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sktop\PFAI course\Module 4\Homework\"/>
    </mc:Choice>
  </mc:AlternateContent>
  <xr:revisionPtr revIDLastSave="0" documentId="8_{A62559A9-DA1F-40AE-898C-18A65079782B}" xr6:coauthVersionLast="47" xr6:coauthVersionMax="47" xr10:uidLastSave="{00000000-0000-0000-0000-000000000000}"/>
  <bookViews>
    <workbookView xWindow="-98" yWindow="-98" windowWidth="22875" windowHeight="14431" tabRatio="942" activeTab="15" xr2:uid="{00000000-000D-0000-FFFF-FFFF00000000}"/>
  </bookViews>
  <sheets>
    <sheet name="InpC" sheetId="48" r:id="rId1"/>
    <sheet name="InpS" sheetId="323" r:id="rId2"/>
    <sheet name="Solve" sheetId="315" r:id="rId3"/>
    <sheet name="Time" sheetId="273" r:id="rId4"/>
    <sheet name="Const" sheetId="324" r:id="rId5"/>
    <sheet name="Fin" sheetId="325" r:id="rId6"/>
    <sheet name="Esc" sheetId="289" r:id="rId7"/>
    <sheet name="Ops" sheetId="278" r:id="rId8"/>
    <sheet name="NCA" sheetId="285" r:id="rId9"/>
    <sheet name="DSRA" sheetId="320" r:id="rId10"/>
    <sheet name="Equity" sheetId="286" r:id="rId11"/>
    <sheet name="Tax" sheetId="282" r:id="rId12"/>
    <sheet name="Metrics" sheetId="288" r:id="rId13"/>
    <sheet name="S&amp;U" sheetId="327" r:id="rId14"/>
    <sheet name="FS" sheetId="265" r:id="rId15"/>
    <sheet name="Output" sheetId="269" r:id="rId16"/>
    <sheet name="Check" sheetId="264" r:id="rId17"/>
    <sheet name="Tmp" sheetId="275" r:id="rId18"/>
    <sheet name="_CelloriContext" sheetId="321" state="veryHidden" r:id="rId19"/>
    <sheet name="_CelloriUndo" sheetId="322" state="veryHidden" r:id="rId20"/>
  </sheets>
  <definedNames>
    <definedName name="_CelloriConfig">_xlfn._LONGTEXT("{""version"":1,""config"":{""workbook"":{""headerLevel1Column"":1,""headerLevel2Column"":2,""headerLevel3Column"":3,""labelColumn"":5,""unitsColumn"":7,""constantColumn"":6,""totalColumn"":8,""timeseriesStartColumn"":10,""startRow"":7,""modelPeriodEndRow"":2,""timelineLabelRow"":3,""","highlightLinks"":true,""linkColorImport"":""#0000FF"",""linkColorExport"":""#FF0000"",""headerLevel1Uppercase"":true,""headerLevel1Bold"":true,""headerLevel1Underline"":false,""headerLevel2Uppercase"":false,""headerLevel2Bold"":true,""headerLevel2Underline"":false,""headerLeve","l3Uppercase"":false,""headerLevel3Bold"":false,""headerLevel3Underline"":true,""highlightBracketLabels"":true,""bracketLabelHighlightColor"":""#FFFF00"",""numberFormatPercent"":""0.00% ;-0.00% _);\""- \"";\"" \""@\"" \"""",""numberFormatFactor"":""#,##0.0000_);(#,##0.0000);\""-  ","\"";\"" \""@\"" \"""",""numberFormatDate"":""dd mmm yy_);(###0);\""-  \"";\"" \""@\"" \"""",""numberFormatNormal"":""#,##0_);(#,##0);\""-  \"";\"" \""@""},""sheets"":[{""name"":""InpC"",""type"":""input-const"",""startRow"":11,""highlightLinks"":false,""activeScenarioRange"":""ActiveScenario"",""i","nputTemplateNamedRange"":""InputRowTemplate""},{""name"":""InpS"",""type"":""input-series"",""highlightLinks"":false},{""name"":""FS Qtr"",""type"":""financial-statements"",""highlightLinks"":false},{""name"":""FS Ann"",""type"":""rollup"",""highlightLinks"":false,""targetSheet"":""FS Qtr"",","""modelPeriodStartRange"":""ModelPeriodStartAnn"",""modelPeriodEndRange"":""ModelPeriodEndAnn"",""modelPeriodYearRange"":""ModelPeriodYearAnn"",""modelColumnCounterRange"":""ModelColumnCounterAnn""},{""name"":""Output"",""type"":""ignored""},{""name"":""Check"",""type"":""check"",""highl","ightLinks"":false}],""macros"":[]}}")</definedName>
    <definedName name="_CelloriWorkspaceId">"""20260328-f5f0cf32d6b8"""</definedName>
    <definedName name="ActiveScenario">InpC!$F$4</definedName>
    <definedName name="BaseCaseIndicator">InpC!$J$7:$S$7</definedName>
    <definedName name="ChangeLogLatestValueColumn">#REF!</definedName>
    <definedName name="ChangeLogStartRow">#REF!</definedName>
    <definedName name="ChangeLogTimelineStart">#REF!</definedName>
    <definedName name="ChangeLogTitleRow">#REF!</definedName>
    <definedName name="CHK_TOL">InpC!$F$140</definedName>
    <definedName name="copy">Solve!$J$16:$GJ$26</definedName>
    <definedName name="Corkscrew_NoBal" localSheetId="9">DSRA!#REF!</definedName>
    <definedName name="Corkscrew_NoBal" localSheetId="2">Solve!#REF!</definedName>
    <definedName name="Corkscrew_NoBal">Tmp!$E$8:$E$11</definedName>
    <definedName name="Corkscrew_withBal" localSheetId="9">DSRA!#REF!</definedName>
    <definedName name="Corkscrew_withBal" localSheetId="2">Solve!#REF!</definedName>
    <definedName name="Corkscrew_withBal">Tmp!$E$14:$E$20</definedName>
    <definedName name="InputRowTemplate">InpC!$E$157:$S$157</definedName>
    <definedName name="InputStored">InpC!$J$3:$S$3</definedName>
    <definedName name="mastercheck">Solve!$F$47</definedName>
    <definedName name="OutputRowTemplate">Output!$E$100:$U$100</definedName>
    <definedName name="paste">Solve!$J$30:$GJ$40</definedName>
    <definedName name="SMU">InpC!$F$145</definedName>
    <definedName name="Solve_check">#REF!</definedName>
    <definedName name="Solve_copy">#REF!</definedName>
    <definedName name="Solve_paste">#REF!</definedName>
    <definedName name="TrackActive">Output!$H$5</definedName>
    <definedName name="TrackLiveResults">Output!$H$6:$H$97</definedName>
    <definedName name="TrackStoredResults">Output!$M$5:$U$5</definedName>
    <definedName name="TRK_TOL">InpC!$F$139</definedName>
  </definedNames>
  <calcPr calcId="191029" calcMode="manual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22" l="1"/>
  <c r="D4" i="322"/>
  <c r="D5" i="322"/>
  <c r="D6" i="322"/>
  <c r="D7" i="322"/>
  <c r="D8" i="322"/>
  <c r="D9" i="322"/>
  <c r="D10" i="322"/>
  <c r="D11" i="322"/>
  <c r="D12" i="322"/>
  <c r="D13" i="322"/>
  <c r="D14" i="322"/>
  <c r="D15" i="322"/>
  <c r="D16" i="322"/>
  <c r="D17" i="322"/>
  <c r="D18" i="322"/>
  <c r="D19" i="322"/>
  <c r="D20" i="322"/>
  <c r="D21" i="322"/>
  <c r="D22" i="322"/>
  <c r="D23" i="322"/>
  <c r="D24" i="322"/>
  <c r="D25" i="322"/>
  <c r="D26" i="322"/>
  <c r="D27" i="322"/>
  <c r="D28" i="322"/>
  <c r="D29" i="322"/>
  <c r="D30" i="322"/>
  <c r="D31" i="322"/>
  <c r="D32" i="322"/>
  <c r="D33" i="322"/>
  <c r="D34" i="322"/>
  <c r="D35" i="322"/>
  <c r="D36" i="322"/>
  <c r="D37" i="322"/>
  <c r="D38" i="322"/>
  <c r="D39" i="322"/>
  <c r="D40" i="322"/>
  <c r="D41" i="322"/>
  <c r="D42" i="322"/>
  <c r="D43" i="322"/>
  <c r="D44" i="322"/>
  <c r="D45" i="322"/>
  <c r="D46" i="322"/>
  <c r="D47" i="322"/>
  <c r="D48" i="322"/>
  <c r="D49" i="322"/>
  <c r="D50" i="322"/>
  <c r="D51" i="322"/>
  <c r="D52" i="322"/>
  <c r="D53" i="322"/>
  <c r="D54" i="322"/>
  <c r="D55" i="322"/>
  <c r="D56" i="322"/>
  <c r="D57" i="322"/>
  <c r="D58" i="322"/>
  <c r="D59" i="322"/>
  <c r="D60" i="322"/>
  <c r="D61" i="322"/>
  <c r="D62" i="322"/>
  <c r="D63" i="322"/>
  <c r="D64" i="322"/>
  <c r="D65" i="322"/>
  <c r="D66" i="322"/>
  <c r="D67" i="322"/>
  <c r="D68" i="322"/>
  <c r="D69" i="322"/>
  <c r="D70" i="322"/>
  <c r="D71" i="322"/>
  <c r="D72" i="322"/>
  <c r="D73" i="322"/>
  <c r="D74" i="322"/>
  <c r="D75" i="322"/>
  <c r="D76" i="322"/>
  <c r="D77" i="322"/>
  <c r="D78" i="322"/>
  <c r="D79" i="322"/>
  <c r="D80" i="322"/>
  <c r="D81" i="322"/>
  <c r="D82" i="322"/>
  <c r="D83" i="322"/>
  <c r="D84" i="322"/>
  <c r="G59" i="325"/>
  <c r="E59" i="325"/>
  <c r="G54" i="325"/>
  <c r="E54" i="325"/>
  <c r="J53" i="325"/>
  <c r="K53" i="325"/>
  <c r="L53" i="325"/>
  <c r="M53" i="325"/>
  <c r="N53" i="325"/>
  <c r="O53" i="325"/>
  <c r="P53" i="325"/>
  <c r="Q53" i="325"/>
  <c r="R53" i="325"/>
  <c r="S53" i="325"/>
  <c r="T53" i="325"/>
  <c r="U53" i="325"/>
  <c r="V53" i="325"/>
  <c r="W53" i="325"/>
  <c r="X53" i="325"/>
  <c r="Y53" i="325"/>
  <c r="Z53" i="325"/>
  <c r="AA53" i="325"/>
  <c r="AB53" i="325"/>
  <c r="AC53" i="325"/>
  <c r="AD53" i="325"/>
  <c r="AE53" i="325"/>
  <c r="AF53" i="325"/>
  <c r="AG53" i="325"/>
  <c r="AH53" i="325"/>
  <c r="AI53" i="325"/>
  <c r="AJ53" i="325"/>
  <c r="AK53" i="325"/>
  <c r="AL53" i="325"/>
  <c r="AM53" i="325"/>
  <c r="AN53" i="325"/>
  <c r="AO53" i="325"/>
  <c r="AP53" i="325"/>
  <c r="AQ53" i="325"/>
  <c r="AR53" i="325"/>
  <c r="AS53" i="325"/>
  <c r="AT53" i="325"/>
  <c r="AU53" i="325"/>
  <c r="AV53" i="325"/>
  <c r="AW53" i="325"/>
  <c r="AX53" i="325"/>
  <c r="AY53" i="325"/>
  <c r="AZ53" i="325"/>
  <c r="BA53" i="325"/>
  <c r="BB53" i="325"/>
  <c r="BC53" i="325"/>
  <c r="BD53" i="325"/>
  <c r="BE53" i="325"/>
  <c r="BF53" i="325"/>
  <c r="BG53" i="325"/>
  <c r="BH53" i="325"/>
  <c r="BI53" i="325"/>
  <c r="BJ53" i="325"/>
  <c r="BK53" i="325"/>
  <c r="BL53" i="325"/>
  <c r="BM53" i="325"/>
  <c r="BN53" i="325"/>
  <c r="BO53" i="325"/>
  <c r="BP53" i="325"/>
  <c r="BQ53" i="325"/>
  <c r="BR53" i="325"/>
  <c r="BS53" i="325"/>
  <c r="BT53" i="325"/>
  <c r="BU53" i="325"/>
  <c r="BV53" i="325"/>
  <c r="BW53" i="325"/>
  <c r="BX53" i="325"/>
  <c r="BY53" i="325"/>
  <c r="BZ53" i="325"/>
  <c r="CA53" i="325"/>
  <c r="CB53" i="325"/>
  <c r="CC53" i="325"/>
  <c r="CD53" i="325"/>
  <c r="CE53" i="325"/>
  <c r="CF53" i="325"/>
  <c r="CG53" i="325"/>
  <c r="CH53" i="325"/>
  <c r="CI53" i="325"/>
  <c r="CJ53" i="325"/>
  <c r="CK53" i="325"/>
  <c r="CL53" i="325"/>
  <c r="CM53" i="325"/>
  <c r="CN53" i="325"/>
  <c r="CO53" i="325"/>
  <c r="CP53" i="325"/>
  <c r="CQ53" i="325"/>
  <c r="CR53" i="325"/>
  <c r="CS53" i="325"/>
  <c r="CT53" i="325"/>
  <c r="CU53" i="325"/>
  <c r="CV53" i="325"/>
  <c r="CW53" i="325"/>
  <c r="CX53" i="325"/>
  <c r="CY53" i="325"/>
  <c r="CZ53" i="325"/>
  <c r="DA53" i="325"/>
  <c r="DB53" i="325"/>
  <c r="DC53" i="325"/>
  <c r="DD53" i="325"/>
  <c r="DE53" i="325"/>
  <c r="DF53" i="325"/>
  <c r="DG53" i="325"/>
  <c r="DH53" i="325"/>
  <c r="DI53" i="325"/>
  <c r="DJ53" i="325"/>
  <c r="DK53" i="325"/>
  <c r="DL53" i="325"/>
  <c r="DM53" i="325"/>
  <c r="DN53" i="325"/>
  <c r="DO53" i="325"/>
  <c r="DP53" i="325"/>
  <c r="DQ53" i="325"/>
  <c r="DR53" i="325"/>
  <c r="DS53" i="325"/>
  <c r="DT53" i="325"/>
  <c r="DU53" i="325"/>
  <c r="DV53" i="325"/>
  <c r="DW53" i="325"/>
  <c r="DX53" i="325"/>
  <c r="DY53" i="325"/>
  <c r="DZ53" i="325"/>
  <c r="EA53" i="325"/>
  <c r="EB53" i="325"/>
  <c r="EC53" i="325"/>
  <c r="ED53" i="325"/>
  <c r="EE53" i="325"/>
  <c r="EF53" i="325"/>
  <c r="EG53" i="325"/>
  <c r="EH53" i="325"/>
  <c r="EI53" i="325"/>
  <c r="EJ53" i="325"/>
  <c r="EK53" i="325"/>
  <c r="EL53" i="325"/>
  <c r="EM53" i="325"/>
  <c r="EN53" i="325"/>
  <c r="EO53" i="325"/>
  <c r="EP53" i="325"/>
  <c r="EQ53" i="325"/>
  <c r="ER53" i="325"/>
  <c r="ES53" i="325"/>
  <c r="ET53" i="325"/>
  <c r="EU53" i="325"/>
  <c r="EV53" i="325"/>
  <c r="EW53" i="325"/>
  <c r="EX53" i="325"/>
  <c r="EY53" i="325"/>
  <c r="EZ53" i="325"/>
  <c r="FA53" i="325"/>
  <c r="FB53" i="325"/>
  <c r="FC53" i="325"/>
  <c r="FD53" i="325"/>
  <c r="FE53" i="325"/>
  <c r="FF53" i="325"/>
  <c r="FG53" i="325"/>
  <c r="FH53" i="325"/>
  <c r="FI53" i="325"/>
  <c r="FJ53" i="325"/>
  <c r="FK53" i="325"/>
  <c r="FL53" i="325"/>
  <c r="FM53" i="325"/>
  <c r="FN53" i="325"/>
  <c r="FO53" i="325"/>
  <c r="FP53" i="325"/>
  <c r="FQ53" i="325"/>
  <c r="FR53" i="325"/>
  <c r="FS53" i="325"/>
  <c r="FT53" i="325"/>
  <c r="FU53" i="325"/>
  <c r="FV53" i="325"/>
  <c r="FW53" i="325"/>
  <c r="FX53" i="325"/>
  <c r="FY53" i="325"/>
  <c r="FZ53" i="325"/>
  <c r="GA53" i="325"/>
  <c r="GB53" i="325"/>
  <c r="GC53" i="325"/>
  <c r="GD53" i="325"/>
  <c r="GE53" i="325"/>
  <c r="GF53" i="325"/>
  <c r="GG53" i="325"/>
  <c r="GH53" i="325"/>
  <c r="GI53" i="325"/>
  <c r="GJ53" i="325"/>
  <c r="H53" i="325"/>
  <c r="G53" i="325"/>
  <c r="E53" i="325"/>
  <c r="G50" i="325"/>
  <c r="E50" i="325"/>
  <c r="G49" i="325"/>
  <c r="E49" i="325"/>
  <c r="G1408" i="321"/>
  <c r="I1408" i="321"/>
  <c r="O1408" i="321"/>
  <c r="P1408" i="321"/>
  <c r="Q1408" i="321"/>
  <c r="R1408" i="321"/>
  <c r="S1408" i="321"/>
  <c r="G1407" i="321"/>
  <c r="I1407" i="321"/>
  <c r="O1407" i="321"/>
  <c r="P1407" i="321"/>
  <c r="Q1407" i="321"/>
  <c r="R1407" i="321"/>
  <c r="S1407" i="321"/>
  <c r="F1406" i="321"/>
  <c r="G1406" i="321"/>
  <c r="I1406" i="321"/>
  <c r="O1406" i="321"/>
  <c r="P1406" i="321"/>
  <c r="Q1406" i="321"/>
  <c r="R1406" i="321"/>
  <c r="S1406" i="321"/>
  <c r="G1405" i="321"/>
  <c r="I1405" i="321"/>
  <c r="O1405" i="321"/>
  <c r="P1405" i="321"/>
  <c r="Q1405" i="321"/>
  <c r="R1405" i="321"/>
  <c r="S1405" i="321"/>
  <c r="G1404" i="321"/>
  <c r="I1404" i="321"/>
  <c r="O1404" i="321"/>
  <c r="P1404" i="321"/>
  <c r="Q1404" i="321"/>
  <c r="R1404" i="321"/>
  <c r="S1404" i="321"/>
  <c r="I1403" i="321"/>
  <c r="O1403" i="321"/>
  <c r="P1403" i="321"/>
  <c r="Q1403" i="321"/>
  <c r="R1403" i="321"/>
  <c r="S1403" i="321"/>
  <c r="I1402" i="321"/>
  <c r="O1402" i="321"/>
  <c r="P1402" i="321"/>
  <c r="Q1402" i="321"/>
  <c r="R1402" i="321"/>
  <c r="S1402" i="321"/>
  <c r="I1401" i="321"/>
  <c r="O1401" i="321"/>
  <c r="P1401" i="321"/>
  <c r="Q1401" i="321"/>
  <c r="R1401" i="321"/>
  <c r="S1401" i="321"/>
  <c r="F31" i="269"/>
  <c r="F1400" i="321"/>
  <c r="G1400" i="321"/>
  <c r="I1400" i="321"/>
  <c r="O1400" i="321"/>
  <c r="P1400" i="321"/>
  <c r="Q1400" i="321"/>
  <c r="R1400" i="321"/>
  <c r="S1400" i="321"/>
  <c r="F1399" i="321"/>
  <c r="G1399" i="321"/>
  <c r="I1399" i="321"/>
  <c r="O1399" i="321"/>
  <c r="P1399" i="321"/>
  <c r="Q1399" i="321"/>
  <c r="R1399" i="321"/>
  <c r="S1399" i="321"/>
  <c r="F1398" i="321"/>
  <c r="G1398" i="321"/>
  <c r="I1398" i="321"/>
  <c r="O1398" i="321"/>
  <c r="P1398" i="321"/>
  <c r="Q1398" i="321"/>
  <c r="R1398" i="321"/>
  <c r="S1398" i="321"/>
  <c r="F1397" i="321"/>
  <c r="G1397" i="321"/>
  <c r="I1397" i="321"/>
  <c r="O1397" i="321"/>
  <c r="P1397" i="321"/>
  <c r="Q1397" i="321"/>
  <c r="R1397" i="321"/>
  <c r="S1397" i="321"/>
  <c r="F1396" i="321"/>
  <c r="G1396" i="321"/>
  <c r="I1396" i="321"/>
  <c r="O1396" i="321"/>
  <c r="P1396" i="321"/>
  <c r="Q1396" i="321"/>
  <c r="R1396" i="321"/>
  <c r="S1396" i="321"/>
  <c r="F1344" i="321"/>
  <c r="G1344" i="321"/>
  <c r="I1344" i="321"/>
  <c r="O1344" i="321"/>
  <c r="P1344" i="321"/>
  <c r="Q1344" i="321"/>
  <c r="R1344" i="321"/>
  <c r="S1344" i="321"/>
  <c r="I1345" i="321"/>
  <c r="O1345" i="321"/>
  <c r="P1345" i="321"/>
  <c r="Q1345" i="321"/>
  <c r="R1345" i="321"/>
  <c r="S1345" i="321"/>
  <c r="G1346" i="321"/>
  <c r="I1346" i="321"/>
  <c r="J1346" i="321"/>
  <c r="O1346" i="321"/>
  <c r="P1346" i="321"/>
  <c r="Q1346" i="321"/>
  <c r="R1346" i="321"/>
  <c r="S1346" i="321"/>
  <c r="I1347" i="321"/>
  <c r="O1347" i="321"/>
  <c r="P1347" i="321"/>
  <c r="Q1347" i="321"/>
  <c r="R1347" i="321"/>
  <c r="S1347" i="321"/>
  <c r="I1348" i="321"/>
  <c r="O1348" i="321"/>
  <c r="P1348" i="321"/>
  <c r="Q1348" i="321"/>
  <c r="R1348" i="321"/>
  <c r="S1348" i="321"/>
  <c r="F1349" i="321"/>
  <c r="G1349" i="321"/>
  <c r="I1349" i="321"/>
  <c r="O1349" i="321"/>
  <c r="P1349" i="321"/>
  <c r="Q1349" i="321"/>
  <c r="R1349" i="321"/>
  <c r="S1349" i="321"/>
  <c r="G1350" i="321"/>
  <c r="I1350" i="321"/>
  <c r="O1350" i="321"/>
  <c r="P1350" i="321"/>
  <c r="Q1350" i="321"/>
  <c r="R1350" i="321"/>
  <c r="S1350" i="321"/>
  <c r="I1351" i="321"/>
  <c r="O1351" i="321"/>
  <c r="P1351" i="321"/>
  <c r="Q1351" i="321"/>
  <c r="R1351" i="321"/>
  <c r="S1351" i="321"/>
  <c r="I1352" i="321"/>
  <c r="O1352" i="321"/>
  <c r="P1352" i="321"/>
  <c r="Q1352" i="321"/>
  <c r="R1352" i="321"/>
  <c r="S1352" i="321"/>
  <c r="I1353" i="321"/>
  <c r="O1353" i="321"/>
  <c r="P1353" i="321"/>
  <c r="Q1353" i="321"/>
  <c r="R1353" i="321"/>
  <c r="S1353" i="321"/>
  <c r="F1354" i="321"/>
  <c r="G1354" i="321"/>
  <c r="I1354" i="321"/>
  <c r="J1354" i="321"/>
  <c r="O1354" i="321"/>
  <c r="P1354" i="321"/>
  <c r="Q1354" i="321"/>
  <c r="R1354" i="321"/>
  <c r="S1354" i="321"/>
  <c r="G1355" i="321"/>
  <c r="I1355" i="321"/>
  <c r="J1355" i="321"/>
  <c r="O1355" i="321"/>
  <c r="P1355" i="321"/>
  <c r="Q1355" i="321"/>
  <c r="R1355" i="321"/>
  <c r="S1355" i="321"/>
  <c r="I1356" i="321"/>
  <c r="O1356" i="321"/>
  <c r="P1356" i="321"/>
  <c r="Q1356" i="321"/>
  <c r="R1356" i="321"/>
  <c r="S1356" i="321"/>
  <c r="G1357" i="321"/>
  <c r="I1357" i="321"/>
  <c r="J1357" i="321"/>
  <c r="O1357" i="321"/>
  <c r="P1357" i="321"/>
  <c r="Q1357" i="321"/>
  <c r="R1357" i="321"/>
  <c r="S1357" i="321"/>
  <c r="F1358" i="321"/>
  <c r="G1358" i="321"/>
  <c r="I1358" i="321"/>
  <c r="O1358" i="321"/>
  <c r="P1358" i="321"/>
  <c r="Q1358" i="321"/>
  <c r="R1358" i="321"/>
  <c r="S1358" i="321"/>
  <c r="I1359" i="321"/>
  <c r="O1359" i="321"/>
  <c r="P1359" i="321"/>
  <c r="Q1359" i="321"/>
  <c r="R1359" i="321"/>
  <c r="S1359" i="321"/>
  <c r="I1360" i="321"/>
  <c r="O1360" i="321"/>
  <c r="P1360" i="321"/>
  <c r="Q1360" i="321"/>
  <c r="R1360" i="321"/>
  <c r="S1360" i="321"/>
  <c r="I1361" i="321"/>
  <c r="O1361" i="321"/>
  <c r="P1361" i="321"/>
  <c r="Q1361" i="321"/>
  <c r="R1361" i="321"/>
  <c r="S1361" i="321"/>
  <c r="I1362" i="321"/>
  <c r="O1362" i="321"/>
  <c r="P1362" i="321"/>
  <c r="Q1362" i="321"/>
  <c r="R1362" i="321"/>
  <c r="S1362" i="321"/>
  <c r="I1363" i="321"/>
  <c r="O1363" i="321"/>
  <c r="P1363" i="321"/>
  <c r="Q1363" i="321"/>
  <c r="R1363" i="321"/>
  <c r="S1363" i="321"/>
  <c r="F1364" i="321"/>
  <c r="G1364" i="321"/>
  <c r="I1364" i="321"/>
  <c r="J1364" i="321"/>
  <c r="O1364" i="321"/>
  <c r="P1364" i="321"/>
  <c r="Q1364" i="321"/>
  <c r="R1364" i="321"/>
  <c r="S1364" i="321"/>
  <c r="G1365" i="321"/>
  <c r="I1365" i="321"/>
  <c r="J1365" i="321"/>
  <c r="O1365" i="321"/>
  <c r="P1365" i="321"/>
  <c r="Q1365" i="321"/>
  <c r="R1365" i="321"/>
  <c r="S1365" i="321"/>
  <c r="I1366" i="321"/>
  <c r="O1366" i="321"/>
  <c r="P1366" i="321"/>
  <c r="Q1366" i="321"/>
  <c r="R1366" i="321"/>
  <c r="S1366" i="321"/>
  <c r="I1367" i="321"/>
  <c r="O1367" i="321"/>
  <c r="P1367" i="321"/>
  <c r="Q1367" i="321"/>
  <c r="R1367" i="321"/>
  <c r="S1367" i="321"/>
  <c r="I1368" i="321"/>
  <c r="O1368" i="321"/>
  <c r="P1368" i="321"/>
  <c r="Q1368" i="321"/>
  <c r="R1368" i="321"/>
  <c r="S1368" i="321"/>
  <c r="I1369" i="321"/>
  <c r="O1369" i="321"/>
  <c r="P1369" i="321"/>
  <c r="Q1369" i="321"/>
  <c r="R1369" i="321"/>
  <c r="S1369" i="321"/>
  <c r="I1370" i="321"/>
  <c r="O1370" i="321"/>
  <c r="P1370" i="321"/>
  <c r="Q1370" i="321"/>
  <c r="R1370" i="321"/>
  <c r="S1370" i="321"/>
  <c r="I1371" i="321"/>
  <c r="O1371" i="321"/>
  <c r="P1371" i="321"/>
  <c r="Q1371" i="321"/>
  <c r="R1371" i="321"/>
  <c r="S1371" i="321"/>
  <c r="G1372" i="321"/>
  <c r="I1372" i="321"/>
  <c r="J1372" i="321"/>
  <c r="O1372" i="321"/>
  <c r="P1372" i="321"/>
  <c r="Q1372" i="321"/>
  <c r="R1372" i="321"/>
  <c r="S1372" i="321"/>
  <c r="F1373" i="321"/>
  <c r="G1373" i="321"/>
  <c r="I1373" i="321"/>
  <c r="O1373" i="321"/>
  <c r="P1373" i="321"/>
  <c r="Q1373" i="321"/>
  <c r="R1373" i="321"/>
  <c r="S1373" i="321"/>
  <c r="F1374" i="321"/>
  <c r="G1374" i="321"/>
  <c r="I1374" i="321"/>
  <c r="O1374" i="321"/>
  <c r="P1374" i="321"/>
  <c r="Q1374" i="321"/>
  <c r="R1374" i="321"/>
  <c r="S1374" i="321"/>
  <c r="I1375" i="321"/>
  <c r="O1375" i="321"/>
  <c r="P1375" i="321"/>
  <c r="Q1375" i="321"/>
  <c r="R1375" i="321"/>
  <c r="S1375" i="321"/>
  <c r="F1376" i="321"/>
  <c r="G1376" i="321"/>
  <c r="I1376" i="321"/>
  <c r="O1376" i="321"/>
  <c r="P1376" i="321"/>
  <c r="Q1376" i="321"/>
  <c r="R1376" i="321"/>
  <c r="S1376" i="321"/>
  <c r="G1377" i="321"/>
  <c r="I1377" i="321"/>
  <c r="O1377" i="321"/>
  <c r="P1377" i="321"/>
  <c r="Q1377" i="321"/>
  <c r="R1377" i="321"/>
  <c r="S1377" i="321"/>
  <c r="I1378" i="321"/>
  <c r="O1378" i="321"/>
  <c r="P1378" i="321"/>
  <c r="Q1378" i="321"/>
  <c r="R1378" i="321"/>
  <c r="S1378" i="321"/>
  <c r="I1379" i="321"/>
  <c r="O1379" i="321"/>
  <c r="P1379" i="321"/>
  <c r="Q1379" i="321"/>
  <c r="R1379" i="321"/>
  <c r="S1379" i="321"/>
  <c r="F1380" i="321"/>
  <c r="G1380" i="321"/>
  <c r="I1380" i="321"/>
  <c r="J1380" i="321"/>
  <c r="O1380" i="321"/>
  <c r="P1380" i="321"/>
  <c r="Q1380" i="321"/>
  <c r="R1380" i="321"/>
  <c r="S1380" i="321"/>
  <c r="G1381" i="321"/>
  <c r="I1381" i="321"/>
  <c r="J1381" i="321"/>
  <c r="O1381" i="321"/>
  <c r="P1381" i="321"/>
  <c r="Q1381" i="321"/>
  <c r="R1381" i="321"/>
  <c r="S1381" i="321"/>
  <c r="F1382" i="321"/>
  <c r="G1382" i="321"/>
  <c r="I1382" i="321"/>
  <c r="O1382" i="321"/>
  <c r="P1382" i="321"/>
  <c r="Q1382" i="321"/>
  <c r="R1382" i="321"/>
  <c r="S1382" i="321"/>
  <c r="I1383" i="321"/>
  <c r="O1383" i="321"/>
  <c r="P1383" i="321"/>
  <c r="Q1383" i="321"/>
  <c r="R1383" i="321"/>
  <c r="S1383" i="321"/>
  <c r="I1384" i="321"/>
  <c r="O1384" i="321"/>
  <c r="P1384" i="321"/>
  <c r="Q1384" i="321"/>
  <c r="R1384" i="321"/>
  <c r="S1384" i="321"/>
  <c r="F1385" i="321"/>
  <c r="G1385" i="321"/>
  <c r="I1385" i="321"/>
  <c r="J1385" i="321"/>
  <c r="O1385" i="321"/>
  <c r="P1385" i="321"/>
  <c r="Q1385" i="321"/>
  <c r="R1385" i="321"/>
  <c r="S1385" i="321"/>
  <c r="G1386" i="321"/>
  <c r="I1386" i="321"/>
  <c r="J1386" i="321"/>
  <c r="O1386" i="321"/>
  <c r="P1386" i="321"/>
  <c r="Q1386" i="321"/>
  <c r="R1386" i="321"/>
  <c r="S1386" i="321"/>
  <c r="F1387" i="321"/>
  <c r="G1387" i="321"/>
  <c r="I1387" i="321"/>
  <c r="O1387" i="321"/>
  <c r="P1387" i="321"/>
  <c r="Q1387" i="321"/>
  <c r="R1387" i="321"/>
  <c r="S1387" i="321"/>
  <c r="I1388" i="321"/>
  <c r="O1388" i="321"/>
  <c r="P1388" i="321"/>
  <c r="Q1388" i="321"/>
  <c r="R1388" i="321"/>
  <c r="S1388" i="321"/>
  <c r="G1389" i="321"/>
  <c r="I1389" i="321"/>
  <c r="J1389" i="321"/>
  <c r="O1389" i="321"/>
  <c r="P1389" i="321"/>
  <c r="Q1389" i="321"/>
  <c r="R1389" i="321"/>
  <c r="S1389" i="321"/>
  <c r="F1390" i="321"/>
  <c r="G1390" i="321"/>
  <c r="I1390" i="321"/>
  <c r="J1390" i="321"/>
  <c r="O1390" i="321"/>
  <c r="P1390" i="321"/>
  <c r="Q1390" i="321"/>
  <c r="R1390" i="321"/>
  <c r="S1390" i="321"/>
  <c r="G1391" i="321"/>
  <c r="I1391" i="321"/>
  <c r="J1391" i="321"/>
  <c r="O1391" i="321"/>
  <c r="P1391" i="321"/>
  <c r="Q1391" i="321"/>
  <c r="R1391" i="321"/>
  <c r="S1391" i="321"/>
  <c r="F1392" i="321"/>
  <c r="G1392" i="321"/>
  <c r="I1392" i="321"/>
  <c r="O1392" i="321"/>
  <c r="P1392" i="321"/>
  <c r="Q1392" i="321"/>
  <c r="R1392" i="321"/>
  <c r="S1392" i="321"/>
  <c r="I1393" i="321"/>
  <c r="O1393" i="321"/>
  <c r="P1393" i="321"/>
  <c r="Q1393" i="321"/>
  <c r="R1393" i="321"/>
  <c r="S1393" i="321"/>
  <c r="I1394" i="321"/>
  <c r="O1394" i="321"/>
  <c r="P1394" i="321"/>
  <c r="Q1394" i="321"/>
  <c r="R1394" i="321"/>
  <c r="S1394" i="321"/>
  <c r="G1395" i="321"/>
  <c r="I1395" i="321"/>
  <c r="J1395" i="321"/>
  <c r="O1395" i="321"/>
  <c r="P1395" i="321"/>
  <c r="Q1395" i="321"/>
  <c r="R1395" i="321"/>
  <c r="S1395" i="321"/>
  <c r="I1265" i="321"/>
  <c r="O1265" i="321"/>
  <c r="P1265" i="321"/>
  <c r="Q1265" i="321"/>
  <c r="R1265" i="321"/>
  <c r="S1265" i="321"/>
  <c r="G1266" i="321"/>
  <c r="I1266" i="321"/>
  <c r="J1266" i="321"/>
  <c r="O1266" i="321"/>
  <c r="P1266" i="321"/>
  <c r="Q1266" i="321"/>
  <c r="R1266" i="321"/>
  <c r="S1266" i="321"/>
  <c r="I1267" i="321"/>
  <c r="O1267" i="321"/>
  <c r="P1267" i="321"/>
  <c r="Q1267" i="321"/>
  <c r="R1267" i="321"/>
  <c r="S1267" i="321"/>
  <c r="I1268" i="321"/>
  <c r="O1268" i="321"/>
  <c r="P1268" i="321"/>
  <c r="Q1268" i="321"/>
  <c r="R1268" i="321"/>
  <c r="S1268" i="321"/>
  <c r="G1269" i="321"/>
  <c r="I1269" i="321"/>
  <c r="J1269" i="321"/>
  <c r="O1269" i="321"/>
  <c r="P1269" i="321"/>
  <c r="Q1269" i="321"/>
  <c r="R1269" i="321"/>
  <c r="S1269" i="321"/>
  <c r="F1270" i="321"/>
  <c r="G1270" i="321"/>
  <c r="I1270" i="321"/>
  <c r="J1270" i="321"/>
  <c r="O1270" i="321"/>
  <c r="P1270" i="321"/>
  <c r="Q1270" i="321"/>
  <c r="R1270" i="321"/>
  <c r="S1270" i="321"/>
  <c r="G1271" i="321"/>
  <c r="I1271" i="321"/>
  <c r="J1271" i="321"/>
  <c r="O1271" i="321"/>
  <c r="P1271" i="321"/>
  <c r="Q1271" i="321"/>
  <c r="R1271" i="321"/>
  <c r="S1271" i="321"/>
  <c r="F1272" i="321"/>
  <c r="G1272" i="321"/>
  <c r="I1272" i="321"/>
  <c r="O1272" i="321"/>
  <c r="P1272" i="321"/>
  <c r="Q1272" i="321"/>
  <c r="R1272" i="321"/>
  <c r="S1272" i="321"/>
  <c r="I1273" i="321"/>
  <c r="O1273" i="321"/>
  <c r="P1273" i="321"/>
  <c r="Q1273" i="321"/>
  <c r="R1273" i="321"/>
  <c r="S1273" i="321"/>
  <c r="I1274" i="321"/>
  <c r="O1274" i="321"/>
  <c r="P1274" i="321"/>
  <c r="Q1274" i="321"/>
  <c r="R1274" i="321"/>
  <c r="S1274" i="321"/>
  <c r="G1275" i="321"/>
  <c r="I1275" i="321"/>
  <c r="J1275" i="321"/>
  <c r="O1275" i="321"/>
  <c r="P1275" i="321"/>
  <c r="Q1275" i="321"/>
  <c r="R1275" i="321"/>
  <c r="S1275" i="321"/>
  <c r="F1276" i="321"/>
  <c r="G1276" i="321"/>
  <c r="I1276" i="321"/>
  <c r="J1276" i="321"/>
  <c r="O1276" i="321"/>
  <c r="P1276" i="321"/>
  <c r="Q1276" i="321"/>
  <c r="R1276" i="321"/>
  <c r="S1276" i="321"/>
  <c r="G1277" i="321"/>
  <c r="I1277" i="321"/>
  <c r="J1277" i="321"/>
  <c r="O1277" i="321"/>
  <c r="P1277" i="321"/>
  <c r="Q1277" i="321"/>
  <c r="R1277" i="321"/>
  <c r="S1277" i="321"/>
  <c r="F1278" i="321"/>
  <c r="G1278" i="321"/>
  <c r="I1278" i="321"/>
  <c r="O1278" i="321"/>
  <c r="P1278" i="321"/>
  <c r="Q1278" i="321"/>
  <c r="R1278" i="321"/>
  <c r="S1278" i="321"/>
  <c r="I1279" i="321"/>
  <c r="O1279" i="321"/>
  <c r="P1279" i="321"/>
  <c r="Q1279" i="321"/>
  <c r="R1279" i="321"/>
  <c r="S1279" i="321"/>
  <c r="G1280" i="321"/>
  <c r="I1280" i="321"/>
  <c r="O1280" i="321"/>
  <c r="P1280" i="321"/>
  <c r="Q1280" i="321"/>
  <c r="R1280" i="321"/>
  <c r="S1280" i="321"/>
  <c r="F1281" i="321"/>
  <c r="G1281" i="321"/>
  <c r="I1281" i="321"/>
  <c r="O1281" i="321"/>
  <c r="P1281" i="321"/>
  <c r="Q1281" i="321"/>
  <c r="R1281" i="321"/>
  <c r="S1281" i="321"/>
  <c r="I1282" i="321"/>
  <c r="O1282" i="321"/>
  <c r="P1282" i="321"/>
  <c r="Q1282" i="321"/>
  <c r="R1282" i="321"/>
  <c r="S1282" i="321"/>
  <c r="I1283" i="321"/>
  <c r="O1283" i="321"/>
  <c r="P1283" i="321"/>
  <c r="Q1283" i="321"/>
  <c r="R1283" i="321"/>
  <c r="S1283" i="321"/>
  <c r="I1284" i="321"/>
  <c r="O1284" i="321"/>
  <c r="P1284" i="321"/>
  <c r="Q1284" i="321"/>
  <c r="R1284" i="321"/>
  <c r="S1284" i="321"/>
  <c r="G1285" i="321"/>
  <c r="I1285" i="321"/>
  <c r="J1285" i="321"/>
  <c r="O1285" i="321"/>
  <c r="P1285" i="321"/>
  <c r="Q1285" i="321"/>
  <c r="R1285" i="321"/>
  <c r="S1285" i="321"/>
  <c r="I1286" i="321"/>
  <c r="O1286" i="321"/>
  <c r="P1286" i="321"/>
  <c r="Q1286" i="321"/>
  <c r="R1286" i="321"/>
  <c r="S1286" i="321"/>
  <c r="I1287" i="321"/>
  <c r="O1287" i="321"/>
  <c r="P1287" i="321"/>
  <c r="Q1287" i="321"/>
  <c r="R1287" i="321"/>
  <c r="S1287" i="321"/>
  <c r="G1288" i="321"/>
  <c r="I1288" i="321"/>
  <c r="J1288" i="321"/>
  <c r="O1288" i="321"/>
  <c r="P1288" i="321"/>
  <c r="Q1288" i="321"/>
  <c r="R1288" i="321"/>
  <c r="S1288" i="321"/>
  <c r="G1289" i="321"/>
  <c r="I1289" i="321"/>
  <c r="J1289" i="321"/>
  <c r="O1289" i="321"/>
  <c r="P1289" i="321"/>
  <c r="Q1289" i="321"/>
  <c r="R1289" i="321"/>
  <c r="S1289" i="321"/>
  <c r="I1290" i="321"/>
  <c r="O1290" i="321"/>
  <c r="P1290" i="321"/>
  <c r="Q1290" i="321"/>
  <c r="R1290" i="321"/>
  <c r="S1290" i="321"/>
  <c r="F1291" i="321"/>
  <c r="I1291" i="321"/>
  <c r="O1291" i="321"/>
  <c r="P1291" i="321"/>
  <c r="Q1291" i="321"/>
  <c r="R1291" i="321"/>
  <c r="S1291" i="321"/>
  <c r="I1292" i="321"/>
  <c r="O1292" i="321"/>
  <c r="P1292" i="321"/>
  <c r="Q1292" i="321"/>
  <c r="R1292" i="321"/>
  <c r="S1292" i="321"/>
  <c r="G1293" i="321"/>
  <c r="I1293" i="321"/>
  <c r="J1293" i="321"/>
  <c r="O1293" i="321"/>
  <c r="P1293" i="321"/>
  <c r="Q1293" i="321"/>
  <c r="R1293" i="321"/>
  <c r="S1293" i="321"/>
  <c r="F1294" i="321"/>
  <c r="G1294" i="321"/>
  <c r="I1294" i="321"/>
  <c r="J1294" i="321"/>
  <c r="O1294" i="321"/>
  <c r="P1294" i="321"/>
  <c r="Q1294" i="321"/>
  <c r="R1294" i="321"/>
  <c r="S1294" i="321"/>
  <c r="G1295" i="321"/>
  <c r="I1295" i="321"/>
  <c r="J1295" i="321"/>
  <c r="O1295" i="321"/>
  <c r="P1295" i="321"/>
  <c r="Q1295" i="321"/>
  <c r="R1295" i="321"/>
  <c r="S1295" i="321"/>
  <c r="F1296" i="321"/>
  <c r="G1296" i="321"/>
  <c r="I1296" i="321"/>
  <c r="O1296" i="321"/>
  <c r="P1296" i="321"/>
  <c r="Q1296" i="321"/>
  <c r="R1296" i="321"/>
  <c r="S1296" i="321"/>
  <c r="I1297" i="321"/>
  <c r="O1297" i="321"/>
  <c r="P1297" i="321"/>
  <c r="Q1297" i="321"/>
  <c r="R1297" i="321"/>
  <c r="S1297" i="321"/>
  <c r="F1298" i="321"/>
  <c r="I1298" i="321"/>
  <c r="O1298" i="321"/>
  <c r="P1298" i="321"/>
  <c r="Q1298" i="321"/>
  <c r="R1298" i="321"/>
  <c r="S1298" i="321"/>
  <c r="G1299" i="321"/>
  <c r="I1299" i="321"/>
  <c r="J1299" i="321"/>
  <c r="O1299" i="321"/>
  <c r="P1299" i="321"/>
  <c r="Q1299" i="321"/>
  <c r="R1299" i="321"/>
  <c r="S1299" i="321"/>
  <c r="G1300" i="321"/>
  <c r="I1300" i="321"/>
  <c r="J1300" i="321"/>
  <c r="O1300" i="321"/>
  <c r="P1300" i="321"/>
  <c r="Q1300" i="321"/>
  <c r="R1300" i="321"/>
  <c r="S1300" i="321"/>
  <c r="F1301" i="321"/>
  <c r="G1301" i="321"/>
  <c r="I1301" i="321"/>
  <c r="O1301" i="321"/>
  <c r="P1301" i="321"/>
  <c r="Q1301" i="321"/>
  <c r="R1301" i="321"/>
  <c r="S1301" i="321"/>
  <c r="I1302" i="321"/>
  <c r="O1302" i="321"/>
  <c r="P1302" i="321"/>
  <c r="Q1302" i="321"/>
  <c r="R1302" i="321"/>
  <c r="S1302" i="321"/>
  <c r="I1303" i="321"/>
  <c r="O1303" i="321"/>
  <c r="P1303" i="321"/>
  <c r="Q1303" i="321"/>
  <c r="R1303" i="321"/>
  <c r="S1303" i="321"/>
  <c r="I1304" i="321"/>
  <c r="O1304" i="321"/>
  <c r="P1304" i="321"/>
  <c r="Q1304" i="321"/>
  <c r="R1304" i="321"/>
  <c r="S1304" i="321"/>
  <c r="G1305" i="321"/>
  <c r="I1305" i="321"/>
  <c r="J1305" i="321"/>
  <c r="O1305" i="321"/>
  <c r="P1305" i="321"/>
  <c r="Q1305" i="321"/>
  <c r="R1305" i="321"/>
  <c r="S1305" i="321"/>
  <c r="I1306" i="321"/>
  <c r="O1306" i="321"/>
  <c r="P1306" i="321"/>
  <c r="Q1306" i="321"/>
  <c r="R1306" i="321"/>
  <c r="S1306" i="321"/>
  <c r="I1307" i="321"/>
  <c r="O1307" i="321"/>
  <c r="P1307" i="321"/>
  <c r="Q1307" i="321"/>
  <c r="R1307" i="321"/>
  <c r="S1307" i="321"/>
  <c r="G1308" i="321"/>
  <c r="I1308" i="321"/>
  <c r="J1308" i="321"/>
  <c r="O1308" i="321"/>
  <c r="P1308" i="321"/>
  <c r="Q1308" i="321"/>
  <c r="R1308" i="321"/>
  <c r="S1308" i="321"/>
  <c r="F1309" i="321"/>
  <c r="G1309" i="321"/>
  <c r="I1309" i="321"/>
  <c r="J1309" i="321"/>
  <c r="O1309" i="321"/>
  <c r="P1309" i="321"/>
  <c r="Q1309" i="321"/>
  <c r="R1309" i="321"/>
  <c r="S1309" i="321"/>
  <c r="G1310" i="321"/>
  <c r="I1310" i="321"/>
  <c r="J1310" i="321"/>
  <c r="O1310" i="321"/>
  <c r="P1310" i="321"/>
  <c r="Q1310" i="321"/>
  <c r="R1310" i="321"/>
  <c r="S1310" i="321"/>
  <c r="I1311" i="321"/>
  <c r="O1311" i="321"/>
  <c r="P1311" i="321"/>
  <c r="Q1311" i="321"/>
  <c r="R1311" i="321"/>
  <c r="S1311" i="321"/>
  <c r="I1312" i="321"/>
  <c r="O1312" i="321"/>
  <c r="P1312" i="321"/>
  <c r="Q1312" i="321"/>
  <c r="R1312" i="321"/>
  <c r="S1312" i="321"/>
  <c r="G1313" i="321"/>
  <c r="I1313" i="321"/>
  <c r="J1313" i="321"/>
  <c r="O1313" i="321"/>
  <c r="P1313" i="321"/>
  <c r="Q1313" i="321"/>
  <c r="R1313" i="321"/>
  <c r="S1313" i="321"/>
  <c r="F1314" i="321"/>
  <c r="G1314" i="321"/>
  <c r="I1314" i="321"/>
  <c r="J1314" i="321"/>
  <c r="O1314" i="321"/>
  <c r="P1314" i="321"/>
  <c r="Q1314" i="321"/>
  <c r="R1314" i="321"/>
  <c r="S1314" i="321"/>
  <c r="G1315" i="321"/>
  <c r="I1315" i="321"/>
  <c r="J1315" i="321"/>
  <c r="O1315" i="321"/>
  <c r="P1315" i="321"/>
  <c r="Q1315" i="321"/>
  <c r="R1315" i="321"/>
  <c r="S1315" i="321"/>
  <c r="F1316" i="321"/>
  <c r="G1316" i="321"/>
  <c r="I1316" i="321"/>
  <c r="O1316" i="321"/>
  <c r="P1316" i="321"/>
  <c r="Q1316" i="321"/>
  <c r="R1316" i="321"/>
  <c r="S1316" i="321"/>
  <c r="I1317" i="321"/>
  <c r="O1317" i="321"/>
  <c r="P1317" i="321"/>
  <c r="Q1317" i="321"/>
  <c r="R1317" i="321"/>
  <c r="S1317" i="321"/>
  <c r="I1318" i="321"/>
  <c r="O1318" i="321"/>
  <c r="P1318" i="321"/>
  <c r="Q1318" i="321"/>
  <c r="R1318" i="321"/>
  <c r="S1318" i="321"/>
  <c r="I1319" i="321"/>
  <c r="O1319" i="321"/>
  <c r="P1319" i="321"/>
  <c r="Q1319" i="321"/>
  <c r="R1319" i="321"/>
  <c r="S1319" i="321"/>
  <c r="G1320" i="321"/>
  <c r="I1320" i="321"/>
  <c r="J1320" i="321"/>
  <c r="O1320" i="321"/>
  <c r="P1320" i="321"/>
  <c r="Q1320" i="321"/>
  <c r="R1320" i="321"/>
  <c r="S1320" i="321"/>
  <c r="I1321" i="321"/>
  <c r="O1321" i="321"/>
  <c r="P1321" i="321"/>
  <c r="Q1321" i="321"/>
  <c r="R1321" i="321"/>
  <c r="S1321" i="321"/>
  <c r="I1322" i="321"/>
  <c r="O1322" i="321"/>
  <c r="P1322" i="321"/>
  <c r="Q1322" i="321"/>
  <c r="R1322" i="321"/>
  <c r="S1322" i="321"/>
  <c r="G1323" i="321"/>
  <c r="I1323" i="321"/>
  <c r="J1323" i="321"/>
  <c r="O1323" i="321"/>
  <c r="P1323" i="321"/>
  <c r="Q1323" i="321"/>
  <c r="R1323" i="321"/>
  <c r="S1323" i="321"/>
  <c r="G1324" i="321"/>
  <c r="I1324" i="321"/>
  <c r="J1324" i="321"/>
  <c r="O1324" i="321"/>
  <c r="P1324" i="321"/>
  <c r="Q1324" i="321"/>
  <c r="R1324" i="321"/>
  <c r="S1324" i="321"/>
  <c r="I1325" i="321"/>
  <c r="O1325" i="321"/>
  <c r="P1325" i="321"/>
  <c r="Q1325" i="321"/>
  <c r="R1325" i="321"/>
  <c r="S1325" i="321"/>
  <c r="F1326" i="321"/>
  <c r="I1326" i="321"/>
  <c r="O1326" i="321"/>
  <c r="P1326" i="321"/>
  <c r="Q1326" i="321"/>
  <c r="R1326" i="321"/>
  <c r="S1326" i="321"/>
  <c r="I1327" i="321"/>
  <c r="O1327" i="321"/>
  <c r="P1327" i="321"/>
  <c r="Q1327" i="321"/>
  <c r="R1327" i="321"/>
  <c r="S1327" i="321"/>
  <c r="G1328" i="321"/>
  <c r="I1328" i="321"/>
  <c r="J1328" i="321"/>
  <c r="O1328" i="321"/>
  <c r="P1328" i="321"/>
  <c r="Q1328" i="321"/>
  <c r="R1328" i="321"/>
  <c r="S1328" i="321"/>
  <c r="F1329" i="321"/>
  <c r="G1329" i="321"/>
  <c r="I1329" i="321"/>
  <c r="J1329" i="321"/>
  <c r="O1329" i="321"/>
  <c r="P1329" i="321"/>
  <c r="Q1329" i="321"/>
  <c r="R1329" i="321"/>
  <c r="S1329" i="321"/>
  <c r="G1330" i="321"/>
  <c r="I1330" i="321"/>
  <c r="J1330" i="321"/>
  <c r="O1330" i="321"/>
  <c r="P1330" i="321"/>
  <c r="Q1330" i="321"/>
  <c r="R1330" i="321"/>
  <c r="S1330" i="321"/>
  <c r="F1331" i="321"/>
  <c r="G1331" i="321"/>
  <c r="I1331" i="321"/>
  <c r="O1331" i="321"/>
  <c r="P1331" i="321"/>
  <c r="Q1331" i="321"/>
  <c r="R1331" i="321"/>
  <c r="S1331" i="321"/>
  <c r="I1332" i="321"/>
  <c r="O1332" i="321"/>
  <c r="P1332" i="321"/>
  <c r="Q1332" i="321"/>
  <c r="R1332" i="321"/>
  <c r="S1332" i="321"/>
  <c r="I1333" i="321"/>
  <c r="O1333" i="321"/>
  <c r="P1333" i="321"/>
  <c r="Q1333" i="321"/>
  <c r="R1333" i="321"/>
  <c r="S1333" i="321"/>
  <c r="G1334" i="321"/>
  <c r="I1334" i="321"/>
  <c r="J1334" i="321"/>
  <c r="O1334" i="321"/>
  <c r="P1334" i="321"/>
  <c r="Q1334" i="321"/>
  <c r="R1334" i="321"/>
  <c r="S1334" i="321"/>
  <c r="I1335" i="321"/>
  <c r="O1335" i="321"/>
  <c r="P1335" i="321"/>
  <c r="Q1335" i="321"/>
  <c r="R1335" i="321"/>
  <c r="S1335" i="321"/>
  <c r="I1336" i="321"/>
  <c r="O1336" i="321"/>
  <c r="P1336" i="321"/>
  <c r="Q1336" i="321"/>
  <c r="R1336" i="321"/>
  <c r="S1336" i="321"/>
  <c r="I1337" i="321"/>
  <c r="O1337" i="321"/>
  <c r="P1337" i="321"/>
  <c r="Q1337" i="321"/>
  <c r="R1337" i="321"/>
  <c r="S1337" i="321"/>
  <c r="G1338" i="321"/>
  <c r="I1338" i="321"/>
  <c r="J1338" i="321"/>
  <c r="O1338" i="321"/>
  <c r="P1338" i="321"/>
  <c r="Q1338" i="321"/>
  <c r="R1338" i="321"/>
  <c r="S1338" i="321"/>
  <c r="G1339" i="321"/>
  <c r="I1339" i="321"/>
  <c r="J1339" i="321"/>
  <c r="O1339" i="321"/>
  <c r="P1339" i="321"/>
  <c r="Q1339" i="321"/>
  <c r="R1339" i="321"/>
  <c r="S1339" i="321"/>
  <c r="F1340" i="321"/>
  <c r="G1340" i="321"/>
  <c r="I1340" i="321"/>
  <c r="O1340" i="321"/>
  <c r="P1340" i="321"/>
  <c r="Q1340" i="321"/>
  <c r="R1340" i="321"/>
  <c r="S1340" i="321"/>
  <c r="I1341" i="321"/>
  <c r="O1341" i="321"/>
  <c r="P1341" i="321"/>
  <c r="Q1341" i="321"/>
  <c r="R1341" i="321"/>
  <c r="S1341" i="321"/>
  <c r="I1342" i="321"/>
  <c r="O1342" i="321"/>
  <c r="P1342" i="321"/>
  <c r="Q1342" i="321"/>
  <c r="R1342" i="321"/>
  <c r="S1342" i="321"/>
  <c r="G1343" i="321"/>
  <c r="I1343" i="321"/>
  <c r="O1343" i="321"/>
  <c r="P1343" i="321"/>
  <c r="Q1343" i="321"/>
  <c r="R1343" i="321"/>
  <c r="S1343" i="321"/>
  <c r="G1186" i="321"/>
  <c r="I1186" i="321"/>
  <c r="J1186" i="321"/>
  <c r="O1186" i="321"/>
  <c r="P1186" i="321"/>
  <c r="Q1186" i="321"/>
  <c r="R1186" i="321"/>
  <c r="S1186" i="321"/>
  <c r="G1187" i="321"/>
  <c r="I1187" i="321"/>
  <c r="J1187" i="321"/>
  <c r="O1187" i="321"/>
  <c r="P1187" i="321"/>
  <c r="Q1187" i="321"/>
  <c r="R1187" i="321"/>
  <c r="S1187" i="321"/>
  <c r="G1188" i="321"/>
  <c r="I1188" i="321"/>
  <c r="J1188" i="321"/>
  <c r="O1188" i="321"/>
  <c r="P1188" i="321"/>
  <c r="Q1188" i="321"/>
  <c r="R1188" i="321"/>
  <c r="S1188" i="321"/>
  <c r="G1189" i="321"/>
  <c r="I1189" i="321"/>
  <c r="J1189" i="321"/>
  <c r="O1189" i="321"/>
  <c r="P1189" i="321"/>
  <c r="Q1189" i="321"/>
  <c r="R1189" i="321"/>
  <c r="S1189" i="321"/>
  <c r="O1190" i="321"/>
  <c r="P1190" i="321"/>
  <c r="Q1190" i="321"/>
  <c r="R1190" i="321"/>
  <c r="S1190" i="321"/>
  <c r="I1191" i="321"/>
  <c r="O1191" i="321"/>
  <c r="P1191" i="321"/>
  <c r="Q1191" i="321"/>
  <c r="R1191" i="321"/>
  <c r="S1191" i="321"/>
  <c r="O1192" i="321"/>
  <c r="P1192" i="321"/>
  <c r="Q1192" i="321"/>
  <c r="R1192" i="321"/>
  <c r="S1192" i="321"/>
  <c r="F1193" i="321"/>
  <c r="G1193" i="321"/>
  <c r="I1193" i="321"/>
  <c r="O1193" i="321"/>
  <c r="P1193" i="321"/>
  <c r="Q1193" i="321"/>
  <c r="R1193" i="321"/>
  <c r="S1193" i="321"/>
  <c r="F1194" i="321"/>
  <c r="G1194" i="321"/>
  <c r="I1194" i="321"/>
  <c r="O1194" i="321"/>
  <c r="P1194" i="321"/>
  <c r="Q1194" i="321"/>
  <c r="R1194" i="321"/>
  <c r="S1194" i="321"/>
  <c r="G1195" i="321"/>
  <c r="I1195" i="321"/>
  <c r="J1195" i="321"/>
  <c r="O1195" i="321"/>
  <c r="P1195" i="321"/>
  <c r="Q1195" i="321"/>
  <c r="R1195" i="321"/>
  <c r="S1195" i="321"/>
  <c r="F1196" i="321"/>
  <c r="G1196" i="321"/>
  <c r="I1196" i="321"/>
  <c r="J1196" i="321"/>
  <c r="O1196" i="321"/>
  <c r="P1196" i="321"/>
  <c r="Q1196" i="321"/>
  <c r="R1196" i="321"/>
  <c r="S1196" i="321"/>
  <c r="G1197" i="321"/>
  <c r="I1197" i="321"/>
  <c r="J1197" i="321"/>
  <c r="O1197" i="321"/>
  <c r="P1197" i="321"/>
  <c r="Q1197" i="321"/>
  <c r="R1197" i="321"/>
  <c r="S1197" i="321"/>
  <c r="I1198" i="321"/>
  <c r="O1198" i="321"/>
  <c r="P1198" i="321"/>
  <c r="Q1198" i="321"/>
  <c r="R1198" i="321"/>
  <c r="S1198" i="321"/>
  <c r="G1199" i="321"/>
  <c r="I1199" i="321"/>
  <c r="J1199" i="321"/>
  <c r="O1199" i="321"/>
  <c r="P1199" i="321"/>
  <c r="Q1199" i="321"/>
  <c r="R1199" i="321"/>
  <c r="S1199" i="321"/>
  <c r="I1200" i="321"/>
  <c r="O1200" i="321"/>
  <c r="P1200" i="321"/>
  <c r="Q1200" i="321"/>
  <c r="R1200" i="321"/>
  <c r="S1200" i="321"/>
  <c r="G1201" i="321"/>
  <c r="I1201" i="321"/>
  <c r="J1201" i="321"/>
  <c r="O1201" i="321"/>
  <c r="P1201" i="321"/>
  <c r="Q1201" i="321"/>
  <c r="R1201" i="321"/>
  <c r="S1201" i="321"/>
  <c r="G1202" i="321"/>
  <c r="I1202" i="321"/>
  <c r="J1202" i="321"/>
  <c r="O1202" i="321"/>
  <c r="P1202" i="321"/>
  <c r="Q1202" i="321"/>
  <c r="R1202" i="321"/>
  <c r="S1202" i="321"/>
  <c r="F1203" i="321"/>
  <c r="G1203" i="321"/>
  <c r="I1203" i="321"/>
  <c r="O1203" i="321"/>
  <c r="P1203" i="321"/>
  <c r="Q1203" i="321"/>
  <c r="R1203" i="321"/>
  <c r="S1203" i="321"/>
  <c r="I1204" i="321"/>
  <c r="O1204" i="321"/>
  <c r="P1204" i="321"/>
  <c r="Q1204" i="321"/>
  <c r="R1204" i="321"/>
  <c r="S1204" i="321"/>
  <c r="I1205" i="321"/>
  <c r="O1205" i="321"/>
  <c r="P1205" i="321"/>
  <c r="Q1205" i="321"/>
  <c r="R1205" i="321"/>
  <c r="S1205" i="321"/>
  <c r="I1206" i="321"/>
  <c r="O1206" i="321"/>
  <c r="P1206" i="321"/>
  <c r="Q1206" i="321"/>
  <c r="R1206" i="321"/>
  <c r="S1206" i="321"/>
  <c r="G1207" i="321"/>
  <c r="I1207" i="321"/>
  <c r="J1207" i="321"/>
  <c r="O1207" i="321"/>
  <c r="P1207" i="321"/>
  <c r="Q1207" i="321"/>
  <c r="R1207" i="321"/>
  <c r="S1207" i="321"/>
  <c r="I1208" i="321"/>
  <c r="O1208" i="321"/>
  <c r="P1208" i="321"/>
  <c r="Q1208" i="321"/>
  <c r="R1208" i="321"/>
  <c r="S1208" i="321"/>
  <c r="I1209" i="321"/>
  <c r="O1209" i="321"/>
  <c r="P1209" i="321"/>
  <c r="Q1209" i="321"/>
  <c r="R1209" i="321"/>
  <c r="S1209" i="321"/>
  <c r="G1210" i="321"/>
  <c r="I1210" i="321"/>
  <c r="J1210" i="321"/>
  <c r="O1210" i="321"/>
  <c r="P1210" i="321"/>
  <c r="Q1210" i="321"/>
  <c r="R1210" i="321"/>
  <c r="S1210" i="321"/>
  <c r="G1211" i="321"/>
  <c r="I1211" i="321"/>
  <c r="J1211" i="321"/>
  <c r="O1211" i="321"/>
  <c r="P1211" i="321"/>
  <c r="Q1211" i="321"/>
  <c r="R1211" i="321"/>
  <c r="S1211" i="321"/>
  <c r="I1212" i="321"/>
  <c r="O1212" i="321"/>
  <c r="P1212" i="321"/>
  <c r="Q1212" i="321"/>
  <c r="R1212" i="321"/>
  <c r="S1212" i="321"/>
  <c r="G1213" i="321"/>
  <c r="I1213" i="321"/>
  <c r="J1213" i="321"/>
  <c r="O1213" i="321"/>
  <c r="P1213" i="321"/>
  <c r="Q1213" i="321"/>
  <c r="R1213" i="321"/>
  <c r="S1213" i="321"/>
  <c r="G1214" i="321"/>
  <c r="I1214" i="321"/>
  <c r="J1214" i="321"/>
  <c r="O1214" i="321"/>
  <c r="P1214" i="321"/>
  <c r="Q1214" i="321"/>
  <c r="R1214" i="321"/>
  <c r="S1214" i="321"/>
  <c r="I1215" i="321"/>
  <c r="O1215" i="321"/>
  <c r="P1215" i="321"/>
  <c r="Q1215" i="321"/>
  <c r="R1215" i="321"/>
  <c r="S1215" i="321"/>
  <c r="I1216" i="321"/>
  <c r="O1216" i="321"/>
  <c r="P1216" i="321"/>
  <c r="Q1216" i="321"/>
  <c r="R1216" i="321"/>
  <c r="S1216" i="321"/>
  <c r="I1217" i="321"/>
  <c r="O1217" i="321"/>
  <c r="P1217" i="321"/>
  <c r="Q1217" i="321"/>
  <c r="R1217" i="321"/>
  <c r="S1217" i="321"/>
  <c r="F1218" i="321"/>
  <c r="G1218" i="321"/>
  <c r="I1218" i="321"/>
  <c r="J1218" i="321"/>
  <c r="O1218" i="321"/>
  <c r="P1218" i="321"/>
  <c r="Q1218" i="321"/>
  <c r="R1218" i="321"/>
  <c r="S1218" i="321"/>
  <c r="G1219" i="321"/>
  <c r="I1219" i="321"/>
  <c r="J1219" i="321"/>
  <c r="O1219" i="321"/>
  <c r="P1219" i="321"/>
  <c r="Q1219" i="321"/>
  <c r="R1219" i="321"/>
  <c r="S1219" i="321"/>
  <c r="F1220" i="321"/>
  <c r="G1220" i="321"/>
  <c r="I1220" i="321"/>
  <c r="O1220" i="321"/>
  <c r="P1220" i="321"/>
  <c r="Q1220" i="321"/>
  <c r="R1220" i="321"/>
  <c r="S1220" i="321"/>
  <c r="I1221" i="321"/>
  <c r="O1221" i="321"/>
  <c r="P1221" i="321"/>
  <c r="Q1221" i="321"/>
  <c r="R1221" i="321"/>
  <c r="S1221" i="321"/>
  <c r="I1222" i="321"/>
  <c r="O1222" i="321"/>
  <c r="P1222" i="321"/>
  <c r="Q1222" i="321"/>
  <c r="R1222" i="321"/>
  <c r="S1222" i="321"/>
  <c r="I1223" i="321"/>
  <c r="O1223" i="321"/>
  <c r="P1223" i="321"/>
  <c r="Q1223" i="321"/>
  <c r="R1223" i="321"/>
  <c r="S1223" i="321"/>
  <c r="F1224" i="321"/>
  <c r="G1224" i="321"/>
  <c r="I1224" i="321"/>
  <c r="J1224" i="321"/>
  <c r="O1224" i="321"/>
  <c r="P1224" i="321"/>
  <c r="Q1224" i="321"/>
  <c r="R1224" i="321"/>
  <c r="S1224" i="321"/>
  <c r="G1225" i="321"/>
  <c r="I1225" i="321"/>
  <c r="J1225" i="321"/>
  <c r="O1225" i="321"/>
  <c r="P1225" i="321"/>
  <c r="Q1225" i="321"/>
  <c r="R1225" i="321"/>
  <c r="S1225" i="321"/>
  <c r="F1226" i="321"/>
  <c r="G1226" i="321"/>
  <c r="I1226" i="321"/>
  <c r="O1226" i="321"/>
  <c r="P1226" i="321"/>
  <c r="Q1226" i="321"/>
  <c r="R1226" i="321"/>
  <c r="S1226" i="321"/>
  <c r="I1227" i="321"/>
  <c r="O1227" i="321"/>
  <c r="P1227" i="321"/>
  <c r="Q1227" i="321"/>
  <c r="R1227" i="321"/>
  <c r="S1227" i="321"/>
  <c r="I1228" i="321"/>
  <c r="O1228" i="321"/>
  <c r="P1228" i="321"/>
  <c r="Q1228" i="321"/>
  <c r="R1228" i="321"/>
  <c r="S1228" i="321"/>
  <c r="F1229" i="321"/>
  <c r="G1229" i="321"/>
  <c r="I1229" i="321"/>
  <c r="J1229" i="321"/>
  <c r="O1229" i="321"/>
  <c r="P1229" i="321"/>
  <c r="Q1229" i="321"/>
  <c r="R1229" i="321"/>
  <c r="S1229" i="321"/>
  <c r="G1230" i="321"/>
  <c r="I1230" i="321"/>
  <c r="J1230" i="321"/>
  <c r="O1230" i="321"/>
  <c r="P1230" i="321"/>
  <c r="Q1230" i="321"/>
  <c r="R1230" i="321"/>
  <c r="S1230" i="321"/>
  <c r="F1231" i="321"/>
  <c r="G1231" i="321"/>
  <c r="I1231" i="321"/>
  <c r="O1231" i="321"/>
  <c r="P1231" i="321"/>
  <c r="Q1231" i="321"/>
  <c r="R1231" i="321"/>
  <c r="S1231" i="321"/>
  <c r="F1232" i="321"/>
  <c r="G1232" i="321"/>
  <c r="I1232" i="321"/>
  <c r="O1232" i="321"/>
  <c r="P1232" i="321"/>
  <c r="Q1232" i="321"/>
  <c r="R1232" i="321"/>
  <c r="S1232" i="321"/>
  <c r="I1233" i="321"/>
  <c r="O1233" i="321"/>
  <c r="P1233" i="321"/>
  <c r="Q1233" i="321"/>
  <c r="R1233" i="321"/>
  <c r="S1233" i="321"/>
  <c r="I1234" i="321"/>
  <c r="O1234" i="321"/>
  <c r="P1234" i="321"/>
  <c r="Q1234" i="321"/>
  <c r="R1234" i="321"/>
  <c r="S1234" i="321"/>
  <c r="G1235" i="321"/>
  <c r="I1235" i="321"/>
  <c r="J1235" i="321"/>
  <c r="O1235" i="321"/>
  <c r="P1235" i="321"/>
  <c r="Q1235" i="321"/>
  <c r="R1235" i="321"/>
  <c r="S1235" i="321"/>
  <c r="F1236" i="321"/>
  <c r="G1236" i="321"/>
  <c r="I1236" i="321"/>
  <c r="J1236" i="321"/>
  <c r="O1236" i="321"/>
  <c r="P1236" i="321"/>
  <c r="Q1236" i="321"/>
  <c r="R1236" i="321"/>
  <c r="S1236" i="321"/>
  <c r="G1237" i="321"/>
  <c r="I1237" i="321"/>
  <c r="J1237" i="321"/>
  <c r="O1237" i="321"/>
  <c r="P1237" i="321"/>
  <c r="Q1237" i="321"/>
  <c r="R1237" i="321"/>
  <c r="S1237" i="321"/>
  <c r="F1238" i="321"/>
  <c r="G1238" i="321"/>
  <c r="I1238" i="321"/>
  <c r="O1238" i="321"/>
  <c r="P1238" i="321"/>
  <c r="Q1238" i="321"/>
  <c r="R1238" i="321"/>
  <c r="S1238" i="321"/>
  <c r="I1239" i="321"/>
  <c r="O1239" i="321"/>
  <c r="P1239" i="321"/>
  <c r="Q1239" i="321"/>
  <c r="R1239" i="321"/>
  <c r="S1239" i="321"/>
  <c r="G1240" i="321"/>
  <c r="I1240" i="321"/>
  <c r="J1240" i="321"/>
  <c r="O1240" i="321"/>
  <c r="P1240" i="321"/>
  <c r="Q1240" i="321"/>
  <c r="R1240" i="321"/>
  <c r="S1240" i="321"/>
  <c r="G1241" i="321"/>
  <c r="I1241" i="321"/>
  <c r="J1241" i="321"/>
  <c r="O1241" i="321"/>
  <c r="P1241" i="321"/>
  <c r="Q1241" i="321"/>
  <c r="R1241" i="321"/>
  <c r="S1241" i="321"/>
  <c r="F1242" i="321"/>
  <c r="G1242" i="321"/>
  <c r="I1242" i="321"/>
  <c r="O1242" i="321"/>
  <c r="P1242" i="321"/>
  <c r="Q1242" i="321"/>
  <c r="R1242" i="321"/>
  <c r="S1242" i="321"/>
  <c r="I1243" i="321"/>
  <c r="O1243" i="321"/>
  <c r="P1243" i="321"/>
  <c r="Q1243" i="321"/>
  <c r="R1243" i="321"/>
  <c r="S1243" i="321"/>
  <c r="I1244" i="321"/>
  <c r="O1244" i="321"/>
  <c r="P1244" i="321"/>
  <c r="Q1244" i="321"/>
  <c r="R1244" i="321"/>
  <c r="S1244" i="321"/>
  <c r="G1245" i="321"/>
  <c r="I1245" i="321"/>
  <c r="J1245" i="321"/>
  <c r="O1245" i="321"/>
  <c r="P1245" i="321"/>
  <c r="Q1245" i="321"/>
  <c r="R1245" i="321"/>
  <c r="S1245" i="321"/>
  <c r="I1246" i="321"/>
  <c r="O1246" i="321"/>
  <c r="P1246" i="321"/>
  <c r="Q1246" i="321"/>
  <c r="R1246" i="321"/>
  <c r="S1246" i="321"/>
  <c r="I1247" i="321"/>
  <c r="O1247" i="321"/>
  <c r="P1247" i="321"/>
  <c r="Q1247" i="321"/>
  <c r="R1247" i="321"/>
  <c r="S1247" i="321"/>
  <c r="G1248" i="321"/>
  <c r="I1248" i="321"/>
  <c r="J1248" i="321"/>
  <c r="O1248" i="321"/>
  <c r="P1248" i="321"/>
  <c r="Q1248" i="321"/>
  <c r="R1248" i="321"/>
  <c r="S1248" i="321"/>
  <c r="F1249" i="321"/>
  <c r="G1249" i="321"/>
  <c r="I1249" i="321"/>
  <c r="J1249" i="321"/>
  <c r="O1249" i="321"/>
  <c r="P1249" i="321"/>
  <c r="Q1249" i="321"/>
  <c r="R1249" i="321"/>
  <c r="S1249" i="321"/>
  <c r="G1250" i="321"/>
  <c r="I1250" i="321"/>
  <c r="J1250" i="321"/>
  <c r="O1250" i="321"/>
  <c r="P1250" i="321"/>
  <c r="Q1250" i="321"/>
  <c r="R1250" i="321"/>
  <c r="S1250" i="321"/>
  <c r="F1251" i="321"/>
  <c r="G1251" i="321"/>
  <c r="I1251" i="321"/>
  <c r="O1251" i="321"/>
  <c r="P1251" i="321"/>
  <c r="Q1251" i="321"/>
  <c r="R1251" i="321"/>
  <c r="S1251" i="321"/>
  <c r="I1252" i="321"/>
  <c r="O1252" i="321"/>
  <c r="P1252" i="321"/>
  <c r="Q1252" i="321"/>
  <c r="R1252" i="321"/>
  <c r="S1252" i="321"/>
  <c r="I1253" i="321"/>
  <c r="O1253" i="321"/>
  <c r="P1253" i="321"/>
  <c r="Q1253" i="321"/>
  <c r="R1253" i="321"/>
  <c r="S1253" i="321"/>
  <c r="G1254" i="321"/>
  <c r="I1254" i="321"/>
  <c r="J1254" i="321"/>
  <c r="O1254" i="321"/>
  <c r="P1254" i="321"/>
  <c r="Q1254" i="321"/>
  <c r="R1254" i="321"/>
  <c r="S1254" i="321"/>
  <c r="F1255" i="321"/>
  <c r="G1255" i="321"/>
  <c r="I1255" i="321"/>
  <c r="J1255" i="321"/>
  <c r="O1255" i="321"/>
  <c r="P1255" i="321"/>
  <c r="Q1255" i="321"/>
  <c r="R1255" i="321"/>
  <c r="S1255" i="321"/>
  <c r="G1256" i="321"/>
  <c r="I1256" i="321"/>
  <c r="J1256" i="321"/>
  <c r="O1256" i="321"/>
  <c r="P1256" i="321"/>
  <c r="Q1256" i="321"/>
  <c r="R1256" i="321"/>
  <c r="S1256" i="321"/>
  <c r="F1257" i="321"/>
  <c r="G1257" i="321"/>
  <c r="I1257" i="321"/>
  <c r="O1257" i="321"/>
  <c r="P1257" i="321"/>
  <c r="Q1257" i="321"/>
  <c r="R1257" i="321"/>
  <c r="S1257" i="321"/>
  <c r="I1258" i="321"/>
  <c r="O1258" i="321"/>
  <c r="P1258" i="321"/>
  <c r="Q1258" i="321"/>
  <c r="R1258" i="321"/>
  <c r="S1258" i="321"/>
  <c r="G1259" i="321"/>
  <c r="I1259" i="321"/>
  <c r="J1259" i="321"/>
  <c r="O1259" i="321"/>
  <c r="P1259" i="321"/>
  <c r="Q1259" i="321"/>
  <c r="R1259" i="321"/>
  <c r="S1259" i="321"/>
  <c r="G1260" i="321"/>
  <c r="I1260" i="321"/>
  <c r="J1260" i="321"/>
  <c r="O1260" i="321"/>
  <c r="P1260" i="321"/>
  <c r="Q1260" i="321"/>
  <c r="R1260" i="321"/>
  <c r="S1260" i="321"/>
  <c r="F1261" i="321"/>
  <c r="G1261" i="321"/>
  <c r="I1261" i="321"/>
  <c r="O1261" i="321"/>
  <c r="P1261" i="321"/>
  <c r="Q1261" i="321"/>
  <c r="R1261" i="321"/>
  <c r="S1261" i="321"/>
  <c r="I1262" i="321"/>
  <c r="O1262" i="321"/>
  <c r="P1262" i="321"/>
  <c r="Q1262" i="321"/>
  <c r="R1262" i="321"/>
  <c r="S1262" i="321"/>
  <c r="I1263" i="321"/>
  <c r="O1263" i="321"/>
  <c r="P1263" i="321"/>
  <c r="Q1263" i="321"/>
  <c r="R1263" i="321"/>
  <c r="S1263" i="321"/>
  <c r="I1264" i="321"/>
  <c r="O1264" i="321"/>
  <c r="P1264" i="321"/>
  <c r="Q1264" i="321"/>
  <c r="R1264" i="321"/>
  <c r="S1264" i="321"/>
  <c r="G1107" i="321"/>
  <c r="I1107" i="321"/>
  <c r="J1107" i="321"/>
  <c r="O1107" i="321"/>
  <c r="P1107" i="321"/>
  <c r="Q1107" i="321"/>
  <c r="R1107" i="321"/>
  <c r="S1107" i="321"/>
  <c r="G1108" i="321"/>
  <c r="I1108" i="321"/>
  <c r="J1108" i="321"/>
  <c r="O1108" i="321"/>
  <c r="P1108" i="321"/>
  <c r="Q1108" i="321"/>
  <c r="R1108" i="321"/>
  <c r="S1108" i="321"/>
  <c r="F1109" i="321"/>
  <c r="G1109" i="321"/>
  <c r="I1109" i="321"/>
  <c r="O1109" i="321"/>
  <c r="P1109" i="321"/>
  <c r="Q1109" i="321"/>
  <c r="R1109" i="321"/>
  <c r="S1109" i="321"/>
  <c r="I1110" i="321"/>
  <c r="O1110" i="321"/>
  <c r="P1110" i="321"/>
  <c r="Q1110" i="321"/>
  <c r="R1110" i="321"/>
  <c r="S1110" i="321"/>
  <c r="I1111" i="321"/>
  <c r="O1111" i="321"/>
  <c r="P1111" i="321"/>
  <c r="Q1111" i="321"/>
  <c r="R1111" i="321"/>
  <c r="S1111" i="321"/>
  <c r="G1112" i="321"/>
  <c r="I1112" i="321"/>
  <c r="J1112" i="321"/>
  <c r="O1112" i="321"/>
  <c r="P1112" i="321"/>
  <c r="Q1112" i="321"/>
  <c r="R1112" i="321"/>
  <c r="S1112" i="321"/>
  <c r="G1113" i="321"/>
  <c r="I1113" i="321"/>
  <c r="J1113" i="321"/>
  <c r="O1113" i="321"/>
  <c r="P1113" i="321"/>
  <c r="Q1113" i="321"/>
  <c r="R1113" i="321"/>
  <c r="S1113" i="321"/>
  <c r="G1114" i="321"/>
  <c r="I1114" i="321"/>
  <c r="J1114" i="321"/>
  <c r="O1114" i="321"/>
  <c r="P1114" i="321"/>
  <c r="Q1114" i="321"/>
  <c r="R1114" i="321"/>
  <c r="S1114" i="321"/>
  <c r="G1115" i="321"/>
  <c r="I1115" i="321"/>
  <c r="J1115" i="321"/>
  <c r="O1115" i="321"/>
  <c r="P1115" i="321"/>
  <c r="Q1115" i="321"/>
  <c r="R1115" i="321"/>
  <c r="S1115" i="321"/>
  <c r="F1116" i="321"/>
  <c r="G1116" i="321"/>
  <c r="I1116" i="321"/>
  <c r="O1116" i="321"/>
  <c r="P1116" i="321"/>
  <c r="Q1116" i="321"/>
  <c r="R1116" i="321"/>
  <c r="S1116" i="321"/>
  <c r="F1117" i="321"/>
  <c r="G1117" i="321"/>
  <c r="I1117" i="321"/>
  <c r="O1117" i="321"/>
  <c r="P1117" i="321"/>
  <c r="Q1117" i="321"/>
  <c r="R1117" i="321"/>
  <c r="S1117" i="321"/>
  <c r="I1118" i="321"/>
  <c r="O1118" i="321"/>
  <c r="P1118" i="321"/>
  <c r="Q1118" i="321"/>
  <c r="R1118" i="321"/>
  <c r="S1118" i="321"/>
  <c r="I1119" i="321"/>
  <c r="O1119" i="321"/>
  <c r="P1119" i="321"/>
  <c r="Q1119" i="321"/>
  <c r="R1119" i="321"/>
  <c r="S1119" i="321"/>
  <c r="I1120" i="321"/>
  <c r="O1120" i="321"/>
  <c r="P1120" i="321"/>
  <c r="Q1120" i="321"/>
  <c r="R1120" i="321"/>
  <c r="S1120" i="321"/>
  <c r="G1121" i="321"/>
  <c r="I1121" i="321"/>
  <c r="J1121" i="321"/>
  <c r="O1121" i="321"/>
  <c r="P1121" i="321"/>
  <c r="Q1121" i="321"/>
  <c r="R1121" i="321"/>
  <c r="S1121" i="321"/>
  <c r="F1122" i="321"/>
  <c r="I1122" i="321"/>
  <c r="O1122" i="321"/>
  <c r="P1122" i="321"/>
  <c r="Q1122" i="321"/>
  <c r="R1122" i="321"/>
  <c r="S1122" i="321"/>
  <c r="I1123" i="321"/>
  <c r="O1123" i="321"/>
  <c r="P1123" i="321"/>
  <c r="Q1123" i="321"/>
  <c r="R1123" i="321"/>
  <c r="S1123" i="321"/>
  <c r="G1124" i="321"/>
  <c r="I1124" i="321"/>
  <c r="J1124" i="321"/>
  <c r="O1124" i="321"/>
  <c r="P1124" i="321"/>
  <c r="Q1124" i="321"/>
  <c r="R1124" i="321"/>
  <c r="S1124" i="321"/>
  <c r="G1125" i="321"/>
  <c r="I1125" i="321"/>
  <c r="J1125" i="321"/>
  <c r="O1125" i="321"/>
  <c r="P1125" i="321"/>
  <c r="Q1125" i="321"/>
  <c r="R1125" i="321"/>
  <c r="S1125" i="321"/>
  <c r="F1126" i="321"/>
  <c r="G1126" i="321"/>
  <c r="I1126" i="321"/>
  <c r="O1126" i="321"/>
  <c r="P1126" i="321"/>
  <c r="Q1126" i="321"/>
  <c r="R1126" i="321"/>
  <c r="S1126" i="321"/>
  <c r="I1127" i="321"/>
  <c r="O1127" i="321"/>
  <c r="P1127" i="321"/>
  <c r="Q1127" i="321"/>
  <c r="R1127" i="321"/>
  <c r="S1127" i="321"/>
  <c r="I1128" i="321"/>
  <c r="O1128" i="321"/>
  <c r="P1128" i="321"/>
  <c r="Q1128" i="321"/>
  <c r="R1128" i="321"/>
  <c r="S1128" i="321"/>
  <c r="I1129" i="321"/>
  <c r="O1129" i="321"/>
  <c r="P1129" i="321"/>
  <c r="Q1129" i="321"/>
  <c r="R1129" i="321"/>
  <c r="S1129" i="321"/>
  <c r="G1130" i="321"/>
  <c r="I1130" i="321"/>
  <c r="J1130" i="321"/>
  <c r="O1130" i="321"/>
  <c r="P1130" i="321"/>
  <c r="Q1130" i="321"/>
  <c r="R1130" i="321"/>
  <c r="S1130" i="321"/>
  <c r="F1131" i="321"/>
  <c r="I1131" i="321"/>
  <c r="O1131" i="321"/>
  <c r="P1131" i="321"/>
  <c r="Q1131" i="321"/>
  <c r="R1131" i="321"/>
  <c r="S1131" i="321"/>
  <c r="I1132" i="321"/>
  <c r="O1132" i="321"/>
  <c r="P1132" i="321"/>
  <c r="Q1132" i="321"/>
  <c r="R1132" i="321"/>
  <c r="S1132" i="321"/>
  <c r="G1133" i="321"/>
  <c r="I1133" i="321"/>
  <c r="J1133" i="321"/>
  <c r="O1133" i="321"/>
  <c r="P1133" i="321"/>
  <c r="Q1133" i="321"/>
  <c r="R1133" i="321"/>
  <c r="S1133" i="321"/>
  <c r="G1134" i="321"/>
  <c r="I1134" i="321"/>
  <c r="J1134" i="321"/>
  <c r="O1134" i="321"/>
  <c r="P1134" i="321"/>
  <c r="Q1134" i="321"/>
  <c r="R1134" i="321"/>
  <c r="S1134" i="321"/>
  <c r="F1135" i="321"/>
  <c r="G1135" i="321"/>
  <c r="I1135" i="321"/>
  <c r="O1135" i="321"/>
  <c r="P1135" i="321"/>
  <c r="Q1135" i="321"/>
  <c r="R1135" i="321"/>
  <c r="S1135" i="321"/>
  <c r="I1136" i="321"/>
  <c r="O1136" i="321"/>
  <c r="P1136" i="321"/>
  <c r="Q1136" i="321"/>
  <c r="R1136" i="321"/>
  <c r="S1136" i="321"/>
  <c r="I1137" i="321"/>
  <c r="O1137" i="321"/>
  <c r="P1137" i="321"/>
  <c r="Q1137" i="321"/>
  <c r="R1137" i="321"/>
  <c r="S1137" i="321"/>
  <c r="G1138" i="321"/>
  <c r="I1138" i="321"/>
  <c r="J1138" i="321"/>
  <c r="O1138" i="321"/>
  <c r="P1138" i="321"/>
  <c r="Q1138" i="321"/>
  <c r="R1138" i="321"/>
  <c r="S1138" i="321"/>
  <c r="G1139" i="321"/>
  <c r="I1139" i="321"/>
  <c r="J1139" i="321"/>
  <c r="O1139" i="321"/>
  <c r="P1139" i="321"/>
  <c r="Q1139" i="321"/>
  <c r="R1139" i="321"/>
  <c r="S1139" i="321"/>
  <c r="F1140" i="321"/>
  <c r="G1140" i="321"/>
  <c r="I1140" i="321"/>
  <c r="O1140" i="321"/>
  <c r="P1140" i="321"/>
  <c r="Q1140" i="321"/>
  <c r="R1140" i="321"/>
  <c r="S1140" i="321"/>
  <c r="I1141" i="321"/>
  <c r="O1141" i="321"/>
  <c r="P1141" i="321"/>
  <c r="Q1141" i="321"/>
  <c r="R1141" i="321"/>
  <c r="S1141" i="321"/>
  <c r="I1142" i="321"/>
  <c r="O1142" i="321"/>
  <c r="P1142" i="321"/>
  <c r="Q1142" i="321"/>
  <c r="R1142" i="321"/>
  <c r="S1142" i="321"/>
  <c r="G1143" i="321"/>
  <c r="I1143" i="321"/>
  <c r="O1143" i="321"/>
  <c r="P1143" i="321"/>
  <c r="Q1143" i="321"/>
  <c r="R1143" i="321"/>
  <c r="S1143" i="321"/>
  <c r="G1144" i="321"/>
  <c r="I1144" i="321"/>
  <c r="O1144" i="321"/>
  <c r="P1144" i="321"/>
  <c r="Q1144" i="321"/>
  <c r="R1144" i="321"/>
  <c r="S1144" i="321"/>
  <c r="I1145" i="321"/>
  <c r="O1145" i="321"/>
  <c r="P1145" i="321"/>
  <c r="Q1145" i="321"/>
  <c r="R1145" i="321"/>
  <c r="S1145" i="321"/>
  <c r="O1146" i="321"/>
  <c r="P1146" i="321"/>
  <c r="Q1146" i="321"/>
  <c r="R1146" i="321"/>
  <c r="S1146" i="321"/>
  <c r="F1147" i="321"/>
  <c r="G1147" i="321"/>
  <c r="I1147" i="321"/>
  <c r="O1147" i="321"/>
  <c r="P1147" i="321"/>
  <c r="Q1147" i="321"/>
  <c r="R1147" i="321"/>
  <c r="S1147" i="321"/>
  <c r="I1148" i="321"/>
  <c r="O1148" i="321"/>
  <c r="P1148" i="321"/>
  <c r="Q1148" i="321"/>
  <c r="R1148" i="321"/>
  <c r="S1148" i="321"/>
  <c r="I1149" i="321"/>
  <c r="O1149" i="321"/>
  <c r="P1149" i="321"/>
  <c r="Q1149" i="321"/>
  <c r="R1149" i="321"/>
  <c r="S1149" i="321"/>
  <c r="I1150" i="321"/>
  <c r="O1150" i="321"/>
  <c r="P1150" i="321"/>
  <c r="Q1150" i="321"/>
  <c r="R1150" i="321"/>
  <c r="S1150" i="321"/>
  <c r="G1151" i="321"/>
  <c r="I1151" i="321"/>
  <c r="J1151" i="321"/>
  <c r="O1151" i="321"/>
  <c r="P1151" i="321"/>
  <c r="Q1151" i="321"/>
  <c r="R1151" i="321"/>
  <c r="S1151" i="321"/>
  <c r="G1152" i="321"/>
  <c r="I1152" i="321"/>
  <c r="J1152" i="321"/>
  <c r="O1152" i="321"/>
  <c r="P1152" i="321"/>
  <c r="Q1152" i="321"/>
  <c r="R1152" i="321"/>
  <c r="S1152" i="321"/>
  <c r="F1153" i="321"/>
  <c r="G1153" i="321"/>
  <c r="I1153" i="321"/>
  <c r="O1153" i="321"/>
  <c r="P1153" i="321"/>
  <c r="Q1153" i="321"/>
  <c r="R1153" i="321"/>
  <c r="S1153" i="321"/>
  <c r="I1154" i="321"/>
  <c r="O1154" i="321"/>
  <c r="P1154" i="321"/>
  <c r="Q1154" i="321"/>
  <c r="R1154" i="321"/>
  <c r="S1154" i="321"/>
  <c r="I1155" i="321"/>
  <c r="O1155" i="321"/>
  <c r="P1155" i="321"/>
  <c r="Q1155" i="321"/>
  <c r="R1155" i="321"/>
  <c r="S1155" i="321"/>
  <c r="I1156" i="321"/>
  <c r="O1156" i="321"/>
  <c r="P1156" i="321"/>
  <c r="Q1156" i="321"/>
  <c r="R1156" i="321"/>
  <c r="S1156" i="321"/>
  <c r="I1157" i="321"/>
  <c r="O1157" i="321"/>
  <c r="P1157" i="321"/>
  <c r="Q1157" i="321"/>
  <c r="R1157" i="321"/>
  <c r="S1157" i="321"/>
  <c r="I1158" i="321"/>
  <c r="O1158" i="321"/>
  <c r="P1158" i="321"/>
  <c r="Q1158" i="321"/>
  <c r="R1158" i="321"/>
  <c r="S1158" i="321"/>
  <c r="I1159" i="321"/>
  <c r="O1159" i="321"/>
  <c r="P1159" i="321"/>
  <c r="Q1159" i="321"/>
  <c r="R1159" i="321"/>
  <c r="S1159" i="321"/>
  <c r="I1160" i="321"/>
  <c r="O1160" i="321"/>
  <c r="P1160" i="321"/>
  <c r="Q1160" i="321"/>
  <c r="R1160" i="321"/>
  <c r="S1160" i="321"/>
  <c r="I1161" i="321"/>
  <c r="O1161" i="321"/>
  <c r="P1161" i="321"/>
  <c r="Q1161" i="321"/>
  <c r="R1161" i="321"/>
  <c r="S1161" i="321"/>
  <c r="I1162" i="321"/>
  <c r="O1162" i="321"/>
  <c r="P1162" i="321"/>
  <c r="Q1162" i="321"/>
  <c r="R1162" i="321"/>
  <c r="S1162" i="321"/>
  <c r="I1163" i="321"/>
  <c r="O1163" i="321"/>
  <c r="P1163" i="321"/>
  <c r="Q1163" i="321"/>
  <c r="R1163" i="321"/>
  <c r="S1163" i="321"/>
  <c r="I1164" i="321"/>
  <c r="O1164" i="321"/>
  <c r="P1164" i="321"/>
  <c r="Q1164" i="321"/>
  <c r="R1164" i="321"/>
  <c r="S1164" i="321"/>
  <c r="G1165" i="321"/>
  <c r="I1165" i="321"/>
  <c r="J1165" i="321"/>
  <c r="O1165" i="321"/>
  <c r="P1165" i="321"/>
  <c r="Q1165" i="321"/>
  <c r="R1165" i="321"/>
  <c r="S1165" i="321"/>
  <c r="G1166" i="321"/>
  <c r="I1166" i="321"/>
  <c r="J1166" i="321"/>
  <c r="O1166" i="321"/>
  <c r="P1166" i="321"/>
  <c r="Q1166" i="321"/>
  <c r="R1166" i="321"/>
  <c r="S1166" i="321"/>
  <c r="I1167" i="321"/>
  <c r="O1167" i="321"/>
  <c r="P1167" i="321"/>
  <c r="Q1167" i="321"/>
  <c r="R1167" i="321"/>
  <c r="S1167" i="321"/>
  <c r="I1168" i="321"/>
  <c r="O1168" i="321"/>
  <c r="P1168" i="321"/>
  <c r="Q1168" i="321"/>
  <c r="R1168" i="321"/>
  <c r="S1168" i="321"/>
  <c r="G1169" i="321"/>
  <c r="I1169" i="321"/>
  <c r="J1169" i="321"/>
  <c r="O1169" i="321"/>
  <c r="P1169" i="321"/>
  <c r="Q1169" i="321"/>
  <c r="R1169" i="321"/>
  <c r="S1169" i="321"/>
  <c r="G1170" i="321"/>
  <c r="I1170" i="321"/>
  <c r="J1170" i="321"/>
  <c r="O1170" i="321"/>
  <c r="P1170" i="321"/>
  <c r="Q1170" i="321"/>
  <c r="R1170" i="321"/>
  <c r="S1170" i="321"/>
  <c r="O1171" i="321"/>
  <c r="P1171" i="321"/>
  <c r="Q1171" i="321"/>
  <c r="R1171" i="321"/>
  <c r="S1171" i="321"/>
  <c r="O1172" i="321"/>
  <c r="P1172" i="321"/>
  <c r="Q1172" i="321"/>
  <c r="R1172" i="321"/>
  <c r="S1172" i="321"/>
  <c r="G1173" i="321"/>
  <c r="I1173" i="321"/>
  <c r="O1173" i="321"/>
  <c r="P1173" i="321"/>
  <c r="Q1173" i="321"/>
  <c r="R1173" i="321"/>
  <c r="S1173" i="321"/>
  <c r="G1174" i="321"/>
  <c r="I1174" i="321"/>
  <c r="O1174" i="321"/>
  <c r="P1174" i="321"/>
  <c r="Q1174" i="321"/>
  <c r="R1174" i="321"/>
  <c r="S1174" i="321"/>
  <c r="I1175" i="321"/>
  <c r="O1175" i="321"/>
  <c r="P1175" i="321"/>
  <c r="Q1175" i="321"/>
  <c r="R1175" i="321"/>
  <c r="S1175" i="321"/>
  <c r="O1176" i="321"/>
  <c r="P1176" i="321"/>
  <c r="Q1176" i="321"/>
  <c r="R1176" i="321"/>
  <c r="S1176" i="321"/>
  <c r="F1177" i="321"/>
  <c r="G1177" i="321"/>
  <c r="I1177" i="321"/>
  <c r="O1177" i="321"/>
  <c r="P1177" i="321"/>
  <c r="Q1177" i="321"/>
  <c r="R1177" i="321"/>
  <c r="S1177" i="321"/>
  <c r="I1178" i="321"/>
  <c r="O1178" i="321"/>
  <c r="P1178" i="321"/>
  <c r="Q1178" i="321"/>
  <c r="R1178" i="321"/>
  <c r="S1178" i="321"/>
  <c r="I1179" i="321"/>
  <c r="O1179" i="321"/>
  <c r="P1179" i="321"/>
  <c r="Q1179" i="321"/>
  <c r="R1179" i="321"/>
  <c r="S1179" i="321"/>
  <c r="F1180" i="321"/>
  <c r="G1180" i="321"/>
  <c r="I1180" i="321"/>
  <c r="O1180" i="321"/>
  <c r="P1180" i="321"/>
  <c r="Q1180" i="321"/>
  <c r="R1180" i="321"/>
  <c r="S1180" i="321"/>
  <c r="F1181" i="321"/>
  <c r="G1181" i="321"/>
  <c r="I1181" i="321"/>
  <c r="J1181" i="321"/>
  <c r="O1181" i="321"/>
  <c r="P1181" i="321"/>
  <c r="Q1181" i="321"/>
  <c r="R1181" i="321"/>
  <c r="S1181" i="321"/>
  <c r="F1182" i="321"/>
  <c r="G1182" i="321"/>
  <c r="I1182" i="321"/>
  <c r="J1182" i="321"/>
  <c r="O1182" i="321"/>
  <c r="P1182" i="321"/>
  <c r="Q1182" i="321"/>
  <c r="R1182" i="321"/>
  <c r="S1182" i="321"/>
  <c r="F1183" i="321"/>
  <c r="G1183" i="321"/>
  <c r="I1183" i="321"/>
  <c r="J1183" i="321"/>
  <c r="O1183" i="321"/>
  <c r="P1183" i="321"/>
  <c r="Q1183" i="321"/>
  <c r="R1183" i="321"/>
  <c r="S1183" i="321"/>
  <c r="F1184" i="321"/>
  <c r="G1184" i="321"/>
  <c r="I1184" i="321"/>
  <c r="O1184" i="321"/>
  <c r="P1184" i="321"/>
  <c r="Q1184" i="321"/>
  <c r="R1184" i="321"/>
  <c r="S1184" i="321"/>
  <c r="O1185" i="321"/>
  <c r="P1185" i="321"/>
  <c r="Q1185" i="321"/>
  <c r="R1185" i="321"/>
  <c r="S1185" i="321"/>
  <c r="I1028" i="321"/>
  <c r="O1028" i="321"/>
  <c r="P1028" i="321"/>
  <c r="Q1028" i="321"/>
  <c r="R1028" i="321"/>
  <c r="S1028" i="321"/>
  <c r="I1029" i="321"/>
  <c r="O1029" i="321"/>
  <c r="P1029" i="321"/>
  <c r="Q1029" i="321"/>
  <c r="R1029" i="321"/>
  <c r="S1029" i="321"/>
  <c r="I1030" i="321"/>
  <c r="O1030" i="321"/>
  <c r="P1030" i="321"/>
  <c r="Q1030" i="321"/>
  <c r="R1030" i="321"/>
  <c r="S1030" i="321"/>
  <c r="I1031" i="321"/>
  <c r="O1031" i="321"/>
  <c r="P1031" i="321"/>
  <c r="Q1031" i="321"/>
  <c r="R1031" i="321"/>
  <c r="S1031" i="321"/>
  <c r="I1032" i="321"/>
  <c r="O1032" i="321"/>
  <c r="P1032" i="321"/>
  <c r="Q1032" i="321"/>
  <c r="R1032" i="321"/>
  <c r="S1032" i="321"/>
  <c r="I1033" i="321"/>
  <c r="O1033" i="321"/>
  <c r="P1033" i="321"/>
  <c r="Q1033" i="321"/>
  <c r="R1033" i="321"/>
  <c r="S1033" i="321"/>
  <c r="G1034" i="321"/>
  <c r="I1034" i="321"/>
  <c r="J1034" i="321"/>
  <c r="O1034" i="321"/>
  <c r="P1034" i="321"/>
  <c r="Q1034" i="321"/>
  <c r="R1034" i="321"/>
  <c r="S1034" i="321"/>
  <c r="G1035" i="321"/>
  <c r="I1035" i="321"/>
  <c r="J1035" i="321"/>
  <c r="O1035" i="321"/>
  <c r="P1035" i="321"/>
  <c r="Q1035" i="321"/>
  <c r="R1035" i="321"/>
  <c r="S1035" i="321"/>
  <c r="I1036" i="321"/>
  <c r="O1036" i="321"/>
  <c r="P1036" i="321"/>
  <c r="Q1036" i="321"/>
  <c r="R1036" i="321"/>
  <c r="S1036" i="321"/>
  <c r="I1037" i="321"/>
  <c r="O1037" i="321"/>
  <c r="P1037" i="321"/>
  <c r="Q1037" i="321"/>
  <c r="R1037" i="321"/>
  <c r="S1037" i="321"/>
  <c r="I1038" i="321"/>
  <c r="O1038" i="321"/>
  <c r="P1038" i="321"/>
  <c r="Q1038" i="321"/>
  <c r="R1038" i="321"/>
  <c r="S1038" i="321"/>
  <c r="I1039" i="321"/>
  <c r="O1039" i="321"/>
  <c r="P1039" i="321"/>
  <c r="Q1039" i="321"/>
  <c r="R1039" i="321"/>
  <c r="S1039" i="321"/>
  <c r="I1040" i="321"/>
  <c r="O1040" i="321"/>
  <c r="P1040" i="321"/>
  <c r="Q1040" i="321"/>
  <c r="R1040" i="321"/>
  <c r="S1040" i="321"/>
  <c r="I1041" i="321"/>
  <c r="O1041" i="321"/>
  <c r="P1041" i="321"/>
  <c r="Q1041" i="321"/>
  <c r="R1041" i="321"/>
  <c r="S1041" i="321"/>
  <c r="G1042" i="321"/>
  <c r="I1042" i="321"/>
  <c r="J1042" i="321"/>
  <c r="O1042" i="321"/>
  <c r="P1042" i="321"/>
  <c r="Q1042" i="321"/>
  <c r="R1042" i="321"/>
  <c r="S1042" i="321"/>
  <c r="G1043" i="321"/>
  <c r="I1043" i="321"/>
  <c r="J1043" i="321"/>
  <c r="O1043" i="321"/>
  <c r="P1043" i="321"/>
  <c r="Q1043" i="321"/>
  <c r="R1043" i="321"/>
  <c r="S1043" i="321"/>
  <c r="I1044" i="321"/>
  <c r="O1044" i="321"/>
  <c r="P1044" i="321"/>
  <c r="Q1044" i="321"/>
  <c r="R1044" i="321"/>
  <c r="S1044" i="321"/>
  <c r="I1045" i="321"/>
  <c r="O1045" i="321"/>
  <c r="P1045" i="321"/>
  <c r="Q1045" i="321"/>
  <c r="R1045" i="321"/>
  <c r="S1045" i="321"/>
  <c r="I1046" i="321"/>
  <c r="O1046" i="321"/>
  <c r="P1046" i="321"/>
  <c r="Q1046" i="321"/>
  <c r="R1046" i="321"/>
  <c r="S1046" i="321"/>
  <c r="I1047" i="321"/>
  <c r="O1047" i="321"/>
  <c r="P1047" i="321"/>
  <c r="Q1047" i="321"/>
  <c r="R1047" i="321"/>
  <c r="S1047" i="321"/>
  <c r="I1048" i="321"/>
  <c r="O1048" i="321"/>
  <c r="P1048" i="321"/>
  <c r="Q1048" i="321"/>
  <c r="R1048" i="321"/>
  <c r="S1048" i="321"/>
  <c r="I1049" i="321"/>
  <c r="O1049" i="321"/>
  <c r="P1049" i="321"/>
  <c r="Q1049" i="321"/>
  <c r="R1049" i="321"/>
  <c r="S1049" i="321"/>
  <c r="G1050" i="321"/>
  <c r="I1050" i="321"/>
  <c r="J1050" i="321"/>
  <c r="O1050" i="321"/>
  <c r="P1050" i="321"/>
  <c r="Q1050" i="321"/>
  <c r="R1050" i="321"/>
  <c r="S1050" i="321"/>
  <c r="G1051" i="321"/>
  <c r="I1051" i="321"/>
  <c r="J1051" i="321"/>
  <c r="O1051" i="321"/>
  <c r="P1051" i="321"/>
  <c r="Q1051" i="321"/>
  <c r="R1051" i="321"/>
  <c r="S1051" i="321"/>
  <c r="I1052" i="321"/>
  <c r="O1052" i="321"/>
  <c r="P1052" i="321"/>
  <c r="Q1052" i="321"/>
  <c r="R1052" i="321"/>
  <c r="S1052" i="321"/>
  <c r="I1053" i="321"/>
  <c r="O1053" i="321"/>
  <c r="P1053" i="321"/>
  <c r="Q1053" i="321"/>
  <c r="R1053" i="321"/>
  <c r="S1053" i="321"/>
  <c r="I1054" i="321"/>
  <c r="O1054" i="321"/>
  <c r="P1054" i="321"/>
  <c r="Q1054" i="321"/>
  <c r="R1054" i="321"/>
  <c r="S1054" i="321"/>
  <c r="I1055" i="321"/>
  <c r="O1055" i="321"/>
  <c r="P1055" i="321"/>
  <c r="Q1055" i="321"/>
  <c r="R1055" i="321"/>
  <c r="S1055" i="321"/>
  <c r="I1056" i="321"/>
  <c r="O1056" i="321"/>
  <c r="P1056" i="321"/>
  <c r="Q1056" i="321"/>
  <c r="R1056" i="321"/>
  <c r="S1056" i="321"/>
  <c r="I1057" i="321"/>
  <c r="O1057" i="321"/>
  <c r="P1057" i="321"/>
  <c r="Q1057" i="321"/>
  <c r="R1057" i="321"/>
  <c r="S1057" i="321"/>
  <c r="G1058" i="321"/>
  <c r="I1058" i="321"/>
  <c r="J1058" i="321"/>
  <c r="O1058" i="321"/>
  <c r="P1058" i="321"/>
  <c r="Q1058" i="321"/>
  <c r="R1058" i="321"/>
  <c r="S1058" i="321"/>
  <c r="G1059" i="321"/>
  <c r="I1059" i="321"/>
  <c r="J1059" i="321"/>
  <c r="O1059" i="321"/>
  <c r="P1059" i="321"/>
  <c r="Q1059" i="321"/>
  <c r="R1059" i="321"/>
  <c r="S1059" i="321"/>
  <c r="I1060" i="321"/>
  <c r="O1060" i="321"/>
  <c r="P1060" i="321"/>
  <c r="Q1060" i="321"/>
  <c r="R1060" i="321"/>
  <c r="S1060" i="321"/>
  <c r="I1061" i="321"/>
  <c r="O1061" i="321"/>
  <c r="P1061" i="321"/>
  <c r="Q1061" i="321"/>
  <c r="R1061" i="321"/>
  <c r="S1061" i="321"/>
  <c r="I1062" i="321"/>
  <c r="O1062" i="321"/>
  <c r="P1062" i="321"/>
  <c r="Q1062" i="321"/>
  <c r="R1062" i="321"/>
  <c r="S1062" i="321"/>
  <c r="I1063" i="321"/>
  <c r="O1063" i="321"/>
  <c r="P1063" i="321"/>
  <c r="Q1063" i="321"/>
  <c r="R1063" i="321"/>
  <c r="S1063" i="321"/>
  <c r="I1064" i="321"/>
  <c r="O1064" i="321"/>
  <c r="P1064" i="321"/>
  <c r="Q1064" i="321"/>
  <c r="R1064" i="321"/>
  <c r="S1064" i="321"/>
  <c r="I1065" i="321"/>
  <c r="O1065" i="321"/>
  <c r="P1065" i="321"/>
  <c r="Q1065" i="321"/>
  <c r="R1065" i="321"/>
  <c r="S1065" i="321"/>
  <c r="G1066" i="321"/>
  <c r="I1066" i="321"/>
  <c r="J1066" i="321"/>
  <c r="O1066" i="321"/>
  <c r="P1066" i="321"/>
  <c r="Q1066" i="321"/>
  <c r="R1066" i="321"/>
  <c r="S1066" i="321"/>
  <c r="G1067" i="321"/>
  <c r="I1067" i="321"/>
  <c r="J1067" i="321"/>
  <c r="O1067" i="321"/>
  <c r="P1067" i="321"/>
  <c r="Q1067" i="321"/>
  <c r="R1067" i="321"/>
  <c r="S1067" i="321"/>
  <c r="I1068" i="321"/>
  <c r="O1068" i="321"/>
  <c r="P1068" i="321"/>
  <c r="Q1068" i="321"/>
  <c r="R1068" i="321"/>
  <c r="S1068" i="321"/>
  <c r="I1069" i="321"/>
  <c r="O1069" i="321"/>
  <c r="P1069" i="321"/>
  <c r="Q1069" i="321"/>
  <c r="R1069" i="321"/>
  <c r="S1069" i="321"/>
  <c r="I1070" i="321"/>
  <c r="O1070" i="321"/>
  <c r="P1070" i="321"/>
  <c r="Q1070" i="321"/>
  <c r="R1070" i="321"/>
  <c r="S1070" i="321"/>
  <c r="I1071" i="321"/>
  <c r="O1071" i="321"/>
  <c r="P1071" i="321"/>
  <c r="Q1071" i="321"/>
  <c r="R1071" i="321"/>
  <c r="S1071" i="321"/>
  <c r="I1072" i="321"/>
  <c r="O1072" i="321"/>
  <c r="P1072" i="321"/>
  <c r="Q1072" i="321"/>
  <c r="R1072" i="321"/>
  <c r="S1072" i="321"/>
  <c r="I1073" i="321"/>
  <c r="O1073" i="321"/>
  <c r="P1073" i="321"/>
  <c r="Q1073" i="321"/>
  <c r="R1073" i="321"/>
  <c r="S1073" i="321"/>
  <c r="G1074" i="321"/>
  <c r="I1074" i="321"/>
  <c r="J1074" i="321"/>
  <c r="O1074" i="321"/>
  <c r="P1074" i="321"/>
  <c r="Q1074" i="321"/>
  <c r="R1074" i="321"/>
  <c r="S1074" i="321"/>
  <c r="G1075" i="321"/>
  <c r="I1075" i="321"/>
  <c r="J1075" i="321"/>
  <c r="O1075" i="321"/>
  <c r="P1075" i="321"/>
  <c r="Q1075" i="321"/>
  <c r="R1075" i="321"/>
  <c r="S1075" i="321"/>
  <c r="I1076" i="321"/>
  <c r="O1076" i="321"/>
  <c r="P1076" i="321"/>
  <c r="Q1076" i="321"/>
  <c r="R1076" i="321"/>
  <c r="S1076" i="321"/>
  <c r="I1077" i="321"/>
  <c r="O1077" i="321"/>
  <c r="P1077" i="321"/>
  <c r="Q1077" i="321"/>
  <c r="R1077" i="321"/>
  <c r="S1077" i="321"/>
  <c r="I1078" i="321"/>
  <c r="O1078" i="321"/>
  <c r="P1078" i="321"/>
  <c r="Q1078" i="321"/>
  <c r="R1078" i="321"/>
  <c r="S1078" i="321"/>
  <c r="I1079" i="321"/>
  <c r="O1079" i="321"/>
  <c r="P1079" i="321"/>
  <c r="Q1079" i="321"/>
  <c r="R1079" i="321"/>
  <c r="S1079" i="321"/>
  <c r="I1080" i="321"/>
  <c r="O1080" i="321"/>
  <c r="P1080" i="321"/>
  <c r="Q1080" i="321"/>
  <c r="R1080" i="321"/>
  <c r="S1080" i="321"/>
  <c r="I1081" i="321"/>
  <c r="O1081" i="321"/>
  <c r="P1081" i="321"/>
  <c r="Q1081" i="321"/>
  <c r="R1081" i="321"/>
  <c r="S1081" i="321"/>
  <c r="G1082" i="321"/>
  <c r="I1082" i="321"/>
  <c r="J1082" i="321"/>
  <c r="O1082" i="321"/>
  <c r="P1082" i="321"/>
  <c r="Q1082" i="321"/>
  <c r="R1082" i="321"/>
  <c r="S1082" i="321"/>
  <c r="G1083" i="321"/>
  <c r="I1083" i="321"/>
  <c r="J1083" i="321"/>
  <c r="O1083" i="321"/>
  <c r="P1083" i="321"/>
  <c r="Q1083" i="321"/>
  <c r="R1083" i="321"/>
  <c r="S1083" i="321"/>
  <c r="I1084" i="321"/>
  <c r="O1084" i="321"/>
  <c r="P1084" i="321"/>
  <c r="Q1084" i="321"/>
  <c r="R1084" i="321"/>
  <c r="S1084" i="321"/>
  <c r="I1085" i="321"/>
  <c r="O1085" i="321"/>
  <c r="P1085" i="321"/>
  <c r="Q1085" i="321"/>
  <c r="R1085" i="321"/>
  <c r="S1085" i="321"/>
  <c r="I1086" i="321"/>
  <c r="O1086" i="321"/>
  <c r="P1086" i="321"/>
  <c r="Q1086" i="321"/>
  <c r="R1086" i="321"/>
  <c r="S1086" i="321"/>
  <c r="I1087" i="321"/>
  <c r="O1087" i="321"/>
  <c r="P1087" i="321"/>
  <c r="Q1087" i="321"/>
  <c r="R1087" i="321"/>
  <c r="S1087" i="321"/>
  <c r="I1088" i="321"/>
  <c r="O1088" i="321"/>
  <c r="P1088" i="321"/>
  <c r="Q1088" i="321"/>
  <c r="R1088" i="321"/>
  <c r="S1088" i="321"/>
  <c r="I1089" i="321"/>
  <c r="O1089" i="321"/>
  <c r="P1089" i="321"/>
  <c r="Q1089" i="321"/>
  <c r="R1089" i="321"/>
  <c r="S1089" i="321"/>
  <c r="G1090" i="321"/>
  <c r="I1090" i="321"/>
  <c r="J1090" i="321"/>
  <c r="O1090" i="321"/>
  <c r="P1090" i="321"/>
  <c r="Q1090" i="321"/>
  <c r="R1090" i="321"/>
  <c r="S1090" i="321"/>
  <c r="G1091" i="321"/>
  <c r="I1091" i="321"/>
  <c r="J1091" i="321"/>
  <c r="O1091" i="321"/>
  <c r="P1091" i="321"/>
  <c r="Q1091" i="321"/>
  <c r="R1091" i="321"/>
  <c r="S1091" i="321"/>
  <c r="F1092" i="321"/>
  <c r="G1092" i="321"/>
  <c r="I1092" i="321"/>
  <c r="O1092" i="321"/>
  <c r="P1092" i="321"/>
  <c r="Q1092" i="321"/>
  <c r="R1092" i="321"/>
  <c r="S1092" i="321"/>
  <c r="I1093" i="321"/>
  <c r="O1093" i="321"/>
  <c r="P1093" i="321"/>
  <c r="Q1093" i="321"/>
  <c r="R1093" i="321"/>
  <c r="S1093" i="321"/>
  <c r="I1094" i="321"/>
  <c r="O1094" i="321"/>
  <c r="P1094" i="321"/>
  <c r="Q1094" i="321"/>
  <c r="R1094" i="321"/>
  <c r="S1094" i="321"/>
  <c r="I1095" i="321"/>
  <c r="O1095" i="321"/>
  <c r="P1095" i="321"/>
  <c r="Q1095" i="321"/>
  <c r="R1095" i="321"/>
  <c r="S1095" i="321"/>
  <c r="I1096" i="321"/>
  <c r="O1096" i="321"/>
  <c r="P1096" i="321"/>
  <c r="Q1096" i="321"/>
  <c r="R1096" i="321"/>
  <c r="S1096" i="321"/>
  <c r="I1097" i="321"/>
  <c r="O1097" i="321"/>
  <c r="P1097" i="321"/>
  <c r="Q1097" i="321"/>
  <c r="R1097" i="321"/>
  <c r="S1097" i="321"/>
  <c r="I1098" i="321"/>
  <c r="O1098" i="321"/>
  <c r="P1098" i="321"/>
  <c r="Q1098" i="321"/>
  <c r="R1098" i="321"/>
  <c r="S1098" i="321"/>
  <c r="I1099" i="321"/>
  <c r="O1099" i="321"/>
  <c r="P1099" i="321"/>
  <c r="Q1099" i="321"/>
  <c r="R1099" i="321"/>
  <c r="S1099" i="321"/>
  <c r="I1100" i="321"/>
  <c r="O1100" i="321"/>
  <c r="P1100" i="321"/>
  <c r="Q1100" i="321"/>
  <c r="R1100" i="321"/>
  <c r="S1100" i="321"/>
  <c r="I1101" i="321"/>
  <c r="O1101" i="321"/>
  <c r="P1101" i="321"/>
  <c r="Q1101" i="321"/>
  <c r="R1101" i="321"/>
  <c r="S1101" i="321"/>
  <c r="I1102" i="321"/>
  <c r="O1102" i="321"/>
  <c r="P1102" i="321"/>
  <c r="Q1102" i="321"/>
  <c r="R1102" i="321"/>
  <c r="S1102" i="321"/>
  <c r="I1103" i="321"/>
  <c r="O1103" i="321"/>
  <c r="P1103" i="321"/>
  <c r="Q1103" i="321"/>
  <c r="R1103" i="321"/>
  <c r="S1103" i="321"/>
  <c r="I1104" i="321"/>
  <c r="O1104" i="321"/>
  <c r="P1104" i="321"/>
  <c r="Q1104" i="321"/>
  <c r="R1104" i="321"/>
  <c r="S1104" i="321"/>
  <c r="I1105" i="321"/>
  <c r="O1105" i="321"/>
  <c r="P1105" i="321"/>
  <c r="Q1105" i="321"/>
  <c r="R1105" i="321"/>
  <c r="S1105" i="321"/>
  <c r="I1106" i="321"/>
  <c r="O1106" i="321"/>
  <c r="P1106" i="321"/>
  <c r="Q1106" i="321"/>
  <c r="R1106" i="321"/>
  <c r="S1106" i="321"/>
  <c r="I949" i="321"/>
  <c r="O949" i="321"/>
  <c r="P949" i="321"/>
  <c r="Q949" i="321"/>
  <c r="R949" i="321"/>
  <c r="S949" i="321"/>
  <c r="G950" i="321"/>
  <c r="I950" i="321"/>
  <c r="J950" i="321"/>
  <c r="O950" i="321"/>
  <c r="P950" i="321"/>
  <c r="Q950" i="321"/>
  <c r="R950" i="321"/>
  <c r="S950" i="321"/>
  <c r="G951" i="321"/>
  <c r="I951" i="321"/>
  <c r="J951" i="321"/>
  <c r="O951" i="321"/>
  <c r="P951" i="321"/>
  <c r="Q951" i="321"/>
  <c r="R951" i="321"/>
  <c r="S951" i="321"/>
  <c r="F952" i="321"/>
  <c r="G952" i="321"/>
  <c r="I952" i="321"/>
  <c r="O952" i="321"/>
  <c r="P952" i="321"/>
  <c r="Q952" i="321"/>
  <c r="R952" i="321"/>
  <c r="S952" i="321"/>
  <c r="I953" i="321"/>
  <c r="O953" i="321"/>
  <c r="P953" i="321"/>
  <c r="Q953" i="321"/>
  <c r="R953" i="321"/>
  <c r="S953" i="321"/>
  <c r="I954" i="321"/>
  <c r="O954" i="321"/>
  <c r="P954" i="321"/>
  <c r="Q954" i="321"/>
  <c r="R954" i="321"/>
  <c r="S954" i="321"/>
  <c r="I955" i="321"/>
  <c r="O955" i="321"/>
  <c r="P955" i="321"/>
  <c r="Q955" i="321"/>
  <c r="R955" i="321"/>
  <c r="S955" i="321"/>
  <c r="I956" i="321"/>
  <c r="O956" i="321"/>
  <c r="P956" i="321"/>
  <c r="Q956" i="321"/>
  <c r="R956" i="321"/>
  <c r="S956" i="321"/>
  <c r="I957" i="321"/>
  <c r="O957" i="321"/>
  <c r="P957" i="321"/>
  <c r="Q957" i="321"/>
  <c r="R957" i="321"/>
  <c r="S957" i="321"/>
  <c r="I958" i="321"/>
  <c r="O958" i="321"/>
  <c r="P958" i="321"/>
  <c r="Q958" i="321"/>
  <c r="R958" i="321"/>
  <c r="S958" i="321"/>
  <c r="G959" i="321"/>
  <c r="I959" i="321"/>
  <c r="J959" i="321"/>
  <c r="O959" i="321"/>
  <c r="P959" i="321"/>
  <c r="Q959" i="321"/>
  <c r="R959" i="321"/>
  <c r="S959" i="321"/>
  <c r="G960" i="321"/>
  <c r="I960" i="321"/>
  <c r="J960" i="321"/>
  <c r="O960" i="321"/>
  <c r="P960" i="321"/>
  <c r="Q960" i="321"/>
  <c r="R960" i="321"/>
  <c r="S960" i="321"/>
  <c r="F961" i="321"/>
  <c r="G961" i="321"/>
  <c r="I961" i="321"/>
  <c r="O961" i="321"/>
  <c r="P961" i="321"/>
  <c r="Q961" i="321"/>
  <c r="R961" i="321"/>
  <c r="S961" i="321"/>
  <c r="I962" i="321"/>
  <c r="O962" i="321"/>
  <c r="P962" i="321"/>
  <c r="Q962" i="321"/>
  <c r="R962" i="321"/>
  <c r="S962" i="321"/>
  <c r="I963" i="321"/>
  <c r="O963" i="321"/>
  <c r="P963" i="321"/>
  <c r="Q963" i="321"/>
  <c r="R963" i="321"/>
  <c r="S963" i="321"/>
  <c r="I964" i="321"/>
  <c r="O964" i="321"/>
  <c r="P964" i="321"/>
  <c r="Q964" i="321"/>
  <c r="R964" i="321"/>
  <c r="S964" i="321"/>
  <c r="I965" i="321"/>
  <c r="O965" i="321"/>
  <c r="P965" i="321"/>
  <c r="Q965" i="321"/>
  <c r="R965" i="321"/>
  <c r="S965" i="321"/>
  <c r="I966" i="321"/>
  <c r="O966" i="321"/>
  <c r="P966" i="321"/>
  <c r="Q966" i="321"/>
  <c r="R966" i="321"/>
  <c r="S966" i="321"/>
  <c r="I967" i="321"/>
  <c r="O967" i="321"/>
  <c r="P967" i="321"/>
  <c r="Q967" i="321"/>
  <c r="R967" i="321"/>
  <c r="S967" i="321"/>
  <c r="G968" i="321"/>
  <c r="I968" i="321"/>
  <c r="J968" i="321"/>
  <c r="O968" i="321"/>
  <c r="P968" i="321"/>
  <c r="Q968" i="321"/>
  <c r="R968" i="321"/>
  <c r="S968" i="321"/>
  <c r="G969" i="321"/>
  <c r="I969" i="321"/>
  <c r="J969" i="321"/>
  <c r="O969" i="321"/>
  <c r="P969" i="321"/>
  <c r="Q969" i="321"/>
  <c r="R969" i="321"/>
  <c r="S969" i="321"/>
  <c r="F970" i="321"/>
  <c r="G970" i="321"/>
  <c r="I970" i="321"/>
  <c r="O970" i="321"/>
  <c r="P970" i="321"/>
  <c r="Q970" i="321"/>
  <c r="R970" i="321"/>
  <c r="S970" i="321"/>
  <c r="I971" i="321"/>
  <c r="O971" i="321"/>
  <c r="P971" i="321"/>
  <c r="Q971" i="321"/>
  <c r="R971" i="321"/>
  <c r="S971" i="321"/>
  <c r="I972" i="321"/>
  <c r="O972" i="321"/>
  <c r="P972" i="321"/>
  <c r="Q972" i="321"/>
  <c r="R972" i="321"/>
  <c r="S972" i="321"/>
  <c r="I973" i="321"/>
  <c r="O973" i="321"/>
  <c r="P973" i="321"/>
  <c r="Q973" i="321"/>
  <c r="R973" i="321"/>
  <c r="S973" i="321"/>
  <c r="I974" i="321"/>
  <c r="O974" i="321"/>
  <c r="P974" i="321"/>
  <c r="Q974" i="321"/>
  <c r="R974" i="321"/>
  <c r="S974" i="321"/>
  <c r="I975" i="321"/>
  <c r="O975" i="321"/>
  <c r="P975" i="321"/>
  <c r="Q975" i="321"/>
  <c r="R975" i="321"/>
  <c r="S975" i="321"/>
  <c r="G976" i="321"/>
  <c r="I976" i="321"/>
  <c r="J976" i="321"/>
  <c r="O976" i="321"/>
  <c r="P976" i="321"/>
  <c r="Q976" i="321"/>
  <c r="R976" i="321"/>
  <c r="S976" i="321"/>
  <c r="G977" i="321"/>
  <c r="I977" i="321"/>
  <c r="J977" i="321"/>
  <c r="O977" i="321"/>
  <c r="P977" i="321"/>
  <c r="Q977" i="321"/>
  <c r="R977" i="321"/>
  <c r="S977" i="321"/>
  <c r="F978" i="321"/>
  <c r="G978" i="321"/>
  <c r="I978" i="321"/>
  <c r="O978" i="321"/>
  <c r="P978" i="321"/>
  <c r="Q978" i="321"/>
  <c r="R978" i="321"/>
  <c r="S978" i="321"/>
  <c r="F979" i="321"/>
  <c r="G979" i="321"/>
  <c r="I979" i="321"/>
  <c r="O979" i="321"/>
  <c r="P979" i="321"/>
  <c r="Q979" i="321"/>
  <c r="R979" i="321"/>
  <c r="S979" i="321"/>
  <c r="I980" i="321"/>
  <c r="O980" i="321"/>
  <c r="P980" i="321"/>
  <c r="Q980" i="321"/>
  <c r="R980" i="321"/>
  <c r="S980" i="321"/>
  <c r="I981" i="321"/>
  <c r="O981" i="321"/>
  <c r="P981" i="321"/>
  <c r="Q981" i="321"/>
  <c r="R981" i="321"/>
  <c r="S981" i="321"/>
  <c r="I982" i="321"/>
  <c r="O982" i="321"/>
  <c r="P982" i="321"/>
  <c r="Q982" i="321"/>
  <c r="R982" i="321"/>
  <c r="S982" i="321"/>
  <c r="I983" i="321"/>
  <c r="O983" i="321"/>
  <c r="P983" i="321"/>
  <c r="Q983" i="321"/>
  <c r="R983" i="321"/>
  <c r="S983" i="321"/>
  <c r="I984" i="321"/>
  <c r="O984" i="321"/>
  <c r="P984" i="321"/>
  <c r="Q984" i="321"/>
  <c r="R984" i="321"/>
  <c r="S984" i="321"/>
  <c r="I985" i="321"/>
  <c r="O985" i="321"/>
  <c r="P985" i="321"/>
  <c r="Q985" i="321"/>
  <c r="R985" i="321"/>
  <c r="S985" i="321"/>
  <c r="G986" i="321"/>
  <c r="I986" i="321"/>
  <c r="J986" i="321"/>
  <c r="O986" i="321"/>
  <c r="P986" i="321"/>
  <c r="Q986" i="321"/>
  <c r="R986" i="321"/>
  <c r="S986" i="321"/>
  <c r="G987" i="321"/>
  <c r="I987" i="321"/>
  <c r="J987" i="321"/>
  <c r="O987" i="321"/>
  <c r="P987" i="321"/>
  <c r="Q987" i="321"/>
  <c r="R987" i="321"/>
  <c r="S987" i="321"/>
  <c r="I988" i="321"/>
  <c r="O988" i="321"/>
  <c r="P988" i="321"/>
  <c r="Q988" i="321"/>
  <c r="R988" i="321"/>
  <c r="S988" i="321"/>
  <c r="I989" i="321"/>
  <c r="O989" i="321"/>
  <c r="P989" i="321"/>
  <c r="Q989" i="321"/>
  <c r="R989" i="321"/>
  <c r="S989" i="321"/>
  <c r="I990" i="321"/>
  <c r="O990" i="321"/>
  <c r="P990" i="321"/>
  <c r="Q990" i="321"/>
  <c r="R990" i="321"/>
  <c r="S990" i="321"/>
  <c r="I991" i="321"/>
  <c r="O991" i="321"/>
  <c r="P991" i="321"/>
  <c r="Q991" i="321"/>
  <c r="R991" i="321"/>
  <c r="S991" i="321"/>
  <c r="I992" i="321"/>
  <c r="O992" i="321"/>
  <c r="P992" i="321"/>
  <c r="Q992" i="321"/>
  <c r="R992" i="321"/>
  <c r="S992" i="321"/>
  <c r="I993" i="321"/>
  <c r="O993" i="321"/>
  <c r="P993" i="321"/>
  <c r="Q993" i="321"/>
  <c r="R993" i="321"/>
  <c r="S993" i="321"/>
  <c r="G994" i="321"/>
  <c r="I994" i="321"/>
  <c r="J994" i="321"/>
  <c r="O994" i="321"/>
  <c r="P994" i="321"/>
  <c r="Q994" i="321"/>
  <c r="R994" i="321"/>
  <c r="S994" i="321"/>
  <c r="G995" i="321"/>
  <c r="I995" i="321"/>
  <c r="J995" i="321"/>
  <c r="O995" i="321"/>
  <c r="P995" i="321"/>
  <c r="Q995" i="321"/>
  <c r="R995" i="321"/>
  <c r="S995" i="321"/>
  <c r="I996" i="321"/>
  <c r="O996" i="321"/>
  <c r="P996" i="321"/>
  <c r="Q996" i="321"/>
  <c r="R996" i="321"/>
  <c r="S996" i="321"/>
  <c r="I997" i="321"/>
  <c r="O997" i="321"/>
  <c r="P997" i="321"/>
  <c r="Q997" i="321"/>
  <c r="R997" i="321"/>
  <c r="S997" i="321"/>
  <c r="I998" i="321"/>
  <c r="O998" i="321"/>
  <c r="P998" i="321"/>
  <c r="Q998" i="321"/>
  <c r="R998" i="321"/>
  <c r="S998" i="321"/>
  <c r="I999" i="321"/>
  <c r="O999" i="321"/>
  <c r="P999" i="321"/>
  <c r="Q999" i="321"/>
  <c r="R999" i="321"/>
  <c r="S999" i="321"/>
  <c r="I1000" i="321"/>
  <c r="O1000" i="321"/>
  <c r="P1000" i="321"/>
  <c r="Q1000" i="321"/>
  <c r="R1000" i="321"/>
  <c r="S1000" i="321"/>
  <c r="I1001" i="321"/>
  <c r="O1001" i="321"/>
  <c r="P1001" i="321"/>
  <c r="Q1001" i="321"/>
  <c r="R1001" i="321"/>
  <c r="S1001" i="321"/>
  <c r="G1002" i="321"/>
  <c r="I1002" i="321"/>
  <c r="J1002" i="321"/>
  <c r="O1002" i="321"/>
  <c r="P1002" i="321"/>
  <c r="Q1002" i="321"/>
  <c r="R1002" i="321"/>
  <c r="S1002" i="321"/>
  <c r="G1003" i="321"/>
  <c r="I1003" i="321"/>
  <c r="J1003" i="321"/>
  <c r="O1003" i="321"/>
  <c r="P1003" i="321"/>
  <c r="Q1003" i="321"/>
  <c r="R1003" i="321"/>
  <c r="S1003" i="321"/>
  <c r="I1004" i="321"/>
  <c r="O1004" i="321"/>
  <c r="P1004" i="321"/>
  <c r="Q1004" i="321"/>
  <c r="R1004" i="321"/>
  <c r="S1004" i="321"/>
  <c r="I1005" i="321"/>
  <c r="O1005" i="321"/>
  <c r="P1005" i="321"/>
  <c r="Q1005" i="321"/>
  <c r="R1005" i="321"/>
  <c r="S1005" i="321"/>
  <c r="I1006" i="321"/>
  <c r="O1006" i="321"/>
  <c r="P1006" i="321"/>
  <c r="Q1006" i="321"/>
  <c r="R1006" i="321"/>
  <c r="S1006" i="321"/>
  <c r="I1007" i="321"/>
  <c r="O1007" i="321"/>
  <c r="P1007" i="321"/>
  <c r="Q1007" i="321"/>
  <c r="R1007" i="321"/>
  <c r="S1007" i="321"/>
  <c r="I1008" i="321"/>
  <c r="O1008" i="321"/>
  <c r="P1008" i="321"/>
  <c r="Q1008" i="321"/>
  <c r="R1008" i="321"/>
  <c r="S1008" i="321"/>
  <c r="I1009" i="321"/>
  <c r="O1009" i="321"/>
  <c r="P1009" i="321"/>
  <c r="Q1009" i="321"/>
  <c r="R1009" i="321"/>
  <c r="S1009" i="321"/>
  <c r="G1010" i="321"/>
  <c r="I1010" i="321"/>
  <c r="J1010" i="321"/>
  <c r="O1010" i="321"/>
  <c r="P1010" i="321"/>
  <c r="Q1010" i="321"/>
  <c r="R1010" i="321"/>
  <c r="S1010" i="321"/>
  <c r="G1011" i="321"/>
  <c r="I1011" i="321"/>
  <c r="J1011" i="321"/>
  <c r="O1011" i="321"/>
  <c r="P1011" i="321"/>
  <c r="Q1011" i="321"/>
  <c r="R1011" i="321"/>
  <c r="S1011" i="321"/>
  <c r="I1012" i="321"/>
  <c r="O1012" i="321"/>
  <c r="P1012" i="321"/>
  <c r="Q1012" i="321"/>
  <c r="R1012" i="321"/>
  <c r="S1012" i="321"/>
  <c r="I1013" i="321"/>
  <c r="O1013" i="321"/>
  <c r="P1013" i="321"/>
  <c r="Q1013" i="321"/>
  <c r="R1013" i="321"/>
  <c r="S1013" i="321"/>
  <c r="I1014" i="321"/>
  <c r="O1014" i="321"/>
  <c r="P1014" i="321"/>
  <c r="Q1014" i="321"/>
  <c r="R1014" i="321"/>
  <c r="S1014" i="321"/>
  <c r="I1015" i="321"/>
  <c r="O1015" i="321"/>
  <c r="P1015" i="321"/>
  <c r="Q1015" i="321"/>
  <c r="R1015" i="321"/>
  <c r="S1015" i="321"/>
  <c r="I1016" i="321"/>
  <c r="O1016" i="321"/>
  <c r="P1016" i="321"/>
  <c r="Q1016" i="321"/>
  <c r="R1016" i="321"/>
  <c r="S1016" i="321"/>
  <c r="I1017" i="321"/>
  <c r="O1017" i="321"/>
  <c r="P1017" i="321"/>
  <c r="Q1017" i="321"/>
  <c r="R1017" i="321"/>
  <c r="S1017" i="321"/>
  <c r="G1018" i="321"/>
  <c r="I1018" i="321"/>
  <c r="J1018" i="321"/>
  <c r="O1018" i="321"/>
  <c r="P1018" i="321"/>
  <c r="Q1018" i="321"/>
  <c r="R1018" i="321"/>
  <c r="S1018" i="321"/>
  <c r="G1019" i="321"/>
  <c r="I1019" i="321"/>
  <c r="J1019" i="321"/>
  <c r="O1019" i="321"/>
  <c r="P1019" i="321"/>
  <c r="Q1019" i="321"/>
  <c r="R1019" i="321"/>
  <c r="S1019" i="321"/>
  <c r="I1020" i="321"/>
  <c r="O1020" i="321"/>
  <c r="P1020" i="321"/>
  <c r="Q1020" i="321"/>
  <c r="R1020" i="321"/>
  <c r="S1020" i="321"/>
  <c r="I1021" i="321"/>
  <c r="O1021" i="321"/>
  <c r="P1021" i="321"/>
  <c r="Q1021" i="321"/>
  <c r="R1021" i="321"/>
  <c r="S1021" i="321"/>
  <c r="I1022" i="321"/>
  <c r="O1022" i="321"/>
  <c r="P1022" i="321"/>
  <c r="Q1022" i="321"/>
  <c r="R1022" i="321"/>
  <c r="S1022" i="321"/>
  <c r="I1023" i="321"/>
  <c r="O1023" i="321"/>
  <c r="P1023" i="321"/>
  <c r="Q1023" i="321"/>
  <c r="R1023" i="321"/>
  <c r="S1023" i="321"/>
  <c r="I1024" i="321"/>
  <c r="O1024" i="321"/>
  <c r="P1024" i="321"/>
  <c r="Q1024" i="321"/>
  <c r="R1024" i="321"/>
  <c r="S1024" i="321"/>
  <c r="I1025" i="321"/>
  <c r="O1025" i="321"/>
  <c r="P1025" i="321"/>
  <c r="Q1025" i="321"/>
  <c r="R1025" i="321"/>
  <c r="S1025" i="321"/>
  <c r="G1026" i="321"/>
  <c r="I1026" i="321"/>
  <c r="J1026" i="321"/>
  <c r="O1026" i="321"/>
  <c r="P1026" i="321"/>
  <c r="Q1026" i="321"/>
  <c r="R1026" i="321"/>
  <c r="S1026" i="321"/>
  <c r="G1027" i="321"/>
  <c r="I1027" i="321"/>
  <c r="J1027" i="321"/>
  <c r="O1027" i="321"/>
  <c r="P1027" i="321"/>
  <c r="Q1027" i="321"/>
  <c r="R1027" i="321"/>
  <c r="S1027" i="321"/>
  <c r="I870" i="321"/>
  <c r="O870" i="321"/>
  <c r="P870" i="321"/>
  <c r="Q870" i="321"/>
  <c r="R870" i="321"/>
  <c r="S870" i="321"/>
  <c r="I871" i="321"/>
  <c r="O871" i="321"/>
  <c r="P871" i="321"/>
  <c r="Q871" i="321"/>
  <c r="R871" i="321"/>
  <c r="S871" i="321"/>
  <c r="I872" i="321"/>
  <c r="O872" i="321"/>
  <c r="P872" i="321"/>
  <c r="Q872" i="321"/>
  <c r="R872" i="321"/>
  <c r="S872" i="321"/>
  <c r="I873" i="321"/>
  <c r="O873" i="321"/>
  <c r="P873" i="321"/>
  <c r="Q873" i="321"/>
  <c r="R873" i="321"/>
  <c r="S873" i="321"/>
  <c r="G874" i="321"/>
  <c r="I874" i="321"/>
  <c r="J874" i="321"/>
  <c r="O874" i="321"/>
  <c r="P874" i="321"/>
  <c r="Q874" i="321"/>
  <c r="R874" i="321"/>
  <c r="S874" i="321"/>
  <c r="G875" i="321"/>
  <c r="I875" i="321"/>
  <c r="J875" i="321"/>
  <c r="O875" i="321"/>
  <c r="P875" i="321"/>
  <c r="Q875" i="321"/>
  <c r="R875" i="321"/>
  <c r="S875" i="321"/>
  <c r="I876" i="321"/>
  <c r="O876" i="321"/>
  <c r="P876" i="321"/>
  <c r="Q876" i="321"/>
  <c r="R876" i="321"/>
  <c r="S876" i="321"/>
  <c r="I877" i="321"/>
  <c r="O877" i="321"/>
  <c r="P877" i="321"/>
  <c r="Q877" i="321"/>
  <c r="R877" i="321"/>
  <c r="S877" i="321"/>
  <c r="G878" i="321"/>
  <c r="I878" i="321"/>
  <c r="J878" i="321"/>
  <c r="O878" i="321"/>
  <c r="P878" i="321"/>
  <c r="Q878" i="321"/>
  <c r="R878" i="321"/>
  <c r="S878" i="321"/>
  <c r="G879" i="321"/>
  <c r="I879" i="321"/>
  <c r="J879" i="321"/>
  <c r="O879" i="321"/>
  <c r="P879" i="321"/>
  <c r="Q879" i="321"/>
  <c r="R879" i="321"/>
  <c r="S879" i="321"/>
  <c r="I880" i="321"/>
  <c r="O880" i="321"/>
  <c r="P880" i="321"/>
  <c r="Q880" i="321"/>
  <c r="R880" i="321"/>
  <c r="S880" i="321"/>
  <c r="I881" i="321"/>
  <c r="O881" i="321"/>
  <c r="P881" i="321"/>
  <c r="Q881" i="321"/>
  <c r="R881" i="321"/>
  <c r="S881" i="321"/>
  <c r="G882" i="321"/>
  <c r="I882" i="321"/>
  <c r="J882" i="321"/>
  <c r="O882" i="321"/>
  <c r="P882" i="321"/>
  <c r="Q882" i="321"/>
  <c r="R882" i="321"/>
  <c r="S882" i="321"/>
  <c r="G883" i="321"/>
  <c r="I883" i="321"/>
  <c r="J883" i="321"/>
  <c r="O883" i="321"/>
  <c r="P883" i="321"/>
  <c r="Q883" i="321"/>
  <c r="R883" i="321"/>
  <c r="S883" i="321"/>
  <c r="F884" i="321"/>
  <c r="G884" i="321"/>
  <c r="I884" i="321"/>
  <c r="O884" i="321"/>
  <c r="P884" i="321"/>
  <c r="Q884" i="321"/>
  <c r="R884" i="321"/>
  <c r="S884" i="321"/>
  <c r="I885" i="321"/>
  <c r="O885" i="321"/>
  <c r="P885" i="321"/>
  <c r="Q885" i="321"/>
  <c r="R885" i="321"/>
  <c r="S885" i="321"/>
  <c r="I886" i="321"/>
  <c r="O886" i="321"/>
  <c r="P886" i="321"/>
  <c r="Q886" i="321"/>
  <c r="R886" i="321"/>
  <c r="S886" i="321"/>
  <c r="I887" i="321"/>
  <c r="O887" i="321"/>
  <c r="P887" i="321"/>
  <c r="Q887" i="321"/>
  <c r="R887" i="321"/>
  <c r="S887" i="321"/>
  <c r="I888" i="321"/>
  <c r="O888" i="321"/>
  <c r="P888" i="321"/>
  <c r="Q888" i="321"/>
  <c r="R888" i="321"/>
  <c r="S888" i="321"/>
  <c r="G889" i="321"/>
  <c r="I889" i="321"/>
  <c r="J889" i="321"/>
  <c r="O889" i="321"/>
  <c r="P889" i="321"/>
  <c r="Q889" i="321"/>
  <c r="R889" i="321"/>
  <c r="S889" i="321"/>
  <c r="G890" i="321"/>
  <c r="I890" i="321"/>
  <c r="J890" i="321"/>
  <c r="O890" i="321"/>
  <c r="P890" i="321"/>
  <c r="Q890" i="321"/>
  <c r="R890" i="321"/>
  <c r="S890" i="321"/>
  <c r="F891" i="321"/>
  <c r="G891" i="321"/>
  <c r="I891" i="321"/>
  <c r="O891" i="321"/>
  <c r="P891" i="321"/>
  <c r="Q891" i="321"/>
  <c r="R891" i="321"/>
  <c r="S891" i="321"/>
  <c r="I892" i="321"/>
  <c r="O892" i="321"/>
  <c r="P892" i="321"/>
  <c r="Q892" i="321"/>
  <c r="R892" i="321"/>
  <c r="S892" i="321"/>
  <c r="I893" i="321"/>
  <c r="O893" i="321"/>
  <c r="P893" i="321"/>
  <c r="Q893" i="321"/>
  <c r="R893" i="321"/>
  <c r="S893" i="321"/>
  <c r="I894" i="321"/>
  <c r="O894" i="321"/>
  <c r="P894" i="321"/>
  <c r="Q894" i="321"/>
  <c r="R894" i="321"/>
  <c r="S894" i="321"/>
  <c r="I895" i="321"/>
  <c r="O895" i="321"/>
  <c r="P895" i="321"/>
  <c r="Q895" i="321"/>
  <c r="R895" i="321"/>
  <c r="S895" i="321"/>
  <c r="I896" i="321"/>
  <c r="O896" i="321"/>
  <c r="P896" i="321"/>
  <c r="Q896" i="321"/>
  <c r="R896" i="321"/>
  <c r="S896" i="321"/>
  <c r="G897" i="321"/>
  <c r="I897" i="321"/>
  <c r="J897" i="321"/>
  <c r="O897" i="321"/>
  <c r="P897" i="321"/>
  <c r="Q897" i="321"/>
  <c r="R897" i="321"/>
  <c r="S897" i="321"/>
  <c r="G898" i="321"/>
  <c r="I898" i="321"/>
  <c r="J898" i="321"/>
  <c r="O898" i="321"/>
  <c r="P898" i="321"/>
  <c r="Q898" i="321"/>
  <c r="R898" i="321"/>
  <c r="S898" i="321"/>
  <c r="F899" i="321"/>
  <c r="G899" i="321"/>
  <c r="I899" i="321"/>
  <c r="O899" i="321"/>
  <c r="P899" i="321"/>
  <c r="Q899" i="321"/>
  <c r="R899" i="321"/>
  <c r="S899" i="321"/>
  <c r="I900" i="321"/>
  <c r="O900" i="321"/>
  <c r="P900" i="321"/>
  <c r="Q900" i="321"/>
  <c r="R900" i="321"/>
  <c r="S900" i="321"/>
  <c r="I901" i="321"/>
  <c r="O901" i="321"/>
  <c r="P901" i="321"/>
  <c r="Q901" i="321"/>
  <c r="R901" i="321"/>
  <c r="S901" i="321"/>
  <c r="I902" i="321"/>
  <c r="O902" i="321"/>
  <c r="P902" i="321"/>
  <c r="Q902" i="321"/>
  <c r="R902" i="321"/>
  <c r="S902" i="321"/>
  <c r="I903" i="321"/>
  <c r="O903" i="321"/>
  <c r="P903" i="321"/>
  <c r="Q903" i="321"/>
  <c r="R903" i="321"/>
  <c r="S903" i="321"/>
  <c r="G904" i="321"/>
  <c r="I904" i="321"/>
  <c r="J904" i="321"/>
  <c r="O904" i="321"/>
  <c r="P904" i="321"/>
  <c r="Q904" i="321"/>
  <c r="R904" i="321"/>
  <c r="S904" i="321"/>
  <c r="G905" i="321"/>
  <c r="I905" i="321"/>
  <c r="J905" i="321"/>
  <c r="O905" i="321"/>
  <c r="P905" i="321"/>
  <c r="Q905" i="321"/>
  <c r="R905" i="321"/>
  <c r="S905" i="321"/>
  <c r="I906" i="321"/>
  <c r="O906" i="321"/>
  <c r="P906" i="321"/>
  <c r="Q906" i="321"/>
  <c r="R906" i="321"/>
  <c r="S906" i="321"/>
  <c r="I907" i="321"/>
  <c r="O907" i="321"/>
  <c r="P907" i="321"/>
  <c r="Q907" i="321"/>
  <c r="R907" i="321"/>
  <c r="S907" i="321"/>
  <c r="I908" i="321"/>
  <c r="O908" i="321"/>
  <c r="P908" i="321"/>
  <c r="Q908" i="321"/>
  <c r="R908" i="321"/>
  <c r="S908" i="321"/>
  <c r="I909" i="321"/>
  <c r="O909" i="321"/>
  <c r="P909" i="321"/>
  <c r="Q909" i="321"/>
  <c r="R909" i="321"/>
  <c r="S909" i="321"/>
  <c r="I910" i="321"/>
  <c r="O910" i="321"/>
  <c r="P910" i="321"/>
  <c r="Q910" i="321"/>
  <c r="R910" i="321"/>
  <c r="S910" i="321"/>
  <c r="G911" i="321"/>
  <c r="I911" i="321"/>
  <c r="J911" i="321"/>
  <c r="O911" i="321"/>
  <c r="P911" i="321"/>
  <c r="Q911" i="321"/>
  <c r="R911" i="321"/>
  <c r="S911" i="321"/>
  <c r="G912" i="321"/>
  <c r="I912" i="321"/>
  <c r="J912" i="321"/>
  <c r="O912" i="321"/>
  <c r="P912" i="321"/>
  <c r="Q912" i="321"/>
  <c r="R912" i="321"/>
  <c r="S912" i="321"/>
  <c r="I913" i="321"/>
  <c r="O913" i="321"/>
  <c r="P913" i="321"/>
  <c r="Q913" i="321"/>
  <c r="R913" i="321"/>
  <c r="S913" i="321"/>
  <c r="I914" i="321"/>
  <c r="O914" i="321"/>
  <c r="P914" i="321"/>
  <c r="Q914" i="321"/>
  <c r="R914" i="321"/>
  <c r="S914" i="321"/>
  <c r="I915" i="321"/>
  <c r="O915" i="321"/>
  <c r="P915" i="321"/>
  <c r="Q915" i="321"/>
  <c r="R915" i="321"/>
  <c r="S915" i="321"/>
  <c r="I916" i="321"/>
  <c r="O916" i="321"/>
  <c r="P916" i="321"/>
  <c r="Q916" i="321"/>
  <c r="R916" i="321"/>
  <c r="S916" i="321"/>
  <c r="G917" i="321"/>
  <c r="I917" i="321"/>
  <c r="J917" i="321"/>
  <c r="O917" i="321"/>
  <c r="P917" i="321"/>
  <c r="Q917" i="321"/>
  <c r="R917" i="321"/>
  <c r="S917" i="321"/>
  <c r="G918" i="321"/>
  <c r="I918" i="321"/>
  <c r="J918" i="321"/>
  <c r="O918" i="321"/>
  <c r="P918" i="321"/>
  <c r="Q918" i="321"/>
  <c r="R918" i="321"/>
  <c r="S918" i="321"/>
  <c r="F919" i="321"/>
  <c r="G919" i="321"/>
  <c r="I919" i="321"/>
  <c r="O919" i="321"/>
  <c r="P919" i="321"/>
  <c r="Q919" i="321"/>
  <c r="R919" i="321"/>
  <c r="S919" i="321"/>
  <c r="I920" i="321"/>
  <c r="O920" i="321"/>
  <c r="P920" i="321"/>
  <c r="Q920" i="321"/>
  <c r="R920" i="321"/>
  <c r="S920" i="321"/>
  <c r="I921" i="321"/>
  <c r="O921" i="321"/>
  <c r="P921" i="321"/>
  <c r="Q921" i="321"/>
  <c r="R921" i="321"/>
  <c r="S921" i="321"/>
  <c r="I922" i="321"/>
  <c r="O922" i="321"/>
  <c r="P922" i="321"/>
  <c r="Q922" i="321"/>
  <c r="R922" i="321"/>
  <c r="S922" i="321"/>
  <c r="I923" i="321"/>
  <c r="O923" i="321"/>
  <c r="P923" i="321"/>
  <c r="Q923" i="321"/>
  <c r="R923" i="321"/>
  <c r="S923" i="321"/>
  <c r="I924" i="321"/>
  <c r="O924" i="321"/>
  <c r="P924" i="321"/>
  <c r="Q924" i="321"/>
  <c r="R924" i="321"/>
  <c r="S924" i="321"/>
  <c r="G925" i="321"/>
  <c r="I925" i="321"/>
  <c r="J925" i="321"/>
  <c r="O925" i="321"/>
  <c r="P925" i="321"/>
  <c r="Q925" i="321"/>
  <c r="R925" i="321"/>
  <c r="S925" i="321"/>
  <c r="G926" i="321"/>
  <c r="I926" i="321"/>
  <c r="J926" i="321"/>
  <c r="O926" i="321"/>
  <c r="P926" i="321"/>
  <c r="Q926" i="321"/>
  <c r="R926" i="321"/>
  <c r="S926" i="321"/>
  <c r="F927" i="321"/>
  <c r="G927" i="321"/>
  <c r="I927" i="321"/>
  <c r="O927" i="321"/>
  <c r="P927" i="321"/>
  <c r="Q927" i="321"/>
  <c r="R927" i="321"/>
  <c r="S927" i="321"/>
  <c r="F928" i="321"/>
  <c r="G928" i="321"/>
  <c r="I928" i="321"/>
  <c r="O928" i="321"/>
  <c r="P928" i="321"/>
  <c r="Q928" i="321"/>
  <c r="R928" i="321"/>
  <c r="S928" i="321"/>
  <c r="I929" i="321"/>
  <c r="O929" i="321"/>
  <c r="P929" i="321"/>
  <c r="Q929" i="321"/>
  <c r="R929" i="321"/>
  <c r="S929" i="321"/>
  <c r="I930" i="321"/>
  <c r="O930" i="321"/>
  <c r="P930" i="321"/>
  <c r="Q930" i="321"/>
  <c r="R930" i="321"/>
  <c r="S930" i="321"/>
  <c r="I931" i="321"/>
  <c r="O931" i="321"/>
  <c r="P931" i="321"/>
  <c r="Q931" i="321"/>
  <c r="R931" i="321"/>
  <c r="S931" i="321"/>
  <c r="I932" i="321"/>
  <c r="O932" i="321"/>
  <c r="P932" i="321"/>
  <c r="Q932" i="321"/>
  <c r="R932" i="321"/>
  <c r="S932" i="321"/>
  <c r="I933" i="321"/>
  <c r="O933" i="321"/>
  <c r="P933" i="321"/>
  <c r="Q933" i="321"/>
  <c r="R933" i="321"/>
  <c r="S933" i="321"/>
  <c r="G934" i="321"/>
  <c r="I934" i="321"/>
  <c r="J934" i="321"/>
  <c r="O934" i="321"/>
  <c r="P934" i="321"/>
  <c r="Q934" i="321"/>
  <c r="R934" i="321"/>
  <c r="S934" i="321"/>
  <c r="G935" i="321"/>
  <c r="I935" i="321"/>
  <c r="J935" i="321"/>
  <c r="O935" i="321"/>
  <c r="P935" i="321"/>
  <c r="Q935" i="321"/>
  <c r="R935" i="321"/>
  <c r="S935" i="321"/>
  <c r="F936" i="321"/>
  <c r="G936" i="321"/>
  <c r="I936" i="321"/>
  <c r="O936" i="321"/>
  <c r="P936" i="321"/>
  <c r="Q936" i="321"/>
  <c r="R936" i="321"/>
  <c r="S936" i="321"/>
  <c r="I937" i="321"/>
  <c r="O937" i="321"/>
  <c r="P937" i="321"/>
  <c r="Q937" i="321"/>
  <c r="R937" i="321"/>
  <c r="S937" i="321"/>
  <c r="I938" i="321"/>
  <c r="O938" i="321"/>
  <c r="P938" i="321"/>
  <c r="Q938" i="321"/>
  <c r="R938" i="321"/>
  <c r="S938" i="321"/>
  <c r="I939" i="321"/>
  <c r="O939" i="321"/>
  <c r="P939" i="321"/>
  <c r="Q939" i="321"/>
  <c r="R939" i="321"/>
  <c r="S939" i="321"/>
  <c r="I940" i="321"/>
  <c r="O940" i="321"/>
  <c r="P940" i="321"/>
  <c r="Q940" i="321"/>
  <c r="R940" i="321"/>
  <c r="S940" i="321"/>
  <c r="I941" i="321"/>
  <c r="O941" i="321"/>
  <c r="P941" i="321"/>
  <c r="Q941" i="321"/>
  <c r="R941" i="321"/>
  <c r="S941" i="321"/>
  <c r="G942" i="321"/>
  <c r="I942" i="321"/>
  <c r="J942" i="321"/>
  <c r="O942" i="321"/>
  <c r="P942" i="321"/>
  <c r="Q942" i="321"/>
  <c r="R942" i="321"/>
  <c r="S942" i="321"/>
  <c r="G943" i="321"/>
  <c r="I943" i="321"/>
  <c r="J943" i="321"/>
  <c r="O943" i="321"/>
  <c r="P943" i="321"/>
  <c r="Q943" i="321"/>
  <c r="R943" i="321"/>
  <c r="S943" i="321"/>
  <c r="F944" i="321"/>
  <c r="G944" i="321"/>
  <c r="I944" i="321"/>
  <c r="O944" i="321"/>
  <c r="P944" i="321"/>
  <c r="Q944" i="321"/>
  <c r="R944" i="321"/>
  <c r="S944" i="321"/>
  <c r="I945" i="321"/>
  <c r="O945" i="321"/>
  <c r="P945" i="321"/>
  <c r="Q945" i="321"/>
  <c r="R945" i="321"/>
  <c r="S945" i="321"/>
  <c r="I946" i="321"/>
  <c r="O946" i="321"/>
  <c r="P946" i="321"/>
  <c r="Q946" i="321"/>
  <c r="R946" i="321"/>
  <c r="S946" i="321"/>
  <c r="I947" i="321"/>
  <c r="O947" i="321"/>
  <c r="P947" i="321"/>
  <c r="Q947" i="321"/>
  <c r="R947" i="321"/>
  <c r="S947" i="321"/>
  <c r="I948" i="321"/>
  <c r="O948" i="321"/>
  <c r="P948" i="321"/>
  <c r="Q948" i="321"/>
  <c r="R948" i="321"/>
  <c r="S948" i="321"/>
  <c r="I791" i="321"/>
  <c r="O791" i="321"/>
  <c r="P791" i="321"/>
  <c r="Q791" i="321"/>
  <c r="R791" i="321"/>
  <c r="S791" i="321"/>
  <c r="I792" i="321"/>
  <c r="O792" i="321"/>
  <c r="P792" i="321"/>
  <c r="Q792" i="321"/>
  <c r="R792" i="321"/>
  <c r="S792" i="321"/>
  <c r="G793" i="321"/>
  <c r="I793" i="321"/>
  <c r="J793" i="321"/>
  <c r="O793" i="321"/>
  <c r="P793" i="321"/>
  <c r="Q793" i="321"/>
  <c r="R793" i="321"/>
  <c r="S793" i="321"/>
  <c r="G794" i="321"/>
  <c r="I794" i="321"/>
  <c r="J794" i="321"/>
  <c r="O794" i="321"/>
  <c r="P794" i="321"/>
  <c r="Q794" i="321"/>
  <c r="R794" i="321"/>
  <c r="S794" i="321"/>
  <c r="I795" i="321"/>
  <c r="O795" i="321"/>
  <c r="P795" i="321"/>
  <c r="Q795" i="321"/>
  <c r="R795" i="321"/>
  <c r="S795" i="321"/>
  <c r="I796" i="321"/>
  <c r="O796" i="321"/>
  <c r="P796" i="321"/>
  <c r="Q796" i="321"/>
  <c r="R796" i="321"/>
  <c r="S796" i="321"/>
  <c r="G797" i="321"/>
  <c r="I797" i="321"/>
  <c r="J797" i="321"/>
  <c r="O797" i="321"/>
  <c r="P797" i="321"/>
  <c r="Q797" i="321"/>
  <c r="R797" i="321"/>
  <c r="S797" i="321"/>
  <c r="G798" i="321"/>
  <c r="I798" i="321"/>
  <c r="J798" i="321"/>
  <c r="O798" i="321"/>
  <c r="P798" i="321"/>
  <c r="Q798" i="321"/>
  <c r="R798" i="321"/>
  <c r="S798" i="321"/>
  <c r="I799" i="321"/>
  <c r="O799" i="321"/>
  <c r="P799" i="321"/>
  <c r="Q799" i="321"/>
  <c r="R799" i="321"/>
  <c r="S799" i="321"/>
  <c r="I800" i="321"/>
  <c r="O800" i="321"/>
  <c r="P800" i="321"/>
  <c r="Q800" i="321"/>
  <c r="R800" i="321"/>
  <c r="S800" i="321"/>
  <c r="G801" i="321"/>
  <c r="I801" i="321"/>
  <c r="J801" i="321"/>
  <c r="O801" i="321"/>
  <c r="P801" i="321"/>
  <c r="Q801" i="321"/>
  <c r="R801" i="321"/>
  <c r="S801" i="321"/>
  <c r="I802" i="321"/>
  <c r="O802" i="321"/>
  <c r="P802" i="321"/>
  <c r="Q802" i="321"/>
  <c r="R802" i="321"/>
  <c r="S802" i="321"/>
  <c r="O803" i="321"/>
  <c r="P803" i="321"/>
  <c r="Q803" i="321"/>
  <c r="R803" i="321"/>
  <c r="S803" i="321"/>
  <c r="F804" i="321"/>
  <c r="G804" i="321"/>
  <c r="I804" i="321"/>
  <c r="O804" i="321"/>
  <c r="P804" i="321"/>
  <c r="Q804" i="321"/>
  <c r="R804" i="321"/>
  <c r="S804" i="321"/>
  <c r="I805" i="321"/>
  <c r="O805" i="321"/>
  <c r="P805" i="321"/>
  <c r="Q805" i="321"/>
  <c r="R805" i="321"/>
  <c r="S805" i="321"/>
  <c r="G806" i="321"/>
  <c r="I806" i="321"/>
  <c r="J806" i="321"/>
  <c r="O806" i="321"/>
  <c r="P806" i="321"/>
  <c r="Q806" i="321"/>
  <c r="R806" i="321"/>
  <c r="S806" i="321"/>
  <c r="F807" i="321"/>
  <c r="G807" i="321"/>
  <c r="I807" i="321"/>
  <c r="O807" i="321"/>
  <c r="P807" i="321"/>
  <c r="Q807" i="321"/>
  <c r="R807" i="321"/>
  <c r="S807" i="321"/>
  <c r="I808" i="321"/>
  <c r="O808" i="321"/>
  <c r="P808" i="321"/>
  <c r="Q808" i="321"/>
  <c r="R808" i="321"/>
  <c r="S808" i="321"/>
  <c r="I809" i="321"/>
  <c r="O809" i="321"/>
  <c r="P809" i="321"/>
  <c r="Q809" i="321"/>
  <c r="R809" i="321"/>
  <c r="S809" i="321"/>
  <c r="G810" i="321"/>
  <c r="I810" i="321"/>
  <c r="J810" i="321"/>
  <c r="O810" i="321"/>
  <c r="P810" i="321"/>
  <c r="Q810" i="321"/>
  <c r="R810" i="321"/>
  <c r="S810" i="321"/>
  <c r="I811" i="321"/>
  <c r="O811" i="321"/>
  <c r="P811" i="321"/>
  <c r="Q811" i="321"/>
  <c r="R811" i="321"/>
  <c r="S811" i="321"/>
  <c r="I812" i="321"/>
  <c r="O812" i="321"/>
  <c r="P812" i="321"/>
  <c r="Q812" i="321"/>
  <c r="R812" i="321"/>
  <c r="S812" i="321"/>
  <c r="I813" i="321"/>
  <c r="O813" i="321"/>
  <c r="P813" i="321"/>
  <c r="Q813" i="321"/>
  <c r="R813" i="321"/>
  <c r="S813" i="321"/>
  <c r="I814" i="321"/>
  <c r="O814" i="321"/>
  <c r="P814" i="321"/>
  <c r="Q814" i="321"/>
  <c r="R814" i="321"/>
  <c r="S814" i="321"/>
  <c r="F815" i="321"/>
  <c r="I815" i="321"/>
  <c r="J815" i="321"/>
  <c r="O815" i="321"/>
  <c r="P815" i="321"/>
  <c r="Q815" i="321"/>
  <c r="R815" i="321"/>
  <c r="S815" i="321"/>
  <c r="G816" i="321"/>
  <c r="I816" i="321"/>
  <c r="J816" i="321"/>
  <c r="O816" i="321"/>
  <c r="P816" i="321"/>
  <c r="Q816" i="321"/>
  <c r="R816" i="321"/>
  <c r="S816" i="321"/>
  <c r="G817" i="321"/>
  <c r="I817" i="321"/>
  <c r="J817" i="321"/>
  <c r="O817" i="321"/>
  <c r="P817" i="321"/>
  <c r="Q817" i="321"/>
  <c r="R817" i="321"/>
  <c r="S817" i="321"/>
  <c r="G818" i="321"/>
  <c r="I818" i="321"/>
  <c r="O818" i="321"/>
  <c r="P818" i="321"/>
  <c r="Q818" i="321"/>
  <c r="R818" i="321"/>
  <c r="S818" i="321"/>
  <c r="I819" i="321"/>
  <c r="O819" i="321"/>
  <c r="P819" i="321"/>
  <c r="Q819" i="321"/>
  <c r="R819" i="321"/>
  <c r="S819" i="321"/>
  <c r="I820" i="321"/>
  <c r="O820" i="321"/>
  <c r="P820" i="321"/>
  <c r="Q820" i="321"/>
  <c r="R820" i="321"/>
  <c r="S820" i="321"/>
  <c r="F821" i="321"/>
  <c r="G821" i="321"/>
  <c r="I821" i="321"/>
  <c r="O821" i="321"/>
  <c r="P821" i="321"/>
  <c r="Q821" i="321"/>
  <c r="R821" i="321"/>
  <c r="S821" i="321"/>
  <c r="G822" i="321"/>
  <c r="I822" i="321"/>
  <c r="O822" i="321"/>
  <c r="P822" i="321"/>
  <c r="Q822" i="321"/>
  <c r="R822" i="321"/>
  <c r="S822" i="321"/>
  <c r="I823" i="321"/>
  <c r="O823" i="321"/>
  <c r="P823" i="321"/>
  <c r="Q823" i="321"/>
  <c r="R823" i="321"/>
  <c r="S823" i="321"/>
  <c r="I824" i="321"/>
  <c r="O824" i="321"/>
  <c r="P824" i="321"/>
  <c r="Q824" i="321"/>
  <c r="R824" i="321"/>
  <c r="S824" i="321"/>
  <c r="I825" i="321"/>
  <c r="O825" i="321"/>
  <c r="P825" i="321"/>
  <c r="Q825" i="321"/>
  <c r="R825" i="321"/>
  <c r="S825" i="321"/>
  <c r="F826" i="321"/>
  <c r="G826" i="321"/>
  <c r="I826" i="321"/>
  <c r="J826" i="321"/>
  <c r="O826" i="321"/>
  <c r="P826" i="321"/>
  <c r="Q826" i="321"/>
  <c r="R826" i="321"/>
  <c r="S826" i="321"/>
  <c r="G827" i="321"/>
  <c r="I827" i="321"/>
  <c r="J827" i="321"/>
  <c r="O827" i="321"/>
  <c r="P827" i="321"/>
  <c r="Q827" i="321"/>
  <c r="R827" i="321"/>
  <c r="S827" i="321"/>
  <c r="I828" i="321"/>
  <c r="O828" i="321"/>
  <c r="P828" i="321"/>
  <c r="Q828" i="321"/>
  <c r="R828" i="321"/>
  <c r="S828" i="321"/>
  <c r="O829" i="321"/>
  <c r="P829" i="321"/>
  <c r="Q829" i="321"/>
  <c r="R829" i="321"/>
  <c r="S829" i="321"/>
  <c r="F830" i="321"/>
  <c r="G830" i="321"/>
  <c r="I830" i="321"/>
  <c r="O830" i="321"/>
  <c r="P830" i="321"/>
  <c r="Q830" i="321"/>
  <c r="R830" i="321"/>
  <c r="S830" i="321"/>
  <c r="I831" i="321"/>
  <c r="O831" i="321"/>
  <c r="P831" i="321"/>
  <c r="Q831" i="321"/>
  <c r="R831" i="321"/>
  <c r="S831" i="321"/>
  <c r="I832" i="321"/>
  <c r="O832" i="321"/>
  <c r="P832" i="321"/>
  <c r="Q832" i="321"/>
  <c r="R832" i="321"/>
  <c r="S832" i="321"/>
  <c r="G833" i="321"/>
  <c r="I833" i="321"/>
  <c r="J833" i="321"/>
  <c r="O833" i="321"/>
  <c r="P833" i="321"/>
  <c r="Q833" i="321"/>
  <c r="R833" i="321"/>
  <c r="S833" i="321"/>
  <c r="I834" i="321"/>
  <c r="O834" i="321"/>
  <c r="P834" i="321"/>
  <c r="Q834" i="321"/>
  <c r="R834" i="321"/>
  <c r="S834" i="321"/>
  <c r="I835" i="321"/>
  <c r="O835" i="321"/>
  <c r="P835" i="321"/>
  <c r="Q835" i="321"/>
  <c r="R835" i="321"/>
  <c r="S835" i="321"/>
  <c r="G836" i="321"/>
  <c r="I836" i="321"/>
  <c r="J836" i="321"/>
  <c r="O836" i="321"/>
  <c r="P836" i="321"/>
  <c r="Q836" i="321"/>
  <c r="R836" i="321"/>
  <c r="S836" i="321"/>
  <c r="I837" i="321"/>
  <c r="O837" i="321"/>
  <c r="P837" i="321"/>
  <c r="Q837" i="321"/>
  <c r="R837" i="321"/>
  <c r="S837" i="321"/>
  <c r="I838" i="321"/>
  <c r="O838" i="321"/>
  <c r="P838" i="321"/>
  <c r="Q838" i="321"/>
  <c r="R838" i="321"/>
  <c r="S838" i="321"/>
  <c r="I839" i="321"/>
  <c r="O839" i="321"/>
  <c r="P839" i="321"/>
  <c r="Q839" i="321"/>
  <c r="R839" i="321"/>
  <c r="S839" i="321"/>
  <c r="I840" i="321"/>
  <c r="O840" i="321"/>
  <c r="P840" i="321"/>
  <c r="Q840" i="321"/>
  <c r="R840" i="321"/>
  <c r="S840" i="321"/>
  <c r="I841" i="321"/>
  <c r="O841" i="321"/>
  <c r="P841" i="321"/>
  <c r="Q841" i="321"/>
  <c r="R841" i="321"/>
  <c r="S841" i="321"/>
  <c r="G842" i="321"/>
  <c r="I842" i="321"/>
  <c r="J842" i="321"/>
  <c r="O842" i="321"/>
  <c r="P842" i="321"/>
  <c r="Q842" i="321"/>
  <c r="R842" i="321"/>
  <c r="S842" i="321"/>
  <c r="G843" i="321"/>
  <c r="I843" i="321"/>
  <c r="J843" i="321"/>
  <c r="O843" i="321"/>
  <c r="P843" i="321"/>
  <c r="Q843" i="321"/>
  <c r="R843" i="321"/>
  <c r="S843" i="321"/>
  <c r="F844" i="321"/>
  <c r="G844" i="321"/>
  <c r="I844" i="321"/>
  <c r="O844" i="321"/>
  <c r="P844" i="321"/>
  <c r="Q844" i="321"/>
  <c r="R844" i="321"/>
  <c r="S844" i="321"/>
  <c r="I845" i="321"/>
  <c r="O845" i="321"/>
  <c r="P845" i="321"/>
  <c r="Q845" i="321"/>
  <c r="R845" i="321"/>
  <c r="S845" i="321"/>
  <c r="I846" i="321"/>
  <c r="O846" i="321"/>
  <c r="P846" i="321"/>
  <c r="Q846" i="321"/>
  <c r="R846" i="321"/>
  <c r="S846" i="321"/>
  <c r="G847" i="321"/>
  <c r="I847" i="321"/>
  <c r="J847" i="321"/>
  <c r="O847" i="321"/>
  <c r="P847" i="321"/>
  <c r="Q847" i="321"/>
  <c r="R847" i="321"/>
  <c r="S847" i="321"/>
  <c r="G848" i="321"/>
  <c r="I848" i="321"/>
  <c r="J848" i="321"/>
  <c r="O848" i="321"/>
  <c r="P848" i="321"/>
  <c r="Q848" i="321"/>
  <c r="R848" i="321"/>
  <c r="S848" i="321"/>
  <c r="I849" i="321"/>
  <c r="O849" i="321"/>
  <c r="P849" i="321"/>
  <c r="Q849" i="321"/>
  <c r="R849" i="321"/>
  <c r="S849" i="321"/>
  <c r="I850" i="321"/>
  <c r="O850" i="321"/>
  <c r="P850" i="321"/>
  <c r="Q850" i="321"/>
  <c r="R850" i="321"/>
  <c r="S850" i="321"/>
  <c r="I851" i="321"/>
  <c r="O851" i="321"/>
  <c r="P851" i="321"/>
  <c r="Q851" i="321"/>
  <c r="R851" i="321"/>
  <c r="S851" i="321"/>
  <c r="I852" i="321"/>
  <c r="O852" i="321"/>
  <c r="P852" i="321"/>
  <c r="Q852" i="321"/>
  <c r="R852" i="321"/>
  <c r="S852" i="321"/>
  <c r="G853" i="321"/>
  <c r="I853" i="321"/>
  <c r="J853" i="321"/>
  <c r="O853" i="321"/>
  <c r="P853" i="321"/>
  <c r="Q853" i="321"/>
  <c r="R853" i="321"/>
  <c r="S853" i="321"/>
  <c r="G854" i="321"/>
  <c r="I854" i="321"/>
  <c r="J854" i="321"/>
  <c r="O854" i="321"/>
  <c r="P854" i="321"/>
  <c r="Q854" i="321"/>
  <c r="R854" i="321"/>
  <c r="S854" i="321"/>
  <c r="I855" i="321"/>
  <c r="O855" i="321"/>
  <c r="P855" i="321"/>
  <c r="Q855" i="321"/>
  <c r="R855" i="321"/>
  <c r="S855" i="321"/>
  <c r="I856" i="321"/>
  <c r="O856" i="321"/>
  <c r="P856" i="321"/>
  <c r="Q856" i="321"/>
  <c r="R856" i="321"/>
  <c r="S856" i="321"/>
  <c r="I857" i="321"/>
  <c r="O857" i="321"/>
  <c r="P857" i="321"/>
  <c r="Q857" i="321"/>
  <c r="R857" i="321"/>
  <c r="S857" i="321"/>
  <c r="I858" i="321"/>
  <c r="O858" i="321"/>
  <c r="P858" i="321"/>
  <c r="Q858" i="321"/>
  <c r="R858" i="321"/>
  <c r="S858" i="321"/>
  <c r="G859" i="321"/>
  <c r="I859" i="321"/>
  <c r="J859" i="321"/>
  <c r="O859" i="321"/>
  <c r="P859" i="321"/>
  <c r="Q859" i="321"/>
  <c r="R859" i="321"/>
  <c r="S859" i="321"/>
  <c r="G860" i="321"/>
  <c r="I860" i="321"/>
  <c r="J860" i="321"/>
  <c r="O860" i="321"/>
  <c r="P860" i="321"/>
  <c r="Q860" i="321"/>
  <c r="R860" i="321"/>
  <c r="S860" i="321"/>
  <c r="F861" i="321"/>
  <c r="G861" i="321"/>
  <c r="I861" i="321"/>
  <c r="O861" i="321"/>
  <c r="P861" i="321"/>
  <c r="Q861" i="321"/>
  <c r="R861" i="321"/>
  <c r="S861" i="321"/>
  <c r="F862" i="321"/>
  <c r="G862" i="321"/>
  <c r="I862" i="321"/>
  <c r="O862" i="321"/>
  <c r="P862" i="321"/>
  <c r="Q862" i="321"/>
  <c r="R862" i="321"/>
  <c r="S862" i="321"/>
  <c r="I863" i="321"/>
  <c r="O863" i="321"/>
  <c r="P863" i="321"/>
  <c r="Q863" i="321"/>
  <c r="R863" i="321"/>
  <c r="S863" i="321"/>
  <c r="I864" i="321"/>
  <c r="O864" i="321"/>
  <c r="P864" i="321"/>
  <c r="Q864" i="321"/>
  <c r="R864" i="321"/>
  <c r="S864" i="321"/>
  <c r="I865" i="321"/>
  <c r="O865" i="321"/>
  <c r="P865" i="321"/>
  <c r="Q865" i="321"/>
  <c r="R865" i="321"/>
  <c r="S865" i="321"/>
  <c r="I866" i="321"/>
  <c r="O866" i="321"/>
  <c r="P866" i="321"/>
  <c r="Q866" i="321"/>
  <c r="R866" i="321"/>
  <c r="S866" i="321"/>
  <c r="G867" i="321"/>
  <c r="I867" i="321"/>
  <c r="J867" i="321"/>
  <c r="O867" i="321"/>
  <c r="P867" i="321"/>
  <c r="Q867" i="321"/>
  <c r="R867" i="321"/>
  <c r="S867" i="321"/>
  <c r="G868" i="321"/>
  <c r="I868" i="321"/>
  <c r="J868" i="321"/>
  <c r="O868" i="321"/>
  <c r="P868" i="321"/>
  <c r="Q868" i="321"/>
  <c r="R868" i="321"/>
  <c r="S868" i="321"/>
  <c r="F869" i="321"/>
  <c r="G869" i="321"/>
  <c r="I869" i="321"/>
  <c r="O869" i="321"/>
  <c r="P869" i="321"/>
  <c r="Q869" i="321"/>
  <c r="R869" i="321"/>
  <c r="S869" i="321"/>
  <c r="F712" i="321"/>
  <c r="G712" i="321"/>
  <c r="I712" i="321"/>
  <c r="J712" i="321"/>
  <c r="O712" i="321"/>
  <c r="P712" i="321"/>
  <c r="Q712" i="321"/>
  <c r="R712" i="321"/>
  <c r="S712" i="321"/>
  <c r="F713" i="321"/>
  <c r="G713" i="321"/>
  <c r="I713" i="321"/>
  <c r="J713" i="321"/>
  <c r="O713" i="321"/>
  <c r="P713" i="321"/>
  <c r="Q713" i="321"/>
  <c r="R713" i="321"/>
  <c r="S713" i="321"/>
  <c r="F714" i="321"/>
  <c r="G714" i="321"/>
  <c r="I714" i="321"/>
  <c r="J714" i="321"/>
  <c r="O714" i="321"/>
  <c r="P714" i="321"/>
  <c r="Q714" i="321"/>
  <c r="R714" i="321"/>
  <c r="S714" i="321"/>
  <c r="F715" i="321"/>
  <c r="G715" i="321"/>
  <c r="I715" i="321"/>
  <c r="O715" i="321"/>
  <c r="P715" i="321"/>
  <c r="Q715" i="321"/>
  <c r="R715" i="321"/>
  <c r="S715" i="321"/>
  <c r="F716" i="321"/>
  <c r="G716" i="321"/>
  <c r="I716" i="321"/>
  <c r="O716" i="321"/>
  <c r="P716" i="321"/>
  <c r="Q716" i="321"/>
  <c r="R716" i="321"/>
  <c r="S716" i="321"/>
  <c r="F717" i="321"/>
  <c r="G717" i="321"/>
  <c r="I717" i="321"/>
  <c r="J717" i="321"/>
  <c r="O717" i="321"/>
  <c r="P717" i="321"/>
  <c r="Q717" i="321"/>
  <c r="R717" i="321"/>
  <c r="S717" i="321"/>
  <c r="F718" i="321"/>
  <c r="G718" i="321"/>
  <c r="I718" i="321"/>
  <c r="J718" i="321"/>
  <c r="O718" i="321"/>
  <c r="P718" i="321"/>
  <c r="Q718" i="321"/>
  <c r="R718" i="321"/>
  <c r="S718" i="321"/>
  <c r="F719" i="321"/>
  <c r="G719" i="321"/>
  <c r="I719" i="321"/>
  <c r="J719" i="321"/>
  <c r="O719" i="321"/>
  <c r="P719" i="321"/>
  <c r="Q719" i="321"/>
  <c r="R719" i="321"/>
  <c r="S719" i="321"/>
  <c r="F720" i="321"/>
  <c r="G720" i="321"/>
  <c r="I720" i="321"/>
  <c r="J720" i="321"/>
  <c r="O720" i="321"/>
  <c r="P720" i="321"/>
  <c r="Q720" i="321"/>
  <c r="R720" i="321"/>
  <c r="S720" i="321"/>
  <c r="F721" i="321"/>
  <c r="G721" i="321"/>
  <c r="I721" i="321"/>
  <c r="J721" i="321"/>
  <c r="O721" i="321"/>
  <c r="P721" i="321"/>
  <c r="Q721" i="321"/>
  <c r="R721" i="321"/>
  <c r="S721" i="321"/>
  <c r="G722" i="321"/>
  <c r="I722" i="321"/>
  <c r="O722" i="321"/>
  <c r="P722" i="321"/>
  <c r="Q722" i="321"/>
  <c r="R722" i="321"/>
  <c r="S722" i="321"/>
  <c r="G723" i="321"/>
  <c r="I723" i="321"/>
  <c r="J723" i="321"/>
  <c r="O723" i="321"/>
  <c r="P723" i="321"/>
  <c r="Q723" i="321"/>
  <c r="R723" i="321"/>
  <c r="S723" i="321"/>
  <c r="F724" i="321"/>
  <c r="G724" i="321"/>
  <c r="I724" i="321"/>
  <c r="J724" i="321"/>
  <c r="O724" i="321"/>
  <c r="P724" i="321"/>
  <c r="Q724" i="321"/>
  <c r="R724" i="321"/>
  <c r="S724" i="321"/>
  <c r="I725" i="321"/>
  <c r="O725" i="321"/>
  <c r="P725" i="321"/>
  <c r="Q725" i="321"/>
  <c r="R725" i="321"/>
  <c r="S725" i="321"/>
  <c r="O726" i="321"/>
  <c r="P726" i="321"/>
  <c r="Q726" i="321"/>
  <c r="R726" i="321"/>
  <c r="S726" i="321"/>
  <c r="F727" i="321"/>
  <c r="G727" i="321"/>
  <c r="I727" i="321"/>
  <c r="O727" i="321"/>
  <c r="P727" i="321"/>
  <c r="Q727" i="321"/>
  <c r="R727" i="321"/>
  <c r="S727" i="321"/>
  <c r="G728" i="321"/>
  <c r="I728" i="321"/>
  <c r="J728" i="321"/>
  <c r="O728" i="321"/>
  <c r="P728" i="321"/>
  <c r="Q728" i="321"/>
  <c r="R728" i="321"/>
  <c r="S728" i="321"/>
  <c r="F729" i="321"/>
  <c r="G729" i="321"/>
  <c r="I729" i="321"/>
  <c r="J729" i="321"/>
  <c r="O729" i="321"/>
  <c r="P729" i="321"/>
  <c r="Q729" i="321"/>
  <c r="R729" i="321"/>
  <c r="S729" i="321"/>
  <c r="O730" i="321"/>
  <c r="P730" i="321"/>
  <c r="Q730" i="321"/>
  <c r="R730" i="321"/>
  <c r="S730" i="321"/>
  <c r="O731" i="321"/>
  <c r="P731" i="321"/>
  <c r="Q731" i="321"/>
  <c r="R731" i="321"/>
  <c r="S731" i="321"/>
  <c r="O732" i="321"/>
  <c r="P732" i="321"/>
  <c r="Q732" i="321"/>
  <c r="R732" i="321"/>
  <c r="S732" i="321"/>
  <c r="I733" i="321"/>
  <c r="O733" i="321"/>
  <c r="P733" i="321"/>
  <c r="Q733" i="321"/>
  <c r="R733" i="321"/>
  <c r="S733" i="321"/>
  <c r="O734" i="321"/>
  <c r="P734" i="321"/>
  <c r="Q734" i="321"/>
  <c r="R734" i="321"/>
  <c r="S734" i="321"/>
  <c r="F735" i="321"/>
  <c r="G735" i="321"/>
  <c r="I735" i="321"/>
  <c r="O735" i="321"/>
  <c r="P735" i="321"/>
  <c r="Q735" i="321"/>
  <c r="R735" i="321"/>
  <c r="S735" i="321"/>
  <c r="F736" i="321"/>
  <c r="G736" i="321"/>
  <c r="I736" i="321"/>
  <c r="O736" i="321"/>
  <c r="P736" i="321"/>
  <c r="Q736" i="321"/>
  <c r="R736" i="321"/>
  <c r="S736" i="321"/>
  <c r="I737" i="321"/>
  <c r="O737" i="321"/>
  <c r="P737" i="321"/>
  <c r="Q737" i="321"/>
  <c r="R737" i="321"/>
  <c r="S737" i="321"/>
  <c r="I738" i="321"/>
  <c r="O738" i="321"/>
  <c r="P738" i="321"/>
  <c r="Q738" i="321"/>
  <c r="R738" i="321"/>
  <c r="S738" i="321"/>
  <c r="I739" i="321"/>
  <c r="O739" i="321"/>
  <c r="P739" i="321"/>
  <c r="Q739" i="321"/>
  <c r="R739" i="321"/>
  <c r="S739" i="321"/>
  <c r="I740" i="321"/>
  <c r="O740" i="321"/>
  <c r="P740" i="321"/>
  <c r="Q740" i="321"/>
  <c r="R740" i="321"/>
  <c r="S740" i="321"/>
  <c r="G741" i="321"/>
  <c r="I741" i="321"/>
  <c r="J741" i="321"/>
  <c r="O741" i="321"/>
  <c r="P741" i="321"/>
  <c r="Q741" i="321"/>
  <c r="R741" i="321"/>
  <c r="S741" i="321"/>
  <c r="G742" i="321"/>
  <c r="I742" i="321"/>
  <c r="J742" i="321"/>
  <c r="O742" i="321"/>
  <c r="P742" i="321"/>
  <c r="Q742" i="321"/>
  <c r="R742" i="321"/>
  <c r="S742" i="321"/>
  <c r="F743" i="321"/>
  <c r="G743" i="321"/>
  <c r="I743" i="321"/>
  <c r="O743" i="321"/>
  <c r="P743" i="321"/>
  <c r="Q743" i="321"/>
  <c r="R743" i="321"/>
  <c r="S743" i="321"/>
  <c r="I744" i="321"/>
  <c r="O744" i="321"/>
  <c r="P744" i="321"/>
  <c r="Q744" i="321"/>
  <c r="R744" i="321"/>
  <c r="S744" i="321"/>
  <c r="I745" i="321"/>
  <c r="O745" i="321"/>
  <c r="P745" i="321"/>
  <c r="Q745" i="321"/>
  <c r="R745" i="321"/>
  <c r="S745" i="321"/>
  <c r="G746" i="321"/>
  <c r="I746" i="321"/>
  <c r="J746" i="321"/>
  <c r="O746" i="321"/>
  <c r="P746" i="321"/>
  <c r="Q746" i="321"/>
  <c r="R746" i="321"/>
  <c r="S746" i="321"/>
  <c r="G747" i="321"/>
  <c r="I747" i="321"/>
  <c r="J747" i="321"/>
  <c r="O747" i="321"/>
  <c r="P747" i="321"/>
  <c r="Q747" i="321"/>
  <c r="R747" i="321"/>
  <c r="S747" i="321"/>
  <c r="F748" i="321"/>
  <c r="G748" i="321"/>
  <c r="I748" i="321"/>
  <c r="O748" i="321"/>
  <c r="P748" i="321"/>
  <c r="Q748" i="321"/>
  <c r="R748" i="321"/>
  <c r="S748" i="321"/>
  <c r="I749" i="321"/>
  <c r="O749" i="321"/>
  <c r="P749" i="321"/>
  <c r="Q749" i="321"/>
  <c r="R749" i="321"/>
  <c r="S749" i="321"/>
  <c r="I750" i="321"/>
  <c r="O750" i="321"/>
  <c r="P750" i="321"/>
  <c r="Q750" i="321"/>
  <c r="R750" i="321"/>
  <c r="S750" i="321"/>
  <c r="G751" i="321"/>
  <c r="I751" i="321"/>
  <c r="J751" i="321"/>
  <c r="O751" i="321"/>
  <c r="P751" i="321"/>
  <c r="Q751" i="321"/>
  <c r="R751" i="321"/>
  <c r="S751" i="321"/>
  <c r="G752" i="321"/>
  <c r="I752" i="321"/>
  <c r="J752" i="321"/>
  <c r="O752" i="321"/>
  <c r="P752" i="321"/>
  <c r="Q752" i="321"/>
  <c r="R752" i="321"/>
  <c r="S752" i="321"/>
  <c r="I753" i="321"/>
  <c r="O753" i="321"/>
  <c r="P753" i="321"/>
  <c r="Q753" i="321"/>
  <c r="R753" i="321"/>
  <c r="S753" i="321"/>
  <c r="I754" i="321"/>
  <c r="O754" i="321"/>
  <c r="P754" i="321"/>
  <c r="Q754" i="321"/>
  <c r="R754" i="321"/>
  <c r="S754" i="321"/>
  <c r="G755" i="321"/>
  <c r="I755" i="321"/>
  <c r="J755" i="321"/>
  <c r="O755" i="321"/>
  <c r="P755" i="321"/>
  <c r="Q755" i="321"/>
  <c r="R755" i="321"/>
  <c r="S755" i="321"/>
  <c r="F756" i="321"/>
  <c r="G756" i="321"/>
  <c r="I756" i="321"/>
  <c r="O756" i="321"/>
  <c r="P756" i="321"/>
  <c r="Q756" i="321"/>
  <c r="R756" i="321"/>
  <c r="S756" i="321"/>
  <c r="F757" i="321"/>
  <c r="G757" i="321"/>
  <c r="I757" i="321"/>
  <c r="O757" i="321"/>
  <c r="P757" i="321"/>
  <c r="Q757" i="321"/>
  <c r="R757" i="321"/>
  <c r="S757" i="321"/>
  <c r="I758" i="321"/>
  <c r="O758" i="321"/>
  <c r="P758" i="321"/>
  <c r="Q758" i="321"/>
  <c r="R758" i="321"/>
  <c r="S758" i="321"/>
  <c r="I759" i="321"/>
  <c r="O759" i="321"/>
  <c r="P759" i="321"/>
  <c r="Q759" i="321"/>
  <c r="R759" i="321"/>
  <c r="S759" i="321"/>
  <c r="I760" i="321"/>
  <c r="O760" i="321"/>
  <c r="P760" i="321"/>
  <c r="Q760" i="321"/>
  <c r="R760" i="321"/>
  <c r="S760" i="321"/>
  <c r="G761" i="321"/>
  <c r="I761" i="321"/>
  <c r="J761" i="321"/>
  <c r="O761" i="321"/>
  <c r="P761" i="321"/>
  <c r="Q761" i="321"/>
  <c r="R761" i="321"/>
  <c r="S761" i="321"/>
  <c r="G762" i="321"/>
  <c r="I762" i="321"/>
  <c r="J762" i="321"/>
  <c r="O762" i="321"/>
  <c r="P762" i="321"/>
  <c r="Q762" i="321"/>
  <c r="R762" i="321"/>
  <c r="S762" i="321"/>
  <c r="I763" i="321"/>
  <c r="O763" i="321"/>
  <c r="P763" i="321"/>
  <c r="Q763" i="321"/>
  <c r="R763" i="321"/>
  <c r="S763" i="321"/>
  <c r="G764" i="321"/>
  <c r="I764" i="321"/>
  <c r="J764" i="321"/>
  <c r="O764" i="321"/>
  <c r="P764" i="321"/>
  <c r="Q764" i="321"/>
  <c r="R764" i="321"/>
  <c r="S764" i="321"/>
  <c r="I765" i="321"/>
  <c r="O765" i="321"/>
  <c r="P765" i="321"/>
  <c r="Q765" i="321"/>
  <c r="R765" i="321"/>
  <c r="S765" i="321"/>
  <c r="I766" i="321"/>
  <c r="O766" i="321"/>
  <c r="P766" i="321"/>
  <c r="Q766" i="321"/>
  <c r="R766" i="321"/>
  <c r="S766" i="321"/>
  <c r="G767" i="321"/>
  <c r="I767" i="321"/>
  <c r="J767" i="321"/>
  <c r="O767" i="321"/>
  <c r="P767" i="321"/>
  <c r="Q767" i="321"/>
  <c r="R767" i="321"/>
  <c r="S767" i="321"/>
  <c r="F768" i="321"/>
  <c r="G768" i="321"/>
  <c r="I768" i="321"/>
  <c r="O768" i="321"/>
  <c r="P768" i="321"/>
  <c r="Q768" i="321"/>
  <c r="R768" i="321"/>
  <c r="S768" i="321"/>
  <c r="F769" i="321"/>
  <c r="G769" i="321"/>
  <c r="I769" i="321"/>
  <c r="O769" i="321"/>
  <c r="P769" i="321"/>
  <c r="Q769" i="321"/>
  <c r="R769" i="321"/>
  <c r="S769" i="321"/>
  <c r="I770" i="321"/>
  <c r="O770" i="321"/>
  <c r="P770" i="321"/>
  <c r="Q770" i="321"/>
  <c r="R770" i="321"/>
  <c r="S770" i="321"/>
  <c r="I771" i="321"/>
  <c r="O771" i="321"/>
  <c r="P771" i="321"/>
  <c r="Q771" i="321"/>
  <c r="R771" i="321"/>
  <c r="S771" i="321"/>
  <c r="G772" i="321"/>
  <c r="I772" i="321"/>
  <c r="J772" i="321"/>
  <c r="O772" i="321"/>
  <c r="P772" i="321"/>
  <c r="Q772" i="321"/>
  <c r="R772" i="321"/>
  <c r="S772" i="321"/>
  <c r="G773" i="321"/>
  <c r="I773" i="321"/>
  <c r="J773" i="321"/>
  <c r="O773" i="321"/>
  <c r="P773" i="321"/>
  <c r="Q773" i="321"/>
  <c r="R773" i="321"/>
  <c r="S773" i="321"/>
  <c r="F774" i="321"/>
  <c r="G774" i="321"/>
  <c r="I774" i="321"/>
  <c r="O774" i="321"/>
  <c r="P774" i="321"/>
  <c r="Q774" i="321"/>
  <c r="R774" i="321"/>
  <c r="S774" i="321"/>
  <c r="I775" i="321"/>
  <c r="O775" i="321"/>
  <c r="P775" i="321"/>
  <c r="Q775" i="321"/>
  <c r="R775" i="321"/>
  <c r="S775" i="321"/>
  <c r="F776" i="321"/>
  <c r="I776" i="321"/>
  <c r="O776" i="321"/>
  <c r="P776" i="321"/>
  <c r="Q776" i="321"/>
  <c r="R776" i="321"/>
  <c r="S776" i="321"/>
  <c r="I777" i="321"/>
  <c r="O777" i="321"/>
  <c r="P777" i="321"/>
  <c r="Q777" i="321"/>
  <c r="R777" i="321"/>
  <c r="S777" i="321"/>
  <c r="F778" i="321"/>
  <c r="I778" i="321"/>
  <c r="O778" i="321"/>
  <c r="P778" i="321"/>
  <c r="Q778" i="321"/>
  <c r="R778" i="321"/>
  <c r="S778" i="321"/>
  <c r="G779" i="321"/>
  <c r="I779" i="321"/>
  <c r="J779" i="321"/>
  <c r="O779" i="321"/>
  <c r="P779" i="321"/>
  <c r="Q779" i="321"/>
  <c r="R779" i="321"/>
  <c r="S779" i="321"/>
  <c r="G780" i="321"/>
  <c r="I780" i="321"/>
  <c r="J780" i="321"/>
  <c r="O780" i="321"/>
  <c r="P780" i="321"/>
  <c r="Q780" i="321"/>
  <c r="R780" i="321"/>
  <c r="S780" i="321"/>
  <c r="F781" i="321"/>
  <c r="G781" i="321"/>
  <c r="I781" i="321"/>
  <c r="J781" i="321"/>
  <c r="O781" i="321"/>
  <c r="P781" i="321"/>
  <c r="Q781" i="321"/>
  <c r="R781" i="321"/>
  <c r="S781" i="321"/>
  <c r="F782" i="321"/>
  <c r="G782" i="321"/>
  <c r="I782" i="321"/>
  <c r="O782" i="321"/>
  <c r="P782" i="321"/>
  <c r="Q782" i="321"/>
  <c r="R782" i="321"/>
  <c r="S782" i="321"/>
  <c r="I783" i="321"/>
  <c r="O783" i="321"/>
  <c r="P783" i="321"/>
  <c r="Q783" i="321"/>
  <c r="R783" i="321"/>
  <c r="S783" i="321"/>
  <c r="I784" i="321"/>
  <c r="O784" i="321"/>
  <c r="P784" i="321"/>
  <c r="Q784" i="321"/>
  <c r="R784" i="321"/>
  <c r="S784" i="321"/>
  <c r="I785" i="321"/>
  <c r="O785" i="321"/>
  <c r="P785" i="321"/>
  <c r="Q785" i="321"/>
  <c r="R785" i="321"/>
  <c r="S785" i="321"/>
  <c r="G786" i="321"/>
  <c r="I786" i="321"/>
  <c r="J786" i="321"/>
  <c r="O786" i="321"/>
  <c r="P786" i="321"/>
  <c r="Q786" i="321"/>
  <c r="R786" i="321"/>
  <c r="S786" i="321"/>
  <c r="G787" i="321"/>
  <c r="I787" i="321"/>
  <c r="J787" i="321"/>
  <c r="O787" i="321"/>
  <c r="P787" i="321"/>
  <c r="Q787" i="321"/>
  <c r="R787" i="321"/>
  <c r="S787" i="321"/>
  <c r="I788" i="321"/>
  <c r="O788" i="321"/>
  <c r="P788" i="321"/>
  <c r="Q788" i="321"/>
  <c r="R788" i="321"/>
  <c r="S788" i="321"/>
  <c r="G789" i="321"/>
  <c r="I789" i="321"/>
  <c r="J789" i="321"/>
  <c r="O789" i="321"/>
  <c r="P789" i="321"/>
  <c r="Q789" i="321"/>
  <c r="R789" i="321"/>
  <c r="S789" i="321"/>
  <c r="F790" i="321"/>
  <c r="G790" i="321"/>
  <c r="I790" i="321"/>
  <c r="O790" i="321"/>
  <c r="P790" i="321"/>
  <c r="Q790" i="321"/>
  <c r="R790" i="321"/>
  <c r="S790" i="321"/>
  <c r="G633" i="321"/>
  <c r="I633" i="321"/>
  <c r="J633" i="321"/>
  <c r="O633" i="321"/>
  <c r="P633" i="321"/>
  <c r="Q633" i="321"/>
  <c r="R633" i="321"/>
  <c r="S633" i="321"/>
  <c r="F634" i="321"/>
  <c r="G634" i="321"/>
  <c r="I634" i="321"/>
  <c r="J634" i="321"/>
  <c r="O634" i="321"/>
  <c r="P634" i="321"/>
  <c r="Q634" i="321"/>
  <c r="R634" i="321"/>
  <c r="S634" i="321"/>
  <c r="F635" i="321"/>
  <c r="I635" i="321"/>
  <c r="O635" i="321"/>
  <c r="P635" i="321"/>
  <c r="Q635" i="321"/>
  <c r="R635" i="321"/>
  <c r="S635" i="321"/>
  <c r="F636" i="321"/>
  <c r="I636" i="321"/>
  <c r="O636" i="321"/>
  <c r="P636" i="321"/>
  <c r="Q636" i="321"/>
  <c r="R636" i="321"/>
  <c r="S636" i="321"/>
  <c r="F637" i="321"/>
  <c r="G637" i="321"/>
  <c r="I637" i="321"/>
  <c r="O637" i="321"/>
  <c r="P637" i="321"/>
  <c r="Q637" i="321"/>
  <c r="R637" i="321"/>
  <c r="S637" i="321"/>
  <c r="F638" i="321"/>
  <c r="G638" i="321"/>
  <c r="I638" i="321"/>
  <c r="O638" i="321"/>
  <c r="P638" i="321"/>
  <c r="Q638" i="321"/>
  <c r="R638" i="321"/>
  <c r="S638" i="321"/>
  <c r="F639" i="321"/>
  <c r="O639" i="321"/>
  <c r="P639" i="321"/>
  <c r="Q639" i="321"/>
  <c r="R639" i="321"/>
  <c r="S639" i="321"/>
  <c r="G640" i="321"/>
  <c r="I640" i="321"/>
  <c r="O640" i="321"/>
  <c r="P640" i="321"/>
  <c r="Q640" i="321"/>
  <c r="R640" i="321"/>
  <c r="S640" i="321"/>
  <c r="G641" i="321"/>
  <c r="I641" i="321"/>
  <c r="J641" i="321"/>
  <c r="O641" i="321"/>
  <c r="P641" i="321"/>
  <c r="Q641" i="321"/>
  <c r="R641" i="321"/>
  <c r="S641" i="321"/>
  <c r="F642" i="321"/>
  <c r="G642" i="321"/>
  <c r="I642" i="321"/>
  <c r="J642" i="321"/>
  <c r="O642" i="321"/>
  <c r="P642" i="321"/>
  <c r="Q642" i="321"/>
  <c r="R642" i="321"/>
  <c r="S642" i="321"/>
  <c r="G643" i="321"/>
  <c r="I643" i="321"/>
  <c r="O643" i="321"/>
  <c r="P643" i="321"/>
  <c r="Q643" i="321"/>
  <c r="R643" i="321"/>
  <c r="S643" i="321"/>
  <c r="G644" i="321"/>
  <c r="I644" i="321"/>
  <c r="J644" i="321"/>
  <c r="O644" i="321"/>
  <c r="P644" i="321"/>
  <c r="Q644" i="321"/>
  <c r="R644" i="321"/>
  <c r="S644" i="321"/>
  <c r="F645" i="321"/>
  <c r="G645" i="321"/>
  <c r="I645" i="321"/>
  <c r="J645" i="321"/>
  <c r="O645" i="321"/>
  <c r="P645" i="321"/>
  <c r="Q645" i="321"/>
  <c r="R645" i="321"/>
  <c r="S645" i="321"/>
  <c r="F646" i="321"/>
  <c r="I646" i="321"/>
  <c r="O646" i="321"/>
  <c r="P646" i="321"/>
  <c r="Q646" i="321"/>
  <c r="R646" i="321"/>
  <c r="S646" i="321"/>
  <c r="F647" i="321"/>
  <c r="I647" i="321"/>
  <c r="O647" i="321"/>
  <c r="P647" i="321"/>
  <c r="Q647" i="321"/>
  <c r="R647" i="321"/>
  <c r="S647" i="321"/>
  <c r="F648" i="321"/>
  <c r="G648" i="321"/>
  <c r="I648" i="321"/>
  <c r="O648" i="321"/>
  <c r="P648" i="321"/>
  <c r="Q648" i="321"/>
  <c r="R648" i="321"/>
  <c r="S648" i="321"/>
  <c r="F649" i="321"/>
  <c r="G649" i="321"/>
  <c r="I649" i="321"/>
  <c r="O649" i="321"/>
  <c r="P649" i="321"/>
  <c r="Q649" i="321"/>
  <c r="R649" i="321"/>
  <c r="S649" i="321"/>
  <c r="F650" i="321"/>
  <c r="O650" i="321"/>
  <c r="P650" i="321"/>
  <c r="Q650" i="321"/>
  <c r="R650" i="321"/>
  <c r="S650" i="321"/>
  <c r="F651" i="321"/>
  <c r="O651" i="321"/>
  <c r="P651" i="321"/>
  <c r="Q651" i="321"/>
  <c r="R651" i="321"/>
  <c r="S651" i="321"/>
  <c r="G652" i="321"/>
  <c r="I652" i="321"/>
  <c r="O652" i="321"/>
  <c r="P652" i="321"/>
  <c r="Q652" i="321"/>
  <c r="R652" i="321"/>
  <c r="S652" i="321"/>
  <c r="G653" i="321"/>
  <c r="I653" i="321"/>
  <c r="J653" i="321"/>
  <c r="O653" i="321"/>
  <c r="P653" i="321"/>
  <c r="Q653" i="321"/>
  <c r="R653" i="321"/>
  <c r="S653" i="321"/>
  <c r="F654" i="321"/>
  <c r="G654" i="321"/>
  <c r="I654" i="321"/>
  <c r="J654" i="321"/>
  <c r="O654" i="321"/>
  <c r="P654" i="321"/>
  <c r="Q654" i="321"/>
  <c r="R654" i="321"/>
  <c r="S654" i="321"/>
  <c r="F655" i="321"/>
  <c r="I655" i="321"/>
  <c r="O655" i="321"/>
  <c r="P655" i="321"/>
  <c r="Q655" i="321"/>
  <c r="R655" i="321"/>
  <c r="S655" i="321"/>
  <c r="F656" i="321"/>
  <c r="G656" i="321"/>
  <c r="I656" i="321"/>
  <c r="O656" i="321"/>
  <c r="P656" i="321"/>
  <c r="Q656" i="321"/>
  <c r="R656" i="321"/>
  <c r="S656" i="321"/>
  <c r="F657" i="321"/>
  <c r="G657" i="321"/>
  <c r="I657" i="321"/>
  <c r="O657" i="321"/>
  <c r="P657" i="321"/>
  <c r="Q657" i="321"/>
  <c r="R657" i="321"/>
  <c r="S657" i="321"/>
  <c r="G658" i="321"/>
  <c r="I658" i="321"/>
  <c r="O658" i="321"/>
  <c r="P658" i="321"/>
  <c r="Q658" i="321"/>
  <c r="R658" i="321"/>
  <c r="S658" i="321"/>
  <c r="G659" i="321"/>
  <c r="I659" i="321"/>
  <c r="J659" i="321"/>
  <c r="O659" i="321"/>
  <c r="P659" i="321"/>
  <c r="Q659" i="321"/>
  <c r="R659" i="321"/>
  <c r="S659" i="321"/>
  <c r="F660" i="321"/>
  <c r="G660" i="321"/>
  <c r="I660" i="321"/>
  <c r="J660" i="321"/>
  <c r="O660" i="321"/>
  <c r="P660" i="321"/>
  <c r="Q660" i="321"/>
  <c r="R660" i="321"/>
  <c r="S660" i="321"/>
  <c r="G661" i="321"/>
  <c r="I661" i="321"/>
  <c r="O661" i="321"/>
  <c r="P661" i="321"/>
  <c r="Q661" i="321"/>
  <c r="R661" i="321"/>
  <c r="S661" i="321"/>
  <c r="G662" i="321"/>
  <c r="I662" i="321"/>
  <c r="J662" i="321"/>
  <c r="O662" i="321"/>
  <c r="P662" i="321"/>
  <c r="Q662" i="321"/>
  <c r="R662" i="321"/>
  <c r="S662" i="321"/>
  <c r="F663" i="321"/>
  <c r="G663" i="321"/>
  <c r="I663" i="321"/>
  <c r="J663" i="321"/>
  <c r="O663" i="321"/>
  <c r="P663" i="321"/>
  <c r="Q663" i="321"/>
  <c r="R663" i="321"/>
  <c r="S663" i="321"/>
  <c r="G664" i="321"/>
  <c r="I664" i="321"/>
  <c r="O664" i="321"/>
  <c r="P664" i="321"/>
  <c r="Q664" i="321"/>
  <c r="R664" i="321"/>
  <c r="S664" i="321"/>
  <c r="G665" i="321"/>
  <c r="I665" i="321"/>
  <c r="J665" i="321"/>
  <c r="O665" i="321"/>
  <c r="P665" i="321"/>
  <c r="Q665" i="321"/>
  <c r="R665" i="321"/>
  <c r="S665" i="321"/>
  <c r="F666" i="321"/>
  <c r="G666" i="321"/>
  <c r="I666" i="321"/>
  <c r="J666" i="321"/>
  <c r="O666" i="321"/>
  <c r="P666" i="321"/>
  <c r="Q666" i="321"/>
  <c r="R666" i="321"/>
  <c r="S666" i="321"/>
  <c r="G667" i="321"/>
  <c r="I667" i="321"/>
  <c r="O667" i="321"/>
  <c r="P667" i="321"/>
  <c r="Q667" i="321"/>
  <c r="R667" i="321"/>
  <c r="S667" i="321"/>
  <c r="G668" i="321"/>
  <c r="I668" i="321"/>
  <c r="J668" i="321"/>
  <c r="O668" i="321"/>
  <c r="P668" i="321"/>
  <c r="Q668" i="321"/>
  <c r="R668" i="321"/>
  <c r="S668" i="321"/>
  <c r="F669" i="321"/>
  <c r="G669" i="321"/>
  <c r="I669" i="321"/>
  <c r="J669" i="321"/>
  <c r="O669" i="321"/>
  <c r="P669" i="321"/>
  <c r="Q669" i="321"/>
  <c r="R669" i="321"/>
  <c r="S669" i="321"/>
  <c r="G670" i="321"/>
  <c r="I670" i="321"/>
  <c r="O670" i="321"/>
  <c r="P670" i="321"/>
  <c r="Q670" i="321"/>
  <c r="R670" i="321"/>
  <c r="S670" i="321"/>
  <c r="G671" i="321"/>
  <c r="I671" i="321"/>
  <c r="J671" i="321"/>
  <c r="O671" i="321"/>
  <c r="P671" i="321"/>
  <c r="Q671" i="321"/>
  <c r="R671" i="321"/>
  <c r="S671" i="321"/>
  <c r="F672" i="321"/>
  <c r="G672" i="321"/>
  <c r="I672" i="321"/>
  <c r="J672" i="321"/>
  <c r="O672" i="321"/>
  <c r="P672" i="321"/>
  <c r="Q672" i="321"/>
  <c r="R672" i="321"/>
  <c r="S672" i="321"/>
  <c r="G673" i="321"/>
  <c r="I673" i="321"/>
  <c r="O673" i="321"/>
  <c r="P673" i="321"/>
  <c r="Q673" i="321"/>
  <c r="R673" i="321"/>
  <c r="S673" i="321"/>
  <c r="G674" i="321"/>
  <c r="I674" i="321"/>
  <c r="J674" i="321"/>
  <c r="O674" i="321"/>
  <c r="P674" i="321"/>
  <c r="Q674" i="321"/>
  <c r="R674" i="321"/>
  <c r="S674" i="321"/>
  <c r="F675" i="321"/>
  <c r="G675" i="321"/>
  <c r="I675" i="321"/>
  <c r="J675" i="321"/>
  <c r="O675" i="321"/>
  <c r="P675" i="321"/>
  <c r="Q675" i="321"/>
  <c r="R675" i="321"/>
  <c r="S675" i="321"/>
  <c r="G676" i="321"/>
  <c r="I676" i="321"/>
  <c r="O676" i="321"/>
  <c r="P676" i="321"/>
  <c r="Q676" i="321"/>
  <c r="R676" i="321"/>
  <c r="S676" i="321"/>
  <c r="G677" i="321"/>
  <c r="I677" i="321"/>
  <c r="J677" i="321"/>
  <c r="O677" i="321"/>
  <c r="P677" i="321"/>
  <c r="Q677" i="321"/>
  <c r="R677" i="321"/>
  <c r="S677" i="321"/>
  <c r="F678" i="321"/>
  <c r="G678" i="321"/>
  <c r="I678" i="321"/>
  <c r="J678" i="321"/>
  <c r="O678" i="321"/>
  <c r="P678" i="321"/>
  <c r="Q678" i="321"/>
  <c r="R678" i="321"/>
  <c r="S678" i="321"/>
  <c r="G679" i="321"/>
  <c r="I679" i="321"/>
  <c r="O679" i="321"/>
  <c r="P679" i="321"/>
  <c r="Q679" i="321"/>
  <c r="R679" i="321"/>
  <c r="S679" i="321"/>
  <c r="G680" i="321"/>
  <c r="I680" i="321"/>
  <c r="J680" i="321"/>
  <c r="O680" i="321"/>
  <c r="P680" i="321"/>
  <c r="Q680" i="321"/>
  <c r="R680" i="321"/>
  <c r="S680" i="321"/>
  <c r="F681" i="321"/>
  <c r="G681" i="321"/>
  <c r="I681" i="321"/>
  <c r="J681" i="321"/>
  <c r="O681" i="321"/>
  <c r="P681" i="321"/>
  <c r="Q681" i="321"/>
  <c r="R681" i="321"/>
  <c r="S681" i="321"/>
  <c r="F682" i="321"/>
  <c r="I682" i="321"/>
  <c r="O682" i="321"/>
  <c r="P682" i="321"/>
  <c r="Q682" i="321"/>
  <c r="R682" i="321"/>
  <c r="S682" i="321"/>
  <c r="F683" i="321"/>
  <c r="G683" i="321"/>
  <c r="I683" i="321"/>
  <c r="O683" i="321"/>
  <c r="P683" i="321"/>
  <c r="Q683" i="321"/>
  <c r="R683" i="321"/>
  <c r="S683" i="321"/>
  <c r="F684" i="321"/>
  <c r="G684" i="321"/>
  <c r="I684" i="321"/>
  <c r="O684" i="321"/>
  <c r="P684" i="321"/>
  <c r="Q684" i="321"/>
  <c r="R684" i="321"/>
  <c r="S684" i="321"/>
  <c r="G685" i="321"/>
  <c r="I685" i="321"/>
  <c r="O685" i="321"/>
  <c r="P685" i="321"/>
  <c r="Q685" i="321"/>
  <c r="R685" i="321"/>
  <c r="S685" i="321"/>
  <c r="G686" i="321"/>
  <c r="I686" i="321"/>
  <c r="J686" i="321"/>
  <c r="O686" i="321"/>
  <c r="P686" i="321"/>
  <c r="Q686" i="321"/>
  <c r="R686" i="321"/>
  <c r="S686" i="321"/>
  <c r="F687" i="321"/>
  <c r="G687" i="321"/>
  <c r="I687" i="321"/>
  <c r="J687" i="321"/>
  <c r="O687" i="321"/>
  <c r="P687" i="321"/>
  <c r="Q687" i="321"/>
  <c r="R687" i="321"/>
  <c r="S687" i="321"/>
  <c r="G688" i="321"/>
  <c r="I688" i="321"/>
  <c r="O688" i="321"/>
  <c r="P688" i="321"/>
  <c r="Q688" i="321"/>
  <c r="R688" i="321"/>
  <c r="S688" i="321"/>
  <c r="G689" i="321"/>
  <c r="I689" i="321"/>
  <c r="J689" i="321"/>
  <c r="O689" i="321"/>
  <c r="P689" i="321"/>
  <c r="Q689" i="321"/>
  <c r="R689" i="321"/>
  <c r="S689" i="321"/>
  <c r="F690" i="321"/>
  <c r="G690" i="321"/>
  <c r="I690" i="321"/>
  <c r="J690" i="321"/>
  <c r="O690" i="321"/>
  <c r="P690" i="321"/>
  <c r="Q690" i="321"/>
  <c r="R690" i="321"/>
  <c r="S690" i="321"/>
  <c r="G691" i="321"/>
  <c r="I691" i="321"/>
  <c r="O691" i="321"/>
  <c r="P691" i="321"/>
  <c r="Q691" i="321"/>
  <c r="R691" i="321"/>
  <c r="S691" i="321"/>
  <c r="G692" i="321"/>
  <c r="I692" i="321"/>
  <c r="J692" i="321"/>
  <c r="O692" i="321"/>
  <c r="P692" i="321"/>
  <c r="Q692" i="321"/>
  <c r="R692" i="321"/>
  <c r="S692" i="321"/>
  <c r="F693" i="321"/>
  <c r="G693" i="321"/>
  <c r="I693" i="321"/>
  <c r="J693" i="321"/>
  <c r="O693" i="321"/>
  <c r="P693" i="321"/>
  <c r="Q693" i="321"/>
  <c r="R693" i="321"/>
  <c r="S693" i="321"/>
  <c r="F694" i="321"/>
  <c r="I694" i="321"/>
  <c r="O694" i="321"/>
  <c r="P694" i="321"/>
  <c r="Q694" i="321"/>
  <c r="R694" i="321"/>
  <c r="S694" i="321"/>
  <c r="F695" i="321"/>
  <c r="I695" i="321"/>
  <c r="O695" i="321"/>
  <c r="P695" i="321"/>
  <c r="Q695" i="321"/>
  <c r="R695" i="321"/>
  <c r="S695" i="321"/>
  <c r="F696" i="321"/>
  <c r="G696" i="321"/>
  <c r="I696" i="321"/>
  <c r="O696" i="321"/>
  <c r="P696" i="321"/>
  <c r="Q696" i="321"/>
  <c r="R696" i="321"/>
  <c r="S696" i="321"/>
  <c r="F697" i="321"/>
  <c r="G697" i="321"/>
  <c r="I697" i="321"/>
  <c r="O697" i="321"/>
  <c r="P697" i="321"/>
  <c r="Q697" i="321"/>
  <c r="R697" i="321"/>
  <c r="S697" i="321"/>
  <c r="F698" i="321"/>
  <c r="O698" i="321"/>
  <c r="P698" i="321"/>
  <c r="Q698" i="321"/>
  <c r="R698" i="321"/>
  <c r="S698" i="321"/>
  <c r="F699" i="321"/>
  <c r="G699" i="321"/>
  <c r="I699" i="321"/>
  <c r="O699" i="321"/>
  <c r="P699" i="321"/>
  <c r="Q699" i="321"/>
  <c r="R699" i="321"/>
  <c r="S699" i="321"/>
  <c r="F700" i="321"/>
  <c r="G700" i="321"/>
  <c r="I700" i="321"/>
  <c r="O700" i="321"/>
  <c r="P700" i="321"/>
  <c r="Q700" i="321"/>
  <c r="R700" i="321"/>
  <c r="S700" i="321"/>
  <c r="G701" i="321"/>
  <c r="I701" i="321"/>
  <c r="O701" i="321"/>
  <c r="P701" i="321"/>
  <c r="Q701" i="321"/>
  <c r="R701" i="321"/>
  <c r="S701" i="321"/>
  <c r="G702" i="321"/>
  <c r="I702" i="321"/>
  <c r="J702" i="321"/>
  <c r="O702" i="321"/>
  <c r="P702" i="321"/>
  <c r="Q702" i="321"/>
  <c r="R702" i="321"/>
  <c r="S702" i="321"/>
  <c r="F703" i="321"/>
  <c r="G703" i="321"/>
  <c r="I703" i="321"/>
  <c r="J703" i="321"/>
  <c r="O703" i="321"/>
  <c r="P703" i="321"/>
  <c r="Q703" i="321"/>
  <c r="R703" i="321"/>
  <c r="S703" i="321"/>
  <c r="F704" i="321"/>
  <c r="I704" i="321"/>
  <c r="O704" i="321"/>
  <c r="P704" i="321"/>
  <c r="Q704" i="321"/>
  <c r="R704" i="321"/>
  <c r="S704" i="321"/>
  <c r="F705" i="321"/>
  <c r="I705" i="321"/>
  <c r="O705" i="321"/>
  <c r="P705" i="321"/>
  <c r="Q705" i="321"/>
  <c r="R705" i="321"/>
  <c r="S705" i="321"/>
  <c r="F706" i="321"/>
  <c r="O706" i="321"/>
  <c r="P706" i="321"/>
  <c r="Q706" i="321"/>
  <c r="R706" i="321"/>
  <c r="S706" i="321"/>
  <c r="F707" i="321"/>
  <c r="O707" i="321"/>
  <c r="P707" i="321"/>
  <c r="Q707" i="321"/>
  <c r="R707" i="321"/>
  <c r="S707" i="321"/>
  <c r="F708" i="321"/>
  <c r="G708" i="321"/>
  <c r="I708" i="321"/>
  <c r="O708" i="321"/>
  <c r="P708" i="321"/>
  <c r="Q708" i="321"/>
  <c r="R708" i="321"/>
  <c r="S708" i="321"/>
  <c r="F709" i="321"/>
  <c r="G709" i="321"/>
  <c r="I709" i="321"/>
  <c r="O709" i="321"/>
  <c r="P709" i="321"/>
  <c r="Q709" i="321"/>
  <c r="R709" i="321"/>
  <c r="S709" i="321"/>
  <c r="F710" i="321"/>
  <c r="G710" i="321"/>
  <c r="I710" i="321"/>
  <c r="J710" i="321"/>
  <c r="O710" i="321"/>
  <c r="P710" i="321"/>
  <c r="Q710" i="321"/>
  <c r="R710" i="321"/>
  <c r="S710" i="321"/>
  <c r="F711" i="321"/>
  <c r="G711" i="321"/>
  <c r="I711" i="321"/>
  <c r="J711" i="321"/>
  <c r="O711" i="321"/>
  <c r="P711" i="321"/>
  <c r="Q711" i="321"/>
  <c r="R711" i="321"/>
  <c r="S711" i="321"/>
  <c r="F554" i="321"/>
  <c r="G554" i="321"/>
  <c r="I554" i="321"/>
  <c r="J554" i="321"/>
  <c r="O554" i="321"/>
  <c r="P554" i="321"/>
  <c r="Q554" i="321"/>
  <c r="R554" i="321"/>
  <c r="S554" i="321"/>
  <c r="G555" i="321"/>
  <c r="I555" i="321"/>
  <c r="O555" i="321"/>
  <c r="P555" i="321"/>
  <c r="Q555" i="321"/>
  <c r="R555" i="321"/>
  <c r="S555" i="321"/>
  <c r="G556" i="321"/>
  <c r="I556" i="321"/>
  <c r="J556" i="321"/>
  <c r="O556" i="321"/>
  <c r="P556" i="321"/>
  <c r="Q556" i="321"/>
  <c r="R556" i="321"/>
  <c r="S556" i="321"/>
  <c r="F557" i="321"/>
  <c r="G557" i="321"/>
  <c r="I557" i="321"/>
  <c r="J557" i="321"/>
  <c r="O557" i="321"/>
  <c r="P557" i="321"/>
  <c r="Q557" i="321"/>
  <c r="R557" i="321"/>
  <c r="S557" i="321"/>
  <c r="F558" i="321"/>
  <c r="I558" i="321"/>
  <c r="O558" i="321"/>
  <c r="P558" i="321"/>
  <c r="Q558" i="321"/>
  <c r="R558" i="321"/>
  <c r="S558" i="321"/>
  <c r="F559" i="321"/>
  <c r="I559" i="321"/>
  <c r="O559" i="321"/>
  <c r="P559" i="321"/>
  <c r="Q559" i="321"/>
  <c r="R559" i="321"/>
  <c r="S559" i="321"/>
  <c r="F560" i="321"/>
  <c r="O560" i="321"/>
  <c r="P560" i="321"/>
  <c r="Q560" i="321"/>
  <c r="R560" i="321"/>
  <c r="S560" i="321"/>
  <c r="F561" i="321"/>
  <c r="G561" i="321"/>
  <c r="I561" i="321"/>
  <c r="O561" i="321"/>
  <c r="P561" i="321"/>
  <c r="Q561" i="321"/>
  <c r="R561" i="321"/>
  <c r="S561" i="321"/>
  <c r="F562" i="321"/>
  <c r="G562" i="321"/>
  <c r="I562" i="321"/>
  <c r="O562" i="321"/>
  <c r="P562" i="321"/>
  <c r="Q562" i="321"/>
  <c r="R562" i="321"/>
  <c r="S562" i="321"/>
  <c r="F563" i="321"/>
  <c r="O563" i="321"/>
  <c r="P563" i="321"/>
  <c r="Q563" i="321"/>
  <c r="R563" i="321"/>
  <c r="S563" i="321"/>
  <c r="G564" i="321"/>
  <c r="I564" i="321"/>
  <c r="O564" i="321"/>
  <c r="P564" i="321"/>
  <c r="Q564" i="321"/>
  <c r="R564" i="321"/>
  <c r="S564" i="321"/>
  <c r="G565" i="321"/>
  <c r="I565" i="321"/>
  <c r="J565" i="321"/>
  <c r="O565" i="321"/>
  <c r="P565" i="321"/>
  <c r="Q565" i="321"/>
  <c r="R565" i="321"/>
  <c r="S565" i="321"/>
  <c r="F566" i="321"/>
  <c r="G566" i="321"/>
  <c r="I566" i="321"/>
  <c r="J566" i="321"/>
  <c r="O566" i="321"/>
  <c r="P566" i="321"/>
  <c r="Q566" i="321"/>
  <c r="R566" i="321"/>
  <c r="S566" i="321"/>
  <c r="G567" i="321"/>
  <c r="I567" i="321"/>
  <c r="O567" i="321"/>
  <c r="P567" i="321"/>
  <c r="Q567" i="321"/>
  <c r="R567" i="321"/>
  <c r="S567" i="321"/>
  <c r="G568" i="321"/>
  <c r="I568" i="321"/>
  <c r="J568" i="321"/>
  <c r="O568" i="321"/>
  <c r="P568" i="321"/>
  <c r="Q568" i="321"/>
  <c r="R568" i="321"/>
  <c r="S568" i="321"/>
  <c r="F569" i="321"/>
  <c r="G569" i="321"/>
  <c r="I569" i="321"/>
  <c r="J569" i="321"/>
  <c r="O569" i="321"/>
  <c r="P569" i="321"/>
  <c r="Q569" i="321"/>
  <c r="R569" i="321"/>
  <c r="S569" i="321"/>
  <c r="G570" i="321"/>
  <c r="I570" i="321"/>
  <c r="O570" i="321"/>
  <c r="P570" i="321"/>
  <c r="Q570" i="321"/>
  <c r="R570" i="321"/>
  <c r="S570" i="321"/>
  <c r="G571" i="321"/>
  <c r="I571" i="321"/>
  <c r="J571" i="321"/>
  <c r="O571" i="321"/>
  <c r="P571" i="321"/>
  <c r="Q571" i="321"/>
  <c r="R571" i="321"/>
  <c r="S571" i="321"/>
  <c r="F572" i="321"/>
  <c r="G572" i="321"/>
  <c r="I572" i="321"/>
  <c r="J572" i="321"/>
  <c r="O572" i="321"/>
  <c r="P572" i="321"/>
  <c r="Q572" i="321"/>
  <c r="R572" i="321"/>
  <c r="S572" i="321"/>
  <c r="G573" i="321"/>
  <c r="I573" i="321"/>
  <c r="O573" i="321"/>
  <c r="P573" i="321"/>
  <c r="Q573" i="321"/>
  <c r="R573" i="321"/>
  <c r="S573" i="321"/>
  <c r="G574" i="321"/>
  <c r="I574" i="321"/>
  <c r="J574" i="321"/>
  <c r="O574" i="321"/>
  <c r="P574" i="321"/>
  <c r="Q574" i="321"/>
  <c r="R574" i="321"/>
  <c r="S574" i="321"/>
  <c r="F575" i="321"/>
  <c r="G575" i="321"/>
  <c r="I575" i="321"/>
  <c r="J575" i="321"/>
  <c r="O575" i="321"/>
  <c r="P575" i="321"/>
  <c r="Q575" i="321"/>
  <c r="R575" i="321"/>
  <c r="S575" i="321"/>
  <c r="G576" i="321"/>
  <c r="I576" i="321"/>
  <c r="O576" i="321"/>
  <c r="P576" i="321"/>
  <c r="Q576" i="321"/>
  <c r="R576" i="321"/>
  <c r="S576" i="321"/>
  <c r="G577" i="321"/>
  <c r="I577" i="321"/>
  <c r="J577" i="321"/>
  <c r="O577" i="321"/>
  <c r="P577" i="321"/>
  <c r="Q577" i="321"/>
  <c r="R577" i="321"/>
  <c r="S577" i="321"/>
  <c r="F578" i="321"/>
  <c r="G578" i="321"/>
  <c r="I578" i="321"/>
  <c r="J578" i="321"/>
  <c r="O578" i="321"/>
  <c r="P578" i="321"/>
  <c r="Q578" i="321"/>
  <c r="R578" i="321"/>
  <c r="S578" i="321"/>
  <c r="G579" i="321"/>
  <c r="I579" i="321"/>
  <c r="O579" i="321"/>
  <c r="P579" i="321"/>
  <c r="Q579" i="321"/>
  <c r="R579" i="321"/>
  <c r="S579" i="321"/>
  <c r="G580" i="321"/>
  <c r="I580" i="321"/>
  <c r="J580" i="321"/>
  <c r="O580" i="321"/>
  <c r="P580" i="321"/>
  <c r="Q580" i="321"/>
  <c r="R580" i="321"/>
  <c r="S580" i="321"/>
  <c r="F581" i="321"/>
  <c r="G581" i="321"/>
  <c r="I581" i="321"/>
  <c r="J581" i="321"/>
  <c r="O581" i="321"/>
  <c r="P581" i="321"/>
  <c r="Q581" i="321"/>
  <c r="R581" i="321"/>
  <c r="S581" i="321"/>
  <c r="G582" i="321"/>
  <c r="I582" i="321"/>
  <c r="O582" i="321"/>
  <c r="P582" i="321"/>
  <c r="Q582" i="321"/>
  <c r="R582" i="321"/>
  <c r="S582" i="321"/>
  <c r="G583" i="321"/>
  <c r="I583" i="321"/>
  <c r="J583" i="321"/>
  <c r="O583" i="321"/>
  <c r="P583" i="321"/>
  <c r="Q583" i="321"/>
  <c r="R583" i="321"/>
  <c r="S583" i="321"/>
  <c r="F584" i="321"/>
  <c r="G584" i="321"/>
  <c r="I584" i="321"/>
  <c r="J584" i="321"/>
  <c r="O584" i="321"/>
  <c r="P584" i="321"/>
  <c r="Q584" i="321"/>
  <c r="R584" i="321"/>
  <c r="S584" i="321"/>
  <c r="G585" i="321"/>
  <c r="I585" i="321"/>
  <c r="O585" i="321"/>
  <c r="P585" i="321"/>
  <c r="Q585" i="321"/>
  <c r="R585" i="321"/>
  <c r="S585" i="321"/>
  <c r="G586" i="321"/>
  <c r="I586" i="321"/>
  <c r="J586" i="321"/>
  <c r="O586" i="321"/>
  <c r="P586" i="321"/>
  <c r="Q586" i="321"/>
  <c r="R586" i="321"/>
  <c r="S586" i="321"/>
  <c r="F587" i="321"/>
  <c r="G587" i="321"/>
  <c r="I587" i="321"/>
  <c r="J587" i="321"/>
  <c r="O587" i="321"/>
  <c r="P587" i="321"/>
  <c r="Q587" i="321"/>
  <c r="R587" i="321"/>
  <c r="S587" i="321"/>
  <c r="F588" i="321"/>
  <c r="I588" i="321"/>
  <c r="O588" i="321"/>
  <c r="P588" i="321"/>
  <c r="Q588" i="321"/>
  <c r="R588" i="321"/>
  <c r="S588" i="321"/>
  <c r="F589" i="321"/>
  <c r="I589" i="321"/>
  <c r="O589" i="321"/>
  <c r="P589" i="321"/>
  <c r="Q589" i="321"/>
  <c r="R589" i="321"/>
  <c r="S589" i="321"/>
  <c r="F590" i="321"/>
  <c r="G590" i="321"/>
  <c r="I590" i="321"/>
  <c r="O590" i="321"/>
  <c r="P590" i="321"/>
  <c r="Q590" i="321"/>
  <c r="R590" i="321"/>
  <c r="S590" i="321"/>
  <c r="F591" i="321"/>
  <c r="G591" i="321"/>
  <c r="I591" i="321"/>
  <c r="O591" i="321"/>
  <c r="P591" i="321"/>
  <c r="Q591" i="321"/>
  <c r="R591" i="321"/>
  <c r="S591" i="321"/>
  <c r="F592" i="321"/>
  <c r="O592" i="321"/>
  <c r="P592" i="321"/>
  <c r="Q592" i="321"/>
  <c r="R592" i="321"/>
  <c r="S592" i="321"/>
  <c r="G593" i="321"/>
  <c r="I593" i="321"/>
  <c r="O593" i="321"/>
  <c r="P593" i="321"/>
  <c r="Q593" i="321"/>
  <c r="R593" i="321"/>
  <c r="S593" i="321"/>
  <c r="G594" i="321"/>
  <c r="I594" i="321"/>
  <c r="J594" i="321"/>
  <c r="O594" i="321"/>
  <c r="P594" i="321"/>
  <c r="Q594" i="321"/>
  <c r="R594" i="321"/>
  <c r="S594" i="321"/>
  <c r="F595" i="321"/>
  <c r="G595" i="321"/>
  <c r="I595" i="321"/>
  <c r="J595" i="321"/>
  <c r="O595" i="321"/>
  <c r="P595" i="321"/>
  <c r="Q595" i="321"/>
  <c r="R595" i="321"/>
  <c r="S595" i="321"/>
  <c r="G596" i="321"/>
  <c r="I596" i="321"/>
  <c r="O596" i="321"/>
  <c r="P596" i="321"/>
  <c r="Q596" i="321"/>
  <c r="R596" i="321"/>
  <c r="S596" i="321"/>
  <c r="G597" i="321"/>
  <c r="I597" i="321"/>
  <c r="J597" i="321"/>
  <c r="O597" i="321"/>
  <c r="P597" i="321"/>
  <c r="Q597" i="321"/>
  <c r="R597" i="321"/>
  <c r="S597" i="321"/>
  <c r="F598" i="321"/>
  <c r="G598" i="321"/>
  <c r="I598" i="321"/>
  <c r="J598" i="321"/>
  <c r="O598" i="321"/>
  <c r="P598" i="321"/>
  <c r="Q598" i="321"/>
  <c r="R598" i="321"/>
  <c r="S598" i="321"/>
  <c r="G599" i="321"/>
  <c r="I599" i="321"/>
  <c r="O599" i="321"/>
  <c r="P599" i="321"/>
  <c r="Q599" i="321"/>
  <c r="R599" i="321"/>
  <c r="S599" i="321"/>
  <c r="G600" i="321"/>
  <c r="I600" i="321"/>
  <c r="J600" i="321"/>
  <c r="O600" i="321"/>
  <c r="P600" i="321"/>
  <c r="Q600" i="321"/>
  <c r="R600" i="321"/>
  <c r="S600" i="321"/>
  <c r="F601" i="321"/>
  <c r="G601" i="321"/>
  <c r="I601" i="321"/>
  <c r="J601" i="321"/>
  <c r="O601" i="321"/>
  <c r="P601" i="321"/>
  <c r="Q601" i="321"/>
  <c r="R601" i="321"/>
  <c r="S601" i="321"/>
  <c r="G602" i="321"/>
  <c r="I602" i="321"/>
  <c r="O602" i="321"/>
  <c r="P602" i="321"/>
  <c r="Q602" i="321"/>
  <c r="R602" i="321"/>
  <c r="S602" i="321"/>
  <c r="G603" i="321"/>
  <c r="I603" i="321"/>
  <c r="J603" i="321"/>
  <c r="O603" i="321"/>
  <c r="P603" i="321"/>
  <c r="Q603" i="321"/>
  <c r="R603" i="321"/>
  <c r="S603" i="321"/>
  <c r="F604" i="321"/>
  <c r="G604" i="321"/>
  <c r="I604" i="321"/>
  <c r="J604" i="321"/>
  <c r="O604" i="321"/>
  <c r="P604" i="321"/>
  <c r="Q604" i="321"/>
  <c r="R604" i="321"/>
  <c r="S604" i="321"/>
  <c r="G605" i="321"/>
  <c r="I605" i="321"/>
  <c r="O605" i="321"/>
  <c r="P605" i="321"/>
  <c r="Q605" i="321"/>
  <c r="R605" i="321"/>
  <c r="S605" i="321"/>
  <c r="G606" i="321"/>
  <c r="I606" i="321"/>
  <c r="J606" i="321"/>
  <c r="O606" i="321"/>
  <c r="P606" i="321"/>
  <c r="Q606" i="321"/>
  <c r="R606" i="321"/>
  <c r="S606" i="321"/>
  <c r="F607" i="321"/>
  <c r="G607" i="321"/>
  <c r="I607" i="321"/>
  <c r="J607" i="321"/>
  <c r="O607" i="321"/>
  <c r="P607" i="321"/>
  <c r="Q607" i="321"/>
  <c r="R607" i="321"/>
  <c r="S607" i="321"/>
  <c r="G608" i="321"/>
  <c r="I608" i="321"/>
  <c r="O608" i="321"/>
  <c r="P608" i="321"/>
  <c r="Q608" i="321"/>
  <c r="R608" i="321"/>
  <c r="S608" i="321"/>
  <c r="G609" i="321"/>
  <c r="I609" i="321"/>
  <c r="J609" i="321"/>
  <c r="O609" i="321"/>
  <c r="P609" i="321"/>
  <c r="Q609" i="321"/>
  <c r="R609" i="321"/>
  <c r="S609" i="321"/>
  <c r="F610" i="321"/>
  <c r="G610" i="321"/>
  <c r="I610" i="321"/>
  <c r="J610" i="321"/>
  <c r="O610" i="321"/>
  <c r="P610" i="321"/>
  <c r="Q610" i="321"/>
  <c r="R610" i="321"/>
  <c r="S610" i="321"/>
  <c r="G611" i="321"/>
  <c r="I611" i="321"/>
  <c r="O611" i="321"/>
  <c r="P611" i="321"/>
  <c r="Q611" i="321"/>
  <c r="R611" i="321"/>
  <c r="S611" i="321"/>
  <c r="G612" i="321"/>
  <c r="I612" i="321"/>
  <c r="J612" i="321"/>
  <c r="O612" i="321"/>
  <c r="P612" i="321"/>
  <c r="Q612" i="321"/>
  <c r="R612" i="321"/>
  <c r="S612" i="321"/>
  <c r="F613" i="321"/>
  <c r="G613" i="321"/>
  <c r="I613" i="321"/>
  <c r="J613" i="321"/>
  <c r="O613" i="321"/>
  <c r="P613" i="321"/>
  <c r="Q613" i="321"/>
  <c r="R613" i="321"/>
  <c r="S613" i="321"/>
  <c r="G614" i="321"/>
  <c r="I614" i="321"/>
  <c r="O614" i="321"/>
  <c r="P614" i="321"/>
  <c r="Q614" i="321"/>
  <c r="R614" i="321"/>
  <c r="S614" i="321"/>
  <c r="G615" i="321"/>
  <c r="I615" i="321"/>
  <c r="J615" i="321"/>
  <c r="O615" i="321"/>
  <c r="P615" i="321"/>
  <c r="Q615" i="321"/>
  <c r="R615" i="321"/>
  <c r="S615" i="321"/>
  <c r="F616" i="321"/>
  <c r="G616" i="321"/>
  <c r="I616" i="321"/>
  <c r="J616" i="321"/>
  <c r="O616" i="321"/>
  <c r="P616" i="321"/>
  <c r="Q616" i="321"/>
  <c r="R616" i="321"/>
  <c r="S616" i="321"/>
  <c r="G617" i="321"/>
  <c r="I617" i="321"/>
  <c r="O617" i="321"/>
  <c r="P617" i="321"/>
  <c r="Q617" i="321"/>
  <c r="R617" i="321"/>
  <c r="S617" i="321"/>
  <c r="G618" i="321"/>
  <c r="I618" i="321"/>
  <c r="J618" i="321"/>
  <c r="O618" i="321"/>
  <c r="P618" i="321"/>
  <c r="Q618" i="321"/>
  <c r="R618" i="321"/>
  <c r="S618" i="321"/>
  <c r="F619" i="321"/>
  <c r="G619" i="321"/>
  <c r="I619" i="321"/>
  <c r="J619" i="321"/>
  <c r="O619" i="321"/>
  <c r="P619" i="321"/>
  <c r="Q619" i="321"/>
  <c r="R619" i="321"/>
  <c r="S619" i="321"/>
  <c r="G620" i="321"/>
  <c r="I620" i="321"/>
  <c r="O620" i="321"/>
  <c r="P620" i="321"/>
  <c r="Q620" i="321"/>
  <c r="R620" i="321"/>
  <c r="S620" i="321"/>
  <c r="G621" i="321"/>
  <c r="I621" i="321"/>
  <c r="J621" i="321"/>
  <c r="O621" i="321"/>
  <c r="P621" i="321"/>
  <c r="Q621" i="321"/>
  <c r="R621" i="321"/>
  <c r="S621" i="321"/>
  <c r="F622" i="321"/>
  <c r="G622" i="321"/>
  <c r="I622" i="321"/>
  <c r="J622" i="321"/>
  <c r="O622" i="321"/>
  <c r="P622" i="321"/>
  <c r="Q622" i="321"/>
  <c r="R622" i="321"/>
  <c r="S622" i="321"/>
  <c r="G623" i="321"/>
  <c r="I623" i="321"/>
  <c r="O623" i="321"/>
  <c r="P623" i="321"/>
  <c r="Q623" i="321"/>
  <c r="R623" i="321"/>
  <c r="S623" i="321"/>
  <c r="G624" i="321"/>
  <c r="I624" i="321"/>
  <c r="J624" i="321"/>
  <c r="O624" i="321"/>
  <c r="P624" i="321"/>
  <c r="Q624" i="321"/>
  <c r="R624" i="321"/>
  <c r="S624" i="321"/>
  <c r="F625" i="321"/>
  <c r="G625" i="321"/>
  <c r="I625" i="321"/>
  <c r="J625" i="321"/>
  <c r="O625" i="321"/>
  <c r="P625" i="321"/>
  <c r="Q625" i="321"/>
  <c r="R625" i="321"/>
  <c r="S625" i="321"/>
  <c r="G626" i="321"/>
  <c r="I626" i="321"/>
  <c r="O626" i="321"/>
  <c r="P626" i="321"/>
  <c r="Q626" i="321"/>
  <c r="R626" i="321"/>
  <c r="S626" i="321"/>
  <c r="G627" i="321"/>
  <c r="I627" i="321"/>
  <c r="J627" i="321"/>
  <c r="O627" i="321"/>
  <c r="P627" i="321"/>
  <c r="Q627" i="321"/>
  <c r="R627" i="321"/>
  <c r="S627" i="321"/>
  <c r="F628" i="321"/>
  <c r="G628" i="321"/>
  <c r="I628" i="321"/>
  <c r="J628" i="321"/>
  <c r="O628" i="321"/>
  <c r="P628" i="321"/>
  <c r="Q628" i="321"/>
  <c r="R628" i="321"/>
  <c r="S628" i="321"/>
  <c r="G629" i="321"/>
  <c r="I629" i="321"/>
  <c r="O629" i="321"/>
  <c r="P629" i="321"/>
  <c r="Q629" i="321"/>
  <c r="R629" i="321"/>
  <c r="S629" i="321"/>
  <c r="G630" i="321"/>
  <c r="I630" i="321"/>
  <c r="J630" i="321"/>
  <c r="O630" i="321"/>
  <c r="P630" i="321"/>
  <c r="Q630" i="321"/>
  <c r="R630" i="321"/>
  <c r="S630" i="321"/>
  <c r="F631" i="321"/>
  <c r="G631" i="321"/>
  <c r="I631" i="321"/>
  <c r="J631" i="321"/>
  <c r="O631" i="321"/>
  <c r="P631" i="321"/>
  <c r="Q631" i="321"/>
  <c r="R631" i="321"/>
  <c r="S631" i="321"/>
  <c r="G632" i="321"/>
  <c r="I632" i="321"/>
  <c r="O632" i="321"/>
  <c r="P632" i="321"/>
  <c r="Q632" i="321"/>
  <c r="R632" i="321"/>
  <c r="S632" i="321"/>
  <c r="G475" i="321"/>
  <c r="I475" i="321"/>
  <c r="J475" i="321"/>
  <c r="O475" i="321"/>
  <c r="P475" i="321"/>
  <c r="Q475" i="321"/>
  <c r="R475" i="321"/>
  <c r="S475" i="321"/>
  <c r="F476" i="321"/>
  <c r="G476" i="321"/>
  <c r="I476" i="321"/>
  <c r="J476" i="321"/>
  <c r="O476" i="321"/>
  <c r="P476" i="321"/>
  <c r="Q476" i="321"/>
  <c r="R476" i="321"/>
  <c r="S476" i="321"/>
  <c r="G477" i="321"/>
  <c r="I477" i="321"/>
  <c r="O477" i="321"/>
  <c r="P477" i="321"/>
  <c r="Q477" i="321"/>
  <c r="R477" i="321"/>
  <c r="S477" i="321"/>
  <c r="G478" i="321"/>
  <c r="I478" i="321"/>
  <c r="J478" i="321"/>
  <c r="O478" i="321"/>
  <c r="P478" i="321"/>
  <c r="Q478" i="321"/>
  <c r="R478" i="321"/>
  <c r="S478" i="321"/>
  <c r="F479" i="321"/>
  <c r="G479" i="321"/>
  <c r="I479" i="321"/>
  <c r="J479" i="321"/>
  <c r="O479" i="321"/>
  <c r="P479" i="321"/>
  <c r="Q479" i="321"/>
  <c r="R479" i="321"/>
  <c r="S479" i="321"/>
  <c r="G480" i="321"/>
  <c r="I480" i="321"/>
  <c r="O480" i="321"/>
  <c r="P480" i="321"/>
  <c r="Q480" i="321"/>
  <c r="R480" i="321"/>
  <c r="S480" i="321"/>
  <c r="G481" i="321"/>
  <c r="I481" i="321"/>
  <c r="J481" i="321"/>
  <c r="O481" i="321"/>
  <c r="P481" i="321"/>
  <c r="Q481" i="321"/>
  <c r="R481" i="321"/>
  <c r="S481" i="321"/>
  <c r="F482" i="321"/>
  <c r="G482" i="321"/>
  <c r="I482" i="321"/>
  <c r="J482" i="321"/>
  <c r="O482" i="321"/>
  <c r="P482" i="321"/>
  <c r="Q482" i="321"/>
  <c r="R482" i="321"/>
  <c r="S482" i="321"/>
  <c r="G483" i="321"/>
  <c r="I483" i="321"/>
  <c r="O483" i="321"/>
  <c r="P483" i="321"/>
  <c r="Q483" i="321"/>
  <c r="R483" i="321"/>
  <c r="S483" i="321"/>
  <c r="G484" i="321"/>
  <c r="I484" i="321"/>
  <c r="J484" i="321"/>
  <c r="O484" i="321"/>
  <c r="P484" i="321"/>
  <c r="Q484" i="321"/>
  <c r="R484" i="321"/>
  <c r="S484" i="321"/>
  <c r="F485" i="321"/>
  <c r="G485" i="321"/>
  <c r="I485" i="321"/>
  <c r="J485" i="321"/>
  <c r="O485" i="321"/>
  <c r="P485" i="321"/>
  <c r="Q485" i="321"/>
  <c r="R485" i="321"/>
  <c r="S485" i="321"/>
  <c r="G486" i="321"/>
  <c r="I486" i="321"/>
  <c r="O486" i="321"/>
  <c r="P486" i="321"/>
  <c r="Q486" i="321"/>
  <c r="R486" i="321"/>
  <c r="S486" i="321"/>
  <c r="G487" i="321"/>
  <c r="I487" i="321"/>
  <c r="J487" i="321"/>
  <c r="O487" i="321"/>
  <c r="P487" i="321"/>
  <c r="Q487" i="321"/>
  <c r="R487" i="321"/>
  <c r="S487" i="321"/>
  <c r="F488" i="321"/>
  <c r="G488" i="321"/>
  <c r="I488" i="321"/>
  <c r="J488" i="321"/>
  <c r="O488" i="321"/>
  <c r="P488" i="321"/>
  <c r="Q488" i="321"/>
  <c r="R488" i="321"/>
  <c r="S488" i="321"/>
  <c r="G489" i="321"/>
  <c r="I489" i="321"/>
  <c r="O489" i="321"/>
  <c r="P489" i="321"/>
  <c r="Q489" i="321"/>
  <c r="R489" i="321"/>
  <c r="S489" i="321"/>
  <c r="G490" i="321"/>
  <c r="I490" i="321"/>
  <c r="J490" i="321"/>
  <c r="O490" i="321"/>
  <c r="P490" i="321"/>
  <c r="Q490" i="321"/>
  <c r="R490" i="321"/>
  <c r="S490" i="321"/>
  <c r="F491" i="321"/>
  <c r="G491" i="321"/>
  <c r="I491" i="321"/>
  <c r="J491" i="321"/>
  <c r="O491" i="321"/>
  <c r="P491" i="321"/>
  <c r="Q491" i="321"/>
  <c r="R491" i="321"/>
  <c r="S491" i="321"/>
  <c r="F492" i="321"/>
  <c r="I492" i="321"/>
  <c r="O492" i="321"/>
  <c r="P492" i="321"/>
  <c r="Q492" i="321"/>
  <c r="R492" i="321"/>
  <c r="S492" i="321"/>
  <c r="F493" i="321"/>
  <c r="I493" i="321"/>
  <c r="O493" i="321"/>
  <c r="P493" i="321"/>
  <c r="Q493" i="321"/>
  <c r="R493" i="321"/>
  <c r="S493" i="321"/>
  <c r="F494" i="321"/>
  <c r="G494" i="321"/>
  <c r="I494" i="321"/>
  <c r="O494" i="321"/>
  <c r="P494" i="321"/>
  <c r="Q494" i="321"/>
  <c r="R494" i="321"/>
  <c r="S494" i="321"/>
  <c r="F495" i="321"/>
  <c r="G495" i="321"/>
  <c r="I495" i="321"/>
  <c r="O495" i="321"/>
  <c r="P495" i="321"/>
  <c r="Q495" i="321"/>
  <c r="R495" i="321"/>
  <c r="S495" i="321"/>
  <c r="F496" i="321"/>
  <c r="O496" i="321"/>
  <c r="P496" i="321"/>
  <c r="Q496" i="321"/>
  <c r="R496" i="321"/>
  <c r="S496" i="321"/>
  <c r="G497" i="321"/>
  <c r="I497" i="321"/>
  <c r="O497" i="321"/>
  <c r="P497" i="321"/>
  <c r="Q497" i="321"/>
  <c r="R497" i="321"/>
  <c r="S497" i="321"/>
  <c r="G498" i="321"/>
  <c r="I498" i="321"/>
  <c r="J498" i="321"/>
  <c r="O498" i="321"/>
  <c r="P498" i="321"/>
  <c r="Q498" i="321"/>
  <c r="R498" i="321"/>
  <c r="S498" i="321"/>
  <c r="F499" i="321"/>
  <c r="G499" i="321"/>
  <c r="I499" i="321"/>
  <c r="J499" i="321"/>
  <c r="O499" i="321"/>
  <c r="P499" i="321"/>
  <c r="Q499" i="321"/>
  <c r="R499" i="321"/>
  <c r="S499" i="321"/>
  <c r="G500" i="321"/>
  <c r="I500" i="321"/>
  <c r="O500" i="321"/>
  <c r="P500" i="321"/>
  <c r="Q500" i="321"/>
  <c r="R500" i="321"/>
  <c r="S500" i="321"/>
  <c r="G501" i="321"/>
  <c r="I501" i="321"/>
  <c r="J501" i="321"/>
  <c r="O501" i="321"/>
  <c r="P501" i="321"/>
  <c r="Q501" i="321"/>
  <c r="R501" i="321"/>
  <c r="S501" i="321"/>
  <c r="F502" i="321"/>
  <c r="G502" i="321"/>
  <c r="I502" i="321"/>
  <c r="J502" i="321"/>
  <c r="O502" i="321"/>
  <c r="P502" i="321"/>
  <c r="Q502" i="321"/>
  <c r="R502" i="321"/>
  <c r="S502" i="321"/>
  <c r="G503" i="321"/>
  <c r="I503" i="321"/>
  <c r="O503" i="321"/>
  <c r="P503" i="321"/>
  <c r="Q503" i="321"/>
  <c r="R503" i="321"/>
  <c r="S503" i="321"/>
  <c r="G504" i="321"/>
  <c r="I504" i="321"/>
  <c r="J504" i="321"/>
  <c r="O504" i="321"/>
  <c r="P504" i="321"/>
  <c r="Q504" i="321"/>
  <c r="R504" i="321"/>
  <c r="S504" i="321"/>
  <c r="F505" i="321"/>
  <c r="G505" i="321"/>
  <c r="I505" i="321"/>
  <c r="J505" i="321"/>
  <c r="O505" i="321"/>
  <c r="P505" i="321"/>
  <c r="Q505" i="321"/>
  <c r="R505" i="321"/>
  <c r="S505" i="321"/>
  <c r="G506" i="321"/>
  <c r="I506" i="321"/>
  <c r="O506" i="321"/>
  <c r="P506" i="321"/>
  <c r="Q506" i="321"/>
  <c r="R506" i="321"/>
  <c r="S506" i="321"/>
  <c r="G507" i="321"/>
  <c r="I507" i="321"/>
  <c r="J507" i="321"/>
  <c r="O507" i="321"/>
  <c r="P507" i="321"/>
  <c r="Q507" i="321"/>
  <c r="R507" i="321"/>
  <c r="S507" i="321"/>
  <c r="F508" i="321"/>
  <c r="G508" i="321"/>
  <c r="I508" i="321"/>
  <c r="J508" i="321"/>
  <c r="O508" i="321"/>
  <c r="P508" i="321"/>
  <c r="Q508" i="321"/>
  <c r="R508" i="321"/>
  <c r="S508" i="321"/>
  <c r="G509" i="321"/>
  <c r="I509" i="321"/>
  <c r="O509" i="321"/>
  <c r="P509" i="321"/>
  <c r="Q509" i="321"/>
  <c r="R509" i="321"/>
  <c r="S509" i="321"/>
  <c r="G510" i="321"/>
  <c r="I510" i="321"/>
  <c r="J510" i="321"/>
  <c r="O510" i="321"/>
  <c r="P510" i="321"/>
  <c r="Q510" i="321"/>
  <c r="R510" i="321"/>
  <c r="S510" i="321"/>
  <c r="F511" i="321"/>
  <c r="G511" i="321"/>
  <c r="I511" i="321"/>
  <c r="J511" i="321"/>
  <c r="O511" i="321"/>
  <c r="P511" i="321"/>
  <c r="Q511" i="321"/>
  <c r="R511" i="321"/>
  <c r="S511" i="321"/>
  <c r="F512" i="321"/>
  <c r="I512" i="321"/>
  <c r="O512" i="321"/>
  <c r="P512" i="321"/>
  <c r="Q512" i="321"/>
  <c r="R512" i="321"/>
  <c r="S512" i="321"/>
  <c r="F513" i="321"/>
  <c r="I513" i="321"/>
  <c r="O513" i="321"/>
  <c r="P513" i="321"/>
  <c r="Q513" i="321"/>
  <c r="R513" i="321"/>
  <c r="S513" i="321"/>
  <c r="F514" i="321"/>
  <c r="G514" i="321"/>
  <c r="I514" i="321"/>
  <c r="O514" i="321"/>
  <c r="P514" i="321"/>
  <c r="Q514" i="321"/>
  <c r="R514" i="321"/>
  <c r="S514" i="321"/>
  <c r="F515" i="321"/>
  <c r="G515" i="321"/>
  <c r="I515" i="321"/>
  <c r="O515" i="321"/>
  <c r="P515" i="321"/>
  <c r="Q515" i="321"/>
  <c r="R515" i="321"/>
  <c r="S515" i="321"/>
  <c r="F516" i="321"/>
  <c r="O516" i="321"/>
  <c r="P516" i="321"/>
  <c r="Q516" i="321"/>
  <c r="R516" i="321"/>
  <c r="S516" i="321"/>
  <c r="G517" i="321"/>
  <c r="I517" i="321"/>
  <c r="O517" i="321"/>
  <c r="P517" i="321"/>
  <c r="Q517" i="321"/>
  <c r="R517" i="321"/>
  <c r="S517" i="321"/>
  <c r="G518" i="321"/>
  <c r="I518" i="321"/>
  <c r="J518" i="321"/>
  <c r="O518" i="321"/>
  <c r="P518" i="321"/>
  <c r="Q518" i="321"/>
  <c r="R518" i="321"/>
  <c r="S518" i="321"/>
  <c r="F519" i="321"/>
  <c r="G519" i="321"/>
  <c r="I519" i="321"/>
  <c r="J519" i="321"/>
  <c r="O519" i="321"/>
  <c r="P519" i="321"/>
  <c r="Q519" i="321"/>
  <c r="R519" i="321"/>
  <c r="S519" i="321"/>
  <c r="F520" i="321"/>
  <c r="I520" i="321"/>
  <c r="O520" i="321"/>
  <c r="P520" i="321"/>
  <c r="Q520" i="321"/>
  <c r="R520" i="321"/>
  <c r="S520" i="321"/>
  <c r="F521" i="321"/>
  <c r="I521" i="321"/>
  <c r="O521" i="321"/>
  <c r="P521" i="321"/>
  <c r="Q521" i="321"/>
  <c r="R521" i="321"/>
  <c r="S521" i="321"/>
  <c r="F522" i="321"/>
  <c r="G522" i="321"/>
  <c r="I522" i="321"/>
  <c r="O522" i="321"/>
  <c r="P522" i="321"/>
  <c r="Q522" i="321"/>
  <c r="R522" i="321"/>
  <c r="S522" i="321"/>
  <c r="F523" i="321"/>
  <c r="G523" i="321"/>
  <c r="I523" i="321"/>
  <c r="O523" i="321"/>
  <c r="P523" i="321"/>
  <c r="Q523" i="321"/>
  <c r="R523" i="321"/>
  <c r="S523" i="321"/>
  <c r="F524" i="321"/>
  <c r="O524" i="321"/>
  <c r="P524" i="321"/>
  <c r="Q524" i="321"/>
  <c r="R524" i="321"/>
  <c r="S524" i="321"/>
  <c r="G525" i="321"/>
  <c r="I525" i="321"/>
  <c r="O525" i="321"/>
  <c r="P525" i="321"/>
  <c r="Q525" i="321"/>
  <c r="R525" i="321"/>
  <c r="S525" i="321"/>
  <c r="G526" i="321"/>
  <c r="I526" i="321"/>
  <c r="J526" i="321"/>
  <c r="O526" i="321"/>
  <c r="P526" i="321"/>
  <c r="Q526" i="321"/>
  <c r="R526" i="321"/>
  <c r="S526" i="321"/>
  <c r="F527" i="321"/>
  <c r="G527" i="321"/>
  <c r="I527" i="321"/>
  <c r="J527" i="321"/>
  <c r="O527" i="321"/>
  <c r="P527" i="321"/>
  <c r="Q527" i="321"/>
  <c r="R527" i="321"/>
  <c r="S527" i="321"/>
  <c r="G528" i="321"/>
  <c r="I528" i="321"/>
  <c r="O528" i="321"/>
  <c r="P528" i="321"/>
  <c r="Q528" i="321"/>
  <c r="R528" i="321"/>
  <c r="S528" i="321"/>
  <c r="G529" i="321"/>
  <c r="I529" i="321"/>
  <c r="J529" i="321"/>
  <c r="O529" i="321"/>
  <c r="P529" i="321"/>
  <c r="Q529" i="321"/>
  <c r="R529" i="321"/>
  <c r="S529" i="321"/>
  <c r="F530" i="321"/>
  <c r="G530" i="321"/>
  <c r="I530" i="321"/>
  <c r="J530" i="321"/>
  <c r="O530" i="321"/>
  <c r="P530" i="321"/>
  <c r="Q530" i="321"/>
  <c r="R530" i="321"/>
  <c r="S530" i="321"/>
  <c r="G531" i="321"/>
  <c r="I531" i="321"/>
  <c r="O531" i="321"/>
  <c r="P531" i="321"/>
  <c r="Q531" i="321"/>
  <c r="R531" i="321"/>
  <c r="S531" i="321"/>
  <c r="G532" i="321"/>
  <c r="I532" i="321"/>
  <c r="J532" i="321"/>
  <c r="O532" i="321"/>
  <c r="P532" i="321"/>
  <c r="Q532" i="321"/>
  <c r="R532" i="321"/>
  <c r="S532" i="321"/>
  <c r="F533" i="321"/>
  <c r="G533" i="321"/>
  <c r="I533" i="321"/>
  <c r="J533" i="321"/>
  <c r="O533" i="321"/>
  <c r="P533" i="321"/>
  <c r="Q533" i="321"/>
  <c r="R533" i="321"/>
  <c r="S533" i="321"/>
  <c r="G534" i="321"/>
  <c r="I534" i="321"/>
  <c r="O534" i="321"/>
  <c r="P534" i="321"/>
  <c r="Q534" i="321"/>
  <c r="R534" i="321"/>
  <c r="S534" i="321"/>
  <c r="G535" i="321"/>
  <c r="I535" i="321"/>
  <c r="J535" i="321"/>
  <c r="O535" i="321"/>
  <c r="P535" i="321"/>
  <c r="Q535" i="321"/>
  <c r="R535" i="321"/>
  <c r="S535" i="321"/>
  <c r="F536" i="321"/>
  <c r="G536" i="321"/>
  <c r="I536" i="321"/>
  <c r="J536" i="321"/>
  <c r="O536" i="321"/>
  <c r="P536" i="321"/>
  <c r="Q536" i="321"/>
  <c r="R536" i="321"/>
  <c r="S536" i="321"/>
  <c r="G537" i="321"/>
  <c r="I537" i="321"/>
  <c r="O537" i="321"/>
  <c r="P537" i="321"/>
  <c r="Q537" i="321"/>
  <c r="R537" i="321"/>
  <c r="S537" i="321"/>
  <c r="G538" i="321"/>
  <c r="I538" i="321"/>
  <c r="J538" i="321"/>
  <c r="O538" i="321"/>
  <c r="P538" i="321"/>
  <c r="Q538" i="321"/>
  <c r="R538" i="321"/>
  <c r="S538" i="321"/>
  <c r="F539" i="321"/>
  <c r="G539" i="321"/>
  <c r="I539" i="321"/>
  <c r="J539" i="321"/>
  <c r="O539" i="321"/>
  <c r="P539" i="321"/>
  <c r="Q539" i="321"/>
  <c r="R539" i="321"/>
  <c r="S539" i="321"/>
  <c r="G540" i="321"/>
  <c r="I540" i="321"/>
  <c r="O540" i="321"/>
  <c r="P540" i="321"/>
  <c r="Q540" i="321"/>
  <c r="R540" i="321"/>
  <c r="S540" i="321"/>
  <c r="G541" i="321"/>
  <c r="I541" i="321"/>
  <c r="J541" i="321"/>
  <c r="O541" i="321"/>
  <c r="P541" i="321"/>
  <c r="Q541" i="321"/>
  <c r="R541" i="321"/>
  <c r="S541" i="321"/>
  <c r="F542" i="321"/>
  <c r="G542" i="321"/>
  <c r="I542" i="321"/>
  <c r="J542" i="321"/>
  <c r="O542" i="321"/>
  <c r="P542" i="321"/>
  <c r="Q542" i="321"/>
  <c r="R542" i="321"/>
  <c r="S542" i="321"/>
  <c r="F543" i="321"/>
  <c r="I543" i="321"/>
  <c r="O543" i="321"/>
  <c r="P543" i="321"/>
  <c r="Q543" i="321"/>
  <c r="R543" i="321"/>
  <c r="S543" i="321"/>
  <c r="F544" i="321"/>
  <c r="G544" i="321"/>
  <c r="I544" i="321"/>
  <c r="O544" i="321"/>
  <c r="P544" i="321"/>
  <c r="Q544" i="321"/>
  <c r="R544" i="321"/>
  <c r="S544" i="321"/>
  <c r="F545" i="321"/>
  <c r="G545" i="321"/>
  <c r="I545" i="321"/>
  <c r="O545" i="321"/>
  <c r="P545" i="321"/>
  <c r="Q545" i="321"/>
  <c r="R545" i="321"/>
  <c r="S545" i="321"/>
  <c r="G546" i="321"/>
  <c r="I546" i="321"/>
  <c r="O546" i="321"/>
  <c r="P546" i="321"/>
  <c r="Q546" i="321"/>
  <c r="R546" i="321"/>
  <c r="S546" i="321"/>
  <c r="G547" i="321"/>
  <c r="I547" i="321"/>
  <c r="J547" i="321"/>
  <c r="O547" i="321"/>
  <c r="P547" i="321"/>
  <c r="Q547" i="321"/>
  <c r="R547" i="321"/>
  <c r="S547" i="321"/>
  <c r="F548" i="321"/>
  <c r="G548" i="321"/>
  <c r="I548" i="321"/>
  <c r="J548" i="321"/>
  <c r="O548" i="321"/>
  <c r="P548" i="321"/>
  <c r="Q548" i="321"/>
  <c r="R548" i="321"/>
  <c r="S548" i="321"/>
  <c r="G549" i="321"/>
  <c r="I549" i="321"/>
  <c r="O549" i="321"/>
  <c r="P549" i="321"/>
  <c r="Q549" i="321"/>
  <c r="R549" i="321"/>
  <c r="S549" i="321"/>
  <c r="G550" i="321"/>
  <c r="I550" i="321"/>
  <c r="J550" i="321"/>
  <c r="O550" i="321"/>
  <c r="P550" i="321"/>
  <c r="Q550" i="321"/>
  <c r="R550" i="321"/>
  <c r="S550" i="321"/>
  <c r="F551" i="321"/>
  <c r="G551" i="321"/>
  <c r="I551" i="321"/>
  <c r="J551" i="321"/>
  <c r="O551" i="321"/>
  <c r="P551" i="321"/>
  <c r="Q551" i="321"/>
  <c r="R551" i="321"/>
  <c r="S551" i="321"/>
  <c r="G552" i="321"/>
  <c r="I552" i="321"/>
  <c r="O552" i="321"/>
  <c r="P552" i="321"/>
  <c r="Q552" i="321"/>
  <c r="R552" i="321"/>
  <c r="S552" i="321"/>
  <c r="G553" i="321"/>
  <c r="I553" i="321"/>
  <c r="J553" i="321"/>
  <c r="O553" i="321"/>
  <c r="P553" i="321"/>
  <c r="Q553" i="321"/>
  <c r="R553" i="321"/>
  <c r="S553" i="321"/>
  <c r="G396" i="321"/>
  <c r="I396" i="321"/>
  <c r="J396" i="321"/>
  <c r="O396" i="321"/>
  <c r="P396" i="321"/>
  <c r="Q396" i="321"/>
  <c r="R396" i="321"/>
  <c r="S396" i="321"/>
  <c r="F397" i="321"/>
  <c r="G397" i="321"/>
  <c r="I397" i="321"/>
  <c r="O397" i="321"/>
  <c r="P397" i="321"/>
  <c r="Q397" i="321"/>
  <c r="R397" i="321"/>
  <c r="S397" i="321"/>
  <c r="I398" i="321"/>
  <c r="O398" i="321"/>
  <c r="P398" i="321"/>
  <c r="Q398" i="321"/>
  <c r="R398" i="321"/>
  <c r="S398" i="321"/>
  <c r="I399" i="321"/>
  <c r="O399" i="321"/>
  <c r="P399" i="321"/>
  <c r="Q399" i="321"/>
  <c r="R399" i="321"/>
  <c r="S399" i="321"/>
  <c r="G400" i="321"/>
  <c r="I400" i="321"/>
  <c r="J400" i="321"/>
  <c r="O400" i="321"/>
  <c r="P400" i="321"/>
  <c r="Q400" i="321"/>
  <c r="R400" i="321"/>
  <c r="S400" i="321"/>
  <c r="G401" i="321"/>
  <c r="I401" i="321"/>
  <c r="J401" i="321"/>
  <c r="O401" i="321"/>
  <c r="P401" i="321"/>
  <c r="Q401" i="321"/>
  <c r="R401" i="321"/>
  <c r="S401" i="321"/>
  <c r="O402" i="321"/>
  <c r="P402" i="321"/>
  <c r="Q402" i="321"/>
  <c r="R402" i="321"/>
  <c r="S402" i="321"/>
  <c r="O403" i="321"/>
  <c r="P403" i="321"/>
  <c r="Q403" i="321"/>
  <c r="R403" i="321"/>
  <c r="S403" i="321"/>
  <c r="G404" i="321"/>
  <c r="I404" i="321"/>
  <c r="O404" i="321"/>
  <c r="P404" i="321"/>
  <c r="Q404" i="321"/>
  <c r="R404" i="321"/>
  <c r="S404" i="321"/>
  <c r="G405" i="321"/>
  <c r="I405" i="321"/>
  <c r="O405" i="321"/>
  <c r="P405" i="321"/>
  <c r="Q405" i="321"/>
  <c r="R405" i="321"/>
  <c r="S405" i="321"/>
  <c r="I406" i="321"/>
  <c r="O406" i="321"/>
  <c r="P406" i="321"/>
  <c r="Q406" i="321"/>
  <c r="R406" i="321"/>
  <c r="S406" i="321"/>
  <c r="O407" i="321"/>
  <c r="P407" i="321"/>
  <c r="Q407" i="321"/>
  <c r="R407" i="321"/>
  <c r="S407" i="321"/>
  <c r="O408" i="321"/>
  <c r="P408" i="321"/>
  <c r="Q408" i="321"/>
  <c r="R408" i="321"/>
  <c r="S408" i="321"/>
  <c r="I409" i="321"/>
  <c r="O409" i="321"/>
  <c r="P409" i="321"/>
  <c r="Q409" i="321"/>
  <c r="R409" i="321"/>
  <c r="S409" i="321"/>
  <c r="O410" i="321"/>
  <c r="P410" i="321"/>
  <c r="Q410" i="321"/>
  <c r="R410" i="321"/>
  <c r="S410" i="321"/>
  <c r="F411" i="321"/>
  <c r="I411" i="321"/>
  <c r="O411" i="321"/>
  <c r="P411" i="321"/>
  <c r="Q411" i="321"/>
  <c r="R411" i="321"/>
  <c r="S411" i="321"/>
  <c r="F412" i="321"/>
  <c r="G412" i="321"/>
  <c r="I412" i="321"/>
  <c r="O412" i="321"/>
  <c r="P412" i="321"/>
  <c r="Q412" i="321"/>
  <c r="R412" i="321"/>
  <c r="S412" i="321"/>
  <c r="G413" i="321"/>
  <c r="I413" i="321"/>
  <c r="O413" i="321"/>
  <c r="P413" i="321"/>
  <c r="Q413" i="321"/>
  <c r="R413" i="321"/>
  <c r="S413" i="321"/>
  <c r="F414" i="321"/>
  <c r="G414" i="321"/>
  <c r="I414" i="321"/>
  <c r="O414" i="321"/>
  <c r="P414" i="321"/>
  <c r="Q414" i="321"/>
  <c r="R414" i="321"/>
  <c r="S414" i="321"/>
  <c r="F415" i="321"/>
  <c r="G415" i="321"/>
  <c r="I415" i="321"/>
  <c r="O415" i="321"/>
  <c r="P415" i="321"/>
  <c r="Q415" i="321"/>
  <c r="R415" i="321"/>
  <c r="S415" i="321"/>
  <c r="F416" i="321"/>
  <c r="G416" i="321"/>
  <c r="I416" i="321"/>
  <c r="O416" i="321"/>
  <c r="P416" i="321"/>
  <c r="Q416" i="321"/>
  <c r="R416" i="321"/>
  <c r="S416" i="321"/>
  <c r="F417" i="321"/>
  <c r="G417" i="321"/>
  <c r="I417" i="321"/>
  <c r="O417" i="321"/>
  <c r="P417" i="321"/>
  <c r="Q417" i="321"/>
  <c r="R417" i="321"/>
  <c r="S417" i="321"/>
  <c r="F418" i="321"/>
  <c r="G418" i="321"/>
  <c r="I418" i="321"/>
  <c r="O418" i="321"/>
  <c r="P418" i="321"/>
  <c r="Q418" i="321"/>
  <c r="R418" i="321"/>
  <c r="S418" i="321"/>
  <c r="F419" i="321"/>
  <c r="G419" i="321"/>
  <c r="I419" i="321"/>
  <c r="O419" i="321"/>
  <c r="P419" i="321"/>
  <c r="Q419" i="321"/>
  <c r="R419" i="321"/>
  <c r="S419" i="321"/>
  <c r="G420" i="321"/>
  <c r="I420" i="321"/>
  <c r="O420" i="321"/>
  <c r="P420" i="321"/>
  <c r="Q420" i="321"/>
  <c r="R420" i="321"/>
  <c r="S420" i="321"/>
  <c r="G421" i="321"/>
  <c r="I421" i="321"/>
  <c r="O421" i="321"/>
  <c r="P421" i="321"/>
  <c r="Q421" i="321"/>
  <c r="R421" i="321"/>
  <c r="S421" i="321"/>
  <c r="G422" i="321"/>
  <c r="I422" i="321"/>
  <c r="O422" i="321"/>
  <c r="P422" i="321"/>
  <c r="Q422" i="321"/>
  <c r="R422" i="321"/>
  <c r="S422" i="321"/>
  <c r="F423" i="321"/>
  <c r="G423" i="321"/>
  <c r="I423" i="321"/>
  <c r="O423" i="321"/>
  <c r="P423" i="321"/>
  <c r="Q423" i="321"/>
  <c r="R423" i="321"/>
  <c r="S423" i="321"/>
  <c r="G424" i="321"/>
  <c r="I424" i="321"/>
  <c r="O424" i="321"/>
  <c r="P424" i="321"/>
  <c r="Q424" i="321"/>
  <c r="R424" i="321"/>
  <c r="S424" i="321"/>
  <c r="G425" i="321"/>
  <c r="I425" i="321"/>
  <c r="O425" i="321"/>
  <c r="P425" i="321"/>
  <c r="Q425" i="321"/>
  <c r="R425" i="321"/>
  <c r="S425" i="321"/>
  <c r="F426" i="321"/>
  <c r="O426" i="321"/>
  <c r="P426" i="321"/>
  <c r="Q426" i="321"/>
  <c r="R426" i="321"/>
  <c r="S426" i="321"/>
  <c r="F427" i="321"/>
  <c r="G427" i="321"/>
  <c r="I427" i="321"/>
  <c r="O427" i="321"/>
  <c r="P427" i="321"/>
  <c r="Q427" i="321"/>
  <c r="R427" i="321"/>
  <c r="S427" i="321"/>
  <c r="F428" i="321"/>
  <c r="G428" i="321"/>
  <c r="I428" i="321"/>
  <c r="O428" i="321"/>
  <c r="P428" i="321"/>
  <c r="Q428" i="321"/>
  <c r="R428" i="321"/>
  <c r="S428" i="321"/>
  <c r="F429" i="321"/>
  <c r="O429" i="321"/>
  <c r="P429" i="321"/>
  <c r="Q429" i="321"/>
  <c r="R429" i="321"/>
  <c r="S429" i="321"/>
  <c r="G430" i="321"/>
  <c r="I430" i="321"/>
  <c r="O430" i="321"/>
  <c r="P430" i="321"/>
  <c r="Q430" i="321"/>
  <c r="R430" i="321"/>
  <c r="S430" i="321"/>
  <c r="G431" i="321"/>
  <c r="I431" i="321"/>
  <c r="J431" i="321"/>
  <c r="O431" i="321"/>
  <c r="P431" i="321"/>
  <c r="Q431" i="321"/>
  <c r="R431" i="321"/>
  <c r="S431" i="321"/>
  <c r="F432" i="321"/>
  <c r="G432" i="321"/>
  <c r="I432" i="321"/>
  <c r="J432" i="321"/>
  <c r="O432" i="321"/>
  <c r="P432" i="321"/>
  <c r="Q432" i="321"/>
  <c r="R432" i="321"/>
  <c r="S432" i="321"/>
  <c r="G433" i="321"/>
  <c r="I433" i="321"/>
  <c r="O433" i="321"/>
  <c r="P433" i="321"/>
  <c r="Q433" i="321"/>
  <c r="R433" i="321"/>
  <c r="S433" i="321"/>
  <c r="G434" i="321"/>
  <c r="I434" i="321"/>
  <c r="J434" i="321"/>
  <c r="O434" i="321"/>
  <c r="P434" i="321"/>
  <c r="Q434" i="321"/>
  <c r="R434" i="321"/>
  <c r="S434" i="321"/>
  <c r="F435" i="321"/>
  <c r="G435" i="321"/>
  <c r="I435" i="321"/>
  <c r="J435" i="321"/>
  <c r="O435" i="321"/>
  <c r="P435" i="321"/>
  <c r="Q435" i="321"/>
  <c r="R435" i="321"/>
  <c r="S435" i="321"/>
  <c r="G436" i="321"/>
  <c r="I436" i="321"/>
  <c r="O436" i="321"/>
  <c r="P436" i="321"/>
  <c r="Q436" i="321"/>
  <c r="R436" i="321"/>
  <c r="S436" i="321"/>
  <c r="G437" i="321"/>
  <c r="I437" i="321"/>
  <c r="J437" i="321"/>
  <c r="O437" i="321"/>
  <c r="P437" i="321"/>
  <c r="Q437" i="321"/>
  <c r="R437" i="321"/>
  <c r="S437" i="321"/>
  <c r="F438" i="321"/>
  <c r="G438" i="321"/>
  <c r="I438" i="321"/>
  <c r="J438" i="321"/>
  <c r="O438" i="321"/>
  <c r="P438" i="321"/>
  <c r="Q438" i="321"/>
  <c r="R438" i="321"/>
  <c r="S438" i="321"/>
  <c r="G439" i="321"/>
  <c r="I439" i="321"/>
  <c r="O439" i="321"/>
  <c r="P439" i="321"/>
  <c r="Q439" i="321"/>
  <c r="R439" i="321"/>
  <c r="S439" i="321"/>
  <c r="G440" i="321"/>
  <c r="I440" i="321"/>
  <c r="J440" i="321"/>
  <c r="O440" i="321"/>
  <c r="P440" i="321"/>
  <c r="Q440" i="321"/>
  <c r="R440" i="321"/>
  <c r="S440" i="321"/>
  <c r="F441" i="321"/>
  <c r="G441" i="321"/>
  <c r="I441" i="321"/>
  <c r="J441" i="321"/>
  <c r="O441" i="321"/>
  <c r="P441" i="321"/>
  <c r="Q441" i="321"/>
  <c r="R441" i="321"/>
  <c r="S441" i="321"/>
  <c r="G442" i="321"/>
  <c r="I442" i="321"/>
  <c r="O442" i="321"/>
  <c r="P442" i="321"/>
  <c r="Q442" i="321"/>
  <c r="R442" i="321"/>
  <c r="S442" i="321"/>
  <c r="G443" i="321"/>
  <c r="I443" i="321"/>
  <c r="J443" i="321"/>
  <c r="O443" i="321"/>
  <c r="P443" i="321"/>
  <c r="Q443" i="321"/>
  <c r="R443" i="321"/>
  <c r="S443" i="321"/>
  <c r="F444" i="321"/>
  <c r="G444" i="321"/>
  <c r="I444" i="321"/>
  <c r="J444" i="321"/>
  <c r="O444" i="321"/>
  <c r="P444" i="321"/>
  <c r="Q444" i="321"/>
  <c r="R444" i="321"/>
  <c r="S444" i="321"/>
  <c r="F445" i="321"/>
  <c r="I445" i="321"/>
  <c r="O445" i="321"/>
  <c r="P445" i="321"/>
  <c r="Q445" i="321"/>
  <c r="R445" i="321"/>
  <c r="S445" i="321"/>
  <c r="G446" i="321"/>
  <c r="I446" i="321"/>
  <c r="O446" i="321"/>
  <c r="P446" i="321"/>
  <c r="Q446" i="321"/>
  <c r="R446" i="321"/>
  <c r="S446" i="321"/>
  <c r="G447" i="321"/>
  <c r="I447" i="321"/>
  <c r="J447" i="321"/>
  <c r="O447" i="321"/>
  <c r="P447" i="321"/>
  <c r="Q447" i="321"/>
  <c r="R447" i="321"/>
  <c r="S447" i="321"/>
  <c r="F448" i="321"/>
  <c r="G448" i="321"/>
  <c r="I448" i="321"/>
  <c r="J448" i="321"/>
  <c r="O448" i="321"/>
  <c r="P448" i="321"/>
  <c r="Q448" i="321"/>
  <c r="R448" i="321"/>
  <c r="S448" i="321"/>
  <c r="G449" i="321"/>
  <c r="I449" i="321"/>
  <c r="O449" i="321"/>
  <c r="P449" i="321"/>
  <c r="Q449" i="321"/>
  <c r="R449" i="321"/>
  <c r="S449" i="321"/>
  <c r="G450" i="321"/>
  <c r="I450" i="321"/>
  <c r="J450" i="321"/>
  <c r="O450" i="321"/>
  <c r="P450" i="321"/>
  <c r="Q450" i="321"/>
  <c r="R450" i="321"/>
  <c r="S450" i="321"/>
  <c r="F451" i="321"/>
  <c r="G451" i="321"/>
  <c r="I451" i="321"/>
  <c r="J451" i="321"/>
  <c r="O451" i="321"/>
  <c r="P451" i="321"/>
  <c r="Q451" i="321"/>
  <c r="R451" i="321"/>
  <c r="S451" i="321"/>
  <c r="F452" i="321"/>
  <c r="I452" i="321"/>
  <c r="O452" i="321"/>
  <c r="P452" i="321"/>
  <c r="Q452" i="321"/>
  <c r="R452" i="321"/>
  <c r="S452" i="321"/>
  <c r="G453" i="321"/>
  <c r="I453" i="321"/>
  <c r="O453" i="321"/>
  <c r="P453" i="321"/>
  <c r="Q453" i="321"/>
  <c r="R453" i="321"/>
  <c r="S453" i="321"/>
  <c r="G454" i="321"/>
  <c r="I454" i="321"/>
  <c r="J454" i="321"/>
  <c r="O454" i="321"/>
  <c r="P454" i="321"/>
  <c r="Q454" i="321"/>
  <c r="R454" i="321"/>
  <c r="S454" i="321"/>
  <c r="F455" i="321"/>
  <c r="G455" i="321"/>
  <c r="I455" i="321"/>
  <c r="J455" i="321"/>
  <c r="O455" i="321"/>
  <c r="P455" i="321"/>
  <c r="Q455" i="321"/>
  <c r="R455" i="321"/>
  <c r="S455" i="321"/>
  <c r="G456" i="321"/>
  <c r="I456" i="321"/>
  <c r="O456" i="321"/>
  <c r="P456" i="321"/>
  <c r="Q456" i="321"/>
  <c r="R456" i="321"/>
  <c r="S456" i="321"/>
  <c r="G457" i="321"/>
  <c r="I457" i="321"/>
  <c r="J457" i="321"/>
  <c r="O457" i="321"/>
  <c r="P457" i="321"/>
  <c r="Q457" i="321"/>
  <c r="R457" i="321"/>
  <c r="S457" i="321"/>
  <c r="F458" i="321"/>
  <c r="G458" i="321"/>
  <c r="I458" i="321"/>
  <c r="J458" i="321"/>
  <c r="O458" i="321"/>
  <c r="P458" i="321"/>
  <c r="Q458" i="321"/>
  <c r="R458" i="321"/>
  <c r="S458" i="321"/>
  <c r="G459" i="321"/>
  <c r="I459" i="321"/>
  <c r="O459" i="321"/>
  <c r="P459" i="321"/>
  <c r="Q459" i="321"/>
  <c r="R459" i="321"/>
  <c r="S459" i="321"/>
  <c r="G460" i="321"/>
  <c r="I460" i="321"/>
  <c r="J460" i="321"/>
  <c r="O460" i="321"/>
  <c r="P460" i="321"/>
  <c r="Q460" i="321"/>
  <c r="R460" i="321"/>
  <c r="S460" i="321"/>
  <c r="F461" i="321"/>
  <c r="G461" i="321"/>
  <c r="I461" i="321"/>
  <c r="J461" i="321"/>
  <c r="O461" i="321"/>
  <c r="P461" i="321"/>
  <c r="Q461" i="321"/>
  <c r="R461" i="321"/>
  <c r="S461" i="321"/>
  <c r="F462" i="321"/>
  <c r="I462" i="321"/>
  <c r="O462" i="321"/>
  <c r="P462" i="321"/>
  <c r="Q462" i="321"/>
  <c r="R462" i="321"/>
  <c r="S462" i="321"/>
  <c r="F463" i="321"/>
  <c r="I463" i="321"/>
  <c r="O463" i="321"/>
  <c r="P463" i="321"/>
  <c r="Q463" i="321"/>
  <c r="R463" i="321"/>
  <c r="S463" i="321"/>
  <c r="F464" i="321"/>
  <c r="O464" i="321"/>
  <c r="P464" i="321"/>
  <c r="Q464" i="321"/>
  <c r="R464" i="321"/>
  <c r="S464" i="321"/>
  <c r="F465" i="321"/>
  <c r="G465" i="321"/>
  <c r="I465" i="321"/>
  <c r="O465" i="321"/>
  <c r="P465" i="321"/>
  <c r="Q465" i="321"/>
  <c r="R465" i="321"/>
  <c r="S465" i="321"/>
  <c r="F466" i="321"/>
  <c r="G466" i="321"/>
  <c r="I466" i="321"/>
  <c r="O466" i="321"/>
  <c r="P466" i="321"/>
  <c r="Q466" i="321"/>
  <c r="R466" i="321"/>
  <c r="S466" i="321"/>
  <c r="F467" i="321"/>
  <c r="O467" i="321"/>
  <c r="P467" i="321"/>
  <c r="Q467" i="321"/>
  <c r="R467" i="321"/>
  <c r="S467" i="321"/>
  <c r="G468" i="321"/>
  <c r="I468" i="321"/>
  <c r="O468" i="321"/>
  <c r="P468" i="321"/>
  <c r="Q468" i="321"/>
  <c r="R468" i="321"/>
  <c r="S468" i="321"/>
  <c r="G469" i="321"/>
  <c r="I469" i="321"/>
  <c r="J469" i="321"/>
  <c r="O469" i="321"/>
  <c r="P469" i="321"/>
  <c r="Q469" i="321"/>
  <c r="R469" i="321"/>
  <c r="S469" i="321"/>
  <c r="F470" i="321"/>
  <c r="G470" i="321"/>
  <c r="I470" i="321"/>
  <c r="J470" i="321"/>
  <c r="O470" i="321"/>
  <c r="P470" i="321"/>
  <c r="Q470" i="321"/>
  <c r="R470" i="321"/>
  <c r="S470" i="321"/>
  <c r="G471" i="321"/>
  <c r="I471" i="321"/>
  <c r="O471" i="321"/>
  <c r="P471" i="321"/>
  <c r="Q471" i="321"/>
  <c r="R471" i="321"/>
  <c r="S471" i="321"/>
  <c r="G472" i="321"/>
  <c r="I472" i="321"/>
  <c r="J472" i="321"/>
  <c r="O472" i="321"/>
  <c r="P472" i="321"/>
  <c r="Q472" i="321"/>
  <c r="R472" i="321"/>
  <c r="S472" i="321"/>
  <c r="F473" i="321"/>
  <c r="G473" i="321"/>
  <c r="I473" i="321"/>
  <c r="J473" i="321"/>
  <c r="O473" i="321"/>
  <c r="P473" i="321"/>
  <c r="Q473" i="321"/>
  <c r="R473" i="321"/>
  <c r="S473" i="321"/>
  <c r="G474" i="321"/>
  <c r="I474" i="321"/>
  <c r="O474" i="321"/>
  <c r="P474" i="321"/>
  <c r="Q474" i="321"/>
  <c r="R474" i="321"/>
  <c r="S474" i="321"/>
  <c r="F317" i="321"/>
  <c r="G317" i="321"/>
  <c r="I317" i="321"/>
  <c r="O317" i="321"/>
  <c r="P317" i="321"/>
  <c r="Q317" i="321"/>
  <c r="R317" i="321"/>
  <c r="S317" i="321"/>
  <c r="I318" i="321"/>
  <c r="O318" i="321"/>
  <c r="P318" i="321"/>
  <c r="Q318" i="321"/>
  <c r="R318" i="321"/>
  <c r="S318" i="321"/>
  <c r="I319" i="321"/>
  <c r="O319" i="321"/>
  <c r="P319" i="321"/>
  <c r="Q319" i="321"/>
  <c r="R319" i="321"/>
  <c r="S319" i="321"/>
  <c r="I320" i="321"/>
  <c r="O320" i="321"/>
  <c r="P320" i="321"/>
  <c r="Q320" i="321"/>
  <c r="R320" i="321"/>
  <c r="S320" i="321"/>
  <c r="G321" i="321"/>
  <c r="I321" i="321"/>
  <c r="J321" i="321"/>
  <c r="O321" i="321"/>
  <c r="P321" i="321"/>
  <c r="Q321" i="321"/>
  <c r="R321" i="321"/>
  <c r="S321" i="321"/>
  <c r="G322" i="321"/>
  <c r="I322" i="321"/>
  <c r="O322" i="321"/>
  <c r="P322" i="321"/>
  <c r="Q322" i="321"/>
  <c r="R322" i="321"/>
  <c r="S322" i="321"/>
  <c r="G323" i="321"/>
  <c r="I323" i="321"/>
  <c r="J323" i="321"/>
  <c r="O323" i="321"/>
  <c r="P323" i="321"/>
  <c r="Q323" i="321"/>
  <c r="R323" i="321"/>
  <c r="S323" i="321"/>
  <c r="G324" i="321"/>
  <c r="I324" i="321"/>
  <c r="O324" i="321"/>
  <c r="P324" i="321"/>
  <c r="Q324" i="321"/>
  <c r="R324" i="321"/>
  <c r="S324" i="321"/>
  <c r="F325" i="321"/>
  <c r="G325" i="321"/>
  <c r="I325" i="321"/>
  <c r="O325" i="321"/>
  <c r="P325" i="321"/>
  <c r="Q325" i="321"/>
  <c r="R325" i="321"/>
  <c r="S325" i="321"/>
  <c r="I326" i="321"/>
  <c r="O326" i="321"/>
  <c r="P326" i="321"/>
  <c r="Q326" i="321"/>
  <c r="R326" i="321"/>
  <c r="S326" i="321"/>
  <c r="I327" i="321"/>
  <c r="O327" i="321"/>
  <c r="P327" i="321"/>
  <c r="Q327" i="321"/>
  <c r="R327" i="321"/>
  <c r="S327" i="321"/>
  <c r="I328" i="321"/>
  <c r="O328" i="321"/>
  <c r="P328" i="321"/>
  <c r="Q328" i="321"/>
  <c r="R328" i="321"/>
  <c r="S328" i="321"/>
  <c r="G329" i="321"/>
  <c r="I329" i="321"/>
  <c r="J329" i="321"/>
  <c r="O329" i="321"/>
  <c r="P329" i="321"/>
  <c r="Q329" i="321"/>
  <c r="R329" i="321"/>
  <c r="S329" i="321"/>
  <c r="G330" i="321"/>
  <c r="I330" i="321"/>
  <c r="J330" i="321"/>
  <c r="O330" i="321"/>
  <c r="P330" i="321"/>
  <c r="Q330" i="321"/>
  <c r="R330" i="321"/>
  <c r="S330" i="321"/>
  <c r="I331" i="321"/>
  <c r="O331" i="321"/>
  <c r="P331" i="321"/>
  <c r="Q331" i="321"/>
  <c r="R331" i="321"/>
  <c r="S331" i="321"/>
  <c r="O332" i="321"/>
  <c r="P332" i="321"/>
  <c r="Q332" i="321"/>
  <c r="R332" i="321"/>
  <c r="S332" i="321"/>
  <c r="F333" i="321"/>
  <c r="G333" i="321"/>
  <c r="I333" i="321"/>
  <c r="O333" i="321"/>
  <c r="P333" i="321"/>
  <c r="Q333" i="321"/>
  <c r="R333" i="321"/>
  <c r="S333" i="321"/>
  <c r="I334" i="321"/>
  <c r="O334" i="321"/>
  <c r="P334" i="321"/>
  <c r="Q334" i="321"/>
  <c r="R334" i="321"/>
  <c r="S334" i="321"/>
  <c r="I335" i="321"/>
  <c r="O335" i="321"/>
  <c r="P335" i="321"/>
  <c r="Q335" i="321"/>
  <c r="R335" i="321"/>
  <c r="S335" i="321"/>
  <c r="I336" i="321"/>
  <c r="O336" i="321"/>
  <c r="P336" i="321"/>
  <c r="Q336" i="321"/>
  <c r="R336" i="321"/>
  <c r="S336" i="321"/>
  <c r="G337" i="321"/>
  <c r="I337" i="321"/>
  <c r="O337" i="321"/>
  <c r="P337" i="321"/>
  <c r="Q337" i="321"/>
  <c r="R337" i="321"/>
  <c r="S337" i="321"/>
  <c r="I338" i="321"/>
  <c r="O338" i="321"/>
  <c r="P338" i="321"/>
  <c r="Q338" i="321"/>
  <c r="R338" i="321"/>
  <c r="S338" i="321"/>
  <c r="I339" i="321"/>
  <c r="O339" i="321"/>
  <c r="P339" i="321"/>
  <c r="Q339" i="321"/>
  <c r="R339" i="321"/>
  <c r="S339" i="321"/>
  <c r="G340" i="321"/>
  <c r="I340" i="321"/>
  <c r="O340" i="321"/>
  <c r="P340" i="321"/>
  <c r="Q340" i="321"/>
  <c r="R340" i="321"/>
  <c r="S340" i="321"/>
  <c r="I341" i="321"/>
  <c r="O341" i="321"/>
  <c r="P341" i="321"/>
  <c r="Q341" i="321"/>
  <c r="R341" i="321"/>
  <c r="S341" i="321"/>
  <c r="F342" i="321"/>
  <c r="G342" i="321"/>
  <c r="I342" i="321"/>
  <c r="O342" i="321"/>
  <c r="P342" i="321"/>
  <c r="Q342" i="321"/>
  <c r="R342" i="321"/>
  <c r="S342" i="321"/>
  <c r="G343" i="321"/>
  <c r="I343" i="321"/>
  <c r="J343" i="321"/>
  <c r="O343" i="321"/>
  <c r="P343" i="321"/>
  <c r="Q343" i="321"/>
  <c r="R343" i="321"/>
  <c r="S343" i="321"/>
  <c r="G344" i="321"/>
  <c r="I344" i="321"/>
  <c r="J344" i="321"/>
  <c r="O344" i="321"/>
  <c r="P344" i="321"/>
  <c r="Q344" i="321"/>
  <c r="R344" i="321"/>
  <c r="S344" i="321"/>
  <c r="F345" i="321"/>
  <c r="G345" i="321"/>
  <c r="I345" i="321"/>
  <c r="O345" i="321"/>
  <c r="P345" i="321"/>
  <c r="Q345" i="321"/>
  <c r="R345" i="321"/>
  <c r="S345" i="321"/>
  <c r="G346" i="321"/>
  <c r="I346" i="321"/>
  <c r="O346" i="321"/>
  <c r="P346" i="321"/>
  <c r="Q346" i="321"/>
  <c r="R346" i="321"/>
  <c r="S346" i="321"/>
  <c r="G347" i="321"/>
  <c r="I347" i="321"/>
  <c r="O347" i="321"/>
  <c r="P347" i="321"/>
  <c r="Q347" i="321"/>
  <c r="R347" i="321"/>
  <c r="S347" i="321"/>
  <c r="I348" i="321"/>
  <c r="O348" i="321"/>
  <c r="P348" i="321"/>
  <c r="Q348" i="321"/>
  <c r="R348" i="321"/>
  <c r="S348" i="321"/>
  <c r="G349" i="321"/>
  <c r="I349" i="321"/>
  <c r="O349" i="321"/>
  <c r="P349" i="321"/>
  <c r="Q349" i="321"/>
  <c r="R349" i="321"/>
  <c r="S349" i="321"/>
  <c r="G350" i="321"/>
  <c r="I350" i="321"/>
  <c r="O350" i="321"/>
  <c r="P350" i="321"/>
  <c r="Q350" i="321"/>
  <c r="R350" i="321"/>
  <c r="S350" i="321"/>
  <c r="F351" i="321"/>
  <c r="G351" i="321"/>
  <c r="I351" i="321"/>
  <c r="O351" i="321"/>
  <c r="P351" i="321"/>
  <c r="Q351" i="321"/>
  <c r="R351" i="321"/>
  <c r="S351" i="321"/>
  <c r="I352" i="321"/>
  <c r="O352" i="321"/>
  <c r="P352" i="321"/>
  <c r="Q352" i="321"/>
  <c r="R352" i="321"/>
  <c r="S352" i="321"/>
  <c r="I353" i="321"/>
  <c r="O353" i="321"/>
  <c r="P353" i="321"/>
  <c r="Q353" i="321"/>
  <c r="R353" i="321"/>
  <c r="S353" i="321"/>
  <c r="F354" i="321"/>
  <c r="G354" i="321"/>
  <c r="I354" i="321"/>
  <c r="O354" i="321"/>
  <c r="P354" i="321"/>
  <c r="Q354" i="321"/>
  <c r="R354" i="321"/>
  <c r="S354" i="321"/>
  <c r="G355" i="321"/>
  <c r="I355" i="321"/>
  <c r="O355" i="321"/>
  <c r="P355" i="321"/>
  <c r="Q355" i="321"/>
  <c r="R355" i="321"/>
  <c r="S355" i="321"/>
  <c r="G356" i="321"/>
  <c r="I356" i="321"/>
  <c r="O356" i="321"/>
  <c r="P356" i="321"/>
  <c r="Q356" i="321"/>
  <c r="R356" i="321"/>
  <c r="S356" i="321"/>
  <c r="I357" i="321"/>
  <c r="O357" i="321"/>
  <c r="P357" i="321"/>
  <c r="Q357" i="321"/>
  <c r="R357" i="321"/>
  <c r="S357" i="321"/>
  <c r="I358" i="321"/>
  <c r="O358" i="321"/>
  <c r="P358" i="321"/>
  <c r="Q358" i="321"/>
  <c r="R358" i="321"/>
  <c r="S358" i="321"/>
  <c r="I359" i="321"/>
  <c r="O359" i="321"/>
  <c r="P359" i="321"/>
  <c r="Q359" i="321"/>
  <c r="R359" i="321"/>
  <c r="S359" i="321"/>
  <c r="I360" i="321"/>
  <c r="O360" i="321"/>
  <c r="P360" i="321"/>
  <c r="Q360" i="321"/>
  <c r="R360" i="321"/>
  <c r="S360" i="321"/>
  <c r="G361" i="321"/>
  <c r="I361" i="321"/>
  <c r="J361" i="321"/>
  <c r="O361" i="321"/>
  <c r="P361" i="321"/>
  <c r="Q361" i="321"/>
  <c r="R361" i="321"/>
  <c r="S361" i="321"/>
  <c r="G362" i="321"/>
  <c r="I362" i="321"/>
  <c r="J362" i="321"/>
  <c r="O362" i="321"/>
  <c r="P362" i="321"/>
  <c r="Q362" i="321"/>
  <c r="R362" i="321"/>
  <c r="S362" i="321"/>
  <c r="F363" i="321"/>
  <c r="G363" i="321"/>
  <c r="I363" i="321"/>
  <c r="J363" i="321"/>
  <c r="O363" i="321"/>
  <c r="P363" i="321"/>
  <c r="Q363" i="321"/>
  <c r="R363" i="321"/>
  <c r="S363" i="321"/>
  <c r="I364" i="321"/>
  <c r="O364" i="321"/>
  <c r="P364" i="321"/>
  <c r="Q364" i="321"/>
  <c r="R364" i="321"/>
  <c r="S364" i="321"/>
  <c r="I365" i="321"/>
  <c r="O365" i="321"/>
  <c r="P365" i="321"/>
  <c r="Q365" i="321"/>
  <c r="R365" i="321"/>
  <c r="S365" i="321"/>
  <c r="G366" i="321"/>
  <c r="I366" i="321"/>
  <c r="O366" i="321"/>
  <c r="P366" i="321"/>
  <c r="Q366" i="321"/>
  <c r="R366" i="321"/>
  <c r="S366" i="321"/>
  <c r="G367" i="321"/>
  <c r="I367" i="321"/>
  <c r="O367" i="321"/>
  <c r="P367" i="321"/>
  <c r="Q367" i="321"/>
  <c r="R367" i="321"/>
  <c r="S367" i="321"/>
  <c r="F368" i="321"/>
  <c r="G368" i="321"/>
  <c r="I368" i="321"/>
  <c r="O368" i="321"/>
  <c r="P368" i="321"/>
  <c r="Q368" i="321"/>
  <c r="R368" i="321"/>
  <c r="S368" i="321"/>
  <c r="F369" i="321"/>
  <c r="G369" i="321"/>
  <c r="I369" i="321"/>
  <c r="O369" i="321"/>
  <c r="P369" i="321"/>
  <c r="Q369" i="321"/>
  <c r="R369" i="321"/>
  <c r="S369" i="321"/>
  <c r="G370" i="321"/>
  <c r="I370" i="321"/>
  <c r="O370" i="321"/>
  <c r="P370" i="321"/>
  <c r="Q370" i="321"/>
  <c r="R370" i="321"/>
  <c r="S370" i="321"/>
  <c r="G371" i="321"/>
  <c r="I371" i="321"/>
  <c r="O371" i="321"/>
  <c r="P371" i="321"/>
  <c r="Q371" i="321"/>
  <c r="R371" i="321"/>
  <c r="S371" i="321"/>
  <c r="F372" i="321"/>
  <c r="G372" i="321"/>
  <c r="I372" i="321"/>
  <c r="O372" i="321"/>
  <c r="P372" i="321"/>
  <c r="Q372" i="321"/>
  <c r="R372" i="321"/>
  <c r="S372" i="321"/>
  <c r="F373" i="321"/>
  <c r="G373" i="321"/>
  <c r="I373" i="321"/>
  <c r="O373" i="321"/>
  <c r="P373" i="321"/>
  <c r="Q373" i="321"/>
  <c r="R373" i="321"/>
  <c r="S373" i="321"/>
  <c r="G374" i="321"/>
  <c r="I374" i="321"/>
  <c r="O374" i="321"/>
  <c r="P374" i="321"/>
  <c r="Q374" i="321"/>
  <c r="R374" i="321"/>
  <c r="S374" i="321"/>
  <c r="G375" i="321"/>
  <c r="I375" i="321"/>
  <c r="O375" i="321"/>
  <c r="P375" i="321"/>
  <c r="Q375" i="321"/>
  <c r="R375" i="321"/>
  <c r="S375" i="321"/>
  <c r="I376" i="321"/>
  <c r="O376" i="321"/>
  <c r="P376" i="321"/>
  <c r="Q376" i="321"/>
  <c r="R376" i="321"/>
  <c r="S376" i="321"/>
  <c r="G377" i="321"/>
  <c r="I377" i="321"/>
  <c r="O377" i="321"/>
  <c r="P377" i="321"/>
  <c r="Q377" i="321"/>
  <c r="R377" i="321"/>
  <c r="S377" i="321"/>
  <c r="G378" i="321"/>
  <c r="I378" i="321"/>
  <c r="O378" i="321"/>
  <c r="P378" i="321"/>
  <c r="Q378" i="321"/>
  <c r="R378" i="321"/>
  <c r="S378" i="321"/>
  <c r="I379" i="321"/>
  <c r="O379" i="321"/>
  <c r="P379" i="321"/>
  <c r="Q379" i="321"/>
  <c r="R379" i="321"/>
  <c r="S379" i="321"/>
  <c r="G380" i="321"/>
  <c r="I380" i="321"/>
  <c r="O380" i="321"/>
  <c r="P380" i="321"/>
  <c r="Q380" i="321"/>
  <c r="R380" i="321"/>
  <c r="S380" i="321"/>
  <c r="G381" i="321"/>
  <c r="I381" i="321"/>
  <c r="O381" i="321"/>
  <c r="P381" i="321"/>
  <c r="Q381" i="321"/>
  <c r="R381" i="321"/>
  <c r="S381" i="321"/>
  <c r="F382" i="321"/>
  <c r="G382" i="321"/>
  <c r="I382" i="321"/>
  <c r="O382" i="321"/>
  <c r="P382" i="321"/>
  <c r="Q382" i="321"/>
  <c r="R382" i="321"/>
  <c r="S382" i="321"/>
  <c r="F383" i="321"/>
  <c r="G383" i="321"/>
  <c r="I383" i="321"/>
  <c r="O383" i="321"/>
  <c r="P383" i="321"/>
  <c r="Q383" i="321"/>
  <c r="R383" i="321"/>
  <c r="S383" i="321"/>
  <c r="I384" i="321"/>
  <c r="O384" i="321"/>
  <c r="P384" i="321"/>
  <c r="Q384" i="321"/>
  <c r="R384" i="321"/>
  <c r="S384" i="321"/>
  <c r="G385" i="321"/>
  <c r="I385" i="321"/>
  <c r="O385" i="321"/>
  <c r="P385" i="321"/>
  <c r="Q385" i="321"/>
  <c r="R385" i="321"/>
  <c r="S385" i="321"/>
  <c r="F386" i="321"/>
  <c r="G386" i="321"/>
  <c r="I386" i="321"/>
  <c r="O386" i="321"/>
  <c r="P386" i="321"/>
  <c r="Q386" i="321"/>
  <c r="R386" i="321"/>
  <c r="S386" i="321"/>
  <c r="I387" i="321"/>
  <c r="O387" i="321"/>
  <c r="P387" i="321"/>
  <c r="Q387" i="321"/>
  <c r="R387" i="321"/>
  <c r="S387" i="321"/>
  <c r="I388" i="321"/>
  <c r="O388" i="321"/>
  <c r="P388" i="321"/>
  <c r="Q388" i="321"/>
  <c r="R388" i="321"/>
  <c r="S388" i="321"/>
  <c r="F389" i="321"/>
  <c r="G389" i="321"/>
  <c r="I389" i="321"/>
  <c r="O389" i="321"/>
  <c r="P389" i="321"/>
  <c r="Q389" i="321"/>
  <c r="R389" i="321"/>
  <c r="S389" i="321"/>
  <c r="G390" i="321"/>
  <c r="I390" i="321"/>
  <c r="O390" i="321"/>
  <c r="P390" i="321"/>
  <c r="Q390" i="321"/>
  <c r="R390" i="321"/>
  <c r="S390" i="321"/>
  <c r="G391" i="321"/>
  <c r="I391" i="321"/>
  <c r="O391" i="321"/>
  <c r="P391" i="321"/>
  <c r="Q391" i="321"/>
  <c r="R391" i="321"/>
  <c r="S391" i="321"/>
  <c r="I392" i="321"/>
  <c r="O392" i="321"/>
  <c r="P392" i="321"/>
  <c r="Q392" i="321"/>
  <c r="R392" i="321"/>
  <c r="S392" i="321"/>
  <c r="I393" i="321"/>
  <c r="O393" i="321"/>
  <c r="P393" i="321"/>
  <c r="Q393" i="321"/>
  <c r="R393" i="321"/>
  <c r="S393" i="321"/>
  <c r="I394" i="321"/>
  <c r="O394" i="321"/>
  <c r="P394" i="321"/>
  <c r="Q394" i="321"/>
  <c r="R394" i="321"/>
  <c r="S394" i="321"/>
  <c r="I395" i="321"/>
  <c r="O395" i="321"/>
  <c r="P395" i="321"/>
  <c r="Q395" i="321"/>
  <c r="R395" i="321"/>
  <c r="S395" i="321"/>
  <c r="I238" i="321"/>
  <c r="O238" i="321"/>
  <c r="P238" i="321"/>
  <c r="Q238" i="321"/>
  <c r="R238" i="321"/>
  <c r="S238" i="321"/>
  <c r="G239" i="321"/>
  <c r="I239" i="321"/>
  <c r="J239" i="321"/>
  <c r="O239" i="321"/>
  <c r="P239" i="321"/>
  <c r="Q239" i="321"/>
  <c r="R239" i="321"/>
  <c r="S239" i="321"/>
  <c r="G240" i="321"/>
  <c r="I240" i="321"/>
  <c r="J240" i="321"/>
  <c r="O240" i="321"/>
  <c r="P240" i="321"/>
  <c r="Q240" i="321"/>
  <c r="R240" i="321"/>
  <c r="S240" i="321"/>
  <c r="I241" i="321"/>
  <c r="O241" i="321"/>
  <c r="P241" i="321"/>
  <c r="Q241" i="321"/>
  <c r="R241" i="321"/>
  <c r="S241" i="321"/>
  <c r="I242" i="321"/>
  <c r="O242" i="321"/>
  <c r="P242" i="321"/>
  <c r="Q242" i="321"/>
  <c r="R242" i="321"/>
  <c r="S242" i="321"/>
  <c r="G243" i="321"/>
  <c r="I243" i="321"/>
  <c r="J243" i="321"/>
  <c r="O243" i="321"/>
  <c r="P243" i="321"/>
  <c r="Q243" i="321"/>
  <c r="R243" i="321"/>
  <c r="S243" i="321"/>
  <c r="F244" i="321"/>
  <c r="G244" i="321"/>
  <c r="I244" i="321"/>
  <c r="J244" i="321"/>
  <c r="O244" i="321"/>
  <c r="P244" i="321"/>
  <c r="Q244" i="321"/>
  <c r="R244" i="321"/>
  <c r="S244" i="321"/>
  <c r="G245" i="321"/>
  <c r="I245" i="321"/>
  <c r="J245" i="321"/>
  <c r="O245" i="321"/>
  <c r="P245" i="321"/>
  <c r="Q245" i="321"/>
  <c r="R245" i="321"/>
  <c r="S245" i="321"/>
  <c r="I246" i="321"/>
  <c r="O246" i="321"/>
  <c r="P246" i="321"/>
  <c r="Q246" i="321"/>
  <c r="R246" i="321"/>
  <c r="S246" i="321"/>
  <c r="I248" i="321"/>
  <c r="O248" i="321"/>
  <c r="P248" i="321"/>
  <c r="Q248" i="321"/>
  <c r="R248" i="321"/>
  <c r="S248" i="321"/>
  <c r="G249" i="321"/>
  <c r="I249" i="321"/>
  <c r="J249" i="321"/>
  <c r="O249" i="321"/>
  <c r="P249" i="321"/>
  <c r="Q249" i="321"/>
  <c r="R249" i="321"/>
  <c r="S249" i="321"/>
  <c r="G250" i="321"/>
  <c r="I250" i="321"/>
  <c r="O250" i="321"/>
  <c r="P250" i="321"/>
  <c r="Q250" i="321"/>
  <c r="R250" i="321"/>
  <c r="S250" i="321"/>
  <c r="I251" i="321"/>
  <c r="O251" i="321"/>
  <c r="P251" i="321"/>
  <c r="Q251" i="321"/>
  <c r="R251" i="321"/>
  <c r="S251" i="321"/>
  <c r="I252" i="321"/>
  <c r="O252" i="321"/>
  <c r="P252" i="321"/>
  <c r="Q252" i="321"/>
  <c r="R252" i="321"/>
  <c r="S252" i="321"/>
  <c r="G253" i="321"/>
  <c r="I253" i="321"/>
  <c r="J253" i="321"/>
  <c r="O253" i="321"/>
  <c r="P253" i="321"/>
  <c r="Q253" i="321"/>
  <c r="R253" i="321"/>
  <c r="S253" i="321"/>
  <c r="I254" i="321"/>
  <c r="O254" i="321"/>
  <c r="P254" i="321"/>
  <c r="Q254" i="321"/>
  <c r="R254" i="321"/>
  <c r="S254" i="321"/>
  <c r="I255" i="321"/>
  <c r="O255" i="321"/>
  <c r="P255" i="321"/>
  <c r="Q255" i="321"/>
  <c r="R255" i="321"/>
  <c r="S255" i="321"/>
  <c r="G256" i="321"/>
  <c r="I256" i="321"/>
  <c r="J256" i="321"/>
  <c r="O256" i="321"/>
  <c r="P256" i="321"/>
  <c r="Q256" i="321"/>
  <c r="R256" i="321"/>
  <c r="S256" i="321"/>
  <c r="I257" i="321"/>
  <c r="O257" i="321"/>
  <c r="P257" i="321"/>
  <c r="Q257" i="321"/>
  <c r="R257" i="321"/>
  <c r="S257" i="321"/>
  <c r="I258" i="321"/>
  <c r="O258" i="321"/>
  <c r="P258" i="321"/>
  <c r="Q258" i="321"/>
  <c r="R258" i="321"/>
  <c r="S258" i="321"/>
  <c r="I259" i="321"/>
  <c r="O259" i="321"/>
  <c r="P259" i="321"/>
  <c r="Q259" i="321"/>
  <c r="R259" i="321"/>
  <c r="S259" i="321"/>
  <c r="G260" i="321"/>
  <c r="I260" i="321"/>
  <c r="J260" i="321"/>
  <c r="O260" i="321"/>
  <c r="P260" i="321"/>
  <c r="Q260" i="321"/>
  <c r="R260" i="321"/>
  <c r="S260" i="321"/>
  <c r="F261" i="321"/>
  <c r="G261" i="321"/>
  <c r="I261" i="321"/>
  <c r="O261" i="321"/>
  <c r="P261" i="321"/>
  <c r="Q261" i="321"/>
  <c r="R261" i="321"/>
  <c r="S261" i="321"/>
  <c r="I262" i="321"/>
  <c r="O262" i="321"/>
  <c r="P262" i="321"/>
  <c r="Q262" i="321"/>
  <c r="R262" i="321"/>
  <c r="S262" i="321"/>
  <c r="I263" i="321"/>
  <c r="O263" i="321"/>
  <c r="P263" i="321"/>
  <c r="Q263" i="321"/>
  <c r="R263" i="321"/>
  <c r="S263" i="321"/>
  <c r="G264" i="321"/>
  <c r="I264" i="321"/>
  <c r="J264" i="321"/>
  <c r="O264" i="321"/>
  <c r="P264" i="321"/>
  <c r="Q264" i="321"/>
  <c r="R264" i="321"/>
  <c r="S264" i="321"/>
  <c r="G265" i="321"/>
  <c r="I265" i="321"/>
  <c r="J265" i="321"/>
  <c r="O265" i="321"/>
  <c r="P265" i="321"/>
  <c r="Q265" i="321"/>
  <c r="R265" i="321"/>
  <c r="S265" i="321"/>
  <c r="F266" i="321"/>
  <c r="G266" i="321"/>
  <c r="I266" i="321"/>
  <c r="O266" i="321"/>
  <c r="P266" i="321"/>
  <c r="Q266" i="321"/>
  <c r="R266" i="321"/>
  <c r="S266" i="321"/>
  <c r="G267" i="321"/>
  <c r="I267" i="321"/>
  <c r="J267" i="321"/>
  <c r="O267" i="321"/>
  <c r="P267" i="321"/>
  <c r="Q267" i="321"/>
  <c r="R267" i="321"/>
  <c r="S267" i="321"/>
  <c r="I268" i="321"/>
  <c r="O268" i="321"/>
  <c r="P268" i="321"/>
  <c r="Q268" i="321"/>
  <c r="R268" i="321"/>
  <c r="S268" i="321"/>
  <c r="I269" i="321"/>
  <c r="O269" i="321"/>
  <c r="P269" i="321"/>
  <c r="Q269" i="321"/>
  <c r="R269" i="321"/>
  <c r="S269" i="321"/>
  <c r="F270" i="321"/>
  <c r="G270" i="321"/>
  <c r="I270" i="321"/>
  <c r="J270" i="321"/>
  <c r="O270" i="321"/>
  <c r="P270" i="321"/>
  <c r="Q270" i="321"/>
  <c r="R270" i="321"/>
  <c r="S270" i="321"/>
  <c r="G271" i="321"/>
  <c r="I271" i="321"/>
  <c r="J271" i="321"/>
  <c r="O271" i="321"/>
  <c r="P271" i="321"/>
  <c r="Q271" i="321"/>
  <c r="R271" i="321"/>
  <c r="S271" i="321"/>
  <c r="F272" i="321"/>
  <c r="G272" i="321"/>
  <c r="I272" i="321"/>
  <c r="O272" i="321"/>
  <c r="P272" i="321"/>
  <c r="Q272" i="321"/>
  <c r="R272" i="321"/>
  <c r="S272" i="321"/>
  <c r="I273" i="321"/>
  <c r="O273" i="321"/>
  <c r="P273" i="321"/>
  <c r="Q273" i="321"/>
  <c r="R273" i="321"/>
  <c r="S273" i="321"/>
  <c r="I274" i="321"/>
  <c r="O274" i="321"/>
  <c r="P274" i="321"/>
  <c r="Q274" i="321"/>
  <c r="R274" i="321"/>
  <c r="S274" i="321"/>
  <c r="I275" i="321"/>
  <c r="O275" i="321"/>
  <c r="P275" i="321"/>
  <c r="Q275" i="321"/>
  <c r="R275" i="321"/>
  <c r="S275" i="321"/>
  <c r="I276" i="321"/>
  <c r="O276" i="321"/>
  <c r="P276" i="321"/>
  <c r="Q276" i="321"/>
  <c r="R276" i="321"/>
  <c r="S276" i="321"/>
  <c r="I277" i="321"/>
  <c r="O277" i="321"/>
  <c r="P277" i="321"/>
  <c r="Q277" i="321"/>
  <c r="R277" i="321"/>
  <c r="S277" i="321"/>
  <c r="G278" i="321"/>
  <c r="I278" i="321"/>
  <c r="J278" i="321"/>
  <c r="O278" i="321"/>
  <c r="P278" i="321"/>
  <c r="Q278" i="321"/>
  <c r="R278" i="321"/>
  <c r="S278" i="321"/>
  <c r="G279" i="321"/>
  <c r="I279" i="321"/>
  <c r="O279" i="321"/>
  <c r="P279" i="321"/>
  <c r="Q279" i="321"/>
  <c r="R279" i="321"/>
  <c r="S279" i="321"/>
  <c r="G280" i="321"/>
  <c r="I280" i="321"/>
  <c r="J280" i="321"/>
  <c r="O280" i="321"/>
  <c r="P280" i="321"/>
  <c r="Q280" i="321"/>
  <c r="R280" i="321"/>
  <c r="S280" i="321"/>
  <c r="G281" i="321"/>
  <c r="I281" i="321"/>
  <c r="O281" i="321"/>
  <c r="P281" i="321"/>
  <c r="Q281" i="321"/>
  <c r="R281" i="321"/>
  <c r="S281" i="321"/>
  <c r="F282" i="321"/>
  <c r="G282" i="321"/>
  <c r="I282" i="321"/>
  <c r="O282" i="321"/>
  <c r="P282" i="321"/>
  <c r="Q282" i="321"/>
  <c r="R282" i="321"/>
  <c r="S282" i="321"/>
  <c r="I283" i="321"/>
  <c r="O283" i="321"/>
  <c r="P283" i="321"/>
  <c r="Q283" i="321"/>
  <c r="R283" i="321"/>
  <c r="S283" i="321"/>
  <c r="I284" i="321"/>
  <c r="O284" i="321"/>
  <c r="P284" i="321"/>
  <c r="Q284" i="321"/>
  <c r="R284" i="321"/>
  <c r="S284" i="321"/>
  <c r="G285" i="321"/>
  <c r="I285" i="321"/>
  <c r="O285" i="321"/>
  <c r="P285" i="321"/>
  <c r="Q285" i="321"/>
  <c r="R285" i="321"/>
  <c r="S285" i="321"/>
  <c r="G286" i="321"/>
  <c r="I286" i="321"/>
  <c r="O286" i="321"/>
  <c r="P286" i="321"/>
  <c r="Q286" i="321"/>
  <c r="R286" i="321"/>
  <c r="S286" i="321"/>
  <c r="G287" i="321"/>
  <c r="I287" i="321"/>
  <c r="J287" i="321"/>
  <c r="O287" i="321"/>
  <c r="P287" i="321"/>
  <c r="Q287" i="321"/>
  <c r="R287" i="321"/>
  <c r="S287" i="321"/>
  <c r="G288" i="321"/>
  <c r="I288" i="321"/>
  <c r="O288" i="321"/>
  <c r="P288" i="321"/>
  <c r="Q288" i="321"/>
  <c r="R288" i="321"/>
  <c r="S288" i="321"/>
  <c r="F289" i="321"/>
  <c r="G289" i="321"/>
  <c r="I289" i="321"/>
  <c r="O289" i="321"/>
  <c r="P289" i="321"/>
  <c r="Q289" i="321"/>
  <c r="R289" i="321"/>
  <c r="S289" i="321"/>
  <c r="I290" i="321"/>
  <c r="O290" i="321"/>
  <c r="P290" i="321"/>
  <c r="Q290" i="321"/>
  <c r="R290" i="321"/>
  <c r="S290" i="321"/>
  <c r="I291" i="321"/>
  <c r="O291" i="321"/>
  <c r="P291" i="321"/>
  <c r="Q291" i="321"/>
  <c r="R291" i="321"/>
  <c r="S291" i="321"/>
  <c r="I292" i="321"/>
  <c r="O292" i="321"/>
  <c r="P292" i="321"/>
  <c r="Q292" i="321"/>
  <c r="R292" i="321"/>
  <c r="S292" i="321"/>
  <c r="G293" i="321"/>
  <c r="I293" i="321"/>
  <c r="J293" i="321"/>
  <c r="O293" i="321"/>
  <c r="P293" i="321"/>
  <c r="Q293" i="321"/>
  <c r="R293" i="321"/>
  <c r="S293" i="321"/>
  <c r="G294" i="321"/>
  <c r="I294" i="321"/>
  <c r="J294" i="321"/>
  <c r="O294" i="321"/>
  <c r="P294" i="321"/>
  <c r="Q294" i="321"/>
  <c r="R294" i="321"/>
  <c r="S294" i="321"/>
  <c r="F295" i="321"/>
  <c r="G295" i="321"/>
  <c r="I295" i="321"/>
  <c r="O295" i="321"/>
  <c r="P295" i="321"/>
  <c r="Q295" i="321"/>
  <c r="R295" i="321"/>
  <c r="S295" i="321"/>
  <c r="I296" i="321"/>
  <c r="O296" i="321"/>
  <c r="P296" i="321"/>
  <c r="Q296" i="321"/>
  <c r="R296" i="321"/>
  <c r="S296" i="321"/>
  <c r="I297" i="321"/>
  <c r="O297" i="321"/>
  <c r="P297" i="321"/>
  <c r="Q297" i="321"/>
  <c r="R297" i="321"/>
  <c r="S297" i="321"/>
  <c r="G298" i="321"/>
  <c r="I298" i="321"/>
  <c r="J298" i="321"/>
  <c r="O298" i="321"/>
  <c r="P298" i="321"/>
  <c r="Q298" i="321"/>
  <c r="R298" i="321"/>
  <c r="S298" i="321"/>
  <c r="I299" i="321"/>
  <c r="O299" i="321"/>
  <c r="P299" i="321"/>
  <c r="Q299" i="321"/>
  <c r="R299" i="321"/>
  <c r="S299" i="321"/>
  <c r="I300" i="321"/>
  <c r="O300" i="321"/>
  <c r="P300" i="321"/>
  <c r="Q300" i="321"/>
  <c r="R300" i="321"/>
  <c r="S300" i="321"/>
  <c r="I301" i="321"/>
  <c r="O301" i="321"/>
  <c r="P301" i="321"/>
  <c r="Q301" i="321"/>
  <c r="R301" i="321"/>
  <c r="S301" i="321"/>
  <c r="I302" i="321"/>
  <c r="O302" i="321"/>
  <c r="P302" i="321"/>
  <c r="Q302" i="321"/>
  <c r="R302" i="321"/>
  <c r="S302" i="321"/>
  <c r="I303" i="321"/>
  <c r="O303" i="321"/>
  <c r="P303" i="321"/>
  <c r="Q303" i="321"/>
  <c r="R303" i="321"/>
  <c r="S303" i="321"/>
  <c r="G304" i="321"/>
  <c r="I304" i="321"/>
  <c r="J304" i="321"/>
  <c r="O304" i="321"/>
  <c r="P304" i="321"/>
  <c r="Q304" i="321"/>
  <c r="R304" i="321"/>
  <c r="S304" i="321"/>
  <c r="G305" i="321"/>
  <c r="I305" i="321"/>
  <c r="J305" i="321"/>
  <c r="O305" i="321"/>
  <c r="P305" i="321"/>
  <c r="Q305" i="321"/>
  <c r="R305" i="321"/>
  <c r="S305" i="321"/>
  <c r="F306" i="321"/>
  <c r="G306" i="321"/>
  <c r="I306" i="321"/>
  <c r="O306" i="321"/>
  <c r="P306" i="321"/>
  <c r="Q306" i="321"/>
  <c r="R306" i="321"/>
  <c r="S306" i="321"/>
  <c r="I307" i="321"/>
  <c r="O307" i="321"/>
  <c r="P307" i="321"/>
  <c r="Q307" i="321"/>
  <c r="R307" i="321"/>
  <c r="S307" i="321"/>
  <c r="I308" i="321"/>
  <c r="O308" i="321"/>
  <c r="P308" i="321"/>
  <c r="Q308" i="321"/>
  <c r="R308" i="321"/>
  <c r="S308" i="321"/>
  <c r="G309" i="321"/>
  <c r="I309" i="321"/>
  <c r="J309" i="321"/>
  <c r="O309" i="321"/>
  <c r="P309" i="321"/>
  <c r="Q309" i="321"/>
  <c r="R309" i="321"/>
  <c r="S309" i="321"/>
  <c r="I310" i="321"/>
  <c r="O310" i="321"/>
  <c r="P310" i="321"/>
  <c r="Q310" i="321"/>
  <c r="R310" i="321"/>
  <c r="S310" i="321"/>
  <c r="I311" i="321"/>
  <c r="O311" i="321"/>
  <c r="P311" i="321"/>
  <c r="Q311" i="321"/>
  <c r="R311" i="321"/>
  <c r="S311" i="321"/>
  <c r="I312" i="321"/>
  <c r="O312" i="321"/>
  <c r="P312" i="321"/>
  <c r="Q312" i="321"/>
  <c r="R312" i="321"/>
  <c r="S312" i="321"/>
  <c r="I313" i="321"/>
  <c r="O313" i="321"/>
  <c r="P313" i="321"/>
  <c r="Q313" i="321"/>
  <c r="R313" i="321"/>
  <c r="S313" i="321"/>
  <c r="I314" i="321"/>
  <c r="O314" i="321"/>
  <c r="P314" i="321"/>
  <c r="Q314" i="321"/>
  <c r="R314" i="321"/>
  <c r="S314" i="321"/>
  <c r="G315" i="321"/>
  <c r="I315" i="321"/>
  <c r="J315" i="321"/>
  <c r="O315" i="321"/>
  <c r="P315" i="321"/>
  <c r="Q315" i="321"/>
  <c r="R315" i="321"/>
  <c r="S315" i="321"/>
  <c r="G316" i="321"/>
  <c r="I316" i="321"/>
  <c r="J316" i="321"/>
  <c r="O316" i="321"/>
  <c r="P316" i="321"/>
  <c r="Q316" i="321"/>
  <c r="R316" i="321"/>
  <c r="S316" i="321"/>
  <c r="O159" i="321"/>
  <c r="P159" i="321"/>
  <c r="Q159" i="321"/>
  <c r="R159" i="321"/>
  <c r="S159" i="321"/>
  <c r="F160" i="321"/>
  <c r="G160" i="321"/>
  <c r="I160" i="321"/>
  <c r="O160" i="321"/>
  <c r="P160" i="321"/>
  <c r="Q160" i="321"/>
  <c r="R160" i="321"/>
  <c r="S160" i="321"/>
  <c r="I161" i="321"/>
  <c r="O161" i="321"/>
  <c r="P161" i="321"/>
  <c r="Q161" i="321"/>
  <c r="R161" i="321"/>
  <c r="S161" i="321"/>
  <c r="I162" i="321"/>
  <c r="O162" i="321"/>
  <c r="P162" i="321"/>
  <c r="Q162" i="321"/>
  <c r="R162" i="321"/>
  <c r="S162" i="321"/>
  <c r="F163" i="321"/>
  <c r="I163" i="321"/>
  <c r="O163" i="321"/>
  <c r="P163" i="321"/>
  <c r="Q163" i="321"/>
  <c r="R163" i="321"/>
  <c r="S163" i="321"/>
  <c r="G164" i="321"/>
  <c r="I164" i="321"/>
  <c r="O164" i="321"/>
  <c r="P164" i="321"/>
  <c r="Q164" i="321"/>
  <c r="R164" i="321"/>
  <c r="S164" i="321"/>
  <c r="G165" i="321"/>
  <c r="I165" i="321"/>
  <c r="O165" i="321"/>
  <c r="P165" i="321"/>
  <c r="Q165" i="321"/>
  <c r="R165" i="321"/>
  <c r="S165" i="321"/>
  <c r="G166" i="321"/>
  <c r="I166" i="321"/>
  <c r="O166" i="321"/>
  <c r="P166" i="321"/>
  <c r="Q166" i="321"/>
  <c r="R166" i="321"/>
  <c r="S166" i="321"/>
  <c r="I167" i="321"/>
  <c r="O167" i="321"/>
  <c r="P167" i="321"/>
  <c r="Q167" i="321"/>
  <c r="R167" i="321"/>
  <c r="S167" i="321"/>
  <c r="I168" i="321"/>
  <c r="O168" i="321"/>
  <c r="P168" i="321"/>
  <c r="Q168" i="321"/>
  <c r="R168" i="321"/>
  <c r="S168" i="321"/>
  <c r="G169" i="321"/>
  <c r="I169" i="321"/>
  <c r="O169" i="321"/>
  <c r="P169" i="321"/>
  <c r="Q169" i="321"/>
  <c r="R169" i="321"/>
  <c r="S169" i="321"/>
  <c r="I170" i="321"/>
  <c r="O170" i="321"/>
  <c r="P170" i="321"/>
  <c r="Q170" i="321"/>
  <c r="R170" i="321"/>
  <c r="S170" i="321"/>
  <c r="I171" i="321"/>
  <c r="O171" i="321"/>
  <c r="P171" i="321"/>
  <c r="Q171" i="321"/>
  <c r="R171" i="321"/>
  <c r="S171" i="321"/>
  <c r="F172" i="321"/>
  <c r="G172" i="321"/>
  <c r="I172" i="321"/>
  <c r="O172" i="321"/>
  <c r="P172" i="321"/>
  <c r="Q172" i="321"/>
  <c r="R172" i="321"/>
  <c r="S172" i="321"/>
  <c r="G173" i="321"/>
  <c r="I173" i="321"/>
  <c r="O173" i="321"/>
  <c r="P173" i="321"/>
  <c r="Q173" i="321"/>
  <c r="R173" i="321"/>
  <c r="S173" i="321"/>
  <c r="F174" i="321"/>
  <c r="G174" i="321"/>
  <c r="I174" i="321"/>
  <c r="O174" i="321"/>
  <c r="P174" i="321"/>
  <c r="Q174" i="321"/>
  <c r="R174" i="321"/>
  <c r="S174" i="321"/>
  <c r="G175" i="321"/>
  <c r="I175" i="321"/>
  <c r="O175" i="321"/>
  <c r="P175" i="321"/>
  <c r="Q175" i="321"/>
  <c r="R175" i="321"/>
  <c r="S175" i="321"/>
  <c r="I176" i="321"/>
  <c r="O176" i="321"/>
  <c r="P176" i="321"/>
  <c r="Q176" i="321"/>
  <c r="R176" i="321"/>
  <c r="S176" i="321"/>
  <c r="I177" i="321"/>
  <c r="O177" i="321"/>
  <c r="P177" i="321"/>
  <c r="Q177" i="321"/>
  <c r="R177" i="321"/>
  <c r="S177" i="321"/>
  <c r="F178" i="321"/>
  <c r="G178" i="321"/>
  <c r="I178" i="321"/>
  <c r="O178" i="321"/>
  <c r="P178" i="321"/>
  <c r="Q178" i="321"/>
  <c r="R178" i="321"/>
  <c r="S178" i="321"/>
  <c r="G179" i="321"/>
  <c r="I179" i="321"/>
  <c r="O179" i="321"/>
  <c r="P179" i="321"/>
  <c r="Q179" i="321"/>
  <c r="R179" i="321"/>
  <c r="S179" i="321"/>
  <c r="F180" i="321"/>
  <c r="G180" i="321"/>
  <c r="I180" i="321"/>
  <c r="O180" i="321"/>
  <c r="P180" i="321"/>
  <c r="Q180" i="321"/>
  <c r="R180" i="321"/>
  <c r="S180" i="321"/>
  <c r="G181" i="321"/>
  <c r="I181" i="321"/>
  <c r="O181" i="321"/>
  <c r="P181" i="321"/>
  <c r="Q181" i="321"/>
  <c r="R181" i="321"/>
  <c r="S181" i="321"/>
  <c r="I182" i="321"/>
  <c r="O182" i="321"/>
  <c r="P182" i="321"/>
  <c r="Q182" i="321"/>
  <c r="R182" i="321"/>
  <c r="S182" i="321"/>
  <c r="I183" i="321"/>
  <c r="O183" i="321"/>
  <c r="P183" i="321"/>
  <c r="Q183" i="321"/>
  <c r="R183" i="321"/>
  <c r="S183" i="321"/>
  <c r="F184" i="321"/>
  <c r="G184" i="321"/>
  <c r="I184" i="321"/>
  <c r="O184" i="321"/>
  <c r="P184" i="321"/>
  <c r="Q184" i="321"/>
  <c r="R184" i="321"/>
  <c r="S184" i="321"/>
  <c r="G185" i="321"/>
  <c r="I185" i="321"/>
  <c r="O185" i="321"/>
  <c r="P185" i="321"/>
  <c r="Q185" i="321"/>
  <c r="R185" i="321"/>
  <c r="S185" i="321"/>
  <c r="F186" i="321"/>
  <c r="G186" i="321"/>
  <c r="I186" i="321"/>
  <c r="O186" i="321"/>
  <c r="P186" i="321"/>
  <c r="Q186" i="321"/>
  <c r="R186" i="321"/>
  <c r="S186" i="321"/>
  <c r="I187" i="321"/>
  <c r="O187" i="321"/>
  <c r="P187" i="321"/>
  <c r="Q187" i="321"/>
  <c r="R187" i="321"/>
  <c r="S187" i="321"/>
  <c r="I188" i="321"/>
  <c r="O188" i="321"/>
  <c r="P188" i="321"/>
  <c r="Q188" i="321"/>
  <c r="R188" i="321"/>
  <c r="S188" i="321"/>
  <c r="G189" i="321"/>
  <c r="I189" i="321"/>
  <c r="O189" i="321"/>
  <c r="P189" i="321"/>
  <c r="Q189" i="321"/>
  <c r="R189" i="321"/>
  <c r="S189" i="321"/>
  <c r="I190" i="321"/>
  <c r="O190" i="321"/>
  <c r="P190" i="321"/>
  <c r="Q190" i="321"/>
  <c r="R190" i="321"/>
  <c r="S190" i="321"/>
  <c r="I191" i="321"/>
  <c r="O191" i="321"/>
  <c r="P191" i="321"/>
  <c r="Q191" i="321"/>
  <c r="R191" i="321"/>
  <c r="S191" i="321"/>
  <c r="G192" i="321"/>
  <c r="I192" i="321"/>
  <c r="O192" i="321"/>
  <c r="P192" i="321"/>
  <c r="Q192" i="321"/>
  <c r="R192" i="321"/>
  <c r="S192" i="321"/>
  <c r="I193" i="321"/>
  <c r="O193" i="321"/>
  <c r="P193" i="321"/>
  <c r="Q193" i="321"/>
  <c r="R193" i="321"/>
  <c r="S193" i="321"/>
  <c r="I194" i="321"/>
  <c r="O194" i="321"/>
  <c r="P194" i="321"/>
  <c r="Q194" i="321"/>
  <c r="R194" i="321"/>
  <c r="S194" i="321"/>
  <c r="F195" i="321"/>
  <c r="I195" i="321"/>
  <c r="O195" i="321"/>
  <c r="P195" i="321"/>
  <c r="Q195" i="321"/>
  <c r="R195" i="321"/>
  <c r="S195" i="321"/>
  <c r="G196" i="321"/>
  <c r="I196" i="321"/>
  <c r="O196" i="321"/>
  <c r="P196" i="321"/>
  <c r="Q196" i="321"/>
  <c r="R196" i="321"/>
  <c r="S196" i="321"/>
  <c r="G197" i="321"/>
  <c r="I197" i="321"/>
  <c r="O197" i="321"/>
  <c r="P197" i="321"/>
  <c r="Q197" i="321"/>
  <c r="R197" i="321"/>
  <c r="S197" i="321"/>
  <c r="G198" i="321"/>
  <c r="I198" i="321"/>
  <c r="O198" i="321"/>
  <c r="P198" i="321"/>
  <c r="Q198" i="321"/>
  <c r="R198" i="321"/>
  <c r="S198" i="321"/>
  <c r="I199" i="321"/>
  <c r="O199" i="321"/>
  <c r="P199" i="321"/>
  <c r="Q199" i="321"/>
  <c r="R199" i="321"/>
  <c r="S199" i="321"/>
  <c r="I200" i="321"/>
  <c r="O200" i="321"/>
  <c r="P200" i="321"/>
  <c r="Q200" i="321"/>
  <c r="R200" i="321"/>
  <c r="S200" i="321"/>
  <c r="I201" i="321"/>
  <c r="O201" i="321"/>
  <c r="P201" i="321"/>
  <c r="Q201" i="321"/>
  <c r="R201" i="321"/>
  <c r="S201" i="321"/>
  <c r="O202" i="321"/>
  <c r="P202" i="321"/>
  <c r="Q202" i="321"/>
  <c r="R202" i="321"/>
  <c r="S202" i="321"/>
  <c r="F203" i="321"/>
  <c r="G203" i="321"/>
  <c r="I203" i="321"/>
  <c r="O203" i="321"/>
  <c r="P203" i="321"/>
  <c r="Q203" i="321"/>
  <c r="R203" i="321"/>
  <c r="S203" i="321"/>
  <c r="I204" i="321"/>
  <c r="O204" i="321"/>
  <c r="P204" i="321"/>
  <c r="Q204" i="321"/>
  <c r="R204" i="321"/>
  <c r="S204" i="321"/>
  <c r="I205" i="321"/>
  <c r="O205" i="321"/>
  <c r="P205" i="321"/>
  <c r="Q205" i="321"/>
  <c r="R205" i="321"/>
  <c r="S205" i="321"/>
  <c r="I206" i="321"/>
  <c r="O206" i="321"/>
  <c r="P206" i="321"/>
  <c r="Q206" i="321"/>
  <c r="R206" i="321"/>
  <c r="S206" i="321"/>
  <c r="G207" i="321"/>
  <c r="I207" i="321"/>
  <c r="J207" i="321"/>
  <c r="O207" i="321"/>
  <c r="P207" i="321"/>
  <c r="Q207" i="321"/>
  <c r="R207" i="321"/>
  <c r="S207" i="321"/>
  <c r="G208" i="321"/>
  <c r="I208" i="321"/>
  <c r="J208" i="321"/>
  <c r="O208" i="321"/>
  <c r="P208" i="321"/>
  <c r="Q208" i="321"/>
  <c r="R208" i="321"/>
  <c r="S208" i="321"/>
  <c r="I209" i="321"/>
  <c r="O209" i="321"/>
  <c r="P209" i="321"/>
  <c r="Q209" i="321"/>
  <c r="R209" i="321"/>
  <c r="S209" i="321"/>
  <c r="O210" i="321"/>
  <c r="P210" i="321"/>
  <c r="Q210" i="321"/>
  <c r="R210" i="321"/>
  <c r="S210" i="321"/>
  <c r="F211" i="321"/>
  <c r="G211" i="321"/>
  <c r="I211" i="321"/>
  <c r="O211" i="321"/>
  <c r="P211" i="321"/>
  <c r="Q211" i="321"/>
  <c r="R211" i="321"/>
  <c r="S211" i="321"/>
  <c r="I212" i="321"/>
  <c r="O212" i="321"/>
  <c r="P212" i="321"/>
  <c r="Q212" i="321"/>
  <c r="R212" i="321"/>
  <c r="S212" i="321"/>
  <c r="I213" i="321"/>
  <c r="O213" i="321"/>
  <c r="P213" i="321"/>
  <c r="Q213" i="321"/>
  <c r="R213" i="321"/>
  <c r="S213" i="321"/>
  <c r="I214" i="321"/>
  <c r="O214" i="321"/>
  <c r="P214" i="321"/>
  <c r="Q214" i="321"/>
  <c r="R214" i="321"/>
  <c r="S214" i="321"/>
  <c r="G215" i="321"/>
  <c r="I215" i="321"/>
  <c r="J215" i="321"/>
  <c r="O215" i="321"/>
  <c r="P215" i="321"/>
  <c r="Q215" i="321"/>
  <c r="R215" i="321"/>
  <c r="S215" i="321"/>
  <c r="G216" i="321"/>
  <c r="I216" i="321"/>
  <c r="J216" i="321"/>
  <c r="O216" i="321"/>
  <c r="P216" i="321"/>
  <c r="Q216" i="321"/>
  <c r="R216" i="321"/>
  <c r="S216" i="321"/>
  <c r="I217" i="321"/>
  <c r="O217" i="321"/>
  <c r="P217" i="321"/>
  <c r="Q217" i="321"/>
  <c r="R217" i="321"/>
  <c r="S217" i="321"/>
  <c r="G218" i="321"/>
  <c r="I218" i="321"/>
  <c r="O218" i="321"/>
  <c r="P218" i="321"/>
  <c r="Q218" i="321"/>
  <c r="R218" i="321"/>
  <c r="S218" i="321"/>
  <c r="F219" i="321"/>
  <c r="G219" i="321"/>
  <c r="I219" i="321"/>
  <c r="O219" i="321"/>
  <c r="P219" i="321"/>
  <c r="Q219" i="321"/>
  <c r="R219" i="321"/>
  <c r="S219" i="321"/>
  <c r="F220" i="321"/>
  <c r="G220" i="321"/>
  <c r="I220" i="321"/>
  <c r="O220" i="321"/>
  <c r="P220" i="321"/>
  <c r="Q220" i="321"/>
  <c r="R220" i="321"/>
  <c r="S220" i="321"/>
  <c r="I221" i="321"/>
  <c r="O221" i="321"/>
  <c r="P221" i="321"/>
  <c r="Q221" i="321"/>
  <c r="R221" i="321"/>
  <c r="S221" i="321"/>
  <c r="I222" i="321"/>
  <c r="O222" i="321"/>
  <c r="P222" i="321"/>
  <c r="Q222" i="321"/>
  <c r="R222" i="321"/>
  <c r="S222" i="321"/>
  <c r="G223" i="321"/>
  <c r="I223" i="321"/>
  <c r="O223" i="321"/>
  <c r="P223" i="321"/>
  <c r="Q223" i="321"/>
  <c r="R223" i="321"/>
  <c r="S223" i="321"/>
  <c r="G224" i="321"/>
  <c r="I224" i="321"/>
  <c r="O224" i="321"/>
  <c r="P224" i="321"/>
  <c r="Q224" i="321"/>
  <c r="R224" i="321"/>
  <c r="S224" i="321"/>
  <c r="F225" i="321"/>
  <c r="G225" i="321"/>
  <c r="I225" i="321"/>
  <c r="O225" i="321"/>
  <c r="P225" i="321"/>
  <c r="Q225" i="321"/>
  <c r="R225" i="321"/>
  <c r="S225" i="321"/>
  <c r="I226" i="321"/>
  <c r="O226" i="321"/>
  <c r="P226" i="321"/>
  <c r="Q226" i="321"/>
  <c r="R226" i="321"/>
  <c r="S226" i="321"/>
  <c r="F227" i="321"/>
  <c r="G227" i="321"/>
  <c r="I227" i="321"/>
  <c r="O227" i="321"/>
  <c r="P227" i="321"/>
  <c r="Q227" i="321"/>
  <c r="R227" i="321"/>
  <c r="S227" i="321"/>
  <c r="I228" i="321"/>
  <c r="O228" i="321"/>
  <c r="P228" i="321"/>
  <c r="Q228" i="321"/>
  <c r="R228" i="321"/>
  <c r="S228" i="321"/>
  <c r="G229" i="321"/>
  <c r="I229" i="321"/>
  <c r="O229" i="321"/>
  <c r="P229" i="321"/>
  <c r="Q229" i="321"/>
  <c r="R229" i="321"/>
  <c r="S229" i="321"/>
  <c r="G230" i="321"/>
  <c r="I230" i="321"/>
  <c r="O230" i="321"/>
  <c r="P230" i="321"/>
  <c r="Q230" i="321"/>
  <c r="R230" i="321"/>
  <c r="S230" i="321"/>
  <c r="F231" i="321"/>
  <c r="G231" i="321"/>
  <c r="I231" i="321"/>
  <c r="O231" i="321"/>
  <c r="P231" i="321"/>
  <c r="Q231" i="321"/>
  <c r="R231" i="321"/>
  <c r="S231" i="321"/>
  <c r="F232" i="321"/>
  <c r="G232" i="321"/>
  <c r="I232" i="321"/>
  <c r="O232" i="321"/>
  <c r="P232" i="321"/>
  <c r="Q232" i="321"/>
  <c r="R232" i="321"/>
  <c r="S232" i="321"/>
  <c r="I233" i="321"/>
  <c r="O233" i="321"/>
  <c r="P233" i="321"/>
  <c r="Q233" i="321"/>
  <c r="R233" i="321"/>
  <c r="S233" i="321"/>
  <c r="I234" i="321"/>
  <c r="O234" i="321"/>
  <c r="P234" i="321"/>
  <c r="Q234" i="321"/>
  <c r="R234" i="321"/>
  <c r="S234" i="321"/>
  <c r="G235" i="321"/>
  <c r="I235" i="321"/>
  <c r="J235" i="321"/>
  <c r="O235" i="321"/>
  <c r="P235" i="321"/>
  <c r="Q235" i="321"/>
  <c r="R235" i="321"/>
  <c r="S235" i="321"/>
  <c r="I236" i="321"/>
  <c r="O236" i="321"/>
  <c r="P236" i="321"/>
  <c r="Q236" i="321"/>
  <c r="R236" i="321"/>
  <c r="S236" i="321"/>
  <c r="I237" i="321"/>
  <c r="O237" i="321"/>
  <c r="P237" i="321"/>
  <c r="Q237" i="321"/>
  <c r="R237" i="321"/>
  <c r="S237" i="321"/>
  <c r="O80" i="321"/>
  <c r="S80" i="321"/>
  <c r="O81" i="321"/>
  <c r="S81" i="321"/>
  <c r="O82" i="321"/>
  <c r="S82" i="321"/>
  <c r="O83" i="321"/>
  <c r="S83" i="321"/>
  <c r="I85" i="321"/>
  <c r="O85" i="321"/>
  <c r="P85" i="321"/>
  <c r="Q85" i="321"/>
  <c r="R85" i="321"/>
  <c r="S85" i="321"/>
  <c r="O86" i="321"/>
  <c r="P86" i="321"/>
  <c r="Q86" i="321"/>
  <c r="R86" i="321"/>
  <c r="S86" i="321"/>
  <c r="F87" i="321"/>
  <c r="G87" i="321"/>
  <c r="I87" i="321"/>
  <c r="O87" i="321"/>
  <c r="P87" i="321"/>
  <c r="Q87" i="321"/>
  <c r="R87" i="321"/>
  <c r="S87" i="321"/>
  <c r="G88" i="321"/>
  <c r="I88" i="321"/>
  <c r="J88" i="321"/>
  <c r="O88" i="321"/>
  <c r="P88" i="321"/>
  <c r="Q88" i="321"/>
  <c r="R88" i="321"/>
  <c r="S88" i="321"/>
  <c r="F89" i="321"/>
  <c r="O89" i="321"/>
  <c r="P89" i="321"/>
  <c r="Q89" i="321"/>
  <c r="R89" i="321"/>
  <c r="S89" i="321"/>
  <c r="O90" i="321"/>
  <c r="P90" i="321"/>
  <c r="Q90" i="321"/>
  <c r="R90" i="321"/>
  <c r="S90" i="321"/>
  <c r="O91" i="321"/>
  <c r="P91" i="321"/>
  <c r="Q91" i="321"/>
  <c r="R91" i="321"/>
  <c r="S91" i="321"/>
  <c r="O92" i="321"/>
  <c r="P92" i="321"/>
  <c r="Q92" i="321"/>
  <c r="R92" i="321"/>
  <c r="S92" i="321"/>
  <c r="O93" i="321"/>
  <c r="P93" i="321"/>
  <c r="Q93" i="321"/>
  <c r="R93" i="321"/>
  <c r="S93" i="321"/>
  <c r="O94" i="321"/>
  <c r="P94" i="321"/>
  <c r="Q94" i="321"/>
  <c r="R94" i="321"/>
  <c r="S94" i="321"/>
  <c r="G95" i="321"/>
  <c r="I95" i="321"/>
  <c r="J95" i="321"/>
  <c r="O95" i="321"/>
  <c r="P95" i="321"/>
  <c r="Q95" i="321"/>
  <c r="R95" i="321"/>
  <c r="S95" i="321"/>
  <c r="F96" i="321"/>
  <c r="O96" i="321"/>
  <c r="P96" i="321"/>
  <c r="Q96" i="321"/>
  <c r="R96" i="321"/>
  <c r="S96" i="321"/>
  <c r="I97" i="321"/>
  <c r="O97" i="321"/>
  <c r="P97" i="321"/>
  <c r="Q97" i="321"/>
  <c r="R97" i="321"/>
  <c r="S97" i="321"/>
  <c r="O98" i="321"/>
  <c r="P98" i="321"/>
  <c r="Q98" i="321"/>
  <c r="R98" i="321"/>
  <c r="S98" i="321"/>
  <c r="F99" i="321"/>
  <c r="G99" i="321"/>
  <c r="I99" i="321"/>
  <c r="O99" i="321"/>
  <c r="P99" i="321"/>
  <c r="Q99" i="321"/>
  <c r="R99" i="321"/>
  <c r="S99" i="321"/>
  <c r="I100" i="321"/>
  <c r="O100" i="321"/>
  <c r="P100" i="321"/>
  <c r="Q100" i="321"/>
  <c r="R100" i="321"/>
  <c r="S100" i="321"/>
  <c r="I101" i="321"/>
  <c r="O101" i="321"/>
  <c r="P101" i="321"/>
  <c r="Q101" i="321"/>
  <c r="R101" i="321"/>
  <c r="S101" i="321"/>
  <c r="G102" i="321"/>
  <c r="I102" i="321"/>
  <c r="O102" i="321"/>
  <c r="P102" i="321"/>
  <c r="Q102" i="321"/>
  <c r="R102" i="321"/>
  <c r="S102" i="321"/>
  <c r="G103" i="321"/>
  <c r="I103" i="321"/>
  <c r="O103" i="321"/>
  <c r="P103" i="321"/>
  <c r="Q103" i="321"/>
  <c r="R103" i="321"/>
  <c r="S103" i="321"/>
  <c r="I104" i="321"/>
  <c r="O104" i="321"/>
  <c r="P104" i="321"/>
  <c r="Q104" i="321"/>
  <c r="R104" i="321"/>
  <c r="S104" i="321"/>
  <c r="I105" i="321"/>
  <c r="O105" i="321"/>
  <c r="P105" i="321"/>
  <c r="Q105" i="321"/>
  <c r="R105" i="321"/>
  <c r="S105" i="321"/>
  <c r="G106" i="321"/>
  <c r="I106" i="321"/>
  <c r="O106" i="321"/>
  <c r="P106" i="321"/>
  <c r="Q106" i="321"/>
  <c r="R106" i="321"/>
  <c r="S106" i="321"/>
  <c r="G107" i="321"/>
  <c r="I107" i="321"/>
  <c r="O107" i="321"/>
  <c r="P107" i="321"/>
  <c r="Q107" i="321"/>
  <c r="R107" i="321"/>
  <c r="S107" i="321"/>
  <c r="F108" i="321"/>
  <c r="G108" i="321"/>
  <c r="I108" i="321"/>
  <c r="O108" i="321"/>
  <c r="P108" i="321"/>
  <c r="Q108" i="321"/>
  <c r="R108" i="321"/>
  <c r="S108" i="321"/>
  <c r="F109" i="321"/>
  <c r="G109" i="321"/>
  <c r="I109" i="321"/>
  <c r="O109" i="321"/>
  <c r="P109" i="321"/>
  <c r="Q109" i="321"/>
  <c r="R109" i="321"/>
  <c r="S109" i="321"/>
  <c r="I110" i="321"/>
  <c r="O110" i="321"/>
  <c r="P110" i="321"/>
  <c r="Q110" i="321"/>
  <c r="R110" i="321"/>
  <c r="S110" i="321"/>
  <c r="I111" i="321"/>
  <c r="O111" i="321"/>
  <c r="P111" i="321"/>
  <c r="Q111" i="321"/>
  <c r="R111" i="321"/>
  <c r="S111" i="321"/>
  <c r="I112" i="321"/>
  <c r="O112" i="321"/>
  <c r="P112" i="321"/>
  <c r="Q112" i="321"/>
  <c r="R112" i="321"/>
  <c r="S112" i="321"/>
  <c r="G113" i="321"/>
  <c r="I113" i="321"/>
  <c r="O113" i="321"/>
  <c r="P113" i="321"/>
  <c r="Q113" i="321"/>
  <c r="R113" i="321"/>
  <c r="S113" i="321"/>
  <c r="G114" i="321"/>
  <c r="I114" i="321"/>
  <c r="O114" i="321"/>
  <c r="P114" i="321"/>
  <c r="Q114" i="321"/>
  <c r="R114" i="321"/>
  <c r="S114" i="321"/>
  <c r="F115" i="321"/>
  <c r="G115" i="321"/>
  <c r="I115" i="321"/>
  <c r="O115" i="321"/>
  <c r="P115" i="321"/>
  <c r="Q115" i="321"/>
  <c r="R115" i="321"/>
  <c r="S115" i="321"/>
  <c r="I116" i="321"/>
  <c r="O116" i="321"/>
  <c r="P116" i="321"/>
  <c r="Q116" i="321"/>
  <c r="R116" i="321"/>
  <c r="S116" i="321"/>
  <c r="I117" i="321"/>
  <c r="O117" i="321"/>
  <c r="P117" i="321"/>
  <c r="Q117" i="321"/>
  <c r="R117" i="321"/>
  <c r="S117" i="321"/>
  <c r="G118" i="321"/>
  <c r="I118" i="321"/>
  <c r="O118" i="321"/>
  <c r="P118" i="321"/>
  <c r="Q118" i="321"/>
  <c r="R118" i="321"/>
  <c r="S118" i="321"/>
  <c r="G119" i="321"/>
  <c r="I119" i="321"/>
  <c r="O119" i="321"/>
  <c r="P119" i="321"/>
  <c r="Q119" i="321"/>
  <c r="R119" i="321"/>
  <c r="S119" i="321"/>
  <c r="F120" i="321"/>
  <c r="G120" i="321"/>
  <c r="I120" i="321"/>
  <c r="O120" i="321"/>
  <c r="P120" i="321"/>
  <c r="Q120" i="321"/>
  <c r="R120" i="321"/>
  <c r="S120" i="321"/>
  <c r="I121" i="321"/>
  <c r="O121" i="321"/>
  <c r="P121" i="321"/>
  <c r="Q121" i="321"/>
  <c r="R121" i="321"/>
  <c r="S121" i="321"/>
  <c r="I122" i="321"/>
  <c r="O122" i="321"/>
  <c r="P122" i="321"/>
  <c r="Q122" i="321"/>
  <c r="R122" i="321"/>
  <c r="S122" i="321"/>
  <c r="G123" i="321"/>
  <c r="I123" i="321"/>
  <c r="O123" i="321"/>
  <c r="P123" i="321"/>
  <c r="Q123" i="321"/>
  <c r="R123" i="321"/>
  <c r="S123" i="321"/>
  <c r="G124" i="321"/>
  <c r="I124" i="321"/>
  <c r="O124" i="321"/>
  <c r="P124" i="321"/>
  <c r="Q124" i="321"/>
  <c r="R124" i="321"/>
  <c r="S124" i="321"/>
  <c r="F125" i="321"/>
  <c r="G125" i="321"/>
  <c r="I125" i="321"/>
  <c r="O125" i="321"/>
  <c r="P125" i="321"/>
  <c r="Q125" i="321"/>
  <c r="R125" i="321"/>
  <c r="S125" i="321"/>
  <c r="I126" i="321"/>
  <c r="O126" i="321"/>
  <c r="P126" i="321"/>
  <c r="Q126" i="321"/>
  <c r="R126" i="321"/>
  <c r="S126" i="321"/>
  <c r="I127" i="321"/>
  <c r="O127" i="321"/>
  <c r="P127" i="321"/>
  <c r="Q127" i="321"/>
  <c r="R127" i="321"/>
  <c r="S127" i="321"/>
  <c r="G128" i="321"/>
  <c r="I128" i="321"/>
  <c r="O128" i="321"/>
  <c r="P128" i="321"/>
  <c r="Q128" i="321"/>
  <c r="R128" i="321"/>
  <c r="S128" i="321"/>
  <c r="G129" i="321"/>
  <c r="I129" i="321"/>
  <c r="O129" i="321"/>
  <c r="P129" i="321"/>
  <c r="Q129" i="321"/>
  <c r="R129" i="321"/>
  <c r="S129" i="321"/>
  <c r="F130" i="321"/>
  <c r="G130" i="321"/>
  <c r="I130" i="321"/>
  <c r="O130" i="321"/>
  <c r="P130" i="321"/>
  <c r="Q130" i="321"/>
  <c r="R130" i="321"/>
  <c r="S130" i="321"/>
  <c r="I131" i="321"/>
  <c r="O131" i="321"/>
  <c r="P131" i="321"/>
  <c r="Q131" i="321"/>
  <c r="R131" i="321"/>
  <c r="S131" i="321"/>
  <c r="I132" i="321"/>
  <c r="O132" i="321"/>
  <c r="P132" i="321"/>
  <c r="Q132" i="321"/>
  <c r="R132" i="321"/>
  <c r="S132" i="321"/>
  <c r="G133" i="321"/>
  <c r="I133" i="321"/>
  <c r="O133" i="321"/>
  <c r="P133" i="321"/>
  <c r="Q133" i="321"/>
  <c r="R133" i="321"/>
  <c r="S133" i="321"/>
  <c r="G134" i="321"/>
  <c r="I134" i="321"/>
  <c r="O134" i="321"/>
  <c r="P134" i="321"/>
  <c r="Q134" i="321"/>
  <c r="R134" i="321"/>
  <c r="S134" i="321"/>
  <c r="F135" i="321"/>
  <c r="G135" i="321"/>
  <c r="I135" i="321"/>
  <c r="O135" i="321"/>
  <c r="P135" i="321"/>
  <c r="Q135" i="321"/>
  <c r="R135" i="321"/>
  <c r="S135" i="321"/>
  <c r="I136" i="321"/>
  <c r="O136" i="321"/>
  <c r="P136" i="321"/>
  <c r="Q136" i="321"/>
  <c r="R136" i="321"/>
  <c r="S136" i="321"/>
  <c r="I137" i="321"/>
  <c r="O137" i="321"/>
  <c r="P137" i="321"/>
  <c r="Q137" i="321"/>
  <c r="R137" i="321"/>
  <c r="S137" i="321"/>
  <c r="I138" i="321"/>
  <c r="O138" i="321"/>
  <c r="P138" i="321"/>
  <c r="Q138" i="321"/>
  <c r="R138" i="321"/>
  <c r="S138" i="321"/>
  <c r="I139" i="321"/>
  <c r="O139" i="321"/>
  <c r="P139" i="321"/>
  <c r="Q139" i="321"/>
  <c r="R139" i="321"/>
  <c r="S139" i="321"/>
  <c r="G140" i="321"/>
  <c r="I140" i="321"/>
  <c r="J140" i="321"/>
  <c r="O140" i="321"/>
  <c r="P140" i="321"/>
  <c r="Q140" i="321"/>
  <c r="R140" i="321"/>
  <c r="S140" i="321"/>
  <c r="G141" i="321"/>
  <c r="I141" i="321"/>
  <c r="J141" i="321"/>
  <c r="O141" i="321"/>
  <c r="P141" i="321"/>
  <c r="Q141" i="321"/>
  <c r="R141" i="321"/>
  <c r="S141" i="321"/>
  <c r="F142" i="321"/>
  <c r="G142" i="321"/>
  <c r="I142" i="321"/>
  <c r="O142" i="321"/>
  <c r="P142" i="321"/>
  <c r="Q142" i="321"/>
  <c r="R142" i="321"/>
  <c r="S142" i="321"/>
  <c r="I143" i="321"/>
  <c r="O143" i="321"/>
  <c r="P143" i="321"/>
  <c r="Q143" i="321"/>
  <c r="R143" i="321"/>
  <c r="S143" i="321"/>
  <c r="I144" i="321"/>
  <c r="O144" i="321"/>
  <c r="P144" i="321"/>
  <c r="Q144" i="321"/>
  <c r="R144" i="321"/>
  <c r="S144" i="321"/>
  <c r="I145" i="321"/>
  <c r="O145" i="321"/>
  <c r="P145" i="321"/>
  <c r="Q145" i="321"/>
  <c r="R145" i="321"/>
  <c r="S145" i="321"/>
  <c r="I146" i="321"/>
  <c r="O146" i="321"/>
  <c r="P146" i="321"/>
  <c r="Q146" i="321"/>
  <c r="R146" i="321"/>
  <c r="S146" i="321"/>
  <c r="I147" i="321"/>
  <c r="O147" i="321"/>
  <c r="P147" i="321"/>
  <c r="Q147" i="321"/>
  <c r="R147" i="321"/>
  <c r="S147" i="321"/>
  <c r="I148" i="321"/>
  <c r="O148" i="321"/>
  <c r="P148" i="321"/>
  <c r="Q148" i="321"/>
  <c r="R148" i="321"/>
  <c r="S148" i="321"/>
  <c r="I149" i="321"/>
  <c r="O149" i="321"/>
  <c r="P149" i="321"/>
  <c r="Q149" i="321"/>
  <c r="R149" i="321"/>
  <c r="S149" i="321"/>
  <c r="I150" i="321"/>
  <c r="O150" i="321"/>
  <c r="P150" i="321"/>
  <c r="Q150" i="321"/>
  <c r="R150" i="321"/>
  <c r="S150" i="321"/>
  <c r="G151" i="321"/>
  <c r="I151" i="321"/>
  <c r="J151" i="321"/>
  <c r="O151" i="321"/>
  <c r="P151" i="321"/>
  <c r="Q151" i="321"/>
  <c r="R151" i="321"/>
  <c r="S151" i="321"/>
  <c r="G152" i="321"/>
  <c r="I152" i="321"/>
  <c r="J152" i="321"/>
  <c r="O152" i="321"/>
  <c r="P152" i="321"/>
  <c r="Q152" i="321"/>
  <c r="R152" i="321"/>
  <c r="S152" i="321"/>
  <c r="G153" i="321"/>
  <c r="I153" i="321"/>
  <c r="J153" i="321"/>
  <c r="O153" i="321"/>
  <c r="P153" i="321"/>
  <c r="Q153" i="321"/>
  <c r="R153" i="321"/>
  <c r="S153" i="321"/>
  <c r="G154" i="321"/>
  <c r="I154" i="321"/>
  <c r="J154" i="321"/>
  <c r="O154" i="321"/>
  <c r="P154" i="321"/>
  <c r="Q154" i="321"/>
  <c r="R154" i="321"/>
  <c r="S154" i="321"/>
  <c r="I155" i="321"/>
  <c r="O155" i="321"/>
  <c r="P155" i="321"/>
  <c r="Q155" i="321"/>
  <c r="R155" i="321"/>
  <c r="S155" i="321"/>
  <c r="G156" i="321"/>
  <c r="I156" i="321"/>
  <c r="J156" i="321"/>
  <c r="O156" i="321"/>
  <c r="P156" i="321"/>
  <c r="Q156" i="321"/>
  <c r="R156" i="321"/>
  <c r="S156" i="321"/>
  <c r="O157" i="321"/>
  <c r="P157" i="321"/>
  <c r="Q157" i="321"/>
  <c r="R157" i="321"/>
  <c r="S157" i="321"/>
  <c r="I158" i="321"/>
  <c r="O158" i="321"/>
  <c r="P158" i="321"/>
  <c r="Q158" i="321"/>
  <c r="R158" i="321"/>
  <c r="S158" i="321"/>
  <c r="O2" i="321"/>
  <c r="S2" i="321"/>
  <c r="O3" i="321"/>
  <c r="S3" i="321"/>
  <c r="O4" i="321"/>
  <c r="S4" i="321"/>
  <c r="O5" i="321"/>
  <c r="S5" i="321"/>
  <c r="O6" i="321"/>
  <c r="S6" i="321"/>
  <c r="O7" i="321"/>
  <c r="S7" i="321"/>
  <c r="O8" i="321"/>
  <c r="S8" i="321"/>
  <c r="O9" i="321"/>
  <c r="S9" i="321"/>
  <c r="O10" i="321"/>
  <c r="S10" i="321"/>
  <c r="O11" i="321"/>
  <c r="S11" i="321"/>
  <c r="O12" i="321"/>
  <c r="S12" i="321"/>
  <c r="O13" i="321"/>
  <c r="S13" i="321"/>
  <c r="O14" i="321"/>
  <c r="S14" i="321"/>
  <c r="O15" i="321"/>
  <c r="S15" i="321"/>
  <c r="O16" i="321"/>
  <c r="S16" i="321"/>
  <c r="O17" i="321"/>
  <c r="S17" i="321"/>
  <c r="O18" i="321"/>
  <c r="S18" i="321"/>
  <c r="O19" i="321"/>
  <c r="S19" i="321"/>
  <c r="O20" i="321"/>
  <c r="S20" i="321"/>
  <c r="O21" i="321"/>
  <c r="S21" i="321"/>
  <c r="O22" i="321"/>
  <c r="S22" i="321"/>
  <c r="O23" i="321"/>
  <c r="S23" i="321"/>
  <c r="O24" i="321"/>
  <c r="S24" i="321"/>
  <c r="O25" i="321"/>
  <c r="S25" i="321"/>
  <c r="O26" i="321"/>
  <c r="S26" i="321"/>
  <c r="O27" i="321"/>
  <c r="S27" i="321"/>
  <c r="O28" i="321"/>
  <c r="S28" i="321"/>
  <c r="O29" i="321"/>
  <c r="S29" i="321"/>
  <c r="O30" i="321"/>
  <c r="S30" i="321"/>
  <c r="O31" i="321"/>
  <c r="S31" i="321"/>
  <c r="O32" i="321"/>
  <c r="S32" i="321"/>
  <c r="O33" i="321"/>
  <c r="S33" i="321"/>
  <c r="O34" i="321"/>
  <c r="S34" i="321"/>
  <c r="O35" i="321"/>
  <c r="S35" i="321"/>
  <c r="O36" i="321"/>
  <c r="S36" i="321"/>
  <c r="O37" i="321"/>
  <c r="S37" i="321"/>
  <c r="O38" i="321"/>
  <c r="S38" i="321"/>
  <c r="O39" i="321"/>
  <c r="S39" i="321"/>
  <c r="O40" i="321"/>
  <c r="S40" i="321"/>
  <c r="O41" i="321"/>
  <c r="S41" i="321"/>
  <c r="O42" i="321"/>
  <c r="S42" i="321"/>
  <c r="O43" i="321"/>
  <c r="S43" i="321"/>
  <c r="O44" i="321"/>
  <c r="S44" i="321"/>
  <c r="O45" i="321"/>
  <c r="S45" i="321"/>
  <c r="O46" i="321"/>
  <c r="S46" i="321"/>
  <c r="O47" i="321"/>
  <c r="S47" i="321"/>
  <c r="O48" i="321"/>
  <c r="S48" i="321"/>
  <c r="O49" i="321"/>
  <c r="S49" i="321"/>
  <c r="O50" i="321"/>
  <c r="S50" i="321"/>
  <c r="O51" i="321"/>
  <c r="S51" i="321"/>
  <c r="O52" i="321"/>
  <c r="S52" i="321"/>
  <c r="O53" i="321"/>
  <c r="S53" i="321"/>
  <c r="O54" i="321"/>
  <c r="S54" i="321"/>
  <c r="O55" i="321"/>
  <c r="S55" i="321"/>
  <c r="O56" i="321"/>
  <c r="S56" i="321"/>
  <c r="O57" i="321"/>
  <c r="S57" i="321"/>
  <c r="O58" i="321"/>
  <c r="S58" i="321"/>
  <c r="O59" i="321"/>
  <c r="S59" i="321"/>
  <c r="O60" i="321"/>
  <c r="S60" i="321"/>
  <c r="O61" i="321"/>
  <c r="S61" i="321"/>
  <c r="O62" i="321"/>
  <c r="S62" i="321"/>
  <c r="O63" i="321"/>
  <c r="S63" i="321"/>
  <c r="O64" i="321"/>
  <c r="S64" i="321"/>
  <c r="O65" i="321"/>
  <c r="S65" i="321"/>
  <c r="O66" i="321"/>
  <c r="S66" i="321"/>
  <c r="O67" i="321"/>
  <c r="S67" i="321"/>
  <c r="O68" i="321"/>
  <c r="S68" i="321"/>
  <c r="O69" i="321"/>
  <c r="S69" i="321"/>
  <c r="O70" i="321"/>
  <c r="S70" i="321"/>
  <c r="O71" i="321"/>
  <c r="S71" i="321"/>
  <c r="O72" i="321"/>
  <c r="S72" i="321"/>
  <c r="O73" i="321"/>
  <c r="S73" i="321"/>
  <c r="O74" i="321"/>
  <c r="S74" i="321"/>
  <c r="O75" i="321"/>
  <c r="S75" i="321"/>
  <c r="O76" i="321"/>
  <c r="S76" i="321"/>
  <c r="O77" i="321"/>
  <c r="S77" i="321"/>
  <c r="O78" i="321"/>
  <c r="S78" i="321"/>
  <c r="O79" i="321"/>
  <c r="S79" i="321"/>
  <c r="D86" i="322"/>
  <c r="E86" i="322"/>
  <c r="D87" i="322"/>
  <c r="D88" i="322"/>
  <c r="D89" i="322"/>
  <c r="D90" i="322"/>
  <c r="D91" i="322"/>
  <c r="D92" i="322"/>
  <c r="D93" i="322"/>
  <c r="D94" i="322"/>
  <c r="D95" i="322"/>
  <c r="D96" i="322"/>
  <c r="D97" i="322"/>
  <c r="D98" i="322"/>
  <c r="D99" i="322"/>
  <c r="D100" i="322"/>
  <c r="D101" i="322"/>
  <c r="D102" i="322"/>
  <c r="D103" i="322"/>
  <c r="D104" i="322"/>
  <c r="D105" i="322"/>
  <c r="D106" i="322"/>
  <c r="D107" i="322"/>
  <c r="D108" i="322"/>
  <c r="D109" i="322"/>
  <c r="D110" i="322"/>
  <c r="D111" i="322"/>
  <c r="D112" i="322"/>
  <c r="D113" i="322"/>
  <c r="D114" i="322"/>
  <c r="D115" i="322"/>
  <c r="D116" i="322"/>
  <c r="D117" i="322"/>
  <c r="D118" i="322"/>
  <c r="D119" i="322"/>
  <c r="D120" i="322"/>
  <c r="D121" i="322"/>
  <c r="D122" i="322"/>
  <c r="D123" i="322"/>
  <c r="D124" i="322"/>
  <c r="D125" i="322"/>
  <c r="D126" i="322"/>
  <c r="D127" i="322"/>
  <c r="D128" i="322"/>
  <c r="D129" i="322"/>
  <c r="D130" i="322"/>
  <c r="D131" i="322"/>
  <c r="D132" i="322"/>
  <c r="D133" i="322"/>
  <c r="D134" i="322"/>
  <c r="D135" i="322"/>
  <c r="D136" i="322"/>
  <c r="D137" i="322"/>
  <c r="D138" i="322"/>
  <c r="D139" i="322"/>
  <c r="D140" i="322"/>
  <c r="D141" i="322"/>
  <c r="D142" i="322"/>
  <c r="D143" i="322"/>
  <c r="D144" i="322"/>
  <c r="D145" i="322"/>
  <c r="D146" i="322"/>
  <c r="D147" i="322"/>
  <c r="D148" i="322"/>
  <c r="D149" i="322"/>
  <c r="D150" i="322"/>
  <c r="D151" i="322"/>
  <c r="D152" i="322"/>
  <c r="D153" i="322"/>
  <c r="D154" i="322"/>
  <c r="D155" i="322"/>
  <c r="D156" i="322"/>
  <c r="D157" i="322"/>
  <c r="D158" i="322"/>
  <c r="D159" i="322"/>
  <c r="D160" i="322"/>
  <c r="D161" i="322"/>
  <c r="D162" i="322"/>
  <c r="D163" i="322"/>
  <c r="E163" i="322"/>
  <c r="D164" i="322"/>
  <c r="D165" i="322"/>
  <c r="H149" i="273"/>
  <c r="G149" i="273"/>
  <c r="J1337" i="321" s="1"/>
  <c r="E149" i="273"/>
  <c r="G1337" i="321" s="1"/>
  <c r="G148" i="273"/>
  <c r="J1336" i="321" s="1"/>
  <c r="E148" i="273"/>
  <c r="G1336" i="321" s="1"/>
  <c r="G147" i="273"/>
  <c r="J1335" i="321" s="1"/>
  <c r="E147" i="273"/>
  <c r="G1335" i="321" s="1"/>
  <c r="G144" i="273"/>
  <c r="J1333" i="321" s="1"/>
  <c r="E144" i="273"/>
  <c r="G1333" i="321" s="1"/>
  <c r="F143" i="273"/>
  <c r="F1332" i="321" s="1"/>
  <c r="G143" i="273"/>
  <c r="J1332" i="321" s="1"/>
  <c r="E143" i="273"/>
  <c r="G1332" i="321" s="1"/>
  <c r="G25" i="327"/>
  <c r="J1161" i="321" s="1"/>
  <c r="E25" i="327"/>
  <c r="G1161" i="321" s="1"/>
  <c r="G62" i="324"/>
  <c r="J150" i="321" s="1"/>
  <c r="E62" i="324"/>
  <c r="G150" i="321" s="1"/>
  <c r="G49" i="324"/>
  <c r="J139" i="321" s="1"/>
  <c r="E49" i="324"/>
  <c r="G139" i="321" s="1"/>
  <c r="H48" i="324"/>
  <c r="G48" i="324"/>
  <c r="J138" i="321" s="1"/>
  <c r="E48" i="324"/>
  <c r="G138" i="321" s="1"/>
  <c r="F47" i="324"/>
  <c r="F137" i="321" s="1"/>
  <c r="G47" i="324"/>
  <c r="J137" i="321" s="1"/>
  <c r="E47" i="324"/>
  <c r="G137" i="321" s="1"/>
  <c r="G46" i="324"/>
  <c r="J136" i="321" s="1"/>
  <c r="E46" i="324"/>
  <c r="G136" i="321" s="1"/>
  <c r="N1407" i="321" a="1"/>
  <c r="N1408" i="321" a="1"/>
  <c r="N1405" i="321" a="1"/>
  <c r="N1403" i="321" a="1"/>
  <c r="N1401" i="321" a="1"/>
  <c r="N1406" i="321" a="1"/>
  <c r="N1404" i="321" a="1"/>
  <c r="N1402" i="321" a="1"/>
  <c r="N1399" i="321" a="1"/>
  <c r="N1397" i="321" a="1"/>
  <c r="N1396" i="321" a="1"/>
  <c r="N1400" i="321" a="1"/>
  <c r="N1398" i="321" a="1"/>
  <c r="N1347" i="321" a="1"/>
  <c r="N1356" i="321" a="1"/>
  <c r="N1359" i="321" a="1"/>
  <c r="N1366" i="321" a="1"/>
  <c r="N1370" i="321" a="1"/>
  <c r="N1373" i="321" a="1"/>
  <c r="N1378" i="321" a="1"/>
  <c r="N1384" i="321" a="1"/>
  <c r="N1387" i="321" a="1"/>
  <c r="N1391" i="321" a="1"/>
  <c r="N1394" i="321" a="1"/>
  <c r="N1267" i="321" a="1"/>
  <c r="N1271" i="321" a="1"/>
  <c r="N1274" i="321" a="1"/>
  <c r="N1280" i="321" a="1"/>
  <c r="N1283" i="321" a="1"/>
  <c r="N1287" i="321" a="1"/>
  <c r="N1291" i="321" a="1"/>
  <c r="N1295" i="321" a="1"/>
  <c r="N1298" i="321" a="1"/>
  <c r="N1301" i="321" a="1"/>
  <c r="N1346" i="321" a="1"/>
  <c r="N1349" i="321" a="1"/>
  <c r="N1352" i="321" a="1"/>
  <c r="N1355" i="321" a="1"/>
  <c r="N1358" i="321" a="1"/>
  <c r="N1362" i="321" a="1"/>
  <c r="N1365" i="321" a="1"/>
  <c r="N1369" i="321" a="1"/>
  <c r="N1375" i="321" a="1"/>
  <c r="N1377" i="321" a="1"/>
  <c r="N1381" i="321" a="1"/>
  <c r="N1383" i="321" a="1"/>
  <c r="N1390" i="321" a="1"/>
  <c r="N1393" i="321" a="1"/>
  <c r="N1266" i="321" a="1"/>
  <c r="N1270" i="321" a="1"/>
  <c r="N1273" i="321" a="1"/>
  <c r="N1277" i="321" a="1"/>
  <c r="N1282" i="321" a="1"/>
  <c r="N1286" i="321" a="1"/>
  <c r="N1290" i="321" a="1"/>
  <c r="N1294" i="321" a="1"/>
  <c r="N1297" i="321" a="1"/>
  <c r="N1304" i="321" a="1"/>
  <c r="N1308" i="321" a="1"/>
  <c r="N1345" i="321" a="1"/>
  <c r="N1351" i="321" a="1"/>
  <c r="N1354" i="321" a="1"/>
  <c r="N1361" i="321" a="1"/>
  <c r="N1364" i="321" a="1"/>
  <c r="N1368" i="321" a="1"/>
  <c r="N1372" i="321" a="1"/>
  <c r="N1374" i="321" a="1"/>
  <c r="N1380" i="321" a="1"/>
  <c r="N1386" i="321" a="1"/>
  <c r="N1389" i="321" a="1"/>
  <c r="N1392" i="321" a="1"/>
  <c r="N1265" i="321" a="1"/>
  <c r="N1269" i="321" a="1"/>
  <c r="N1272" i="321" a="1"/>
  <c r="N1276" i="321" a="1"/>
  <c r="N1279" i="321" a="1"/>
  <c r="N1281" i="321" a="1"/>
  <c r="N1285" i="321" a="1"/>
  <c r="N1289" i="321" a="1"/>
  <c r="N1293" i="321" a="1"/>
  <c r="N1296" i="321" a="1"/>
  <c r="N1300" i="321" a="1"/>
  <c r="N1344" i="321" a="1"/>
  <c r="N1348" i="321" a="1"/>
  <c r="N1350" i="321" a="1"/>
  <c r="N1353" i="321" a="1"/>
  <c r="N1357" i="321" a="1"/>
  <c r="N1360" i="321" a="1"/>
  <c r="N1363" i="321" a="1"/>
  <c r="N1367" i="321" a="1"/>
  <c r="N1371" i="321" a="1"/>
  <c r="N1376" i="321" a="1"/>
  <c r="N1379" i="321" a="1"/>
  <c r="N1268" i="321" a="1"/>
  <c r="N1299" i="321" a="1"/>
  <c r="N1315" i="321" a="1"/>
  <c r="N1318" i="321" a="1"/>
  <c r="N1322" i="321" a="1"/>
  <c r="N1326" i="321" a="1"/>
  <c r="N1330" i="321" a="1"/>
  <c r="N1333" i="321" a="1"/>
  <c r="N1337" i="321" a="1"/>
  <c r="N1340" i="321" a="1"/>
  <c r="N1343" i="321" a="1"/>
  <c r="N1189" i="321" a="1"/>
  <c r="N1190" i="321" a="1"/>
  <c r="N1193" i="321" a="1"/>
  <c r="N1196" i="321" a="1"/>
  <c r="N1200" i="321" a="1"/>
  <c r="N1203" i="321" a="1"/>
  <c r="N1207" i="321" a="1"/>
  <c r="N1211" i="321" a="1"/>
  <c r="N1215" i="321" a="1"/>
  <c r="N1219" i="321" a="1"/>
  <c r="N1222" i="321" a="1"/>
  <c r="N1229" i="321" a="1"/>
  <c r="N1235" i="321" a="1"/>
  <c r="N1238" i="321" a="1"/>
  <c r="N1395" i="321" a="1"/>
  <c r="N1278" i="321" a="1"/>
  <c r="N1292" i="321" a="1"/>
  <c r="N1302" i="321" a="1"/>
  <c r="N1303" i="321" a="1"/>
  <c r="N1305" i="321" a="1"/>
  <c r="N1307" i="321" a="1"/>
  <c r="N1309" i="321" a="1"/>
  <c r="N1311" i="321" a="1"/>
  <c r="N1314" i="321" a="1"/>
  <c r="N1317" i="321" a="1"/>
  <c r="N1321" i="321" a="1"/>
  <c r="N1325" i="321" a="1"/>
  <c r="N1329" i="321" a="1"/>
  <c r="N1332" i="321" a="1"/>
  <c r="N1336" i="321" a="1"/>
  <c r="N1188" i="321" a="1"/>
  <c r="N1195" i="321" a="1"/>
  <c r="N1199" i="321" a="1"/>
  <c r="N1206" i="321" a="1"/>
  <c r="N1210" i="321" a="1"/>
  <c r="N1214" i="321" a="1"/>
  <c r="N1218" i="321" a="1"/>
  <c r="N1221" i="321" a="1"/>
  <c r="N1225" i="321" a="1"/>
  <c r="N1228" i="321" a="1"/>
  <c r="N1382" i="321" a="1"/>
  <c r="N1385" i="321" a="1"/>
  <c r="N1275" i="321" a="1"/>
  <c r="N1284" i="321" a="1"/>
  <c r="N1288" i="321" a="1"/>
  <c r="N1313" i="321" a="1"/>
  <c r="N1316" i="321" a="1"/>
  <c r="N1320" i="321" a="1"/>
  <c r="N1324" i="321" a="1"/>
  <c r="N1328" i="321" a="1"/>
  <c r="N1331" i="321" a="1"/>
  <c r="N1335" i="321" a="1"/>
  <c r="N1339" i="321" a="1"/>
  <c r="N1342" i="321" a="1"/>
  <c r="N1187" i="321" a="1"/>
  <c r="N1191" i="321" a="1"/>
  <c r="N1192" i="321" a="1"/>
  <c r="N1194" i="321" a="1"/>
  <c r="N1198" i="321" a="1"/>
  <c r="N1202" i="321" a="1"/>
  <c r="N1205" i="321" a="1"/>
  <c r="N1209" i="321" a="1"/>
  <c r="N1213" i="321" a="1"/>
  <c r="N1217" i="321" a="1"/>
  <c r="N1220" i="321" a="1"/>
  <c r="N1224" i="321" a="1"/>
  <c r="N1227" i="321" a="1"/>
  <c r="N1388" i="321" a="1"/>
  <c r="N1306" i="321" a="1"/>
  <c r="N1310" i="321" a="1"/>
  <c r="N1312" i="321" a="1"/>
  <c r="N1319" i="321" a="1"/>
  <c r="N1323" i="321" a="1"/>
  <c r="N1327" i="321" a="1"/>
  <c r="N1334" i="321" a="1"/>
  <c r="N1338" i="321" a="1"/>
  <c r="N1201" i="321" a="1"/>
  <c r="N1230" i="321" a="1"/>
  <c r="N1239" i="321" a="1"/>
  <c r="N1245" i="321" a="1"/>
  <c r="N1249" i="321" a="1"/>
  <c r="N1252" i="321" a="1"/>
  <c r="N1256" i="321" a="1"/>
  <c r="N1259" i="321" a="1"/>
  <c r="N1262" i="321" a="1"/>
  <c r="N1108" i="321" a="1"/>
  <c r="N1111" i="321" a="1"/>
  <c r="N1115" i="321" a="1"/>
  <c r="N1117" i="321" a="1"/>
  <c r="N1121" i="321" a="1"/>
  <c r="N1125" i="321" a="1"/>
  <c r="N1128" i="321" a="1"/>
  <c r="N1132" i="321" a="1"/>
  <c r="N1135" i="321" a="1"/>
  <c r="N1139" i="321" a="1"/>
  <c r="N1142" i="321" a="1"/>
  <c r="N1145" i="321" a="1"/>
  <c r="N1146" i="321" a="1"/>
  <c r="N1149" i="321" a="1"/>
  <c r="N1156" i="321" a="1"/>
  <c r="N1160" i="321" a="1"/>
  <c r="N1164" i="321" a="1"/>
  <c r="N1168" i="321" a="1"/>
  <c r="N1174" i="321" a="1"/>
  <c r="N1341" i="321" a="1"/>
  <c r="N1204" i="321" a="1"/>
  <c r="N1226" i="321" a="1"/>
  <c r="N1231" i="321" a="1"/>
  <c r="N1233" i="321" a="1"/>
  <c r="N1237" i="321" a="1"/>
  <c r="N1241" i="321" a="1"/>
  <c r="N1244" i="321" a="1"/>
  <c r="N1248" i="321" a="1"/>
  <c r="N1251" i="321" a="1"/>
  <c r="N1255" i="321" a="1"/>
  <c r="N1258" i="321" a="1"/>
  <c r="N1261" i="321" a="1"/>
  <c r="N1107" i="321" a="1"/>
  <c r="N1110" i="321" a="1"/>
  <c r="N1114" i="321" a="1"/>
  <c r="N1120" i="321" a="1"/>
  <c r="N1124" i="321" a="1"/>
  <c r="N1127" i="321" a="1"/>
  <c r="N1131" i="321" a="1"/>
  <c r="N1138" i="321" a="1"/>
  <c r="N1141" i="321" a="1"/>
  <c r="N1148" i="321" a="1"/>
  <c r="N1152" i="321" a="1"/>
  <c r="N1155" i="321" a="1"/>
  <c r="N1159" i="321" a="1"/>
  <c r="N1163" i="321" a="1"/>
  <c r="N1167" i="321" a="1"/>
  <c r="N1186" i="321" a="1"/>
  <c r="N1223" i="321" a="1"/>
  <c r="N1240" i="321" a="1"/>
  <c r="N1243" i="321" a="1"/>
  <c r="N1247" i="321" a="1"/>
  <c r="N1254" i="321" a="1"/>
  <c r="N1257" i="321" a="1"/>
  <c r="N1264" i="321" a="1"/>
  <c r="N1109" i="321" a="1"/>
  <c r="N1113" i="321" a="1"/>
  <c r="N1116" i="321" a="1"/>
  <c r="N1119" i="321" a="1"/>
  <c r="N1123" i="321" a="1"/>
  <c r="N1126" i="321" a="1"/>
  <c r="N1130" i="321" a="1"/>
  <c r="N1134" i="321" a="1"/>
  <c r="N1137" i="321" a="1"/>
  <c r="N1140" i="321" a="1"/>
  <c r="N1144" i="321" a="1"/>
  <c r="N1147" i="321" a="1"/>
  <c r="N1151" i="321" a="1"/>
  <c r="N1154" i="321" a="1"/>
  <c r="N1158" i="321" a="1"/>
  <c r="N1162" i="321" a="1"/>
  <c r="N1166" i="321" a="1"/>
  <c r="N1197" i="321" a="1"/>
  <c r="N1208" i="321" a="1"/>
  <c r="N1212" i="321" a="1"/>
  <c r="N1216" i="321" a="1"/>
  <c r="N1232" i="321" a="1"/>
  <c r="N1234" i="321" a="1"/>
  <c r="N1236" i="321" a="1"/>
  <c r="N1242" i="321" a="1"/>
  <c r="N1246" i="321" a="1"/>
  <c r="N1250" i="321" a="1"/>
  <c r="N1253" i="321" a="1"/>
  <c r="N1260" i="321" a="1"/>
  <c r="N1263" i="321" a="1"/>
  <c r="N1112" i="321" a="1"/>
  <c r="N1118" i="321" a="1"/>
  <c r="N1122" i="321" a="1"/>
  <c r="N1129" i="321" a="1"/>
  <c r="N1133" i="321" a="1"/>
  <c r="N1136" i="321" a="1"/>
  <c r="N1157" i="321" a="1"/>
  <c r="N1165" i="321" a="1"/>
  <c r="N1169" i="321" a="1"/>
  <c r="N1175" i="321" a="1"/>
  <c r="N1176" i="321" a="1"/>
  <c r="N1179" i="321" a="1"/>
  <c r="N1182" i="321" a="1"/>
  <c r="N1028" i="321" a="1"/>
  <c r="N1032" i="321" a="1"/>
  <c r="N1036" i="321" a="1"/>
  <c r="N1040" i="321" a="1"/>
  <c r="N1044" i="321" a="1"/>
  <c r="N1048" i="321" a="1"/>
  <c r="N1052" i="321" a="1"/>
  <c r="N1056" i="321" a="1"/>
  <c r="N1060" i="321" a="1"/>
  <c r="N1064" i="321" a="1"/>
  <c r="N1068" i="321" a="1"/>
  <c r="N1072" i="321" a="1"/>
  <c r="N1076" i="321" a="1"/>
  <c r="N1080" i="321" a="1"/>
  <c r="N1084" i="321" a="1"/>
  <c r="N1088" i="321" a="1"/>
  <c r="N1095" i="321" a="1"/>
  <c r="N1099" i="321" a="1"/>
  <c r="N1103" i="321" a="1"/>
  <c r="N949" i="321" a="1"/>
  <c r="N952" i="321" a="1"/>
  <c r="N956" i="321" a="1"/>
  <c r="N960" i="321" a="1"/>
  <c r="N963" i="321" a="1"/>
  <c r="N967" i="321" a="1"/>
  <c r="N970" i="321" a="1"/>
  <c r="N974" i="321" a="1"/>
  <c r="N980" i="321" a="1"/>
  <c r="N984" i="321" a="1"/>
  <c r="N988" i="321" a="1"/>
  <c r="N992" i="321" a="1"/>
  <c r="N1150" i="321" a="1"/>
  <c r="N1161" i="321" a="1"/>
  <c r="N1178" i="321" a="1"/>
  <c r="N1181" i="321" a="1"/>
  <c r="N1184" i="321" a="1"/>
  <c r="N1185" i="321" a="1"/>
  <c r="N1031" i="321" a="1"/>
  <c r="N1035" i="321" a="1"/>
  <c r="N1039" i="321" a="1"/>
  <c r="N1043" i="321" a="1"/>
  <c r="N1047" i="321" a="1"/>
  <c r="N1051" i="321" a="1"/>
  <c r="N1055" i="321" a="1"/>
  <c r="N1059" i="321" a="1"/>
  <c r="N1063" i="321" a="1"/>
  <c r="N1067" i="321" a="1"/>
  <c r="N1071" i="321" a="1"/>
  <c r="N1075" i="321" a="1"/>
  <c r="N1079" i="321" a="1"/>
  <c r="N1083" i="321" a="1"/>
  <c r="N1087" i="321" a="1"/>
  <c r="N1091" i="321" a="1"/>
  <c r="N1094" i="321" a="1"/>
  <c r="N1098" i="321" a="1"/>
  <c r="N1102" i="321" a="1"/>
  <c r="N1106" i="321" a="1"/>
  <c r="N955" i="321" a="1"/>
  <c r="N959" i="321" a="1"/>
  <c r="N962" i="321" a="1"/>
  <c r="N966" i="321" a="1"/>
  <c r="N973" i="321" a="1"/>
  <c r="N977" i="321" a="1"/>
  <c r="N979" i="321" a="1"/>
  <c r="N983" i="321" a="1"/>
  <c r="N987" i="321" a="1"/>
  <c r="N991" i="321" a="1"/>
  <c r="N1170" i="321" a="1"/>
  <c r="N1173" i="321" a="1"/>
  <c r="N1177" i="321" a="1"/>
  <c r="N1180" i="321" a="1"/>
  <c r="N1030" i="321" a="1"/>
  <c r="N1034" i="321" a="1"/>
  <c r="N1038" i="321" a="1"/>
  <c r="N1042" i="321" a="1"/>
  <c r="N1046" i="321" a="1"/>
  <c r="N1050" i="321" a="1"/>
  <c r="N1054" i="321" a="1"/>
  <c r="N1058" i="321" a="1"/>
  <c r="N1062" i="321" a="1"/>
  <c r="N1066" i="321" a="1"/>
  <c r="N1070" i="321" a="1"/>
  <c r="N1074" i="321" a="1"/>
  <c r="N1078" i="321" a="1"/>
  <c r="N1082" i="321" a="1"/>
  <c r="N1086" i="321" a="1"/>
  <c r="N1090" i="321" a="1"/>
  <c r="N1093" i="321" a="1"/>
  <c r="N1097" i="321" a="1"/>
  <c r="N1101" i="321" a="1"/>
  <c r="N1105" i="321" a="1"/>
  <c r="N951" i="321" a="1"/>
  <c r="N954" i="321" a="1"/>
  <c r="N958" i="321" a="1"/>
  <c r="N961" i="321" a="1"/>
  <c r="N965" i="321" a="1"/>
  <c r="N969" i="321" a="1"/>
  <c r="N972" i="321" a="1"/>
  <c r="N976" i="321" a="1"/>
  <c r="N982" i="321" a="1"/>
  <c r="N986" i="321" a="1"/>
  <c r="N990" i="321" a="1"/>
  <c r="N994" i="321" a="1"/>
  <c r="N1143" i="321" a="1"/>
  <c r="N1153" i="321" a="1"/>
  <c r="N1183" i="321" a="1"/>
  <c r="N1029" i="321" a="1"/>
  <c r="N1033" i="321" a="1"/>
  <c r="N1037" i="321" a="1"/>
  <c r="N1041" i="321" a="1"/>
  <c r="N1045" i="321" a="1"/>
  <c r="N1049" i="321" a="1"/>
  <c r="N1053" i="321" a="1"/>
  <c r="N1057" i="321" a="1"/>
  <c r="N1061" i="321" a="1"/>
  <c r="N1065" i="321" a="1"/>
  <c r="N1069" i="321" a="1"/>
  <c r="N1073" i="321" a="1"/>
  <c r="N1077" i="321" a="1"/>
  <c r="N1081" i="321" a="1"/>
  <c r="N1085" i="321" a="1"/>
  <c r="N1089" i="321" a="1"/>
  <c r="N1092" i="321" a="1"/>
  <c r="N1100" i="321" a="1"/>
  <c r="N950" i="321" a="1"/>
  <c r="N964" i="321" a="1"/>
  <c r="N971" i="321" a="1"/>
  <c r="N996" i="321" a="1"/>
  <c r="N999" i="321" a="1"/>
  <c r="N1003" i="321" a="1"/>
  <c r="N1007" i="321" a="1"/>
  <c r="N1011" i="321" a="1"/>
  <c r="N1015" i="321" a="1"/>
  <c r="N1019" i="321" a="1"/>
  <c r="N1023" i="321" a="1"/>
  <c r="N1027" i="321" a="1"/>
  <c r="N873" i="321" a="1"/>
  <c r="N877" i="321" a="1"/>
  <c r="N881" i="321" a="1"/>
  <c r="N884" i="321" a="1"/>
  <c r="N888" i="321" a="1"/>
  <c r="N891" i="321" a="1"/>
  <c r="N895" i="321" a="1"/>
  <c r="N902" i="321" a="1"/>
  <c r="N906" i="321" a="1"/>
  <c r="N910" i="321" a="1"/>
  <c r="N914" i="321" a="1"/>
  <c r="N918" i="321" a="1"/>
  <c r="N921" i="321" a="1"/>
  <c r="N925" i="321" a="1"/>
  <c r="N931" i="321" a="1"/>
  <c r="N935" i="321" a="1"/>
  <c r="N938" i="321" a="1"/>
  <c r="N942" i="321" a="1"/>
  <c r="N945" i="321" a="1"/>
  <c r="N791" i="321" a="1"/>
  <c r="N795" i="321" a="1"/>
  <c r="N799" i="321" a="1"/>
  <c r="N802" i="321" a="1"/>
  <c r="N803" i="321" a="1"/>
  <c r="N806" i="321" a="1"/>
  <c r="N809" i="321" a="1"/>
  <c r="N813" i="321" a="1"/>
  <c r="N817" i="321" a="1"/>
  <c r="N824" i="321" a="1"/>
  <c r="N831" i="321" a="1"/>
  <c r="N835" i="321" a="1"/>
  <c r="N1104" i="321" a="1"/>
  <c r="N953" i="321" a="1"/>
  <c r="N975" i="321" a="1"/>
  <c r="N998" i="321" a="1"/>
  <c r="N1002" i="321" a="1"/>
  <c r="N1006" i="321" a="1"/>
  <c r="N1010" i="321" a="1"/>
  <c r="N1014" i="321" a="1"/>
  <c r="N1018" i="321" a="1"/>
  <c r="N1022" i="321" a="1"/>
  <c r="N1026" i="321" a="1"/>
  <c r="N872" i="321" a="1"/>
  <c r="N876" i="321" a="1"/>
  <c r="N880" i="321" a="1"/>
  <c r="N887" i="321" a="1"/>
  <c r="N894" i="321" a="1"/>
  <c r="N898" i="321" a="1"/>
  <c r="N901" i="321" a="1"/>
  <c r="N905" i="321" a="1"/>
  <c r="N909" i="321" a="1"/>
  <c r="N913" i="321" a="1"/>
  <c r="N917" i="321" a="1"/>
  <c r="N920" i="321" a="1"/>
  <c r="N924" i="321" a="1"/>
  <c r="N927" i="321" a="1"/>
  <c r="N930" i="321" a="1"/>
  <c r="N934" i="321" a="1"/>
  <c r="N937" i="321" a="1"/>
  <c r="N941" i="321" a="1"/>
  <c r="N944" i="321" a="1"/>
  <c r="N948" i="321" a="1"/>
  <c r="N794" i="321" a="1"/>
  <c r="N798" i="321" a="1"/>
  <c r="N805" i="321" a="1"/>
  <c r="N808" i="321" a="1"/>
  <c r="N812" i="321" a="1"/>
  <c r="N816" i="321" a="1"/>
  <c r="N820" i="321" a="1"/>
  <c r="N823" i="321" a="1"/>
  <c r="N827" i="321" a="1"/>
  <c r="N957" i="321" a="1"/>
  <c r="N981" i="321" a="1"/>
  <c r="N993" i="321" a="1"/>
  <c r="N995" i="321" a="1"/>
  <c r="N997" i="321" a="1"/>
  <c r="N1001" i="321" a="1"/>
  <c r="N1005" i="321" a="1"/>
  <c r="N1009" i="321" a="1"/>
  <c r="N1013" i="321" a="1"/>
  <c r="N1017" i="321" a="1"/>
  <c r="N1021" i="321" a="1"/>
  <c r="N1025" i="321" a="1"/>
  <c r="N871" i="321" a="1"/>
  <c r="N875" i="321" a="1"/>
  <c r="N879" i="321" a="1"/>
  <c r="N883" i="321" a="1"/>
  <c r="N886" i="321" a="1"/>
  <c r="N890" i="321" a="1"/>
  <c r="N893" i="321" a="1"/>
  <c r="N897" i="321" a="1"/>
  <c r="N900" i="321" a="1"/>
  <c r="N904" i="321" a="1"/>
  <c r="N908" i="321" a="1"/>
  <c r="N912" i="321" a="1"/>
  <c r="N916" i="321" a="1"/>
  <c r="N919" i="321" a="1"/>
  <c r="N923" i="321" a="1"/>
  <c r="N929" i="321" a="1"/>
  <c r="N933" i="321" a="1"/>
  <c r="N936" i="321" a="1"/>
  <c r="N940" i="321" a="1"/>
  <c r="N947" i="321" a="1"/>
  <c r="N793" i="321" a="1"/>
  <c r="N797" i="321" a="1"/>
  <c r="N801" i="321" a="1"/>
  <c r="N804" i="321" a="1"/>
  <c r="N807" i="321" a="1"/>
  <c r="N811" i="321" a="1"/>
  <c r="N815" i="321" a="1"/>
  <c r="N819" i="321" a="1"/>
  <c r="N1096" i="321" a="1"/>
  <c r="N968" i="321" a="1"/>
  <c r="N978" i="321" a="1"/>
  <c r="N985" i="321" a="1"/>
  <c r="N989" i="321" a="1"/>
  <c r="N1000" i="321" a="1"/>
  <c r="N1004" i="321" a="1"/>
  <c r="N1008" i="321" a="1"/>
  <c r="N1012" i="321" a="1"/>
  <c r="N1016" i="321" a="1"/>
  <c r="N1020" i="321" a="1"/>
  <c r="N1024" i="321" a="1"/>
  <c r="N870" i="321" a="1"/>
  <c r="N874" i="321" a="1"/>
  <c r="N878" i="321" a="1"/>
  <c r="N882" i="321" a="1"/>
  <c r="N885" i="321" a="1"/>
  <c r="N889" i="321" a="1"/>
  <c r="N892" i="321" a="1"/>
  <c r="N896" i="321" a="1"/>
  <c r="N915" i="321" a="1"/>
  <c r="N932" i="321" a="1"/>
  <c r="N826" i="321" a="1"/>
  <c r="N829" i="321" a="1"/>
  <c r="N832" i="321" a="1"/>
  <c r="N834" i="321" a="1"/>
  <c r="N836" i="321" a="1"/>
  <c r="N838" i="321" a="1"/>
  <c r="N841" i="321" a="1"/>
  <c r="N844" i="321" a="1"/>
  <c r="N848" i="321" a="1"/>
  <c r="N852" i="321" a="1"/>
  <c r="N856" i="321" a="1"/>
  <c r="N860" i="321" a="1"/>
  <c r="N862" i="321" a="1"/>
  <c r="N866" i="321" a="1"/>
  <c r="N869" i="321" a="1"/>
  <c r="N715" i="321" a="1"/>
  <c r="N718" i="321" a="1"/>
  <c r="N722" i="321" a="1"/>
  <c r="N725" i="321" a="1"/>
  <c r="N726" i="321" a="1"/>
  <c r="N729" i="321" a="1"/>
  <c r="N737" i="321" a="1"/>
  <c r="N741" i="321" a="1"/>
  <c r="N744" i="321" a="1"/>
  <c r="N751" i="321" a="1"/>
  <c r="N755" i="321" a="1"/>
  <c r="N757" i="321" a="1"/>
  <c r="N761" i="321" a="1"/>
  <c r="N765" i="321" a="1"/>
  <c r="N768" i="321" a="1"/>
  <c r="N771" i="321" a="1"/>
  <c r="N774" i="321" a="1"/>
  <c r="N778" i="321" a="1"/>
  <c r="N785" i="321" a="1"/>
  <c r="N789" i="321" a="1"/>
  <c r="N634" i="321" a="1"/>
  <c r="N636" i="321" a="1"/>
  <c r="N638" i="321" a="1"/>
  <c r="N639" i="321" a="1"/>
  <c r="N643" i="321" a="1"/>
  <c r="N646" i="321" a="1"/>
  <c r="N648" i="321" a="1"/>
  <c r="N653" i="321" a="1"/>
  <c r="N658" i="321" a="1"/>
  <c r="N662" i="321" a="1"/>
  <c r="N666" i="321" a="1"/>
  <c r="N670" i="321" a="1"/>
  <c r="N674" i="321" a="1"/>
  <c r="N678" i="321" a="1"/>
  <c r="N687" i="321" a="1"/>
  <c r="N691" i="321" a="1"/>
  <c r="N694" i="321" a="1"/>
  <c r="N696" i="321" a="1"/>
  <c r="N699" i="321" a="1"/>
  <c r="N702" i="321" a="1"/>
  <c r="N554" i="321" a="1"/>
  <c r="N564" i="321" a="1"/>
  <c r="N568" i="321" a="1"/>
  <c r="N572" i="321" a="1"/>
  <c r="N576" i="321" a="1"/>
  <c r="N580" i="321" a="1"/>
  <c r="N584" i="321" a="1"/>
  <c r="N593" i="321" a="1"/>
  <c r="N946" i="321" a="1"/>
  <c r="N821" i="321" a="1"/>
  <c r="N822" i="321" a="1"/>
  <c r="N828" i="321" a="1"/>
  <c r="N830" i="321" a="1"/>
  <c r="N840" i="321" a="1"/>
  <c r="N847" i="321" a="1"/>
  <c r="N851" i="321" a="1"/>
  <c r="N855" i="321" a="1"/>
  <c r="N859" i="321" a="1"/>
  <c r="N865" i="321" a="1"/>
  <c r="N714" i="321" a="1"/>
  <c r="N717" i="321" a="1"/>
  <c r="N721" i="321" a="1"/>
  <c r="N728" i="321" a="1"/>
  <c r="N733" i="321" a="1"/>
  <c r="N734" i="321" a="1"/>
  <c r="N736" i="321" a="1"/>
  <c r="N740" i="321" a="1"/>
  <c r="N743" i="321" a="1"/>
  <c r="N747" i="321" a="1"/>
  <c r="N750" i="321" a="1"/>
  <c r="N754" i="321" a="1"/>
  <c r="N760" i="321" a="1"/>
  <c r="N764" i="321" a="1"/>
  <c r="N770" i="321" a="1"/>
  <c r="N777" i="321" a="1"/>
  <c r="N781" i="321" a="1"/>
  <c r="N784" i="321" a="1"/>
  <c r="N788" i="321" a="1"/>
  <c r="N633" i="321" a="1"/>
  <c r="N642" i="321" a="1"/>
  <c r="N652" i="321" a="1"/>
  <c r="N655" i="321" a="1"/>
  <c r="N657" i="321" a="1"/>
  <c r="N661" i="321" a="1"/>
  <c r="N665" i="321" a="1"/>
  <c r="N669" i="321" a="1"/>
  <c r="N673" i="321" a="1"/>
  <c r="N677" i="321" a="1"/>
  <c r="N681" i="321" a="1"/>
  <c r="N683" i="321" a="1"/>
  <c r="N686" i="321" a="1"/>
  <c r="N690" i="321" a="1"/>
  <c r="N701" i="321" a="1"/>
  <c r="N704" i="321" a="1"/>
  <c r="N708" i="321" a="1"/>
  <c r="N711" i="321" a="1"/>
  <c r="N557" i="321" a="1"/>
  <c r="N559" i="321" a="1"/>
  <c r="N560" i="321" a="1"/>
  <c r="N562" i="321" a="1"/>
  <c r="N563" i="321" a="1"/>
  <c r="N567" i="321" a="1"/>
  <c r="N571" i="321" a="1"/>
  <c r="N575" i="321" a="1"/>
  <c r="N579" i="321" a="1"/>
  <c r="N583" i="321" a="1"/>
  <c r="N899" i="321" a="1"/>
  <c r="N911" i="321" a="1"/>
  <c r="N922" i="321" a="1"/>
  <c r="N926" i="321" a="1"/>
  <c r="N939" i="321" a="1"/>
  <c r="N943" i="321" a="1"/>
  <c r="N792" i="321" a="1"/>
  <c r="N796" i="321" a="1"/>
  <c r="N800" i="321" a="1"/>
  <c r="N810" i="321" a="1"/>
  <c r="N818" i="321" a="1"/>
  <c r="N825" i="321" a="1"/>
  <c r="N833" i="321" a="1"/>
  <c r="N837" i="321" a="1"/>
  <c r="N839" i="321" a="1"/>
  <c r="N843" i="321" a="1"/>
  <c r="N846" i="321" a="1"/>
  <c r="N850" i="321" a="1"/>
  <c r="N854" i="321" a="1"/>
  <c r="N858" i="321" a="1"/>
  <c r="N861" i="321" a="1"/>
  <c r="N864" i="321" a="1"/>
  <c r="N868" i="321" a="1"/>
  <c r="N713" i="321" a="1"/>
  <c r="N716" i="321" a="1"/>
  <c r="N720" i="321" a="1"/>
  <c r="N724" i="321" a="1"/>
  <c r="N727" i="321" a="1"/>
  <c r="N739" i="321" a="1"/>
  <c r="N746" i="321" a="1"/>
  <c r="N749" i="321" a="1"/>
  <c r="N753" i="321" a="1"/>
  <c r="N756" i="321" a="1"/>
  <c r="N759" i="321" a="1"/>
  <c r="N763" i="321" a="1"/>
  <c r="N767" i="321" a="1"/>
  <c r="N769" i="321" a="1"/>
  <c r="N773" i="321" a="1"/>
  <c r="N776" i="321" a="1"/>
  <c r="N780" i="321" a="1"/>
  <c r="N783" i="321" a="1"/>
  <c r="N787" i="321" a="1"/>
  <c r="N790" i="321" a="1"/>
  <c r="N635" i="321" a="1"/>
  <c r="N637" i="321" a="1"/>
  <c r="N641" i="321" a="1"/>
  <c r="N645" i="321" a="1"/>
  <c r="N647" i="321" a="1"/>
  <c r="N649" i="321" a="1"/>
  <c r="N650" i="321" a="1"/>
  <c r="N651" i="321" a="1"/>
  <c r="N660" i="321" a="1"/>
  <c r="N664" i="321" a="1"/>
  <c r="N668" i="321" a="1"/>
  <c r="N672" i="321" a="1"/>
  <c r="N676" i="321" a="1"/>
  <c r="N680" i="321" a="1"/>
  <c r="N685" i="321" a="1"/>
  <c r="N689" i="321" a="1"/>
  <c r="N693" i="321" a="1"/>
  <c r="N695" i="321" a="1"/>
  <c r="N697" i="321" a="1"/>
  <c r="N903" i="321" a="1"/>
  <c r="N907" i="321" a="1"/>
  <c r="N928" i="321" a="1"/>
  <c r="N814" i="321" a="1"/>
  <c r="N842" i="321" a="1"/>
  <c r="N845" i="321" a="1"/>
  <c r="N849" i="321" a="1"/>
  <c r="N853" i="321" a="1"/>
  <c r="N857" i="321" a="1"/>
  <c r="N863" i="321" a="1"/>
  <c r="N867" i="321" a="1"/>
  <c r="N712" i="321" a="1"/>
  <c r="N719" i="321" a="1"/>
  <c r="N723" i="321" a="1"/>
  <c r="N735" i="321" a="1"/>
  <c r="N738" i="321" a="1"/>
  <c r="N742" i="321" a="1"/>
  <c r="N745" i="321" a="1"/>
  <c r="N748" i="321" a="1"/>
  <c r="N752" i="321" a="1"/>
  <c r="N758" i="321" a="1"/>
  <c r="N762" i="321" a="1"/>
  <c r="N766" i="321" a="1"/>
  <c r="N772" i="321" a="1"/>
  <c r="N775" i="321" a="1"/>
  <c r="N779" i="321" a="1"/>
  <c r="N659" i="321" a="1"/>
  <c r="N663" i="321" a="1"/>
  <c r="N667" i="321" a="1"/>
  <c r="N671" i="321" a="1"/>
  <c r="N675" i="321" a="1"/>
  <c r="N679" i="321" a="1"/>
  <c r="N698" i="321" a="1"/>
  <c r="N558" i="321" a="1"/>
  <c r="N573" i="321" a="1"/>
  <c r="N585" i="321" a="1"/>
  <c r="N589" i="321" a="1"/>
  <c r="N597" i="321" a="1"/>
  <c r="N601" i="321" a="1"/>
  <c r="N605" i="321" a="1"/>
  <c r="N609" i="321" a="1"/>
  <c r="N613" i="321" a="1"/>
  <c r="N617" i="321" a="1"/>
  <c r="N621" i="321" a="1"/>
  <c r="N625" i="321" a="1"/>
  <c r="N629" i="321" a="1"/>
  <c r="N475" i="321" a="1"/>
  <c r="N479" i="321" a="1"/>
  <c r="N483" i="321" a="1"/>
  <c r="N487" i="321" a="1"/>
  <c r="N491" i="321" a="1"/>
  <c r="N493" i="321" a="1"/>
  <c r="N495" i="321" a="1"/>
  <c r="N496" i="321" a="1"/>
  <c r="N500" i="321" a="1"/>
  <c r="N504" i="321" a="1"/>
  <c r="N508" i="321" a="1"/>
  <c r="N517" i="321" a="1"/>
  <c r="N520" i="321" a="1"/>
  <c r="N522" i="321" a="1"/>
  <c r="N526" i="321" a="1"/>
  <c r="N530" i="321" a="1"/>
  <c r="N534" i="321" a="1"/>
  <c r="N538" i="321" a="1"/>
  <c r="N542" i="321" a="1"/>
  <c r="N544" i="321" a="1"/>
  <c r="N547" i="321" a="1"/>
  <c r="N551" i="321" a="1"/>
  <c r="N400" i="321" a="1"/>
  <c r="N432" i="321" a="1"/>
  <c r="N436" i="321" a="1"/>
  <c r="N440" i="321" a="1"/>
  <c r="N444" i="321" a="1"/>
  <c r="N447" i="321" a="1"/>
  <c r="N451" i="321" a="1"/>
  <c r="N454" i="321" a="1"/>
  <c r="N458" i="321" a="1"/>
  <c r="N468" i="321" a="1"/>
  <c r="N472" i="321" a="1"/>
  <c r="N317" i="321" a="1"/>
  <c r="N321" i="321" a="1"/>
  <c r="N328" i="321" a="1"/>
  <c r="N331" i="321" a="1"/>
  <c r="N332" i="321" a="1"/>
  <c r="N335" i="321" a="1"/>
  <c r="N339" i="321" a="1"/>
  <c r="N342" i="321" a="1"/>
  <c r="N345" i="321" a="1"/>
  <c r="N349" i="321" a="1"/>
  <c r="N352" i="321" a="1"/>
  <c r="N654" i="321" a="1"/>
  <c r="N707" i="321" a="1"/>
  <c r="N710" i="321" a="1"/>
  <c r="N556" i="321" a="1"/>
  <c r="N561" i="321" a="1"/>
  <c r="N566" i="321" a="1"/>
  <c r="N569" i="321" a="1"/>
  <c r="N578" i="321" a="1"/>
  <c r="N581" i="321" a="1"/>
  <c r="N587" i="321" a="1"/>
  <c r="N596" i="321" a="1"/>
  <c r="N600" i="321" a="1"/>
  <c r="N604" i="321" a="1"/>
  <c r="N608" i="321" a="1"/>
  <c r="N612" i="321" a="1"/>
  <c r="N616" i="321" a="1"/>
  <c r="N620" i="321" a="1"/>
  <c r="N624" i="321" a="1"/>
  <c r="N628" i="321" a="1"/>
  <c r="N632" i="321" a="1"/>
  <c r="N478" i="321" a="1"/>
  <c r="N482" i="321" a="1"/>
  <c r="N486" i="321" a="1"/>
  <c r="N490" i="321" a="1"/>
  <c r="N499" i="321" a="1"/>
  <c r="N503" i="321" a="1"/>
  <c r="N507" i="321" a="1"/>
  <c r="N511" i="321" a="1"/>
  <c r="N513" i="321" a="1"/>
  <c r="N515" i="321" a="1"/>
  <c r="N516" i="321" a="1"/>
  <c r="N525" i="321" a="1"/>
  <c r="N529" i="321" a="1"/>
  <c r="N533" i="321" a="1"/>
  <c r="N537" i="321" a="1"/>
  <c r="N541" i="321" a="1"/>
  <c r="N546" i="321" a="1"/>
  <c r="N550" i="321" a="1"/>
  <c r="N396" i="321" a="1"/>
  <c r="N399" i="321" a="1"/>
  <c r="N405" i="321" a="1"/>
  <c r="N409" i="321" a="1"/>
  <c r="N410" i="321" a="1"/>
  <c r="N412" i="321" a="1"/>
  <c r="N414" i="321" a="1"/>
  <c r="N416" i="321" a="1"/>
  <c r="N418" i="321" a="1"/>
  <c r="N420" i="321" a="1"/>
  <c r="N422" i="321" a="1"/>
  <c r="N424" i="321" a="1"/>
  <c r="N427" i="321" a="1"/>
  <c r="N431" i="321" a="1"/>
  <c r="N435" i="321" a="1"/>
  <c r="N439" i="321" a="1"/>
  <c r="N443" i="321" a="1"/>
  <c r="N446" i="321" a="1"/>
  <c r="N450" i="321" a="1"/>
  <c r="N453" i="321" a="1"/>
  <c r="N457" i="321" a="1"/>
  <c r="N461" i="321" a="1"/>
  <c r="N463" i="321" a="1"/>
  <c r="N464" i="321" a="1"/>
  <c r="N466" i="321" a="1"/>
  <c r="N467" i="321" a="1"/>
  <c r="N471" i="321" a="1"/>
  <c r="N320" i="321" a="1"/>
  <c r="N324" i="321" a="1"/>
  <c r="N327" i="321" a="1"/>
  <c r="N334" i="321" a="1"/>
  <c r="N338" i="321" a="1"/>
  <c r="N348" i="321" a="1"/>
  <c r="N351" i="321" a="1"/>
  <c r="N354" i="321" a="1"/>
  <c r="N358" i="321" a="1"/>
  <c r="N786" i="321" a="1"/>
  <c r="N656" i="321" a="1"/>
  <c r="N682" i="321" a="1"/>
  <c r="N700" i="321" a="1"/>
  <c r="N703" i="321" a="1"/>
  <c r="N706" i="321" a="1"/>
  <c r="N574" i="321" a="1"/>
  <c r="N586" i="321" a="1"/>
  <c r="N590" i="321" a="1"/>
  <c r="N595" i="321" a="1"/>
  <c r="N599" i="321" a="1"/>
  <c r="N603" i="321" a="1"/>
  <c r="N607" i="321" a="1"/>
  <c r="N611" i="321" a="1"/>
  <c r="N615" i="321" a="1"/>
  <c r="N619" i="321" a="1"/>
  <c r="N623" i="321" a="1"/>
  <c r="N627" i="321" a="1"/>
  <c r="N631" i="321" a="1"/>
  <c r="N477" i="321" a="1"/>
  <c r="N481" i="321" a="1"/>
  <c r="N485" i="321" a="1"/>
  <c r="N489" i="321" a="1"/>
  <c r="N492" i="321" a="1"/>
  <c r="N494" i="321" a="1"/>
  <c r="N498" i="321" a="1"/>
  <c r="N502" i="321" a="1"/>
  <c r="N506" i="321" a="1"/>
  <c r="N510" i="321" a="1"/>
  <c r="N519" i="321" a="1"/>
  <c r="N521" i="321" a="1"/>
  <c r="N523" i="321" a="1"/>
  <c r="N524" i="321" a="1"/>
  <c r="N528" i="321" a="1"/>
  <c r="N532" i="321" a="1"/>
  <c r="N536" i="321" a="1"/>
  <c r="N540" i="321" a="1"/>
  <c r="N543" i="321" a="1"/>
  <c r="N545" i="321" a="1"/>
  <c r="N549" i="321" a="1"/>
  <c r="N553" i="321" a="1"/>
  <c r="N398" i="321" a="1"/>
  <c r="N430" i="321" a="1"/>
  <c r="N434" i="321" a="1"/>
  <c r="N438" i="321" a="1"/>
  <c r="N442" i="321" a="1"/>
  <c r="N445" i="321" a="1"/>
  <c r="N449" i="321" a="1"/>
  <c r="N452" i="321" a="1"/>
  <c r="N456" i="321" a="1"/>
  <c r="N460" i="321" a="1"/>
  <c r="N470" i="321" a="1"/>
  <c r="N474" i="321" a="1"/>
  <c r="N319" i="321" a="1"/>
  <c r="N323" i="321" a="1"/>
  <c r="N326" i="321" a="1"/>
  <c r="N330" i="321" a="1"/>
  <c r="N333" i="321" a="1"/>
  <c r="N337" i="321" a="1"/>
  <c r="N341" i="321" a="1"/>
  <c r="N344" i="321" a="1"/>
  <c r="N347" i="321" a="1"/>
  <c r="N782" i="321" a="1"/>
  <c r="N640" i="321" a="1"/>
  <c r="N644" i="321" a="1"/>
  <c r="N684" i="321" a="1"/>
  <c r="N688" i="321" a="1"/>
  <c r="N692" i="321" a="1"/>
  <c r="N705" i="321" a="1"/>
  <c r="N709" i="321" a="1"/>
  <c r="N555" i="321" a="1"/>
  <c r="N565" i="321" a="1"/>
  <c r="N570" i="321" a="1"/>
  <c r="N577" i="321" a="1"/>
  <c r="N582" i="321" a="1"/>
  <c r="N588" i="321" a="1"/>
  <c r="N591" i="321" a="1"/>
  <c r="N592" i="321" a="1"/>
  <c r="N594" i="321" a="1"/>
  <c r="N598" i="321" a="1"/>
  <c r="N602" i="321" a="1"/>
  <c r="N606" i="321" a="1"/>
  <c r="N610" i="321" a="1"/>
  <c r="N614" i="321" a="1"/>
  <c r="N618" i="321" a="1"/>
  <c r="N622" i="321" a="1"/>
  <c r="N626" i="321" a="1"/>
  <c r="N630" i="321" a="1"/>
  <c r="N476" i="321" a="1"/>
  <c r="N480" i="321" a="1"/>
  <c r="N484" i="321" a="1"/>
  <c r="N488" i="321" a="1"/>
  <c r="N497" i="321" a="1"/>
  <c r="N501" i="321" a="1"/>
  <c r="N505" i="321" a="1"/>
  <c r="N509" i="321" a="1"/>
  <c r="N512" i="321" a="1"/>
  <c r="N514" i="321" a="1"/>
  <c r="N518" i="321" a="1"/>
  <c r="N527" i="321" a="1"/>
  <c r="N531" i="321" a="1"/>
  <c r="N535" i="321" a="1"/>
  <c r="N539" i="321" a="1"/>
  <c r="N548" i="321" a="1"/>
  <c r="N552" i="321" a="1"/>
  <c r="N397" i="321" a="1"/>
  <c r="N401" i="321" a="1"/>
  <c r="N404" i="321" a="1"/>
  <c r="N406" i="321" a="1"/>
  <c r="N407" i="321" a="1"/>
  <c r="N408" i="321" a="1"/>
  <c r="N411" i="321" a="1"/>
  <c r="N413" i="321" a="1"/>
  <c r="N415" i="321" a="1"/>
  <c r="N417" i="321" a="1"/>
  <c r="N419" i="321" a="1"/>
  <c r="N421" i="321" a="1"/>
  <c r="N423" i="321" a="1"/>
  <c r="N462" i="321" a="1"/>
  <c r="N318" i="321" a="1"/>
  <c r="N322" i="321" a="1"/>
  <c r="N336" i="321" a="1"/>
  <c r="N343" i="321" a="1"/>
  <c r="N360" i="321" a="1"/>
  <c r="N364" i="321" a="1"/>
  <c r="N370" i="321" a="1"/>
  <c r="N376" i="321" a="1"/>
  <c r="N380" i="321" a="1"/>
  <c r="N392" i="321" a="1"/>
  <c r="N238" i="321" a="1"/>
  <c r="N242" i="321" a="1"/>
  <c r="N246" i="321" a="1"/>
  <c r="N250" i="321" a="1"/>
  <c r="N254" i="321" a="1"/>
  <c r="N258" i="321" a="1"/>
  <c r="N261" i="321" a="1"/>
  <c r="N265" i="321" a="1"/>
  <c r="N268" i="321" a="1"/>
  <c r="N275" i="321" a="1"/>
  <c r="N279" i="321" a="1"/>
  <c r="N282" i="321" a="1"/>
  <c r="N286" i="321" a="1"/>
  <c r="N289" i="321" a="1"/>
  <c r="N293" i="321" a="1"/>
  <c r="N296" i="321" a="1"/>
  <c r="N300" i="321" a="1"/>
  <c r="N304" i="321" a="1"/>
  <c r="N307" i="321" a="1"/>
  <c r="N311" i="321" a="1"/>
  <c r="N315" i="321" a="1"/>
  <c r="N161" i="321" a="1"/>
  <c r="N165" i="321" a="1"/>
  <c r="N169" i="321" a="1"/>
  <c r="N173" i="321" a="1"/>
  <c r="N176" i="321" a="1"/>
  <c r="N183" i="321" a="1"/>
  <c r="N186" i="321" a="1"/>
  <c r="N190" i="321" a="1"/>
  <c r="N194" i="321" a="1"/>
  <c r="N198" i="321" a="1"/>
  <c r="N201" i="321" a="1"/>
  <c r="N202" i="321" a="1"/>
  <c r="N205" i="321" a="1"/>
  <c r="N212" i="321" a="1"/>
  <c r="N216" i="321" a="1"/>
  <c r="N219" i="321" a="1"/>
  <c r="N222" i="321" a="1"/>
  <c r="N225" i="321" a="1"/>
  <c r="N228" i="321" a="1"/>
  <c r="N231" i="321" a="1"/>
  <c r="N234" i="321" a="1"/>
  <c r="N88" i="321" a="1"/>
  <c r="N89" i="321" a="1"/>
  <c r="N95" i="321" a="1"/>
  <c r="N96" i="321" a="1"/>
  <c r="N99" i="321" a="1"/>
  <c r="N103" i="321" a="1"/>
  <c r="N107" i="321" a="1"/>
  <c r="N109" i="321" a="1"/>
  <c r="N329" i="321" a="1"/>
  <c r="N350" i="321" a="1"/>
  <c r="N356" i="321" a="1"/>
  <c r="N363" i="321" a="1"/>
  <c r="N367" i="321" a="1"/>
  <c r="N369" i="321" a="1"/>
  <c r="N372" i="321" a="1"/>
  <c r="N375" i="321" a="1"/>
  <c r="N379" i="321" a="1"/>
  <c r="N382" i="321" a="1"/>
  <c r="N385" i="321" a="1"/>
  <c r="N388" i="321" a="1"/>
  <c r="N391" i="321" a="1"/>
  <c r="N395" i="321" a="1"/>
  <c r="N241" i="321" a="1"/>
  <c r="N245" i="321" a="1"/>
  <c r="N249" i="321" a="1"/>
  <c r="N253" i="321" a="1"/>
  <c r="N257" i="321" a="1"/>
  <c r="N264" i="321" a="1"/>
  <c r="N267" i="321" a="1"/>
  <c r="N271" i="321" a="1"/>
  <c r="N274" i="321" a="1"/>
  <c r="N278" i="321" a="1"/>
  <c r="N285" i="321" a="1"/>
  <c r="N292" i="321" a="1"/>
  <c r="N295" i="321" a="1"/>
  <c r="N299" i="321" a="1"/>
  <c r="N303" i="321" a="1"/>
  <c r="N306" i="321" a="1"/>
  <c r="N310" i="321" a="1"/>
  <c r="N314" i="321" a="1"/>
  <c r="N160" i="321" a="1"/>
  <c r="N164" i="321" a="1"/>
  <c r="N168" i="321" a="1"/>
  <c r="N172" i="321" a="1"/>
  <c r="N175" i="321" a="1"/>
  <c r="N179" i="321" a="1"/>
  <c r="N182" i="321" a="1"/>
  <c r="N189" i="321" a="1"/>
  <c r="N193" i="321" a="1"/>
  <c r="N197" i="321" a="1"/>
  <c r="N204" i="321" a="1"/>
  <c r="N208" i="321" a="1"/>
  <c r="N211" i="321" a="1"/>
  <c r="N215" i="321" a="1"/>
  <c r="N221" i="321" a="1"/>
  <c r="N227" i="321" a="1"/>
  <c r="N233" i="321" a="1"/>
  <c r="N237" i="321" a="1"/>
  <c r="N87" i="321" a="1"/>
  <c r="N102" i="321" a="1"/>
  <c r="N106" i="321" a="1"/>
  <c r="N112" i="321" a="1"/>
  <c r="N115" i="321" a="1"/>
  <c r="N119" i="321" a="1"/>
  <c r="N122" i="321" a="1"/>
  <c r="N125" i="321" a="1"/>
  <c r="N426" i="321" a="1"/>
  <c r="N429" i="321" a="1"/>
  <c r="N433" i="321" a="1"/>
  <c r="N437" i="321" a="1"/>
  <c r="N441" i="321" a="1"/>
  <c r="N448" i="321" a="1"/>
  <c r="N455" i="321" a="1"/>
  <c r="N459" i="321" a="1"/>
  <c r="N325" i="321" a="1"/>
  <c r="N340" i="321" a="1"/>
  <c r="N346" i="321" a="1"/>
  <c r="N359" i="321" a="1"/>
  <c r="N362" i="321" a="1"/>
  <c r="N366" i="321" a="1"/>
  <c r="N374" i="321" a="1"/>
  <c r="N378" i="321" a="1"/>
  <c r="N384" i="321" a="1"/>
  <c r="N387" i="321" a="1"/>
  <c r="N390" i="321" a="1"/>
  <c r="N394" i="321" a="1"/>
  <c r="N240" i="321" a="1"/>
  <c r="N244" i="321" a="1"/>
  <c r="N248" i="321" a="1"/>
  <c r="N252" i="321" a="1"/>
  <c r="N256" i="321" a="1"/>
  <c r="N260" i="321" a="1"/>
  <c r="N263" i="321" a="1"/>
  <c r="N266" i="321" a="1"/>
  <c r="N270" i="321" a="1"/>
  <c r="N273" i="321" a="1"/>
  <c r="N277" i="321" a="1"/>
  <c r="N281" i="321" a="1"/>
  <c r="N284" i="321" a="1"/>
  <c r="N288" i="321" a="1"/>
  <c r="N291" i="321" a="1"/>
  <c r="N298" i="321" a="1"/>
  <c r="N302" i="321" a="1"/>
  <c r="N309" i="321" a="1"/>
  <c r="N313" i="321" a="1"/>
  <c r="N163" i="321" a="1"/>
  <c r="N167" i="321" a="1"/>
  <c r="N171" i="321" a="1"/>
  <c r="N174" i="321" a="1"/>
  <c r="N178" i="321" a="1"/>
  <c r="N181" i="321" a="1"/>
  <c r="N185" i="321" a="1"/>
  <c r="N188" i="321" a="1"/>
  <c r="N192" i="321" a="1"/>
  <c r="N196" i="321" a="1"/>
  <c r="N200" i="321" a="1"/>
  <c r="N203" i="321" a="1"/>
  <c r="N207" i="321" a="1"/>
  <c r="N214" i="321" a="1"/>
  <c r="N218" i="321" a="1"/>
  <c r="N220" i="321" a="1"/>
  <c r="N224" i="321" a="1"/>
  <c r="N230" i="321" a="1"/>
  <c r="N232" i="321" a="1"/>
  <c r="N236" i="321" a="1"/>
  <c r="N97" i="321" a="1"/>
  <c r="N98" i="321" a="1"/>
  <c r="N101" i="321" a="1"/>
  <c r="N105" i="321" a="1"/>
  <c r="N108" i="321" a="1"/>
  <c r="N425" i="321" a="1"/>
  <c r="N428" i="321" a="1"/>
  <c r="N465" i="321" a="1"/>
  <c r="N469" i="321" a="1"/>
  <c r="N473" i="321" a="1"/>
  <c r="N353" i="321" a="1"/>
  <c r="N355" i="321" a="1"/>
  <c r="N357" i="321" a="1"/>
  <c r="N361" i="321" a="1"/>
  <c r="N365" i="321" a="1"/>
  <c r="N368" i="321" a="1"/>
  <c r="N371" i="321" a="1"/>
  <c r="N373" i="321" a="1"/>
  <c r="N377" i="321" a="1"/>
  <c r="N381" i="321" a="1"/>
  <c r="N383" i="321" a="1"/>
  <c r="N386" i="321" a="1"/>
  <c r="N389" i="321" a="1"/>
  <c r="N393" i="321" a="1"/>
  <c r="N239" i="321" a="1"/>
  <c r="N243" i="321" a="1"/>
  <c r="N251" i="321" a="1"/>
  <c r="N255" i="321" a="1"/>
  <c r="N259" i="321" a="1"/>
  <c r="N262" i="321" a="1"/>
  <c r="N269" i="321" a="1"/>
  <c r="N272" i="321" a="1"/>
  <c r="N276" i="321" a="1"/>
  <c r="N280" i="321" a="1"/>
  <c r="N283" i="321" a="1"/>
  <c r="N287" i="321" a="1"/>
  <c r="N290" i="321" a="1"/>
  <c r="N294" i="321" a="1"/>
  <c r="N297" i="321" a="1"/>
  <c r="N301" i="321" a="1"/>
  <c r="N305" i="321" a="1"/>
  <c r="N308" i="321" a="1"/>
  <c r="N312" i="321" a="1"/>
  <c r="N316" i="321" a="1"/>
  <c r="N159" i="321" a="1"/>
  <c r="N162" i="321" a="1"/>
  <c r="N166" i="321" a="1"/>
  <c r="N170" i="321" a="1"/>
  <c r="N177" i="321" a="1"/>
  <c r="N180" i="321" a="1"/>
  <c r="N184" i="321" a="1"/>
  <c r="N187" i="321" a="1"/>
  <c r="N191" i="321" a="1"/>
  <c r="N195" i="321" a="1"/>
  <c r="N199" i="321" a="1"/>
  <c r="N206" i="321" a="1"/>
  <c r="N209" i="321" a="1"/>
  <c r="N213" i="321" a="1"/>
  <c r="N217" i="321" a="1"/>
  <c r="N85" i="321" a="1"/>
  <c r="N104" i="321" a="1"/>
  <c r="N111" i="321" a="1"/>
  <c r="N113" i="321" a="1"/>
  <c r="N120" i="321" a="1"/>
  <c r="N124" i="321" a="1"/>
  <c r="N126" i="321" a="1"/>
  <c r="N133" i="321" a="1"/>
  <c r="N136" i="321" a="1"/>
  <c r="N140" i="321" a="1"/>
  <c r="N143" i="321" a="1"/>
  <c r="N147" i="321" a="1"/>
  <c r="N151" i="321" a="1"/>
  <c r="N155" i="321" a="1"/>
  <c r="N134" i="321" a="1"/>
  <c r="N210" i="321" a="1"/>
  <c r="N100" i="321" a="1"/>
  <c r="N116" i="321" a="1"/>
  <c r="N118" i="321" a="1"/>
  <c r="N129" i="321" a="1"/>
  <c r="N132" i="321" a="1"/>
  <c r="N135" i="321" a="1"/>
  <c r="N139" i="321" a="1"/>
  <c r="N142" i="321" a="1"/>
  <c r="N146" i="321" a="1"/>
  <c r="N150" i="321" a="1"/>
  <c r="N154" i="321" a="1"/>
  <c r="N158" i="321" a="1"/>
  <c r="N235" i="321" a="1"/>
  <c r="N127" i="321" a="1"/>
  <c r="N144" i="321" a="1"/>
  <c r="N156" i="321" a="1"/>
  <c r="N86" i="321" a="1"/>
  <c r="N110" i="321" a="1"/>
  <c r="N114" i="321" a="1"/>
  <c r="N121" i="321" a="1"/>
  <c r="N123" i="321" a="1"/>
  <c r="N128" i="321" a="1"/>
  <c r="N131" i="321" a="1"/>
  <c r="N138" i="321" a="1"/>
  <c r="N145" i="321" a="1"/>
  <c r="N149" i="321" a="1"/>
  <c r="N153" i="321" a="1"/>
  <c r="N137" i="321" a="1"/>
  <c r="N157" i="321" a="1"/>
  <c r="N223" i="321" a="1"/>
  <c r="N226" i="321" a="1"/>
  <c r="N229" i="321" a="1"/>
  <c r="N117" i="321" a="1"/>
  <c r="N130" i="321" a="1"/>
  <c r="N141" i="321" a="1"/>
  <c r="N148" i="321" a="1"/>
  <c r="N152" i="321" a="1"/>
  <c r="N1402" i="321" l="1"/>
  <c r="N1404" i="321"/>
  <c r="N1406" i="321"/>
  <c r="N1401" i="321"/>
  <c r="N1403" i="321"/>
  <c r="N1405" i="321"/>
  <c r="N1408" i="321"/>
  <c r="N1407" i="321"/>
  <c r="E31" i="269"/>
  <c r="G31" i="269"/>
  <c r="N1398" i="321"/>
  <c r="N1400" i="321"/>
  <c r="N1396" i="321"/>
  <c r="N1397" i="321"/>
  <c r="N1399" i="321"/>
  <c r="N152" i="321"/>
  <c r="N148" i="321"/>
  <c r="N141" i="321"/>
  <c r="N130" i="321"/>
  <c r="N117" i="321"/>
  <c r="N229" i="321"/>
  <c r="N226" i="321"/>
  <c r="N223" i="321"/>
  <c r="N157" i="321"/>
  <c r="N137" i="321"/>
  <c r="N153" i="321"/>
  <c r="N149" i="321"/>
  <c r="N145" i="321"/>
  <c r="N138" i="321"/>
  <c r="N131" i="321"/>
  <c r="N128" i="321"/>
  <c r="N123" i="321"/>
  <c r="N121" i="321"/>
  <c r="N114" i="321"/>
  <c r="N110" i="321"/>
  <c r="N86" i="321"/>
  <c r="N156" i="321"/>
  <c r="N144" i="321"/>
  <c r="N127" i="321"/>
  <c r="N235" i="321"/>
  <c r="N158" i="321"/>
  <c r="N154" i="321"/>
  <c r="N150" i="321"/>
  <c r="N146" i="321"/>
  <c r="N142" i="321"/>
  <c r="N139" i="321"/>
  <c r="N135" i="321"/>
  <c r="N132" i="321"/>
  <c r="N129" i="321"/>
  <c r="N118" i="321"/>
  <c r="N116" i="321"/>
  <c r="N100" i="321"/>
  <c r="N210" i="321"/>
  <c r="N134" i="321"/>
  <c r="N155" i="321"/>
  <c r="N151" i="321"/>
  <c r="N147" i="321"/>
  <c r="N143" i="321"/>
  <c r="N140" i="321"/>
  <c r="N136" i="321"/>
  <c r="N133" i="321"/>
  <c r="N126" i="321"/>
  <c r="N124" i="321"/>
  <c r="N120" i="321"/>
  <c r="N113" i="321"/>
  <c r="N111" i="321"/>
  <c r="N104" i="321"/>
  <c r="N85" i="321"/>
  <c r="N217" i="321"/>
  <c r="N213" i="321"/>
  <c r="N209" i="321"/>
  <c r="N206" i="321"/>
  <c r="N199" i="321"/>
  <c r="N195" i="321"/>
  <c r="N191" i="321"/>
  <c r="N187" i="321"/>
  <c r="N184" i="321"/>
  <c r="N180" i="321"/>
  <c r="N177" i="321"/>
  <c r="N170" i="321"/>
  <c r="N166" i="321"/>
  <c r="N162" i="321"/>
  <c r="N159" i="321"/>
  <c r="N316" i="321"/>
  <c r="N312" i="321"/>
  <c r="N308" i="321"/>
  <c r="N305" i="321"/>
  <c r="N301" i="321"/>
  <c r="N297" i="321"/>
  <c r="N294" i="321"/>
  <c r="N290" i="321"/>
  <c r="N287" i="321"/>
  <c r="N283" i="321"/>
  <c r="N280" i="321"/>
  <c r="N276" i="321"/>
  <c r="N272" i="321"/>
  <c r="N269" i="321"/>
  <c r="N262" i="321"/>
  <c r="N259" i="321"/>
  <c r="N255" i="321"/>
  <c r="N251" i="321"/>
  <c r="N243" i="321"/>
  <c r="N239" i="321"/>
  <c r="N393" i="321"/>
  <c r="N389" i="321"/>
  <c r="N386" i="321"/>
  <c r="N383" i="321"/>
  <c r="N381" i="321"/>
  <c r="N377" i="321"/>
  <c r="N373" i="321"/>
  <c r="N371" i="321"/>
  <c r="N368" i="321"/>
  <c r="N365" i="321"/>
  <c r="N361" i="321"/>
  <c r="N357" i="321"/>
  <c r="N355" i="321"/>
  <c r="N353" i="321"/>
  <c r="N473" i="321"/>
  <c r="N469" i="321"/>
  <c r="N465" i="321"/>
  <c r="N428" i="321"/>
  <c r="N425" i="321"/>
  <c r="N108" i="321"/>
  <c r="N105" i="321"/>
  <c r="N101" i="321"/>
  <c r="N98" i="321"/>
  <c r="N97" i="321"/>
  <c r="N236" i="321"/>
  <c r="N232" i="321"/>
  <c r="N230" i="321"/>
  <c r="N224" i="321"/>
  <c r="N220" i="321"/>
  <c r="N218" i="321"/>
  <c r="N214" i="321"/>
  <c r="N207" i="321"/>
  <c r="N203" i="321"/>
  <c r="N200" i="321"/>
  <c r="N196" i="321"/>
  <c r="N192" i="321"/>
  <c r="N188" i="321"/>
  <c r="N185" i="321"/>
  <c r="N181" i="321"/>
  <c r="N178" i="321"/>
  <c r="N174" i="321"/>
  <c r="N171" i="321"/>
  <c r="N167" i="321"/>
  <c r="N163" i="321"/>
  <c r="N313" i="321"/>
  <c r="N309" i="321"/>
  <c r="N302" i="321"/>
  <c r="N298" i="321"/>
  <c r="N291" i="321"/>
  <c r="N288" i="321"/>
  <c r="N284" i="321"/>
  <c r="N281" i="321"/>
  <c r="N277" i="321"/>
  <c r="N273" i="321"/>
  <c r="N270" i="321"/>
  <c r="N266" i="321"/>
  <c r="N263" i="321"/>
  <c r="N260" i="321"/>
  <c r="N256" i="321"/>
  <c r="N252" i="321"/>
  <c r="N248" i="321"/>
  <c r="N244" i="321"/>
  <c r="N240" i="321"/>
  <c r="N394" i="321"/>
  <c r="N390" i="321"/>
  <c r="N387" i="321"/>
  <c r="N384" i="321"/>
  <c r="N378" i="321"/>
  <c r="N374" i="321"/>
  <c r="N366" i="321"/>
  <c r="N362" i="321"/>
  <c r="N359" i="321"/>
  <c r="N346" i="321"/>
  <c r="N340" i="321"/>
  <c r="N325" i="321"/>
  <c r="N459" i="321"/>
  <c r="N455" i="321"/>
  <c r="N448" i="321"/>
  <c r="N441" i="321"/>
  <c r="N437" i="321"/>
  <c r="N433" i="321"/>
  <c r="N429" i="321"/>
  <c r="N426" i="321"/>
  <c r="N125" i="321"/>
  <c r="N122" i="321"/>
  <c r="N119" i="321"/>
  <c r="N115" i="321"/>
  <c r="N112" i="321"/>
  <c r="N106" i="321"/>
  <c r="N102" i="321"/>
  <c r="N87" i="321"/>
  <c r="N237" i="321"/>
  <c r="N233" i="321"/>
  <c r="N227" i="321"/>
  <c r="N221" i="321"/>
  <c r="N215" i="321"/>
  <c r="N211" i="321"/>
  <c r="N208" i="321"/>
  <c r="N204" i="321"/>
  <c r="N197" i="321"/>
  <c r="N193" i="321"/>
  <c r="N189" i="321"/>
  <c r="N182" i="321"/>
  <c r="N179" i="321"/>
  <c r="N175" i="321"/>
  <c r="N172" i="321"/>
  <c r="N168" i="321"/>
  <c r="N164" i="321"/>
  <c r="N160" i="321"/>
  <c r="N314" i="321"/>
  <c r="N310" i="321"/>
  <c r="N306" i="321"/>
  <c r="N303" i="321"/>
  <c r="N299" i="321"/>
  <c r="N295" i="321"/>
  <c r="N292" i="321"/>
  <c r="N285" i="321"/>
  <c r="N278" i="321"/>
  <c r="N274" i="321"/>
  <c r="N271" i="321"/>
  <c r="N267" i="321"/>
  <c r="N264" i="321"/>
  <c r="N257" i="321"/>
  <c r="N253" i="321"/>
  <c r="N249" i="321"/>
  <c r="N245" i="321"/>
  <c r="N241" i="321"/>
  <c r="N395" i="321"/>
  <c r="N391" i="321"/>
  <c r="N388" i="321"/>
  <c r="N385" i="321"/>
  <c r="N382" i="321"/>
  <c r="N379" i="321"/>
  <c r="N375" i="321"/>
  <c r="N372" i="321"/>
  <c r="N369" i="321"/>
  <c r="N367" i="321"/>
  <c r="N363" i="321"/>
  <c r="N356" i="321"/>
  <c r="N350" i="321"/>
  <c r="N329" i="321"/>
  <c r="N109" i="321"/>
  <c r="N107" i="321"/>
  <c r="N103" i="321"/>
  <c r="N99" i="321"/>
  <c r="N96" i="321"/>
  <c r="N95" i="321"/>
  <c r="N89" i="321"/>
  <c r="N88" i="321"/>
  <c r="N234" i="321"/>
  <c r="N231" i="321"/>
  <c r="N228" i="321"/>
  <c r="N225" i="321"/>
  <c r="N222" i="321"/>
  <c r="N219" i="321"/>
  <c r="N216" i="321"/>
  <c r="N212" i="321"/>
  <c r="N205" i="321"/>
  <c r="N202" i="321"/>
  <c r="N201" i="321"/>
  <c r="N198" i="321"/>
  <c r="N194" i="321"/>
  <c r="N190" i="321"/>
  <c r="N186" i="321"/>
  <c r="N183" i="321"/>
  <c r="N176" i="321"/>
  <c r="N173" i="321"/>
  <c r="N169" i="321"/>
  <c r="N165" i="321"/>
  <c r="N161" i="321"/>
  <c r="N315" i="321"/>
  <c r="N311" i="321"/>
  <c r="N307" i="321"/>
  <c r="N304" i="321"/>
  <c r="N300" i="321"/>
  <c r="N296" i="321"/>
  <c r="N293" i="321"/>
  <c r="N289" i="321"/>
  <c r="N286" i="321"/>
  <c r="N282" i="321"/>
  <c r="N279" i="321"/>
  <c r="N275" i="321"/>
  <c r="N268" i="321"/>
  <c r="N265" i="321"/>
  <c r="N261" i="321"/>
  <c r="N258" i="321"/>
  <c r="N254" i="321"/>
  <c r="N250" i="321"/>
  <c r="N246" i="321"/>
  <c r="N242" i="321"/>
  <c r="N238" i="321"/>
  <c r="N392" i="321"/>
  <c r="N380" i="321"/>
  <c r="N376" i="321"/>
  <c r="N370" i="321"/>
  <c r="N364" i="321"/>
  <c r="N360" i="321"/>
  <c r="N343" i="321"/>
  <c r="N336" i="321"/>
  <c r="N322" i="321"/>
  <c r="N318" i="321"/>
  <c r="N462" i="321"/>
  <c r="N423" i="321"/>
  <c r="N421" i="321"/>
  <c r="N419" i="321"/>
  <c r="N417" i="321"/>
  <c r="N415" i="321"/>
  <c r="N413" i="321"/>
  <c r="N411" i="321"/>
  <c r="N408" i="321"/>
  <c r="N407" i="321"/>
  <c r="N406" i="321"/>
  <c r="N404" i="321"/>
  <c r="N401" i="321"/>
  <c r="N397" i="321"/>
  <c r="N552" i="321"/>
  <c r="N548" i="321"/>
  <c r="N539" i="321"/>
  <c r="N535" i="321"/>
  <c r="N531" i="321"/>
  <c r="N527" i="321"/>
  <c r="N518" i="321"/>
  <c r="N514" i="321"/>
  <c r="N512" i="321"/>
  <c r="N509" i="321"/>
  <c r="N505" i="321"/>
  <c r="N501" i="321"/>
  <c r="N497" i="321"/>
  <c r="N488" i="321"/>
  <c r="N484" i="321"/>
  <c r="N480" i="321"/>
  <c r="N476" i="321"/>
  <c r="N630" i="321"/>
  <c r="N626" i="321"/>
  <c r="N622" i="321"/>
  <c r="N618" i="321"/>
  <c r="N614" i="321"/>
  <c r="N610" i="321"/>
  <c r="N606" i="321"/>
  <c r="N602" i="321"/>
  <c r="N598" i="321"/>
  <c r="N594" i="321"/>
  <c r="N592" i="321"/>
  <c r="N591" i="321"/>
  <c r="N588" i="321"/>
  <c r="N582" i="321"/>
  <c r="N577" i="321"/>
  <c r="N570" i="321"/>
  <c r="N565" i="321"/>
  <c r="N555" i="321"/>
  <c r="N709" i="321"/>
  <c r="N705" i="321"/>
  <c r="N692" i="321"/>
  <c r="N688" i="321"/>
  <c r="N684" i="321"/>
  <c r="N644" i="321"/>
  <c r="N640" i="321"/>
  <c r="N782" i="321"/>
  <c r="N347" i="321"/>
  <c r="N344" i="321"/>
  <c r="N341" i="321"/>
  <c r="N337" i="321"/>
  <c r="N333" i="321"/>
  <c r="N330" i="321"/>
  <c r="N326" i="321"/>
  <c r="N323" i="321"/>
  <c r="N319" i="321"/>
  <c r="N474" i="321"/>
  <c r="N470" i="321"/>
  <c r="N460" i="321"/>
  <c r="N456" i="321"/>
  <c r="N452" i="321"/>
  <c r="N449" i="321"/>
  <c r="N445" i="321"/>
  <c r="N442" i="321"/>
  <c r="N438" i="321"/>
  <c r="N434" i="321"/>
  <c r="N430" i="321"/>
  <c r="N398" i="321"/>
  <c r="N553" i="321"/>
  <c r="N549" i="321"/>
  <c r="N545" i="321"/>
  <c r="N543" i="321"/>
  <c r="N540" i="321"/>
  <c r="N536" i="321"/>
  <c r="N532" i="321"/>
  <c r="N528" i="321"/>
  <c r="N524" i="321"/>
  <c r="N523" i="321"/>
  <c r="N521" i="321"/>
  <c r="N519" i="321"/>
  <c r="N510" i="321"/>
  <c r="N506" i="321"/>
  <c r="N502" i="321"/>
  <c r="N498" i="321"/>
  <c r="N494" i="321"/>
  <c r="N492" i="321"/>
  <c r="N489" i="321"/>
  <c r="N485" i="321"/>
  <c r="N481" i="321"/>
  <c r="N477" i="321"/>
  <c r="N631" i="321"/>
  <c r="N627" i="321"/>
  <c r="N623" i="321"/>
  <c r="N619" i="321"/>
  <c r="N615" i="321"/>
  <c r="N611" i="321"/>
  <c r="N607" i="321"/>
  <c r="N603" i="321"/>
  <c r="N599" i="321"/>
  <c r="N595" i="321"/>
  <c r="N590" i="321"/>
  <c r="N586" i="321"/>
  <c r="N574" i="321"/>
  <c r="N706" i="321"/>
  <c r="N703" i="321"/>
  <c r="N700" i="321"/>
  <c r="N682" i="321"/>
  <c r="N656" i="321"/>
  <c r="N786" i="321"/>
  <c r="N358" i="321"/>
  <c r="N354" i="321"/>
  <c r="N351" i="321"/>
  <c r="N348" i="321"/>
  <c r="N338" i="321"/>
  <c r="N334" i="321"/>
  <c r="N327" i="321"/>
  <c r="N324" i="321"/>
  <c r="N320" i="321"/>
  <c r="N471" i="321"/>
  <c r="N467" i="321"/>
  <c r="N466" i="321"/>
  <c r="N464" i="321"/>
  <c r="N463" i="321"/>
  <c r="N461" i="321"/>
  <c r="N457" i="321"/>
  <c r="N453" i="321"/>
  <c r="N450" i="321"/>
  <c r="N446" i="321"/>
  <c r="N443" i="321"/>
  <c r="N439" i="321"/>
  <c r="N435" i="321"/>
  <c r="N431" i="321"/>
  <c r="N427" i="321"/>
  <c r="N424" i="321"/>
  <c r="N422" i="321"/>
  <c r="N420" i="321"/>
  <c r="N418" i="321"/>
  <c r="N416" i="321"/>
  <c r="N414" i="321"/>
  <c r="N412" i="321"/>
  <c r="N410" i="321"/>
  <c r="N409" i="321"/>
  <c r="N405" i="321"/>
  <c r="N399" i="321"/>
  <c r="N396" i="321"/>
  <c r="N550" i="321"/>
  <c r="N546" i="321"/>
  <c r="N541" i="321"/>
  <c r="N537" i="321"/>
  <c r="N533" i="321"/>
  <c r="N529" i="321"/>
  <c r="N525" i="321"/>
  <c r="N516" i="321"/>
  <c r="N515" i="321"/>
  <c r="N513" i="321"/>
  <c r="N511" i="321"/>
  <c r="N507" i="321"/>
  <c r="N503" i="321"/>
  <c r="N499" i="321"/>
  <c r="N490" i="321"/>
  <c r="N486" i="321"/>
  <c r="N482" i="321"/>
  <c r="N478" i="321"/>
  <c r="N632" i="321"/>
  <c r="N628" i="321"/>
  <c r="N624" i="321"/>
  <c r="N620" i="321"/>
  <c r="N616" i="321"/>
  <c r="N612" i="321"/>
  <c r="N608" i="321"/>
  <c r="N604" i="321"/>
  <c r="N600" i="321"/>
  <c r="N596" i="321"/>
  <c r="N587" i="321"/>
  <c r="N581" i="321"/>
  <c r="N578" i="321"/>
  <c r="N569" i="321"/>
  <c r="N566" i="321"/>
  <c r="N561" i="321"/>
  <c r="N556" i="321"/>
  <c r="N710" i="321"/>
  <c r="N707" i="321"/>
  <c r="N654" i="321"/>
  <c r="N352" i="321"/>
  <c r="N349" i="321"/>
  <c r="N345" i="321"/>
  <c r="N342" i="321"/>
  <c r="N339" i="321"/>
  <c r="N335" i="321"/>
  <c r="N332" i="321"/>
  <c r="N331" i="321"/>
  <c r="N328" i="321"/>
  <c r="N321" i="321"/>
  <c r="N317" i="321"/>
  <c r="N472" i="321"/>
  <c r="N468" i="321"/>
  <c r="N458" i="321"/>
  <c r="N454" i="321"/>
  <c r="N451" i="321"/>
  <c r="N447" i="321"/>
  <c r="N444" i="321"/>
  <c r="N440" i="321"/>
  <c r="N436" i="321"/>
  <c r="N432" i="321"/>
  <c r="N400" i="321"/>
  <c r="N551" i="321"/>
  <c r="N547" i="321"/>
  <c r="N544" i="321"/>
  <c r="N542" i="321"/>
  <c r="N538" i="321"/>
  <c r="N534" i="321"/>
  <c r="N530" i="321"/>
  <c r="N526" i="321"/>
  <c r="N522" i="321"/>
  <c r="N520" i="321"/>
  <c r="N517" i="321"/>
  <c r="N508" i="321"/>
  <c r="N504" i="321"/>
  <c r="N500" i="321"/>
  <c r="N496" i="321"/>
  <c r="N495" i="321"/>
  <c r="N493" i="321"/>
  <c r="N491" i="321"/>
  <c r="N487" i="321"/>
  <c r="N483" i="321"/>
  <c r="N479" i="321"/>
  <c r="N475" i="321"/>
  <c r="N629" i="321"/>
  <c r="N625" i="321"/>
  <c r="N621" i="321"/>
  <c r="N617" i="321"/>
  <c r="N613" i="321"/>
  <c r="N609" i="321"/>
  <c r="N605" i="321"/>
  <c r="N601" i="321"/>
  <c r="N597" i="321"/>
  <c r="N589" i="321"/>
  <c r="N585" i="321"/>
  <c r="N573" i="321"/>
  <c r="N558" i="321"/>
  <c r="N698" i="321"/>
  <c r="N679" i="321"/>
  <c r="N675" i="321"/>
  <c r="N671" i="321"/>
  <c r="N667" i="321"/>
  <c r="N663" i="321"/>
  <c r="N659" i="321"/>
  <c r="N779" i="321"/>
  <c r="N775" i="321"/>
  <c r="N772" i="321"/>
  <c r="N766" i="321"/>
  <c r="N762" i="321"/>
  <c r="N758" i="321"/>
  <c r="N752" i="321"/>
  <c r="N748" i="321"/>
  <c r="N745" i="321"/>
  <c r="N742" i="321"/>
  <c r="N738" i="321"/>
  <c r="N735" i="321"/>
  <c r="N723" i="321"/>
  <c r="N719" i="321"/>
  <c r="N712" i="321"/>
  <c r="N867" i="321"/>
  <c r="N863" i="321"/>
  <c r="N857" i="321"/>
  <c r="N853" i="321"/>
  <c r="N849" i="321"/>
  <c r="N845" i="321"/>
  <c r="N842" i="321"/>
  <c r="N814" i="321"/>
  <c r="N928" i="321"/>
  <c r="N907" i="321"/>
  <c r="N903" i="321"/>
  <c r="N697" i="321"/>
  <c r="N695" i="321"/>
  <c r="N693" i="321"/>
  <c r="N689" i="321"/>
  <c r="N685" i="321"/>
  <c r="N680" i="321"/>
  <c r="N676" i="321"/>
  <c r="N672" i="321"/>
  <c r="N668" i="321"/>
  <c r="N664" i="321"/>
  <c r="N660" i="321"/>
  <c r="N651" i="321"/>
  <c r="N650" i="321"/>
  <c r="N649" i="321"/>
  <c r="N647" i="321"/>
  <c r="N645" i="321"/>
  <c r="N641" i="321"/>
  <c r="N637" i="321"/>
  <c r="N635" i="321"/>
  <c r="N790" i="321"/>
  <c r="N787" i="321"/>
  <c r="N783" i="321"/>
  <c r="N780" i="321"/>
  <c r="N776" i="321"/>
  <c r="N773" i="321"/>
  <c r="N769" i="321"/>
  <c r="N767" i="321"/>
  <c r="N763" i="321"/>
  <c r="N759" i="321"/>
  <c r="N756" i="321"/>
  <c r="N753" i="321"/>
  <c r="N749" i="321"/>
  <c r="N746" i="321"/>
  <c r="N739" i="321"/>
  <c r="N727" i="321"/>
  <c r="N724" i="321"/>
  <c r="N720" i="321"/>
  <c r="N716" i="321"/>
  <c r="N713" i="321"/>
  <c r="N868" i="321"/>
  <c r="N864" i="321"/>
  <c r="N861" i="321"/>
  <c r="N858" i="321"/>
  <c r="N854" i="321"/>
  <c r="N850" i="321"/>
  <c r="N846" i="321"/>
  <c r="N843" i="321"/>
  <c r="N839" i="321"/>
  <c r="N837" i="321"/>
  <c r="N833" i="321"/>
  <c r="N825" i="321"/>
  <c r="N818" i="321"/>
  <c r="N810" i="321"/>
  <c r="N800" i="321"/>
  <c r="N796" i="321"/>
  <c r="N792" i="321"/>
  <c r="N943" i="321"/>
  <c r="N939" i="321"/>
  <c r="N926" i="321"/>
  <c r="N922" i="321"/>
  <c r="N911" i="321"/>
  <c r="N899" i="321"/>
  <c r="N583" i="321"/>
  <c r="N579" i="321"/>
  <c r="N575" i="321"/>
  <c r="N571" i="321"/>
  <c r="N567" i="321"/>
  <c r="N563" i="321"/>
  <c r="N562" i="321"/>
  <c r="N560" i="321"/>
  <c r="N559" i="321"/>
  <c r="N557" i="321"/>
  <c r="N711" i="321"/>
  <c r="N708" i="321"/>
  <c r="N704" i="321"/>
  <c r="N701" i="321"/>
  <c r="N690" i="321"/>
  <c r="N686" i="321"/>
  <c r="N683" i="321"/>
  <c r="N681" i="321"/>
  <c r="N677" i="321"/>
  <c r="N673" i="321"/>
  <c r="N669" i="321"/>
  <c r="N665" i="321"/>
  <c r="N661" i="321"/>
  <c r="N657" i="321"/>
  <c r="N655" i="321"/>
  <c r="N652" i="321"/>
  <c r="N642" i="321"/>
  <c r="N633" i="321"/>
  <c r="N788" i="321"/>
  <c r="N784" i="321"/>
  <c r="N781" i="321"/>
  <c r="N777" i="321"/>
  <c r="N770" i="321"/>
  <c r="N764" i="321"/>
  <c r="N760" i="321"/>
  <c r="N754" i="321"/>
  <c r="N750" i="321"/>
  <c r="N747" i="321"/>
  <c r="N743" i="321"/>
  <c r="N740" i="321"/>
  <c r="N736" i="321"/>
  <c r="N734" i="321"/>
  <c r="N733" i="321"/>
  <c r="N728" i="321"/>
  <c r="N721" i="321"/>
  <c r="N717" i="321"/>
  <c r="N714" i="321"/>
  <c r="N865" i="321"/>
  <c r="N859" i="321"/>
  <c r="N855" i="321"/>
  <c r="N851" i="321"/>
  <c r="N847" i="321"/>
  <c r="N840" i="321"/>
  <c r="N830" i="321"/>
  <c r="N828" i="321"/>
  <c r="N822" i="321"/>
  <c r="N821" i="321"/>
  <c r="N946" i="321"/>
  <c r="N593" i="321"/>
  <c r="N584" i="321"/>
  <c r="N580" i="321"/>
  <c r="N576" i="321"/>
  <c r="N572" i="321"/>
  <c r="N568" i="321"/>
  <c r="N564" i="321"/>
  <c r="N554" i="321"/>
  <c r="N702" i="321"/>
  <c r="N699" i="321"/>
  <c r="N696" i="321"/>
  <c r="N694" i="321"/>
  <c r="N691" i="321"/>
  <c r="N687" i="321"/>
  <c r="N678" i="321"/>
  <c r="N674" i="321"/>
  <c r="N670" i="321"/>
  <c r="N666" i="321"/>
  <c r="N662" i="321"/>
  <c r="N658" i="321"/>
  <c r="N653" i="321"/>
  <c r="N648" i="321"/>
  <c r="N646" i="321"/>
  <c r="N643" i="321"/>
  <c r="N639" i="321"/>
  <c r="N638" i="321"/>
  <c r="N636" i="321"/>
  <c r="N634" i="321"/>
  <c r="N789" i="321"/>
  <c r="N785" i="321"/>
  <c r="N778" i="321"/>
  <c r="N774" i="321"/>
  <c r="N771" i="321"/>
  <c r="N768" i="321"/>
  <c r="N765" i="321"/>
  <c r="N761" i="321"/>
  <c r="N757" i="321"/>
  <c r="N755" i="321"/>
  <c r="N751" i="321"/>
  <c r="N744" i="321"/>
  <c r="N741" i="321"/>
  <c r="N737" i="321"/>
  <c r="N729" i="321"/>
  <c r="N726" i="321"/>
  <c r="N725" i="321"/>
  <c r="N722" i="321"/>
  <c r="N718" i="321"/>
  <c r="N715" i="321"/>
  <c r="N869" i="321"/>
  <c r="N866" i="321"/>
  <c r="N862" i="321"/>
  <c r="N860" i="321"/>
  <c r="N856" i="321"/>
  <c r="N852" i="321"/>
  <c r="N848" i="321"/>
  <c r="N844" i="321"/>
  <c r="N841" i="321"/>
  <c r="N838" i="321"/>
  <c r="N836" i="321"/>
  <c r="N834" i="321"/>
  <c r="N832" i="321"/>
  <c r="N829" i="321"/>
  <c r="N826" i="321"/>
  <c r="N932" i="321"/>
  <c r="N915" i="321"/>
  <c r="N896" i="321"/>
  <c r="N892" i="321"/>
  <c r="N889" i="321"/>
  <c r="N885" i="321"/>
  <c r="N882" i="321"/>
  <c r="N878" i="321"/>
  <c r="N874" i="321"/>
  <c r="N870" i="321"/>
  <c r="N1024" i="321"/>
  <c r="N1020" i="321"/>
  <c r="N1016" i="321"/>
  <c r="N1012" i="321"/>
  <c r="N1008" i="321"/>
  <c r="N1004" i="321"/>
  <c r="N1000" i="321"/>
  <c r="N989" i="321"/>
  <c r="N985" i="321"/>
  <c r="N978" i="321"/>
  <c r="N968" i="321"/>
  <c r="N1096" i="321"/>
  <c r="N819" i="321"/>
  <c r="N815" i="321"/>
  <c r="N811" i="321"/>
  <c r="N807" i="321"/>
  <c r="N804" i="321"/>
  <c r="N801" i="321"/>
  <c r="N797" i="321"/>
  <c r="N793" i="321"/>
  <c r="N947" i="321"/>
  <c r="N940" i="321"/>
  <c r="N936" i="321"/>
  <c r="N933" i="321"/>
  <c r="N929" i="321"/>
  <c r="N923" i="321"/>
  <c r="N919" i="321"/>
  <c r="N916" i="321"/>
  <c r="N912" i="321"/>
  <c r="N908" i="321"/>
  <c r="N904" i="321"/>
  <c r="N900" i="321"/>
  <c r="N897" i="321"/>
  <c r="N893" i="321"/>
  <c r="N890" i="321"/>
  <c r="N886" i="321"/>
  <c r="N883" i="321"/>
  <c r="N879" i="321"/>
  <c r="N875" i="321"/>
  <c r="N871" i="321"/>
  <c r="N1025" i="321"/>
  <c r="N1021" i="321"/>
  <c r="N1017" i="321"/>
  <c r="N1013" i="321"/>
  <c r="N1009" i="321"/>
  <c r="N1005" i="321"/>
  <c r="N1001" i="321"/>
  <c r="N997" i="321"/>
  <c r="N995" i="321"/>
  <c r="N993" i="321"/>
  <c r="N981" i="321"/>
  <c r="N957" i="321"/>
  <c r="N827" i="321"/>
  <c r="N823" i="321"/>
  <c r="N820" i="321"/>
  <c r="N816" i="321"/>
  <c r="N812" i="321"/>
  <c r="N808" i="321"/>
  <c r="N805" i="321"/>
  <c r="N798" i="321"/>
  <c r="N794" i="321"/>
  <c r="N948" i="321"/>
  <c r="N944" i="321"/>
  <c r="N941" i="321"/>
  <c r="N937" i="321"/>
  <c r="N934" i="321"/>
  <c r="N930" i="321"/>
  <c r="N927" i="321"/>
  <c r="N924" i="321"/>
  <c r="N920" i="321"/>
  <c r="N917" i="321"/>
  <c r="N913" i="321"/>
  <c r="N909" i="321"/>
  <c r="N905" i="321"/>
  <c r="N901" i="321"/>
  <c r="N898" i="321"/>
  <c r="N894" i="321"/>
  <c r="N887" i="321"/>
  <c r="N880" i="321"/>
  <c r="N876" i="321"/>
  <c r="N872" i="321"/>
  <c r="N1026" i="321"/>
  <c r="N1022" i="321"/>
  <c r="N1018" i="321"/>
  <c r="N1014" i="321"/>
  <c r="N1010" i="321"/>
  <c r="N1006" i="321"/>
  <c r="N1002" i="321"/>
  <c r="N998" i="321"/>
  <c r="N975" i="321"/>
  <c r="N953" i="321"/>
  <c r="N1104" i="321"/>
  <c r="N835" i="321"/>
  <c r="N831" i="321"/>
  <c r="N824" i="321"/>
  <c r="N817" i="321"/>
  <c r="N813" i="321"/>
  <c r="N809" i="321"/>
  <c r="N806" i="321"/>
  <c r="N803" i="321"/>
  <c r="N802" i="321"/>
  <c r="N799" i="321"/>
  <c r="N795" i="321"/>
  <c r="N791" i="321"/>
  <c r="N945" i="321"/>
  <c r="N942" i="321"/>
  <c r="N938" i="321"/>
  <c r="N935" i="321"/>
  <c r="N931" i="321"/>
  <c r="N925" i="321"/>
  <c r="N921" i="321"/>
  <c r="N918" i="321"/>
  <c r="N914" i="321"/>
  <c r="N910" i="321"/>
  <c r="N906" i="321"/>
  <c r="N902" i="321"/>
  <c r="N895" i="321"/>
  <c r="N891" i="321"/>
  <c r="N888" i="321"/>
  <c r="N884" i="321"/>
  <c r="N881" i="321"/>
  <c r="N877" i="321"/>
  <c r="N873" i="321"/>
  <c r="N1027" i="321"/>
  <c r="N1023" i="321"/>
  <c r="N1019" i="321"/>
  <c r="N1015" i="321"/>
  <c r="N1011" i="321"/>
  <c r="N1007" i="321"/>
  <c r="N1003" i="321"/>
  <c r="N999" i="321"/>
  <c r="N996" i="321"/>
  <c r="N971" i="321"/>
  <c r="N964" i="321"/>
  <c r="N950" i="321"/>
  <c r="N1100" i="321"/>
  <c r="N1092" i="321"/>
  <c r="N1089" i="321"/>
  <c r="N1085" i="321"/>
  <c r="N1081" i="321"/>
  <c r="N1077" i="321"/>
  <c r="N1073" i="321"/>
  <c r="N1069" i="321"/>
  <c r="N1065" i="321"/>
  <c r="N1061" i="321"/>
  <c r="N1057" i="321"/>
  <c r="N1053" i="321"/>
  <c r="N1049" i="321"/>
  <c r="N1045" i="321"/>
  <c r="N1041" i="321"/>
  <c r="N1037" i="321"/>
  <c r="N1033" i="321"/>
  <c r="N1029" i="321"/>
  <c r="N1183" i="321"/>
  <c r="N1153" i="321"/>
  <c r="N1143" i="321"/>
  <c r="N994" i="321"/>
  <c r="N990" i="321"/>
  <c r="N986" i="321"/>
  <c r="N982" i="321"/>
  <c r="N976" i="321"/>
  <c r="N972" i="321"/>
  <c r="N969" i="321"/>
  <c r="N965" i="321"/>
  <c r="N961" i="321"/>
  <c r="N958" i="321"/>
  <c r="N954" i="321"/>
  <c r="N951" i="321"/>
  <c r="N1105" i="321"/>
  <c r="N1101" i="321"/>
  <c r="N1097" i="321"/>
  <c r="N1093" i="321"/>
  <c r="N1090" i="321"/>
  <c r="N1086" i="321"/>
  <c r="N1082" i="321"/>
  <c r="N1078" i="321"/>
  <c r="N1074" i="321"/>
  <c r="N1070" i="321"/>
  <c r="N1066" i="321"/>
  <c r="N1062" i="321"/>
  <c r="N1058" i="321"/>
  <c r="N1054" i="321"/>
  <c r="N1050" i="321"/>
  <c r="N1046" i="321"/>
  <c r="N1042" i="321"/>
  <c r="N1038" i="321"/>
  <c r="N1034" i="321"/>
  <c r="N1030" i="321"/>
  <c r="N1180" i="321"/>
  <c r="N1177" i="321"/>
  <c r="N1173" i="321"/>
  <c r="N1170" i="321"/>
  <c r="N991" i="321"/>
  <c r="N987" i="321"/>
  <c r="N983" i="321"/>
  <c r="N979" i="321"/>
  <c r="N977" i="321"/>
  <c r="N973" i="321"/>
  <c r="N966" i="321"/>
  <c r="N962" i="321"/>
  <c r="N959" i="321"/>
  <c r="N955" i="321"/>
  <c r="N1106" i="321"/>
  <c r="N1102" i="321"/>
  <c r="N1098" i="321"/>
  <c r="N1094" i="321"/>
  <c r="N1091" i="321"/>
  <c r="N1087" i="321"/>
  <c r="N1083" i="321"/>
  <c r="N1079" i="321"/>
  <c r="N1075" i="321"/>
  <c r="N1071" i="321"/>
  <c r="N1067" i="321"/>
  <c r="N1063" i="321"/>
  <c r="N1059" i="321"/>
  <c r="N1055" i="321"/>
  <c r="N1051" i="321"/>
  <c r="N1047" i="321"/>
  <c r="N1043" i="321"/>
  <c r="N1039" i="321"/>
  <c r="N1035" i="321"/>
  <c r="N1031" i="321"/>
  <c r="N1185" i="321"/>
  <c r="N1184" i="321"/>
  <c r="N1181" i="321"/>
  <c r="N1178" i="321"/>
  <c r="N1161" i="321"/>
  <c r="N1150" i="321"/>
  <c r="N992" i="321"/>
  <c r="N988" i="321"/>
  <c r="N984" i="321"/>
  <c r="N980" i="321"/>
  <c r="N974" i="321"/>
  <c r="N970" i="321"/>
  <c r="N967" i="321"/>
  <c r="N963" i="321"/>
  <c r="N960" i="321"/>
  <c r="N956" i="321"/>
  <c r="N952" i="321"/>
  <c r="N949" i="321"/>
  <c r="N1103" i="321"/>
  <c r="N1099" i="321"/>
  <c r="N1095" i="321"/>
  <c r="N1088" i="321"/>
  <c r="N1084" i="321"/>
  <c r="N1080" i="321"/>
  <c r="N1076" i="321"/>
  <c r="N1072" i="321"/>
  <c r="N1068" i="321"/>
  <c r="N1064" i="321"/>
  <c r="N1060" i="321"/>
  <c r="N1056" i="321"/>
  <c r="N1052" i="321"/>
  <c r="N1048" i="321"/>
  <c r="N1044" i="321"/>
  <c r="N1040" i="321"/>
  <c r="N1036" i="321"/>
  <c r="N1032" i="321"/>
  <c r="N1028" i="321"/>
  <c r="N1182" i="321"/>
  <c r="N1179" i="321"/>
  <c r="N1176" i="321"/>
  <c r="N1175" i="321"/>
  <c r="N1169" i="321"/>
  <c r="N1165" i="321"/>
  <c r="N1157" i="321"/>
  <c r="N1136" i="321"/>
  <c r="N1133" i="321"/>
  <c r="N1129" i="321"/>
  <c r="N1122" i="321"/>
  <c r="N1118" i="321"/>
  <c r="N1112" i="321"/>
  <c r="N1263" i="321"/>
  <c r="N1260" i="321"/>
  <c r="N1253" i="321"/>
  <c r="N1250" i="321"/>
  <c r="N1246" i="321"/>
  <c r="N1242" i="321"/>
  <c r="N1236" i="321"/>
  <c r="N1234" i="321"/>
  <c r="N1232" i="321"/>
  <c r="N1216" i="321"/>
  <c r="N1212" i="321"/>
  <c r="N1208" i="321"/>
  <c r="N1197" i="321"/>
  <c r="N1166" i="321"/>
  <c r="N1162" i="321"/>
  <c r="N1158" i="321"/>
  <c r="N1154" i="321"/>
  <c r="N1151" i="321"/>
  <c r="N1147" i="321"/>
  <c r="N1144" i="321"/>
  <c r="N1140" i="321"/>
  <c r="N1137" i="321"/>
  <c r="N1134" i="321"/>
  <c r="N1130" i="321"/>
  <c r="N1126" i="321"/>
  <c r="N1123" i="321"/>
  <c r="N1119" i="321"/>
  <c r="N1116" i="321"/>
  <c r="N1113" i="321"/>
  <c r="N1109" i="321"/>
  <c r="N1264" i="321"/>
  <c r="N1257" i="321"/>
  <c r="N1254" i="321"/>
  <c r="N1247" i="321"/>
  <c r="N1243" i="321"/>
  <c r="N1240" i="321"/>
  <c r="N1223" i="321"/>
  <c r="N1186" i="321"/>
  <c r="N1167" i="321"/>
  <c r="N1163" i="321"/>
  <c r="N1159" i="321"/>
  <c r="N1155" i="321"/>
  <c r="N1152" i="321"/>
  <c r="N1148" i="321"/>
  <c r="N1141" i="321"/>
  <c r="N1138" i="321"/>
  <c r="N1131" i="321"/>
  <c r="N1127" i="321"/>
  <c r="N1124" i="321"/>
  <c r="N1120" i="321"/>
  <c r="N1114" i="321"/>
  <c r="N1110" i="321"/>
  <c r="N1107" i="321"/>
  <c r="N1261" i="321"/>
  <c r="N1258" i="321"/>
  <c r="N1255" i="321"/>
  <c r="N1251" i="321"/>
  <c r="N1248" i="321"/>
  <c r="N1244" i="321"/>
  <c r="N1241" i="321"/>
  <c r="N1237" i="321"/>
  <c r="N1233" i="321"/>
  <c r="N1231" i="321"/>
  <c r="N1226" i="321"/>
  <c r="N1204" i="321"/>
  <c r="N1341" i="321"/>
  <c r="N1174" i="321"/>
  <c r="N1168" i="321"/>
  <c r="N1164" i="321"/>
  <c r="N1160" i="321"/>
  <c r="N1156" i="321"/>
  <c r="N1149" i="321"/>
  <c r="N1146" i="321"/>
  <c r="N1145" i="321"/>
  <c r="N1142" i="321"/>
  <c r="N1139" i="321"/>
  <c r="N1135" i="321"/>
  <c r="N1132" i="321"/>
  <c r="N1128" i="321"/>
  <c r="N1125" i="321"/>
  <c r="N1121" i="321"/>
  <c r="N1117" i="321"/>
  <c r="N1115" i="321"/>
  <c r="N1111" i="321"/>
  <c r="N1108" i="321"/>
  <c r="N1262" i="321"/>
  <c r="N1259" i="321"/>
  <c r="N1256" i="321"/>
  <c r="N1252" i="321"/>
  <c r="N1249" i="321"/>
  <c r="N1245" i="321"/>
  <c r="N1239" i="321"/>
  <c r="N1230" i="321"/>
  <c r="N1201" i="321"/>
  <c r="N1338" i="321"/>
  <c r="N1334" i="321"/>
  <c r="N1327" i="321"/>
  <c r="N1323" i="321"/>
  <c r="N1319" i="321"/>
  <c r="N1312" i="321"/>
  <c r="N1310" i="321"/>
  <c r="N1306" i="321"/>
  <c r="N1388" i="321"/>
  <c r="N1227" i="321"/>
  <c r="N1224" i="321"/>
  <c r="N1220" i="321"/>
  <c r="N1217" i="321"/>
  <c r="N1213" i="321"/>
  <c r="N1209" i="321"/>
  <c r="N1205" i="321"/>
  <c r="N1202" i="321"/>
  <c r="N1198" i="321"/>
  <c r="N1194" i="321"/>
  <c r="N1192" i="321"/>
  <c r="N1191" i="321"/>
  <c r="N1187" i="321"/>
  <c r="N1342" i="321"/>
  <c r="N1339" i="321"/>
  <c r="N1335" i="321"/>
  <c r="N1331" i="321"/>
  <c r="N1328" i="321"/>
  <c r="N1324" i="321"/>
  <c r="N1320" i="321"/>
  <c r="N1316" i="321"/>
  <c r="N1313" i="321"/>
  <c r="N1288" i="321"/>
  <c r="N1284" i="321"/>
  <c r="N1275" i="321"/>
  <c r="N1385" i="321"/>
  <c r="N1382" i="321"/>
  <c r="N1228" i="321"/>
  <c r="N1225" i="321"/>
  <c r="N1221" i="321"/>
  <c r="N1218" i="321"/>
  <c r="N1214" i="321"/>
  <c r="N1210" i="321"/>
  <c r="N1206" i="321"/>
  <c r="N1199" i="321"/>
  <c r="N1195" i="321"/>
  <c r="N1188" i="321"/>
  <c r="N1336" i="321"/>
  <c r="N1332" i="321"/>
  <c r="N1329" i="321"/>
  <c r="N1325" i="321"/>
  <c r="N1321" i="321"/>
  <c r="N1317" i="321"/>
  <c r="N1314" i="321"/>
  <c r="N1311" i="321"/>
  <c r="N1309" i="321"/>
  <c r="N1307" i="321"/>
  <c r="N1305" i="321"/>
  <c r="N1303" i="321"/>
  <c r="N1302" i="321"/>
  <c r="N1292" i="321"/>
  <c r="N1278" i="321"/>
  <c r="N1395" i="321"/>
  <c r="N1238" i="321"/>
  <c r="N1235" i="321"/>
  <c r="N1229" i="321"/>
  <c r="N1222" i="321"/>
  <c r="N1219" i="321"/>
  <c r="N1215" i="321"/>
  <c r="N1211" i="321"/>
  <c r="N1207" i="321"/>
  <c r="N1203" i="321"/>
  <c r="N1200" i="321"/>
  <c r="N1196" i="321"/>
  <c r="N1193" i="321"/>
  <c r="N1190" i="321"/>
  <c r="N1189" i="321"/>
  <c r="N1343" i="321"/>
  <c r="N1340" i="321"/>
  <c r="N1337" i="321"/>
  <c r="N1333" i="321"/>
  <c r="N1330" i="321"/>
  <c r="N1326" i="321"/>
  <c r="N1322" i="321"/>
  <c r="N1318" i="321"/>
  <c r="N1315" i="321"/>
  <c r="N1299" i="321"/>
  <c r="N1268" i="321"/>
  <c r="N1379" i="321"/>
  <c r="N1376" i="321"/>
  <c r="N1371" i="321"/>
  <c r="N1367" i="321"/>
  <c r="N1363" i="321"/>
  <c r="N1360" i="321"/>
  <c r="N1357" i="321"/>
  <c r="N1353" i="321"/>
  <c r="N1350" i="321"/>
  <c r="N1348" i="321"/>
  <c r="N1344" i="321"/>
  <c r="N1300" i="321"/>
  <c r="N1296" i="321"/>
  <c r="N1293" i="321"/>
  <c r="N1289" i="321"/>
  <c r="N1285" i="321"/>
  <c r="N1281" i="321"/>
  <c r="N1279" i="321"/>
  <c r="N1276" i="321"/>
  <c r="N1272" i="321"/>
  <c r="N1269" i="321"/>
  <c r="N1265" i="321"/>
  <c r="N1392" i="321"/>
  <c r="N1389" i="321"/>
  <c r="N1386" i="321"/>
  <c r="N1380" i="321"/>
  <c r="N1374" i="321"/>
  <c r="N1372" i="321"/>
  <c r="N1368" i="321"/>
  <c r="N1364" i="321"/>
  <c r="N1361" i="321"/>
  <c r="N1354" i="321"/>
  <c r="N1351" i="321"/>
  <c r="N1345" i="321"/>
  <c r="N1308" i="321"/>
  <c r="N1304" i="321"/>
  <c r="N1297" i="321"/>
  <c r="N1294" i="321"/>
  <c r="N1290" i="321"/>
  <c r="N1286" i="321"/>
  <c r="N1282" i="321"/>
  <c r="N1277" i="321"/>
  <c r="N1273" i="321"/>
  <c r="N1270" i="321"/>
  <c r="N1266" i="321"/>
  <c r="N1393" i="321"/>
  <c r="N1390" i="321"/>
  <c r="N1383" i="321"/>
  <c r="N1381" i="321"/>
  <c r="N1377" i="321"/>
  <c r="N1375" i="321"/>
  <c r="N1369" i="321"/>
  <c r="N1365" i="321"/>
  <c r="N1362" i="321"/>
  <c r="N1358" i="321"/>
  <c r="N1355" i="321"/>
  <c r="N1352" i="321"/>
  <c r="N1349" i="321"/>
  <c r="N1346" i="321"/>
  <c r="N1301" i="321"/>
  <c r="N1298" i="321"/>
  <c r="N1295" i="321"/>
  <c r="N1291" i="321"/>
  <c r="N1287" i="321"/>
  <c r="N1283" i="321"/>
  <c r="N1280" i="321"/>
  <c r="N1274" i="321"/>
  <c r="N1271" i="321"/>
  <c r="N1267" i="321"/>
  <c r="N1394" i="321"/>
  <c r="N1391" i="321"/>
  <c r="N1387" i="321"/>
  <c r="N1384" i="321"/>
  <c r="N1378" i="321"/>
  <c r="N1373" i="321"/>
  <c r="N1370" i="321"/>
  <c r="N1366" i="321"/>
  <c r="N1359" i="321"/>
  <c r="N1356" i="321"/>
  <c r="N1347" i="321"/>
  <c r="D167" i="322" l="1"/>
  <c r="E167" i="322"/>
  <c r="D168" i="322"/>
  <c r="D169" i="322"/>
  <c r="D170" i="322"/>
  <c r="D171" i="322"/>
  <c r="D172" i="322"/>
  <c r="D173" i="322"/>
  <c r="D174" i="322"/>
  <c r="D175" i="322"/>
  <c r="D176" i="322"/>
  <c r="D177" i="322"/>
  <c r="D178" i="322"/>
  <c r="D179" i="322"/>
  <c r="D180" i="322"/>
  <c r="D181" i="322"/>
  <c r="D182" i="322"/>
  <c r="D183" i="322"/>
  <c r="D184" i="322"/>
  <c r="D185" i="322"/>
  <c r="D186" i="322"/>
  <c r="D187" i="322"/>
  <c r="D188" i="322"/>
  <c r="D189" i="322"/>
  <c r="D190" i="322"/>
  <c r="D191" i="322"/>
  <c r="D192" i="322"/>
  <c r="D193" i="322"/>
  <c r="D194" i="322"/>
  <c r="D195" i="322"/>
  <c r="D196" i="322"/>
  <c r="D197" i="322"/>
  <c r="D198" i="322"/>
  <c r="D199" i="322"/>
  <c r="D200" i="322"/>
  <c r="D201" i="322"/>
  <c r="D202" i="322"/>
  <c r="D203" i="322"/>
  <c r="D204" i="322"/>
  <c r="D205" i="322"/>
  <c r="D206" i="322"/>
  <c r="D207" i="322"/>
  <c r="D208" i="322"/>
  <c r="D209" i="322"/>
  <c r="D210" i="322"/>
  <c r="D211" i="322"/>
  <c r="D212" i="322"/>
  <c r="D213" i="322"/>
  <c r="D214" i="322"/>
  <c r="D215" i="322"/>
  <c r="D216" i="322"/>
  <c r="D217" i="322"/>
  <c r="D218" i="322"/>
  <c r="D219" i="322"/>
  <c r="D220" i="322"/>
  <c r="D221" i="322"/>
  <c r="D222" i="322"/>
  <c r="D223" i="322"/>
  <c r="D224" i="322"/>
  <c r="D225" i="322"/>
  <c r="D226" i="322"/>
  <c r="D227" i="322"/>
  <c r="D228" i="322"/>
  <c r="D229" i="322"/>
  <c r="D230" i="322"/>
  <c r="D231" i="322"/>
  <c r="D232" i="322"/>
  <c r="D233" i="322"/>
  <c r="D234" i="322"/>
  <c r="D235" i="322"/>
  <c r="D236" i="322"/>
  <c r="D237" i="322"/>
  <c r="D238" i="322"/>
  <c r="D239" i="322"/>
  <c r="E239" i="322"/>
  <c r="D240" i="322"/>
  <c r="D241" i="322"/>
  <c r="D242" i="322"/>
  <c r="D243" i="322"/>
  <c r="D244" i="322"/>
  <c r="D245" i="322"/>
  <c r="D246" i="322"/>
  <c r="E246" i="322"/>
  <c r="D247" i="322"/>
  <c r="D248" i="322"/>
  <c r="D249" i="322"/>
  <c r="D250" i="322"/>
  <c r="D251" i="322"/>
  <c r="J10" i="273"/>
  <c r="F1197" i="321" s="1"/>
  <c r="G12" i="273"/>
  <c r="J1198" i="321" s="1"/>
  <c r="E12" i="273"/>
  <c r="G1198" i="321" s="1"/>
  <c r="G139" i="273"/>
  <c r="E139" i="273"/>
  <c r="G1327" i="321" s="1"/>
  <c r="G138" i="273"/>
  <c r="J1325" i="321" s="1"/>
  <c r="E138" i="273"/>
  <c r="G1325" i="321" s="1"/>
  <c r="H135" i="273"/>
  <c r="G135" i="273"/>
  <c r="J1322" i="321" s="1"/>
  <c r="E135" i="273"/>
  <c r="G1322" i="321" s="1"/>
  <c r="G134" i="273"/>
  <c r="J1321" i="321" s="1"/>
  <c r="E134" i="273"/>
  <c r="G1321" i="321" s="1"/>
  <c r="G131" i="273"/>
  <c r="J1319" i="321" s="1"/>
  <c r="E131" i="273"/>
  <c r="G1319" i="321" s="1"/>
  <c r="F130" i="273"/>
  <c r="F1318" i="321" s="1"/>
  <c r="G130" i="273"/>
  <c r="J1318" i="321" s="1"/>
  <c r="E130" i="273"/>
  <c r="G1318" i="321" s="1"/>
  <c r="G129" i="273"/>
  <c r="J1317" i="321" s="1"/>
  <c r="E129" i="273"/>
  <c r="G1317" i="321" s="1"/>
  <c r="G108" i="278"/>
  <c r="J924" i="321" s="1"/>
  <c r="E108" i="278"/>
  <c r="G924" i="321" s="1"/>
  <c r="G100" i="278"/>
  <c r="J916" i="321" s="1"/>
  <c r="E100" i="278"/>
  <c r="G916" i="321" s="1"/>
  <c r="G99" i="278"/>
  <c r="J915" i="321" s="1"/>
  <c r="E99" i="278"/>
  <c r="G915" i="321" s="1"/>
  <c r="F98" i="278"/>
  <c r="F914" i="321" s="1"/>
  <c r="G98" i="278"/>
  <c r="J914" i="321" s="1"/>
  <c r="E98" i="278"/>
  <c r="G914" i="321" s="1"/>
  <c r="G97" i="278"/>
  <c r="J913" i="321" s="1"/>
  <c r="E97" i="278"/>
  <c r="G913" i="321" s="1"/>
  <c r="G94" i="278"/>
  <c r="J910" i="321" s="1"/>
  <c r="E94" i="278"/>
  <c r="G910" i="321" s="1"/>
  <c r="G93" i="278"/>
  <c r="J909" i="321" s="1"/>
  <c r="E93" i="278"/>
  <c r="G909" i="321" s="1"/>
  <c r="G92" i="278"/>
  <c r="J908" i="321" s="1"/>
  <c r="E92" i="278"/>
  <c r="G908" i="321" s="1"/>
  <c r="G91" i="278"/>
  <c r="J907" i="321" s="1"/>
  <c r="E91" i="278"/>
  <c r="G907" i="321" s="1"/>
  <c r="G90" i="278"/>
  <c r="J906" i="321" s="1"/>
  <c r="E90" i="278"/>
  <c r="G906" i="321" s="1"/>
  <c r="H87" i="278"/>
  <c r="G87" i="278"/>
  <c r="J903" i="321" s="1"/>
  <c r="E87" i="278"/>
  <c r="G903" i="321" s="1"/>
  <c r="F86" i="278"/>
  <c r="F902" i="321" s="1"/>
  <c r="G86" i="278"/>
  <c r="J902" i="321" s="1"/>
  <c r="E86" i="278"/>
  <c r="G902" i="321" s="1"/>
  <c r="G85" i="278"/>
  <c r="J901" i="321" s="1"/>
  <c r="E85" i="278"/>
  <c r="G901" i="321" s="1"/>
  <c r="G84" i="278"/>
  <c r="J900" i="321" s="1"/>
  <c r="E84" i="278"/>
  <c r="G900" i="321" s="1"/>
  <c r="G14" i="269"/>
  <c r="E14" i="269"/>
  <c r="G13" i="269"/>
  <c r="E13" i="269"/>
  <c r="G12" i="269"/>
  <c r="E12" i="269"/>
  <c r="G11" i="269"/>
  <c r="E11" i="269"/>
  <c r="G10" i="269"/>
  <c r="E10" i="269"/>
  <c r="G1326" i="321" l="1"/>
  <c r="J1327" i="321"/>
  <c r="J1326" i="321"/>
  <c r="E250" i="322"/>
  <c r="K10" i="273"/>
  <c r="J12" i="273"/>
  <c r="F1198" i="321" s="1"/>
  <c r="F2" i="265"/>
  <c r="D253" i="322"/>
  <c r="E253" i="322"/>
  <c r="D254" i="322"/>
  <c r="E254" i="322"/>
  <c r="D255" i="322"/>
  <c r="D256" i="322"/>
  <c r="E256" i="322"/>
  <c r="D257" i="322"/>
  <c r="D258" i="322"/>
  <c r="E258" i="322"/>
  <c r="D259" i="322"/>
  <c r="D260" i="322"/>
  <c r="D261" i="322"/>
  <c r="E261" i="322"/>
  <c r="D262" i="322"/>
  <c r="GJ112" i="273"/>
  <c r="GJ61" i="288" s="1"/>
  <c r="GJ63" i="288" s="1"/>
  <c r="GJ65" i="288" s="1"/>
  <c r="GJ57" i="288"/>
  <c r="GJ62" i="288" s="1"/>
  <c r="G111" i="273"/>
  <c r="E111" i="273"/>
  <c r="G1297" i="321" s="1"/>
  <c r="G65" i="288"/>
  <c r="J788" i="321" s="1"/>
  <c r="E65" i="288"/>
  <c r="G788" i="321" s="1"/>
  <c r="G62" i="288"/>
  <c r="J785" i="321" s="1"/>
  <c r="E62" i="288"/>
  <c r="G785" i="321" s="1"/>
  <c r="G61" i="288"/>
  <c r="J784" i="321" s="1"/>
  <c r="E61" i="288"/>
  <c r="G784" i="321" s="1"/>
  <c r="H60" i="288"/>
  <c r="G60" i="288"/>
  <c r="J783" i="321" s="1"/>
  <c r="E60" i="288"/>
  <c r="G783" i="321" s="1"/>
  <c r="G56" i="288"/>
  <c r="E56" i="288"/>
  <c r="G55" i="288"/>
  <c r="E55" i="288"/>
  <c r="G775" i="321" s="1"/>
  <c r="G51" i="288"/>
  <c r="J771" i="321" s="1"/>
  <c r="E51" i="288"/>
  <c r="G771" i="321" s="1"/>
  <c r="J50" i="288"/>
  <c r="F770" i="321" s="1"/>
  <c r="K50" i="288"/>
  <c r="L50" i="288"/>
  <c r="M50" i="288"/>
  <c r="N50" i="288"/>
  <c r="O50" i="288"/>
  <c r="P50" i="288"/>
  <c r="Q50" i="288"/>
  <c r="R50" i="288"/>
  <c r="S50" i="288"/>
  <c r="T50" i="288"/>
  <c r="U50" i="288"/>
  <c r="V50" i="288"/>
  <c r="W50" i="288"/>
  <c r="X50" i="288"/>
  <c r="Y50" i="288"/>
  <c r="Z50" i="288"/>
  <c r="AA50" i="288"/>
  <c r="AB50" i="288"/>
  <c r="AC50" i="288"/>
  <c r="AD50" i="288"/>
  <c r="AE50" i="288"/>
  <c r="AF50" i="288"/>
  <c r="AG50" i="288"/>
  <c r="AH50" i="288"/>
  <c r="AI50" i="288"/>
  <c r="AJ50" i="288"/>
  <c r="AK50" i="288"/>
  <c r="AL50" i="288"/>
  <c r="AM50" i="288"/>
  <c r="AN50" i="288"/>
  <c r="AO50" i="288"/>
  <c r="AP50" i="288"/>
  <c r="AQ50" i="288"/>
  <c r="AR50" i="288"/>
  <c r="AS50" i="288"/>
  <c r="AT50" i="288"/>
  <c r="AU50" i="288"/>
  <c r="AV50" i="288"/>
  <c r="AW50" i="288"/>
  <c r="AX50" i="288"/>
  <c r="AY50" i="288"/>
  <c r="AZ50" i="288"/>
  <c r="BA50" i="288"/>
  <c r="BB50" i="288"/>
  <c r="BC50" i="288"/>
  <c r="BD50" i="288"/>
  <c r="BE50" i="288"/>
  <c r="BF50" i="288"/>
  <c r="BG50" i="288"/>
  <c r="BH50" i="288"/>
  <c r="BI50" i="288"/>
  <c r="BJ50" i="288"/>
  <c r="BK50" i="288"/>
  <c r="BL50" i="288"/>
  <c r="BM50" i="288"/>
  <c r="BN50" i="288"/>
  <c r="BO50" i="288"/>
  <c r="BP50" i="288"/>
  <c r="BQ50" i="288"/>
  <c r="BR50" i="288"/>
  <c r="BS50" i="288"/>
  <c r="BT50" i="288"/>
  <c r="BU50" i="288"/>
  <c r="BV50" i="288"/>
  <c r="BW50" i="288"/>
  <c r="BX50" i="288"/>
  <c r="BY50" i="288"/>
  <c r="BZ50" i="288"/>
  <c r="CA50" i="288"/>
  <c r="CB50" i="288"/>
  <c r="CC50" i="288"/>
  <c r="CD50" i="288"/>
  <c r="CE50" i="288"/>
  <c r="CF50" i="288"/>
  <c r="CG50" i="288"/>
  <c r="CH50" i="288"/>
  <c r="CI50" i="288"/>
  <c r="CJ50" i="288"/>
  <c r="CK50" i="288"/>
  <c r="CL50" i="288"/>
  <c r="CM50" i="288"/>
  <c r="CN50" i="288"/>
  <c r="CO50" i="288"/>
  <c r="CP50" i="288"/>
  <c r="CQ50" i="288"/>
  <c r="CR50" i="288"/>
  <c r="CS50" i="288"/>
  <c r="CT50" i="288"/>
  <c r="CU50" i="288"/>
  <c r="CV50" i="288"/>
  <c r="CW50" i="288"/>
  <c r="CX50" i="288"/>
  <c r="CY50" i="288"/>
  <c r="CZ50" i="288"/>
  <c r="DA50" i="288"/>
  <c r="DB50" i="288"/>
  <c r="DC50" i="288"/>
  <c r="DD50" i="288"/>
  <c r="DE50" i="288"/>
  <c r="DF50" i="288"/>
  <c r="DG50" i="288"/>
  <c r="DH50" i="288"/>
  <c r="DI50" i="288"/>
  <c r="DJ50" i="288"/>
  <c r="DK50" i="288"/>
  <c r="DL50" i="288"/>
  <c r="DM50" i="288"/>
  <c r="DN50" i="288"/>
  <c r="DO50" i="288"/>
  <c r="DP50" i="288"/>
  <c r="DQ50" i="288"/>
  <c r="DR50" i="288"/>
  <c r="DS50" i="288"/>
  <c r="DT50" i="288"/>
  <c r="DU50" i="288"/>
  <c r="DV50" i="288"/>
  <c r="DW50" i="288"/>
  <c r="DX50" i="288"/>
  <c r="DY50" i="288"/>
  <c r="DZ50" i="288"/>
  <c r="EA50" i="288"/>
  <c r="EB50" i="288"/>
  <c r="EC50" i="288"/>
  <c r="ED50" i="288"/>
  <c r="EE50" i="288"/>
  <c r="EF50" i="288"/>
  <c r="EG50" i="288"/>
  <c r="EH50" i="288"/>
  <c r="EI50" i="288"/>
  <c r="EJ50" i="288"/>
  <c r="EK50" i="288"/>
  <c r="EL50" i="288"/>
  <c r="EM50" i="288"/>
  <c r="EN50" i="288"/>
  <c r="EO50" i="288"/>
  <c r="EP50" i="288"/>
  <c r="EQ50" i="288"/>
  <c r="ER50" i="288"/>
  <c r="ES50" i="288"/>
  <c r="ET50" i="288"/>
  <c r="EU50" i="288"/>
  <c r="EV50" i="288"/>
  <c r="EW50" i="288"/>
  <c r="EX50" i="288"/>
  <c r="EY50" i="288"/>
  <c r="EZ50" i="288"/>
  <c r="FA50" i="288"/>
  <c r="FB50" i="288"/>
  <c r="FC50" i="288"/>
  <c r="FD50" i="288"/>
  <c r="FE50" i="288"/>
  <c r="FF50" i="288"/>
  <c r="FG50" i="288"/>
  <c r="FH50" i="288"/>
  <c r="FI50" i="288"/>
  <c r="FJ50" i="288"/>
  <c r="FK50" i="288"/>
  <c r="FL50" i="288"/>
  <c r="FM50" i="288"/>
  <c r="FN50" i="288"/>
  <c r="FO50" i="288"/>
  <c r="FP50" i="288"/>
  <c r="FQ50" i="288"/>
  <c r="FR50" i="288"/>
  <c r="FS50" i="288"/>
  <c r="FT50" i="288"/>
  <c r="FU50" i="288"/>
  <c r="FV50" i="288"/>
  <c r="FW50" i="288"/>
  <c r="FX50" i="288"/>
  <c r="FY50" i="288"/>
  <c r="FZ50" i="288"/>
  <c r="GA50" i="288"/>
  <c r="GB50" i="288"/>
  <c r="GC50" i="288"/>
  <c r="GD50" i="288"/>
  <c r="GE50" i="288"/>
  <c r="GF50" i="288"/>
  <c r="GG50" i="288"/>
  <c r="GH50" i="288"/>
  <c r="GI50" i="288"/>
  <c r="GJ50" i="288"/>
  <c r="H50" i="288"/>
  <c r="G50" i="288"/>
  <c r="J770" i="321" s="1"/>
  <c r="E50" i="288"/>
  <c r="G770" i="321" s="1"/>
  <c r="D264" i="322"/>
  <c r="E264" i="322"/>
  <c r="D265" i="322"/>
  <c r="E265" i="322"/>
  <c r="D266" i="322"/>
  <c r="D267" i="322"/>
  <c r="D268" i="322"/>
  <c r="G43" i="288"/>
  <c r="J766" i="321" s="1"/>
  <c r="E43" i="288"/>
  <c r="G766" i="321" s="1"/>
  <c r="G42" i="288"/>
  <c r="J765" i="321" s="1"/>
  <c r="E42" i="288"/>
  <c r="G765" i="321" s="1"/>
  <c r="G39" i="288"/>
  <c r="J763" i="321" s="1"/>
  <c r="E39" i="288"/>
  <c r="G763" i="321" s="1"/>
  <c r="G36" i="288"/>
  <c r="J760" i="321" s="1"/>
  <c r="E36" i="288"/>
  <c r="G760" i="321" s="1"/>
  <c r="G35" i="288"/>
  <c r="J759" i="321" s="1"/>
  <c r="E35" i="288"/>
  <c r="G759" i="321" s="1"/>
  <c r="G34" i="288"/>
  <c r="J758" i="321" s="1"/>
  <c r="E34" i="288"/>
  <c r="G758" i="321" s="1"/>
  <c r="D270" i="322"/>
  <c r="E270" i="322"/>
  <c r="D271" i="322"/>
  <c r="D272" i="322"/>
  <c r="D273" i="322"/>
  <c r="G80" i="288"/>
  <c r="J800" i="321" s="1"/>
  <c r="E80" i="288"/>
  <c r="G800" i="321" s="1"/>
  <c r="H79" i="288"/>
  <c r="G79" i="288"/>
  <c r="J799" i="321" s="1"/>
  <c r="E79" i="288"/>
  <c r="G799" i="321" s="1"/>
  <c r="G76" i="288"/>
  <c r="J796" i="321" s="1"/>
  <c r="E76" i="288"/>
  <c r="G796" i="321" s="1"/>
  <c r="G75" i="288"/>
  <c r="J795" i="321" s="1"/>
  <c r="E75" i="288"/>
  <c r="G795" i="321" s="1"/>
  <c r="E72" i="288"/>
  <c r="G792" i="321" s="1"/>
  <c r="E71" i="288"/>
  <c r="G791" i="321" s="1"/>
  <c r="D275" i="322"/>
  <c r="E275" i="322"/>
  <c r="D276" i="322"/>
  <c r="D277" i="322"/>
  <c r="E277" i="322"/>
  <c r="D278" i="322"/>
  <c r="E278" i="322"/>
  <c r="D279" i="322"/>
  <c r="D280" i="322"/>
  <c r="E280" i="322"/>
  <c r="D281" i="322"/>
  <c r="D282" i="322"/>
  <c r="E282" i="322"/>
  <c r="D283" i="322"/>
  <c r="D284" i="322"/>
  <c r="G27" i="288"/>
  <c r="J754" i="321" s="1"/>
  <c r="E27" i="288"/>
  <c r="G754" i="321" s="1"/>
  <c r="H26" i="288"/>
  <c r="G26" i="288"/>
  <c r="J753" i="321" s="1"/>
  <c r="E26" i="288"/>
  <c r="G753" i="321" s="1"/>
  <c r="G23" i="288"/>
  <c r="J750" i="321" s="1"/>
  <c r="E23" i="288"/>
  <c r="G750" i="321" s="1"/>
  <c r="G22" i="288"/>
  <c r="J749" i="321" s="1"/>
  <c r="E22" i="288"/>
  <c r="G749" i="321" s="1"/>
  <c r="E18" i="288"/>
  <c r="G745" i="321" s="1"/>
  <c r="G17" i="288"/>
  <c r="J744" i="321" s="1"/>
  <c r="E17" i="288"/>
  <c r="G744" i="321" s="1"/>
  <c r="G13" i="288"/>
  <c r="J740" i="321" s="1"/>
  <c r="E13" i="288"/>
  <c r="G740" i="321" s="1"/>
  <c r="G12" i="288"/>
  <c r="J739" i="321" s="1"/>
  <c r="E12" i="288"/>
  <c r="G739" i="321" s="1"/>
  <c r="G11" i="288"/>
  <c r="J738" i="321" s="1"/>
  <c r="E11" i="288"/>
  <c r="G738" i="321" s="1"/>
  <c r="F10" i="288"/>
  <c r="F737" i="321" s="1"/>
  <c r="E10" i="288"/>
  <c r="G737" i="321" s="1"/>
  <c r="E146" i="325"/>
  <c r="G328" i="321" s="1"/>
  <c r="G145" i="325"/>
  <c r="J327" i="321" s="1"/>
  <c r="E145" i="325"/>
  <c r="G327" i="321" s="1"/>
  <c r="F144" i="325"/>
  <c r="F326" i="321" s="1"/>
  <c r="E144" i="325"/>
  <c r="G326" i="321" s="1"/>
  <c r="E16" i="265"/>
  <c r="G341" i="321" s="1"/>
  <c r="F16" i="265"/>
  <c r="G16" i="265"/>
  <c r="J341" i="321" s="1"/>
  <c r="I16" i="265"/>
  <c r="E40" i="265"/>
  <c r="G364" i="321" s="1"/>
  <c r="F40" i="265"/>
  <c r="G40" i="265"/>
  <c r="J364" i="321" s="1"/>
  <c r="I40" i="265"/>
  <c r="E41" i="265"/>
  <c r="G365" i="321" s="1"/>
  <c r="F41" i="265"/>
  <c r="G41" i="265"/>
  <c r="J365" i="321" s="1"/>
  <c r="I41" i="265"/>
  <c r="E67" i="325"/>
  <c r="G255" i="321" s="1"/>
  <c r="G22" i="325"/>
  <c r="J221" i="321" s="1"/>
  <c r="E22" i="325"/>
  <c r="G221" i="321" s="1"/>
  <c r="E77" i="325"/>
  <c r="G262" i="321" s="1"/>
  <c r="G77" i="325"/>
  <c r="J262" i="321" s="1"/>
  <c r="G72" i="325"/>
  <c r="J259" i="321" s="1"/>
  <c r="E72" i="325"/>
  <c r="G259" i="321" s="1"/>
  <c r="E71" i="325"/>
  <c r="G258" i="321" s="1"/>
  <c r="G71" i="325"/>
  <c r="J258" i="321" s="1"/>
  <c r="E70" i="325"/>
  <c r="G257" i="321" s="1"/>
  <c r="G70" i="325"/>
  <c r="J257" i="321" s="1"/>
  <c r="E66" i="325"/>
  <c r="G254" i="321" s="1"/>
  <c r="G66" i="325"/>
  <c r="J254" i="321" s="1"/>
  <c r="J777" i="321" l="1"/>
  <c r="J778" i="321"/>
  <c r="J776" i="321"/>
  <c r="J775" i="321"/>
  <c r="G776" i="321"/>
  <c r="G778" i="321"/>
  <c r="G777" i="321"/>
  <c r="J1297" i="321"/>
  <c r="G1298" i="321"/>
  <c r="J1298" i="321"/>
  <c r="L10" i="273"/>
  <c r="K12" i="273"/>
  <c r="GJ78" i="325"/>
  <c r="GI78" i="325"/>
  <c r="GH78" i="325"/>
  <c r="GG78" i="325"/>
  <c r="GF78" i="325"/>
  <c r="GE78" i="325"/>
  <c r="GD78" i="325"/>
  <c r="GC78" i="325"/>
  <c r="GB78" i="325"/>
  <c r="GA78" i="325"/>
  <c r="FZ78" i="325"/>
  <c r="FY78" i="325"/>
  <c r="FX78" i="325"/>
  <c r="FW78" i="325"/>
  <c r="FV78" i="325"/>
  <c r="FU78" i="325"/>
  <c r="FT78" i="325"/>
  <c r="FS78" i="325"/>
  <c r="FR78" i="325"/>
  <c r="FQ78" i="325"/>
  <c r="FP78" i="325"/>
  <c r="FO78" i="325"/>
  <c r="FN78" i="325"/>
  <c r="FM78" i="325"/>
  <c r="FL78" i="325"/>
  <c r="FK78" i="325"/>
  <c r="FJ78" i="325"/>
  <c r="FI78" i="325"/>
  <c r="FH78" i="325"/>
  <c r="FG78" i="325"/>
  <c r="FF78" i="325"/>
  <c r="FE78" i="325"/>
  <c r="FD78" i="325"/>
  <c r="FC78" i="325"/>
  <c r="FB78" i="325"/>
  <c r="FA78" i="325"/>
  <c r="EZ78" i="325"/>
  <c r="EY78" i="325"/>
  <c r="EX78" i="325"/>
  <c r="EW78" i="325"/>
  <c r="EV78" i="325"/>
  <c r="EU78" i="325"/>
  <c r="ET78" i="325"/>
  <c r="ES78" i="325"/>
  <c r="ER78" i="325"/>
  <c r="EQ78" i="325"/>
  <c r="EP78" i="325"/>
  <c r="EO78" i="325"/>
  <c r="EN78" i="325"/>
  <c r="EM78" i="325"/>
  <c r="EL78" i="325"/>
  <c r="EK78" i="325"/>
  <c r="EJ78" i="325"/>
  <c r="EI78" i="325"/>
  <c r="EH78" i="325"/>
  <c r="EG78" i="325"/>
  <c r="EF78" i="325"/>
  <c r="EE78" i="325"/>
  <c r="ED78" i="325"/>
  <c r="EC78" i="325"/>
  <c r="EB78" i="325"/>
  <c r="EA78" i="325"/>
  <c r="DZ78" i="325"/>
  <c r="DY78" i="325"/>
  <c r="DX78" i="325"/>
  <c r="DW78" i="325"/>
  <c r="DV78" i="325"/>
  <c r="DU78" i="325"/>
  <c r="DT78" i="325"/>
  <c r="DS78" i="325"/>
  <c r="DR78" i="325"/>
  <c r="DQ78" i="325"/>
  <c r="DP78" i="325"/>
  <c r="DO78" i="325"/>
  <c r="DN78" i="325"/>
  <c r="DM78" i="325"/>
  <c r="DL78" i="325"/>
  <c r="DK78" i="325"/>
  <c r="DJ78" i="325"/>
  <c r="DI78" i="325"/>
  <c r="DH78" i="325"/>
  <c r="DG78" i="325"/>
  <c r="DF78" i="325"/>
  <c r="DE78" i="325"/>
  <c r="DD78" i="325"/>
  <c r="DC78" i="325"/>
  <c r="DB78" i="325"/>
  <c r="DA78" i="325"/>
  <c r="CZ78" i="325"/>
  <c r="CY78" i="325"/>
  <c r="CX78" i="325"/>
  <c r="CW78" i="325"/>
  <c r="CV78" i="325"/>
  <c r="CU78" i="325"/>
  <c r="CT78" i="325"/>
  <c r="CS78" i="325"/>
  <c r="CR78" i="325"/>
  <c r="CQ78" i="325"/>
  <c r="CP78" i="325"/>
  <c r="CO78" i="325"/>
  <c r="CN78" i="325"/>
  <c r="CM78" i="325"/>
  <c r="CL78" i="325"/>
  <c r="CK78" i="325"/>
  <c r="CJ78" i="325"/>
  <c r="CI78" i="325"/>
  <c r="CH78" i="325"/>
  <c r="CG78" i="325"/>
  <c r="CF78" i="325"/>
  <c r="CE78" i="325"/>
  <c r="CD78" i="325"/>
  <c r="CC78" i="325"/>
  <c r="CB78" i="325"/>
  <c r="CA78" i="325"/>
  <c r="BZ78" i="325"/>
  <c r="BY78" i="325"/>
  <c r="BX78" i="325"/>
  <c r="BW78" i="325"/>
  <c r="BV78" i="325"/>
  <c r="BU78" i="325"/>
  <c r="BT78" i="325"/>
  <c r="BS78" i="325"/>
  <c r="BR78" i="325"/>
  <c r="BQ78" i="325"/>
  <c r="BP78" i="325"/>
  <c r="BO78" i="325"/>
  <c r="BN78" i="325"/>
  <c r="BM78" i="325"/>
  <c r="BL78" i="325"/>
  <c r="BK78" i="325"/>
  <c r="BJ78" i="325"/>
  <c r="BI78" i="325"/>
  <c r="BH78" i="325"/>
  <c r="BG78" i="325"/>
  <c r="BF78" i="325"/>
  <c r="BE78" i="325"/>
  <c r="BD78" i="325"/>
  <c r="BC78" i="325"/>
  <c r="BB78" i="325"/>
  <c r="BA78" i="325"/>
  <c r="AZ78" i="325"/>
  <c r="AY78" i="325"/>
  <c r="AX78" i="325"/>
  <c r="AW78" i="325"/>
  <c r="AV78" i="325"/>
  <c r="AU78" i="325"/>
  <c r="AT78" i="325"/>
  <c r="AS78" i="325"/>
  <c r="AR78" i="325"/>
  <c r="AQ78" i="325"/>
  <c r="AP78" i="325"/>
  <c r="AO78" i="325"/>
  <c r="AN78" i="325"/>
  <c r="AM78" i="325"/>
  <c r="AL78" i="325"/>
  <c r="AK78" i="325"/>
  <c r="AJ78" i="325"/>
  <c r="AI78" i="325"/>
  <c r="AH78" i="325"/>
  <c r="AG78" i="325"/>
  <c r="AF78" i="325"/>
  <c r="AE78" i="325"/>
  <c r="AD78" i="325"/>
  <c r="AC78" i="325"/>
  <c r="AB78" i="325"/>
  <c r="AA78" i="325"/>
  <c r="Z78" i="325"/>
  <c r="Y78" i="325"/>
  <c r="X78" i="325"/>
  <c r="W78" i="325"/>
  <c r="V78" i="325"/>
  <c r="U78" i="325"/>
  <c r="T78" i="325"/>
  <c r="S78" i="325"/>
  <c r="R78" i="325"/>
  <c r="Q78" i="325"/>
  <c r="P78" i="325"/>
  <c r="O78" i="325"/>
  <c r="N78" i="325"/>
  <c r="M78" i="325"/>
  <c r="L78" i="325"/>
  <c r="K78" i="325"/>
  <c r="J78" i="325"/>
  <c r="F263" i="321" s="1"/>
  <c r="I78" i="325"/>
  <c r="H78" i="325"/>
  <c r="G78" i="325"/>
  <c r="J263" i="321" s="1"/>
  <c r="F78" i="325"/>
  <c r="E78" i="325"/>
  <c r="G263" i="321" s="1"/>
  <c r="GJ23" i="325"/>
  <c r="GI23" i="325"/>
  <c r="GH23" i="325"/>
  <c r="GG23" i="325"/>
  <c r="GF23" i="325"/>
  <c r="GE23" i="325"/>
  <c r="GD23" i="325"/>
  <c r="GC23" i="325"/>
  <c r="GB23" i="325"/>
  <c r="GA23" i="325"/>
  <c r="FZ23" i="325"/>
  <c r="FY23" i="325"/>
  <c r="FX23" i="325"/>
  <c r="FW23" i="325"/>
  <c r="FV23" i="325"/>
  <c r="FU23" i="325"/>
  <c r="FT23" i="325"/>
  <c r="FS23" i="325"/>
  <c r="FR23" i="325"/>
  <c r="FQ23" i="325"/>
  <c r="FP23" i="325"/>
  <c r="FO23" i="325"/>
  <c r="FN23" i="325"/>
  <c r="FM23" i="325"/>
  <c r="FL23" i="325"/>
  <c r="FK23" i="325"/>
  <c r="FJ23" i="325"/>
  <c r="FI23" i="325"/>
  <c r="FH23" i="325"/>
  <c r="FG23" i="325"/>
  <c r="FF23" i="325"/>
  <c r="FE23" i="325"/>
  <c r="FD23" i="325"/>
  <c r="FC23" i="325"/>
  <c r="FB23" i="325"/>
  <c r="FA23" i="325"/>
  <c r="EZ23" i="325"/>
  <c r="EY23" i="325"/>
  <c r="EX23" i="325"/>
  <c r="EW23" i="325"/>
  <c r="EV23" i="325"/>
  <c r="EU23" i="325"/>
  <c r="ET23" i="325"/>
  <c r="ES23" i="325"/>
  <c r="ER23" i="325"/>
  <c r="EQ23" i="325"/>
  <c r="EP23" i="325"/>
  <c r="EO23" i="325"/>
  <c r="EN23" i="325"/>
  <c r="EM23" i="325"/>
  <c r="EL23" i="325"/>
  <c r="EK23" i="325"/>
  <c r="EJ23" i="325"/>
  <c r="EI23" i="325"/>
  <c r="EH23" i="325"/>
  <c r="EG23" i="325"/>
  <c r="EF23" i="325"/>
  <c r="EE23" i="325"/>
  <c r="ED23" i="325"/>
  <c r="EC23" i="325"/>
  <c r="EB23" i="325"/>
  <c r="EA23" i="325"/>
  <c r="DZ23" i="325"/>
  <c r="DY23" i="325"/>
  <c r="DX23" i="325"/>
  <c r="DW23" i="325"/>
  <c r="DV23" i="325"/>
  <c r="DU23" i="325"/>
  <c r="DT23" i="325"/>
  <c r="DS23" i="325"/>
  <c r="DR23" i="325"/>
  <c r="DQ23" i="325"/>
  <c r="DP23" i="325"/>
  <c r="DO23" i="325"/>
  <c r="DN23" i="325"/>
  <c r="DM23" i="325"/>
  <c r="DL23" i="325"/>
  <c r="DK23" i="325"/>
  <c r="DJ23" i="325"/>
  <c r="DI23" i="325"/>
  <c r="DH23" i="325"/>
  <c r="DG23" i="325"/>
  <c r="DF23" i="325"/>
  <c r="DE23" i="325"/>
  <c r="DD23" i="325"/>
  <c r="DC23" i="325"/>
  <c r="DB23" i="325"/>
  <c r="DA23" i="325"/>
  <c r="CZ23" i="325"/>
  <c r="CY23" i="325"/>
  <c r="CX23" i="325"/>
  <c r="CW23" i="325"/>
  <c r="CV23" i="325"/>
  <c r="CU23" i="325"/>
  <c r="CT23" i="325"/>
  <c r="CS23" i="325"/>
  <c r="CR23" i="325"/>
  <c r="CQ23" i="325"/>
  <c r="CP23" i="325"/>
  <c r="CO23" i="325"/>
  <c r="CN23" i="325"/>
  <c r="CM23" i="325"/>
  <c r="CL23" i="325"/>
  <c r="CK23" i="325"/>
  <c r="CJ23" i="325"/>
  <c r="CI23" i="325"/>
  <c r="CH23" i="325"/>
  <c r="CG23" i="325"/>
  <c r="CF23" i="325"/>
  <c r="CE23" i="325"/>
  <c r="CD23" i="325"/>
  <c r="CC23" i="325"/>
  <c r="CB23" i="325"/>
  <c r="CA23" i="325"/>
  <c r="BZ23" i="325"/>
  <c r="BY23" i="325"/>
  <c r="BX23" i="325"/>
  <c r="BW23" i="325"/>
  <c r="BV23" i="325"/>
  <c r="BU23" i="325"/>
  <c r="BT23" i="325"/>
  <c r="BS23" i="325"/>
  <c r="BR23" i="325"/>
  <c r="BQ23" i="325"/>
  <c r="BP23" i="325"/>
  <c r="BO23" i="325"/>
  <c r="BN23" i="325"/>
  <c r="BM23" i="325"/>
  <c r="BL23" i="325"/>
  <c r="BK23" i="325"/>
  <c r="BJ23" i="325"/>
  <c r="BI23" i="325"/>
  <c r="BH23" i="325"/>
  <c r="BG23" i="325"/>
  <c r="BF23" i="325"/>
  <c r="BE23" i="325"/>
  <c r="BD23" i="325"/>
  <c r="BC23" i="325"/>
  <c r="BB23" i="325"/>
  <c r="BA23" i="325"/>
  <c r="AZ23" i="325"/>
  <c r="AY23" i="325"/>
  <c r="AX23" i="325"/>
  <c r="AW23" i="325"/>
  <c r="AV23" i="325"/>
  <c r="AU23" i="325"/>
  <c r="AT23" i="325"/>
  <c r="AS23" i="325"/>
  <c r="AR23" i="325"/>
  <c r="AQ23" i="325"/>
  <c r="AP23" i="325"/>
  <c r="AO23" i="325"/>
  <c r="AN23" i="325"/>
  <c r="AM23" i="325"/>
  <c r="AL23" i="325"/>
  <c r="AK23" i="325"/>
  <c r="AJ23" i="325"/>
  <c r="AI23" i="325"/>
  <c r="AH23" i="325"/>
  <c r="AG23" i="325"/>
  <c r="AF23" i="325"/>
  <c r="AE23" i="325"/>
  <c r="AD23" i="325"/>
  <c r="AC23" i="325"/>
  <c r="AB23" i="325"/>
  <c r="AA23" i="325"/>
  <c r="Z23" i="325"/>
  <c r="Y23" i="325"/>
  <c r="X23" i="325"/>
  <c r="W23" i="325"/>
  <c r="V23" i="325"/>
  <c r="U23" i="325"/>
  <c r="T23" i="325"/>
  <c r="S23" i="325"/>
  <c r="R23" i="325"/>
  <c r="Q23" i="325"/>
  <c r="P23" i="325"/>
  <c r="O23" i="325"/>
  <c r="N23" i="325"/>
  <c r="M23" i="325"/>
  <c r="L23" i="325"/>
  <c r="K23" i="325"/>
  <c r="J23" i="325"/>
  <c r="F222" i="321" s="1"/>
  <c r="I23" i="325"/>
  <c r="H23" i="325"/>
  <c r="G23" i="325"/>
  <c r="J222" i="321" s="1"/>
  <c r="F23" i="325"/>
  <c r="E23" i="325"/>
  <c r="G222" i="321" s="1"/>
  <c r="G16" i="325"/>
  <c r="J217" i="321" s="1"/>
  <c r="H16" i="325"/>
  <c r="I16" i="325"/>
  <c r="J16" i="325"/>
  <c r="F217" i="321" s="1"/>
  <c r="K16" i="325"/>
  <c r="L16" i="325"/>
  <c r="M16" i="325"/>
  <c r="N16" i="325"/>
  <c r="O16" i="325"/>
  <c r="P16" i="325"/>
  <c r="Q16" i="325"/>
  <c r="R16" i="325"/>
  <c r="S16" i="325"/>
  <c r="T16" i="325"/>
  <c r="U16" i="325"/>
  <c r="V16" i="325"/>
  <c r="W16" i="325"/>
  <c r="X16" i="325"/>
  <c r="Y16" i="325"/>
  <c r="Z16" i="325"/>
  <c r="AA16" i="325"/>
  <c r="AB16" i="325"/>
  <c r="AC16" i="325"/>
  <c r="AD16" i="325"/>
  <c r="AE16" i="325"/>
  <c r="AF16" i="325"/>
  <c r="AG16" i="325"/>
  <c r="AH16" i="325"/>
  <c r="AI16" i="325"/>
  <c r="AJ16" i="325"/>
  <c r="AK16" i="325"/>
  <c r="AL16" i="325"/>
  <c r="AM16" i="325"/>
  <c r="AN16" i="325"/>
  <c r="AO16" i="325"/>
  <c r="AP16" i="325"/>
  <c r="AQ16" i="325"/>
  <c r="AR16" i="325"/>
  <c r="AS16" i="325"/>
  <c r="AT16" i="325"/>
  <c r="AU16" i="325"/>
  <c r="AV16" i="325"/>
  <c r="AW16" i="325"/>
  <c r="AX16" i="325"/>
  <c r="AY16" i="325"/>
  <c r="AZ16" i="325"/>
  <c r="BA16" i="325"/>
  <c r="BB16" i="325"/>
  <c r="BC16" i="325"/>
  <c r="BD16" i="325"/>
  <c r="BE16" i="325"/>
  <c r="BF16" i="325"/>
  <c r="BG16" i="325"/>
  <c r="BH16" i="325"/>
  <c r="BI16" i="325"/>
  <c r="BJ16" i="325"/>
  <c r="BK16" i="325"/>
  <c r="BL16" i="325"/>
  <c r="BM16" i="325"/>
  <c r="BN16" i="325"/>
  <c r="BO16" i="325"/>
  <c r="BP16" i="325"/>
  <c r="BQ16" i="325"/>
  <c r="BR16" i="325"/>
  <c r="BS16" i="325"/>
  <c r="BT16" i="325"/>
  <c r="BU16" i="325"/>
  <c r="BV16" i="325"/>
  <c r="BW16" i="325"/>
  <c r="BX16" i="325"/>
  <c r="BY16" i="325"/>
  <c r="BZ16" i="325"/>
  <c r="CA16" i="325"/>
  <c r="CB16" i="325"/>
  <c r="CC16" i="325"/>
  <c r="CD16" i="325"/>
  <c r="CE16" i="325"/>
  <c r="CF16" i="325"/>
  <c r="CG16" i="325"/>
  <c r="CH16" i="325"/>
  <c r="CI16" i="325"/>
  <c r="CJ16" i="325"/>
  <c r="CK16" i="325"/>
  <c r="CL16" i="325"/>
  <c r="CM16" i="325"/>
  <c r="CN16" i="325"/>
  <c r="CO16" i="325"/>
  <c r="CP16" i="325"/>
  <c r="CQ16" i="325"/>
  <c r="CR16" i="325"/>
  <c r="CS16" i="325"/>
  <c r="CT16" i="325"/>
  <c r="CU16" i="325"/>
  <c r="CV16" i="325"/>
  <c r="CW16" i="325"/>
  <c r="CX16" i="325"/>
  <c r="CY16" i="325"/>
  <c r="CZ16" i="325"/>
  <c r="DA16" i="325"/>
  <c r="DB16" i="325"/>
  <c r="DC16" i="325"/>
  <c r="DD16" i="325"/>
  <c r="DE16" i="325"/>
  <c r="DF16" i="325"/>
  <c r="DG16" i="325"/>
  <c r="DH16" i="325"/>
  <c r="DI16" i="325"/>
  <c r="DJ16" i="325"/>
  <c r="DK16" i="325"/>
  <c r="DL16" i="325"/>
  <c r="DM16" i="325"/>
  <c r="DN16" i="325"/>
  <c r="DO16" i="325"/>
  <c r="DP16" i="325"/>
  <c r="DQ16" i="325"/>
  <c r="DR16" i="325"/>
  <c r="DS16" i="325"/>
  <c r="DT16" i="325"/>
  <c r="DU16" i="325"/>
  <c r="DV16" i="325"/>
  <c r="DW16" i="325"/>
  <c r="DX16" i="325"/>
  <c r="DY16" i="325"/>
  <c r="DZ16" i="325"/>
  <c r="EA16" i="325"/>
  <c r="EB16" i="325"/>
  <c r="EC16" i="325"/>
  <c r="ED16" i="325"/>
  <c r="EE16" i="325"/>
  <c r="EF16" i="325"/>
  <c r="EG16" i="325"/>
  <c r="EH16" i="325"/>
  <c r="EI16" i="325"/>
  <c r="EJ16" i="325"/>
  <c r="EK16" i="325"/>
  <c r="EL16" i="325"/>
  <c r="EM16" i="325"/>
  <c r="EN16" i="325"/>
  <c r="EO16" i="325"/>
  <c r="EP16" i="325"/>
  <c r="EQ16" i="325"/>
  <c r="ER16" i="325"/>
  <c r="ES16" i="325"/>
  <c r="ET16" i="325"/>
  <c r="EU16" i="325"/>
  <c r="EV16" i="325"/>
  <c r="EW16" i="325"/>
  <c r="EX16" i="325"/>
  <c r="EY16" i="325"/>
  <c r="EZ16" i="325"/>
  <c r="FA16" i="325"/>
  <c r="FB16" i="325"/>
  <c r="FC16" i="325"/>
  <c r="FD16" i="325"/>
  <c r="FE16" i="325"/>
  <c r="FF16" i="325"/>
  <c r="FG16" i="325"/>
  <c r="FH16" i="325"/>
  <c r="FI16" i="325"/>
  <c r="FJ16" i="325"/>
  <c r="FK16" i="325"/>
  <c r="FL16" i="325"/>
  <c r="FM16" i="325"/>
  <c r="FN16" i="325"/>
  <c r="FO16" i="325"/>
  <c r="FP16" i="325"/>
  <c r="FQ16" i="325"/>
  <c r="FR16" i="325"/>
  <c r="FS16" i="325"/>
  <c r="FT16" i="325"/>
  <c r="FU16" i="325"/>
  <c r="FV16" i="325"/>
  <c r="FW16" i="325"/>
  <c r="FX16" i="325"/>
  <c r="FY16" i="325"/>
  <c r="FZ16" i="325"/>
  <c r="GA16" i="325"/>
  <c r="GB16" i="325"/>
  <c r="GC16" i="325"/>
  <c r="GD16" i="325"/>
  <c r="GE16" i="325"/>
  <c r="GF16" i="325"/>
  <c r="GG16" i="325"/>
  <c r="GH16" i="325"/>
  <c r="GI16" i="325"/>
  <c r="GJ16" i="325"/>
  <c r="E16" i="325"/>
  <c r="G217" i="321" s="1"/>
  <c r="F16" i="325"/>
  <c r="E17" i="315"/>
  <c r="G1179" i="321" s="1"/>
  <c r="F17" i="315"/>
  <c r="G17" i="315"/>
  <c r="J1179" i="321" s="1"/>
  <c r="I17" i="315"/>
  <c r="GK17" i="315"/>
  <c r="GL17" i="315"/>
  <c r="GM17" i="315"/>
  <c r="GN17" i="315"/>
  <c r="GO17" i="315"/>
  <c r="GP17" i="315"/>
  <c r="GQ17" i="315"/>
  <c r="GR17" i="315"/>
  <c r="GS17" i="315"/>
  <c r="GT17" i="315"/>
  <c r="GU17" i="315"/>
  <c r="GV17" i="315"/>
  <c r="GW17" i="315"/>
  <c r="GX17" i="315"/>
  <c r="GY17" i="315"/>
  <c r="GZ17" i="315"/>
  <c r="HA17" i="315"/>
  <c r="HB17" i="315"/>
  <c r="HC17" i="315"/>
  <c r="HD17" i="315"/>
  <c r="HE17" i="315"/>
  <c r="HF17" i="315"/>
  <c r="HG17" i="315"/>
  <c r="HH17" i="315"/>
  <c r="HI17" i="315"/>
  <c r="HJ17" i="315"/>
  <c r="HK17" i="315"/>
  <c r="HL17" i="315"/>
  <c r="HM17" i="315"/>
  <c r="HN17" i="315"/>
  <c r="HO17" i="315"/>
  <c r="HP17" i="315"/>
  <c r="HQ17" i="315"/>
  <c r="HR17" i="315"/>
  <c r="HS17" i="315"/>
  <c r="HT17" i="315"/>
  <c r="HU17" i="315"/>
  <c r="HV17" i="315"/>
  <c r="HW17" i="315"/>
  <c r="HX17" i="315"/>
  <c r="HY17" i="315"/>
  <c r="HZ17" i="315"/>
  <c r="IA17" i="315"/>
  <c r="IB17" i="315"/>
  <c r="IC17" i="315"/>
  <c r="ID17" i="315"/>
  <c r="IE17" i="315"/>
  <c r="IF17" i="315"/>
  <c r="IG17" i="315"/>
  <c r="IH17" i="315"/>
  <c r="II17" i="315"/>
  <c r="IJ17" i="315"/>
  <c r="IK17" i="315"/>
  <c r="IL17" i="315"/>
  <c r="IM17" i="315"/>
  <c r="IN17" i="315"/>
  <c r="IO17" i="315"/>
  <c r="IP17" i="315"/>
  <c r="IQ17" i="315"/>
  <c r="IR17" i="315"/>
  <c r="IS17" i="315"/>
  <c r="IT17" i="315"/>
  <c r="IU17" i="315"/>
  <c r="IV17" i="315"/>
  <c r="IW17" i="315"/>
  <c r="IX17" i="315"/>
  <c r="IY17" i="315"/>
  <c r="IZ17" i="315"/>
  <c r="JA17" i="315"/>
  <c r="JB17" i="315"/>
  <c r="JC17" i="315"/>
  <c r="JD17" i="315"/>
  <c r="JE17" i="315"/>
  <c r="JF17" i="315"/>
  <c r="JG17" i="315"/>
  <c r="JH17" i="315"/>
  <c r="JI17" i="315"/>
  <c r="JJ17" i="315"/>
  <c r="JK17" i="315"/>
  <c r="JL17" i="315"/>
  <c r="JM17" i="315"/>
  <c r="JN17" i="315"/>
  <c r="JO17" i="315"/>
  <c r="JP17" i="315"/>
  <c r="JQ17" i="315"/>
  <c r="JR17" i="315"/>
  <c r="JS17" i="315"/>
  <c r="JT17" i="315"/>
  <c r="JU17" i="315"/>
  <c r="JV17" i="315"/>
  <c r="JW17" i="315"/>
  <c r="JX17" i="315"/>
  <c r="JY17" i="315"/>
  <c r="JZ17" i="315"/>
  <c r="KA17" i="315"/>
  <c r="KB17" i="315"/>
  <c r="KC17" i="315"/>
  <c r="KD17" i="315"/>
  <c r="KE17" i="315"/>
  <c r="KF17" i="315"/>
  <c r="KG17" i="315"/>
  <c r="KH17" i="315"/>
  <c r="KI17" i="315"/>
  <c r="KJ17" i="315"/>
  <c r="KK17" i="315"/>
  <c r="KL17" i="315"/>
  <c r="KM17" i="315"/>
  <c r="KN17" i="315"/>
  <c r="KO17" i="315"/>
  <c r="KP17" i="315"/>
  <c r="KQ17" i="315"/>
  <c r="KR17" i="315"/>
  <c r="KS17" i="315"/>
  <c r="KT17" i="315"/>
  <c r="E16" i="315"/>
  <c r="G1178" i="321" s="1"/>
  <c r="F16" i="315"/>
  <c r="G16" i="315"/>
  <c r="J1178" i="321" s="1"/>
  <c r="I16" i="315"/>
  <c r="GK16" i="315"/>
  <c r="GK44" i="315" s="1"/>
  <c r="F1187" i="321" s="1"/>
  <c r="GL16" i="315"/>
  <c r="GL44" i="315" s="1"/>
  <c r="GM16" i="315"/>
  <c r="GM44" i="315" s="1"/>
  <c r="GN16" i="315"/>
  <c r="GN44" i="315" s="1"/>
  <c r="GO16" i="315"/>
  <c r="GO44" i="315" s="1"/>
  <c r="GP16" i="315"/>
  <c r="GP44" i="315" s="1"/>
  <c r="GQ16" i="315"/>
  <c r="GQ44" i="315" s="1"/>
  <c r="GR16" i="315"/>
  <c r="GR44" i="315" s="1"/>
  <c r="GS16" i="315"/>
  <c r="GS44" i="315" s="1"/>
  <c r="GT16" i="315"/>
  <c r="GT44" i="315" s="1"/>
  <c r="GU16" i="315"/>
  <c r="GU44" i="315" s="1"/>
  <c r="GV16" i="315"/>
  <c r="GV44" i="315" s="1"/>
  <c r="GW16" i="315"/>
  <c r="GW44" i="315" s="1"/>
  <c r="GX16" i="315"/>
  <c r="GX44" i="315" s="1"/>
  <c r="GY16" i="315"/>
  <c r="GY44" i="315" s="1"/>
  <c r="GZ16" i="315"/>
  <c r="GZ44" i="315" s="1"/>
  <c r="HA16" i="315"/>
  <c r="HA44" i="315" s="1"/>
  <c r="HB16" i="315"/>
  <c r="HB44" i="315" s="1"/>
  <c r="HC16" i="315"/>
  <c r="HC44" i="315" s="1"/>
  <c r="HD16" i="315"/>
  <c r="HD44" i="315" s="1"/>
  <c r="HE16" i="315"/>
  <c r="HE44" i="315" s="1"/>
  <c r="HF16" i="315"/>
  <c r="HF44" i="315" s="1"/>
  <c r="HG16" i="315"/>
  <c r="HG44" i="315" s="1"/>
  <c r="HH16" i="315"/>
  <c r="HH44" i="315" s="1"/>
  <c r="HI16" i="315"/>
  <c r="HI44" i="315" s="1"/>
  <c r="HJ16" i="315"/>
  <c r="HJ44" i="315" s="1"/>
  <c r="HK16" i="315"/>
  <c r="HK44" i="315" s="1"/>
  <c r="HL16" i="315"/>
  <c r="HL44" i="315" s="1"/>
  <c r="HM16" i="315"/>
  <c r="HM44" i="315" s="1"/>
  <c r="HN16" i="315"/>
  <c r="HN44" i="315" s="1"/>
  <c r="HO16" i="315"/>
  <c r="HO44" i="315" s="1"/>
  <c r="HP16" i="315"/>
  <c r="HP44" i="315" s="1"/>
  <c r="HQ16" i="315"/>
  <c r="HQ44" i="315" s="1"/>
  <c r="HR16" i="315"/>
  <c r="HR44" i="315" s="1"/>
  <c r="HS16" i="315"/>
  <c r="HS44" i="315" s="1"/>
  <c r="HT16" i="315"/>
  <c r="HT44" i="315" s="1"/>
  <c r="HU16" i="315"/>
  <c r="HU44" i="315" s="1"/>
  <c r="HV16" i="315"/>
  <c r="HV44" i="315" s="1"/>
  <c r="HW16" i="315"/>
  <c r="HW44" i="315" s="1"/>
  <c r="HX16" i="315"/>
  <c r="HX44" i="315" s="1"/>
  <c r="HY16" i="315"/>
  <c r="HY44" i="315" s="1"/>
  <c r="HZ16" i="315"/>
  <c r="HZ44" i="315" s="1"/>
  <c r="IA16" i="315"/>
  <c r="IA44" i="315" s="1"/>
  <c r="IB16" i="315"/>
  <c r="IB44" i="315" s="1"/>
  <c r="IC16" i="315"/>
  <c r="IC44" i="315" s="1"/>
  <c r="ID16" i="315"/>
  <c r="ID44" i="315" s="1"/>
  <c r="IE16" i="315"/>
  <c r="IE44" i="315" s="1"/>
  <c r="IF16" i="315"/>
  <c r="IF44" i="315" s="1"/>
  <c r="IG16" i="315"/>
  <c r="IG44" i="315" s="1"/>
  <c r="IH16" i="315"/>
  <c r="IH44" i="315" s="1"/>
  <c r="II16" i="315"/>
  <c r="II44" i="315" s="1"/>
  <c r="IJ16" i="315"/>
  <c r="IJ44" i="315" s="1"/>
  <c r="IK16" i="315"/>
  <c r="IK44" i="315" s="1"/>
  <c r="IL16" i="315"/>
  <c r="IL44" i="315" s="1"/>
  <c r="IM16" i="315"/>
  <c r="IM44" i="315" s="1"/>
  <c r="IN16" i="315"/>
  <c r="IN44" i="315" s="1"/>
  <c r="IO16" i="315"/>
  <c r="IO44" i="315" s="1"/>
  <c r="IP16" i="315"/>
  <c r="IP44" i="315" s="1"/>
  <c r="IQ16" i="315"/>
  <c r="IQ44" i="315" s="1"/>
  <c r="IR16" i="315"/>
  <c r="IR44" i="315" s="1"/>
  <c r="IS16" i="315"/>
  <c r="IS44" i="315" s="1"/>
  <c r="IT16" i="315"/>
  <c r="IT44" i="315" s="1"/>
  <c r="IU16" i="315"/>
  <c r="IU44" i="315" s="1"/>
  <c r="IV16" i="315"/>
  <c r="IV44" i="315" s="1"/>
  <c r="IW16" i="315"/>
  <c r="IW44" i="315" s="1"/>
  <c r="IX16" i="315"/>
  <c r="IX44" i="315" s="1"/>
  <c r="IY16" i="315"/>
  <c r="IY44" i="315" s="1"/>
  <c r="IZ16" i="315"/>
  <c r="IZ44" i="315" s="1"/>
  <c r="JA16" i="315"/>
  <c r="JA44" i="315" s="1"/>
  <c r="JB16" i="315"/>
  <c r="JB44" i="315" s="1"/>
  <c r="JC16" i="315"/>
  <c r="JC44" i="315" s="1"/>
  <c r="JD16" i="315"/>
  <c r="JD44" i="315" s="1"/>
  <c r="JE16" i="315"/>
  <c r="JE44" i="315" s="1"/>
  <c r="JF16" i="315"/>
  <c r="JF44" i="315" s="1"/>
  <c r="JG16" i="315"/>
  <c r="JG44" i="315" s="1"/>
  <c r="JH16" i="315"/>
  <c r="JH44" i="315" s="1"/>
  <c r="JI16" i="315"/>
  <c r="JI44" i="315" s="1"/>
  <c r="JJ16" i="315"/>
  <c r="JJ44" i="315" s="1"/>
  <c r="JK16" i="315"/>
  <c r="JK44" i="315" s="1"/>
  <c r="JL16" i="315"/>
  <c r="JL44" i="315" s="1"/>
  <c r="JM16" i="315"/>
  <c r="JM44" i="315" s="1"/>
  <c r="JN16" i="315"/>
  <c r="JN44" i="315" s="1"/>
  <c r="JO16" i="315"/>
  <c r="JO44" i="315" s="1"/>
  <c r="JP16" i="315"/>
  <c r="JP44" i="315" s="1"/>
  <c r="JQ16" i="315"/>
  <c r="JQ44" i="315" s="1"/>
  <c r="JR16" i="315"/>
  <c r="JR44" i="315" s="1"/>
  <c r="JS16" i="315"/>
  <c r="JS44" i="315" s="1"/>
  <c r="JT16" i="315"/>
  <c r="JT44" i="315" s="1"/>
  <c r="JU16" i="315"/>
  <c r="JU44" i="315" s="1"/>
  <c r="JV16" i="315"/>
  <c r="JV44" i="315" s="1"/>
  <c r="JW16" i="315"/>
  <c r="JW44" i="315" s="1"/>
  <c r="JX16" i="315"/>
  <c r="JX44" i="315" s="1"/>
  <c r="JY16" i="315"/>
  <c r="JY44" i="315" s="1"/>
  <c r="JZ16" i="315"/>
  <c r="JZ44" i="315" s="1"/>
  <c r="KA16" i="315"/>
  <c r="KA44" i="315" s="1"/>
  <c r="KB16" i="315"/>
  <c r="KB44" i="315" s="1"/>
  <c r="KC16" i="315"/>
  <c r="KC44" i="315" s="1"/>
  <c r="KD16" i="315"/>
  <c r="KD44" i="315" s="1"/>
  <c r="KE16" i="315"/>
  <c r="KE44" i="315" s="1"/>
  <c r="KF16" i="315"/>
  <c r="KF44" i="315" s="1"/>
  <c r="KG16" i="315"/>
  <c r="KG44" i="315" s="1"/>
  <c r="KH16" i="315"/>
  <c r="KH44" i="315" s="1"/>
  <c r="KI16" i="315"/>
  <c r="KI44" i="315" s="1"/>
  <c r="KJ16" i="315"/>
  <c r="KJ44" i="315" s="1"/>
  <c r="KK16" i="315"/>
  <c r="KK44" i="315" s="1"/>
  <c r="KL16" i="315"/>
  <c r="KL44" i="315" s="1"/>
  <c r="KM16" i="315"/>
  <c r="KM44" i="315" s="1"/>
  <c r="KN16" i="315"/>
  <c r="KN44" i="315" s="1"/>
  <c r="KO16" i="315"/>
  <c r="KO44" i="315" s="1"/>
  <c r="KP16" i="315"/>
  <c r="KP44" i="315" s="1"/>
  <c r="KQ16" i="315"/>
  <c r="KQ44" i="315" s="1"/>
  <c r="KR16" i="315"/>
  <c r="KR44" i="315" s="1"/>
  <c r="KS16" i="315"/>
  <c r="KS44" i="315" s="1"/>
  <c r="KT16" i="315"/>
  <c r="KT44" i="315" s="1"/>
  <c r="E85" i="325"/>
  <c r="G269" i="321" s="1"/>
  <c r="F85" i="325"/>
  <c r="I85" i="325"/>
  <c r="E100" i="325"/>
  <c r="G284" i="321" s="1"/>
  <c r="F100" i="325"/>
  <c r="G100" i="325"/>
  <c r="J284" i="321" s="1"/>
  <c r="I100" i="325"/>
  <c r="E99" i="325"/>
  <c r="G283" i="321" s="1"/>
  <c r="F99" i="325"/>
  <c r="G99" i="325"/>
  <c r="J283" i="321" s="1"/>
  <c r="I99" i="325"/>
  <c r="D286" i="322"/>
  <c r="E286" i="322"/>
  <c r="D287" i="322"/>
  <c r="D288" i="322"/>
  <c r="H94" i="325"/>
  <c r="G94" i="325"/>
  <c r="J277" i="321" s="1"/>
  <c r="E94" i="325"/>
  <c r="G277" i="321" s="1"/>
  <c r="H93" i="325"/>
  <c r="G93" i="325"/>
  <c r="J276" i="321" s="1"/>
  <c r="E93" i="325"/>
  <c r="G276" i="321" s="1"/>
  <c r="G92" i="325"/>
  <c r="J275" i="321" s="1"/>
  <c r="E92" i="325"/>
  <c r="G275" i="321" s="1"/>
  <c r="G91" i="325"/>
  <c r="J274" i="321" s="1"/>
  <c r="E91" i="325"/>
  <c r="G274" i="321" s="1"/>
  <c r="G90" i="325"/>
  <c r="J273" i="321" s="1"/>
  <c r="E90" i="325"/>
  <c r="G273" i="321" s="1"/>
  <c r="D290" i="322"/>
  <c r="E290" i="322"/>
  <c r="D291" i="322"/>
  <c r="D292" i="322"/>
  <c r="D293" i="322"/>
  <c r="D294" i="322"/>
  <c r="D295" i="322"/>
  <c r="D296" i="322"/>
  <c r="E296" i="322"/>
  <c r="D297" i="322"/>
  <c r="D298" i="322"/>
  <c r="D299" i="322"/>
  <c r="D300" i="322"/>
  <c r="E300" i="322"/>
  <c r="D301" i="322"/>
  <c r="D302" i="322"/>
  <c r="D303" i="322"/>
  <c r="G107" i="273"/>
  <c r="E107" i="273"/>
  <c r="G1292" i="321" s="1"/>
  <c r="G106" i="273"/>
  <c r="J1290" i="321" s="1"/>
  <c r="E106" i="273"/>
  <c r="G1290" i="321" s="1"/>
  <c r="H103" i="273"/>
  <c r="G103" i="273"/>
  <c r="J1287" i="321" s="1"/>
  <c r="E103" i="273"/>
  <c r="G1287" i="321" s="1"/>
  <c r="G102" i="273"/>
  <c r="J1286" i="321" s="1"/>
  <c r="E102" i="273"/>
  <c r="G1286" i="321" s="1"/>
  <c r="G99" i="273"/>
  <c r="J1284" i="321" s="1"/>
  <c r="E99" i="273"/>
  <c r="G1284" i="321" s="1"/>
  <c r="F98" i="273"/>
  <c r="F1283" i="321" s="1"/>
  <c r="G98" i="273"/>
  <c r="J1283" i="321" s="1"/>
  <c r="E98" i="273"/>
  <c r="G1283" i="321" s="1"/>
  <c r="G97" i="273"/>
  <c r="J1282" i="321" s="1"/>
  <c r="E97" i="273"/>
  <c r="G1282" i="321" s="1"/>
  <c r="G63" i="325"/>
  <c r="J252" i="321" s="1"/>
  <c r="E63" i="325"/>
  <c r="G252" i="321" s="1"/>
  <c r="G62" i="325"/>
  <c r="J251" i="321" s="1"/>
  <c r="E62" i="325"/>
  <c r="G251" i="321" s="1"/>
  <c r="G58" i="325"/>
  <c r="J248" i="321" s="1"/>
  <c r="E58" i="325"/>
  <c r="G248" i="321" s="1"/>
  <c r="G57" i="325"/>
  <c r="J246" i="321" s="1"/>
  <c r="E57" i="325"/>
  <c r="G246" i="321" s="1"/>
  <c r="G46" i="325"/>
  <c r="J242" i="321" s="1"/>
  <c r="E46" i="325"/>
  <c r="G242" i="321" s="1"/>
  <c r="G45" i="325"/>
  <c r="J241" i="321" s="1"/>
  <c r="E45" i="325"/>
  <c r="G241" i="321" s="1"/>
  <c r="H42" i="325"/>
  <c r="G42" i="325"/>
  <c r="J238" i="321" s="1"/>
  <c r="E42" i="325"/>
  <c r="G238" i="321" s="1"/>
  <c r="G41" i="325"/>
  <c r="J237" i="321" s="1"/>
  <c r="E41" i="325"/>
  <c r="G237" i="321" s="1"/>
  <c r="G40" i="325"/>
  <c r="J236" i="321" s="1"/>
  <c r="E40" i="325"/>
  <c r="G236" i="321" s="1"/>
  <c r="G37" i="325"/>
  <c r="J234" i="321" s="1"/>
  <c r="E37" i="325"/>
  <c r="G234" i="321" s="1"/>
  <c r="G36" i="325"/>
  <c r="J233" i="321" s="1"/>
  <c r="E36" i="325"/>
  <c r="G233" i="321" s="1"/>
  <c r="D305" i="322"/>
  <c r="E305" i="322"/>
  <c r="D306" i="322"/>
  <c r="D307" i="322"/>
  <c r="D308" i="322"/>
  <c r="D309" i="322"/>
  <c r="D310" i="322"/>
  <c r="D311" i="322"/>
  <c r="D312" i="322"/>
  <c r="E312" i="322"/>
  <c r="D313" i="322"/>
  <c r="D314" i="322"/>
  <c r="D315" i="322"/>
  <c r="D316" i="322"/>
  <c r="E316" i="322"/>
  <c r="D317" i="322"/>
  <c r="D318" i="322"/>
  <c r="D319" i="322"/>
  <c r="F68" i="269"/>
  <c r="F67" i="269"/>
  <c r="H49" i="269"/>
  <c r="G49" i="269"/>
  <c r="F49" i="269"/>
  <c r="E49" i="269"/>
  <c r="G48" i="269"/>
  <c r="F48" i="269"/>
  <c r="E48" i="269"/>
  <c r="F20" i="269"/>
  <c r="F34" i="269"/>
  <c r="F33" i="269"/>
  <c r="F32" i="269"/>
  <c r="G27" i="285"/>
  <c r="J822" i="321" s="1"/>
  <c r="J27" i="285"/>
  <c r="F822" i="321" s="1"/>
  <c r="D321" i="322"/>
  <c r="E321" i="322"/>
  <c r="D322" i="322"/>
  <c r="D323" i="322"/>
  <c r="D324" i="322"/>
  <c r="D325" i="322"/>
  <c r="G29" i="285"/>
  <c r="J824" i="321" s="1"/>
  <c r="E29" i="285"/>
  <c r="G824" i="321" s="1"/>
  <c r="G18" i="285"/>
  <c r="J811" i="321" s="1"/>
  <c r="E18" i="285"/>
  <c r="G811" i="321" s="1"/>
  <c r="G15" i="285"/>
  <c r="J809" i="321" s="1"/>
  <c r="E15" i="285"/>
  <c r="G809" i="321" s="1"/>
  <c r="G14" i="285"/>
  <c r="J808" i="321" s="1"/>
  <c r="E14" i="285"/>
  <c r="G808" i="321" s="1"/>
  <c r="G9" i="285"/>
  <c r="J805" i="321" s="1"/>
  <c r="E9" i="285"/>
  <c r="G805" i="321" s="1"/>
  <c r="D327" i="322"/>
  <c r="D328" i="322"/>
  <c r="D330" i="322"/>
  <c r="H74" i="265"/>
  <c r="G74" i="265"/>
  <c r="J393" i="321" s="1"/>
  <c r="E74" i="265"/>
  <c r="G393" i="321" s="1"/>
  <c r="D332" i="322"/>
  <c r="E332" i="322"/>
  <c r="D333" i="322"/>
  <c r="E333" i="322"/>
  <c r="D334" i="322"/>
  <c r="D335" i="322"/>
  <c r="D336" i="322"/>
  <c r="D337" i="322"/>
  <c r="G35" i="265"/>
  <c r="J358" i="321" s="1"/>
  <c r="E35" i="265"/>
  <c r="G358" i="321" s="1"/>
  <c r="G137" i="325"/>
  <c r="J320" i="321" s="1"/>
  <c r="E137" i="325"/>
  <c r="G320" i="321" s="1"/>
  <c r="G136" i="325"/>
  <c r="J319" i="321" s="1"/>
  <c r="E136" i="325"/>
  <c r="G319" i="321" s="1"/>
  <c r="G135" i="325"/>
  <c r="J318" i="321" s="1"/>
  <c r="E135" i="325"/>
  <c r="G318" i="321" s="1"/>
  <c r="G13" i="325"/>
  <c r="J214" i="321" s="1"/>
  <c r="E13" i="325"/>
  <c r="G214" i="321" s="1"/>
  <c r="D339" i="322"/>
  <c r="D340" i="322"/>
  <c r="G36" i="265"/>
  <c r="J359" i="321" s="1"/>
  <c r="E36" i="265"/>
  <c r="G359" i="321" s="1"/>
  <c r="J83" i="325"/>
  <c r="F267" i="321" s="1"/>
  <c r="D342" i="322"/>
  <c r="D343" i="322"/>
  <c r="E343" i="322"/>
  <c r="D344" i="322"/>
  <c r="E344" i="322"/>
  <c r="D345" i="322"/>
  <c r="D346" i="322"/>
  <c r="E346" i="322"/>
  <c r="D347" i="322"/>
  <c r="D348" i="322"/>
  <c r="D349" i="322"/>
  <c r="E349" i="322"/>
  <c r="D350" i="322"/>
  <c r="D351" i="322"/>
  <c r="E351" i="322"/>
  <c r="D352" i="322"/>
  <c r="D353" i="322"/>
  <c r="D354" i="322"/>
  <c r="E354" i="322"/>
  <c r="D355" i="322"/>
  <c r="D356" i="322"/>
  <c r="D357" i="322"/>
  <c r="E357" i="322"/>
  <c r="D358" i="322"/>
  <c r="D359" i="322"/>
  <c r="D360" i="322"/>
  <c r="E360" i="322"/>
  <c r="D361" i="322"/>
  <c r="D362" i="322"/>
  <c r="D363" i="322"/>
  <c r="D364" i="322"/>
  <c r="D365" i="322"/>
  <c r="D366" i="322"/>
  <c r="D367" i="322"/>
  <c r="D368" i="322"/>
  <c r="G28" i="327"/>
  <c r="J1164" i="321" s="1"/>
  <c r="E28" i="327"/>
  <c r="G1164" i="321" s="1"/>
  <c r="G27" i="327"/>
  <c r="J1163" i="321" s="1"/>
  <c r="E27" i="327"/>
  <c r="G1163" i="321" s="1"/>
  <c r="G26" i="327"/>
  <c r="J1162" i="321" s="1"/>
  <c r="E26" i="327"/>
  <c r="G1162" i="321" s="1"/>
  <c r="G12" i="327"/>
  <c r="J1150" i="321" s="1"/>
  <c r="E12" i="327"/>
  <c r="G1150" i="321" s="1"/>
  <c r="G131" i="325"/>
  <c r="J314" i="321" s="1"/>
  <c r="E131" i="325"/>
  <c r="G314" i="321" s="1"/>
  <c r="H130" i="325"/>
  <c r="G130" i="325"/>
  <c r="J313" i="321" s="1"/>
  <c r="E130" i="325"/>
  <c r="G313" i="321" s="1"/>
  <c r="G129" i="325"/>
  <c r="J312" i="321" s="1"/>
  <c r="E129" i="325"/>
  <c r="G312" i="321" s="1"/>
  <c r="G128" i="325"/>
  <c r="J311" i="321" s="1"/>
  <c r="E128" i="325"/>
  <c r="G311" i="321" s="1"/>
  <c r="G127" i="325"/>
  <c r="J310" i="321" s="1"/>
  <c r="E127" i="325"/>
  <c r="G310" i="321" s="1"/>
  <c r="G124" i="325"/>
  <c r="J308" i="321" s="1"/>
  <c r="E124" i="325"/>
  <c r="G308" i="321" s="1"/>
  <c r="G123" i="325"/>
  <c r="J307" i="321" s="1"/>
  <c r="E123" i="325"/>
  <c r="G307" i="321" s="1"/>
  <c r="G119" i="325"/>
  <c r="J303" i="321" s="1"/>
  <c r="E119" i="325"/>
  <c r="G303" i="321" s="1"/>
  <c r="H118" i="325"/>
  <c r="G118" i="325"/>
  <c r="J302" i="321" s="1"/>
  <c r="E118" i="325"/>
  <c r="G302" i="321" s="1"/>
  <c r="G117" i="325"/>
  <c r="J301" i="321" s="1"/>
  <c r="E117" i="325"/>
  <c r="G301" i="321" s="1"/>
  <c r="G116" i="325"/>
  <c r="J300" i="321" s="1"/>
  <c r="E116" i="325"/>
  <c r="G300" i="321" s="1"/>
  <c r="G115" i="325"/>
  <c r="J299" i="321" s="1"/>
  <c r="E115" i="325"/>
  <c r="G299" i="321" s="1"/>
  <c r="G112" i="325"/>
  <c r="J297" i="321" s="1"/>
  <c r="E112" i="325"/>
  <c r="G297" i="321" s="1"/>
  <c r="G111" i="325"/>
  <c r="J296" i="321" s="1"/>
  <c r="E111" i="325"/>
  <c r="G296" i="321" s="1"/>
  <c r="G107" i="325"/>
  <c r="J292" i="321" s="1"/>
  <c r="E107" i="325"/>
  <c r="G292" i="321" s="1"/>
  <c r="G106" i="325"/>
  <c r="J291" i="321" s="1"/>
  <c r="E106" i="325"/>
  <c r="G291" i="321" s="1"/>
  <c r="G105" i="325"/>
  <c r="J290" i="321" s="1"/>
  <c r="E105" i="325"/>
  <c r="G290" i="321" s="1"/>
  <c r="G84" i="325"/>
  <c r="J268" i="321" s="1"/>
  <c r="E84" i="325"/>
  <c r="G268" i="321" s="1"/>
  <c r="D370" i="322"/>
  <c r="E11" i="289"/>
  <c r="G204" i="321" s="1"/>
  <c r="G11" i="289"/>
  <c r="J204" i="321" s="1"/>
  <c r="E12" i="289"/>
  <c r="G205" i="321" s="1"/>
  <c r="G12" i="289"/>
  <c r="J205" i="321" s="1"/>
  <c r="E13" i="289"/>
  <c r="G206" i="321" s="1"/>
  <c r="G13" i="289"/>
  <c r="J206" i="321" s="1"/>
  <c r="H13" i="289"/>
  <c r="E334" i="278"/>
  <c r="G1141" i="321" s="1"/>
  <c r="F334" i="278"/>
  <c r="I334" i="278"/>
  <c r="E73" i="265"/>
  <c r="G392" i="321" s="1"/>
  <c r="F73" i="265"/>
  <c r="G73" i="265"/>
  <c r="J392" i="321" s="1"/>
  <c r="I73" i="265"/>
  <c r="E67" i="265"/>
  <c r="G388" i="321" s="1"/>
  <c r="F67" i="265"/>
  <c r="G67" i="265"/>
  <c r="J388" i="321" s="1"/>
  <c r="I67" i="265"/>
  <c r="E30" i="265"/>
  <c r="G353" i="321" s="1"/>
  <c r="F30" i="265"/>
  <c r="G30" i="265"/>
  <c r="J353" i="321" s="1"/>
  <c r="I30" i="265"/>
  <c r="E29" i="265"/>
  <c r="G352" i="321" s="1"/>
  <c r="F29" i="265"/>
  <c r="I29" i="265"/>
  <c r="D372" i="322"/>
  <c r="E372" i="322"/>
  <c r="D373" i="322"/>
  <c r="D374" i="322"/>
  <c r="D375" i="322"/>
  <c r="E375" i="322"/>
  <c r="D376" i="322"/>
  <c r="E376" i="322"/>
  <c r="D377" i="322"/>
  <c r="D378" i="322"/>
  <c r="D379" i="322"/>
  <c r="E379" i="322"/>
  <c r="D380" i="322"/>
  <c r="D381" i="322"/>
  <c r="D382" i="322"/>
  <c r="E382" i="322"/>
  <c r="D383" i="322"/>
  <c r="G328" i="278"/>
  <c r="J1137" i="321" s="1"/>
  <c r="E328" i="278"/>
  <c r="G1137" i="321" s="1"/>
  <c r="G327" i="278"/>
  <c r="J1136" i="321" s="1"/>
  <c r="E327" i="278"/>
  <c r="G1136" i="321" s="1"/>
  <c r="G323" i="278"/>
  <c r="E323" i="278"/>
  <c r="G320" i="278"/>
  <c r="J1129" i="321" s="1"/>
  <c r="E320" i="278"/>
  <c r="G1129" i="321" s="1"/>
  <c r="H319" i="278"/>
  <c r="G319" i="278"/>
  <c r="J1128" i="321" s="1"/>
  <c r="E319" i="278"/>
  <c r="G1128" i="321" s="1"/>
  <c r="G318" i="278"/>
  <c r="J1127" i="321" s="1"/>
  <c r="E318" i="278"/>
  <c r="G1127" i="321" s="1"/>
  <c r="G314" i="278"/>
  <c r="E314" i="278"/>
  <c r="G311" i="278"/>
  <c r="J1120" i="321" s="1"/>
  <c r="E311" i="278"/>
  <c r="G1120" i="321" s="1"/>
  <c r="H310" i="278"/>
  <c r="G310" i="278"/>
  <c r="J1119" i="321" s="1"/>
  <c r="E310" i="278"/>
  <c r="G1119" i="321" s="1"/>
  <c r="G309" i="278"/>
  <c r="J1118" i="321" s="1"/>
  <c r="E309" i="278"/>
  <c r="G1118" i="321" s="1"/>
  <c r="E11" i="327"/>
  <c r="G1149" i="321" s="1"/>
  <c r="F11" i="327"/>
  <c r="F19" i="269" s="1"/>
  <c r="I11" i="327"/>
  <c r="E10" i="327"/>
  <c r="G1148" i="321" s="1"/>
  <c r="F10" i="327"/>
  <c r="I10" i="327"/>
  <c r="E10" i="265"/>
  <c r="G335" i="321" s="1"/>
  <c r="F10" i="265"/>
  <c r="G10" i="265"/>
  <c r="J335" i="321" s="1"/>
  <c r="I10" i="265"/>
  <c r="E9" i="265"/>
  <c r="G334" i="321" s="1"/>
  <c r="F9" i="265"/>
  <c r="G9" i="265"/>
  <c r="J334" i="321" s="1"/>
  <c r="I9" i="265"/>
  <c r="E12" i="325"/>
  <c r="G213" i="321" s="1"/>
  <c r="F12" i="325"/>
  <c r="I12" i="325"/>
  <c r="G336" i="278"/>
  <c r="E335" i="278"/>
  <c r="G1142" i="321" s="1"/>
  <c r="F335" i="278"/>
  <c r="G335" i="278"/>
  <c r="J1142" i="321" s="1"/>
  <c r="I335" i="278"/>
  <c r="J1123" i="321" l="1"/>
  <c r="J1122" i="321"/>
  <c r="G1132" i="321"/>
  <c r="G1131" i="321"/>
  <c r="J1144" i="321"/>
  <c r="J1143" i="321"/>
  <c r="G1291" i="321"/>
  <c r="J1292" i="321"/>
  <c r="J1291" i="321"/>
  <c r="J1131" i="321"/>
  <c r="J1132" i="321"/>
  <c r="G1122" i="321"/>
  <c r="G1123" i="321"/>
  <c r="J285" i="321"/>
  <c r="M10" i="273"/>
  <c r="L12" i="273"/>
  <c r="G18" i="288"/>
  <c r="J745" i="321" s="1"/>
  <c r="G85" i="325"/>
  <c r="J269" i="321" s="1"/>
  <c r="F17" i="325"/>
  <c r="F218" i="321" s="1"/>
  <c r="J94" i="325"/>
  <c r="E20" i="269"/>
  <c r="E67" i="269"/>
  <c r="E68" i="269"/>
  <c r="E33" i="269"/>
  <c r="G20" i="269"/>
  <c r="G67" i="269"/>
  <c r="G68" i="269"/>
  <c r="E32" i="269"/>
  <c r="G34" i="269"/>
  <c r="G33" i="269"/>
  <c r="G32" i="269"/>
  <c r="E34" i="269"/>
  <c r="E347" i="322"/>
  <c r="J131" i="325"/>
  <c r="F314" i="321" s="1"/>
  <c r="J112" i="325"/>
  <c r="F297" i="321" s="1"/>
  <c r="E19" i="269"/>
  <c r="G11" i="327"/>
  <c r="J1149" i="321" s="1"/>
  <c r="G12" i="325"/>
  <c r="J213" i="321" s="1"/>
  <c r="F277" i="321" l="1"/>
  <c r="N10" i="273"/>
  <c r="M12" i="273"/>
  <c r="F67" i="325"/>
  <c r="F255" i="321" s="1"/>
  <c r="G19" i="269"/>
  <c r="D385" i="322"/>
  <c r="E385" i="322"/>
  <c r="D386" i="322"/>
  <c r="D387" i="322"/>
  <c r="D388" i="322"/>
  <c r="D389" i="322"/>
  <c r="D390" i="322"/>
  <c r="D391" i="322"/>
  <c r="E391" i="322"/>
  <c r="D392" i="322"/>
  <c r="D393" i="322"/>
  <c r="E393" i="322"/>
  <c r="D394" i="322"/>
  <c r="D395" i="322"/>
  <c r="D396" i="322"/>
  <c r="D397" i="322"/>
  <c r="D398" i="322"/>
  <c r="D399" i="322"/>
  <c r="D400" i="322"/>
  <c r="E400" i="322"/>
  <c r="D401" i="322"/>
  <c r="D402" i="322"/>
  <c r="D403" i="322"/>
  <c r="D404" i="322"/>
  <c r="D405" i="322"/>
  <c r="D406" i="322"/>
  <c r="D407" i="322"/>
  <c r="D408" i="322"/>
  <c r="D409" i="322"/>
  <c r="E409" i="322"/>
  <c r="D410" i="322"/>
  <c r="D411" i="322"/>
  <c r="D412" i="322"/>
  <c r="D413" i="322"/>
  <c r="D414" i="322"/>
  <c r="D415" i="322"/>
  <c r="D416" i="322"/>
  <c r="D417" i="322"/>
  <c r="D418" i="322"/>
  <c r="D419" i="322"/>
  <c r="D420" i="322"/>
  <c r="D421" i="322"/>
  <c r="D422" i="322"/>
  <c r="D423" i="322"/>
  <c r="D424" i="322"/>
  <c r="E424" i="322"/>
  <c r="D425" i="322"/>
  <c r="D426" i="322"/>
  <c r="E426" i="322"/>
  <c r="D427" i="322"/>
  <c r="D428" i="322"/>
  <c r="D429" i="322"/>
  <c r="D430" i="322"/>
  <c r="E430" i="322"/>
  <c r="D431" i="322"/>
  <c r="D432" i="322"/>
  <c r="D433" i="322"/>
  <c r="D434" i="322"/>
  <c r="E434" i="322"/>
  <c r="D435" i="322"/>
  <c r="E435" i="322"/>
  <c r="D436" i="322"/>
  <c r="D437" i="322"/>
  <c r="E437" i="322"/>
  <c r="D438" i="322"/>
  <c r="D439" i="322"/>
  <c r="D440" i="322"/>
  <c r="D441" i="322"/>
  <c r="E441" i="322"/>
  <c r="D442" i="322"/>
  <c r="D443" i="322"/>
  <c r="E443" i="322"/>
  <c r="D444" i="322"/>
  <c r="D445" i="322"/>
  <c r="E445" i="322"/>
  <c r="D446" i="322"/>
  <c r="D447" i="322"/>
  <c r="E447" i="322"/>
  <c r="D448" i="322"/>
  <c r="E448" i="322"/>
  <c r="D449" i="322"/>
  <c r="D450" i="322"/>
  <c r="E450" i="322"/>
  <c r="D451" i="322"/>
  <c r="D452" i="322"/>
  <c r="E452" i="322"/>
  <c r="D453" i="322"/>
  <c r="D454" i="322"/>
  <c r="E454" i="322"/>
  <c r="D455" i="322"/>
  <c r="D456" i="322"/>
  <c r="E456" i="322"/>
  <c r="D457" i="322"/>
  <c r="D458" i="322"/>
  <c r="E458" i="322"/>
  <c r="D459" i="322"/>
  <c r="D460" i="322"/>
  <c r="E460" i="322"/>
  <c r="D461" i="322"/>
  <c r="E461" i="322"/>
  <c r="D462" i="322"/>
  <c r="D463" i="322"/>
  <c r="D464" i="322"/>
  <c r="D465" i="322"/>
  <c r="D466" i="322"/>
  <c r="D467" i="322"/>
  <c r="D468" i="322"/>
  <c r="D469" i="322"/>
  <c r="D470" i="322"/>
  <c r="D471" i="322"/>
  <c r="D472" i="322"/>
  <c r="D473" i="322"/>
  <c r="D474" i="322"/>
  <c r="D475" i="322"/>
  <c r="D476" i="322"/>
  <c r="E476" i="322"/>
  <c r="D477" i="322"/>
  <c r="D478" i="322"/>
  <c r="E478" i="322"/>
  <c r="D479" i="322"/>
  <c r="D480" i="322"/>
  <c r="G301" i="278"/>
  <c r="J1111" i="321" s="1"/>
  <c r="E301" i="278"/>
  <c r="G1111" i="321" s="1"/>
  <c r="G300" i="278"/>
  <c r="J1110" i="321" s="1"/>
  <c r="E300" i="278"/>
  <c r="G1110" i="321" s="1"/>
  <c r="G294" i="278"/>
  <c r="J1106" i="321" s="1"/>
  <c r="E294" i="278"/>
  <c r="G1106" i="321" s="1"/>
  <c r="G293" i="278"/>
  <c r="J1105" i="321" s="1"/>
  <c r="E293" i="278"/>
  <c r="G1105" i="321" s="1"/>
  <c r="G292" i="278"/>
  <c r="J1104" i="321" s="1"/>
  <c r="E292" i="278"/>
  <c r="G1104" i="321" s="1"/>
  <c r="G291" i="278"/>
  <c r="J1103" i="321" s="1"/>
  <c r="E291" i="278"/>
  <c r="G1103" i="321" s="1"/>
  <c r="G290" i="278"/>
  <c r="J1102" i="321" s="1"/>
  <c r="E290" i="278"/>
  <c r="G1102" i="321" s="1"/>
  <c r="G289" i="278"/>
  <c r="J1101" i="321" s="1"/>
  <c r="E289" i="278"/>
  <c r="G1101" i="321" s="1"/>
  <c r="G288" i="278"/>
  <c r="J1100" i="321" s="1"/>
  <c r="E288" i="278"/>
  <c r="G1100" i="321" s="1"/>
  <c r="G287" i="278"/>
  <c r="J1099" i="321" s="1"/>
  <c r="E287" i="278"/>
  <c r="G1099" i="321" s="1"/>
  <c r="G286" i="278"/>
  <c r="J1098" i="321" s="1"/>
  <c r="E286" i="278"/>
  <c r="G1098" i="321" s="1"/>
  <c r="G285" i="278"/>
  <c r="J1097" i="321" s="1"/>
  <c r="E285" i="278"/>
  <c r="G1097" i="321" s="1"/>
  <c r="G284" i="278"/>
  <c r="J1096" i="321" s="1"/>
  <c r="E284" i="278"/>
  <c r="G1096" i="321" s="1"/>
  <c r="G283" i="278"/>
  <c r="J1095" i="321" s="1"/>
  <c r="E283" i="278"/>
  <c r="G1095" i="321" s="1"/>
  <c r="G282" i="278"/>
  <c r="J1094" i="321" s="1"/>
  <c r="E282" i="278"/>
  <c r="G1094" i="321" s="1"/>
  <c r="G281" i="278"/>
  <c r="J1093" i="321" s="1"/>
  <c r="E281" i="278"/>
  <c r="G1093" i="321" s="1"/>
  <c r="G277" i="278"/>
  <c r="J1089" i="321" s="1"/>
  <c r="E277" i="278"/>
  <c r="G1089" i="321" s="1"/>
  <c r="G276" i="278"/>
  <c r="J1088" i="321" s="1"/>
  <c r="E276" i="278"/>
  <c r="G1088" i="321" s="1"/>
  <c r="H275" i="278"/>
  <c r="G275" i="278"/>
  <c r="J1087" i="321" s="1"/>
  <c r="E275" i="278"/>
  <c r="G1087" i="321" s="1"/>
  <c r="F274" i="278"/>
  <c r="F1086" i="321" s="1"/>
  <c r="G274" i="278"/>
  <c r="J1086" i="321" s="1"/>
  <c r="E274" i="278"/>
  <c r="G1086" i="321" s="1"/>
  <c r="G273" i="278"/>
  <c r="J1085" i="321" s="1"/>
  <c r="E273" i="278"/>
  <c r="G1085" i="321" s="1"/>
  <c r="G272" i="278"/>
  <c r="J1084" i="321" s="1"/>
  <c r="E272" i="278"/>
  <c r="G1084" i="321" s="1"/>
  <c r="G269" i="278"/>
  <c r="J1081" i="321" s="1"/>
  <c r="E269" i="278"/>
  <c r="G1081" i="321" s="1"/>
  <c r="G268" i="278"/>
  <c r="J1080" i="321" s="1"/>
  <c r="E268" i="278"/>
  <c r="G1080" i="321" s="1"/>
  <c r="H267" i="278"/>
  <c r="G267" i="278"/>
  <c r="J1079" i="321" s="1"/>
  <c r="E267" i="278"/>
  <c r="G1079" i="321" s="1"/>
  <c r="F266" i="278"/>
  <c r="F1078" i="321" s="1"/>
  <c r="G266" i="278"/>
  <c r="J1078" i="321" s="1"/>
  <c r="E266" i="278"/>
  <c r="G1078" i="321" s="1"/>
  <c r="G265" i="278"/>
  <c r="J1077" i="321" s="1"/>
  <c r="E265" i="278"/>
  <c r="G1077" i="321" s="1"/>
  <c r="G264" i="278"/>
  <c r="J1076" i="321" s="1"/>
  <c r="E264" i="278"/>
  <c r="G1076" i="321" s="1"/>
  <c r="G261" i="278"/>
  <c r="J1073" i="321" s="1"/>
  <c r="E261" i="278"/>
  <c r="G1073" i="321" s="1"/>
  <c r="G260" i="278"/>
  <c r="J1072" i="321" s="1"/>
  <c r="E260" i="278"/>
  <c r="G1072" i="321" s="1"/>
  <c r="H259" i="278"/>
  <c r="G259" i="278"/>
  <c r="J1071" i="321" s="1"/>
  <c r="E259" i="278"/>
  <c r="G1071" i="321" s="1"/>
  <c r="F258" i="278"/>
  <c r="F1070" i="321" s="1"/>
  <c r="G258" i="278"/>
  <c r="J1070" i="321" s="1"/>
  <c r="E258" i="278"/>
  <c r="G1070" i="321" s="1"/>
  <c r="G257" i="278"/>
  <c r="J1069" i="321" s="1"/>
  <c r="E257" i="278"/>
  <c r="G1069" i="321" s="1"/>
  <c r="G256" i="278"/>
  <c r="J1068" i="321" s="1"/>
  <c r="E256" i="278"/>
  <c r="G1068" i="321" s="1"/>
  <c r="G253" i="278"/>
  <c r="J1065" i="321" s="1"/>
  <c r="E253" i="278"/>
  <c r="G1065" i="321" s="1"/>
  <c r="G252" i="278"/>
  <c r="J1064" i="321" s="1"/>
  <c r="E252" i="278"/>
  <c r="G1064" i="321" s="1"/>
  <c r="H251" i="278"/>
  <c r="G251" i="278"/>
  <c r="J1063" i="321" s="1"/>
  <c r="E251" i="278"/>
  <c r="G1063" i="321" s="1"/>
  <c r="F250" i="278"/>
  <c r="F1062" i="321" s="1"/>
  <c r="G250" i="278"/>
  <c r="J1062" i="321" s="1"/>
  <c r="E250" i="278"/>
  <c r="G1062" i="321" s="1"/>
  <c r="G249" i="278"/>
  <c r="J1061" i="321" s="1"/>
  <c r="E249" i="278"/>
  <c r="G1061" i="321" s="1"/>
  <c r="G248" i="278"/>
  <c r="J1060" i="321" s="1"/>
  <c r="E248" i="278"/>
  <c r="G1060" i="321" s="1"/>
  <c r="G245" i="278"/>
  <c r="J1057" i="321" s="1"/>
  <c r="E245" i="278"/>
  <c r="G1057" i="321" s="1"/>
  <c r="G244" i="278"/>
  <c r="J1056" i="321" s="1"/>
  <c r="E244" i="278"/>
  <c r="G1056" i="321" s="1"/>
  <c r="H243" i="278"/>
  <c r="G243" i="278"/>
  <c r="J1055" i="321" s="1"/>
  <c r="E243" i="278"/>
  <c r="G1055" i="321" s="1"/>
  <c r="F242" i="278"/>
  <c r="F1054" i="321" s="1"/>
  <c r="G242" i="278"/>
  <c r="J1054" i="321" s="1"/>
  <c r="E242" i="278"/>
  <c r="G1054" i="321" s="1"/>
  <c r="G241" i="278"/>
  <c r="J1053" i="321" s="1"/>
  <c r="E241" i="278"/>
  <c r="G1053" i="321" s="1"/>
  <c r="G240" i="278"/>
  <c r="J1052" i="321" s="1"/>
  <c r="E240" i="278"/>
  <c r="G1052" i="321" s="1"/>
  <c r="G237" i="278"/>
  <c r="J1049" i="321" s="1"/>
  <c r="E237" i="278"/>
  <c r="G1049" i="321" s="1"/>
  <c r="G236" i="278"/>
  <c r="J1048" i="321" s="1"/>
  <c r="E236" i="278"/>
  <c r="G1048" i="321" s="1"/>
  <c r="H235" i="278"/>
  <c r="G235" i="278"/>
  <c r="J1047" i="321" s="1"/>
  <c r="E235" i="278"/>
  <c r="G1047" i="321" s="1"/>
  <c r="F234" i="278"/>
  <c r="F1046" i="321" s="1"/>
  <c r="G234" i="278"/>
  <c r="J1046" i="321" s="1"/>
  <c r="E234" i="278"/>
  <c r="G1046" i="321" s="1"/>
  <c r="G233" i="278"/>
  <c r="J1045" i="321" s="1"/>
  <c r="E233" i="278"/>
  <c r="G1045" i="321" s="1"/>
  <c r="G232" i="278"/>
  <c r="J1044" i="321" s="1"/>
  <c r="E232" i="278"/>
  <c r="G1044" i="321" s="1"/>
  <c r="G229" i="278"/>
  <c r="J1041" i="321" s="1"/>
  <c r="E229" i="278"/>
  <c r="G1041" i="321" s="1"/>
  <c r="G228" i="278"/>
  <c r="J1040" i="321" s="1"/>
  <c r="E228" i="278"/>
  <c r="G1040" i="321" s="1"/>
  <c r="H227" i="278"/>
  <c r="G227" i="278"/>
  <c r="J1039" i="321" s="1"/>
  <c r="E227" i="278"/>
  <c r="G1039" i="321" s="1"/>
  <c r="F226" i="278"/>
  <c r="F1038" i="321" s="1"/>
  <c r="G226" i="278"/>
  <c r="J1038" i="321" s="1"/>
  <c r="E226" i="278"/>
  <c r="G1038" i="321" s="1"/>
  <c r="G225" i="278"/>
  <c r="J1037" i="321" s="1"/>
  <c r="E225" i="278"/>
  <c r="G1037" i="321" s="1"/>
  <c r="G224" i="278"/>
  <c r="J1036" i="321" s="1"/>
  <c r="E224" i="278"/>
  <c r="G1036" i="321" s="1"/>
  <c r="G221" i="278"/>
  <c r="J1033" i="321" s="1"/>
  <c r="E221" i="278"/>
  <c r="G1033" i="321" s="1"/>
  <c r="G220" i="278"/>
  <c r="J1032" i="321" s="1"/>
  <c r="E220" i="278"/>
  <c r="G1032" i="321" s="1"/>
  <c r="H219" i="278"/>
  <c r="G219" i="278"/>
  <c r="J1031" i="321" s="1"/>
  <c r="E219" i="278"/>
  <c r="G1031" i="321" s="1"/>
  <c r="F218" i="278"/>
  <c r="F1030" i="321" s="1"/>
  <c r="G218" i="278"/>
  <c r="J1030" i="321" s="1"/>
  <c r="E218" i="278"/>
  <c r="G1030" i="321" s="1"/>
  <c r="G217" i="278"/>
  <c r="J1029" i="321" s="1"/>
  <c r="E217" i="278"/>
  <c r="G1029" i="321" s="1"/>
  <c r="G216" i="278"/>
  <c r="J1028" i="321" s="1"/>
  <c r="E216" i="278"/>
  <c r="G1028" i="321" s="1"/>
  <c r="G213" i="278"/>
  <c r="J1025" i="321" s="1"/>
  <c r="E213" i="278"/>
  <c r="G1025" i="321" s="1"/>
  <c r="G212" i="278"/>
  <c r="J1024" i="321" s="1"/>
  <c r="E212" i="278"/>
  <c r="G1024" i="321" s="1"/>
  <c r="H211" i="278"/>
  <c r="G211" i="278"/>
  <c r="J1023" i="321" s="1"/>
  <c r="E211" i="278"/>
  <c r="G1023" i="321" s="1"/>
  <c r="F210" i="278"/>
  <c r="F1022" i="321" s="1"/>
  <c r="G210" i="278"/>
  <c r="J1022" i="321" s="1"/>
  <c r="E210" i="278"/>
  <c r="G1022" i="321" s="1"/>
  <c r="G209" i="278"/>
  <c r="J1021" i="321" s="1"/>
  <c r="E209" i="278"/>
  <c r="G1021" i="321" s="1"/>
  <c r="G208" i="278"/>
  <c r="J1020" i="321" s="1"/>
  <c r="E208" i="278"/>
  <c r="G1020" i="321" s="1"/>
  <c r="G205" i="278"/>
  <c r="J1017" i="321" s="1"/>
  <c r="E205" i="278"/>
  <c r="G1017" i="321" s="1"/>
  <c r="G204" i="278"/>
  <c r="J1016" i="321" s="1"/>
  <c r="E204" i="278"/>
  <c r="G1016" i="321" s="1"/>
  <c r="H203" i="278"/>
  <c r="G203" i="278"/>
  <c r="J1015" i="321" s="1"/>
  <c r="E203" i="278"/>
  <c r="G1015" i="321" s="1"/>
  <c r="F202" i="278"/>
  <c r="F1014" i="321" s="1"/>
  <c r="G202" i="278"/>
  <c r="J1014" i="321" s="1"/>
  <c r="E202" i="278"/>
  <c r="G1014" i="321" s="1"/>
  <c r="G201" i="278"/>
  <c r="J1013" i="321" s="1"/>
  <c r="E201" i="278"/>
  <c r="G1013" i="321" s="1"/>
  <c r="G200" i="278"/>
  <c r="J1012" i="321" s="1"/>
  <c r="E200" i="278"/>
  <c r="G1012" i="321" s="1"/>
  <c r="G197" i="278"/>
  <c r="J1009" i="321" s="1"/>
  <c r="E197" i="278"/>
  <c r="G1009" i="321" s="1"/>
  <c r="G196" i="278"/>
  <c r="J1008" i="321" s="1"/>
  <c r="E196" i="278"/>
  <c r="G1008" i="321" s="1"/>
  <c r="H195" i="278"/>
  <c r="G195" i="278"/>
  <c r="J1007" i="321" s="1"/>
  <c r="E195" i="278"/>
  <c r="G1007" i="321" s="1"/>
  <c r="F194" i="278"/>
  <c r="F1006" i="321" s="1"/>
  <c r="G194" i="278"/>
  <c r="J1006" i="321" s="1"/>
  <c r="E194" i="278"/>
  <c r="G1006" i="321" s="1"/>
  <c r="G193" i="278"/>
  <c r="J1005" i="321" s="1"/>
  <c r="E193" i="278"/>
  <c r="G1005" i="321" s="1"/>
  <c r="G192" i="278"/>
  <c r="J1004" i="321" s="1"/>
  <c r="E192" i="278"/>
  <c r="G1004" i="321" s="1"/>
  <c r="G189" i="278"/>
  <c r="J1001" i="321" s="1"/>
  <c r="E189" i="278"/>
  <c r="G1001" i="321" s="1"/>
  <c r="G188" i="278"/>
  <c r="J1000" i="321" s="1"/>
  <c r="E188" i="278"/>
  <c r="G1000" i="321" s="1"/>
  <c r="H187" i="278"/>
  <c r="G187" i="278"/>
  <c r="J999" i="321" s="1"/>
  <c r="E187" i="278"/>
  <c r="G999" i="321" s="1"/>
  <c r="F186" i="278"/>
  <c r="F998" i="321" s="1"/>
  <c r="G186" i="278"/>
  <c r="J998" i="321" s="1"/>
  <c r="E186" i="278"/>
  <c r="G998" i="321" s="1"/>
  <c r="G185" i="278"/>
  <c r="J997" i="321" s="1"/>
  <c r="E185" i="278"/>
  <c r="G997" i="321" s="1"/>
  <c r="G184" i="278"/>
  <c r="J996" i="321" s="1"/>
  <c r="E184" i="278"/>
  <c r="G996" i="321" s="1"/>
  <c r="G181" i="278"/>
  <c r="J993" i="321" s="1"/>
  <c r="E181" i="278"/>
  <c r="G993" i="321" s="1"/>
  <c r="G180" i="278"/>
  <c r="J992" i="321" s="1"/>
  <c r="E180" i="278"/>
  <c r="G992" i="321" s="1"/>
  <c r="H179" i="278"/>
  <c r="G179" i="278"/>
  <c r="J991" i="321" s="1"/>
  <c r="E179" i="278"/>
  <c r="G991" i="321" s="1"/>
  <c r="F178" i="278"/>
  <c r="F990" i="321" s="1"/>
  <c r="G178" i="278"/>
  <c r="J990" i="321" s="1"/>
  <c r="E178" i="278"/>
  <c r="G990" i="321" s="1"/>
  <c r="G177" i="278"/>
  <c r="J989" i="321" s="1"/>
  <c r="E177" i="278"/>
  <c r="G989" i="321" s="1"/>
  <c r="G176" i="278"/>
  <c r="J988" i="321" s="1"/>
  <c r="E176" i="278"/>
  <c r="G988" i="321" s="1"/>
  <c r="G173" i="278"/>
  <c r="J985" i="321" s="1"/>
  <c r="E173" i="278"/>
  <c r="G985" i="321" s="1"/>
  <c r="G172" i="278"/>
  <c r="J984" i="321" s="1"/>
  <c r="E172" i="278"/>
  <c r="G984" i="321" s="1"/>
  <c r="H171" i="278"/>
  <c r="G171" i="278"/>
  <c r="J983" i="321" s="1"/>
  <c r="E171" i="278"/>
  <c r="G983" i="321" s="1"/>
  <c r="F170" i="278"/>
  <c r="F982" i="321" s="1"/>
  <c r="G170" i="278"/>
  <c r="J982" i="321" s="1"/>
  <c r="E170" i="278"/>
  <c r="G982" i="321" s="1"/>
  <c r="G169" i="278"/>
  <c r="J981" i="321" s="1"/>
  <c r="E169" i="278"/>
  <c r="G981" i="321" s="1"/>
  <c r="G168" i="278"/>
  <c r="J980" i="321" s="1"/>
  <c r="E168" i="278"/>
  <c r="G980" i="321" s="1"/>
  <c r="G161" i="278"/>
  <c r="J975" i="321" s="1"/>
  <c r="E161" i="278"/>
  <c r="G975" i="321" s="1"/>
  <c r="G160" i="278"/>
  <c r="J974" i="321" s="1"/>
  <c r="E160" i="278"/>
  <c r="G974" i="321" s="1"/>
  <c r="G159" i="278"/>
  <c r="J973" i="321" s="1"/>
  <c r="E159" i="278"/>
  <c r="G973" i="321" s="1"/>
  <c r="G158" i="278"/>
  <c r="J972" i="321" s="1"/>
  <c r="E158" i="278"/>
  <c r="G972" i="321" s="1"/>
  <c r="G157" i="278"/>
  <c r="J971" i="321" s="1"/>
  <c r="E157" i="278"/>
  <c r="G971" i="321" s="1"/>
  <c r="G153" i="278"/>
  <c r="J967" i="321" s="1"/>
  <c r="E153" i="278"/>
  <c r="G967" i="321" s="1"/>
  <c r="G152" i="278"/>
  <c r="J966" i="321" s="1"/>
  <c r="E152" i="278"/>
  <c r="G966" i="321" s="1"/>
  <c r="H151" i="278"/>
  <c r="G151" i="278"/>
  <c r="J965" i="321" s="1"/>
  <c r="E151" i="278"/>
  <c r="G965" i="321" s="1"/>
  <c r="F150" i="278"/>
  <c r="F964" i="321" s="1"/>
  <c r="G150" i="278"/>
  <c r="J964" i="321" s="1"/>
  <c r="E150" i="278"/>
  <c r="G964" i="321" s="1"/>
  <c r="G149" i="278"/>
  <c r="J963" i="321" s="1"/>
  <c r="E149" i="278"/>
  <c r="G963" i="321" s="1"/>
  <c r="G148" i="278"/>
  <c r="J962" i="321" s="1"/>
  <c r="E148" i="278"/>
  <c r="G962" i="321" s="1"/>
  <c r="G144" i="278"/>
  <c r="J958" i="321" s="1"/>
  <c r="E144" i="278"/>
  <c r="G958" i="321" s="1"/>
  <c r="G143" i="278"/>
  <c r="J957" i="321" s="1"/>
  <c r="E143" i="278"/>
  <c r="G957" i="321" s="1"/>
  <c r="H142" i="278"/>
  <c r="G142" i="278"/>
  <c r="J956" i="321" s="1"/>
  <c r="E142" i="278"/>
  <c r="G956" i="321" s="1"/>
  <c r="G141" i="278"/>
  <c r="J955" i="321" s="1"/>
  <c r="E141" i="278"/>
  <c r="G955" i="321" s="1"/>
  <c r="G140" i="278"/>
  <c r="J954" i="321" s="1"/>
  <c r="E140" i="278"/>
  <c r="G954" i="321" s="1"/>
  <c r="G139" i="278"/>
  <c r="J953" i="321" s="1"/>
  <c r="E139" i="278"/>
  <c r="G953" i="321" s="1"/>
  <c r="G135" i="278"/>
  <c r="J949" i="321" s="1"/>
  <c r="E135" i="278"/>
  <c r="G949" i="321" s="1"/>
  <c r="G134" i="278"/>
  <c r="J948" i="321" s="1"/>
  <c r="E134" i="278"/>
  <c r="G948" i="321" s="1"/>
  <c r="H133" i="278"/>
  <c r="G133" i="278"/>
  <c r="J947" i="321" s="1"/>
  <c r="E133" i="278"/>
  <c r="G947" i="321" s="1"/>
  <c r="G132" i="278"/>
  <c r="J946" i="321" s="1"/>
  <c r="E132" i="278"/>
  <c r="G946" i="321" s="1"/>
  <c r="G131" i="278"/>
  <c r="J945" i="321" s="1"/>
  <c r="E131" i="278"/>
  <c r="G945" i="321" s="1"/>
  <c r="G127" i="278"/>
  <c r="J941" i="321" s="1"/>
  <c r="E127" i="278"/>
  <c r="G941" i="321" s="1"/>
  <c r="G126" i="278"/>
  <c r="J940" i="321" s="1"/>
  <c r="E126" i="278"/>
  <c r="G940" i="321" s="1"/>
  <c r="F125" i="278"/>
  <c r="F939" i="321" s="1"/>
  <c r="G125" i="278"/>
  <c r="J939" i="321" s="1"/>
  <c r="E125" i="278"/>
  <c r="G939" i="321" s="1"/>
  <c r="G124" i="278"/>
  <c r="J938" i="321" s="1"/>
  <c r="E124" i="278"/>
  <c r="G938" i="321" s="1"/>
  <c r="G123" i="278"/>
  <c r="J937" i="321" s="1"/>
  <c r="E123" i="278"/>
  <c r="G937" i="321" s="1"/>
  <c r="G119" i="278"/>
  <c r="J933" i="321" s="1"/>
  <c r="E119" i="278"/>
  <c r="G933" i="321" s="1"/>
  <c r="G118" i="278"/>
  <c r="J932" i="321" s="1"/>
  <c r="E118" i="278"/>
  <c r="G932" i="321" s="1"/>
  <c r="F117" i="278"/>
  <c r="F931" i="321" s="1"/>
  <c r="G117" i="278"/>
  <c r="J931" i="321" s="1"/>
  <c r="E117" i="278"/>
  <c r="G931" i="321" s="1"/>
  <c r="G116" i="278"/>
  <c r="J930" i="321" s="1"/>
  <c r="E116" i="278"/>
  <c r="G930" i="321" s="1"/>
  <c r="G115" i="278"/>
  <c r="J929" i="321" s="1"/>
  <c r="E115" i="278"/>
  <c r="G929" i="321" s="1"/>
  <c r="G107" i="278"/>
  <c r="J923" i="321" s="1"/>
  <c r="E107" i="278"/>
  <c r="G923" i="321" s="1"/>
  <c r="G106" i="278"/>
  <c r="J922" i="321" s="1"/>
  <c r="E106" i="278"/>
  <c r="G922" i="321" s="1"/>
  <c r="G105" i="278"/>
  <c r="J921" i="321" s="1"/>
  <c r="E105" i="278"/>
  <c r="G921" i="321" s="1"/>
  <c r="G104" i="278"/>
  <c r="J920" i="321" s="1"/>
  <c r="E104" i="278"/>
  <c r="G920" i="321" s="1"/>
  <c r="G80" i="278"/>
  <c r="J896" i="321" s="1"/>
  <c r="E80" i="278"/>
  <c r="G896" i="321" s="1"/>
  <c r="G79" i="278"/>
  <c r="J895" i="321" s="1"/>
  <c r="E79" i="278"/>
  <c r="G895" i="321" s="1"/>
  <c r="F78" i="278"/>
  <c r="F894" i="321" s="1"/>
  <c r="G78" i="278"/>
  <c r="J894" i="321" s="1"/>
  <c r="E78" i="278"/>
  <c r="G894" i="321" s="1"/>
  <c r="G77" i="278"/>
  <c r="J893" i="321" s="1"/>
  <c r="E77" i="278"/>
  <c r="G893" i="321" s="1"/>
  <c r="G76" i="278"/>
  <c r="J892" i="321" s="1"/>
  <c r="E76" i="278"/>
  <c r="G892" i="321" s="1"/>
  <c r="G72" i="278"/>
  <c r="J888" i="321" s="1"/>
  <c r="E72" i="278"/>
  <c r="G888" i="321" s="1"/>
  <c r="G71" i="278"/>
  <c r="J887" i="321" s="1"/>
  <c r="E71" i="278"/>
  <c r="G887" i="321" s="1"/>
  <c r="F70" i="278"/>
  <c r="F886" i="321" s="1"/>
  <c r="G70" i="278"/>
  <c r="J886" i="321" s="1"/>
  <c r="E70" i="278"/>
  <c r="G886" i="321" s="1"/>
  <c r="G69" i="278"/>
  <c r="J885" i="321" s="1"/>
  <c r="E69" i="278"/>
  <c r="G885" i="321" s="1"/>
  <c r="G65" i="278"/>
  <c r="J881" i="321" s="1"/>
  <c r="E65" i="278"/>
  <c r="G881" i="321" s="1"/>
  <c r="G64" i="278"/>
  <c r="J880" i="321" s="1"/>
  <c r="E64" i="278"/>
  <c r="G880" i="321" s="1"/>
  <c r="G61" i="278"/>
  <c r="J877" i="321" s="1"/>
  <c r="E61" i="278"/>
  <c r="G877" i="321" s="1"/>
  <c r="G60" i="278"/>
  <c r="J876" i="321" s="1"/>
  <c r="E60" i="278"/>
  <c r="G876" i="321" s="1"/>
  <c r="G57" i="278"/>
  <c r="J873" i="321" s="1"/>
  <c r="E57" i="278"/>
  <c r="G873" i="321" s="1"/>
  <c r="G56" i="278"/>
  <c r="J872" i="321" s="1"/>
  <c r="E56" i="278"/>
  <c r="G872" i="321" s="1"/>
  <c r="F55" i="278"/>
  <c r="F871" i="321" s="1"/>
  <c r="G55" i="278"/>
  <c r="J871" i="321" s="1"/>
  <c r="E55" i="278"/>
  <c r="G871" i="321" s="1"/>
  <c r="G54" i="278"/>
  <c r="J870" i="321" s="1"/>
  <c r="E54" i="278"/>
  <c r="G870" i="321" s="1"/>
  <c r="G50" i="278"/>
  <c r="J866" i="321" s="1"/>
  <c r="E50" i="278"/>
  <c r="G866" i="321" s="1"/>
  <c r="G49" i="278"/>
  <c r="J865" i="321" s="1"/>
  <c r="E49" i="278"/>
  <c r="G865" i="321" s="1"/>
  <c r="F48" i="278"/>
  <c r="F864" i="321" s="1"/>
  <c r="G48" i="278"/>
  <c r="J864" i="321" s="1"/>
  <c r="E48" i="278"/>
  <c r="G864" i="321" s="1"/>
  <c r="G47" i="278"/>
  <c r="J863" i="321" s="1"/>
  <c r="E47" i="278"/>
  <c r="G863" i="321" s="1"/>
  <c r="G40" i="278"/>
  <c r="J858" i="321" s="1"/>
  <c r="E40" i="278"/>
  <c r="G858" i="321" s="1"/>
  <c r="G39" i="278"/>
  <c r="J857" i="321" s="1"/>
  <c r="E39" i="278"/>
  <c r="G857" i="321" s="1"/>
  <c r="G38" i="278"/>
  <c r="J856" i="321" s="1"/>
  <c r="E38" i="278"/>
  <c r="G856" i="321" s="1"/>
  <c r="G37" i="278"/>
  <c r="J855" i="321" s="1"/>
  <c r="E37" i="278"/>
  <c r="G855" i="321" s="1"/>
  <c r="G34" i="278"/>
  <c r="J852" i="321" s="1"/>
  <c r="E34" i="278"/>
  <c r="G852" i="321" s="1"/>
  <c r="G33" i="278"/>
  <c r="J851" i="321" s="1"/>
  <c r="E33" i="278"/>
  <c r="G851" i="321" s="1"/>
  <c r="G32" i="278"/>
  <c r="J850" i="321" s="1"/>
  <c r="E32" i="278"/>
  <c r="G850" i="321" s="1"/>
  <c r="G31" i="278"/>
  <c r="J849" i="321" s="1"/>
  <c r="E31" i="278"/>
  <c r="G849" i="321" s="1"/>
  <c r="H28" i="278"/>
  <c r="G28" i="278"/>
  <c r="J846" i="321" s="1"/>
  <c r="E28" i="278"/>
  <c r="G846" i="321" s="1"/>
  <c r="F27" i="278"/>
  <c r="F845" i="321" s="1"/>
  <c r="G27" i="278"/>
  <c r="J845" i="321" s="1"/>
  <c r="E27" i="278"/>
  <c r="G845" i="321" s="1"/>
  <c r="G21" i="278"/>
  <c r="J841" i="321" s="1"/>
  <c r="E21" i="278"/>
  <c r="G841" i="321" s="1"/>
  <c r="G20" i="278"/>
  <c r="J840" i="321" s="1"/>
  <c r="E20" i="278"/>
  <c r="G840" i="321" s="1"/>
  <c r="G19" i="278"/>
  <c r="J839" i="321" s="1"/>
  <c r="E19" i="278"/>
  <c r="G839" i="321" s="1"/>
  <c r="G18" i="278"/>
  <c r="J838" i="321" s="1"/>
  <c r="E18" i="278"/>
  <c r="G838" i="321" s="1"/>
  <c r="G17" i="278"/>
  <c r="J837" i="321" s="1"/>
  <c r="E17" i="278"/>
  <c r="G837" i="321" s="1"/>
  <c r="G14" i="278"/>
  <c r="J835" i="321" s="1"/>
  <c r="E14" i="278"/>
  <c r="G835" i="321" s="1"/>
  <c r="G13" i="278"/>
  <c r="J834" i="321" s="1"/>
  <c r="E13" i="278"/>
  <c r="G834" i="321" s="1"/>
  <c r="G10" i="278"/>
  <c r="J832" i="321" s="1"/>
  <c r="E10" i="278"/>
  <c r="G832" i="321" s="1"/>
  <c r="G9" i="278"/>
  <c r="J831" i="321" s="1"/>
  <c r="E9" i="278"/>
  <c r="G831" i="321" s="1"/>
  <c r="E60" i="324"/>
  <c r="G148" i="321" s="1"/>
  <c r="F60" i="324"/>
  <c r="I60" i="324"/>
  <c r="F35" i="269"/>
  <c r="E35" i="269"/>
  <c r="F21" i="269"/>
  <c r="E21" i="269"/>
  <c r="E13" i="264"/>
  <c r="G13" i="264"/>
  <c r="E24" i="327"/>
  <c r="G1160" i="321" s="1"/>
  <c r="F24" i="327"/>
  <c r="F30" i="269" s="1"/>
  <c r="I24" i="327"/>
  <c r="E23" i="327"/>
  <c r="G1159" i="321" s="1"/>
  <c r="F23" i="327"/>
  <c r="F29" i="269" s="1"/>
  <c r="I23" i="327"/>
  <c r="E22" i="327"/>
  <c r="G1158" i="321" s="1"/>
  <c r="F22" i="327"/>
  <c r="F28" i="269" s="1"/>
  <c r="I22" i="327"/>
  <c r="E21" i="327"/>
  <c r="G1157" i="321" s="1"/>
  <c r="F21" i="327"/>
  <c r="F27" i="269" s="1"/>
  <c r="I21" i="327"/>
  <c r="E20" i="327"/>
  <c r="G1156" i="321" s="1"/>
  <c r="F20" i="327"/>
  <c r="F26" i="269" s="1"/>
  <c r="I20" i="327"/>
  <c r="E19" i="327"/>
  <c r="G1155" i="321" s="1"/>
  <c r="F19" i="327"/>
  <c r="F25" i="269" s="1"/>
  <c r="I19" i="327"/>
  <c r="E18" i="327"/>
  <c r="G1154" i="321" s="1"/>
  <c r="F18" i="327"/>
  <c r="F24" i="269" s="1"/>
  <c r="I18" i="327"/>
  <c r="F18" i="269"/>
  <c r="I32" i="327"/>
  <c r="F32" i="327"/>
  <c r="E32" i="327"/>
  <c r="G1168" i="321" s="1"/>
  <c r="I31" i="327"/>
  <c r="F31" i="327"/>
  <c r="E31" i="327"/>
  <c r="G1167" i="321" s="1"/>
  <c r="E5" i="327"/>
  <c r="E4" i="327"/>
  <c r="E3" i="327"/>
  <c r="E2" i="327"/>
  <c r="E66" i="324"/>
  <c r="G155" i="321" s="1"/>
  <c r="F66" i="324"/>
  <c r="I66" i="324"/>
  <c r="E28" i="285"/>
  <c r="G823" i="321" s="1"/>
  <c r="F28" i="285"/>
  <c r="I28" i="285"/>
  <c r="E37" i="265"/>
  <c r="G360" i="321" s="1"/>
  <c r="F37" i="265"/>
  <c r="F69" i="269" s="1"/>
  <c r="I37" i="265"/>
  <c r="F34" i="265"/>
  <c r="I34" i="265"/>
  <c r="E16" i="286"/>
  <c r="G170" i="321" s="1"/>
  <c r="F16" i="286"/>
  <c r="I16" i="286"/>
  <c r="E29" i="325"/>
  <c r="G228" i="321" s="1"/>
  <c r="F29" i="325"/>
  <c r="I29" i="325"/>
  <c r="E11" i="325"/>
  <c r="G212" i="321" s="1"/>
  <c r="F11" i="325"/>
  <c r="I11" i="325"/>
  <c r="G30" i="325"/>
  <c r="G27" i="325"/>
  <c r="J226" i="321" s="1"/>
  <c r="E27" i="325"/>
  <c r="G226" i="321" s="1"/>
  <c r="G24" i="325"/>
  <c r="G17" i="325"/>
  <c r="J218" i="321" s="1"/>
  <c r="E5" i="325"/>
  <c r="E4" i="325"/>
  <c r="E3" i="325"/>
  <c r="E2" i="325"/>
  <c r="E61" i="324"/>
  <c r="G149" i="321" s="1"/>
  <c r="F61" i="324"/>
  <c r="I61" i="324"/>
  <c r="E59" i="324"/>
  <c r="G147" i="321" s="1"/>
  <c r="F59" i="324"/>
  <c r="I59" i="324"/>
  <c r="E58" i="324"/>
  <c r="G146" i="321" s="1"/>
  <c r="F58" i="324"/>
  <c r="I58" i="324"/>
  <c r="E57" i="324"/>
  <c r="G145" i="321" s="1"/>
  <c r="F57" i="324"/>
  <c r="I57" i="324"/>
  <c r="E56" i="324"/>
  <c r="G144" i="321" s="1"/>
  <c r="F56" i="324"/>
  <c r="I56" i="324"/>
  <c r="E55" i="324"/>
  <c r="G143" i="321" s="1"/>
  <c r="F55" i="324"/>
  <c r="I55" i="324"/>
  <c r="E42" i="324"/>
  <c r="G132" i="321" s="1"/>
  <c r="F42" i="324"/>
  <c r="G42" i="324"/>
  <c r="J132" i="321" s="1"/>
  <c r="I42" i="324"/>
  <c r="I37" i="324"/>
  <c r="G37" i="324"/>
  <c r="J127" i="321" s="1"/>
  <c r="F37" i="324"/>
  <c r="E37" i="324"/>
  <c r="G127" i="321" s="1"/>
  <c r="I32" i="324"/>
  <c r="G32" i="324"/>
  <c r="J122" i="321" s="1"/>
  <c r="F32" i="324"/>
  <c r="E32" i="324"/>
  <c r="G122" i="321" s="1"/>
  <c r="E27" i="324"/>
  <c r="G117" i="321" s="1"/>
  <c r="F27" i="324"/>
  <c r="G27" i="324"/>
  <c r="J117" i="321" s="1"/>
  <c r="I27" i="324"/>
  <c r="E22" i="324"/>
  <c r="G112" i="321" s="1"/>
  <c r="F22" i="324"/>
  <c r="G22" i="324"/>
  <c r="J112" i="321" s="1"/>
  <c r="I22" i="324"/>
  <c r="E14" i="324"/>
  <c r="G105" i="321" s="1"/>
  <c r="F14" i="324"/>
  <c r="I14" i="324"/>
  <c r="E10" i="324"/>
  <c r="G101" i="321" s="1"/>
  <c r="F10" i="324"/>
  <c r="G10" i="324"/>
  <c r="J101" i="321" s="1"/>
  <c r="I10" i="324"/>
  <c r="J10" i="324"/>
  <c r="F101" i="321" s="1"/>
  <c r="K10" i="324"/>
  <c r="L10" i="324"/>
  <c r="M10" i="324"/>
  <c r="N10" i="324"/>
  <c r="O10" i="324"/>
  <c r="P10" i="324"/>
  <c r="BF10" i="324"/>
  <c r="BG10" i="324"/>
  <c r="BH10" i="324"/>
  <c r="BI10" i="324"/>
  <c r="BJ10" i="324"/>
  <c r="BK10" i="324"/>
  <c r="BL10" i="324"/>
  <c r="BM10" i="324"/>
  <c r="BN10" i="324"/>
  <c r="BO10" i="324"/>
  <c r="BP10" i="324"/>
  <c r="BQ10" i="324"/>
  <c r="BR10" i="324"/>
  <c r="BS10" i="324"/>
  <c r="BT10" i="324"/>
  <c r="BU10" i="324"/>
  <c r="BV10" i="324"/>
  <c r="BW10" i="324"/>
  <c r="BX10" i="324"/>
  <c r="BY10" i="324"/>
  <c r="BZ10" i="324"/>
  <c r="CA10" i="324"/>
  <c r="CB10" i="324"/>
  <c r="CC10" i="324"/>
  <c r="CD10" i="324"/>
  <c r="CE10" i="324"/>
  <c r="CF10" i="324"/>
  <c r="CG10" i="324"/>
  <c r="CH10" i="324"/>
  <c r="CI10" i="324"/>
  <c r="CJ10" i="324"/>
  <c r="CK10" i="324"/>
  <c r="CL10" i="324"/>
  <c r="CM10" i="324"/>
  <c r="CN10" i="324"/>
  <c r="CO10" i="324"/>
  <c r="CP10" i="324"/>
  <c r="CQ10" i="324"/>
  <c r="CR10" i="324"/>
  <c r="CS10" i="324"/>
  <c r="CT10" i="324"/>
  <c r="CU10" i="324"/>
  <c r="CV10" i="324"/>
  <c r="CW10" i="324"/>
  <c r="CX10" i="324"/>
  <c r="CY10" i="324"/>
  <c r="CZ10" i="324"/>
  <c r="DA10" i="324"/>
  <c r="DB10" i="324"/>
  <c r="DC10" i="324"/>
  <c r="DD10" i="324"/>
  <c r="DE10" i="324"/>
  <c r="DF10" i="324"/>
  <c r="DG10" i="324"/>
  <c r="DH10" i="324"/>
  <c r="DI10" i="324"/>
  <c r="DJ10" i="324"/>
  <c r="DK10" i="324"/>
  <c r="DL10" i="324"/>
  <c r="DM10" i="324"/>
  <c r="DN10" i="324"/>
  <c r="DO10" i="324"/>
  <c r="DP10" i="324"/>
  <c r="DQ10" i="324"/>
  <c r="DR10" i="324"/>
  <c r="DS10" i="324"/>
  <c r="DT10" i="324"/>
  <c r="DU10" i="324"/>
  <c r="DV10" i="324"/>
  <c r="DW10" i="324"/>
  <c r="DX10" i="324"/>
  <c r="DY10" i="324"/>
  <c r="DZ10" i="324"/>
  <c r="EA10" i="324"/>
  <c r="EB10" i="324"/>
  <c r="EC10" i="324"/>
  <c r="ED10" i="324"/>
  <c r="EE10" i="324"/>
  <c r="EF10" i="324"/>
  <c r="EG10" i="324"/>
  <c r="EH10" i="324"/>
  <c r="EI10" i="324"/>
  <c r="EJ10" i="324"/>
  <c r="EK10" i="324"/>
  <c r="EL10" i="324"/>
  <c r="EM10" i="324"/>
  <c r="EN10" i="324"/>
  <c r="EO10" i="324"/>
  <c r="EP10" i="324"/>
  <c r="EQ10" i="324"/>
  <c r="ER10" i="324"/>
  <c r="ES10" i="324"/>
  <c r="ET10" i="324"/>
  <c r="EU10" i="324"/>
  <c r="EV10" i="324"/>
  <c r="EW10" i="324"/>
  <c r="EX10" i="324"/>
  <c r="EY10" i="324"/>
  <c r="EZ10" i="324"/>
  <c r="FA10" i="324"/>
  <c r="FB10" i="324"/>
  <c r="FC10" i="324"/>
  <c r="FD10" i="324"/>
  <c r="FE10" i="324"/>
  <c r="FF10" i="324"/>
  <c r="FG10" i="324"/>
  <c r="FH10" i="324"/>
  <c r="FI10" i="324"/>
  <c r="FJ10" i="324"/>
  <c r="FK10" i="324"/>
  <c r="FL10" i="324"/>
  <c r="FM10" i="324"/>
  <c r="FN10" i="324"/>
  <c r="FO10" i="324"/>
  <c r="FP10" i="324"/>
  <c r="FQ10" i="324"/>
  <c r="FR10" i="324"/>
  <c r="FS10" i="324"/>
  <c r="FT10" i="324"/>
  <c r="FU10" i="324"/>
  <c r="FV10" i="324"/>
  <c r="FW10" i="324"/>
  <c r="FX10" i="324"/>
  <c r="FY10" i="324"/>
  <c r="FZ10" i="324"/>
  <c r="GA10" i="324"/>
  <c r="GB10" i="324"/>
  <c r="GC10" i="324"/>
  <c r="GD10" i="324"/>
  <c r="GE10" i="324"/>
  <c r="GF10" i="324"/>
  <c r="GG10" i="324"/>
  <c r="GH10" i="324"/>
  <c r="GI10" i="324"/>
  <c r="GJ10" i="324"/>
  <c r="G43" i="324"/>
  <c r="E41" i="324"/>
  <c r="G131" i="321" s="1"/>
  <c r="G38" i="324"/>
  <c r="E36" i="324"/>
  <c r="G126" i="321" s="1"/>
  <c r="G33" i="324"/>
  <c r="E31" i="324"/>
  <c r="G121" i="321" s="1"/>
  <c r="G28" i="324"/>
  <c r="E26" i="324"/>
  <c r="G116" i="321" s="1"/>
  <c r="G23" i="324"/>
  <c r="G21" i="324"/>
  <c r="J111" i="321" s="1"/>
  <c r="F21" i="324"/>
  <c r="F111" i="321" s="1"/>
  <c r="E21" i="324"/>
  <c r="G111" i="321" s="1"/>
  <c r="G20" i="324"/>
  <c r="J110" i="321" s="1"/>
  <c r="E20" i="324"/>
  <c r="G110" i="321" s="1"/>
  <c r="G15" i="324"/>
  <c r="G13" i="324"/>
  <c r="J104" i="321" s="1"/>
  <c r="E13" i="324"/>
  <c r="G104" i="321" s="1"/>
  <c r="G11" i="324"/>
  <c r="E9" i="324"/>
  <c r="G100" i="321" s="1"/>
  <c r="E5" i="324"/>
  <c r="E4" i="324"/>
  <c r="E3" i="324"/>
  <c r="E2" i="324"/>
  <c r="BE9" i="323"/>
  <c r="BE10" i="324" s="1"/>
  <c r="BD9" i="323"/>
  <c r="BD10" i="324" s="1"/>
  <c r="BC9" i="323"/>
  <c r="BC10" i="324" s="1"/>
  <c r="BB9" i="323"/>
  <c r="BB10" i="324" s="1"/>
  <c r="BA9" i="323"/>
  <c r="BA10" i="324" s="1"/>
  <c r="AZ9" i="323"/>
  <c r="AZ10" i="324" s="1"/>
  <c r="AY9" i="323"/>
  <c r="AY10" i="324" s="1"/>
  <c r="AX9" i="323"/>
  <c r="AX10" i="324" s="1"/>
  <c r="AW9" i="323"/>
  <c r="AW10" i="324" s="1"/>
  <c r="AV9" i="323"/>
  <c r="AV10" i="324" s="1"/>
  <c r="AU9" i="323"/>
  <c r="AU10" i="324" s="1"/>
  <c r="AT9" i="323"/>
  <c r="AT10" i="324" s="1"/>
  <c r="AS9" i="323"/>
  <c r="AS10" i="324" s="1"/>
  <c r="AR9" i="323"/>
  <c r="AR10" i="324" s="1"/>
  <c r="AQ9" i="323"/>
  <c r="AQ10" i="324" s="1"/>
  <c r="AP9" i="323"/>
  <c r="AP10" i="324" s="1"/>
  <c r="AO9" i="323"/>
  <c r="AO10" i="324" s="1"/>
  <c r="AN9" i="323"/>
  <c r="AN10" i="324" s="1"/>
  <c r="AM9" i="323"/>
  <c r="AM10" i="324" s="1"/>
  <c r="AL9" i="323"/>
  <c r="AL10" i="324" s="1"/>
  <c r="AK9" i="323"/>
  <c r="AK10" i="324" s="1"/>
  <c r="AJ9" i="323"/>
  <c r="AJ10" i="324" s="1"/>
  <c r="AI9" i="323"/>
  <c r="AI10" i="324" s="1"/>
  <c r="AH9" i="323"/>
  <c r="AH10" i="324" s="1"/>
  <c r="AG9" i="323"/>
  <c r="AG10" i="324" s="1"/>
  <c r="AF9" i="323"/>
  <c r="AF10" i="324" s="1"/>
  <c r="AE9" i="323"/>
  <c r="AE10" i="324" s="1"/>
  <c r="AD9" i="323"/>
  <c r="AD10" i="324" s="1"/>
  <c r="AC9" i="323"/>
  <c r="AC10" i="324" s="1"/>
  <c r="AB9" i="323"/>
  <c r="AB10" i="324" s="1"/>
  <c r="AA9" i="323"/>
  <c r="AA10" i="324" s="1"/>
  <c r="Z9" i="323"/>
  <c r="Z10" i="324" s="1"/>
  <c r="Y9" i="323"/>
  <c r="Y10" i="324" s="1"/>
  <c r="X9" i="323"/>
  <c r="X10" i="324" s="1"/>
  <c r="W9" i="323"/>
  <c r="W10" i="324" s="1"/>
  <c r="V9" i="323"/>
  <c r="V10" i="324" s="1"/>
  <c r="U9" i="323"/>
  <c r="U10" i="324" s="1"/>
  <c r="T9" i="323"/>
  <c r="T10" i="324" s="1"/>
  <c r="S9" i="323"/>
  <c r="S10" i="324" s="1"/>
  <c r="R9" i="323"/>
  <c r="R10" i="324" s="1"/>
  <c r="Q9" i="323"/>
  <c r="E5" i="323"/>
  <c r="E4" i="323"/>
  <c r="E3" i="323"/>
  <c r="E2" i="323"/>
  <c r="E43" i="273"/>
  <c r="G1227" i="321" s="1"/>
  <c r="F43" i="273"/>
  <c r="G43" i="273"/>
  <c r="J1227" i="321" s="1"/>
  <c r="H43" i="273"/>
  <c r="I43" i="273"/>
  <c r="E63" i="273"/>
  <c r="G1246" i="321" s="1"/>
  <c r="G63" i="273"/>
  <c r="J1246" i="321" s="1"/>
  <c r="G60" i="273"/>
  <c r="J1244" i="321" s="1"/>
  <c r="E60" i="273"/>
  <c r="G1244" i="321" s="1"/>
  <c r="G59" i="273"/>
  <c r="J1243" i="321" s="1"/>
  <c r="E59" i="273"/>
  <c r="G1243" i="321" s="1"/>
  <c r="I44" i="273"/>
  <c r="H44" i="273"/>
  <c r="G44" i="273"/>
  <c r="J1228" i="321" s="1"/>
  <c r="F44" i="273"/>
  <c r="E44" i="273"/>
  <c r="G1228" i="321" s="1"/>
  <c r="E39" i="273"/>
  <c r="G1223" i="321" s="1"/>
  <c r="F39" i="273"/>
  <c r="G39" i="273"/>
  <c r="J1223" i="321" s="1"/>
  <c r="H39" i="273"/>
  <c r="I39" i="273"/>
  <c r="F1223" i="321" s="1"/>
  <c r="E38" i="273"/>
  <c r="G1222" i="321" s="1"/>
  <c r="F38" i="273"/>
  <c r="G38" i="273"/>
  <c r="J1222" i="321" s="1"/>
  <c r="I38" i="273"/>
  <c r="G37" i="273"/>
  <c r="J1221" i="321" s="1"/>
  <c r="E37" i="273"/>
  <c r="G1221" i="321" s="1"/>
  <c r="E33" i="273"/>
  <c r="G1217" i="321" s="1"/>
  <c r="F33" i="273"/>
  <c r="G33" i="273"/>
  <c r="J1217" i="321" s="1"/>
  <c r="I33" i="273"/>
  <c r="E32" i="273"/>
  <c r="G1216" i="321" s="1"/>
  <c r="F32" i="273"/>
  <c r="G32" i="273"/>
  <c r="J1216" i="321" s="1"/>
  <c r="I32" i="273"/>
  <c r="G31" i="273"/>
  <c r="J1215" i="321" s="1"/>
  <c r="E31" i="273"/>
  <c r="G1215" i="321" s="1"/>
  <c r="E28" i="273"/>
  <c r="G1212" i="321" s="1"/>
  <c r="F28" i="273"/>
  <c r="G28" i="273"/>
  <c r="J1212" i="321" s="1"/>
  <c r="I28" i="273"/>
  <c r="E25" i="273"/>
  <c r="G1209" i="321" s="1"/>
  <c r="F25" i="273"/>
  <c r="G25" i="273"/>
  <c r="J1209" i="321" s="1"/>
  <c r="I25" i="273"/>
  <c r="E24" i="273"/>
  <c r="G1208" i="321" s="1"/>
  <c r="G24" i="273"/>
  <c r="J1208" i="321" s="1"/>
  <c r="E21" i="273"/>
  <c r="G1206" i="321" s="1"/>
  <c r="F21" i="273"/>
  <c r="F1206" i="321" s="1"/>
  <c r="G21" i="273"/>
  <c r="J1206" i="321" s="1"/>
  <c r="G20" i="273"/>
  <c r="J1205" i="321" s="1"/>
  <c r="E20" i="273"/>
  <c r="G1205" i="321" s="1"/>
  <c r="G19" i="273"/>
  <c r="J1204" i="321" s="1"/>
  <c r="E19" i="273"/>
  <c r="G1204" i="321" s="1"/>
  <c r="J102" i="321" l="1"/>
  <c r="J103" i="321"/>
  <c r="J123" i="321"/>
  <c r="J124" i="321"/>
  <c r="J134" i="321"/>
  <c r="J133" i="321"/>
  <c r="J230" i="321"/>
  <c r="J229" i="321"/>
  <c r="J224" i="321"/>
  <c r="J223" i="321"/>
  <c r="J113" i="321"/>
  <c r="J114" i="321"/>
  <c r="J106" i="321"/>
  <c r="J107" i="321"/>
  <c r="J118" i="321"/>
  <c r="J119" i="321"/>
  <c r="J129" i="321"/>
  <c r="J128" i="321"/>
  <c r="O10" i="273"/>
  <c r="N12" i="273"/>
  <c r="G146" i="325"/>
  <c r="J328" i="321" s="1"/>
  <c r="G67" i="325"/>
  <c r="J255" i="321" s="1"/>
  <c r="E69" i="269"/>
  <c r="G10" i="327"/>
  <c r="J1148" i="321" s="1"/>
  <c r="G29" i="325"/>
  <c r="J228" i="321" s="1"/>
  <c r="E34" i="265"/>
  <c r="G357" i="321" s="1"/>
  <c r="E26" i="269"/>
  <c r="E30" i="269"/>
  <c r="G31" i="327"/>
  <c r="J1167" i="321" s="1"/>
  <c r="E18" i="269"/>
  <c r="E25" i="269"/>
  <c r="E29" i="269"/>
  <c r="G35" i="269"/>
  <c r="E24" i="269"/>
  <c r="E28" i="269"/>
  <c r="E27" i="269"/>
  <c r="G16" i="286"/>
  <c r="J170" i="321" s="1"/>
  <c r="G37" i="265"/>
  <c r="J360" i="321" s="1"/>
  <c r="G23" i="327"/>
  <c r="J1159" i="321" s="1"/>
  <c r="G60" i="324"/>
  <c r="J148" i="321" s="1"/>
  <c r="G32" i="327"/>
  <c r="J1168" i="321" s="1"/>
  <c r="G21" i="269"/>
  <c r="G28" i="285"/>
  <c r="J823" i="321" s="1"/>
  <c r="G59" i="324"/>
  <c r="J147" i="321" s="1"/>
  <c r="G22" i="327"/>
  <c r="J1158" i="321" s="1"/>
  <c r="G58" i="324"/>
  <c r="J146" i="321" s="1"/>
  <c r="G21" i="327"/>
  <c r="J1157" i="321" s="1"/>
  <c r="G61" i="324"/>
  <c r="J149" i="321" s="1"/>
  <c r="G24" i="327"/>
  <c r="J1160" i="321" s="1"/>
  <c r="G57" i="324"/>
  <c r="J145" i="321" s="1"/>
  <c r="G20" i="327"/>
  <c r="J1156" i="321" s="1"/>
  <c r="G55" i="324"/>
  <c r="J143" i="321" s="1"/>
  <c r="G18" i="327"/>
  <c r="J1154" i="321" s="1"/>
  <c r="G56" i="324"/>
  <c r="J144" i="321" s="1"/>
  <c r="G19" i="327"/>
  <c r="J1155" i="321" s="1"/>
  <c r="G66" i="324"/>
  <c r="J155" i="321" s="1"/>
  <c r="G11" i="325"/>
  <c r="J212" i="321" s="1"/>
  <c r="G14" i="324"/>
  <c r="J105" i="321" s="1"/>
  <c r="Q10" i="324"/>
  <c r="H9" i="323"/>
  <c r="F728" i="321" s="1"/>
  <c r="P10" i="273" l="1"/>
  <c r="O12" i="273"/>
  <c r="G69" i="269"/>
  <c r="G18" i="269"/>
  <c r="G34" i="265"/>
  <c r="J357" i="321" s="1"/>
  <c r="G27" i="269"/>
  <c r="G25" i="269"/>
  <c r="G26" i="269"/>
  <c r="G29" i="269"/>
  <c r="H10" i="324"/>
  <c r="G24" i="269"/>
  <c r="G30" i="269"/>
  <c r="G28" i="269"/>
  <c r="D482" i="322"/>
  <c r="E482" i="322"/>
  <c r="D483" i="322"/>
  <c r="D484" i="322"/>
  <c r="D485" i="322"/>
  <c r="D486" i="322"/>
  <c r="D487" i="322"/>
  <c r="D488" i="322"/>
  <c r="D489" i="322"/>
  <c r="D490" i="322"/>
  <c r="D491" i="322"/>
  <c r="D492" i="322"/>
  <c r="D493" i="322"/>
  <c r="D494" i="322"/>
  <c r="D495" i="322"/>
  <c r="D496" i="322"/>
  <c r="D497" i="322"/>
  <c r="E497" i="322"/>
  <c r="D498" i="322"/>
  <c r="E498" i="322"/>
  <c r="D499" i="322"/>
  <c r="D500" i="322"/>
  <c r="E500" i="322"/>
  <c r="D501" i="322"/>
  <c r="D502" i="322"/>
  <c r="E502" i="322"/>
  <c r="D503" i="322"/>
  <c r="D504" i="322"/>
  <c r="E504" i="322"/>
  <c r="D505" i="322"/>
  <c r="D506" i="322"/>
  <c r="E506" i="322"/>
  <c r="D507" i="322"/>
  <c r="D508" i="322"/>
  <c r="E508" i="322"/>
  <c r="D509" i="322"/>
  <c r="D510" i="322"/>
  <c r="E510" i="322"/>
  <c r="D511" i="322"/>
  <c r="D512" i="322"/>
  <c r="E512" i="322"/>
  <c r="D513" i="322"/>
  <c r="D514" i="322"/>
  <c r="E514" i="322"/>
  <c r="D515" i="322"/>
  <c r="D516" i="322"/>
  <c r="E516" i="322"/>
  <c r="D517" i="322"/>
  <c r="D518" i="322"/>
  <c r="E518" i="322"/>
  <c r="D519" i="322"/>
  <c r="D520" i="322"/>
  <c r="E520" i="322"/>
  <c r="D521" i="322"/>
  <c r="D522" i="322"/>
  <c r="E522" i="322"/>
  <c r="D523" i="322"/>
  <c r="D524" i="322"/>
  <c r="E524" i="322"/>
  <c r="D525" i="322"/>
  <c r="D526" i="322"/>
  <c r="E526" i="322"/>
  <c r="D527" i="322"/>
  <c r="D528" i="322"/>
  <c r="D530" i="322"/>
  <c r="E530" i="322"/>
  <c r="D531" i="322"/>
  <c r="E531" i="322"/>
  <c r="D532" i="322"/>
  <c r="D533" i="322"/>
  <c r="D534" i="322"/>
  <c r="D535" i="322"/>
  <c r="D536" i="322"/>
  <c r="E536" i="322"/>
  <c r="D537" i="322"/>
  <c r="D538" i="322"/>
  <c r="D539" i="322"/>
  <c r="E539" i="322"/>
  <c r="D540" i="322"/>
  <c r="D541" i="322"/>
  <c r="E541" i="322"/>
  <c r="D542" i="322"/>
  <c r="E542" i="322"/>
  <c r="D543" i="322"/>
  <c r="D544" i="322"/>
  <c r="E544" i="322"/>
  <c r="D545" i="322"/>
  <c r="D546" i="322"/>
  <c r="E546" i="322"/>
  <c r="D547" i="322"/>
  <c r="D548" i="322"/>
  <c r="E548" i="322"/>
  <c r="D549" i="322"/>
  <c r="D550" i="322"/>
  <c r="E550" i="322"/>
  <c r="D551" i="322"/>
  <c r="D552" i="322"/>
  <c r="E552" i="322"/>
  <c r="D553" i="322"/>
  <c r="D554" i="322"/>
  <c r="Q10" i="273" l="1"/>
  <c r="P12" i="273"/>
  <c r="D556" i="322"/>
  <c r="E556" i="322"/>
  <c r="D557" i="322"/>
  <c r="E557" i="322"/>
  <c r="D558" i="322"/>
  <c r="D559" i="322"/>
  <c r="E559" i="322"/>
  <c r="D560" i="322"/>
  <c r="D561" i="322"/>
  <c r="D562" i="322"/>
  <c r="E562" i="322"/>
  <c r="D563" i="322"/>
  <c r="D564" i="322"/>
  <c r="D565" i="322"/>
  <c r="D566" i="322"/>
  <c r="D567" i="322"/>
  <c r="D568" i="322"/>
  <c r="E568" i="322"/>
  <c r="D569" i="322"/>
  <c r="D570" i="322"/>
  <c r="D571" i="322"/>
  <c r="D572" i="322"/>
  <c r="D573" i="322"/>
  <c r="D574" i="322"/>
  <c r="D575" i="322"/>
  <c r="E575" i="322"/>
  <c r="D576" i="322"/>
  <c r="D577" i="322"/>
  <c r="D578" i="322"/>
  <c r="E578" i="322"/>
  <c r="D579" i="322"/>
  <c r="E579" i="322"/>
  <c r="D580" i="322"/>
  <c r="D581" i="322"/>
  <c r="E581" i="322"/>
  <c r="D582" i="322"/>
  <c r="D583" i="322"/>
  <c r="E583" i="322"/>
  <c r="D584" i="322"/>
  <c r="D585" i="322"/>
  <c r="E585" i="322"/>
  <c r="D586" i="322"/>
  <c r="D587" i="322"/>
  <c r="E587" i="322"/>
  <c r="D588" i="322"/>
  <c r="E588" i="322"/>
  <c r="D589" i="322"/>
  <c r="D590" i="322"/>
  <c r="E590" i="322"/>
  <c r="D591" i="322"/>
  <c r="D592" i="322"/>
  <c r="D593" i="322"/>
  <c r="D594" i="322"/>
  <c r="E594" i="322"/>
  <c r="D595" i="322"/>
  <c r="D596" i="322"/>
  <c r="E596" i="322"/>
  <c r="D597" i="322"/>
  <c r="D598" i="322"/>
  <c r="E598" i="322"/>
  <c r="D599" i="322"/>
  <c r="D600" i="322"/>
  <c r="E600" i="322"/>
  <c r="D601" i="322"/>
  <c r="G214" i="273"/>
  <c r="J1388" i="321" s="1"/>
  <c r="E214" i="273"/>
  <c r="G1388" i="321" s="1"/>
  <c r="R10" i="273" l="1"/>
  <c r="Q12" i="273"/>
  <c r="E558" i="322"/>
  <c r="S10" i="273" l="1"/>
  <c r="R12" i="273"/>
  <c r="E5" i="320"/>
  <c r="E4" i="320"/>
  <c r="E3" i="320"/>
  <c r="E2" i="320"/>
  <c r="T10" i="273" l="1"/>
  <c r="S12" i="273"/>
  <c r="E14" i="264"/>
  <c r="G14" i="264"/>
  <c r="U10" i="273" l="1"/>
  <c r="T12" i="273"/>
  <c r="E153" i="273"/>
  <c r="G1341" i="321" s="1"/>
  <c r="G153" i="273"/>
  <c r="J1341" i="321" s="1"/>
  <c r="E3" i="265"/>
  <c r="V10" i="273" l="1"/>
  <c r="U12" i="273"/>
  <c r="F70" i="269"/>
  <c r="E70" i="269"/>
  <c r="F66" i="269"/>
  <c r="E66" i="269"/>
  <c r="F72" i="269"/>
  <c r="G73" i="269"/>
  <c r="M2" i="48"/>
  <c r="F88" i="269"/>
  <c r="G50" i="265"/>
  <c r="F85" i="269"/>
  <c r="E85" i="269"/>
  <c r="H83" i="269"/>
  <c r="G83" i="269"/>
  <c r="F83" i="269"/>
  <c r="E83" i="269"/>
  <c r="F82" i="269"/>
  <c r="E82" i="269"/>
  <c r="G81" i="269"/>
  <c r="F81" i="269"/>
  <c r="E81" i="269"/>
  <c r="G80" i="269"/>
  <c r="F80" i="269"/>
  <c r="E80" i="269"/>
  <c r="F78" i="269"/>
  <c r="E78" i="269"/>
  <c r="G77" i="269"/>
  <c r="F77" i="269"/>
  <c r="E77" i="269"/>
  <c r="G76" i="269"/>
  <c r="F76" i="269"/>
  <c r="E76" i="269"/>
  <c r="F74" i="269"/>
  <c r="E74" i="269"/>
  <c r="F73" i="269"/>
  <c r="F64" i="269"/>
  <c r="E64" i="269"/>
  <c r="H63" i="269"/>
  <c r="G63" i="269"/>
  <c r="F63" i="269"/>
  <c r="E63" i="269"/>
  <c r="F56" i="269"/>
  <c r="E56" i="269"/>
  <c r="H54" i="269"/>
  <c r="G54" i="269"/>
  <c r="F54" i="269"/>
  <c r="E54" i="269"/>
  <c r="F53" i="269"/>
  <c r="E53" i="269"/>
  <c r="H52" i="269"/>
  <c r="G52" i="269"/>
  <c r="F52" i="269"/>
  <c r="E52" i="269"/>
  <c r="F50" i="269"/>
  <c r="E50" i="269"/>
  <c r="F46" i="269"/>
  <c r="E46" i="269"/>
  <c r="F43" i="269"/>
  <c r="E43" i="269"/>
  <c r="G46" i="26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H23" i="275"/>
  <c r="G23" i="275"/>
  <c r="G20" i="275"/>
  <c r="J17" i="275"/>
  <c r="G17" i="275"/>
  <c r="I15" i="275"/>
  <c r="G15" i="275"/>
  <c r="F15" i="275"/>
  <c r="E15" i="275"/>
  <c r="G14" i="275"/>
  <c r="J8" i="275"/>
  <c r="J11" i="275" s="1"/>
  <c r="K8" i="275" s="1"/>
  <c r="K11" i="275" s="1"/>
  <c r="L8" i="275" s="1"/>
  <c r="L11" i="275" s="1"/>
  <c r="M8" i="275" s="1"/>
  <c r="M11" i="275" s="1"/>
  <c r="N8" i="275" s="1"/>
  <c r="N11" i="275" s="1"/>
  <c r="O8" i="275" s="1"/>
  <c r="O11" i="275" s="1"/>
  <c r="P8" i="275" s="1"/>
  <c r="P11" i="275" s="1"/>
  <c r="Q8" i="275" s="1"/>
  <c r="Q11" i="275" s="1"/>
  <c r="R8" i="275" s="1"/>
  <c r="R11" i="275" s="1"/>
  <c r="S8" i="275" s="1"/>
  <c r="S11" i="275" s="1"/>
  <c r="T8" i="275" s="1"/>
  <c r="T11" i="275" s="1"/>
  <c r="U8" i="275" s="1"/>
  <c r="U11" i="275" s="1"/>
  <c r="V8" i="275" s="1"/>
  <c r="V11" i="275" s="1"/>
  <c r="W8" i="275" s="1"/>
  <c r="W11" i="275" s="1"/>
  <c r="X8" i="275" s="1"/>
  <c r="X11" i="275" s="1"/>
  <c r="Y8" i="275" s="1"/>
  <c r="Y11" i="275" s="1"/>
  <c r="Z8" i="275" s="1"/>
  <c r="Z11" i="275" s="1"/>
  <c r="AA8" i="275" s="1"/>
  <c r="AA11" i="275" s="1"/>
  <c r="AB8" i="275" s="1"/>
  <c r="AB11" i="275" s="1"/>
  <c r="AC8" i="275" s="1"/>
  <c r="AC11" i="275" s="1"/>
  <c r="AD8" i="275" s="1"/>
  <c r="AD11" i="275" s="1"/>
  <c r="AE8" i="275" s="1"/>
  <c r="AE11" i="275" s="1"/>
  <c r="AF8" i="275" s="1"/>
  <c r="AF11" i="275" s="1"/>
  <c r="AG8" i="275" s="1"/>
  <c r="AG11" i="275" s="1"/>
  <c r="AH8" i="275" s="1"/>
  <c r="AH11" i="275" s="1"/>
  <c r="AI8" i="275" s="1"/>
  <c r="AI11" i="275" s="1"/>
  <c r="AJ8" i="275" s="1"/>
  <c r="AJ11" i="275" s="1"/>
  <c r="AK8" i="275" s="1"/>
  <c r="AK11" i="275" s="1"/>
  <c r="AL8" i="275" s="1"/>
  <c r="AL11" i="275" s="1"/>
  <c r="AM8" i="275" s="1"/>
  <c r="AM11" i="275" s="1"/>
  <c r="AN8" i="275" s="1"/>
  <c r="AN11" i="275" s="1"/>
  <c r="AO8" i="275" s="1"/>
  <c r="AO11" i="275" s="1"/>
  <c r="AP8" i="275" s="1"/>
  <c r="AP11" i="275" s="1"/>
  <c r="AQ8" i="275" s="1"/>
  <c r="AQ11" i="275" s="1"/>
  <c r="AR8" i="275" s="1"/>
  <c r="AR11" i="275" s="1"/>
  <c r="AS8" i="275" s="1"/>
  <c r="AS11" i="275" s="1"/>
  <c r="AT8" i="275" s="1"/>
  <c r="AT11" i="275" s="1"/>
  <c r="AU8" i="275" s="1"/>
  <c r="AU11" i="275" s="1"/>
  <c r="AV8" i="275" s="1"/>
  <c r="AV11" i="275" s="1"/>
  <c r="AW8" i="275" s="1"/>
  <c r="AW11" i="275" s="1"/>
  <c r="AX8" i="275" s="1"/>
  <c r="AX11" i="275" s="1"/>
  <c r="AY8" i="275" s="1"/>
  <c r="AY11" i="275" s="1"/>
  <c r="AZ8" i="275" s="1"/>
  <c r="AZ11" i="275" s="1"/>
  <c r="BA8" i="275" s="1"/>
  <c r="BA11" i="275" s="1"/>
  <c r="BB8" i="275" s="1"/>
  <c r="BB11" i="275" s="1"/>
  <c r="BC8" i="275" s="1"/>
  <c r="BC11" i="275" s="1"/>
  <c r="BD8" i="275" s="1"/>
  <c r="BD11" i="275" s="1"/>
  <c r="BE8" i="275" s="1"/>
  <c r="BE11" i="275" s="1"/>
  <c r="BF8" i="275" s="1"/>
  <c r="BF11" i="275" s="1"/>
  <c r="BG8" i="275" s="1"/>
  <c r="BG11" i="275" s="1"/>
  <c r="BH8" i="275" s="1"/>
  <c r="BH11" i="275" s="1"/>
  <c r="BI8" i="275" s="1"/>
  <c r="BI11" i="275" s="1"/>
  <c r="BJ8" i="275" s="1"/>
  <c r="BJ11" i="275" s="1"/>
  <c r="BK8" i="275" s="1"/>
  <c r="BK11" i="275" s="1"/>
  <c r="BL8" i="275" s="1"/>
  <c r="BL11" i="275" s="1"/>
  <c r="BM8" i="275" s="1"/>
  <c r="BM11" i="275" s="1"/>
  <c r="BN8" i="275" s="1"/>
  <c r="BN11" i="275" s="1"/>
  <c r="BO8" i="275" s="1"/>
  <c r="BO11" i="275" s="1"/>
  <c r="BP8" i="275" s="1"/>
  <c r="BP11" i="275" s="1"/>
  <c r="BQ8" i="275" s="1"/>
  <c r="BQ11" i="275" s="1"/>
  <c r="BR8" i="275" s="1"/>
  <c r="BR11" i="275" s="1"/>
  <c r="BS8" i="275" s="1"/>
  <c r="BS11" i="275" s="1"/>
  <c r="BT8" i="275" s="1"/>
  <c r="BT11" i="275" s="1"/>
  <c r="BU8" i="275" s="1"/>
  <c r="BU11" i="275" s="1"/>
  <c r="BV8" i="275" s="1"/>
  <c r="BV11" i="275" s="1"/>
  <c r="BW8" i="275" s="1"/>
  <c r="BW11" i="275" s="1"/>
  <c r="BX8" i="275" s="1"/>
  <c r="BX11" i="275" s="1"/>
  <c r="BY8" i="275" s="1"/>
  <c r="BY11" i="275" s="1"/>
  <c r="BZ8" i="275" s="1"/>
  <c r="BZ11" i="275" s="1"/>
  <c r="CA8" i="275" s="1"/>
  <c r="CA11" i="275" s="1"/>
  <c r="CB8" i="275" s="1"/>
  <c r="CB11" i="275" s="1"/>
  <c r="CC8" i="275" s="1"/>
  <c r="CC11" i="275" s="1"/>
  <c r="CD8" i="275" s="1"/>
  <c r="CD11" i="275" s="1"/>
  <c r="CE8" i="275" s="1"/>
  <c r="CE11" i="275" s="1"/>
  <c r="CF8" i="275" s="1"/>
  <c r="CF11" i="275" s="1"/>
  <c r="CG8" i="275" s="1"/>
  <c r="CG11" i="275" s="1"/>
  <c r="CH8" i="275" s="1"/>
  <c r="CH11" i="275" s="1"/>
  <c r="CI8" i="275" s="1"/>
  <c r="CI11" i="275" s="1"/>
  <c r="CJ8" i="275" s="1"/>
  <c r="CJ11" i="275" s="1"/>
  <c r="CK8" i="275" s="1"/>
  <c r="CK11" i="275" s="1"/>
  <c r="CL8" i="275" s="1"/>
  <c r="CL11" i="275" s="1"/>
  <c r="CM8" i="275" s="1"/>
  <c r="CM11" i="275" s="1"/>
  <c r="CN8" i="275" s="1"/>
  <c r="CN11" i="275" s="1"/>
  <c r="CO8" i="275" s="1"/>
  <c r="CO11" i="275" s="1"/>
  <c r="CP8" i="275" s="1"/>
  <c r="CP11" i="275" s="1"/>
  <c r="CQ8" i="275" s="1"/>
  <c r="CQ11" i="275" s="1"/>
  <c r="CR8" i="275" s="1"/>
  <c r="CR11" i="275" s="1"/>
  <c r="CS8" i="275" s="1"/>
  <c r="CS11" i="275" s="1"/>
  <c r="CT8" i="275" s="1"/>
  <c r="CT11" i="275" s="1"/>
  <c r="CU8" i="275" s="1"/>
  <c r="CU11" i="275" s="1"/>
  <c r="CV8" i="275" s="1"/>
  <c r="CV11" i="275" s="1"/>
  <c r="CW8" i="275" s="1"/>
  <c r="CW11" i="275" s="1"/>
  <c r="CX8" i="275" s="1"/>
  <c r="CX11" i="275" s="1"/>
  <c r="CY8" i="275" s="1"/>
  <c r="CY11" i="275" s="1"/>
  <c r="CZ8" i="275" s="1"/>
  <c r="CZ11" i="275" s="1"/>
  <c r="DA8" i="275" s="1"/>
  <c r="DA11" i="275" s="1"/>
  <c r="DB8" i="275" s="1"/>
  <c r="DB11" i="275" s="1"/>
  <c r="DC8" i="275" s="1"/>
  <c r="DC11" i="275" s="1"/>
  <c r="DD8" i="275" s="1"/>
  <c r="DD11" i="275" s="1"/>
  <c r="DE8" i="275" s="1"/>
  <c r="DE11" i="275" s="1"/>
  <c r="DF8" i="275" s="1"/>
  <c r="DF11" i="275" s="1"/>
  <c r="DG8" i="275" s="1"/>
  <c r="DG11" i="275" s="1"/>
  <c r="DH8" i="275" s="1"/>
  <c r="DH11" i="275" s="1"/>
  <c r="DI8" i="275" s="1"/>
  <c r="DI11" i="275" s="1"/>
  <c r="DJ8" i="275" s="1"/>
  <c r="DJ11" i="275" s="1"/>
  <c r="DK8" i="275" s="1"/>
  <c r="DK11" i="275" s="1"/>
  <c r="DL8" i="275" s="1"/>
  <c r="DL11" i="275" s="1"/>
  <c r="DM8" i="275" s="1"/>
  <c r="DM11" i="275" s="1"/>
  <c r="DN8" i="275" s="1"/>
  <c r="DN11" i="275" s="1"/>
  <c r="DO8" i="275" s="1"/>
  <c r="DO11" i="275" s="1"/>
  <c r="DP8" i="275" s="1"/>
  <c r="DP11" i="275" s="1"/>
  <c r="DQ8" i="275" s="1"/>
  <c r="DQ11" i="275" s="1"/>
  <c r="DR8" i="275" s="1"/>
  <c r="DR11" i="275" s="1"/>
  <c r="DS8" i="275" s="1"/>
  <c r="DS11" i="275" s="1"/>
  <c r="DT8" i="275" s="1"/>
  <c r="DT11" i="275" s="1"/>
  <c r="DU8" i="275" s="1"/>
  <c r="DU11" i="275" s="1"/>
  <c r="DV8" i="275" s="1"/>
  <c r="DV11" i="275" s="1"/>
  <c r="DW8" i="275" s="1"/>
  <c r="DW11" i="275" s="1"/>
  <c r="DX8" i="275" s="1"/>
  <c r="DX11" i="275" s="1"/>
  <c r="DY8" i="275" s="1"/>
  <c r="DY11" i="275" s="1"/>
  <c r="DZ8" i="275" s="1"/>
  <c r="DZ11" i="275" s="1"/>
  <c r="EA8" i="275" s="1"/>
  <c r="EA11" i="275" s="1"/>
  <c r="EB8" i="275" s="1"/>
  <c r="EB11" i="275" s="1"/>
  <c r="EC8" i="275" s="1"/>
  <c r="EC11" i="275" s="1"/>
  <c r="ED8" i="275" s="1"/>
  <c r="ED11" i="275" s="1"/>
  <c r="EE8" i="275" s="1"/>
  <c r="EE11" i="275" s="1"/>
  <c r="EF8" i="275" s="1"/>
  <c r="EF11" i="275" s="1"/>
  <c r="EG8" i="275" s="1"/>
  <c r="EG11" i="275" s="1"/>
  <c r="EH8" i="275" s="1"/>
  <c r="EH11" i="275" s="1"/>
  <c r="EI8" i="275" s="1"/>
  <c r="EI11" i="275" s="1"/>
  <c r="EJ8" i="275" s="1"/>
  <c r="EJ11" i="275" s="1"/>
  <c r="EK8" i="275" s="1"/>
  <c r="EK11" i="275" s="1"/>
  <c r="EL8" i="275" s="1"/>
  <c r="EL11" i="275" s="1"/>
  <c r="EM8" i="275" s="1"/>
  <c r="EM11" i="275" s="1"/>
  <c r="EN8" i="275" s="1"/>
  <c r="EN11" i="275" s="1"/>
  <c r="EO8" i="275" s="1"/>
  <c r="EO11" i="275" s="1"/>
  <c r="EP8" i="275" s="1"/>
  <c r="EP11" i="275" s="1"/>
  <c r="EQ8" i="275" s="1"/>
  <c r="EQ11" i="275" s="1"/>
  <c r="ER8" i="275" s="1"/>
  <c r="ER11" i="275" s="1"/>
  <c r="ES8" i="275" s="1"/>
  <c r="ES11" i="275" s="1"/>
  <c r="ET8" i="275" s="1"/>
  <c r="ET11" i="275" s="1"/>
  <c r="EU8" i="275" s="1"/>
  <c r="EU11" i="275" s="1"/>
  <c r="EV8" i="275" s="1"/>
  <c r="EV11" i="275" s="1"/>
  <c r="EW8" i="275" s="1"/>
  <c r="EW11" i="275" s="1"/>
  <c r="EX8" i="275" s="1"/>
  <c r="EX11" i="275" s="1"/>
  <c r="EY8" i="275" s="1"/>
  <c r="EY11" i="275" s="1"/>
  <c r="EZ8" i="275" s="1"/>
  <c r="EZ11" i="275" s="1"/>
  <c r="FA8" i="275" s="1"/>
  <c r="FA11" i="275" s="1"/>
  <c r="FB8" i="275" s="1"/>
  <c r="FB11" i="275" s="1"/>
  <c r="FC8" i="275" s="1"/>
  <c r="FC11" i="275" s="1"/>
  <c r="FD8" i="275" s="1"/>
  <c r="FD11" i="275" s="1"/>
  <c r="FE8" i="275" s="1"/>
  <c r="FE11" i="275" s="1"/>
  <c r="FF8" i="275" s="1"/>
  <c r="FF11" i="275" s="1"/>
  <c r="FG8" i="275" s="1"/>
  <c r="FG11" i="275" s="1"/>
  <c r="FH8" i="275" s="1"/>
  <c r="FH11" i="275" s="1"/>
  <c r="FI8" i="275" s="1"/>
  <c r="FI11" i="275" s="1"/>
  <c r="FJ8" i="275" s="1"/>
  <c r="FJ11" i="275" s="1"/>
  <c r="FK8" i="275" s="1"/>
  <c r="FK11" i="275" s="1"/>
  <c r="FL8" i="275" s="1"/>
  <c r="FL11" i="275" s="1"/>
  <c r="FM8" i="275" s="1"/>
  <c r="FM11" i="275" s="1"/>
  <c r="FN8" i="275" s="1"/>
  <c r="FN11" i="275" s="1"/>
  <c r="FO8" i="275" s="1"/>
  <c r="FO11" i="275" s="1"/>
  <c r="FP8" i="275" s="1"/>
  <c r="FP11" i="275" s="1"/>
  <c r="FQ8" i="275" s="1"/>
  <c r="FQ11" i="275" s="1"/>
  <c r="FR8" i="275" s="1"/>
  <c r="FR11" i="275" s="1"/>
  <c r="FS8" i="275" s="1"/>
  <c r="FS11" i="275" s="1"/>
  <c r="FT8" i="275" s="1"/>
  <c r="FT11" i="275" s="1"/>
  <c r="FU8" i="275" s="1"/>
  <c r="FU11" i="275" s="1"/>
  <c r="FV8" i="275" s="1"/>
  <c r="FV11" i="275" s="1"/>
  <c r="FW8" i="275" s="1"/>
  <c r="FW11" i="275" s="1"/>
  <c r="FX8" i="275" s="1"/>
  <c r="FX11" i="275" s="1"/>
  <c r="FY8" i="275" s="1"/>
  <c r="FY11" i="275" s="1"/>
  <c r="FZ8" i="275" s="1"/>
  <c r="FZ11" i="275" s="1"/>
  <c r="GA8" i="275" s="1"/>
  <c r="GA11" i="275" s="1"/>
  <c r="GB8" i="275" s="1"/>
  <c r="GB11" i="275" s="1"/>
  <c r="GC8" i="275" s="1"/>
  <c r="GC11" i="275" s="1"/>
  <c r="GD8" i="275" s="1"/>
  <c r="GD11" i="275" s="1"/>
  <c r="GE8" i="275" s="1"/>
  <c r="GE11" i="275" s="1"/>
  <c r="GF8" i="275" s="1"/>
  <c r="GF11" i="275" s="1"/>
  <c r="GG8" i="275" s="1"/>
  <c r="GG11" i="275" s="1"/>
  <c r="GH8" i="275" s="1"/>
  <c r="GH11" i="275" s="1"/>
  <c r="GI8" i="275" s="1"/>
  <c r="GI11" i="275" s="1"/>
  <c r="GJ8" i="275" s="1"/>
  <c r="GJ11" i="275" s="1"/>
  <c r="E5" i="275"/>
  <c r="E4" i="275"/>
  <c r="E3" i="275"/>
  <c r="E2" i="275"/>
  <c r="F24" i="264"/>
  <c r="F95" i="321" s="1"/>
  <c r="G12" i="264"/>
  <c r="E12" i="264"/>
  <c r="H94" i="269"/>
  <c r="H93" i="269"/>
  <c r="J5" i="269"/>
  <c r="H2" i="269"/>
  <c r="I83" i="265"/>
  <c r="F83" i="265"/>
  <c r="E83" i="265"/>
  <c r="G399" i="321" s="1"/>
  <c r="I82" i="265"/>
  <c r="H82" i="265"/>
  <c r="F82" i="265"/>
  <c r="E82" i="265"/>
  <c r="G398" i="321" s="1"/>
  <c r="I76" i="265"/>
  <c r="H76" i="265"/>
  <c r="F76" i="265"/>
  <c r="E76" i="265"/>
  <c r="G395" i="321" s="1"/>
  <c r="I75" i="265"/>
  <c r="H75" i="265"/>
  <c r="F75" i="265"/>
  <c r="E75" i="265"/>
  <c r="G394" i="321" s="1"/>
  <c r="G71" i="265"/>
  <c r="J391" i="321" s="1"/>
  <c r="G69" i="265"/>
  <c r="J390" i="321" s="1"/>
  <c r="I66" i="265"/>
  <c r="H66" i="265"/>
  <c r="F66" i="265"/>
  <c r="E66" i="265"/>
  <c r="G387" i="321" s="1"/>
  <c r="G63" i="265"/>
  <c r="J385" i="321" s="1"/>
  <c r="I62" i="265"/>
  <c r="F62" i="265"/>
  <c r="E62" i="265"/>
  <c r="G384" i="321" s="1"/>
  <c r="G56" i="265"/>
  <c r="I55" i="265"/>
  <c r="F55" i="265"/>
  <c r="G53" i="265"/>
  <c r="I52" i="265"/>
  <c r="F52" i="265"/>
  <c r="F84" i="269" s="1"/>
  <c r="G42" i="265"/>
  <c r="G32" i="265"/>
  <c r="F61" i="269"/>
  <c r="G24" i="265"/>
  <c r="I23" i="265"/>
  <c r="F23" i="265"/>
  <c r="F55" i="269" s="1"/>
  <c r="G21" i="265"/>
  <c r="G14" i="265"/>
  <c r="I13" i="265"/>
  <c r="F13" i="265"/>
  <c r="F45" i="269" s="1"/>
  <c r="G11" i="265"/>
  <c r="F42" i="269"/>
  <c r="F41" i="269"/>
  <c r="E41" i="269"/>
  <c r="E5" i="265"/>
  <c r="E4" i="265"/>
  <c r="E2" i="265"/>
  <c r="E5" i="288"/>
  <c r="E4" i="288"/>
  <c r="E3" i="288"/>
  <c r="E2" i="288"/>
  <c r="E5" i="282"/>
  <c r="E4" i="282"/>
  <c r="E3" i="282"/>
  <c r="E2" i="282"/>
  <c r="G49" i="286"/>
  <c r="E49" i="286"/>
  <c r="G48" i="286"/>
  <c r="I47" i="286"/>
  <c r="H47" i="286"/>
  <c r="F47" i="286"/>
  <c r="E47" i="286"/>
  <c r="I46" i="286"/>
  <c r="H46" i="286"/>
  <c r="F46" i="286"/>
  <c r="E46" i="286"/>
  <c r="G193" i="321" s="1"/>
  <c r="G44" i="286"/>
  <c r="J192" i="321" s="1"/>
  <c r="I43" i="286"/>
  <c r="F43" i="286"/>
  <c r="E43" i="286"/>
  <c r="G191" i="321" s="1"/>
  <c r="I42" i="286"/>
  <c r="H42" i="286"/>
  <c r="F42" i="286"/>
  <c r="E42" i="286"/>
  <c r="G190" i="321" s="1"/>
  <c r="G40" i="286"/>
  <c r="J189" i="321" s="1"/>
  <c r="I39" i="286"/>
  <c r="F39" i="286"/>
  <c r="E39" i="286"/>
  <c r="G188" i="321" s="1"/>
  <c r="I38" i="286"/>
  <c r="H38" i="286"/>
  <c r="F38" i="286"/>
  <c r="E38" i="286"/>
  <c r="G187" i="321" s="1"/>
  <c r="G34" i="286"/>
  <c r="I33" i="286"/>
  <c r="F33" i="286"/>
  <c r="E33" i="286"/>
  <c r="G183" i="321" s="1"/>
  <c r="I32" i="286"/>
  <c r="F32" i="286"/>
  <c r="E32" i="286"/>
  <c r="G182" i="321" s="1"/>
  <c r="J31" i="286"/>
  <c r="F181" i="321" s="1"/>
  <c r="G31" i="286"/>
  <c r="J181" i="321" s="1"/>
  <c r="G26" i="286"/>
  <c r="I25" i="286"/>
  <c r="F25" i="286"/>
  <c r="E25" i="286"/>
  <c r="G177" i="321" s="1"/>
  <c r="I24" i="286"/>
  <c r="F24" i="286"/>
  <c r="E24" i="286"/>
  <c r="G176" i="321" s="1"/>
  <c r="J23" i="286"/>
  <c r="F175" i="321" s="1"/>
  <c r="G23" i="286"/>
  <c r="J175" i="321" s="1"/>
  <c r="G18" i="286"/>
  <c r="I17" i="286"/>
  <c r="F17" i="286"/>
  <c r="E17" i="286"/>
  <c r="G171" i="321" s="1"/>
  <c r="J15" i="286"/>
  <c r="F169" i="321" s="1"/>
  <c r="G15" i="286"/>
  <c r="J169" i="321" s="1"/>
  <c r="G13" i="286"/>
  <c r="E13" i="286"/>
  <c r="G12" i="286"/>
  <c r="I11" i="286"/>
  <c r="G11" i="286"/>
  <c r="J162" i="321" s="1"/>
  <c r="F11" i="286"/>
  <c r="E11" i="286"/>
  <c r="I10" i="286"/>
  <c r="H10" i="286"/>
  <c r="F10" i="286"/>
  <c r="E10" i="286"/>
  <c r="G161" i="321" s="1"/>
  <c r="E5" i="286"/>
  <c r="E4" i="286"/>
  <c r="E3" i="286"/>
  <c r="E2" i="286"/>
  <c r="I30" i="285"/>
  <c r="F30" i="285"/>
  <c r="E30" i="285"/>
  <c r="G825" i="321" s="1"/>
  <c r="G23" i="285"/>
  <c r="E23" i="285"/>
  <c r="I21" i="285"/>
  <c r="G21" i="285"/>
  <c r="J814" i="321" s="1"/>
  <c r="F21" i="285"/>
  <c r="E21" i="285"/>
  <c r="G20" i="285"/>
  <c r="J813" i="321" s="1"/>
  <c r="F20" i="285"/>
  <c r="F813" i="321" s="1"/>
  <c r="E20" i="285"/>
  <c r="G813" i="321" s="1"/>
  <c r="G19" i="285"/>
  <c r="J812" i="321" s="1"/>
  <c r="E19" i="285"/>
  <c r="G812" i="321" s="1"/>
  <c r="E5" i="285"/>
  <c r="E4" i="285"/>
  <c r="E3" i="285"/>
  <c r="E2" i="285"/>
  <c r="G62" i="269"/>
  <c r="G42" i="269"/>
  <c r="E42" i="269"/>
  <c r="E5" i="278"/>
  <c r="E4" i="278"/>
  <c r="E3" i="278"/>
  <c r="E2" i="278"/>
  <c r="E5" i="289"/>
  <c r="E4" i="289"/>
  <c r="E3" i="289"/>
  <c r="E2" i="289"/>
  <c r="I220" i="273"/>
  <c r="H220" i="273"/>
  <c r="G220" i="273"/>
  <c r="J1394" i="321" s="1"/>
  <c r="F220" i="273"/>
  <c r="E220" i="273"/>
  <c r="G1394" i="321" s="1"/>
  <c r="I219" i="273"/>
  <c r="H219" i="273"/>
  <c r="G219" i="273"/>
  <c r="J1393" i="321" s="1"/>
  <c r="F219" i="273"/>
  <c r="E219" i="273"/>
  <c r="G1393" i="321" s="1"/>
  <c r="I208" i="273"/>
  <c r="G208" i="273"/>
  <c r="J1384" i="321" s="1"/>
  <c r="F208" i="273"/>
  <c r="E208" i="273"/>
  <c r="G1384" i="321" s="1"/>
  <c r="I207" i="273"/>
  <c r="F1383" i="321" s="1"/>
  <c r="H207" i="273"/>
  <c r="G207" i="273"/>
  <c r="F207" i="273"/>
  <c r="E207" i="273"/>
  <c r="G1383" i="321" s="1"/>
  <c r="G206" i="273"/>
  <c r="F206" i="273"/>
  <c r="E206" i="273"/>
  <c r="I202" i="273"/>
  <c r="G202" i="273"/>
  <c r="J1379" i="321" s="1"/>
  <c r="F202" i="273"/>
  <c r="E202" i="273"/>
  <c r="G1379" i="321" s="1"/>
  <c r="I201" i="273"/>
  <c r="H201" i="273"/>
  <c r="G201" i="273"/>
  <c r="F201" i="273"/>
  <c r="E201" i="273"/>
  <c r="G200" i="273"/>
  <c r="J1378" i="321" s="1"/>
  <c r="F200" i="273"/>
  <c r="F1378" i="321" s="1"/>
  <c r="E200" i="273"/>
  <c r="G1378" i="321" s="1"/>
  <c r="I197" i="273"/>
  <c r="G197" i="273"/>
  <c r="J1375" i="321" s="1"/>
  <c r="F197" i="273"/>
  <c r="E197" i="273"/>
  <c r="G1375" i="321" s="1"/>
  <c r="I154" i="273"/>
  <c r="H154" i="273"/>
  <c r="G154" i="273"/>
  <c r="J1342" i="321" s="1"/>
  <c r="F154" i="273"/>
  <c r="E154" i="273"/>
  <c r="G1342" i="321" s="1"/>
  <c r="I125" i="273"/>
  <c r="F1312" i="321" s="1"/>
  <c r="G125" i="273"/>
  <c r="J1312" i="321" s="1"/>
  <c r="F125" i="273"/>
  <c r="E125" i="273"/>
  <c r="G1312" i="321" s="1"/>
  <c r="I124" i="273"/>
  <c r="G124" i="273"/>
  <c r="J1311" i="321" s="1"/>
  <c r="F124" i="273"/>
  <c r="E124" i="273"/>
  <c r="G1311" i="321" s="1"/>
  <c r="I121" i="273"/>
  <c r="H121" i="273"/>
  <c r="G121" i="273"/>
  <c r="J1307" i="321" s="1"/>
  <c r="F121" i="273"/>
  <c r="E121" i="273"/>
  <c r="G1307" i="321" s="1"/>
  <c r="G120" i="273"/>
  <c r="J1306" i="321" s="1"/>
  <c r="E120" i="273"/>
  <c r="G1306" i="321" s="1"/>
  <c r="G117" i="273"/>
  <c r="J1304" i="321" s="1"/>
  <c r="F117" i="273"/>
  <c r="F1304" i="321" s="1"/>
  <c r="E117" i="273"/>
  <c r="G1304" i="321" s="1"/>
  <c r="G116" i="273"/>
  <c r="J1303" i="321" s="1"/>
  <c r="E116" i="273"/>
  <c r="G1303" i="321" s="1"/>
  <c r="GJ115" i="273"/>
  <c r="GI115" i="273"/>
  <c r="GH115" i="273"/>
  <c r="GG115" i="273"/>
  <c r="GF115" i="273"/>
  <c r="GE115" i="273"/>
  <c r="GD115" i="273"/>
  <c r="GC115" i="273"/>
  <c r="GB115" i="273"/>
  <c r="GA115" i="273"/>
  <c r="FZ115" i="273"/>
  <c r="FY115" i="273"/>
  <c r="FX115" i="273"/>
  <c r="FW115" i="273"/>
  <c r="FV115" i="273"/>
  <c r="FU115" i="273"/>
  <c r="FT115" i="273"/>
  <c r="FS115" i="273"/>
  <c r="FR115" i="273"/>
  <c r="FQ115" i="273"/>
  <c r="FP115" i="273"/>
  <c r="FO115" i="273"/>
  <c r="FN115" i="273"/>
  <c r="FM115" i="273"/>
  <c r="FL115" i="273"/>
  <c r="FK115" i="273"/>
  <c r="FJ115" i="273"/>
  <c r="FI115" i="273"/>
  <c r="FH115" i="273"/>
  <c r="FG115" i="273"/>
  <c r="FF115" i="273"/>
  <c r="FE115" i="273"/>
  <c r="FD115" i="273"/>
  <c r="FC115" i="273"/>
  <c r="FB115" i="273"/>
  <c r="FA115" i="273"/>
  <c r="EZ115" i="273"/>
  <c r="EY115" i="273"/>
  <c r="EX115" i="273"/>
  <c r="EW115" i="273"/>
  <c r="EV115" i="273"/>
  <c r="EU115" i="273"/>
  <c r="ET115" i="273"/>
  <c r="ES115" i="273"/>
  <c r="ER115" i="273"/>
  <c r="EQ115" i="273"/>
  <c r="EP115" i="273"/>
  <c r="EO115" i="273"/>
  <c r="EN115" i="273"/>
  <c r="EM115" i="273"/>
  <c r="EL115" i="273"/>
  <c r="EK115" i="273"/>
  <c r="EJ115" i="273"/>
  <c r="EI115" i="273"/>
  <c r="EH115" i="273"/>
  <c r="EG115" i="273"/>
  <c r="EF115" i="273"/>
  <c r="EE115" i="273"/>
  <c r="ED115" i="273"/>
  <c r="EC115" i="273"/>
  <c r="EB115" i="273"/>
  <c r="EA115" i="273"/>
  <c r="DZ115" i="273"/>
  <c r="DY115" i="273"/>
  <c r="DX115" i="273"/>
  <c r="DW115" i="273"/>
  <c r="DV115" i="273"/>
  <c r="DU115" i="273"/>
  <c r="DT115" i="273"/>
  <c r="DS115" i="273"/>
  <c r="DR115" i="273"/>
  <c r="DQ115" i="273"/>
  <c r="DP115" i="273"/>
  <c r="DO115" i="273"/>
  <c r="DN115" i="273"/>
  <c r="DM115" i="273"/>
  <c r="DL115" i="273"/>
  <c r="DK115" i="273"/>
  <c r="DJ115" i="273"/>
  <c r="DI115" i="273"/>
  <c r="DH115" i="273"/>
  <c r="DG115" i="273"/>
  <c r="DF115" i="273"/>
  <c r="DE115" i="273"/>
  <c r="DD115" i="273"/>
  <c r="DC115" i="273"/>
  <c r="DB115" i="273"/>
  <c r="DA115" i="273"/>
  <c r="CZ115" i="273"/>
  <c r="CY115" i="273"/>
  <c r="CX115" i="273"/>
  <c r="CW115" i="273"/>
  <c r="CV115" i="273"/>
  <c r="CU115" i="273"/>
  <c r="CT115" i="273"/>
  <c r="CS115" i="273"/>
  <c r="CR115" i="273"/>
  <c r="CQ115" i="273"/>
  <c r="CP115" i="273"/>
  <c r="CO115" i="273"/>
  <c r="CN115" i="273"/>
  <c r="CM115" i="273"/>
  <c r="CL115" i="273"/>
  <c r="CK115" i="273"/>
  <c r="CJ115" i="273"/>
  <c r="CI115" i="273"/>
  <c r="CH115" i="273"/>
  <c r="CG115" i="273"/>
  <c r="CF115" i="273"/>
  <c r="CE115" i="273"/>
  <c r="CD115" i="273"/>
  <c r="CC115" i="273"/>
  <c r="CB115" i="273"/>
  <c r="CA115" i="273"/>
  <c r="BZ115" i="273"/>
  <c r="BY115" i="273"/>
  <c r="BX115" i="273"/>
  <c r="BW115" i="273"/>
  <c r="BV115" i="273"/>
  <c r="BU115" i="273"/>
  <c r="BT115" i="273"/>
  <c r="BS115" i="273"/>
  <c r="BR115" i="273"/>
  <c r="BQ115" i="273"/>
  <c r="BP115" i="273"/>
  <c r="BO115" i="273"/>
  <c r="BN115" i="273"/>
  <c r="BM115" i="273"/>
  <c r="BL115" i="273"/>
  <c r="BK115" i="273"/>
  <c r="BJ115" i="273"/>
  <c r="BI115" i="273"/>
  <c r="BH115" i="273"/>
  <c r="BG115" i="273"/>
  <c r="BF115" i="273"/>
  <c r="BE115" i="273"/>
  <c r="BD115" i="273"/>
  <c r="BC115" i="273"/>
  <c r="BB115" i="273"/>
  <c r="BA115" i="273"/>
  <c r="AZ115" i="273"/>
  <c r="AY115" i="273"/>
  <c r="AX115" i="273"/>
  <c r="AW115" i="273"/>
  <c r="AV115" i="273"/>
  <c r="AU115" i="273"/>
  <c r="AT115" i="273"/>
  <c r="AS115" i="273"/>
  <c r="AR115" i="273"/>
  <c r="AQ115" i="273"/>
  <c r="AP115" i="273"/>
  <c r="AO115" i="273"/>
  <c r="AN115" i="273"/>
  <c r="AM115" i="273"/>
  <c r="AL115" i="273"/>
  <c r="AK115" i="273"/>
  <c r="AJ115" i="273"/>
  <c r="AI115" i="273"/>
  <c r="AH115" i="273"/>
  <c r="AG115" i="273"/>
  <c r="AF115" i="273"/>
  <c r="AE115" i="273"/>
  <c r="AD115" i="273"/>
  <c r="AC115" i="273"/>
  <c r="AB115" i="273"/>
  <c r="AA115" i="273"/>
  <c r="Z115" i="273"/>
  <c r="Y115" i="273"/>
  <c r="X115" i="273"/>
  <c r="W115" i="273"/>
  <c r="V115" i="273"/>
  <c r="U115" i="273"/>
  <c r="T115" i="273"/>
  <c r="S115" i="273"/>
  <c r="R115" i="273"/>
  <c r="Q115" i="273"/>
  <c r="P115" i="273"/>
  <c r="O115" i="273"/>
  <c r="N115" i="273"/>
  <c r="M115" i="273"/>
  <c r="L115" i="273"/>
  <c r="K115" i="273"/>
  <c r="J115" i="273"/>
  <c r="I115" i="273"/>
  <c r="H115" i="273"/>
  <c r="G115" i="273"/>
  <c r="J1302" i="321" s="1"/>
  <c r="E115" i="273"/>
  <c r="G1302" i="321" s="1"/>
  <c r="I93" i="273"/>
  <c r="F1279" i="321" s="1"/>
  <c r="G93" i="273"/>
  <c r="J1279" i="321" s="1"/>
  <c r="F93" i="273"/>
  <c r="E93" i="273"/>
  <c r="G1279" i="321" s="1"/>
  <c r="I89" i="273"/>
  <c r="F1274" i="321" s="1"/>
  <c r="G89" i="273"/>
  <c r="J1274" i="321" s="1"/>
  <c r="F89" i="273"/>
  <c r="E89" i="273"/>
  <c r="G1274" i="321" s="1"/>
  <c r="I88" i="273"/>
  <c r="G88" i="273"/>
  <c r="J1273" i="321" s="1"/>
  <c r="F88" i="273"/>
  <c r="E88" i="273"/>
  <c r="G1273" i="321" s="1"/>
  <c r="I84" i="273"/>
  <c r="H84" i="273"/>
  <c r="G84" i="273"/>
  <c r="J1268" i="321" s="1"/>
  <c r="F84" i="273"/>
  <c r="E84" i="273"/>
  <c r="G1268" i="321" s="1"/>
  <c r="G83" i="273"/>
  <c r="J1267" i="321" s="1"/>
  <c r="E83" i="273"/>
  <c r="G1267" i="321" s="1"/>
  <c r="G80" i="273"/>
  <c r="J1265" i="321" s="1"/>
  <c r="F80" i="273"/>
  <c r="F1265" i="321" s="1"/>
  <c r="E80" i="273"/>
  <c r="G1265" i="321" s="1"/>
  <c r="G79" i="273"/>
  <c r="J1264" i="321" s="1"/>
  <c r="E79" i="273"/>
  <c r="G1264" i="321" s="1"/>
  <c r="G78" i="273"/>
  <c r="J1263" i="321" s="1"/>
  <c r="E78" i="273"/>
  <c r="G1263" i="321" s="1"/>
  <c r="G77" i="273"/>
  <c r="J1262" i="321" s="1"/>
  <c r="E77" i="273"/>
  <c r="G1262" i="321" s="1"/>
  <c r="I73" i="273"/>
  <c r="F1258" i="321" s="1"/>
  <c r="G73" i="273"/>
  <c r="J1258" i="321" s="1"/>
  <c r="F73" i="273"/>
  <c r="E73" i="273"/>
  <c r="G1258" i="321" s="1"/>
  <c r="I69" i="273"/>
  <c r="F1253" i="321" s="1"/>
  <c r="G69" i="273"/>
  <c r="J1253" i="321" s="1"/>
  <c r="F69" i="273"/>
  <c r="E69" i="273"/>
  <c r="G1253" i="321" s="1"/>
  <c r="I68" i="273"/>
  <c r="G68" i="273"/>
  <c r="J1252" i="321" s="1"/>
  <c r="F68" i="273"/>
  <c r="E68" i="273"/>
  <c r="G1252" i="321" s="1"/>
  <c r="I64" i="273"/>
  <c r="F1247" i="321" s="1"/>
  <c r="H64" i="273"/>
  <c r="G64" i="273"/>
  <c r="J1247" i="321" s="1"/>
  <c r="F64" i="273"/>
  <c r="E64" i="273"/>
  <c r="G1247" i="321" s="1"/>
  <c r="I55" i="273"/>
  <c r="F1239" i="321" s="1"/>
  <c r="G55" i="273"/>
  <c r="J1239" i="321" s="1"/>
  <c r="F55" i="273"/>
  <c r="E55" i="273"/>
  <c r="G1239" i="321" s="1"/>
  <c r="I51" i="273"/>
  <c r="F1234" i="321" s="1"/>
  <c r="H51" i="273"/>
  <c r="G51" i="273"/>
  <c r="J1234" i="321" s="1"/>
  <c r="F51" i="273"/>
  <c r="E51" i="273"/>
  <c r="G1234" i="321" s="1"/>
  <c r="G50" i="273"/>
  <c r="J1233" i="321" s="1"/>
  <c r="E50" i="273"/>
  <c r="G1233" i="321" s="1"/>
  <c r="I189" i="273"/>
  <c r="H189" i="273"/>
  <c r="G189" i="273"/>
  <c r="J1371" i="321" s="1"/>
  <c r="F189" i="273"/>
  <c r="E189" i="273"/>
  <c r="G1371" i="321" s="1"/>
  <c r="G188" i="273"/>
  <c r="J1370" i="321" s="1"/>
  <c r="F188" i="273"/>
  <c r="F1370" i="321" s="1"/>
  <c r="E188" i="273"/>
  <c r="G1370" i="321" s="1"/>
  <c r="G187" i="273"/>
  <c r="J1369" i="321" s="1"/>
  <c r="F187" i="273"/>
  <c r="F1369" i="321" s="1"/>
  <c r="E187" i="273"/>
  <c r="G1369" i="321" s="1"/>
  <c r="G186" i="273"/>
  <c r="J1368" i="321" s="1"/>
  <c r="F186" i="273"/>
  <c r="F1368" i="321" s="1"/>
  <c r="E186" i="273"/>
  <c r="G1368" i="321" s="1"/>
  <c r="G185" i="273"/>
  <c r="J1367" i="321" s="1"/>
  <c r="F185" i="273"/>
  <c r="F1367" i="321" s="1"/>
  <c r="E185" i="273"/>
  <c r="G1367" i="321" s="1"/>
  <c r="G184" i="273"/>
  <c r="J1366" i="321" s="1"/>
  <c r="F184" i="273"/>
  <c r="F1366" i="321" s="1"/>
  <c r="E184" i="273"/>
  <c r="G1366" i="321" s="1"/>
  <c r="I181" i="273"/>
  <c r="H181" i="273"/>
  <c r="G181" i="273"/>
  <c r="F181" i="273"/>
  <c r="E181" i="273"/>
  <c r="G1363" i="321" s="1"/>
  <c r="I180" i="273"/>
  <c r="G180" i="273"/>
  <c r="J1362" i="321" s="1"/>
  <c r="F180" i="273"/>
  <c r="E180" i="273"/>
  <c r="G1362" i="321" s="1"/>
  <c r="I179" i="273"/>
  <c r="G179" i="273"/>
  <c r="J1361" i="321" s="1"/>
  <c r="F179" i="273"/>
  <c r="E179" i="273"/>
  <c r="G1361" i="321" s="1"/>
  <c r="I178" i="273"/>
  <c r="G178" i="273"/>
  <c r="J1360" i="321" s="1"/>
  <c r="F178" i="273"/>
  <c r="E178" i="273"/>
  <c r="G1360" i="321" s="1"/>
  <c r="I177" i="273"/>
  <c r="G177" i="273"/>
  <c r="J1359" i="321" s="1"/>
  <c r="F177" i="273"/>
  <c r="E177" i="273"/>
  <c r="G1359" i="321" s="1"/>
  <c r="I172" i="273"/>
  <c r="H172" i="273"/>
  <c r="G172" i="273"/>
  <c r="J1356" i="321" s="1"/>
  <c r="F172" i="273"/>
  <c r="E172" i="273"/>
  <c r="G1356" i="321" s="1"/>
  <c r="I169" i="273"/>
  <c r="F1353" i="321" s="1"/>
  <c r="H169" i="273"/>
  <c r="G169" i="273"/>
  <c r="F169" i="273"/>
  <c r="E169" i="273"/>
  <c r="G1353" i="321" s="1"/>
  <c r="I168" i="273"/>
  <c r="G168" i="273"/>
  <c r="J1352" i="321" s="1"/>
  <c r="F168" i="273"/>
  <c r="E168" i="273"/>
  <c r="G1352" i="321" s="1"/>
  <c r="G167" i="273"/>
  <c r="F167" i="273"/>
  <c r="E167" i="273"/>
  <c r="G166" i="273"/>
  <c r="J1351" i="321" s="1"/>
  <c r="E166" i="273"/>
  <c r="G1351" i="321" s="1"/>
  <c r="I163" i="273"/>
  <c r="H163" i="273"/>
  <c r="G163" i="273"/>
  <c r="J1348" i="321" s="1"/>
  <c r="F163" i="273"/>
  <c r="E163" i="273"/>
  <c r="G1348" i="321" s="1"/>
  <c r="G162" i="273"/>
  <c r="J1347" i="321" s="1"/>
  <c r="E162" i="273"/>
  <c r="G1347" i="321" s="1"/>
  <c r="G159" i="273"/>
  <c r="J1345" i="321" s="1"/>
  <c r="E159" i="273"/>
  <c r="G1345" i="321" s="1"/>
  <c r="I15" i="273"/>
  <c r="G15" i="273"/>
  <c r="J1200" i="321" s="1"/>
  <c r="F15" i="273"/>
  <c r="E15" i="273"/>
  <c r="G1200" i="321" s="1"/>
  <c r="E5" i="273"/>
  <c r="E4" i="273"/>
  <c r="E3" i="273"/>
  <c r="E2" i="273"/>
  <c r="G149" i="48"/>
  <c r="J715" i="321" s="1"/>
  <c r="F6" i="48"/>
  <c r="F421" i="321" s="1"/>
  <c r="I5" i="48"/>
  <c r="I4" i="48"/>
  <c r="F3" i="48"/>
  <c r="R2" i="48"/>
  <c r="Q2" i="48"/>
  <c r="P2" i="48"/>
  <c r="O2" i="48"/>
  <c r="F409" i="321" s="1"/>
  <c r="L2" i="48"/>
  <c r="K2" i="48"/>
  <c r="F413" i="321" l="1"/>
  <c r="F125" i="48"/>
  <c r="E82" i="322" s="1"/>
  <c r="F119" i="48"/>
  <c r="E78" i="322" s="1"/>
  <c r="F115" i="48"/>
  <c r="E74" i="322" s="1"/>
  <c r="F104" i="48"/>
  <c r="E70" i="322" s="1"/>
  <c r="F96" i="48"/>
  <c r="E66" i="322" s="1"/>
  <c r="F92" i="48"/>
  <c r="E62" i="322" s="1"/>
  <c r="F88" i="48"/>
  <c r="E58" i="322" s="1"/>
  <c r="F80" i="48"/>
  <c r="E54" i="322" s="1"/>
  <c r="F76" i="48"/>
  <c r="E50" i="322" s="1"/>
  <c r="F67" i="48"/>
  <c r="E46" i="322" s="1"/>
  <c r="F61" i="48"/>
  <c r="E42" i="322" s="1"/>
  <c r="F57" i="48"/>
  <c r="E38" i="322" s="1"/>
  <c r="F45" i="48"/>
  <c r="E34" i="322" s="1"/>
  <c r="F37" i="48"/>
  <c r="E30" i="322" s="1"/>
  <c r="F33" i="48"/>
  <c r="E26" i="322" s="1"/>
  <c r="F24" i="48"/>
  <c r="E22" i="322" s="1"/>
  <c r="F19" i="48"/>
  <c r="E18" i="322" s="1"/>
  <c r="F14" i="48"/>
  <c r="E14" i="322" s="1"/>
  <c r="F132" i="48"/>
  <c r="E83" i="322" s="1"/>
  <c r="F120" i="48"/>
  <c r="E79" i="322" s="1"/>
  <c r="F116" i="48"/>
  <c r="E75" i="322" s="1"/>
  <c r="F110" i="48"/>
  <c r="E71" i="322" s="1"/>
  <c r="F97" i="48"/>
  <c r="E67" i="322" s="1"/>
  <c r="F93" i="48"/>
  <c r="E63" i="322" s="1"/>
  <c r="F89" i="48"/>
  <c r="E59" i="322" s="1"/>
  <c r="F85" i="48"/>
  <c r="E55" i="322" s="1"/>
  <c r="F77" i="48"/>
  <c r="E51" i="322" s="1"/>
  <c r="F73" i="48"/>
  <c r="E47" i="322" s="1"/>
  <c r="F64" i="48"/>
  <c r="E43" i="322" s="1"/>
  <c r="F58" i="48"/>
  <c r="E39" i="322" s="1"/>
  <c r="F46" i="48"/>
  <c r="E35" i="322" s="1"/>
  <c r="F42" i="48"/>
  <c r="E31" i="322" s="1"/>
  <c r="F34" i="48"/>
  <c r="E27" i="322" s="1"/>
  <c r="F30" i="48"/>
  <c r="E23" i="322" s="1"/>
  <c r="F20" i="48"/>
  <c r="E19" i="322" s="1"/>
  <c r="F15" i="48"/>
  <c r="E15" i="322" s="1"/>
  <c r="F123" i="48"/>
  <c r="E80" i="322" s="1"/>
  <c r="F117" i="48"/>
  <c r="E76" i="322" s="1"/>
  <c r="F113" i="48"/>
  <c r="E72" i="322" s="1"/>
  <c r="F98" i="48"/>
  <c r="E68" i="322" s="1"/>
  <c r="F94" i="48"/>
  <c r="E64" i="322" s="1"/>
  <c r="F90" i="48"/>
  <c r="E60" i="322" s="1"/>
  <c r="F86" i="48"/>
  <c r="E56" i="322" s="1"/>
  <c r="F78" i="48"/>
  <c r="E52" i="322" s="1"/>
  <c r="F74" i="48"/>
  <c r="E48" i="322" s="1"/>
  <c r="F65" i="48"/>
  <c r="E44" i="322" s="1"/>
  <c r="F59" i="48"/>
  <c r="E40" i="322" s="1"/>
  <c r="F51" i="48"/>
  <c r="E36" i="322" s="1"/>
  <c r="F43" i="48"/>
  <c r="E32" i="322" s="1"/>
  <c r="F35" i="48"/>
  <c r="E28" i="322" s="1"/>
  <c r="F31" i="48"/>
  <c r="E24" i="322" s="1"/>
  <c r="F22" i="48"/>
  <c r="E20" i="322" s="1"/>
  <c r="F16" i="48"/>
  <c r="E16" i="322" s="1"/>
  <c r="F126" i="48"/>
  <c r="F124" i="48"/>
  <c r="E81" i="322" s="1"/>
  <c r="F118" i="48"/>
  <c r="E77" i="322" s="1"/>
  <c r="F114" i="48"/>
  <c r="E73" i="322" s="1"/>
  <c r="F103" i="48"/>
  <c r="E69" i="322" s="1"/>
  <c r="F95" i="48"/>
  <c r="E65" i="322" s="1"/>
  <c r="F91" i="48"/>
  <c r="E61" i="322" s="1"/>
  <c r="F87" i="48"/>
  <c r="E57" i="322" s="1"/>
  <c r="F79" i="48"/>
  <c r="E53" i="322" s="1"/>
  <c r="F75" i="48"/>
  <c r="E49" i="322" s="1"/>
  <c r="F66" i="48"/>
  <c r="E45" i="322" s="1"/>
  <c r="F60" i="48"/>
  <c r="E41" i="322" s="1"/>
  <c r="F56" i="48"/>
  <c r="E37" i="322" s="1"/>
  <c r="F44" i="48"/>
  <c r="E33" i="322" s="1"/>
  <c r="F36" i="48"/>
  <c r="E29" i="322" s="1"/>
  <c r="F32" i="48"/>
  <c r="E25" i="322" s="1"/>
  <c r="F23" i="48"/>
  <c r="E21" i="322" s="1"/>
  <c r="F17" i="48"/>
  <c r="E17" i="322" s="1"/>
  <c r="F13" i="48"/>
  <c r="E13" i="322" s="1"/>
  <c r="F420" i="321"/>
  <c r="I120" i="48" a="1"/>
  <c r="I120" i="48" s="1"/>
  <c r="I116" i="48" a="1"/>
  <c r="I116" i="48" s="1"/>
  <c r="I97" i="48" a="1"/>
  <c r="I97" i="48" s="1"/>
  <c r="I93" i="48" a="1"/>
  <c r="I93" i="48" s="1"/>
  <c r="F618" i="321" s="1"/>
  <c r="I89" i="48" a="1"/>
  <c r="I89" i="48" s="1"/>
  <c r="I77" i="48" a="1"/>
  <c r="I77" i="48" s="1"/>
  <c r="I73" i="48" a="1"/>
  <c r="I73" i="48" s="1"/>
  <c r="I64" i="48" a="1"/>
  <c r="I64" i="48" s="1"/>
  <c r="I46" i="48" a="1"/>
  <c r="I46" i="48" s="1"/>
  <c r="I42" i="48" a="1"/>
  <c r="I42" i="48" s="1"/>
  <c r="I34" i="48" a="1"/>
  <c r="I34" i="48" s="1"/>
  <c r="I20" i="48" a="1"/>
  <c r="I20" i="48" s="1"/>
  <c r="I15" i="48" a="1"/>
  <c r="I15" i="48" s="1"/>
  <c r="I123" i="48" a="1"/>
  <c r="I123" i="48" s="1"/>
  <c r="I113" i="48" a="1"/>
  <c r="I113" i="48" s="1"/>
  <c r="F659" i="321" s="1"/>
  <c r="I98" i="48" a="1"/>
  <c r="I98" i="48" s="1"/>
  <c r="I94" i="48" a="1"/>
  <c r="I94" i="48" s="1"/>
  <c r="I86" i="48" a="1"/>
  <c r="I86" i="48" s="1"/>
  <c r="I78" i="48" a="1"/>
  <c r="I78" i="48" s="1"/>
  <c r="I74" i="48" a="1"/>
  <c r="I74" i="48" s="1"/>
  <c r="I59" i="48" a="1"/>
  <c r="I59" i="48" s="1"/>
  <c r="F535" i="321" s="1"/>
  <c r="I51" i="48" a="1"/>
  <c r="I51" i="48" s="1"/>
  <c r="I43" i="48" a="1"/>
  <c r="I43" i="48" s="1"/>
  <c r="I35" i="48" a="1"/>
  <c r="I35" i="48" s="1"/>
  <c r="I31" i="48" a="1"/>
  <c r="I31" i="48" s="1"/>
  <c r="I22" i="48" a="1"/>
  <c r="I22" i="48" s="1"/>
  <c r="I16" i="48" a="1"/>
  <c r="I16" i="48" s="1"/>
  <c r="I126" i="48" a="1"/>
  <c r="I126" i="48" s="1"/>
  <c r="I124" i="48" a="1"/>
  <c r="I124" i="48" s="1"/>
  <c r="I118" i="48" a="1"/>
  <c r="I118" i="48" s="1"/>
  <c r="I114" i="48" a="1"/>
  <c r="I114" i="48" s="1"/>
  <c r="I103" i="48" a="1"/>
  <c r="I103" i="48" s="1"/>
  <c r="I95" i="48" a="1"/>
  <c r="I95" i="48" s="1"/>
  <c r="F624" i="321" s="1"/>
  <c r="I91" i="48" a="1"/>
  <c r="I91" i="48" s="1"/>
  <c r="I87" i="48" a="1"/>
  <c r="I87" i="48" s="1"/>
  <c r="I79" i="48" a="1"/>
  <c r="I79" i="48" s="1"/>
  <c r="I75" i="48" a="1"/>
  <c r="I75" i="48" s="1"/>
  <c r="F571" i="321" s="1"/>
  <c r="I66" i="48" a="1"/>
  <c r="I66" i="48" s="1"/>
  <c r="F553" i="321" s="1"/>
  <c r="I60" i="48" a="1"/>
  <c r="I60" i="48" s="1"/>
  <c r="I56" i="48" a="1"/>
  <c r="I56" i="48" s="1"/>
  <c r="I44" i="48" a="1"/>
  <c r="I44" i="48" s="1"/>
  <c r="I36" i="48" a="1"/>
  <c r="I36" i="48" s="1"/>
  <c r="I32" i="48" a="1"/>
  <c r="I32" i="48" s="1"/>
  <c r="I23" i="48" a="1"/>
  <c r="I23" i="48" s="1"/>
  <c r="I17" i="48" a="1"/>
  <c r="I17" i="48" s="1"/>
  <c r="I13" i="48" a="1"/>
  <c r="I13" i="48" s="1"/>
  <c r="I125" i="48" a="1"/>
  <c r="I125" i="48" s="1"/>
  <c r="I119" i="48" a="1"/>
  <c r="I119" i="48" s="1"/>
  <c r="I115" i="48" a="1"/>
  <c r="I115" i="48" s="1"/>
  <c r="I104" i="48" a="1"/>
  <c r="I104" i="48" s="1"/>
  <c r="I96" i="48" a="1"/>
  <c r="I96" i="48" s="1"/>
  <c r="I92" i="48" a="1"/>
  <c r="I92" i="48" s="1"/>
  <c r="I88" i="48" a="1"/>
  <c r="I88" i="48" s="1"/>
  <c r="F603" i="321" s="1"/>
  <c r="I80" i="48" a="1"/>
  <c r="I80" i="48" s="1"/>
  <c r="I76" i="48" a="1"/>
  <c r="I76" i="48" s="1"/>
  <c r="I67" i="48" a="1"/>
  <c r="I67" i="48" s="1"/>
  <c r="I61" i="48" a="1"/>
  <c r="I61" i="48" s="1"/>
  <c r="I57" i="48" a="1"/>
  <c r="I57" i="48" s="1"/>
  <c r="I45" i="48" a="1"/>
  <c r="I45" i="48" s="1"/>
  <c r="I37" i="48" a="1"/>
  <c r="I37" i="48" s="1"/>
  <c r="I33" i="48" a="1"/>
  <c r="I33" i="48" s="1"/>
  <c r="I24" i="48" a="1"/>
  <c r="I24" i="48" s="1"/>
  <c r="I19" i="48" a="1"/>
  <c r="I19" i="48" s="1"/>
  <c r="I14" i="48" a="1"/>
  <c r="I14" i="48" s="1"/>
  <c r="J168" i="321"/>
  <c r="J167" i="321"/>
  <c r="J166" i="321"/>
  <c r="J185" i="321"/>
  <c r="J184" i="321"/>
  <c r="J367" i="321"/>
  <c r="J366" i="321"/>
  <c r="F410" i="321"/>
  <c r="G411" i="321"/>
  <c r="G814" i="321"/>
  <c r="G815" i="321"/>
  <c r="G820" i="321"/>
  <c r="G819" i="321"/>
  <c r="F818" i="321"/>
  <c r="G195" i="321"/>
  <c r="G194" i="321"/>
  <c r="J197" i="321"/>
  <c r="J196" i="321"/>
  <c r="J195" i="321"/>
  <c r="G339" i="321"/>
  <c r="J340" i="321"/>
  <c r="J339" i="321"/>
  <c r="J350" i="321"/>
  <c r="J349" i="321"/>
  <c r="J375" i="321"/>
  <c r="J374" i="321"/>
  <c r="J820" i="321"/>
  <c r="J819" i="321"/>
  <c r="J818" i="321"/>
  <c r="G162" i="321"/>
  <c r="G163" i="321"/>
  <c r="J164" i="321"/>
  <c r="J163" i="321"/>
  <c r="J165" i="321"/>
  <c r="J172" i="321"/>
  <c r="J173" i="321"/>
  <c r="F198" i="321"/>
  <c r="G199" i="321"/>
  <c r="G200" i="321"/>
  <c r="G336" i="321"/>
  <c r="J337" i="321"/>
  <c r="J336" i="321"/>
  <c r="J347" i="321"/>
  <c r="J346" i="321"/>
  <c r="J381" i="321"/>
  <c r="J380" i="321"/>
  <c r="F408" i="321"/>
  <c r="G409" i="321"/>
  <c r="G168" i="321"/>
  <c r="F166" i="321"/>
  <c r="G167" i="321"/>
  <c r="J179" i="321"/>
  <c r="J178" i="321"/>
  <c r="J200" i="321"/>
  <c r="J199" i="321"/>
  <c r="J198" i="321"/>
  <c r="J356" i="321"/>
  <c r="J355" i="321"/>
  <c r="J378" i="321"/>
  <c r="J377" i="321"/>
  <c r="J371" i="321"/>
  <c r="J370" i="321"/>
  <c r="F577" i="321"/>
  <c r="F597" i="321"/>
  <c r="F674" i="321"/>
  <c r="F612" i="321"/>
  <c r="F484" i="321"/>
  <c r="F489" i="321"/>
  <c r="F529" i="321"/>
  <c r="F457" i="321"/>
  <c r="F481" i="321"/>
  <c r="F689" i="321"/>
  <c r="F504" i="321"/>
  <c r="F440" i="321"/>
  <c r="F665" i="321"/>
  <c r="F475" i="321"/>
  <c r="F668" i="321"/>
  <c r="F630" i="321"/>
  <c r="F606" i="321"/>
  <c r="F547" i="321"/>
  <c r="F478" i="321"/>
  <c r="F447" i="321"/>
  <c r="W10" i="273"/>
  <c r="V12" i="273"/>
  <c r="G72" i="288"/>
  <c r="J792" i="321" s="1"/>
  <c r="G71" i="288"/>
  <c r="J791" i="321" s="1"/>
  <c r="G10" i="288"/>
  <c r="J737" i="321" s="1"/>
  <c r="G144" i="325"/>
  <c r="J326" i="321" s="1"/>
  <c r="K49" i="269"/>
  <c r="G334" i="278"/>
  <c r="J1141" i="321" s="1"/>
  <c r="G29" i="265"/>
  <c r="J352" i="321" s="1"/>
  <c r="G26" i="324"/>
  <c r="J116" i="321" s="1"/>
  <c r="G31" i="324"/>
  <c r="J121" i="321" s="1"/>
  <c r="G36" i="324"/>
  <c r="J126" i="321" s="1"/>
  <c r="G9" i="324"/>
  <c r="J100" i="321" s="1"/>
  <c r="G41" i="324"/>
  <c r="J131" i="321" s="1"/>
  <c r="F4" i="323"/>
  <c r="F4" i="325"/>
  <c r="F4" i="324"/>
  <c r="F4" i="327"/>
  <c r="A1" i="325"/>
  <c r="A1" i="323"/>
  <c r="A1" i="324"/>
  <c r="A1" i="327"/>
  <c r="J5" i="327"/>
  <c r="J5" i="325"/>
  <c r="J5" i="324"/>
  <c r="J5" i="323"/>
  <c r="J25" i="273"/>
  <c r="F1209" i="321" s="1"/>
  <c r="G66" i="265"/>
  <c r="J387" i="321" s="1"/>
  <c r="G46" i="286"/>
  <c r="J193" i="321" s="1"/>
  <c r="G47" i="286"/>
  <c r="J194" i="321" s="1"/>
  <c r="G64" i="269"/>
  <c r="G85" i="269"/>
  <c r="G30" i="285"/>
  <c r="J825" i="321" s="1"/>
  <c r="G62" i="265"/>
  <c r="J384" i="321" s="1"/>
  <c r="G10" i="286"/>
  <c r="J161" i="321" s="1"/>
  <c r="G46" i="269"/>
  <c r="G82" i="269"/>
  <c r="G52" i="265"/>
  <c r="J376" i="321" s="1"/>
  <c r="J56" i="273"/>
  <c r="F1241" i="321" s="1"/>
  <c r="J74" i="273"/>
  <c r="F1260" i="321" s="1"/>
  <c r="J94" i="273"/>
  <c r="F1280" i="321" s="1"/>
  <c r="E13" i="265"/>
  <c r="G338" i="321" s="1"/>
  <c r="J10" i="286"/>
  <c r="F161" i="321" s="1"/>
  <c r="G75" i="265"/>
  <c r="J394" i="321" s="1"/>
  <c r="G43" i="269"/>
  <c r="G50" i="269"/>
  <c r="G56" i="269"/>
  <c r="G82" i="265"/>
  <c r="J398" i="321" s="1"/>
  <c r="L7" i="48"/>
  <c r="G13" i="265"/>
  <c r="J338" i="321" s="1"/>
  <c r="E52" i="265"/>
  <c r="G376" i="321" s="1"/>
  <c r="G38" i="286"/>
  <c r="J187" i="321" s="1"/>
  <c r="G76" i="265"/>
  <c r="J395" i="321" s="1"/>
  <c r="G53" i="269"/>
  <c r="G88" i="269"/>
  <c r="G83" i="265"/>
  <c r="J399" i="321" s="1"/>
  <c r="J5" i="320"/>
  <c r="F4" i="264"/>
  <c r="F4" i="320"/>
  <c r="F4" i="315"/>
  <c r="A1" i="315"/>
  <c r="A1" i="320"/>
  <c r="F157" i="321" s="1"/>
  <c r="F4" i="282"/>
  <c r="H24" i="275"/>
  <c r="F4" i="278"/>
  <c r="F4" i="289"/>
  <c r="J5" i="315"/>
  <c r="F4" i="265"/>
  <c r="J5" i="273"/>
  <c r="G41" i="269"/>
  <c r="J38" i="286"/>
  <c r="F187" i="321" s="1"/>
  <c r="K100" i="269"/>
  <c r="G74" i="269"/>
  <c r="J42" i="286"/>
  <c r="F190" i="321" s="1"/>
  <c r="G78" i="269"/>
  <c r="J15" i="273"/>
  <c r="F1200" i="321" s="1"/>
  <c r="G42" i="286"/>
  <c r="J190" i="321" s="1"/>
  <c r="G66" i="269"/>
  <c r="G70" i="269"/>
  <c r="E55" i="265"/>
  <c r="G379" i="321" s="1"/>
  <c r="E23" i="265"/>
  <c r="G348" i="321" s="1"/>
  <c r="F4" i="273"/>
  <c r="F4" i="285"/>
  <c r="F4" i="286"/>
  <c r="F4" i="288"/>
  <c r="F4" i="275"/>
  <c r="G25" i="286"/>
  <c r="J177" i="321" s="1"/>
  <c r="E73" i="269"/>
  <c r="G72" i="269"/>
  <c r="F87" i="269"/>
  <c r="A1" i="269"/>
  <c r="G43" i="286"/>
  <c r="J191" i="321" s="1"/>
  <c r="J5" i="275"/>
  <c r="J5" i="286"/>
  <c r="J5" i="265"/>
  <c r="J5" i="288"/>
  <c r="J5" i="282"/>
  <c r="J5" i="285"/>
  <c r="J5" i="289"/>
  <c r="J5" i="278"/>
  <c r="E72" i="269"/>
  <c r="E62" i="269"/>
  <c r="F62" i="269"/>
  <c r="E61" i="269"/>
  <c r="A1" i="48"/>
  <c r="G33" i="286"/>
  <c r="J183" i="321" s="1"/>
  <c r="M7" i="48"/>
  <c r="K83" i="269"/>
  <c r="J83" i="269" s="1"/>
  <c r="K63" i="269"/>
  <c r="J63" i="269" s="1"/>
  <c r="G24" i="286"/>
  <c r="J176" i="321" s="1"/>
  <c r="G32" i="286"/>
  <c r="J182" i="321" s="1"/>
  <c r="G39" i="286"/>
  <c r="J188" i="321" s="1"/>
  <c r="K7" i="48"/>
  <c r="F425" i="321" s="1"/>
  <c r="A1" i="273"/>
  <c r="A1" i="289"/>
  <c r="A1" i="288"/>
  <c r="A1" i="265"/>
  <c r="I6" i="48"/>
  <c r="F422" i="321" s="1"/>
  <c r="A1" i="278"/>
  <c r="A1" i="285"/>
  <c r="H3" i="269"/>
  <c r="A1" i="264"/>
  <c r="A1" i="275"/>
  <c r="A1" i="286"/>
  <c r="A1" i="282"/>
  <c r="F1190" i="321" s="1"/>
  <c r="G17" i="286"/>
  <c r="J171" i="321" s="1"/>
  <c r="G55" i="265"/>
  <c r="J379" i="321" s="1"/>
  <c r="G23" i="265"/>
  <c r="J348" i="321" s="1"/>
  <c r="I132" i="48" l="1" a="1"/>
  <c r="I132" i="48" s="1"/>
  <c r="E12" i="322"/>
  <c r="F49" i="325"/>
  <c r="F1404" i="321" s="1"/>
  <c r="F1403" i="321"/>
  <c r="G1403" i="321"/>
  <c r="I65" i="48" a="1"/>
  <c r="I65" i="48" s="1"/>
  <c r="F550" i="321" s="1"/>
  <c r="I90" i="48" a="1"/>
  <c r="I90" i="48" s="1"/>
  <c r="F609" i="321" s="1"/>
  <c r="I117" i="48" a="1"/>
  <c r="I117" i="48" s="1"/>
  <c r="F671" i="321" s="1"/>
  <c r="I30" i="48" a="1"/>
  <c r="I30" i="48" s="1"/>
  <c r="F469" i="321" s="1"/>
  <c r="I58" i="48" a="1"/>
  <c r="I58" i="48" s="1"/>
  <c r="F532" i="321" s="1"/>
  <c r="I85" i="48" a="1"/>
  <c r="I85" i="48" s="1"/>
  <c r="F594" i="321" s="1"/>
  <c r="I110" i="48" a="1"/>
  <c r="I110" i="48" s="1"/>
  <c r="F653" i="321" s="1"/>
  <c r="F490" i="321"/>
  <c r="G445" i="321"/>
  <c r="F443" i="321"/>
  <c r="E111" i="322"/>
  <c r="F506" i="321"/>
  <c r="E143" i="322"/>
  <c r="F626" i="321"/>
  <c r="E159" i="322"/>
  <c r="F691" i="321"/>
  <c r="E118" i="322"/>
  <c r="F537" i="321"/>
  <c r="E134" i="322"/>
  <c r="F599" i="321"/>
  <c r="E150" i="322"/>
  <c r="F661" i="321"/>
  <c r="E97" i="322"/>
  <c r="F449" i="321"/>
  <c r="E113" i="322"/>
  <c r="F517" i="321"/>
  <c r="E145" i="322"/>
  <c r="F632" i="321"/>
  <c r="E92" i="322"/>
  <c r="F433" i="321"/>
  <c r="E108" i="322"/>
  <c r="F497" i="321"/>
  <c r="E124" i="322"/>
  <c r="F564" i="321"/>
  <c r="E156" i="322"/>
  <c r="F679" i="321"/>
  <c r="F331" i="321"/>
  <c r="G331" i="321"/>
  <c r="F332" i="321"/>
  <c r="F406" i="321"/>
  <c r="G406" i="321"/>
  <c r="F407" i="321"/>
  <c r="G1175" i="321"/>
  <c r="F1175" i="321"/>
  <c r="F1176" i="321"/>
  <c r="G97" i="321"/>
  <c r="F98" i="321"/>
  <c r="F97" i="321"/>
  <c r="G588" i="321"/>
  <c r="F586" i="321"/>
  <c r="G589" i="321"/>
  <c r="G492" i="321"/>
  <c r="G493" i="321"/>
  <c r="E99" i="322"/>
  <c r="F456" i="321"/>
  <c r="E115" i="322"/>
  <c r="F528" i="321"/>
  <c r="E131" i="322"/>
  <c r="F585" i="321"/>
  <c r="E147" i="322"/>
  <c r="F643" i="321"/>
  <c r="E106" i="322"/>
  <c r="F483" i="321"/>
  <c r="E122" i="322"/>
  <c r="F552" i="321"/>
  <c r="E138" i="322"/>
  <c r="F611" i="321"/>
  <c r="E154" i="322"/>
  <c r="F673" i="321"/>
  <c r="E101" i="322"/>
  <c r="F468" i="321"/>
  <c r="E117" i="322"/>
  <c r="F534" i="321"/>
  <c r="E133" i="322"/>
  <c r="F596" i="321"/>
  <c r="E149" i="322"/>
  <c r="F658" i="321"/>
  <c r="E96" i="322"/>
  <c r="F446" i="321"/>
  <c r="E112" i="322"/>
  <c r="F509" i="321"/>
  <c r="E128" i="322"/>
  <c r="F576" i="321"/>
  <c r="E144" i="322"/>
  <c r="F629" i="321"/>
  <c r="E160" i="322"/>
  <c r="F701" i="321"/>
  <c r="F725" i="321"/>
  <c r="G725" i="321"/>
  <c r="F726" i="321"/>
  <c r="F434" i="321"/>
  <c r="F498" i="321"/>
  <c r="F565" i="321"/>
  <c r="E103" i="322"/>
  <c r="F474" i="321"/>
  <c r="E119" i="322"/>
  <c r="F540" i="321"/>
  <c r="E135" i="322"/>
  <c r="F602" i="321"/>
  <c r="E151" i="322"/>
  <c r="F664" i="321"/>
  <c r="E94" i="322"/>
  <c r="F439" i="321"/>
  <c r="E110" i="322"/>
  <c r="F503" i="321"/>
  <c r="E126" i="322"/>
  <c r="F570" i="321"/>
  <c r="E142" i="322"/>
  <c r="F623" i="321"/>
  <c r="E158" i="322"/>
  <c r="F688" i="321"/>
  <c r="E105" i="322"/>
  <c r="F480" i="321"/>
  <c r="E121" i="322"/>
  <c r="F549" i="321"/>
  <c r="E137" i="322"/>
  <c r="F608" i="321"/>
  <c r="E153" i="322"/>
  <c r="F670" i="321"/>
  <c r="E100" i="322"/>
  <c r="F459" i="321"/>
  <c r="E116" i="322"/>
  <c r="F531" i="321"/>
  <c r="E132" i="322"/>
  <c r="F593" i="321"/>
  <c r="E148" i="322"/>
  <c r="F652" i="321"/>
  <c r="F85" i="321"/>
  <c r="G85" i="321"/>
  <c r="F86" i="321"/>
  <c r="G1191" i="321"/>
  <c r="F1192" i="321"/>
  <c r="F1191" i="321"/>
  <c r="F1145" i="321"/>
  <c r="G1145" i="321"/>
  <c r="F1146" i="321"/>
  <c r="G462" i="321"/>
  <c r="F460" i="321"/>
  <c r="G463" i="321"/>
  <c r="G543" i="321"/>
  <c r="F541" i="321"/>
  <c r="E95" i="322"/>
  <c r="F442" i="321"/>
  <c r="E127" i="322"/>
  <c r="F573" i="321"/>
  <c r="E102" i="322"/>
  <c r="F471" i="321"/>
  <c r="E129" i="322"/>
  <c r="F579" i="321"/>
  <c r="E140" i="322"/>
  <c r="F617" i="321"/>
  <c r="F159" i="321"/>
  <c r="F158" i="321"/>
  <c r="G158" i="321"/>
  <c r="F802" i="321"/>
  <c r="G802" i="321"/>
  <c r="F803" i="321"/>
  <c r="F734" i="321"/>
  <c r="F733" i="321"/>
  <c r="G733" i="321"/>
  <c r="F828" i="321"/>
  <c r="G828" i="321"/>
  <c r="F829" i="321"/>
  <c r="F201" i="321"/>
  <c r="G201" i="321"/>
  <c r="F202" i="321"/>
  <c r="F209" i="321"/>
  <c r="G209" i="321"/>
  <c r="F210" i="321"/>
  <c r="G512" i="321"/>
  <c r="F510" i="321"/>
  <c r="G513" i="321"/>
  <c r="F702" i="321"/>
  <c r="G705" i="321"/>
  <c r="G704" i="321"/>
  <c r="G647" i="321"/>
  <c r="G646" i="321"/>
  <c r="F644" i="321"/>
  <c r="E91" i="322"/>
  <c r="F430" i="321"/>
  <c r="E107" i="322"/>
  <c r="F486" i="321"/>
  <c r="E123" i="322"/>
  <c r="F555" i="321"/>
  <c r="E139" i="322"/>
  <c r="F614" i="321"/>
  <c r="E155" i="322"/>
  <c r="F676" i="321"/>
  <c r="E98" i="322"/>
  <c r="F453" i="321"/>
  <c r="E114" i="322"/>
  <c r="F525" i="321"/>
  <c r="E130" i="322"/>
  <c r="F582" i="321"/>
  <c r="E146" i="322"/>
  <c r="F640" i="321"/>
  <c r="E93" i="322"/>
  <c r="F436" i="321"/>
  <c r="E109" i="322"/>
  <c r="F500" i="321"/>
  <c r="E125" i="322"/>
  <c r="F567" i="321"/>
  <c r="E141" i="322"/>
  <c r="F620" i="321"/>
  <c r="E157" i="322"/>
  <c r="F685" i="321"/>
  <c r="E104" i="322"/>
  <c r="F477" i="321"/>
  <c r="E120" i="322"/>
  <c r="F546" i="321"/>
  <c r="E136" i="322"/>
  <c r="F605" i="321"/>
  <c r="E152" i="322"/>
  <c r="F667" i="321"/>
  <c r="F431" i="321"/>
  <c r="F487" i="321"/>
  <c r="F615" i="321"/>
  <c r="F677" i="321"/>
  <c r="F454" i="321"/>
  <c r="F526" i="321"/>
  <c r="F583" i="321"/>
  <c r="F641" i="321"/>
  <c r="F437" i="321"/>
  <c r="F501" i="321"/>
  <c r="F568" i="321"/>
  <c r="F621" i="321"/>
  <c r="F686" i="321"/>
  <c r="E90" i="322"/>
  <c r="F46" i="324"/>
  <c r="F136" i="321" s="1"/>
  <c r="F507" i="321"/>
  <c r="F574" i="321"/>
  <c r="F627" i="321"/>
  <c r="F472" i="321"/>
  <c r="F538" i="321"/>
  <c r="F600" i="321"/>
  <c r="F662" i="321"/>
  <c r="F580" i="321"/>
  <c r="E195" i="322"/>
  <c r="E206" i="322"/>
  <c r="E201" i="322"/>
  <c r="E217" i="322"/>
  <c r="E233" i="322"/>
  <c r="E176" i="322"/>
  <c r="E192" i="322"/>
  <c r="E208" i="322"/>
  <c r="E224" i="322"/>
  <c r="E219" i="322"/>
  <c r="E174" i="322"/>
  <c r="E185" i="322"/>
  <c r="E235" i="322"/>
  <c r="E231" i="322"/>
  <c r="E211" i="322"/>
  <c r="E191" i="322"/>
  <c r="E178" i="322"/>
  <c r="E194" i="322"/>
  <c r="E210" i="322"/>
  <c r="E226" i="322"/>
  <c r="E173" i="322"/>
  <c r="E189" i="322"/>
  <c r="E205" i="322"/>
  <c r="E221" i="322"/>
  <c r="E237" i="322"/>
  <c r="E180" i="322"/>
  <c r="E196" i="322"/>
  <c r="E212" i="322"/>
  <c r="E228" i="322"/>
  <c r="X10" i="273"/>
  <c r="W12" i="273"/>
  <c r="E215" i="322"/>
  <c r="E222" i="322"/>
  <c r="E187" i="322"/>
  <c r="E183" i="322"/>
  <c r="E227" i="322"/>
  <c r="E207" i="322"/>
  <c r="E182" i="322"/>
  <c r="E198" i="322"/>
  <c r="E214" i="322"/>
  <c r="E230" i="322"/>
  <c r="E177" i="322"/>
  <c r="E193" i="322"/>
  <c r="E209" i="322"/>
  <c r="E225" i="322"/>
  <c r="E184" i="322"/>
  <c r="E200" i="322"/>
  <c r="E216" i="322"/>
  <c r="E232" i="322"/>
  <c r="E190" i="322"/>
  <c r="E203" i="322"/>
  <c r="E199" i="322"/>
  <c r="E179" i="322"/>
  <c r="E223" i="322"/>
  <c r="E186" i="322"/>
  <c r="E202" i="322"/>
  <c r="E218" i="322"/>
  <c r="E234" i="322"/>
  <c r="E181" i="322"/>
  <c r="E197" i="322"/>
  <c r="E213" i="322"/>
  <c r="E229" i="322"/>
  <c r="E172" i="322"/>
  <c r="E188" i="322"/>
  <c r="E204" i="322"/>
  <c r="E220" i="322"/>
  <c r="E236" i="322"/>
  <c r="E170" i="322"/>
  <c r="F85" i="278"/>
  <c r="F901" i="321" s="1"/>
  <c r="E168" i="322"/>
  <c r="F90" i="278"/>
  <c r="F906" i="321" s="1"/>
  <c r="E171" i="322"/>
  <c r="F97" i="278"/>
  <c r="F913" i="321" s="1"/>
  <c r="J138" i="273"/>
  <c r="F1325" i="321" s="1"/>
  <c r="E175" i="322"/>
  <c r="F84" i="278"/>
  <c r="F900" i="321" s="1"/>
  <c r="E169" i="322"/>
  <c r="F129" i="273"/>
  <c r="F1317" i="321" s="1"/>
  <c r="F72" i="325"/>
  <c r="F259" i="321" s="1"/>
  <c r="F70" i="325"/>
  <c r="F257" i="321" s="1"/>
  <c r="F90" i="325"/>
  <c r="F273" i="321" s="1"/>
  <c r="E299" i="322"/>
  <c r="F97" i="273"/>
  <c r="F1282" i="321" s="1"/>
  <c r="F40" i="325"/>
  <c r="F236" i="321" s="1"/>
  <c r="E298" i="322"/>
  <c r="F37" i="325"/>
  <c r="F234" i="321" s="1"/>
  <c r="F36" i="325"/>
  <c r="F233" i="321" s="1"/>
  <c r="E297" i="322"/>
  <c r="F57" i="325"/>
  <c r="F246" i="321" s="1"/>
  <c r="J106" i="273"/>
  <c r="F1290" i="321" s="1"/>
  <c r="E315" i="322"/>
  <c r="E314" i="322"/>
  <c r="E313" i="322"/>
  <c r="L49" i="269"/>
  <c r="J49" i="269"/>
  <c r="E328" i="322"/>
  <c r="E363" i="322"/>
  <c r="F124" i="325"/>
  <c r="F308" i="321" s="1"/>
  <c r="E366" i="322"/>
  <c r="F106" i="325"/>
  <c r="F291" i="321" s="1"/>
  <c r="E359" i="322"/>
  <c r="E361" i="322"/>
  <c r="F105" i="325"/>
  <c r="F290" i="321" s="1"/>
  <c r="F111" i="325"/>
  <c r="F296" i="321" s="1"/>
  <c r="E364" i="322"/>
  <c r="F127" i="325"/>
  <c r="F310" i="321" s="1"/>
  <c r="F115" i="325"/>
  <c r="F299" i="321" s="1"/>
  <c r="E365" i="322"/>
  <c r="F116" i="325"/>
  <c r="F300" i="321" s="1"/>
  <c r="E362" i="322"/>
  <c r="F123" i="325"/>
  <c r="F307" i="321" s="1"/>
  <c r="F12" i="289"/>
  <c r="F205" i="321" s="1"/>
  <c r="G61" i="269"/>
  <c r="E374" i="322"/>
  <c r="F318" i="278"/>
  <c r="F1127" i="321" s="1"/>
  <c r="F309" i="278"/>
  <c r="F1118" i="321" s="1"/>
  <c r="E373" i="322"/>
  <c r="E390" i="322"/>
  <c r="F14" i="278"/>
  <c r="F835" i="321" s="1"/>
  <c r="E396" i="322"/>
  <c r="F60" i="278"/>
  <c r="F876" i="321" s="1"/>
  <c r="E399" i="322"/>
  <c r="F77" i="278"/>
  <c r="F893" i="321" s="1"/>
  <c r="E417" i="322"/>
  <c r="F225" i="278"/>
  <c r="F1037" i="321" s="1"/>
  <c r="E398" i="322"/>
  <c r="F76" i="278"/>
  <c r="F892" i="321" s="1"/>
  <c r="E416" i="322"/>
  <c r="F217" i="278"/>
  <c r="F1029" i="321" s="1"/>
  <c r="E397" i="322"/>
  <c r="F69" i="278"/>
  <c r="F885" i="321" s="1"/>
  <c r="E415" i="322"/>
  <c r="F209" i="278"/>
  <c r="F1021" i="321" s="1"/>
  <c r="E386" i="322"/>
  <c r="F31" i="278"/>
  <c r="F849" i="321" s="1"/>
  <c r="E401" i="322"/>
  <c r="F115" i="278"/>
  <c r="F929" i="321" s="1"/>
  <c r="E414" i="322"/>
  <c r="F201" i="278"/>
  <c r="F1013" i="321" s="1"/>
  <c r="E404" i="322"/>
  <c r="F124" i="278"/>
  <c r="F938" i="321" s="1"/>
  <c r="E421" i="322"/>
  <c r="F257" i="278"/>
  <c r="F1069" i="321" s="1"/>
  <c r="E403" i="322"/>
  <c r="F123" i="278"/>
  <c r="F937" i="321" s="1"/>
  <c r="E420" i="322"/>
  <c r="F249" i="278"/>
  <c r="F1061" i="321" s="1"/>
  <c r="E402" i="322"/>
  <c r="F116" i="278"/>
  <c r="F930" i="321" s="1"/>
  <c r="E419" i="322"/>
  <c r="F241" i="278"/>
  <c r="F1053" i="321" s="1"/>
  <c r="E405" i="322"/>
  <c r="F132" i="278"/>
  <c r="F946" i="321" s="1"/>
  <c r="E418" i="322"/>
  <c r="F233" i="278"/>
  <c r="F1045" i="321" s="1"/>
  <c r="E389" i="322"/>
  <c r="F10" i="278"/>
  <c r="F832" i="321" s="1"/>
  <c r="E408" i="322"/>
  <c r="F149" i="278"/>
  <c r="F963" i="321" s="1"/>
  <c r="E388" i="322"/>
  <c r="F38" i="278"/>
  <c r="F856" i="321" s="1"/>
  <c r="F32" i="278"/>
  <c r="F850" i="321" s="1"/>
  <c r="E407" i="322"/>
  <c r="F141" i="278"/>
  <c r="F955" i="321" s="1"/>
  <c r="E387" i="322"/>
  <c r="F37" i="278"/>
  <c r="F855" i="321" s="1"/>
  <c r="E406" i="322"/>
  <c r="F140" i="278"/>
  <c r="F954" i="321" s="1"/>
  <c r="E423" i="322"/>
  <c r="F273" i="278"/>
  <c r="F1085" i="321" s="1"/>
  <c r="E422" i="322"/>
  <c r="F265" i="278"/>
  <c r="F1077" i="321" s="1"/>
  <c r="E410" i="322"/>
  <c r="F169" i="278"/>
  <c r="F981" i="321" s="1"/>
  <c r="E395" i="322"/>
  <c r="F54" i="278"/>
  <c r="F870" i="321" s="1"/>
  <c r="E413" i="322"/>
  <c r="F193" i="278"/>
  <c r="F1005" i="321" s="1"/>
  <c r="E394" i="322"/>
  <c r="F47" i="278"/>
  <c r="F863" i="321" s="1"/>
  <c r="E412" i="322"/>
  <c r="F185" i="278"/>
  <c r="F997" i="321" s="1"/>
  <c r="E392" i="322"/>
  <c r="E411" i="322"/>
  <c r="F177" i="278"/>
  <c r="F989" i="321" s="1"/>
  <c r="F60" i="273"/>
  <c r="F1244" i="321" s="1"/>
  <c r="F13" i="324"/>
  <c r="F104" i="321" s="1"/>
  <c r="F27" i="325"/>
  <c r="F226" i="321" s="1"/>
  <c r="F19" i="273"/>
  <c r="F1204" i="321" s="1"/>
  <c r="F37" i="273"/>
  <c r="F1221" i="321" s="1"/>
  <c r="K5" i="325"/>
  <c r="K5" i="327"/>
  <c r="K25" i="273"/>
  <c r="K5" i="324"/>
  <c r="K5" i="323"/>
  <c r="J179" i="273"/>
  <c r="F1361" i="321" s="1"/>
  <c r="E561" i="322"/>
  <c r="E492" i="322"/>
  <c r="E486" i="322"/>
  <c r="E495" i="322"/>
  <c r="E485" i="322"/>
  <c r="E484" i="322"/>
  <c r="E490" i="322"/>
  <c r="E493" i="322"/>
  <c r="E489" i="322"/>
  <c r="E488" i="322"/>
  <c r="E483" i="322"/>
  <c r="E496" i="322"/>
  <c r="E494" i="322"/>
  <c r="E491" i="322"/>
  <c r="E487" i="322"/>
  <c r="E533" i="322"/>
  <c r="E535" i="322"/>
  <c r="E538" i="322"/>
  <c r="E537" i="322"/>
  <c r="E532" i="322"/>
  <c r="E540" i="322"/>
  <c r="E534" i="322"/>
  <c r="E45" i="269"/>
  <c r="J88" i="273"/>
  <c r="F1273" i="321" s="1"/>
  <c r="E571" i="322"/>
  <c r="E574" i="322"/>
  <c r="E563" i="322"/>
  <c r="E576" i="322"/>
  <c r="E564" i="322"/>
  <c r="E567" i="322"/>
  <c r="E565" i="322"/>
  <c r="E569" i="322"/>
  <c r="E572" i="322"/>
  <c r="J180" i="273"/>
  <c r="F1362" i="321" s="1"/>
  <c r="E566" i="322"/>
  <c r="E570" i="322"/>
  <c r="E573" i="322"/>
  <c r="E577" i="322"/>
  <c r="G84" i="269"/>
  <c r="J124" i="273"/>
  <c r="F1311" i="321" s="1"/>
  <c r="E87" i="269"/>
  <c r="J16" i="273"/>
  <c r="F1202" i="321" s="1"/>
  <c r="E84" i="269"/>
  <c r="G45" i="269"/>
  <c r="G55" i="269"/>
  <c r="E55" i="269"/>
  <c r="J181" i="273"/>
  <c r="F1363" i="321" s="1"/>
  <c r="J68" i="273"/>
  <c r="F1252" i="321" s="1"/>
  <c r="K5" i="289"/>
  <c r="K5" i="320"/>
  <c r="K5" i="315"/>
  <c r="K5" i="265"/>
  <c r="K5" i="286"/>
  <c r="K5" i="285"/>
  <c r="K15" i="273"/>
  <c r="K16" i="273" s="1"/>
  <c r="K5" i="282"/>
  <c r="K5" i="288"/>
  <c r="K5" i="273"/>
  <c r="K5" i="278"/>
  <c r="K5" i="275"/>
  <c r="J100" i="269"/>
  <c r="L100" i="269"/>
  <c r="G87" i="269"/>
  <c r="L63" i="269"/>
  <c r="L83" i="269"/>
  <c r="F157" i="48"/>
  <c r="G655" i="321" l="1"/>
  <c r="F722" i="321"/>
  <c r="E84" i="322"/>
  <c r="G452" i="321"/>
  <c r="F450" i="321"/>
  <c r="G635" i="321"/>
  <c r="F633" i="321"/>
  <c r="G636" i="321"/>
  <c r="G521" i="321"/>
  <c r="G520" i="321"/>
  <c r="F518" i="321"/>
  <c r="G682" i="321"/>
  <c r="F680" i="321"/>
  <c r="G695" i="321"/>
  <c r="G694" i="321"/>
  <c r="F692" i="321"/>
  <c r="G558" i="321"/>
  <c r="F556" i="321"/>
  <c r="G559" i="321"/>
  <c r="E161" i="322"/>
  <c r="Y10" i="273"/>
  <c r="X12" i="273"/>
  <c r="J140" i="273"/>
  <c r="F1330" i="321" s="1"/>
  <c r="E238" i="322"/>
  <c r="J13" i="288"/>
  <c r="F740" i="321" s="1"/>
  <c r="J145" i="325"/>
  <c r="F327" i="321" s="1"/>
  <c r="K13" i="288"/>
  <c r="K145" i="325"/>
  <c r="F38" i="325"/>
  <c r="F235" i="321" s="1"/>
  <c r="J108" i="273"/>
  <c r="F1295" i="321" s="1"/>
  <c r="J113" i="325"/>
  <c r="F298" i="321" s="1"/>
  <c r="F125" i="325"/>
  <c r="F309" i="321" s="1"/>
  <c r="F11" i="289"/>
  <c r="F204" i="321" s="1"/>
  <c r="F272" i="278"/>
  <c r="F1084" i="321" s="1"/>
  <c r="F248" i="278"/>
  <c r="F1060" i="321" s="1"/>
  <c r="F256" i="278"/>
  <c r="F1068" i="321" s="1"/>
  <c r="F264" i="278"/>
  <c r="F1076" i="321" s="1"/>
  <c r="F232" i="278"/>
  <c r="F1044" i="321" s="1"/>
  <c r="F240" i="278"/>
  <c r="F1052" i="321" s="1"/>
  <c r="F216" i="278"/>
  <c r="F1028" i="321" s="1"/>
  <c r="F224" i="278"/>
  <c r="F1036" i="321" s="1"/>
  <c r="F200" i="278"/>
  <c r="F1012" i="321" s="1"/>
  <c r="F208" i="278"/>
  <c r="F1020" i="321" s="1"/>
  <c r="F192" i="278"/>
  <c r="F1004" i="321" s="1"/>
  <c r="F176" i="278"/>
  <c r="F988" i="321" s="1"/>
  <c r="F184" i="278"/>
  <c r="F996" i="321" s="1"/>
  <c r="F148" i="278"/>
  <c r="F962" i="321" s="1"/>
  <c r="F168" i="278"/>
  <c r="F980" i="321" s="1"/>
  <c r="F139" i="278"/>
  <c r="F953" i="321" s="1"/>
  <c r="F131" i="278"/>
  <c r="F945" i="321" s="1"/>
  <c r="F13" i="278"/>
  <c r="F834" i="321" s="1"/>
  <c r="F9" i="278"/>
  <c r="F831" i="321" s="1"/>
  <c r="J38" i="273"/>
  <c r="F1222" i="321" s="1"/>
  <c r="F31" i="324"/>
  <c r="F121" i="321" s="1"/>
  <c r="L5" i="325"/>
  <c r="L5" i="327"/>
  <c r="F26" i="324"/>
  <c r="F116" i="321" s="1"/>
  <c r="F59" i="273"/>
  <c r="F1243" i="321" s="1"/>
  <c r="F9" i="324"/>
  <c r="F100" i="321" s="1"/>
  <c r="F36" i="324"/>
  <c r="F126" i="321" s="1"/>
  <c r="F31" i="273"/>
  <c r="F1215" i="321" s="1"/>
  <c r="F20" i="324"/>
  <c r="F110" i="321" s="1"/>
  <c r="F41" i="324"/>
  <c r="F131" i="321" s="1"/>
  <c r="L5" i="324"/>
  <c r="L5" i="323"/>
  <c r="K168" i="273"/>
  <c r="K38" i="273"/>
  <c r="L5" i="320"/>
  <c r="L25" i="273"/>
  <c r="J177" i="273"/>
  <c r="F1359" i="321" s="1"/>
  <c r="J126" i="273"/>
  <c r="F1315" i="321" s="1"/>
  <c r="J90" i="273"/>
  <c r="F1277" i="321" s="1"/>
  <c r="J168" i="273"/>
  <c r="F1352" i="321" s="1"/>
  <c r="F79" i="273"/>
  <c r="F1264" i="321" s="1"/>
  <c r="I157" i="48" a="1"/>
  <c r="I157" i="48" s="1"/>
  <c r="F723" i="321" s="1"/>
  <c r="F78" i="273"/>
  <c r="F1263" i="321" s="1"/>
  <c r="J70" i="273"/>
  <c r="F1256" i="321" s="1"/>
  <c r="F162" i="273"/>
  <c r="F1347" i="321" s="1"/>
  <c r="L15" i="273"/>
  <c r="L16" i="273" s="1"/>
  <c r="L5" i="286"/>
  <c r="L5" i="275"/>
  <c r="L5" i="278"/>
  <c r="L5" i="282"/>
  <c r="L5" i="288"/>
  <c r="L5" i="273"/>
  <c r="L5" i="265"/>
  <c r="L5" i="289"/>
  <c r="L5" i="285"/>
  <c r="K177" i="273"/>
  <c r="L5" i="315"/>
  <c r="F153" i="273"/>
  <c r="F1341" i="321" s="1"/>
  <c r="F50" i="273"/>
  <c r="F1233" i="321" s="1"/>
  <c r="F166" i="273"/>
  <c r="F1351" i="321" s="1"/>
  <c r="F116" i="273"/>
  <c r="F1303" i="321" s="1"/>
  <c r="F19" i="285"/>
  <c r="F812" i="321" s="1"/>
  <c r="Z10" i="273" l="1"/>
  <c r="Y12" i="273"/>
  <c r="E249" i="322"/>
  <c r="J92" i="278"/>
  <c r="F908" i="321" s="1"/>
  <c r="J91" i="278"/>
  <c r="F907" i="321" s="1"/>
  <c r="J111" i="273"/>
  <c r="J51" i="288"/>
  <c r="F771" i="321" s="1"/>
  <c r="J35" i="288"/>
  <c r="F759" i="321" s="1"/>
  <c r="J42" i="288"/>
  <c r="F765" i="321" s="1"/>
  <c r="L145" i="325"/>
  <c r="L13" i="288"/>
  <c r="F91" i="325"/>
  <c r="J92" i="325"/>
  <c r="F275" i="321" s="1"/>
  <c r="J58" i="325"/>
  <c r="F248" i="321" s="1"/>
  <c r="E303" i="322"/>
  <c r="E291" i="322"/>
  <c r="F41" i="325"/>
  <c r="F237" i="321" s="1"/>
  <c r="E306" i="322"/>
  <c r="E319" i="322"/>
  <c r="J117" i="325"/>
  <c r="F301" i="321" s="1"/>
  <c r="J129" i="325"/>
  <c r="F312" i="321" s="1"/>
  <c r="E355" i="322"/>
  <c r="F128" i="325"/>
  <c r="F311" i="321" s="1"/>
  <c r="E352" i="322"/>
  <c r="J119" i="325"/>
  <c r="F303" i="321" s="1"/>
  <c r="J335" i="278"/>
  <c r="F1142" i="321" s="1"/>
  <c r="J19" i="278"/>
  <c r="F839" i="321" s="1"/>
  <c r="F11" i="278"/>
  <c r="F833" i="321" s="1"/>
  <c r="J276" i="278"/>
  <c r="F1088" i="321" s="1"/>
  <c r="J236" i="278"/>
  <c r="F1048" i="321" s="1"/>
  <c r="J252" i="278"/>
  <c r="F1064" i="321" s="1"/>
  <c r="J268" i="278"/>
  <c r="F1080" i="321" s="1"/>
  <c r="J260" i="278"/>
  <c r="F1072" i="321" s="1"/>
  <c r="J204" i="278"/>
  <c r="F1016" i="321" s="1"/>
  <c r="J244" i="278"/>
  <c r="F1056" i="321" s="1"/>
  <c r="J212" i="278"/>
  <c r="F1024" i="321" s="1"/>
  <c r="J220" i="278"/>
  <c r="F1032" i="321" s="1"/>
  <c r="J228" i="278"/>
  <c r="F1040" i="321" s="1"/>
  <c r="J196" i="278"/>
  <c r="F1008" i="321" s="1"/>
  <c r="J180" i="278"/>
  <c r="F992" i="321" s="1"/>
  <c r="J188" i="278"/>
  <c r="F1000" i="321" s="1"/>
  <c r="J172" i="278"/>
  <c r="F984" i="321" s="1"/>
  <c r="J134" i="278"/>
  <c r="F948" i="321" s="1"/>
  <c r="J143" i="278"/>
  <c r="F957" i="321" s="1"/>
  <c r="J152" i="278"/>
  <c r="F966" i="321" s="1"/>
  <c r="J20" i="278"/>
  <c r="F840" i="321" s="1"/>
  <c r="F15" i="278"/>
  <c r="F836" i="321" s="1"/>
  <c r="J40" i="273"/>
  <c r="F1225" i="321" s="1"/>
  <c r="F61" i="273"/>
  <c r="F1245" i="321" s="1"/>
  <c r="GG11" i="324"/>
  <c r="FQ11" i="324"/>
  <c r="FA11" i="324"/>
  <c r="EK11" i="324"/>
  <c r="DU11" i="324"/>
  <c r="DE11" i="324"/>
  <c r="CO11" i="324"/>
  <c r="BY11" i="324"/>
  <c r="BI11" i="324"/>
  <c r="AS11" i="324"/>
  <c r="AC11" i="324"/>
  <c r="GJ11" i="324"/>
  <c r="FT11" i="324"/>
  <c r="FD11" i="324"/>
  <c r="EN11" i="324"/>
  <c r="DX11" i="324"/>
  <c r="DH11" i="324"/>
  <c r="CR11" i="324"/>
  <c r="CB11" i="324"/>
  <c r="BL11" i="324"/>
  <c r="AV11" i="324"/>
  <c r="AF11" i="324"/>
  <c r="P11" i="324"/>
  <c r="GA11" i="324"/>
  <c r="FK11" i="324"/>
  <c r="EU11" i="324"/>
  <c r="EE11" i="324"/>
  <c r="DO11" i="324"/>
  <c r="CY11" i="324"/>
  <c r="CI11" i="324"/>
  <c r="BS11" i="324"/>
  <c r="BC11" i="324"/>
  <c r="AM11" i="324"/>
  <c r="W11" i="324"/>
  <c r="GH11" i="324"/>
  <c r="FR11" i="324"/>
  <c r="FB11" i="324"/>
  <c r="EL11" i="324"/>
  <c r="DV11" i="324"/>
  <c r="DF11" i="324"/>
  <c r="CP11" i="324"/>
  <c r="BZ11" i="324"/>
  <c r="BJ11" i="324"/>
  <c r="AT11" i="324"/>
  <c r="AD11" i="324"/>
  <c r="N11" i="324"/>
  <c r="DM11" i="324"/>
  <c r="CG11" i="324"/>
  <c r="BA11" i="324"/>
  <c r="U11" i="324"/>
  <c r="FL11" i="324"/>
  <c r="EF11" i="324"/>
  <c r="CZ11" i="324"/>
  <c r="BT11" i="324"/>
  <c r="AN11" i="324"/>
  <c r="GI11" i="324"/>
  <c r="EM11" i="324"/>
  <c r="DG11" i="324"/>
  <c r="BK11" i="324"/>
  <c r="AE11" i="324"/>
  <c r="FJ11" i="324"/>
  <c r="DN11" i="324"/>
  <c r="BR11" i="324"/>
  <c r="V11" i="324"/>
  <c r="FU11" i="324"/>
  <c r="FE11" i="324"/>
  <c r="DY11" i="324"/>
  <c r="CC11" i="324"/>
  <c r="AG11" i="324"/>
  <c r="ER11" i="324"/>
  <c r="CV11" i="324"/>
  <c r="T11" i="324"/>
  <c r="EY11" i="324"/>
  <c r="EI11" i="324"/>
  <c r="BG11" i="324"/>
  <c r="K11" i="324"/>
  <c r="EP11" i="324"/>
  <c r="CT11" i="324"/>
  <c r="AX11" i="324"/>
  <c r="GC11" i="324"/>
  <c r="FM11" i="324"/>
  <c r="EW11" i="324"/>
  <c r="EG11" i="324"/>
  <c r="DQ11" i="324"/>
  <c r="DA11" i="324"/>
  <c r="CK11" i="324"/>
  <c r="BU11" i="324"/>
  <c r="BE11" i="324"/>
  <c r="AO11" i="324"/>
  <c r="Y11" i="324"/>
  <c r="GF11" i="324"/>
  <c r="FP11" i="324"/>
  <c r="EZ11" i="324"/>
  <c r="EJ11" i="324"/>
  <c r="DT11" i="324"/>
  <c r="DD11" i="324"/>
  <c r="CN11" i="324"/>
  <c r="BX11" i="324"/>
  <c r="BH11" i="324"/>
  <c r="AR11" i="324"/>
  <c r="AB11" i="324"/>
  <c r="L11" i="324"/>
  <c r="FW11" i="324"/>
  <c r="FG11" i="324"/>
  <c r="EQ11" i="324"/>
  <c r="EA11" i="324"/>
  <c r="DK11" i="324"/>
  <c r="CU11" i="324"/>
  <c r="CE11" i="324"/>
  <c r="BO11" i="324"/>
  <c r="AY11" i="324"/>
  <c r="AI11" i="324"/>
  <c r="S11" i="324"/>
  <c r="GD11" i="324"/>
  <c r="FN11" i="324"/>
  <c r="EX11" i="324"/>
  <c r="EH11" i="324"/>
  <c r="DR11" i="324"/>
  <c r="DB11" i="324"/>
  <c r="CL11" i="324"/>
  <c r="BV11" i="324"/>
  <c r="BF11" i="324"/>
  <c r="AP11" i="324"/>
  <c r="Z11" i="324"/>
  <c r="CA11" i="324"/>
  <c r="O11" i="324"/>
  <c r="ET11" i="324"/>
  <c r="CH11" i="324"/>
  <c r="AL11" i="324"/>
  <c r="DI11" i="324"/>
  <c r="BM11" i="324"/>
  <c r="FX11" i="324"/>
  <c r="EB11" i="324"/>
  <c r="CF11" i="324"/>
  <c r="AZ11" i="324"/>
  <c r="GE11" i="324"/>
  <c r="DC11" i="324"/>
  <c r="BW11" i="324"/>
  <c r="AA11" i="324"/>
  <c r="FF11" i="324"/>
  <c r="DJ11" i="324"/>
  <c r="BN11" i="324"/>
  <c r="R11" i="324"/>
  <c r="J11" i="324"/>
  <c r="F103" i="321" s="1"/>
  <c r="FY11" i="324"/>
  <c r="FI11" i="324"/>
  <c r="ES11" i="324"/>
  <c r="EC11" i="324"/>
  <c r="CW11" i="324"/>
  <c r="BQ11" i="324"/>
  <c r="AK11" i="324"/>
  <c r="GB11" i="324"/>
  <c r="EV11" i="324"/>
  <c r="DP11" i="324"/>
  <c r="CJ11" i="324"/>
  <c r="BD11" i="324"/>
  <c r="X11" i="324"/>
  <c r="FS11" i="324"/>
  <c r="FC11" i="324"/>
  <c r="DW11" i="324"/>
  <c r="CQ11" i="324"/>
  <c r="AU11" i="324"/>
  <c r="FZ11" i="324"/>
  <c r="ED11" i="324"/>
  <c r="CX11" i="324"/>
  <c r="BB11" i="324"/>
  <c r="EO11" i="324"/>
  <c r="CS11" i="324"/>
  <c r="AW11" i="324"/>
  <c r="M11" i="324"/>
  <c r="FH11" i="324"/>
  <c r="DL11" i="324"/>
  <c r="BP11" i="324"/>
  <c r="AJ11" i="324"/>
  <c r="FO11" i="324"/>
  <c r="DS11" i="324"/>
  <c r="CM11" i="324"/>
  <c r="AQ11" i="324"/>
  <c r="FV11" i="324"/>
  <c r="DZ11" i="324"/>
  <c r="CD11" i="324"/>
  <c r="AH11" i="324"/>
  <c r="Q11" i="324"/>
  <c r="M5" i="325"/>
  <c r="M5" i="327"/>
  <c r="J22" i="324"/>
  <c r="F112" i="321" s="1"/>
  <c r="M5" i="324"/>
  <c r="M5" i="323"/>
  <c r="L38" i="273"/>
  <c r="J21" i="285"/>
  <c r="F814" i="321" s="1"/>
  <c r="M5" i="320"/>
  <c r="M25" i="273"/>
  <c r="J197" i="273"/>
  <c r="F1375" i="321" s="1"/>
  <c r="J208" i="273"/>
  <c r="F1384" i="321" s="1"/>
  <c r="J202" i="273"/>
  <c r="F1379" i="321" s="1"/>
  <c r="E560" i="322"/>
  <c r="L168" i="273"/>
  <c r="J214" i="273"/>
  <c r="F1388" i="321" s="1"/>
  <c r="L177" i="273"/>
  <c r="J170" i="273"/>
  <c r="F1355" i="321" s="1"/>
  <c r="M5" i="265"/>
  <c r="M5" i="282"/>
  <c r="M5" i="273"/>
  <c r="M5" i="289"/>
  <c r="M5" i="286"/>
  <c r="M5" i="315"/>
  <c r="M15" i="273"/>
  <c r="M16" i="273" s="1"/>
  <c r="M5" i="285"/>
  <c r="M5" i="275"/>
  <c r="M5" i="288"/>
  <c r="M5" i="278"/>
  <c r="F7" i="48"/>
  <c r="F424" i="321" s="1"/>
  <c r="F274" i="321" l="1"/>
  <c r="F144" i="273"/>
  <c r="F1333" i="321" s="1"/>
  <c r="F147" i="273"/>
  <c r="F1335" i="321" s="1"/>
  <c r="AA10" i="273"/>
  <c r="Z12" i="273"/>
  <c r="F131" i="273"/>
  <c r="F1319" i="321" s="1"/>
  <c r="J52" i="288"/>
  <c r="F773" i="321" s="1"/>
  <c r="J37" i="288"/>
  <c r="F762" i="321" s="1"/>
  <c r="M13" i="288"/>
  <c r="M145" i="325"/>
  <c r="F99" i="273"/>
  <c r="F1284" i="321" s="1"/>
  <c r="J43" i="273"/>
  <c r="F1227" i="321" s="1"/>
  <c r="E428" i="322"/>
  <c r="F18" i="278"/>
  <c r="F838" i="321" s="1"/>
  <c r="E427" i="322"/>
  <c r="F17" i="278"/>
  <c r="F837" i="321" s="1"/>
  <c r="F63" i="273"/>
  <c r="F1246" i="321" s="1"/>
  <c r="F20" i="273"/>
  <c r="F1205" i="321" s="1"/>
  <c r="J23" i="324"/>
  <c r="F114" i="321" s="1"/>
  <c r="Q18" i="327"/>
  <c r="Q55" i="324"/>
  <c r="Q14" i="324"/>
  <c r="Q15" i="324" s="1"/>
  <c r="FV18" i="327"/>
  <c r="FV55" i="324"/>
  <c r="FV14" i="324"/>
  <c r="FV15" i="324" s="1"/>
  <c r="FO18" i="327"/>
  <c r="FO55" i="324"/>
  <c r="FO14" i="324"/>
  <c r="FO15" i="324" s="1"/>
  <c r="FH18" i="327"/>
  <c r="FH55" i="324"/>
  <c r="FH14" i="324"/>
  <c r="FH15" i="324" s="1"/>
  <c r="EO18" i="327"/>
  <c r="EO14" i="324"/>
  <c r="EO15" i="324" s="1"/>
  <c r="EO55" i="324"/>
  <c r="FZ18" i="327"/>
  <c r="FZ55" i="324"/>
  <c r="FZ14" i="324"/>
  <c r="FZ15" i="324" s="1"/>
  <c r="FC18" i="327"/>
  <c r="FC55" i="324"/>
  <c r="FC14" i="324"/>
  <c r="FC15" i="324" s="1"/>
  <c r="CJ18" i="327"/>
  <c r="CJ14" i="324"/>
  <c r="CJ15" i="324" s="1"/>
  <c r="CJ55" i="324"/>
  <c r="AK18" i="327"/>
  <c r="AK14" i="324"/>
  <c r="AK15" i="324" s="1"/>
  <c r="AK55" i="324"/>
  <c r="ES18" i="327"/>
  <c r="ES55" i="324"/>
  <c r="ES14" i="324"/>
  <c r="ES15" i="324" s="1"/>
  <c r="R18" i="327"/>
  <c r="R55" i="324"/>
  <c r="R14" i="324"/>
  <c r="R15" i="324" s="1"/>
  <c r="AA18" i="327"/>
  <c r="AA55" i="324"/>
  <c r="AA14" i="324"/>
  <c r="AA15" i="324" s="1"/>
  <c r="AZ18" i="327"/>
  <c r="AZ55" i="324"/>
  <c r="AZ14" i="324"/>
  <c r="AZ15" i="324" s="1"/>
  <c r="BM18" i="327"/>
  <c r="BM55" i="324"/>
  <c r="BM14" i="324"/>
  <c r="BM15" i="324" s="1"/>
  <c r="ET18" i="327"/>
  <c r="ET55" i="324"/>
  <c r="ET14" i="324"/>
  <c r="ET15" i="324" s="1"/>
  <c r="AP18" i="327"/>
  <c r="AP14" i="324"/>
  <c r="AP15" i="324" s="1"/>
  <c r="AP55" i="324"/>
  <c r="DB18" i="327"/>
  <c r="DB55" i="324"/>
  <c r="DB14" i="324"/>
  <c r="DB15" i="324" s="1"/>
  <c r="FN18" i="327"/>
  <c r="FN55" i="324"/>
  <c r="FN14" i="324"/>
  <c r="FN15" i="324" s="1"/>
  <c r="AY18" i="327"/>
  <c r="AY55" i="324"/>
  <c r="AY14" i="324"/>
  <c r="AY15" i="324" s="1"/>
  <c r="DK18" i="327"/>
  <c r="DK55" i="324"/>
  <c r="DK14" i="324"/>
  <c r="DK15" i="324" s="1"/>
  <c r="FW18" i="327"/>
  <c r="FW55" i="324"/>
  <c r="FW14" i="324"/>
  <c r="FW15" i="324" s="1"/>
  <c r="BH18" i="327"/>
  <c r="BH55" i="324"/>
  <c r="BH14" i="324"/>
  <c r="BH15" i="324" s="1"/>
  <c r="DT18" i="327"/>
  <c r="DT55" i="324"/>
  <c r="DT14" i="324"/>
  <c r="DT15" i="324" s="1"/>
  <c r="GF18" i="327"/>
  <c r="GF55" i="324"/>
  <c r="GF14" i="324"/>
  <c r="GF15" i="324" s="1"/>
  <c r="BU18" i="327"/>
  <c r="BU55" i="324"/>
  <c r="BU14" i="324"/>
  <c r="BU15" i="324" s="1"/>
  <c r="EG18" i="327"/>
  <c r="EG55" i="324"/>
  <c r="EG14" i="324"/>
  <c r="EG15" i="324" s="1"/>
  <c r="AX18" i="327"/>
  <c r="AX55" i="324"/>
  <c r="AX14" i="324"/>
  <c r="AX15" i="324" s="1"/>
  <c r="BG18" i="327"/>
  <c r="BG55" i="324"/>
  <c r="BG14" i="324"/>
  <c r="BG15" i="324" s="1"/>
  <c r="CV18" i="327"/>
  <c r="CV55" i="324"/>
  <c r="CV14" i="324"/>
  <c r="CV15" i="324" s="1"/>
  <c r="DY18" i="327"/>
  <c r="DY55" i="324"/>
  <c r="DY14" i="324"/>
  <c r="DY15" i="324" s="1"/>
  <c r="BR18" i="327"/>
  <c r="BR55" i="324"/>
  <c r="BR14" i="324"/>
  <c r="BR15" i="324" s="1"/>
  <c r="BK18" i="327"/>
  <c r="BK55" i="324"/>
  <c r="BK14" i="324"/>
  <c r="BK15" i="324" s="1"/>
  <c r="AN18" i="327"/>
  <c r="AN55" i="324"/>
  <c r="AN14" i="324"/>
  <c r="AN15" i="324" s="1"/>
  <c r="FL18" i="327"/>
  <c r="FL55" i="324"/>
  <c r="FL14" i="324"/>
  <c r="FL15" i="324" s="1"/>
  <c r="DM18" i="327"/>
  <c r="DM55" i="324"/>
  <c r="DM14" i="324"/>
  <c r="DM15" i="324" s="1"/>
  <c r="BJ18" i="327"/>
  <c r="BJ14" i="324"/>
  <c r="BJ15" i="324" s="1"/>
  <c r="BJ55" i="324"/>
  <c r="DV18" i="327"/>
  <c r="DV14" i="324"/>
  <c r="DV15" i="324" s="1"/>
  <c r="DV55" i="324"/>
  <c r="GH18" i="327"/>
  <c r="GH14" i="324"/>
  <c r="GH15" i="324" s="1"/>
  <c r="GH55" i="324"/>
  <c r="BS18" i="327"/>
  <c r="BS55" i="324"/>
  <c r="BS14" i="324"/>
  <c r="BS15" i="324" s="1"/>
  <c r="EE18" i="327"/>
  <c r="EE55" i="324"/>
  <c r="EE14" i="324"/>
  <c r="EE15" i="324" s="1"/>
  <c r="P18" i="327"/>
  <c r="P55" i="324"/>
  <c r="P14" i="324"/>
  <c r="P15" i="324" s="1"/>
  <c r="CB18" i="327"/>
  <c r="CB55" i="324"/>
  <c r="CB14" i="324"/>
  <c r="CB15" i="324" s="1"/>
  <c r="EN18" i="327"/>
  <c r="EN55" i="324"/>
  <c r="EN14" i="324"/>
  <c r="EN15" i="324" s="1"/>
  <c r="AC18" i="327"/>
  <c r="AC55" i="324"/>
  <c r="AC14" i="324"/>
  <c r="AC15" i="324" s="1"/>
  <c r="CO18" i="327"/>
  <c r="CO55" i="324"/>
  <c r="CO14" i="324"/>
  <c r="CO15" i="324" s="1"/>
  <c r="FA18" i="327"/>
  <c r="FA55" i="324"/>
  <c r="FA14" i="324"/>
  <c r="FA15" i="324" s="1"/>
  <c r="AH18" i="327"/>
  <c r="AH55" i="324"/>
  <c r="AH14" i="324"/>
  <c r="AH15" i="324" s="1"/>
  <c r="AQ18" i="327"/>
  <c r="AQ55" i="324"/>
  <c r="AQ14" i="324"/>
  <c r="AQ15" i="324" s="1"/>
  <c r="AJ18" i="327"/>
  <c r="AJ55" i="324"/>
  <c r="AJ14" i="324"/>
  <c r="AJ15" i="324" s="1"/>
  <c r="M18" i="327"/>
  <c r="M14" i="324"/>
  <c r="M15" i="324" s="1"/>
  <c r="M55" i="324"/>
  <c r="BB18" i="327"/>
  <c r="BB55" i="324"/>
  <c r="BB14" i="324"/>
  <c r="BB15" i="324" s="1"/>
  <c r="AU18" i="327"/>
  <c r="AU14" i="324"/>
  <c r="AU15" i="324" s="1"/>
  <c r="AU55" i="324"/>
  <c r="FS18" i="327"/>
  <c r="FS14" i="324"/>
  <c r="FS15" i="324" s="1"/>
  <c r="FS55" i="324"/>
  <c r="DP18" i="327"/>
  <c r="DP14" i="324"/>
  <c r="DP15" i="324" s="1"/>
  <c r="DP55" i="324"/>
  <c r="BQ18" i="327"/>
  <c r="BQ55" i="324"/>
  <c r="BQ14" i="324"/>
  <c r="BQ15" i="324" s="1"/>
  <c r="FI18" i="327"/>
  <c r="FI14" i="324"/>
  <c r="FI15" i="324" s="1"/>
  <c r="FI55" i="324"/>
  <c r="BN18" i="327"/>
  <c r="BN14" i="324"/>
  <c r="BN15" i="324" s="1"/>
  <c r="BN55" i="324"/>
  <c r="BW18" i="327"/>
  <c r="BW14" i="324"/>
  <c r="BW15" i="324" s="1"/>
  <c r="BW55" i="324"/>
  <c r="CF18" i="327"/>
  <c r="CF55" i="324"/>
  <c r="CF14" i="324"/>
  <c r="CF15" i="324" s="1"/>
  <c r="DI18" i="327"/>
  <c r="DI14" i="324"/>
  <c r="DI15" i="324" s="1"/>
  <c r="DI55" i="324"/>
  <c r="O18" i="327"/>
  <c r="O14" i="324"/>
  <c r="O15" i="324" s="1"/>
  <c r="O55" i="324"/>
  <c r="BF18" i="327"/>
  <c r="BF55" i="324"/>
  <c r="BF14" i="324"/>
  <c r="BF15" i="324" s="1"/>
  <c r="DR18" i="327"/>
  <c r="DR14" i="324"/>
  <c r="DR15" i="324" s="1"/>
  <c r="DR55" i="324"/>
  <c r="GD18" i="327"/>
  <c r="GD55" i="324"/>
  <c r="GD14" i="324"/>
  <c r="GD15" i="324" s="1"/>
  <c r="BO18" i="327"/>
  <c r="BO55" i="324"/>
  <c r="BO14" i="324"/>
  <c r="BO15" i="324" s="1"/>
  <c r="EA18" i="327"/>
  <c r="EA55" i="324"/>
  <c r="EA14" i="324"/>
  <c r="EA15" i="324" s="1"/>
  <c r="L18" i="327"/>
  <c r="L55" i="324"/>
  <c r="L14" i="324"/>
  <c r="L15" i="324" s="1"/>
  <c r="BX18" i="327"/>
  <c r="BX55" i="324"/>
  <c r="BX14" i="324"/>
  <c r="BX15" i="324" s="1"/>
  <c r="EJ18" i="327"/>
  <c r="EJ14" i="324"/>
  <c r="EJ15" i="324" s="1"/>
  <c r="EJ55" i="324"/>
  <c r="Y18" i="327"/>
  <c r="Y55" i="324"/>
  <c r="Y14" i="324"/>
  <c r="Y15" i="324" s="1"/>
  <c r="CK18" i="327"/>
  <c r="CK55" i="324"/>
  <c r="CK14" i="324"/>
  <c r="CK15" i="324" s="1"/>
  <c r="EW18" i="327"/>
  <c r="EW55" i="324"/>
  <c r="EW14" i="324"/>
  <c r="EW15" i="324" s="1"/>
  <c r="CT18" i="327"/>
  <c r="CT55" i="324"/>
  <c r="CT14" i="324"/>
  <c r="CT15" i="324" s="1"/>
  <c r="EI18" i="327"/>
  <c r="EI55" i="324"/>
  <c r="EI14" i="324"/>
  <c r="EI15" i="324" s="1"/>
  <c r="ER18" i="327"/>
  <c r="ER55" i="324"/>
  <c r="ER14" i="324"/>
  <c r="ER15" i="324" s="1"/>
  <c r="FE18" i="327"/>
  <c r="FE55" i="324"/>
  <c r="FE14" i="324"/>
  <c r="FE15" i="324" s="1"/>
  <c r="DN18" i="327"/>
  <c r="DN55" i="324"/>
  <c r="DN14" i="324"/>
  <c r="DN15" i="324" s="1"/>
  <c r="DG18" i="327"/>
  <c r="DG14" i="324"/>
  <c r="DG15" i="324" s="1"/>
  <c r="DG55" i="324"/>
  <c r="BT18" i="327"/>
  <c r="BT55" i="324"/>
  <c r="BT14" i="324"/>
  <c r="BT15" i="324" s="1"/>
  <c r="U18" i="327"/>
  <c r="U55" i="324"/>
  <c r="U14" i="324"/>
  <c r="U15" i="324" s="1"/>
  <c r="N18" i="327"/>
  <c r="N55" i="324"/>
  <c r="N14" i="324"/>
  <c r="N15" i="324" s="1"/>
  <c r="BZ18" i="327"/>
  <c r="BZ55" i="324"/>
  <c r="BZ14" i="324"/>
  <c r="BZ15" i="324" s="1"/>
  <c r="EL18" i="327"/>
  <c r="EL55" i="324"/>
  <c r="EL14" i="324"/>
  <c r="EL15" i="324" s="1"/>
  <c r="W18" i="327"/>
  <c r="W55" i="324"/>
  <c r="W14" i="324"/>
  <c r="W15" i="324" s="1"/>
  <c r="CI18" i="327"/>
  <c r="CI55" i="324"/>
  <c r="CI14" i="324"/>
  <c r="CI15" i="324" s="1"/>
  <c r="EU18" i="327"/>
  <c r="EU55" i="324"/>
  <c r="EU14" i="324"/>
  <c r="EU15" i="324" s="1"/>
  <c r="AF18" i="327"/>
  <c r="AF55" i="324"/>
  <c r="AF14" i="324"/>
  <c r="AF15" i="324" s="1"/>
  <c r="CR18" i="327"/>
  <c r="CR55" i="324"/>
  <c r="CR14" i="324"/>
  <c r="CR15" i="324" s="1"/>
  <c r="FD18" i="327"/>
  <c r="FD55" i="324"/>
  <c r="FD14" i="324"/>
  <c r="FD15" i="324" s="1"/>
  <c r="AS18" i="327"/>
  <c r="AS55" i="324"/>
  <c r="AS14" i="324"/>
  <c r="AS15" i="324" s="1"/>
  <c r="DE18" i="327"/>
  <c r="DE55" i="324"/>
  <c r="DE14" i="324"/>
  <c r="DE15" i="324" s="1"/>
  <c r="FQ18" i="327"/>
  <c r="FQ55" i="324"/>
  <c r="FQ14" i="324"/>
  <c r="FQ15" i="324" s="1"/>
  <c r="CD18" i="327"/>
  <c r="CD14" i="324"/>
  <c r="CD15" i="324" s="1"/>
  <c r="CD55" i="324"/>
  <c r="CM18" i="327"/>
  <c r="CM55" i="324"/>
  <c r="CM14" i="324"/>
  <c r="CM15" i="324" s="1"/>
  <c r="BP18" i="327"/>
  <c r="BP55" i="324"/>
  <c r="BP14" i="324"/>
  <c r="BP15" i="324" s="1"/>
  <c r="AW18" i="327"/>
  <c r="AW14" i="324"/>
  <c r="AW15" i="324" s="1"/>
  <c r="AW55" i="324"/>
  <c r="CX18" i="327"/>
  <c r="CX55" i="324"/>
  <c r="CX14" i="324"/>
  <c r="CX15" i="324" s="1"/>
  <c r="CQ18" i="327"/>
  <c r="CQ55" i="324"/>
  <c r="CQ14" i="324"/>
  <c r="CQ15" i="324" s="1"/>
  <c r="X18" i="327"/>
  <c r="X14" i="324"/>
  <c r="X15" i="324" s="1"/>
  <c r="X55" i="324"/>
  <c r="EV18" i="327"/>
  <c r="EV14" i="324"/>
  <c r="EV15" i="324" s="1"/>
  <c r="EV55" i="324"/>
  <c r="CW18" i="327"/>
  <c r="CW14" i="324"/>
  <c r="CW15" i="324" s="1"/>
  <c r="CW55" i="324"/>
  <c r="FY18" i="327"/>
  <c r="FY14" i="324"/>
  <c r="FY15" i="324" s="1"/>
  <c r="FY55" i="324"/>
  <c r="DJ18" i="327"/>
  <c r="DJ55" i="324"/>
  <c r="DJ14" i="324"/>
  <c r="DJ15" i="324" s="1"/>
  <c r="DC18" i="327"/>
  <c r="DC14" i="324"/>
  <c r="DC15" i="324" s="1"/>
  <c r="DC55" i="324"/>
  <c r="EB18" i="327"/>
  <c r="EB55" i="324"/>
  <c r="EB14" i="324"/>
  <c r="EB15" i="324" s="1"/>
  <c r="AL18" i="327"/>
  <c r="AL55" i="324"/>
  <c r="AL14" i="324"/>
  <c r="AL15" i="324" s="1"/>
  <c r="CA18" i="327"/>
  <c r="CA14" i="324"/>
  <c r="CA15" i="324" s="1"/>
  <c r="CA55" i="324"/>
  <c r="BV18" i="327"/>
  <c r="BV14" i="324"/>
  <c r="BV15" i="324" s="1"/>
  <c r="BV55" i="324"/>
  <c r="EH18" i="327"/>
  <c r="EH55" i="324"/>
  <c r="EH14" i="324"/>
  <c r="EH15" i="324" s="1"/>
  <c r="S18" i="327"/>
  <c r="S14" i="324"/>
  <c r="S15" i="324" s="1"/>
  <c r="S55" i="324"/>
  <c r="CE18" i="327"/>
  <c r="CE14" i="324"/>
  <c r="CE15" i="324" s="1"/>
  <c r="CE55" i="324"/>
  <c r="EQ18" i="327"/>
  <c r="EQ14" i="324"/>
  <c r="EQ15" i="324" s="1"/>
  <c r="EQ55" i="324"/>
  <c r="AB18" i="327"/>
  <c r="AB14" i="324"/>
  <c r="AB15" i="324" s="1"/>
  <c r="AB55" i="324"/>
  <c r="CN18" i="327"/>
  <c r="CN14" i="324"/>
  <c r="CN15" i="324" s="1"/>
  <c r="CN55" i="324"/>
  <c r="EZ18" i="327"/>
  <c r="EZ55" i="324"/>
  <c r="EZ14" i="324"/>
  <c r="EZ15" i="324" s="1"/>
  <c r="AO18" i="327"/>
  <c r="AO55" i="324"/>
  <c r="AO14" i="324"/>
  <c r="AO15" i="324" s="1"/>
  <c r="DA18" i="327"/>
  <c r="DA55" i="324"/>
  <c r="DA14" i="324"/>
  <c r="DA15" i="324" s="1"/>
  <c r="FM18" i="327"/>
  <c r="FM55" i="324"/>
  <c r="FM14" i="324"/>
  <c r="FM15" i="324" s="1"/>
  <c r="EP18" i="327"/>
  <c r="EP14" i="324"/>
  <c r="EP15" i="324" s="1"/>
  <c r="EP55" i="324"/>
  <c r="EY18" i="327"/>
  <c r="EY55" i="324"/>
  <c r="EY14" i="324"/>
  <c r="EY15" i="324" s="1"/>
  <c r="AG18" i="327"/>
  <c r="AG55" i="324"/>
  <c r="AG14" i="324"/>
  <c r="AG15" i="324" s="1"/>
  <c r="FU18" i="327"/>
  <c r="FU14" i="324"/>
  <c r="FU15" i="324" s="1"/>
  <c r="FU55" i="324"/>
  <c r="FJ18" i="327"/>
  <c r="FJ55" i="324"/>
  <c r="FJ14" i="324"/>
  <c r="FJ15" i="324" s="1"/>
  <c r="EM18" i="327"/>
  <c r="EM14" i="324"/>
  <c r="EM15" i="324" s="1"/>
  <c r="EM55" i="324"/>
  <c r="CZ18" i="327"/>
  <c r="CZ55" i="324"/>
  <c r="CZ14" i="324"/>
  <c r="CZ15" i="324" s="1"/>
  <c r="BA18" i="327"/>
  <c r="BA14" i="324"/>
  <c r="BA15" i="324" s="1"/>
  <c r="BA55" i="324"/>
  <c r="AD18" i="327"/>
  <c r="AD14" i="324"/>
  <c r="AD15" i="324" s="1"/>
  <c r="AD55" i="324"/>
  <c r="CP18" i="327"/>
  <c r="CP14" i="324"/>
  <c r="CP15" i="324" s="1"/>
  <c r="CP55" i="324"/>
  <c r="FB18" i="327"/>
  <c r="FB14" i="324"/>
  <c r="FB15" i="324" s="1"/>
  <c r="FB55" i="324"/>
  <c r="AM18" i="327"/>
  <c r="AM55" i="324"/>
  <c r="AM14" i="324"/>
  <c r="AM15" i="324" s="1"/>
  <c r="CY18" i="327"/>
  <c r="CY55" i="324"/>
  <c r="CY14" i="324"/>
  <c r="CY15" i="324" s="1"/>
  <c r="FK18" i="327"/>
  <c r="FK55" i="324"/>
  <c r="FK14" i="324"/>
  <c r="FK15" i="324" s="1"/>
  <c r="AV18" i="327"/>
  <c r="AV55" i="324"/>
  <c r="AV14" i="324"/>
  <c r="AV15" i="324" s="1"/>
  <c r="DH18" i="327"/>
  <c r="DH55" i="324"/>
  <c r="DH14" i="324"/>
  <c r="DH15" i="324" s="1"/>
  <c r="FT18" i="327"/>
  <c r="FT55" i="324"/>
  <c r="FT14" i="324"/>
  <c r="FT15" i="324" s="1"/>
  <c r="BI18" i="327"/>
  <c r="BI55" i="324"/>
  <c r="BI14" i="324"/>
  <c r="BI15" i="324" s="1"/>
  <c r="DU18" i="327"/>
  <c r="DU55" i="324"/>
  <c r="DU14" i="324"/>
  <c r="DU15" i="324" s="1"/>
  <c r="GG18" i="327"/>
  <c r="GG55" i="324"/>
  <c r="GG14" i="324"/>
  <c r="GG15" i="324" s="1"/>
  <c r="N5" i="327"/>
  <c r="N5" i="325"/>
  <c r="DZ18" i="327"/>
  <c r="DZ55" i="324"/>
  <c r="DZ14" i="324"/>
  <c r="DZ15" i="324" s="1"/>
  <c r="DS18" i="327"/>
  <c r="DS55" i="324"/>
  <c r="DS14" i="324"/>
  <c r="DS15" i="324" s="1"/>
  <c r="DL18" i="327"/>
  <c r="DL55" i="324"/>
  <c r="DL14" i="324"/>
  <c r="DL15" i="324" s="1"/>
  <c r="CS18" i="327"/>
  <c r="CS55" i="324"/>
  <c r="CS14" i="324"/>
  <c r="CS15" i="324" s="1"/>
  <c r="ED18" i="327"/>
  <c r="ED55" i="324"/>
  <c r="ED14" i="324"/>
  <c r="ED15" i="324" s="1"/>
  <c r="DW18" i="327"/>
  <c r="DW55" i="324"/>
  <c r="DW14" i="324"/>
  <c r="DW15" i="324" s="1"/>
  <c r="BD18" i="327"/>
  <c r="BD14" i="324"/>
  <c r="BD15" i="324" s="1"/>
  <c r="BD55" i="324"/>
  <c r="GB18" i="327"/>
  <c r="GB14" i="324"/>
  <c r="GB15" i="324" s="1"/>
  <c r="GB55" i="324"/>
  <c r="EC18" i="327"/>
  <c r="EC14" i="324"/>
  <c r="EC15" i="324" s="1"/>
  <c r="EC55" i="324"/>
  <c r="J55" i="324"/>
  <c r="F143" i="321" s="1"/>
  <c r="J18" i="327"/>
  <c r="F1154" i="321" s="1"/>
  <c r="H11" i="324"/>
  <c r="F102" i="321" s="1"/>
  <c r="J14" i="324"/>
  <c r="F105" i="321" s="1"/>
  <c r="FF18" i="327"/>
  <c r="FF55" i="324"/>
  <c r="FF14" i="324"/>
  <c r="FF15" i="324" s="1"/>
  <c r="GE18" i="327"/>
  <c r="GE14" i="324"/>
  <c r="GE15" i="324" s="1"/>
  <c r="GE55" i="324"/>
  <c r="FX18" i="327"/>
  <c r="FX55" i="324"/>
  <c r="FX14" i="324"/>
  <c r="FX15" i="324" s="1"/>
  <c r="CH18" i="327"/>
  <c r="CH55" i="324"/>
  <c r="CH14" i="324"/>
  <c r="CH15" i="324" s="1"/>
  <c r="Z18" i="327"/>
  <c r="Z55" i="324"/>
  <c r="Z14" i="324"/>
  <c r="Z15" i="324" s="1"/>
  <c r="CL18" i="327"/>
  <c r="CL14" i="324"/>
  <c r="CL15" i="324" s="1"/>
  <c r="CL55" i="324"/>
  <c r="EX18" i="327"/>
  <c r="EX14" i="324"/>
  <c r="EX15" i="324" s="1"/>
  <c r="EX55" i="324"/>
  <c r="AI18" i="327"/>
  <c r="AI14" i="324"/>
  <c r="AI15" i="324" s="1"/>
  <c r="AI55" i="324"/>
  <c r="CU18" i="327"/>
  <c r="CU14" i="324"/>
  <c r="CU15" i="324" s="1"/>
  <c r="CU55" i="324"/>
  <c r="FG18" i="327"/>
  <c r="FG14" i="324"/>
  <c r="FG15" i="324" s="1"/>
  <c r="FG55" i="324"/>
  <c r="AR18" i="327"/>
  <c r="AR14" i="324"/>
  <c r="AR15" i="324" s="1"/>
  <c r="AR55" i="324"/>
  <c r="DD18" i="327"/>
  <c r="DD14" i="324"/>
  <c r="DD15" i="324" s="1"/>
  <c r="DD55" i="324"/>
  <c r="FP18" i="327"/>
  <c r="FP14" i="324"/>
  <c r="FP15" i="324" s="1"/>
  <c r="FP55" i="324"/>
  <c r="BE18" i="327"/>
  <c r="BE55" i="324"/>
  <c r="BE14" i="324"/>
  <c r="BE15" i="324" s="1"/>
  <c r="DQ18" i="327"/>
  <c r="DQ55" i="324"/>
  <c r="DQ14" i="324"/>
  <c r="DQ15" i="324" s="1"/>
  <c r="GC18" i="327"/>
  <c r="GC55" i="324"/>
  <c r="GC14" i="324"/>
  <c r="GC15" i="324" s="1"/>
  <c r="K18" i="327"/>
  <c r="K14" i="324"/>
  <c r="K15" i="324" s="1"/>
  <c r="K55" i="324"/>
  <c r="T18" i="327"/>
  <c r="T55" i="324"/>
  <c r="T14" i="324"/>
  <c r="T15" i="324" s="1"/>
  <c r="CC18" i="327"/>
  <c r="CC14" i="324"/>
  <c r="CC15" i="324" s="1"/>
  <c r="CC55" i="324"/>
  <c r="V18" i="327"/>
  <c r="V55" i="324"/>
  <c r="V14" i="324"/>
  <c r="V15" i="324" s="1"/>
  <c r="AE18" i="327"/>
  <c r="AE55" i="324"/>
  <c r="AE14" i="324"/>
  <c r="AE15" i="324" s="1"/>
  <c r="GI18" i="327"/>
  <c r="GI55" i="324"/>
  <c r="GI14" i="324"/>
  <c r="GI15" i="324" s="1"/>
  <c r="EF18" i="327"/>
  <c r="EF55" i="324"/>
  <c r="EF14" i="324"/>
  <c r="EF15" i="324" s="1"/>
  <c r="CG18" i="327"/>
  <c r="CG55" i="324"/>
  <c r="CG14" i="324"/>
  <c r="CG15" i="324" s="1"/>
  <c r="AT18" i="327"/>
  <c r="AT55" i="324"/>
  <c r="AT14" i="324"/>
  <c r="AT15" i="324" s="1"/>
  <c r="DF18" i="327"/>
  <c r="DF55" i="324"/>
  <c r="DF14" i="324"/>
  <c r="DF15" i="324" s="1"/>
  <c r="FR18" i="327"/>
  <c r="FR55" i="324"/>
  <c r="FR14" i="324"/>
  <c r="FR15" i="324" s="1"/>
  <c r="BC18" i="327"/>
  <c r="BC55" i="324"/>
  <c r="BC14" i="324"/>
  <c r="BC15" i="324" s="1"/>
  <c r="DO18" i="327"/>
  <c r="DO55" i="324"/>
  <c r="DO14" i="324"/>
  <c r="DO15" i="324" s="1"/>
  <c r="GA18" i="327"/>
  <c r="GA55" i="324"/>
  <c r="GA14" i="324"/>
  <c r="GA15" i="324" s="1"/>
  <c r="BL18" i="327"/>
  <c r="BL55" i="324"/>
  <c r="BL14" i="324"/>
  <c r="BL15" i="324" s="1"/>
  <c r="DX18" i="327"/>
  <c r="DX55" i="324"/>
  <c r="DX14" i="324"/>
  <c r="DX15" i="324" s="1"/>
  <c r="GJ18" i="327"/>
  <c r="GJ55" i="324"/>
  <c r="GJ14" i="324"/>
  <c r="GJ15" i="324" s="1"/>
  <c r="BY18" i="327"/>
  <c r="BY55" i="324"/>
  <c r="BY14" i="324"/>
  <c r="BY15" i="324" s="1"/>
  <c r="EK18" i="327"/>
  <c r="EK55" i="324"/>
  <c r="EK14" i="324"/>
  <c r="EK15" i="324" s="1"/>
  <c r="J198" i="273"/>
  <c r="F1377" i="321" s="1"/>
  <c r="N25" i="273"/>
  <c r="N5" i="324"/>
  <c r="N5" i="323"/>
  <c r="M168" i="273"/>
  <c r="M38" i="273"/>
  <c r="J203" i="273"/>
  <c r="F1381" i="321" s="1"/>
  <c r="J219" i="273"/>
  <c r="F1393" i="321" s="1"/>
  <c r="J209" i="273"/>
  <c r="F1386" i="321" s="1"/>
  <c r="J215" i="273"/>
  <c r="F1391" i="321" s="1"/>
  <c r="F115" i="273"/>
  <c r="F1302" i="321" s="1"/>
  <c r="F159" i="273"/>
  <c r="F1345" i="321" s="1"/>
  <c r="F77" i="273"/>
  <c r="F1262" i="321" s="1"/>
  <c r="J172" i="273"/>
  <c r="F1356" i="321" s="1"/>
  <c r="N5" i="320"/>
  <c r="N5" i="265"/>
  <c r="N15" i="273"/>
  <c r="N16" i="273" s="1"/>
  <c r="N5" i="285"/>
  <c r="N5" i="282"/>
  <c r="N5" i="288"/>
  <c r="N5" i="315"/>
  <c r="N5" i="273"/>
  <c r="N5" i="275"/>
  <c r="N5" i="278"/>
  <c r="N5" i="286"/>
  <c r="N5" i="289"/>
  <c r="M177" i="273"/>
  <c r="F145" i="273" l="1"/>
  <c r="F1334" i="321" s="1"/>
  <c r="AB10" i="273"/>
  <c r="AA12" i="273"/>
  <c r="F132" i="273"/>
  <c r="F1320" i="321" s="1"/>
  <c r="E255" i="322"/>
  <c r="J56" i="288"/>
  <c r="E266" i="322"/>
  <c r="J43" i="288"/>
  <c r="F766" i="321" s="1"/>
  <c r="J39" i="288"/>
  <c r="F763" i="321" s="1"/>
  <c r="N13" i="288"/>
  <c r="N145" i="325"/>
  <c r="F100" i="273"/>
  <c r="F1285" i="321" s="1"/>
  <c r="J21" i="278"/>
  <c r="F841" i="321" s="1"/>
  <c r="J20" i="327"/>
  <c r="F1156" i="321" s="1"/>
  <c r="J57" i="324"/>
  <c r="F145" i="321" s="1"/>
  <c r="J15" i="324"/>
  <c r="F107" i="321" s="1"/>
  <c r="F22" i="273"/>
  <c r="F1207" i="321" s="1"/>
  <c r="J201" i="273"/>
  <c r="AE19" i="327"/>
  <c r="AE56" i="324"/>
  <c r="FF56" i="324"/>
  <c r="FF19" i="327"/>
  <c r="H18" i="327"/>
  <c r="H24" i="269" s="1"/>
  <c r="K24" i="269" s="1"/>
  <c r="L24" i="269" s="1"/>
  <c r="H14" i="324"/>
  <c r="H55" i="324"/>
  <c r="EC56" i="324"/>
  <c r="EC19" i="327"/>
  <c r="DW56" i="324"/>
  <c r="DW19" i="327"/>
  <c r="GG56" i="324"/>
  <c r="GG19" i="327"/>
  <c r="FM56" i="324"/>
  <c r="FM19" i="327"/>
  <c r="AB56" i="324"/>
  <c r="AB19" i="327"/>
  <c r="AL56" i="324"/>
  <c r="AL19" i="327"/>
  <c r="CW56" i="324"/>
  <c r="CW19" i="327"/>
  <c r="CQ19" i="327"/>
  <c r="CQ56" i="324"/>
  <c r="CM56" i="324"/>
  <c r="CM19" i="327"/>
  <c r="CD56" i="324"/>
  <c r="CD19" i="327"/>
  <c r="FQ56" i="324"/>
  <c r="FQ19" i="327"/>
  <c r="CR56" i="324"/>
  <c r="CR19" i="327"/>
  <c r="W56" i="324"/>
  <c r="W19" i="327"/>
  <c r="U56" i="324"/>
  <c r="U19" i="327"/>
  <c r="BX56" i="324"/>
  <c r="BX19" i="327"/>
  <c r="GD56" i="324"/>
  <c r="GD19" i="327"/>
  <c r="DR56" i="324"/>
  <c r="DR19" i="327"/>
  <c r="AQ56" i="324"/>
  <c r="AQ19" i="327"/>
  <c r="AC56" i="324"/>
  <c r="AC19" i="327"/>
  <c r="BY56" i="324"/>
  <c r="BY19" i="327"/>
  <c r="GA56" i="324"/>
  <c r="GA19" i="327"/>
  <c r="DF56" i="324"/>
  <c r="DF19" i="327"/>
  <c r="GI56" i="324"/>
  <c r="GI19" i="327"/>
  <c r="T56" i="324"/>
  <c r="T19" i="327"/>
  <c r="K19" i="327"/>
  <c r="K56" i="324"/>
  <c r="BE56" i="324"/>
  <c r="BE19" i="327"/>
  <c r="FP56" i="324"/>
  <c r="FP19" i="327"/>
  <c r="CU56" i="324"/>
  <c r="CU19" i="327"/>
  <c r="DL56" i="324"/>
  <c r="DL19" i="327"/>
  <c r="FT56" i="324"/>
  <c r="FT19" i="327"/>
  <c r="CY56" i="324"/>
  <c r="CY19" i="327"/>
  <c r="BA56" i="324"/>
  <c r="BA19" i="327"/>
  <c r="FJ56" i="324"/>
  <c r="FJ19" i="327"/>
  <c r="FU56" i="324"/>
  <c r="FU19" i="327"/>
  <c r="EZ56" i="324"/>
  <c r="EZ19" i="327"/>
  <c r="CN56" i="324"/>
  <c r="CN19" i="327"/>
  <c r="S56" i="324"/>
  <c r="S19" i="327"/>
  <c r="DJ56" i="324"/>
  <c r="DJ19" i="327"/>
  <c r="FY56" i="324"/>
  <c r="FY19" i="327"/>
  <c r="BP56" i="324"/>
  <c r="BP19" i="327"/>
  <c r="FD56" i="324"/>
  <c r="FD19" i="327"/>
  <c r="CI56" i="324"/>
  <c r="CI19" i="327"/>
  <c r="N56" i="324"/>
  <c r="N19" i="327"/>
  <c r="DN56" i="324"/>
  <c r="DN19" i="327"/>
  <c r="CT56" i="324"/>
  <c r="CT19" i="327"/>
  <c r="BO19" i="327"/>
  <c r="BO56" i="324"/>
  <c r="DI56" i="324"/>
  <c r="DI19" i="327"/>
  <c r="FI56" i="324"/>
  <c r="FI19" i="327"/>
  <c r="AU56" i="324"/>
  <c r="AU19" i="327"/>
  <c r="AJ56" i="324"/>
  <c r="AJ19" i="327"/>
  <c r="CO56" i="324"/>
  <c r="CO19" i="327"/>
  <c r="P56" i="324"/>
  <c r="P19" i="327"/>
  <c r="BJ56" i="324"/>
  <c r="BJ19" i="327"/>
  <c r="AN19" i="327"/>
  <c r="AN56" i="324"/>
  <c r="CV56" i="324"/>
  <c r="CV19" i="327"/>
  <c r="BU56" i="324"/>
  <c r="BU19" i="327"/>
  <c r="FW19" i="327"/>
  <c r="FW56" i="324"/>
  <c r="DB56" i="324"/>
  <c r="DB19" i="327"/>
  <c r="AP56" i="324"/>
  <c r="AP19" i="327"/>
  <c r="AZ56" i="324"/>
  <c r="AZ19" i="327"/>
  <c r="CJ56" i="324"/>
  <c r="CJ19" i="327"/>
  <c r="Q56" i="324"/>
  <c r="Q19" i="327"/>
  <c r="GJ56" i="324"/>
  <c r="GJ19" i="327"/>
  <c r="DO56" i="324"/>
  <c r="DO19" i="327"/>
  <c r="AT56" i="324"/>
  <c r="AT19" i="327"/>
  <c r="DD56" i="324"/>
  <c r="DD19" i="327"/>
  <c r="AI56" i="324"/>
  <c r="AI19" i="327"/>
  <c r="Z56" i="324"/>
  <c r="Z19" i="327"/>
  <c r="DS56" i="324"/>
  <c r="DS19" i="327"/>
  <c r="DH56" i="324"/>
  <c r="DH19" i="327"/>
  <c r="AM56" i="324"/>
  <c r="AM19" i="327"/>
  <c r="FB56" i="324"/>
  <c r="FB19" i="327"/>
  <c r="FE56" i="324"/>
  <c r="FE19" i="327"/>
  <c r="EW56" i="324"/>
  <c r="EW19" i="327"/>
  <c r="EE56" i="324"/>
  <c r="EE19" i="327"/>
  <c r="BK56" i="324"/>
  <c r="BK19" i="327"/>
  <c r="BG19" i="327"/>
  <c r="BG56" i="324"/>
  <c r="GF56" i="324"/>
  <c r="GF19" i="327"/>
  <c r="DK56" i="324"/>
  <c r="DK19" i="327"/>
  <c r="AA56" i="324"/>
  <c r="AA19" i="327"/>
  <c r="FH56" i="324"/>
  <c r="FH19" i="327"/>
  <c r="O5" i="325"/>
  <c r="O5" i="327"/>
  <c r="EK56" i="324"/>
  <c r="EK19" i="327"/>
  <c r="BL56" i="324"/>
  <c r="BL19" i="327"/>
  <c r="FR56" i="324"/>
  <c r="FR19" i="327"/>
  <c r="EF56" i="324"/>
  <c r="EF19" i="327"/>
  <c r="DQ56" i="324"/>
  <c r="DQ19" i="327"/>
  <c r="FG56" i="324"/>
  <c r="FG19" i="327"/>
  <c r="CL56" i="324"/>
  <c r="CL19" i="327"/>
  <c r="FX56" i="324"/>
  <c r="FX19" i="327"/>
  <c r="GE56" i="324"/>
  <c r="GE19" i="327"/>
  <c r="BD56" i="324"/>
  <c r="BD19" i="327"/>
  <c r="CS56" i="324"/>
  <c r="CS19" i="327"/>
  <c r="BI56" i="324"/>
  <c r="BI19" i="327"/>
  <c r="FK56" i="324"/>
  <c r="FK19" i="327"/>
  <c r="AD56" i="324"/>
  <c r="AD19" i="327"/>
  <c r="EY56" i="324"/>
  <c r="EY19" i="327"/>
  <c r="EP56" i="324"/>
  <c r="EP19" i="327"/>
  <c r="AO56" i="324"/>
  <c r="AO19" i="327"/>
  <c r="CE56" i="324"/>
  <c r="CE19" i="327"/>
  <c r="CA56" i="324"/>
  <c r="CA19" i="327"/>
  <c r="X56" i="324"/>
  <c r="X19" i="327"/>
  <c r="AS56" i="324"/>
  <c r="AS19" i="327"/>
  <c r="EU56" i="324"/>
  <c r="EU19" i="327"/>
  <c r="BZ56" i="324"/>
  <c r="BZ19" i="327"/>
  <c r="EI56" i="324"/>
  <c r="EI19" i="327"/>
  <c r="Y56" i="324"/>
  <c r="Y19" i="327"/>
  <c r="EJ56" i="324"/>
  <c r="EJ19" i="327"/>
  <c r="EA56" i="324"/>
  <c r="EA19" i="327"/>
  <c r="BF56" i="324"/>
  <c r="BF19" i="327"/>
  <c r="O56" i="324"/>
  <c r="O19" i="327"/>
  <c r="BN56" i="324"/>
  <c r="BN19" i="327"/>
  <c r="FS56" i="324"/>
  <c r="FS19" i="327"/>
  <c r="FA56" i="324"/>
  <c r="FA19" i="327"/>
  <c r="CB56" i="324"/>
  <c r="CB19" i="327"/>
  <c r="DV56" i="324"/>
  <c r="DV19" i="327"/>
  <c r="FL19" i="327"/>
  <c r="FL56" i="324"/>
  <c r="DY19" i="327"/>
  <c r="DY56" i="324"/>
  <c r="EG56" i="324"/>
  <c r="EG19" i="327"/>
  <c r="BH56" i="324"/>
  <c r="BH19" i="327"/>
  <c r="FN56" i="324"/>
  <c r="FN19" i="327"/>
  <c r="BM19" i="327"/>
  <c r="BM56" i="324"/>
  <c r="ES56" i="324"/>
  <c r="ES19" i="327"/>
  <c r="AK56" i="324"/>
  <c r="AK19" i="327"/>
  <c r="FZ56" i="324"/>
  <c r="FZ19" i="327"/>
  <c r="EO56" i="324"/>
  <c r="EO19" i="327"/>
  <c r="FV56" i="324"/>
  <c r="FV19" i="327"/>
  <c r="DX56" i="324"/>
  <c r="DX19" i="327"/>
  <c r="BC56" i="324"/>
  <c r="BC19" i="327"/>
  <c r="CG56" i="324"/>
  <c r="CG19" i="327"/>
  <c r="V19" i="327"/>
  <c r="V56" i="324"/>
  <c r="CC56" i="324"/>
  <c r="CC19" i="327"/>
  <c r="GC56" i="324"/>
  <c r="GC19" i="327"/>
  <c r="AR56" i="324"/>
  <c r="AR19" i="327"/>
  <c r="EX56" i="324"/>
  <c r="EX19" i="327"/>
  <c r="CH19" i="327"/>
  <c r="CH56" i="324"/>
  <c r="GB56" i="324"/>
  <c r="GB19" i="327"/>
  <c r="ED56" i="324"/>
  <c r="ED19" i="327"/>
  <c r="DZ56" i="324"/>
  <c r="DZ19" i="327"/>
  <c r="DU56" i="324"/>
  <c r="DU19" i="327"/>
  <c r="AV56" i="324"/>
  <c r="AV19" i="327"/>
  <c r="CP56" i="324"/>
  <c r="CP19" i="327"/>
  <c r="CZ19" i="327"/>
  <c r="CZ56" i="324"/>
  <c r="EM56" i="324"/>
  <c r="EM19" i="327"/>
  <c r="AG56" i="324"/>
  <c r="AG19" i="327"/>
  <c r="DA56" i="324"/>
  <c r="DA19" i="327"/>
  <c r="EQ56" i="324"/>
  <c r="EQ19" i="327"/>
  <c r="EH56" i="324"/>
  <c r="EH19" i="327"/>
  <c r="BV56" i="324"/>
  <c r="BV19" i="327"/>
  <c r="EB56" i="324"/>
  <c r="EB19" i="327"/>
  <c r="DC56" i="324"/>
  <c r="DC19" i="327"/>
  <c r="EV56" i="324"/>
  <c r="EV19" i="327"/>
  <c r="CX56" i="324"/>
  <c r="CX19" i="327"/>
  <c r="AW56" i="324"/>
  <c r="AW19" i="327"/>
  <c r="DE56" i="324"/>
  <c r="DE19" i="327"/>
  <c r="AF56" i="324"/>
  <c r="AF19" i="327"/>
  <c r="EL56" i="324"/>
  <c r="EL19" i="327"/>
  <c r="BT56" i="324"/>
  <c r="BT19" i="327"/>
  <c r="DG56" i="324"/>
  <c r="DG19" i="327"/>
  <c r="ER19" i="327"/>
  <c r="ER56" i="324"/>
  <c r="CK56" i="324"/>
  <c r="CK19" i="327"/>
  <c r="L56" i="324"/>
  <c r="L19" i="327"/>
  <c r="CF56" i="324"/>
  <c r="CF19" i="327"/>
  <c r="BW56" i="324"/>
  <c r="BW19" i="327"/>
  <c r="BQ56" i="324"/>
  <c r="BQ19" i="327"/>
  <c r="DP56" i="324"/>
  <c r="DP19" i="327"/>
  <c r="BB56" i="324"/>
  <c r="BB19" i="327"/>
  <c r="M56" i="324"/>
  <c r="M19" i="327"/>
  <c r="AH56" i="324"/>
  <c r="AH19" i="327"/>
  <c r="EN56" i="324"/>
  <c r="EN19" i="327"/>
  <c r="BS56" i="324"/>
  <c r="BS19" i="327"/>
  <c r="GH56" i="324"/>
  <c r="GH19" i="327"/>
  <c r="DM56" i="324"/>
  <c r="DM19" i="327"/>
  <c r="BR56" i="324"/>
  <c r="BR19" i="327"/>
  <c r="AX56" i="324"/>
  <c r="AX19" i="327"/>
  <c r="DT56" i="324"/>
  <c r="DT19" i="327"/>
  <c r="AY56" i="324"/>
  <c r="AY19" i="327"/>
  <c r="ET19" i="327"/>
  <c r="ET56" i="324"/>
  <c r="R19" i="327"/>
  <c r="R56" i="324"/>
  <c r="FC19" i="327"/>
  <c r="FC56" i="324"/>
  <c r="FO56" i="324"/>
  <c r="FO19" i="327"/>
  <c r="O25" i="273"/>
  <c r="O5" i="324"/>
  <c r="O5" i="323"/>
  <c r="N177" i="273"/>
  <c r="N38" i="273"/>
  <c r="F118" i="273"/>
  <c r="F1305" i="321" s="1"/>
  <c r="F81" i="273"/>
  <c r="F1266" i="321" s="1"/>
  <c r="E523" i="322"/>
  <c r="E507" i="322"/>
  <c r="E513" i="322"/>
  <c r="E525" i="322"/>
  <c r="E505" i="322"/>
  <c r="E515" i="322"/>
  <c r="E501" i="322"/>
  <c r="E509" i="322"/>
  <c r="E521" i="322"/>
  <c r="E519" i="322"/>
  <c r="E499" i="322"/>
  <c r="E511" i="322"/>
  <c r="E517" i="322"/>
  <c r="E503" i="322"/>
  <c r="F160" i="273"/>
  <c r="F1346" i="321" s="1"/>
  <c r="E549" i="322"/>
  <c r="E551" i="322"/>
  <c r="E547" i="322"/>
  <c r="E580" i="322"/>
  <c r="E601" i="322"/>
  <c r="J173" i="273"/>
  <c r="F1357" i="321" s="1"/>
  <c r="O5" i="320"/>
  <c r="O5" i="278"/>
  <c r="O5" i="265"/>
  <c r="N168" i="273"/>
  <c r="O5" i="273"/>
  <c r="O5" i="285"/>
  <c r="O5" i="286"/>
  <c r="O5" i="289"/>
  <c r="O5" i="275"/>
  <c r="O5" i="315"/>
  <c r="O15" i="273"/>
  <c r="O16" i="273" s="1"/>
  <c r="O5" i="282"/>
  <c r="O5" i="288"/>
  <c r="E164" i="322" l="1"/>
  <c r="F148" i="273"/>
  <c r="F1336" i="321" s="1"/>
  <c r="AC10" i="273"/>
  <c r="AB12" i="273"/>
  <c r="E247" i="322"/>
  <c r="F134" i="273"/>
  <c r="F1321" i="321" s="1"/>
  <c r="O13" i="288"/>
  <c r="O145" i="325"/>
  <c r="E301" i="322"/>
  <c r="F102" i="273"/>
  <c r="F1286" i="321" s="1"/>
  <c r="E317" i="322"/>
  <c r="H15" i="324"/>
  <c r="F106" i="321" s="1"/>
  <c r="J22" i="278"/>
  <c r="F843" i="321" s="1"/>
  <c r="J19" i="327"/>
  <c r="F1155" i="321" s="1"/>
  <c r="J56" i="324"/>
  <c r="F144" i="321" s="1"/>
  <c r="F24" i="273"/>
  <c r="F1208" i="321" s="1"/>
  <c r="J4" i="325"/>
  <c r="J4" i="327"/>
  <c r="P5" i="325"/>
  <c r="P5" i="327"/>
  <c r="P5" i="324"/>
  <c r="P5" i="323"/>
  <c r="J4" i="324"/>
  <c r="J4" i="323"/>
  <c r="F120" i="273"/>
  <c r="F1306" i="321" s="1"/>
  <c r="O177" i="273"/>
  <c r="O38" i="273"/>
  <c r="F83" i="273"/>
  <c r="F1267" i="321" s="1"/>
  <c r="P5" i="320"/>
  <c r="P25" i="273"/>
  <c r="J4" i="320"/>
  <c r="J4" i="286"/>
  <c r="J4" i="289"/>
  <c r="J4" i="315"/>
  <c r="J4" i="273"/>
  <c r="J4" i="285"/>
  <c r="J4" i="278"/>
  <c r="J4" i="282"/>
  <c r="J4" i="265"/>
  <c r="J4" i="275"/>
  <c r="J4" i="288"/>
  <c r="O168" i="273"/>
  <c r="P5" i="285"/>
  <c r="P5" i="288"/>
  <c r="P5" i="289"/>
  <c r="P5" i="315"/>
  <c r="P5" i="273"/>
  <c r="P5" i="265"/>
  <c r="P15" i="273"/>
  <c r="P16" i="273" s="1"/>
  <c r="P5" i="286"/>
  <c r="P5" i="275"/>
  <c r="P5" i="278"/>
  <c r="P5" i="282"/>
  <c r="J24" i="269"/>
  <c r="AD10" i="273" l="1"/>
  <c r="AC12" i="273"/>
  <c r="P145" i="325"/>
  <c r="P13" i="288"/>
  <c r="H19" i="327"/>
  <c r="H25" i="269" s="1"/>
  <c r="K25" i="269" s="1"/>
  <c r="L25" i="269" s="1"/>
  <c r="H56" i="324"/>
  <c r="E429" i="322"/>
  <c r="J33" i="278"/>
  <c r="F851" i="321" s="1"/>
  <c r="J39" i="278"/>
  <c r="F857" i="321" s="1"/>
  <c r="O26" i="273"/>
  <c r="O28" i="273" s="1"/>
  <c r="O29" i="273" s="1"/>
  <c r="O33" i="273" s="1"/>
  <c r="P26" i="273"/>
  <c r="P32" i="273" s="1"/>
  <c r="J26" i="273"/>
  <c r="F1211" i="321" s="1"/>
  <c r="L26" i="273"/>
  <c r="M26" i="273"/>
  <c r="K26" i="273"/>
  <c r="N26" i="273"/>
  <c r="Q5" i="325"/>
  <c r="Q5" i="327"/>
  <c r="Q5" i="324"/>
  <c r="Q5" i="323"/>
  <c r="P168" i="273"/>
  <c r="P38" i="273"/>
  <c r="Q5" i="320"/>
  <c r="Q25" i="273"/>
  <c r="Q26" i="273" s="1"/>
  <c r="E527" i="322"/>
  <c r="Q15" i="273"/>
  <c r="Q16" i="273" s="1"/>
  <c r="Q5" i="273"/>
  <c r="Q5" i="282"/>
  <c r="Q5" i="288"/>
  <c r="Q5" i="286"/>
  <c r="P177" i="273"/>
  <c r="Q5" i="289"/>
  <c r="Q5" i="275"/>
  <c r="Q5" i="285"/>
  <c r="Q5" i="278"/>
  <c r="Q5" i="265"/>
  <c r="Q5" i="315"/>
  <c r="AE10" i="273" l="1"/>
  <c r="AD12" i="273"/>
  <c r="Q13" i="288"/>
  <c r="Q145" i="325"/>
  <c r="J25" i="269"/>
  <c r="O32" i="273"/>
  <c r="O34" i="273" s="1"/>
  <c r="P28" i="273"/>
  <c r="P29" i="273" s="1"/>
  <c r="P33" i="273" s="1"/>
  <c r="P34" i="273" s="1"/>
  <c r="M28" i="273"/>
  <c r="M29" i="273" s="1"/>
  <c r="M33" i="273" s="1"/>
  <c r="M32" i="273"/>
  <c r="L28" i="273"/>
  <c r="L29" i="273" s="1"/>
  <c r="L33" i="273" s="1"/>
  <c r="L32" i="273"/>
  <c r="N32" i="273"/>
  <c r="N28" i="273"/>
  <c r="N29" i="273" s="1"/>
  <c r="N33" i="273" s="1"/>
  <c r="J32" i="273"/>
  <c r="F1216" i="321" s="1"/>
  <c r="J28" i="273"/>
  <c r="F1212" i="321" s="1"/>
  <c r="K32" i="273"/>
  <c r="K28" i="273"/>
  <c r="K29" i="273" s="1"/>
  <c r="K33" i="273" s="1"/>
  <c r="R5" i="327"/>
  <c r="R5" i="325"/>
  <c r="R25" i="273"/>
  <c r="R26" i="273" s="1"/>
  <c r="R28" i="273" s="1"/>
  <c r="R29" i="273" s="1"/>
  <c r="R33" i="273" s="1"/>
  <c r="R5" i="324"/>
  <c r="R5" i="323"/>
  <c r="Q38" i="273"/>
  <c r="Q28" i="273"/>
  <c r="Q29" i="273" s="1"/>
  <c r="Q33" i="273" s="1"/>
  <c r="Q32" i="273"/>
  <c r="E528" i="322"/>
  <c r="E582" i="322"/>
  <c r="R5" i="315"/>
  <c r="R5" i="320"/>
  <c r="Q168" i="273"/>
  <c r="Q177" i="273"/>
  <c r="R5" i="282"/>
  <c r="R5" i="288"/>
  <c r="R15" i="273"/>
  <c r="R16" i="273" s="1"/>
  <c r="R5" i="285"/>
  <c r="R5" i="265"/>
  <c r="R5" i="278"/>
  <c r="R5" i="286"/>
  <c r="R5" i="275"/>
  <c r="R5" i="273"/>
  <c r="R5" i="289"/>
  <c r="P87" i="278" l="1"/>
  <c r="P88" i="278" s="1"/>
  <c r="P94" i="278" s="1"/>
  <c r="P48" i="324"/>
  <c r="O87" i="278"/>
  <c r="O88" i="278" s="1"/>
  <c r="O94" i="278" s="1"/>
  <c r="O48" i="324"/>
  <c r="AF10" i="273"/>
  <c r="AE12" i="273"/>
  <c r="R13" i="288"/>
  <c r="R145" i="325"/>
  <c r="P319" i="278"/>
  <c r="P310" i="278"/>
  <c r="O310" i="278"/>
  <c r="O319" i="278"/>
  <c r="P39" i="273"/>
  <c r="P275" i="278"/>
  <c r="P267" i="278"/>
  <c r="P251" i="278"/>
  <c r="P259" i="278"/>
  <c r="P203" i="278"/>
  <c r="P235" i="278"/>
  <c r="P211" i="278"/>
  <c r="P243" i="278"/>
  <c r="P219" i="278"/>
  <c r="P227" i="278"/>
  <c r="P179" i="278"/>
  <c r="P195" i="278"/>
  <c r="P171" i="278"/>
  <c r="P133" i="278"/>
  <c r="P142" i="278"/>
  <c r="P151" i="278"/>
  <c r="P187" i="278"/>
  <c r="O275" i="278"/>
  <c r="O243" i="278"/>
  <c r="O251" i="278"/>
  <c r="O259" i="278"/>
  <c r="O267" i="278"/>
  <c r="O235" i="278"/>
  <c r="O211" i="278"/>
  <c r="O219" i="278"/>
  <c r="O227" i="278"/>
  <c r="O203" i="278"/>
  <c r="O187" i="278"/>
  <c r="O195" i="278"/>
  <c r="O171" i="278"/>
  <c r="O179" i="278"/>
  <c r="O142" i="278"/>
  <c r="O151" i="278"/>
  <c r="O133" i="278"/>
  <c r="M34" i="273"/>
  <c r="P44" i="273"/>
  <c r="O39" i="273"/>
  <c r="O44" i="273"/>
  <c r="L34" i="273"/>
  <c r="K34" i="273"/>
  <c r="J29" i="273"/>
  <c r="F1214" i="321" s="1"/>
  <c r="N34" i="273"/>
  <c r="S5" i="325"/>
  <c r="S5" i="327"/>
  <c r="R32" i="273"/>
  <c r="R34" i="273" s="1"/>
  <c r="S25" i="273"/>
  <c r="S26" i="273" s="1"/>
  <c r="S28" i="273" s="1"/>
  <c r="S29" i="273" s="1"/>
  <c r="S33" i="273" s="1"/>
  <c r="S5" i="323"/>
  <c r="S5" i="324"/>
  <c r="R38" i="273"/>
  <c r="Q34" i="273"/>
  <c r="R177" i="273"/>
  <c r="S5" i="320"/>
  <c r="S5" i="289"/>
  <c r="R168" i="273"/>
  <c r="S5" i="286"/>
  <c r="S5" i="275"/>
  <c r="S5" i="282"/>
  <c r="S5" i="288"/>
  <c r="S15" i="273"/>
  <c r="S16" i="273" s="1"/>
  <c r="S5" i="278"/>
  <c r="S5" i="265"/>
  <c r="S5" i="273"/>
  <c r="S5" i="285"/>
  <c r="S5" i="315"/>
  <c r="Q87" i="278" l="1"/>
  <c r="Q88" i="278" s="1"/>
  <c r="Q94" i="278" s="1"/>
  <c r="Q48" i="324"/>
  <c r="N87" i="278"/>
  <c r="N88" i="278" s="1"/>
  <c r="N94" i="278" s="1"/>
  <c r="N48" i="324"/>
  <c r="M87" i="278"/>
  <c r="M88" i="278" s="1"/>
  <c r="M94" i="278" s="1"/>
  <c r="M48" i="324"/>
  <c r="R87" i="278"/>
  <c r="R88" i="278" s="1"/>
  <c r="R94" i="278" s="1"/>
  <c r="R48" i="324"/>
  <c r="L87" i="278"/>
  <c r="L88" i="278" s="1"/>
  <c r="L94" i="278" s="1"/>
  <c r="L48" i="324"/>
  <c r="K87" i="278"/>
  <c r="K88" i="278" s="1"/>
  <c r="K94" i="278" s="1"/>
  <c r="K48" i="324"/>
  <c r="AG10" i="273"/>
  <c r="AF12" i="273"/>
  <c r="S13" i="288"/>
  <c r="S145" i="325"/>
  <c r="M319" i="278"/>
  <c r="M310" i="278"/>
  <c r="Q319" i="278"/>
  <c r="Q310" i="278"/>
  <c r="N319" i="278"/>
  <c r="N310" i="278"/>
  <c r="R319" i="278"/>
  <c r="R310" i="278"/>
  <c r="L319" i="278"/>
  <c r="L310" i="278"/>
  <c r="K319" i="278"/>
  <c r="K310" i="278"/>
  <c r="R39" i="273"/>
  <c r="R275" i="278"/>
  <c r="R251" i="278"/>
  <c r="R259" i="278"/>
  <c r="R267" i="278"/>
  <c r="R235" i="278"/>
  <c r="R243" i="278"/>
  <c r="R219" i="278"/>
  <c r="R227" i="278"/>
  <c r="R203" i="278"/>
  <c r="R211" i="278"/>
  <c r="R195" i="278"/>
  <c r="R179" i="278"/>
  <c r="R187" i="278"/>
  <c r="R151" i="278"/>
  <c r="R133" i="278"/>
  <c r="R171" i="278"/>
  <c r="R142" i="278"/>
  <c r="L39" i="273"/>
  <c r="L275" i="278"/>
  <c r="L267" i="278"/>
  <c r="L251" i="278"/>
  <c r="L259" i="278"/>
  <c r="L203" i="278"/>
  <c r="L243" i="278"/>
  <c r="L211" i="278"/>
  <c r="L219" i="278"/>
  <c r="L235" i="278"/>
  <c r="L227" i="278"/>
  <c r="L179" i="278"/>
  <c r="L195" i="278"/>
  <c r="L171" i="278"/>
  <c r="L133" i="278"/>
  <c r="L142" i="278"/>
  <c r="L187" i="278"/>
  <c r="L151" i="278"/>
  <c r="M39" i="273"/>
  <c r="M259" i="278"/>
  <c r="M267" i="278"/>
  <c r="M275" i="278"/>
  <c r="M243" i="278"/>
  <c r="M251" i="278"/>
  <c r="M235" i="278"/>
  <c r="M227" i="278"/>
  <c r="M203" i="278"/>
  <c r="M211" i="278"/>
  <c r="M219" i="278"/>
  <c r="M171" i="278"/>
  <c r="M187" i="278"/>
  <c r="M195" i="278"/>
  <c r="M133" i="278"/>
  <c r="M179" i="278"/>
  <c r="M142" i="278"/>
  <c r="M151" i="278"/>
  <c r="L44" i="273"/>
  <c r="M44" i="273"/>
  <c r="Q259" i="278"/>
  <c r="Q267" i="278"/>
  <c r="Q243" i="278"/>
  <c r="Q275" i="278"/>
  <c r="Q251" i="278"/>
  <c r="Q227" i="278"/>
  <c r="Q203" i="278"/>
  <c r="Q235" i="278"/>
  <c r="Q211" i="278"/>
  <c r="Q219" i="278"/>
  <c r="Q171" i="278"/>
  <c r="Q187" i="278"/>
  <c r="Q195" i="278"/>
  <c r="Q133" i="278"/>
  <c r="Q142" i="278"/>
  <c r="Q179" i="278"/>
  <c r="Q151" i="278"/>
  <c r="N275" i="278"/>
  <c r="N251" i="278"/>
  <c r="N259" i="278"/>
  <c r="N267" i="278"/>
  <c r="N235" i="278"/>
  <c r="N243" i="278"/>
  <c r="N219" i="278"/>
  <c r="N227" i="278"/>
  <c r="N203" i="278"/>
  <c r="N211" i="278"/>
  <c r="N195" i="278"/>
  <c r="N179" i="278"/>
  <c r="N187" i="278"/>
  <c r="N151" i="278"/>
  <c r="N171" i="278"/>
  <c r="N133" i="278"/>
  <c r="N142" i="278"/>
  <c r="K275" i="278"/>
  <c r="K243" i="278"/>
  <c r="K251" i="278"/>
  <c r="K259" i="278"/>
  <c r="K267" i="278"/>
  <c r="K235" i="278"/>
  <c r="K211" i="278"/>
  <c r="K219" i="278"/>
  <c r="K227" i="278"/>
  <c r="K203" i="278"/>
  <c r="K187" i="278"/>
  <c r="K195" i="278"/>
  <c r="K171" i="278"/>
  <c r="K179" i="278"/>
  <c r="K142" i="278"/>
  <c r="K151" i="278"/>
  <c r="K133" i="278"/>
  <c r="J33" i="273"/>
  <c r="F1217" i="321" s="1"/>
  <c r="N39" i="273"/>
  <c r="N44" i="273"/>
  <c r="K44" i="273"/>
  <c r="K39" i="273"/>
  <c r="S32" i="273"/>
  <c r="S34" i="273" s="1"/>
  <c r="R44" i="273"/>
  <c r="T5" i="325"/>
  <c r="T5" i="327"/>
  <c r="T5" i="324"/>
  <c r="T5" i="323"/>
  <c r="S168" i="273"/>
  <c r="S38" i="273"/>
  <c r="Q39" i="273"/>
  <c r="Q44" i="273"/>
  <c r="T5" i="315"/>
  <c r="T25" i="273"/>
  <c r="T26" i="273" s="1"/>
  <c r="T5" i="282"/>
  <c r="E586" i="322"/>
  <c r="E584" i="322"/>
  <c r="T5" i="278"/>
  <c r="S177" i="273"/>
  <c r="T5" i="320"/>
  <c r="T5" i="288"/>
  <c r="T5" i="289"/>
  <c r="T5" i="285"/>
  <c r="T5" i="273"/>
  <c r="T5" i="265"/>
  <c r="T15" i="273"/>
  <c r="T16" i="273" s="1"/>
  <c r="T5" i="286"/>
  <c r="T5" i="275"/>
  <c r="S87" i="278" l="1"/>
  <c r="S88" i="278" s="1"/>
  <c r="S94" i="278" s="1"/>
  <c r="S48" i="324"/>
  <c r="AH10" i="273"/>
  <c r="AG12" i="273"/>
  <c r="T145" i="325"/>
  <c r="T13" i="288"/>
  <c r="S319" i="278"/>
  <c r="S310" i="278"/>
  <c r="S275" i="278"/>
  <c r="S243" i="278"/>
  <c r="S251" i="278"/>
  <c r="S259" i="278"/>
  <c r="S267" i="278"/>
  <c r="S235" i="278"/>
  <c r="S211" i="278"/>
  <c r="S219" i="278"/>
  <c r="S227" i="278"/>
  <c r="S203" i="278"/>
  <c r="S187" i="278"/>
  <c r="S195" i="278"/>
  <c r="S171" i="278"/>
  <c r="S179" i="278"/>
  <c r="S142" i="278"/>
  <c r="S151" i="278"/>
  <c r="S133" i="278"/>
  <c r="J34" i="273"/>
  <c r="F1219" i="321" s="1"/>
  <c r="U5" i="325"/>
  <c r="U5" i="327"/>
  <c r="U5" i="324"/>
  <c r="U5" i="323"/>
  <c r="S44" i="273"/>
  <c r="S39" i="273"/>
  <c r="T28" i="273"/>
  <c r="T29" i="273" s="1"/>
  <c r="T33" i="273" s="1"/>
  <c r="T32" i="273"/>
  <c r="T38" i="273"/>
  <c r="U5" i="320"/>
  <c r="U25" i="273"/>
  <c r="U26" i="273" s="1"/>
  <c r="U5" i="275"/>
  <c r="U5" i="286"/>
  <c r="U5" i="265"/>
  <c r="U5" i="289"/>
  <c r="U5" i="285"/>
  <c r="U5" i="278"/>
  <c r="U5" i="282"/>
  <c r="U5" i="315"/>
  <c r="U5" i="273"/>
  <c r="U5" i="288"/>
  <c r="U15" i="273"/>
  <c r="U16" i="273" s="1"/>
  <c r="T168" i="273"/>
  <c r="T177" i="273"/>
  <c r="J48" i="324" l="1"/>
  <c r="F138" i="321" s="1"/>
  <c r="AI10" i="273"/>
  <c r="AH12" i="273"/>
  <c r="J87" i="278"/>
  <c r="F903" i="321" s="1"/>
  <c r="U13" i="288"/>
  <c r="U145" i="325"/>
  <c r="J319" i="278"/>
  <c r="F1128" i="321" s="1"/>
  <c r="J310" i="278"/>
  <c r="F1119" i="321" s="1"/>
  <c r="J275" i="278"/>
  <c r="F1087" i="321" s="1"/>
  <c r="J251" i="278"/>
  <c r="F1063" i="321" s="1"/>
  <c r="J259" i="278"/>
  <c r="F1071" i="321" s="1"/>
  <c r="J267" i="278"/>
  <c r="F1079" i="321" s="1"/>
  <c r="J235" i="278"/>
  <c r="F1047" i="321" s="1"/>
  <c r="J243" i="278"/>
  <c r="F1055" i="321" s="1"/>
  <c r="J219" i="278"/>
  <c r="F1031" i="321" s="1"/>
  <c r="J227" i="278"/>
  <c r="F1039" i="321" s="1"/>
  <c r="J203" i="278"/>
  <c r="F1015" i="321" s="1"/>
  <c r="J211" i="278"/>
  <c r="F1023" i="321" s="1"/>
  <c r="J195" i="278"/>
  <c r="F1007" i="321" s="1"/>
  <c r="J179" i="278"/>
  <c r="F991" i="321" s="1"/>
  <c r="J187" i="278"/>
  <c r="F999" i="321" s="1"/>
  <c r="J151" i="278"/>
  <c r="F965" i="321" s="1"/>
  <c r="J171" i="278"/>
  <c r="F983" i="321" s="1"/>
  <c r="J133" i="278"/>
  <c r="F947" i="321" s="1"/>
  <c r="J142" i="278"/>
  <c r="F956" i="321" s="1"/>
  <c r="J39" i="273"/>
  <c r="K40" i="273" s="1"/>
  <c r="J44" i="273"/>
  <c r="F1228" i="321" s="1"/>
  <c r="V5" i="327"/>
  <c r="V5" i="325"/>
  <c r="V5" i="324"/>
  <c r="V5" i="323"/>
  <c r="T34" i="273"/>
  <c r="U177" i="273"/>
  <c r="U38" i="273"/>
  <c r="U28" i="273"/>
  <c r="U29" i="273" s="1"/>
  <c r="U33" i="273" s="1"/>
  <c r="U32" i="273"/>
  <c r="V5" i="320"/>
  <c r="V25" i="273"/>
  <c r="V26" i="273" s="1"/>
  <c r="E543" i="322"/>
  <c r="E545" i="322"/>
  <c r="E589" i="322"/>
  <c r="E597" i="322"/>
  <c r="E595" i="322"/>
  <c r="E591" i="322"/>
  <c r="V5" i="289"/>
  <c r="V5" i="265"/>
  <c r="V15" i="273"/>
  <c r="V16" i="273" s="1"/>
  <c r="V5" i="285"/>
  <c r="V5" i="286"/>
  <c r="V5" i="278"/>
  <c r="V5" i="282"/>
  <c r="V5" i="275"/>
  <c r="V5" i="273"/>
  <c r="V5" i="288"/>
  <c r="V5" i="315"/>
  <c r="U168" i="273"/>
  <c r="T87" i="278" l="1"/>
  <c r="T88" i="278" s="1"/>
  <c r="T94" i="278" s="1"/>
  <c r="T48" i="324"/>
  <c r="AJ10" i="273"/>
  <c r="AI12" i="273"/>
  <c r="J88" i="278"/>
  <c r="F905" i="321" s="1"/>
  <c r="V13" i="288"/>
  <c r="V145" i="325"/>
  <c r="T319" i="278"/>
  <c r="T310" i="278"/>
  <c r="T275" i="278"/>
  <c r="T267" i="278"/>
  <c r="T251" i="278"/>
  <c r="T259" i="278"/>
  <c r="T203" i="278"/>
  <c r="T211" i="278"/>
  <c r="T219" i="278"/>
  <c r="T243" i="278"/>
  <c r="T235" i="278"/>
  <c r="T227" i="278"/>
  <c r="T179" i="278"/>
  <c r="T195" i="278"/>
  <c r="T171" i="278"/>
  <c r="T187" i="278"/>
  <c r="T133" i="278"/>
  <c r="T142" i="278"/>
  <c r="T151" i="278"/>
  <c r="J45" i="273"/>
  <c r="F1230" i="321" s="1"/>
  <c r="K219" i="273"/>
  <c r="K43" i="273"/>
  <c r="K45" i="273" s="1"/>
  <c r="K149" i="273" s="1"/>
  <c r="K150" i="273" s="1"/>
  <c r="K49" i="324" s="1"/>
  <c r="K50" i="324" s="1"/>
  <c r="L40" i="273"/>
  <c r="W5" i="325"/>
  <c r="W5" i="327"/>
  <c r="U34" i="273"/>
  <c r="W5" i="324"/>
  <c r="W5" i="323"/>
  <c r="V177" i="273"/>
  <c r="V38" i="273"/>
  <c r="V28" i="273"/>
  <c r="V29" i="273" s="1"/>
  <c r="V33" i="273" s="1"/>
  <c r="V32" i="273"/>
  <c r="T39" i="273"/>
  <c r="T44" i="273"/>
  <c r="W5" i="320"/>
  <c r="W25" i="273"/>
  <c r="W26" i="273" s="1"/>
  <c r="W5" i="286"/>
  <c r="W5" i="278"/>
  <c r="W5" i="265"/>
  <c r="W15" i="273"/>
  <c r="W16" i="273" s="1"/>
  <c r="W5" i="275"/>
  <c r="W5" i="315"/>
  <c r="W5" i="289"/>
  <c r="W5" i="282"/>
  <c r="W5" i="273"/>
  <c r="W5" i="285"/>
  <c r="W5" i="288"/>
  <c r="V168" i="273"/>
  <c r="U87" i="278" l="1"/>
  <c r="U88" i="278" s="1"/>
  <c r="U94" i="278" s="1"/>
  <c r="U48" i="324"/>
  <c r="K25" i="327"/>
  <c r="K62" i="324"/>
  <c r="J149" i="273"/>
  <c r="F1337" i="321" s="1"/>
  <c r="AK10" i="273"/>
  <c r="AJ12" i="273"/>
  <c r="J135" i="273"/>
  <c r="F1322" i="321" s="1"/>
  <c r="K79" i="288"/>
  <c r="K135" i="273"/>
  <c r="K136" i="273" s="1"/>
  <c r="K139" i="273" s="1"/>
  <c r="E240" i="322"/>
  <c r="J94" i="278"/>
  <c r="F910" i="321" s="1"/>
  <c r="J79" i="288"/>
  <c r="F799" i="321" s="1"/>
  <c r="K103" i="273"/>
  <c r="K104" i="273" s="1"/>
  <c r="K107" i="273" s="1"/>
  <c r="K26" i="288"/>
  <c r="W13" i="288"/>
  <c r="W145" i="325"/>
  <c r="J26" i="288"/>
  <c r="F753" i="321" s="1"/>
  <c r="J103" i="273"/>
  <c r="F1287" i="321" s="1"/>
  <c r="K13" i="289"/>
  <c r="K14" i="289" s="1"/>
  <c r="J13" i="289"/>
  <c r="F206" i="321" s="1"/>
  <c r="U319" i="278"/>
  <c r="U310" i="278"/>
  <c r="U39" i="273"/>
  <c r="U275" i="278"/>
  <c r="U259" i="278"/>
  <c r="U267" i="278"/>
  <c r="U243" i="278"/>
  <c r="U251" i="278"/>
  <c r="U235" i="278"/>
  <c r="U227" i="278"/>
  <c r="U203" i="278"/>
  <c r="U211" i="278"/>
  <c r="U219" i="278"/>
  <c r="U171" i="278"/>
  <c r="U187" i="278"/>
  <c r="U195" i="278"/>
  <c r="U179" i="278"/>
  <c r="U133" i="278"/>
  <c r="U142" i="278"/>
  <c r="U151" i="278"/>
  <c r="K2" i="327"/>
  <c r="K2" i="320"/>
  <c r="K163" i="273"/>
  <c r="K164" i="273" s="1"/>
  <c r="K154" i="273"/>
  <c r="K155" i="273" s="1"/>
  <c r="K2" i="273"/>
  <c r="K2" i="275"/>
  <c r="K2" i="323"/>
  <c r="K220" i="273"/>
  <c r="K221" i="273" s="1"/>
  <c r="K2" i="286"/>
  <c r="K2" i="324"/>
  <c r="K51" i="273"/>
  <c r="K2" i="285"/>
  <c r="K2" i="289"/>
  <c r="K64" i="273"/>
  <c r="K121" i="273"/>
  <c r="K122" i="273" s="1"/>
  <c r="K125" i="273" s="1"/>
  <c r="K2" i="325"/>
  <c r="K2" i="288"/>
  <c r="K2" i="282"/>
  <c r="K84" i="273"/>
  <c r="K85" i="273" s="1"/>
  <c r="K2" i="278"/>
  <c r="K2" i="315"/>
  <c r="K2" i="265"/>
  <c r="M40" i="273"/>
  <c r="L43" i="273"/>
  <c r="L45" i="273" s="1"/>
  <c r="L149" i="273" s="1"/>
  <c r="L150" i="273" s="1"/>
  <c r="L49" i="324" s="1"/>
  <c r="L50" i="324" s="1"/>
  <c r="L219" i="273"/>
  <c r="J2" i="325"/>
  <c r="J84" i="273"/>
  <c r="F1268" i="321" s="1"/>
  <c r="J2" i="275"/>
  <c r="J2" i="278"/>
  <c r="J2" i="288"/>
  <c r="J2" i="273"/>
  <c r="J2" i="323"/>
  <c r="J154" i="273"/>
  <c r="F1342" i="321" s="1"/>
  <c r="J121" i="273"/>
  <c r="F1307" i="321" s="1"/>
  <c r="J2" i="327"/>
  <c r="J64" i="273"/>
  <c r="J2" i="315"/>
  <c r="J2" i="324"/>
  <c r="J163" i="273"/>
  <c r="F1348" i="321" s="1"/>
  <c r="J2" i="285"/>
  <c r="J2" i="289"/>
  <c r="J2" i="265"/>
  <c r="J2" i="320"/>
  <c r="J220" i="273"/>
  <c r="F1394" i="321" s="1"/>
  <c r="J51" i="273"/>
  <c r="J2" i="286"/>
  <c r="J2" i="282"/>
  <c r="Y5" i="325"/>
  <c r="Y5" i="327"/>
  <c r="X5" i="325"/>
  <c r="X5" i="327"/>
  <c r="U44" i="273"/>
  <c r="Y5" i="324"/>
  <c r="Y5" i="323"/>
  <c r="X5" i="324"/>
  <c r="X5" i="323"/>
  <c r="V34" i="273"/>
  <c r="W38" i="273"/>
  <c r="W28" i="273"/>
  <c r="W29" i="273" s="1"/>
  <c r="W33" i="273" s="1"/>
  <c r="W32" i="273"/>
  <c r="Y5" i="320"/>
  <c r="Y25" i="273"/>
  <c r="Y26" i="273" s="1"/>
  <c r="X5" i="320"/>
  <c r="X25" i="273"/>
  <c r="X26" i="273" s="1"/>
  <c r="W177" i="273"/>
  <c r="X5" i="286"/>
  <c r="X5" i="289"/>
  <c r="X5" i="275"/>
  <c r="X5" i="315"/>
  <c r="X15" i="273"/>
  <c r="X16" i="273" s="1"/>
  <c r="X5" i="285"/>
  <c r="X5" i="282"/>
  <c r="X5" i="273"/>
  <c r="X5" i="278"/>
  <c r="X5" i="265"/>
  <c r="X5" i="288"/>
  <c r="E553" i="322"/>
  <c r="E592" i="322"/>
  <c r="W168" i="273"/>
  <c r="Y5" i="315"/>
  <c r="Y5" i="275"/>
  <c r="Y5" i="286"/>
  <c r="Y5" i="265"/>
  <c r="Y5" i="288"/>
  <c r="Y5" i="282"/>
  <c r="Y5" i="278"/>
  <c r="Y5" i="285"/>
  <c r="Y5" i="289"/>
  <c r="Y15" i="273"/>
  <c r="Y16" i="273" s="1"/>
  <c r="Y5" i="273"/>
  <c r="V87" i="278" l="1"/>
  <c r="V88" i="278" s="1"/>
  <c r="V94" i="278" s="1"/>
  <c r="V48" i="324"/>
  <c r="L25" i="327"/>
  <c r="L62" i="324"/>
  <c r="J150" i="273"/>
  <c r="F1339" i="321" s="1"/>
  <c r="AL10" i="273"/>
  <c r="AK12" i="273"/>
  <c r="L79" i="288"/>
  <c r="L135" i="273"/>
  <c r="L136" i="273" s="1"/>
  <c r="L139" i="273" s="1"/>
  <c r="J136" i="273"/>
  <c r="F1324" i="321" s="1"/>
  <c r="K277" i="278"/>
  <c r="K99" i="278"/>
  <c r="X13" i="288"/>
  <c r="X145" i="325"/>
  <c r="Y38" i="273"/>
  <c r="Y13" i="288"/>
  <c r="Y145" i="325"/>
  <c r="L103" i="273"/>
  <c r="L104" i="273" s="1"/>
  <c r="L107" i="273" s="1"/>
  <c r="L26" i="288"/>
  <c r="K42" i="325"/>
  <c r="K43" i="325" s="1"/>
  <c r="K93" i="325"/>
  <c r="J104" i="273"/>
  <c r="F1289" i="321" s="1"/>
  <c r="K49" i="278"/>
  <c r="K126" i="278"/>
  <c r="K253" i="278"/>
  <c r="K79" i="278"/>
  <c r="K221" i="278"/>
  <c r="K181" i="278"/>
  <c r="K173" i="278"/>
  <c r="K213" i="278"/>
  <c r="K269" i="278"/>
  <c r="K153" i="278"/>
  <c r="K189" i="278"/>
  <c r="K229" i="278"/>
  <c r="K118" i="278"/>
  <c r="K71" i="278"/>
  <c r="K197" i="278"/>
  <c r="K261" i="278"/>
  <c r="L13" i="289"/>
  <c r="L14" i="289" s="1"/>
  <c r="K56" i="278"/>
  <c r="K135" i="278"/>
  <c r="K144" i="278"/>
  <c r="K205" i="278"/>
  <c r="K237" i="278"/>
  <c r="K245" i="278"/>
  <c r="K28" i="278"/>
  <c r="K29" i="278" s="1"/>
  <c r="K40" i="278" s="1"/>
  <c r="K130" i="325"/>
  <c r="K118" i="325"/>
  <c r="J14" i="289"/>
  <c r="F208" i="321" s="1"/>
  <c r="V319" i="278"/>
  <c r="V310" i="278"/>
  <c r="V275" i="278"/>
  <c r="V251" i="278"/>
  <c r="V259" i="278"/>
  <c r="V267" i="278"/>
  <c r="V235" i="278"/>
  <c r="V243" i="278"/>
  <c r="V219" i="278"/>
  <c r="V227" i="278"/>
  <c r="V203" i="278"/>
  <c r="V211" i="278"/>
  <c r="V195" i="278"/>
  <c r="V179" i="278"/>
  <c r="V187" i="278"/>
  <c r="V171" i="278"/>
  <c r="V151" i="278"/>
  <c r="V133" i="278"/>
  <c r="V142" i="278"/>
  <c r="J122" i="273"/>
  <c r="F1310" i="321" s="1"/>
  <c r="M43" i="273"/>
  <c r="M45" i="273" s="1"/>
  <c r="M149" i="273" s="1"/>
  <c r="M150" i="273" s="1"/>
  <c r="M49" i="324" s="1"/>
  <c r="M50" i="324" s="1"/>
  <c r="M219" i="273"/>
  <c r="N40" i="273"/>
  <c r="J52" i="273"/>
  <c r="F1237" i="321" s="1"/>
  <c r="K52" i="273"/>
  <c r="K107" i="325" s="1"/>
  <c r="K108" i="325" s="1"/>
  <c r="K135" i="325" s="1"/>
  <c r="J155" i="273"/>
  <c r="F1343" i="321" s="1"/>
  <c r="K11" i="286"/>
  <c r="K93" i="273"/>
  <c r="L94" i="273" s="1"/>
  <c r="L181" i="273" s="1"/>
  <c r="K89" i="273"/>
  <c r="K169" i="273"/>
  <c r="K207" i="273"/>
  <c r="J221" i="273"/>
  <c r="F1395" i="321" s="1"/>
  <c r="J65" i="273"/>
  <c r="F1250" i="321" s="1"/>
  <c r="K65" i="273"/>
  <c r="K45" i="325" s="1"/>
  <c r="J164" i="273"/>
  <c r="F1350" i="321" s="1"/>
  <c r="J85" i="273"/>
  <c r="F1271" i="321" s="1"/>
  <c r="L2" i="275"/>
  <c r="L64" i="273"/>
  <c r="L2" i="278"/>
  <c r="L163" i="273"/>
  <c r="L164" i="273" s="1"/>
  <c r="L2" i="265"/>
  <c r="L84" i="273"/>
  <c r="L85" i="273" s="1"/>
  <c r="L51" i="273"/>
  <c r="L52" i="273" s="1"/>
  <c r="L107" i="325" s="1"/>
  <c r="L108" i="325" s="1"/>
  <c r="L135" i="325" s="1"/>
  <c r="L2" i="282"/>
  <c r="L2" i="325"/>
  <c r="L2" i="315"/>
  <c r="L2" i="327"/>
  <c r="L2" i="324"/>
  <c r="L2" i="285"/>
  <c r="L2" i="288"/>
  <c r="L2" i="323"/>
  <c r="L220" i="273"/>
  <c r="L221" i="273" s="1"/>
  <c r="L2" i="320"/>
  <c r="L2" i="289"/>
  <c r="L2" i="286"/>
  <c r="L154" i="273"/>
  <c r="L155" i="273" s="1"/>
  <c r="L121" i="273"/>
  <c r="L122" i="273" s="1"/>
  <c r="L125" i="273" s="1"/>
  <c r="L2" i="273"/>
  <c r="Z5" i="327"/>
  <c r="Z5" i="325"/>
  <c r="Z5" i="324"/>
  <c r="Z5" i="323"/>
  <c r="W34" i="273"/>
  <c r="X28" i="273"/>
  <c r="X29" i="273" s="1"/>
  <c r="X33" i="273" s="1"/>
  <c r="X32" i="273"/>
  <c r="Y28" i="273"/>
  <c r="Y29" i="273" s="1"/>
  <c r="Y33" i="273" s="1"/>
  <c r="Y32" i="273"/>
  <c r="X177" i="273"/>
  <c r="X38" i="273"/>
  <c r="V44" i="273"/>
  <c r="V39" i="273"/>
  <c r="Z5" i="320"/>
  <c r="Z25" i="273"/>
  <c r="Z26" i="273" s="1"/>
  <c r="X168" i="273"/>
  <c r="E554" i="322"/>
  <c r="Z5" i="315"/>
  <c r="Z5" i="275"/>
  <c r="Z5" i="286"/>
  <c r="Z5" i="265"/>
  <c r="Z5" i="288"/>
  <c r="Z5" i="282"/>
  <c r="Z5" i="285"/>
  <c r="Z5" i="289"/>
  <c r="Z5" i="278"/>
  <c r="Z15" i="273"/>
  <c r="Z16" i="273" s="1"/>
  <c r="Z5" i="273"/>
  <c r="Y177" i="273"/>
  <c r="Y168" i="273"/>
  <c r="M25" i="327" l="1"/>
  <c r="M62" i="324"/>
  <c r="W87" i="278"/>
  <c r="W88" i="278" s="1"/>
  <c r="W94" i="278" s="1"/>
  <c r="W48" i="324"/>
  <c r="E165" i="322"/>
  <c r="J49" i="324"/>
  <c r="F139" i="321" s="1"/>
  <c r="AM10" i="273"/>
  <c r="AL12" i="273"/>
  <c r="L237" i="278"/>
  <c r="L99" i="278"/>
  <c r="M79" i="288"/>
  <c r="M135" i="273"/>
  <c r="M136" i="273" s="1"/>
  <c r="M139" i="273" s="1"/>
  <c r="J99" i="278"/>
  <c r="F915" i="321" s="1"/>
  <c r="E248" i="322"/>
  <c r="J139" i="273"/>
  <c r="F1327" i="321" s="1"/>
  <c r="K46" i="325"/>
  <c r="K55" i="288"/>
  <c r="F775" i="321" s="1"/>
  <c r="Z38" i="273"/>
  <c r="Z13" i="288"/>
  <c r="Z145" i="325"/>
  <c r="M103" i="273"/>
  <c r="M104" i="273" s="1"/>
  <c r="M107" i="273" s="1"/>
  <c r="M26" i="288"/>
  <c r="L42" i="325"/>
  <c r="L43" i="325" s="1"/>
  <c r="L93" i="325"/>
  <c r="L49" i="278"/>
  <c r="L213" i="278"/>
  <c r="J93" i="325"/>
  <c r="L118" i="278"/>
  <c r="L153" i="278"/>
  <c r="L79" i="278"/>
  <c r="J45" i="325"/>
  <c r="F241" i="321" s="1"/>
  <c r="J42" i="325"/>
  <c r="F238" i="321" s="1"/>
  <c r="L173" i="278"/>
  <c r="E302" i="322"/>
  <c r="J107" i="273"/>
  <c r="F1292" i="321" s="1"/>
  <c r="L277" i="278"/>
  <c r="L126" i="278"/>
  <c r="L71" i="278"/>
  <c r="L189" i="278"/>
  <c r="L269" i="278"/>
  <c r="L56" i="278"/>
  <c r="L144" i="278"/>
  <c r="L221" i="278"/>
  <c r="L229" i="278"/>
  <c r="L261" i="278"/>
  <c r="L197" i="278"/>
  <c r="L245" i="278"/>
  <c r="L253" i="278"/>
  <c r="L135" i="278"/>
  <c r="L181" i="278"/>
  <c r="L205" i="278"/>
  <c r="M13" i="289"/>
  <c r="M14" i="289" s="1"/>
  <c r="E318" i="322"/>
  <c r="K34" i="278"/>
  <c r="L26" i="327"/>
  <c r="L28" i="278"/>
  <c r="L29" i="278" s="1"/>
  <c r="L40" i="278" s="1"/>
  <c r="L130" i="325"/>
  <c r="L118" i="325"/>
  <c r="K26" i="327"/>
  <c r="J130" i="325"/>
  <c r="F313" i="321" s="1"/>
  <c r="J118" i="325"/>
  <c r="F302" i="321" s="1"/>
  <c r="J107" i="325"/>
  <c r="F292" i="321" s="1"/>
  <c r="E370" i="322"/>
  <c r="W310" i="278"/>
  <c r="W319" i="278"/>
  <c r="W44" i="273"/>
  <c r="W275" i="278"/>
  <c r="W243" i="278"/>
  <c r="W259" i="278"/>
  <c r="W267" i="278"/>
  <c r="W235" i="278"/>
  <c r="W211" i="278"/>
  <c r="W219" i="278"/>
  <c r="W227" i="278"/>
  <c r="W251" i="278"/>
  <c r="W203" i="278"/>
  <c r="W187" i="278"/>
  <c r="W195" i="278"/>
  <c r="W171" i="278"/>
  <c r="W179" i="278"/>
  <c r="W142" i="278"/>
  <c r="W151" i="278"/>
  <c r="W133" i="278"/>
  <c r="J28" i="278"/>
  <c r="F846" i="321" s="1"/>
  <c r="E425" i="322"/>
  <c r="J277" i="278"/>
  <c r="F1089" i="321" s="1"/>
  <c r="J253" i="278"/>
  <c r="F1065" i="321" s="1"/>
  <c r="J269" i="278"/>
  <c r="F1081" i="321" s="1"/>
  <c r="J261" i="278"/>
  <c r="F1073" i="321" s="1"/>
  <c r="J237" i="278"/>
  <c r="F1049" i="321" s="1"/>
  <c r="J245" i="278"/>
  <c r="F1057" i="321" s="1"/>
  <c r="J229" i="278"/>
  <c r="F1041" i="321" s="1"/>
  <c r="J221" i="278"/>
  <c r="F1033" i="321" s="1"/>
  <c r="J197" i="278"/>
  <c r="F1009" i="321" s="1"/>
  <c r="J205" i="278"/>
  <c r="F1017" i="321" s="1"/>
  <c r="J213" i="278"/>
  <c r="F1025" i="321" s="1"/>
  <c r="J181" i="278"/>
  <c r="F993" i="321" s="1"/>
  <c r="J189" i="278"/>
  <c r="F1001" i="321" s="1"/>
  <c r="J153" i="278"/>
  <c r="F967" i="321" s="1"/>
  <c r="J126" i="278"/>
  <c r="F940" i="321" s="1"/>
  <c r="J173" i="278"/>
  <c r="F985" i="321" s="1"/>
  <c r="J118" i="278"/>
  <c r="F932" i="321" s="1"/>
  <c r="J135" i="278"/>
  <c r="F949" i="321" s="1"/>
  <c r="J144" i="278"/>
  <c r="F958" i="321" s="1"/>
  <c r="J71" i="278"/>
  <c r="F887" i="321" s="1"/>
  <c r="J79" i="278"/>
  <c r="F895" i="321" s="1"/>
  <c r="J49" i="278"/>
  <c r="F865" i="321" s="1"/>
  <c r="J56" i="278"/>
  <c r="F872" i="321" s="1"/>
  <c r="K55" i="273"/>
  <c r="L56" i="273" s="1"/>
  <c r="K178" i="273"/>
  <c r="K37" i="324"/>
  <c r="K38" i="324" s="1"/>
  <c r="K32" i="324"/>
  <c r="K33" i="324" s="1"/>
  <c r="K27" i="324"/>
  <c r="K28" i="324" s="1"/>
  <c r="M2" i="324"/>
  <c r="M2" i="278"/>
  <c r="M2" i="323"/>
  <c r="M154" i="273"/>
  <c r="M155" i="273" s="1"/>
  <c r="M2" i="265"/>
  <c r="M2" i="273"/>
  <c r="M2" i="275"/>
  <c r="M2" i="289"/>
  <c r="M2" i="285"/>
  <c r="M220" i="273"/>
  <c r="M221" i="273" s="1"/>
  <c r="M2" i="286"/>
  <c r="M2" i="320"/>
  <c r="M163" i="273"/>
  <c r="M164" i="273" s="1"/>
  <c r="M2" i="288"/>
  <c r="M2" i="282"/>
  <c r="M2" i="315"/>
  <c r="M2" i="327"/>
  <c r="M51" i="273"/>
  <c r="M121" i="273"/>
  <c r="M122" i="273" s="1"/>
  <c r="M125" i="273" s="1"/>
  <c r="M64" i="273"/>
  <c r="M65" i="273" s="1"/>
  <c r="M45" i="325" s="1"/>
  <c r="M2" i="325"/>
  <c r="M84" i="273"/>
  <c r="M85" i="273" s="1"/>
  <c r="L89" i="273"/>
  <c r="L93" i="273"/>
  <c r="M94" i="273" s="1"/>
  <c r="M181" i="273" s="1"/>
  <c r="L11" i="286"/>
  <c r="L65" i="273"/>
  <c r="L45" i="325" s="1"/>
  <c r="J207" i="273"/>
  <c r="J169" i="273"/>
  <c r="K170" i="273" s="1"/>
  <c r="K172" i="273" s="1"/>
  <c r="K173" i="273" s="1"/>
  <c r="L169" i="273"/>
  <c r="L207" i="273"/>
  <c r="J11" i="286"/>
  <c r="F162" i="321" s="1"/>
  <c r="J89" i="273"/>
  <c r="J93" i="273"/>
  <c r="K94" i="273" s="1"/>
  <c r="K181" i="273" s="1"/>
  <c r="K15" i="275"/>
  <c r="K42" i="324"/>
  <c r="K43" i="324" s="1"/>
  <c r="K73" i="273"/>
  <c r="L74" i="273" s="1"/>
  <c r="K69" i="273"/>
  <c r="J27" i="324"/>
  <c r="F117" i="321" s="1"/>
  <c r="J55" i="273"/>
  <c r="K56" i="273" s="1"/>
  <c r="J178" i="273"/>
  <c r="F1360" i="321" s="1"/>
  <c r="J32" i="324"/>
  <c r="F122" i="321" s="1"/>
  <c r="J37" i="324"/>
  <c r="F127" i="321" s="1"/>
  <c r="J125" i="273"/>
  <c r="L178" i="273"/>
  <c r="L55" i="273"/>
  <c r="M56" i="273" s="1"/>
  <c r="L27" i="324"/>
  <c r="L28" i="324" s="1"/>
  <c r="L32" i="324"/>
  <c r="L33" i="324" s="1"/>
  <c r="L37" i="324"/>
  <c r="L38" i="324" s="1"/>
  <c r="J42" i="324"/>
  <c r="F132" i="321" s="1"/>
  <c r="J15" i="275"/>
  <c r="J20" i="275" s="1"/>
  <c r="K17" i="275" s="1"/>
  <c r="J69" i="273"/>
  <c r="J73" i="273"/>
  <c r="K74" i="273" s="1"/>
  <c r="N219" i="273"/>
  <c r="O40" i="273"/>
  <c r="N43" i="273"/>
  <c r="N45" i="273" s="1"/>
  <c r="N149" i="273" s="1"/>
  <c r="N150" i="273" s="1"/>
  <c r="N49" i="324" s="1"/>
  <c r="N50" i="324" s="1"/>
  <c r="AA5" i="325"/>
  <c r="AA5" i="327"/>
  <c r="X34" i="273"/>
  <c r="Y34" i="273"/>
  <c r="Y48" i="324" s="1"/>
  <c r="W39" i="273"/>
  <c r="AA5" i="323"/>
  <c r="AA5" i="324"/>
  <c r="Z28" i="273"/>
  <c r="Z29" i="273" s="1"/>
  <c r="Z33" i="273" s="1"/>
  <c r="Z32" i="273"/>
  <c r="AA5" i="320"/>
  <c r="AA25" i="273"/>
  <c r="AA26" i="273" s="1"/>
  <c r="E593" i="322"/>
  <c r="AA5" i="315"/>
  <c r="AA5" i="265"/>
  <c r="AA5" i="288"/>
  <c r="AA5" i="282"/>
  <c r="AA5" i="275"/>
  <c r="AA5" i="286"/>
  <c r="AA5" i="285"/>
  <c r="AA5" i="289"/>
  <c r="AA5" i="278"/>
  <c r="AA15" i="273"/>
  <c r="AA16" i="273" s="1"/>
  <c r="AA5" i="273"/>
  <c r="Z177" i="273"/>
  <c r="Z168" i="273"/>
  <c r="F276" i="321" l="1"/>
  <c r="J95" i="325"/>
  <c r="X87" i="278"/>
  <c r="X88" i="278" s="1"/>
  <c r="X94" i="278" s="1"/>
  <c r="X48" i="324"/>
  <c r="J50" i="324"/>
  <c r="F141" i="321" s="1"/>
  <c r="N25" i="327"/>
  <c r="N62" i="324"/>
  <c r="AN10" i="273"/>
  <c r="AM12" i="273"/>
  <c r="L106" i="273"/>
  <c r="L138" i="273"/>
  <c r="K106" i="273"/>
  <c r="K108" i="273" s="1"/>
  <c r="K138" i="273"/>
  <c r="K140" i="273" s="1"/>
  <c r="Y39" i="273"/>
  <c r="Y87" i="278"/>
  <c r="Y88" i="278" s="1"/>
  <c r="N79" i="288"/>
  <c r="N135" i="273"/>
  <c r="N136" i="273" s="1"/>
  <c r="M269" i="278"/>
  <c r="M99" i="278"/>
  <c r="L46" i="325"/>
  <c r="L55" i="288"/>
  <c r="N103" i="273"/>
  <c r="N104" i="273" s="1"/>
  <c r="N107" i="273" s="1"/>
  <c r="N26" i="288"/>
  <c r="AA38" i="273"/>
  <c r="AA13" i="288"/>
  <c r="AA145" i="325"/>
  <c r="M42" i="325"/>
  <c r="M43" i="325" s="1"/>
  <c r="M93" i="325"/>
  <c r="F279" i="321"/>
  <c r="M144" i="278"/>
  <c r="M56" i="278"/>
  <c r="M71" i="278"/>
  <c r="M118" i="278"/>
  <c r="M126" i="278"/>
  <c r="M173" i="278"/>
  <c r="M49" i="278"/>
  <c r="M153" i="278"/>
  <c r="J43" i="325"/>
  <c r="F240" i="321" s="1"/>
  <c r="M237" i="278"/>
  <c r="M79" i="278"/>
  <c r="M221" i="278"/>
  <c r="M229" i="278"/>
  <c r="M277" i="278"/>
  <c r="M197" i="278"/>
  <c r="M135" i="278"/>
  <c r="M213" i="278"/>
  <c r="M261" i="278"/>
  <c r="M245" i="278"/>
  <c r="N13" i="289"/>
  <c r="N14" i="289" s="1"/>
  <c r="M181" i="278"/>
  <c r="M189" i="278"/>
  <c r="M205" i="278"/>
  <c r="M253" i="278"/>
  <c r="L34" i="278"/>
  <c r="J108" i="325"/>
  <c r="F294" i="321" s="1"/>
  <c r="M28" i="278"/>
  <c r="M29" i="278" s="1"/>
  <c r="M34" i="278" s="1"/>
  <c r="M118" i="325"/>
  <c r="M130" i="325"/>
  <c r="J120" i="325"/>
  <c r="F305" i="321" s="1"/>
  <c r="J132" i="325"/>
  <c r="F316" i="321" s="1"/>
  <c r="Y319" i="278"/>
  <c r="Y310" i="278"/>
  <c r="X319" i="278"/>
  <c r="X310" i="278"/>
  <c r="X39" i="273"/>
  <c r="X275" i="278"/>
  <c r="X267" i="278"/>
  <c r="X251" i="278"/>
  <c r="X259" i="278"/>
  <c r="X243" i="278"/>
  <c r="X203" i="278"/>
  <c r="X235" i="278"/>
  <c r="X211" i="278"/>
  <c r="X219" i="278"/>
  <c r="X227" i="278"/>
  <c r="X179" i="278"/>
  <c r="X195" i="278"/>
  <c r="X171" i="278"/>
  <c r="X133" i="278"/>
  <c r="X187" i="278"/>
  <c r="X142" i="278"/>
  <c r="X151" i="278"/>
  <c r="J190" i="278"/>
  <c r="F1003" i="321" s="1"/>
  <c r="J198" i="278"/>
  <c r="F1011" i="321" s="1"/>
  <c r="J238" i="278"/>
  <c r="F1051" i="321" s="1"/>
  <c r="J278" i="278"/>
  <c r="F1091" i="321" s="1"/>
  <c r="J174" i="278"/>
  <c r="F987" i="321" s="1"/>
  <c r="J182" i="278"/>
  <c r="F995" i="321" s="1"/>
  <c r="J222" i="278"/>
  <c r="F1035" i="321" s="1"/>
  <c r="J262" i="278"/>
  <c r="F1075" i="321" s="1"/>
  <c r="J145" i="278"/>
  <c r="F960" i="321" s="1"/>
  <c r="J214" i="278"/>
  <c r="F1027" i="321" s="1"/>
  <c r="J230" i="278"/>
  <c r="F1043" i="321" s="1"/>
  <c r="J270" i="278"/>
  <c r="F1083" i="321" s="1"/>
  <c r="Y44" i="273"/>
  <c r="Y259" i="278"/>
  <c r="Y275" i="278"/>
  <c r="Y267" i="278"/>
  <c r="Y243" i="278"/>
  <c r="Y251" i="278"/>
  <c r="Y227" i="278"/>
  <c r="Y203" i="278"/>
  <c r="Y235" i="278"/>
  <c r="Y211" i="278"/>
  <c r="Y219" i="278"/>
  <c r="Y171" i="278"/>
  <c r="Y187" i="278"/>
  <c r="Y195" i="278"/>
  <c r="Y179" i="278"/>
  <c r="Y133" i="278"/>
  <c r="Y142" i="278"/>
  <c r="Y151" i="278"/>
  <c r="N277" i="278"/>
  <c r="J136" i="278"/>
  <c r="F951" i="321" s="1"/>
  <c r="J154" i="278"/>
  <c r="F969" i="321" s="1"/>
  <c r="J206" i="278"/>
  <c r="F1019" i="321" s="1"/>
  <c r="J246" i="278"/>
  <c r="F1059" i="321" s="1"/>
  <c r="J254" i="278"/>
  <c r="F1067" i="321" s="1"/>
  <c r="J29" i="278"/>
  <c r="F848" i="321" s="1"/>
  <c r="K20" i="275"/>
  <c r="L17" i="275" s="1"/>
  <c r="N2" i="273"/>
  <c r="N2" i="282"/>
  <c r="N2" i="327"/>
  <c r="N2" i="320"/>
  <c r="N2" i="325"/>
  <c r="N2" i="275"/>
  <c r="N2" i="285"/>
  <c r="N2" i="286"/>
  <c r="N2" i="288"/>
  <c r="N154" i="273"/>
  <c r="N155" i="273" s="1"/>
  <c r="N2" i="278"/>
  <c r="N84" i="273"/>
  <c r="N85" i="273" s="1"/>
  <c r="N51" i="273"/>
  <c r="N52" i="273" s="1"/>
  <c r="N107" i="325" s="1"/>
  <c r="N108" i="325" s="1"/>
  <c r="N135" i="325" s="1"/>
  <c r="N2" i="289"/>
  <c r="N2" i="324"/>
  <c r="N64" i="273"/>
  <c r="N2" i="265"/>
  <c r="N220" i="273"/>
  <c r="N221" i="273" s="1"/>
  <c r="N2" i="315"/>
  <c r="N121" i="273"/>
  <c r="N122" i="273" s="1"/>
  <c r="N125" i="273" s="1"/>
  <c r="N2" i="323"/>
  <c r="N163" i="273"/>
  <c r="N164" i="273" s="1"/>
  <c r="K124" i="273"/>
  <c r="K126" i="273" s="1"/>
  <c r="K21" i="285" s="1"/>
  <c r="K180" i="273"/>
  <c r="K88" i="273"/>
  <c r="K90" i="273" s="1"/>
  <c r="K91" i="278" s="1"/>
  <c r="M68" i="273"/>
  <c r="M179" i="273"/>
  <c r="J38" i="324"/>
  <c r="F129" i="321" s="1"/>
  <c r="J28" i="324"/>
  <c r="F119" i="321" s="1"/>
  <c r="K61" i="324"/>
  <c r="K24" i="327"/>
  <c r="J12" i="286"/>
  <c r="F165" i="321" s="1"/>
  <c r="K4" i="315"/>
  <c r="K4" i="327"/>
  <c r="K4" i="285"/>
  <c r="K4" i="289"/>
  <c r="K4" i="320"/>
  <c r="K4" i="282"/>
  <c r="K4" i="286"/>
  <c r="K4" i="324"/>
  <c r="K4" i="325"/>
  <c r="K4" i="273"/>
  <c r="K4" i="323"/>
  <c r="K4" i="278"/>
  <c r="K4" i="265"/>
  <c r="K4" i="275"/>
  <c r="K4" i="288"/>
  <c r="L69" i="273"/>
  <c r="L73" i="273"/>
  <c r="M74" i="273" s="1"/>
  <c r="L15" i="275"/>
  <c r="L42" i="324"/>
  <c r="L43" i="324" s="1"/>
  <c r="M11" i="286"/>
  <c r="M93" i="273"/>
  <c r="N94" i="273" s="1"/>
  <c r="N181" i="273" s="1"/>
  <c r="M89" i="273"/>
  <c r="M52" i="273"/>
  <c r="M107" i="325" s="1"/>
  <c r="M108" i="325" s="1"/>
  <c r="M135" i="325" s="1"/>
  <c r="K22" i="327"/>
  <c r="K59" i="324"/>
  <c r="O43" i="273"/>
  <c r="O45" i="273" s="1"/>
  <c r="O149" i="273" s="1"/>
  <c r="O150" i="273" s="1"/>
  <c r="O49" i="324" s="1"/>
  <c r="O50" i="324" s="1"/>
  <c r="P40" i="273"/>
  <c r="O219" i="273"/>
  <c r="L60" i="324"/>
  <c r="L23" i="327"/>
  <c r="J33" i="324"/>
  <c r="F124" i="321" s="1"/>
  <c r="M169" i="273"/>
  <c r="M207" i="273"/>
  <c r="K23" i="327"/>
  <c r="K60" i="324"/>
  <c r="L59" i="324"/>
  <c r="L22" i="327"/>
  <c r="J182" i="273"/>
  <c r="F1365" i="321" s="1"/>
  <c r="L170" i="273"/>
  <c r="L172" i="273" s="1"/>
  <c r="L173" i="273" s="1"/>
  <c r="J43" i="324"/>
  <c r="F134" i="321" s="1"/>
  <c r="L58" i="324"/>
  <c r="L21" i="327"/>
  <c r="K68" i="273"/>
  <c r="K70" i="273" s="1"/>
  <c r="K179" i="273"/>
  <c r="L180" i="273"/>
  <c r="L88" i="273"/>
  <c r="L124" i="273"/>
  <c r="M69" i="273"/>
  <c r="M42" i="324"/>
  <c r="M43" i="324" s="1"/>
  <c r="M73" i="273"/>
  <c r="N74" i="273" s="1"/>
  <c r="M15" i="275"/>
  <c r="K21" i="327"/>
  <c r="K58" i="324"/>
  <c r="L68" i="273"/>
  <c r="L179" i="273"/>
  <c r="X44" i="273"/>
  <c r="AB5" i="325"/>
  <c r="AB5" i="327"/>
  <c r="AB5" i="324"/>
  <c r="AB5" i="323"/>
  <c r="AA28" i="273"/>
  <c r="AA29" i="273" s="1"/>
  <c r="AA33" i="273" s="1"/>
  <c r="AA32" i="273"/>
  <c r="Z34" i="273"/>
  <c r="AB5" i="320"/>
  <c r="AB25" i="273"/>
  <c r="AB26" i="273" s="1"/>
  <c r="AB5" i="315"/>
  <c r="AB5" i="288"/>
  <c r="AB5" i="282"/>
  <c r="AB5" i="275"/>
  <c r="AB5" i="286"/>
  <c r="AB5" i="265"/>
  <c r="AB5" i="285"/>
  <c r="AB5" i="289"/>
  <c r="AB5" i="278"/>
  <c r="AB15" i="273"/>
  <c r="AB16" i="273" s="1"/>
  <c r="AB5" i="273"/>
  <c r="AA177" i="273"/>
  <c r="AA168" i="273"/>
  <c r="E6" i="322" l="1"/>
  <c r="J96" i="325"/>
  <c r="O25" i="327"/>
  <c r="O62" i="324"/>
  <c r="E87" i="322"/>
  <c r="J25" i="327"/>
  <c r="F1161" i="321" s="1"/>
  <c r="J62" i="324"/>
  <c r="F150" i="321" s="1"/>
  <c r="Z87" i="278"/>
  <c r="Z88" i="278" s="1"/>
  <c r="Z94" i="278" s="1"/>
  <c r="Z48" i="324"/>
  <c r="AO10" i="273"/>
  <c r="AN12" i="273"/>
  <c r="N139" i="273"/>
  <c r="L140" i="273"/>
  <c r="K92" i="278"/>
  <c r="N106" i="273"/>
  <c r="N138" i="273"/>
  <c r="O79" i="288"/>
  <c r="O135" i="273"/>
  <c r="O136" i="273" s="1"/>
  <c r="O139" i="273" s="1"/>
  <c r="Y94" i="278"/>
  <c r="M106" i="273"/>
  <c r="M138" i="273"/>
  <c r="N269" i="278"/>
  <c r="N99" i="278"/>
  <c r="J55" i="288"/>
  <c r="M46" i="325"/>
  <c r="M55" i="288"/>
  <c r="K111" i="273"/>
  <c r="F1297" i="321" s="1"/>
  <c r="K51" i="288"/>
  <c r="K52" i="288" s="1"/>
  <c r="K58" i="325"/>
  <c r="K42" i="288"/>
  <c r="K35" i="288"/>
  <c r="K37" i="288" s="1"/>
  <c r="J72" i="288"/>
  <c r="F792" i="321" s="1"/>
  <c r="J17" i="288"/>
  <c r="F744" i="321" s="1"/>
  <c r="AB38" i="273"/>
  <c r="AB145" i="325"/>
  <c r="AB13" i="288"/>
  <c r="O103" i="273"/>
  <c r="O104" i="273" s="1"/>
  <c r="O107" i="273" s="1"/>
  <c r="O26" i="288"/>
  <c r="N49" i="278"/>
  <c r="N71" i="278"/>
  <c r="N205" i="278"/>
  <c r="N144" i="278"/>
  <c r="N56" i="278"/>
  <c r="N126" i="278"/>
  <c r="J100" i="325"/>
  <c r="F284" i="321" s="1"/>
  <c r="E287" i="322"/>
  <c r="N42" i="325"/>
  <c r="N43" i="325" s="1"/>
  <c r="N93" i="325"/>
  <c r="N173" i="278"/>
  <c r="L108" i="273"/>
  <c r="K92" i="325"/>
  <c r="N189" i="278"/>
  <c r="N237" i="278"/>
  <c r="N118" i="278"/>
  <c r="N213" i="278"/>
  <c r="N253" i="278"/>
  <c r="N79" i="278"/>
  <c r="N135" i="278"/>
  <c r="N153" i="278"/>
  <c r="N229" i="278"/>
  <c r="N245" i="278"/>
  <c r="E292" i="322"/>
  <c r="J46" i="325"/>
  <c r="F242" i="321" s="1"/>
  <c r="N221" i="278"/>
  <c r="N261" i="278"/>
  <c r="N181" i="278"/>
  <c r="N197" i="278"/>
  <c r="E307" i="322"/>
  <c r="O13" i="289"/>
  <c r="O14" i="289" s="1"/>
  <c r="J137" i="325"/>
  <c r="F320" i="321" s="1"/>
  <c r="J136" i="325"/>
  <c r="F319" i="321" s="1"/>
  <c r="J135" i="325"/>
  <c r="L20" i="275"/>
  <c r="M17" i="275" s="1"/>
  <c r="M20" i="275" s="1"/>
  <c r="N17" i="275" s="1"/>
  <c r="M26" i="327"/>
  <c r="K129" i="325"/>
  <c r="K117" i="325"/>
  <c r="M40" i="278"/>
  <c r="E356" i="322"/>
  <c r="J28" i="327"/>
  <c r="F1164" i="321" s="1"/>
  <c r="E353" i="322"/>
  <c r="J27" i="327"/>
  <c r="F1163" i="321" s="1"/>
  <c r="N28" i="278"/>
  <c r="N29" i="278" s="1"/>
  <c r="N34" i="278" s="1"/>
  <c r="N130" i="325"/>
  <c r="N118" i="325"/>
  <c r="E350" i="322"/>
  <c r="J26" i="327"/>
  <c r="F1162" i="321" s="1"/>
  <c r="N26" i="327"/>
  <c r="Z319" i="278"/>
  <c r="Z310" i="278"/>
  <c r="L126" i="273"/>
  <c r="L21" i="285" s="1"/>
  <c r="K19" i="278"/>
  <c r="K335" i="278"/>
  <c r="Z275" i="278"/>
  <c r="Z251" i="278"/>
  <c r="Z259" i="278"/>
  <c r="Z267" i="278"/>
  <c r="Z235" i="278"/>
  <c r="Z243" i="278"/>
  <c r="Z219" i="278"/>
  <c r="Z227" i="278"/>
  <c r="Z203" i="278"/>
  <c r="Z211" i="278"/>
  <c r="Z195" i="278"/>
  <c r="Z179" i="278"/>
  <c r="Z187" i="278"/>
  <c r="Z151" i="278"/>
  <c r="Z171" i="278"/>
  <c r="Z133" i="278"/>
  <c r="Z142" i="278"/>
  <c r="E471" i="322"/>
  <c r="J290" i="278"/>
  <c r="F1102" i="321" s="1"/>
  <c r="E457" i="322"/>
  <c r="J161" i="278"/>
  <c r="F975" i="321" s="1"/>
  <c r="E431" i="322"/>
  <c r="J40" i="278"/>
  <c r="F858" i="321" s="1"/>
  <c r="J34" i="278"/>
  <c r="F852" i="321" s="1"/>
  <c r="E474" i="322"/>
  <c r="J293" i="278"/>
  <c r="F1105" i="321" s="1"/>
  <c r="E467" i="322"/>
  <c r="J286" i="278"/>
  <c r="F1098" i="321" s="1"/>
  <c r="E468" i="322"/>
  <c r="J287" i="278"/>
  <c r="F1099" i="321" s="1"/>
  <c r="E462" i="322"/>
  <c r="J281" i="278"/>
  <c r="F1093" i="321" s="1"/>
  <c r="E470" i="322"/>
  <c r="J289" i="278"/>
  <c r="F1101" i="321" s="1"/>
  <c r="E464" i="322"/>
  <c r="J283" i="278"/>
  <c r="F1095" i="321" s="1"/>
  <c r="E472" i="322"/>
  <c r="J291" i="278"/>
  <c r="F1103" i="321" s="1"/>
  <c r="E466" i="322"/>
  <c r="J285" i="278"/>
  <c r="F1097" i="321" s="1"/>
  <c r="E453" i="322"/>
  <c r="J159" i="278"/>
  <c r="F973" i="321" s="1"/>
  <c r="K276" i="278"/>
  <c r="K278" i="278" s="1"/>
  <c r="K294" i="278" s="1"/>
  <c r="K268" i="278"/>
  <c r="K270" i="278" s="1"/>
  <c r="K293" i="278" s="1"/>
  <c r="K260" i="278"/>
  <c r="K262" i="278" s="1"/>
  <c r="K292" i="278" s="1"/>
  <c r="K244" i="278"/>
  <c r="K246" i="278" s="1"/>
  <c r="K290" i="278" s="1"/>
  <c r="K252" i="278"/>
  <c r="K254" i="278" s="1"/>
  <c r="K291" i="278" s="1"/>
  <c r="K228" i="278"/>
  <c r="K230" i="278" s="1"/>
  <c r="K288" i="278" s="1"/>
  <c r="K196" i="278"/>
  <c r="K198" i="278" s="1"/>
  <c r="K284" i="278" s="1"/>
  <c r="K236" i="278"/>
  <c r="K238" i="278" s="1"/>
  <c r="K289" i="278" s="1"/>
  <c r="K204" i="278"/>
  <c r="K206" i="278" s="1"/>
  <c r="K285" i="278" s="1"/>
  <c r="K212" i="278"/>
  <c r="K214" i="278" s="1"/>
  <c r="K286" i="278" s="1"/>
  <c r="K220" i="278"/>
  <c r="K222" i="278" s="1"/>
  <c r="K287" i="278" s="1"/>
  <c r="K172" i="278"/>
  <c r="K174" i="278" s="1"/>
  <c r="K281" i="278" s="1"/>
  <c r="K188" i="278"/>
  <c r="K190" i="278" s="1"/>
  <c r="K283" i="278" s="1"/>
  <c r="K134" i="278"/>
  <c r="K136" i="278" s="1"/>
  <c r="K159" i="278" s="1"/>
  <c r="K180" i="278"/>
  <c r="K182" i="278" s="1"/>
  <c r="K282" i="278" s="1"/>
  <c r="K143" i="278"/>
  <c r="K145" i="278" s="1"/>
  <c r="K160" i="278" s="1"/>
  <c r="K152" i="278"/>
  <c r="K154" i="278" s="1"/>
  <c r="K161" i="278" s="1"/>
  <c r="K20" i="278"/>
  <c r="E469" i="322"/>
  <c r="J288" i="278"/>
  <c r="F1100" i="321" s="1"/>
  <c r="E455" i="322"/>
  <c r="J160" i="278"/>
  <c r="F974" i="321" s="1"/>
  <c r="E473" i="322"/>
  <c r="J292" i="278"/>
  <c r="F1104" i="321" s="1"/>
  <c r="E463" i="322"/>
  <c r="J282" i="278"/>
  <c r="F1094" i="321" s="1"/>
  <c r="E475" i="322"/>
  <c r="J294" i="278"/>
  <c r="F1106" i="321" s="1"/>
  <c r="E465" i="322"/>
  <c r="J284" i="278"/>
  <c r="F1096" i="321" s="1"/>
  <c r="L70" i="273"/>
  <c r="L90" i="273"/>
  <c r="L91" i="278" s="1"/>
  <c r="M24" i="327"/>
  <c r="M61" i="324"/>
  <c r="L4" i="289"/>
  <c r="L4" i="275"/>
  <c r="L4" i="286"/>
  <c r="L4" i="324"/>
  <c r="L4" i="288"/>
  <c r="L4" i="315"/>
  <c r="L4" i="282"/>
  <c r="L4" i="285"/>
  <c r="L4" i="265"/>
  <c r="L4" i="327"/>
  <c r="L4" i="325"/>
  <c r="L4" i="320"/>
  <c r="L4" i="278"/>
  <c r="L4" i="273"/>
  <c r="L4" i="323"/>
  <c r="J21" i="327"/>
  <c r="F1157" i="321" s="1"/>
  <c r="J58" i="324"/>
  <c r="F146" i="321" s="1"/>
  <c r="N207" i="273"/>
  <c r="N169" i="273"/>
  <c r="N88" i="273"/>
  <c r="N124" i="273"/>
  <c r="N180" i="273"/>
  <c r="K22" i="324"/>
  <c r="K23" i="324" s="1"/>
  <c r="K214" i="273"/>
  <c r="K215" i="273" s="1"/>
  <c r="K21" i="278" s="1"/>
  <c r="J13" i="286"/>
  <c r="F168" i="321" s="1"/>
  <c r="J17" i="286"/>
  <c r="F171" i="321" s="1"/>
  <c r="K182" i="273"/>
  <c r="J189" i="273"/>
  <c r="F1371" i="321" s="1"/>
  <c r="M88" i="273"/>
  <c r="M180" i="273"/>
  <c r="M124" i="273"/>
  <c r="K208" i="273"/>
  <c r="K209" i="273" s="1"/>
  <c r="K197" i="273"/>
  <c r="K198" i="273" s="1"/>
  <c r="K201" i="273" s="1"/>
  <c r="K202" i="273"/>
  <c r="K203" i="273" s="1"/>
  <c r="J24" i="327"/>
  <c r="F1160" i="321" s="1"/>
  <c r="J61" i="324"/>
  <c r="F149" i="321" s="1"/>
  <c r="O2" i="278"/>
  <c r="O2" i="315"/>
  <c r="O220" i="273"/>
  <c r="O221" i="273" s="1"/>
  <c r="O2" i="289"/>
  <c r="O2" i="282"/>
  <c r="O2" i="327"/>
  <c r="O2" i="285"/>
  <c r="O2" i="273"/>
  <c r="O154" i="273"/>
  <c r="O155" i="273" s="1"/>
  <c r="O2" i="324"/>
  <c r="O2" i="265"/>
  <c r="O51" i="273"/>
  <c r="O52" i="273" s="1"/>
  <c r="O107" i="325" s="1"/>
  <c r="O108" i="325" s="1"/>
  <c r="O135" i="325" s="1"/>
  <c r="O2" i="286"/>
  <c r="O64" i="273"/>
  <c r="O65" i="273" s="1"/>
  <c r="O45" i="325" s="1"/>
  <c r="O2" i="275"/>
  <c r="O2" i="323"/>
  <c r="O2" i="288"/>
  <c r="O121" i="273"/>
  <c r="O122" i="273" s="1"/>
  <c r="O125" i="273" s="1"/>
  <c r="O84" i="273"/>
  <c r="O85" i="273" s="1"/>
  <c r="O2" i="320"/>
  <c r="O163" i="273"/>
  <c r="O164" i="273" s="1"/>
  <c r="O2" i="325"/>
  <c r="M55" i="273"/>
  <c r="N56" i="273" s="1"/>
  <c r="M178" i="273"/>
  <c r="M32" i="324"/>
  <c r="M33" i="324" s="1"/>
  <c r="M37" i="324"/>
  <c r="M38" i="324" s="1"/>
  <c r="M27" i="324"/>
  <c r="M28" i="324" s="1"/>
  <c r="L24" i="327"/>
  <c r="L61" i="324"/>
  <c r="M170" i="273"/>
  <c r="M172" i="273" s="1"/>
  <c r="M173" i="273" s="1"/>
  <c r="J59" i="324"/>
  <c r="F147" i="321" s="1"/>
  <c r="J22" i="327"/>
  <c r="F1158" i="321" s="1"/>
  <c r="P43" i="273"/>
  <c r="P45" i="273" s="1"/>
  <c r="P149" i="273" s="1"/>
  <c r="P150" i="273" s="1"/>
  <c r="P49" i="324" s="1"/>
  <c r="P50" i="324" s="1"/>
  <c r="P219" i="273"/>
  <c r="Q40" i="273"/>
  <c r="N27" i="324"/>
  <c r="N28" i="324" s="1"/>
  <c r="N37" i="324"/>
  <c r="N38" i="324" s="1"/>
  <c r="N32" i="324"/>
  <c r="N33" i="324" s="1"/>
  <c r="N178" i="273"/>
  <c r="N55" i="273"/>
  <c r="O56" i="273" s="1"/>
  <c r="J23" i="327"/>
  <c r="F1159" i="321" s="1"/>
  <c r="J60" i="324"/>
  <c r="F148" i="321" s="1"/>
  <c r="N65" i="273"/>
  <c r="N45" i="325" s="1"/>
  <c r="N11" i="286"/>
  <c r="N89" i="273"/>
  <c r="N93" i="273"/>
  <c r="O94" i="273" s="1"/>
  <c r="O181" i="273" s="1"/>
  <c r="AC5" i="325"/>
  <c r="AC5" i="327"/>
  <c r="AC5" i="324"/>
  <c r="AC5" i="323"/>
  <c r="AA34" i="273"/>
  <c r="AB28" i="273"/>
  <c r="AB29" i="273" s="1"/>
  <c r="AB33" i="273" s="1"/>
  <c r="AB32" i="273"/>
  <c r="Z44" i="273"/>
  <c r="Z39" i="273"/>
  <c r="AC5" i="320"/>
  <c r="AC25" i="273"/>
  <c r="AC26" i="273" s="1"/>
  <c r="E599" i="322"/>
  <c r="AC5" i="315"/>
  <c r="AB177" i="273"/>
  <c r="AB168" i="273"/>
  <c r="AC5" i="275"/>
  <c r="AC5" i="286"/>
  <c r="AC5" i="265"/>
  <c r="AC5" i="288"/>
  <c r="AC5" i="282"/>
  <c r="AC5" i="278"/>
  <c r="AC5" i="285"/>
  <c r="AC5" i="289"/>
  <c r="AC15" i="273"/>
  <c r="AC16" i="273" s="1"/>
  <c r="AC5" i="273"/>
  <c r="F318" i="321" l="1"/>
  <c r="J138" i="325"/>
  <c r="E7" i="322"/>
  <c r="F281" i="321"/>
  <c r="J29" i="327"/>
  <c r="F1166" i="321" s="1"/>
  <c r="AA87" i="278"/>
  <c r="AA88" i="278" s="1"/>
  <c r="AA94" i="278" s="1"/>
  <c r="AA48" i="324"/>
  <c r="P25" i="327"/>
  <c r="P62" i="324"/>
  <c r="J63" i="324"/>
  <c r="F152" i="321" s="1"/>
  <c r="AP10" i="273"/>
  <c r="AO12" i="273"/>
  <c r="M140" i="273"/>
  <c r="L92" i="278"/>
  <c r="P79" i="288"/>
  <c r="P135" i="273"/>
  <c r="P136" i="273" s="1"/>
  <c r="O245" i="278"/>
  <c r="O99" i="278"/>
  <c r="J112" i="273"/>
  <c r="F1300" i="321" s="1"/>
  <c r="N46" i="325"/>
  <c r="N55" i="288"/>
  <c r="L111" i="273"/>
  <c r="K112" i="273" s="1"/>
  <c r="K61" i="288" s="1"/>
  <c r="K63" i="288" s="1"/>
  <c r="K65" i="288" s="1"/>
  <c r="L51" i="288"/>
  <c r="L52" i="288" s="1"/>
  <c r="L56" i="288" s="1"/>
  <c r="K56" i="288"/>
  <c r="F777" i="321" s="1"/>
  <c r="K43" i="288"/>
  <c r="K39" i="288"/>
  <c r="L92" i="325"/>
  <c r="L42" i="288"/>
  <c r="L35" i="288"/>
  <c r="L37" i="288" s="1"/>
  <c r="P103" i="273"/>
  <c r="P104" i="273" s="1"/>
  <c r="P107" i="273" s="1"/>
  <c r="P26" i="288"/>
  <c r="AC38" i="273"/>
  <c r="AC13" i="288"/>
  <c r="AC145" i="325"/>
  <c r="J16" i="265"/>
  <c r="F341" i="321" s="1"/>
  <c r="J40" i="265"/>
  <c r="F364" i="321" s="1"/>
  <c r="L58" i="325"/>
  <c r="O42" i="325"/>
  <c r="O43" i="325" s="1"/>
  <c r="O93" i="325"/>
  <c r="M108" i="273"/>
  <c r="E288" i="322"/>
  <c r="O237" i="278"/>
  <c r="O49" i="278"/>
  <c r="J47" i="325"/>
  <c r="F245" i="321" s="1"/>
  <c r="O189" i="278"/>
  <c r="O153" i="278"/>
  <c r="O181" i="278"/>
  <c r="O277" i="278"/>
  <c r="O79" i="278"/>
  <c r="O197" i="278"/>
  <c r="O126" i="278"/>
  <c r="O173" i="278"/>
  <c r="O221" i="278"/>
  <c r="O269" i="278"/>
  <c r="O118" i="278"/>
  <c r="O71" i="278"/>
  <c r="O229" i="278"/>
  <c r="O261" i="278"/>
  <c r="O253" i="278"/>
  <c r="P13" i="289"/>
  <c r="P14" i="289" s="1"/>
  <c r="O56" i="278"/>
  <c r="O135" i="278"/>
  <c r="O144" i="278"/>
  <c r="O205" i="278"/>
  <c r="O213" i="278"/>
  <c r="F322" i="321"/>
  <c r="N40" i="278"/>
  <c r="O26" i="327"/>
  <c r="L335" i="278"/>
  <c r="L129" i="325"/>
  <c r="L117" i="325"/>
  <c r="O28" i="278"/>
  <c r="O29" i="278" s="1"/>
  <c r="O34" i="278" s="1"/>
  <c r="O130" i="325"/>
  <c r="O118" i="325"/>
  <c r="M126" i="273"/>
  <c r="M21" i="285" s="1"/>
  <c r="L214" i="273"/>
  <c r="L215" i="273" s="1"/>
  <c r="L21" i="278" s="1"/>
  <c r="AA310" i="278"/>
  <c r="AA319" i="278"/>
  <c r="K22" i="278"/>
  <c r="K33" i="278" s="1"/>
  <c r="K35" i="278" s="1"/>
  <c r="K93" i="278" s="1"/>
  <c r="K95" i="278" s="1"/>
  <c r="K100" i="278" s="1"/>
  <c r="K101" i="278" s="1"/>
  <c r="AA275" i="278"/>
  <c r="AA243" i="278"/>
  <c r="AA259" i="278"/>
  <c r="AA267" i="278"/>
  <c r="AA235" i="278"/>
  <c r="AA251" i="278"/>
  <c r="AA211" i="278"/>
  <c r="AA219" i="278"/>
  <c r="AA227" i="278"/>
  <c r="AA203" i="278"/>
  <c r="AA187" i="278"/>
  <c r="AA195" i="278"/>
  <c r="AA171" i="278"/>
  <c r="AA179" i="278"/>
  <c r="AA142" i="278"/>
  <c r="AA151" i="278"/>
  <c r="AA133" i="278"/>
  <c r="L208" i="273"/>
  <c r="L209" i="273" s="1"/>
  <c r="L276" i="278"/>
  <c r="L278" i="278" s="1"/>
  <c r="L252" i="278"/>
  <c r="L254" i="278" s="1"/>
  <c r="L291" i="278" s="1"/>
  <c r="L268" i="278"/>
  <c r="L270" i="278" s="1"/>
  <c r="L293" i="278" s="1"/>
  <c r="L260" i="278"/>
  <c r="L262" i="278" s="1"/>
  <c r="L236" i="278"/>
  <c r="L238" i="278" s="1"/>
  <c r="L289" i="278" s="1"/>
  <c r="L244" i="278"/>
  <c r="L246" i="278" s="1"/>
  <c r="L290" i="278" s="1"/>
  <c r="L220" i="278"/>
  <c r="L222" i="278" s="1"/>
  <c r="L287" i="278" s="1"/>
  <c r="L228" i="278"/>
  <c r="L230" i="278" s="1"/>
  <c r="L288" i="278" s="1"/>
  <c r="L204" i="278"/>
  <c r="L206" i="278" s="1"/>
  <c r="L285" i="278" s="1"/>
  <c r="L212" i="278"/>
  <c r="L214" i="278" s="1"/>
  <c r="L286" i="278" s="1"/>
  <c r="L196" i="278"/>
  <c r="L198" i="278" s="1"/>
  <c r="L180" i="278"/>
  <c r="L182" i="278" s="1"/>
  <c r="L188" i="278"/>
  <c r="L190" i="278" s="1"/>
  <c r="L283" i="278" s="1"/>
  <c r="L152" i="278"/>
  <c r="L154" i="278" s="1"/>
  <c r="L161" i="278" s="1"/>
  <c r="L172" i="278"/>
  <c r="L174" i="278" s="1"/>
  <c r="L281" i="278" s="1"/>
  <c r="L134" i="278"/>
  <c r="L136" i="278" s="1"/>
  <c r="L159" i="278" s="1"/>
  <c r="L143" i="278"/>
  <c r="L145" i="278" s="1"/>
  <c r="L160" i="278" s="1"/>
  <c r="L20" i="278"/>
  <c r="K295" i="278"/>
  <c r="K301" i="278" s="1"/>
  <c r="J295" i="278"/>
  <c r="F1108" i="321" s="1"/>
  <c r="L22" i="324"/>
  <c r="L23" i="324" s="1"/>
  <c r="L57" i="324" s="1"/>
  <c r="L63" i="324" s="1"/>
  <c r="L64" i="324" s="1"/>
  <c r="L19" i="278"/>
  <c r="J35" i="278"/>
  <c r="F854" i="321" s="1"/>
  <c r="M90" i="273"/>
  <c r="J41" i="278"/>
  <c r="F860" i="321" s="1"/>
  <c r="L197" i="273"/>
  <c r="L198" i="273" s="1"/>
  <c r="L201" i="273" s="1"/>
  <c r="M70" i="273"/>
  <c r="L202" i="273"/>
  <c r="L203" i="273" s="1"/>
  <c r="O69" i="273"/>
  <c r="O15" i="275"/>
  <c r="O42" i="324"/>
  <c r="O43" i="324" s="1"/>
  <c r="O73" i="273"/>
  <c r="P74" i="273" s="1"/>
  <c r="N15" i="275"/>
  <c r="N20" i="275" s="1"/>
  <c r="O17" i="275" s="1"/>
  <c r="N73" i="273"/>
  <c r="O74" i="273" s="1"/>
  <c r="N42" i="324"/>
  <c r="N43" i="324" s="1"/>
  <c r="N69" i="273"/>
  <c r="O68" i="273"/>
  <c r="O179" i="273"/>
  <c r="N21" i="327"/>
  <c r="N58" i="324"/>
  <c r="M23" i="327"/>
  <c r="M60" i="324"/>
  <c r="J190" i="273"/>
  <c r="F1372" i="321" s="1"/>
  <c r="J52" i="265"/>
  <c r="F376" i="321" s="1"/>
  <c r="R40" i="273"/>
  <c r="Q43" i="273"/>
  <c r="Q45" i="273" s="1"/>
  <c r="Q149" i="273" s="1"/>
  <c r="Q150" i="273" s="1"/>
  <c r="Q49" i="324" s="1"/>
  <c r="Q50" i="324" s="1"/>
  <c r="Q219" i="273"/>
  <c r="M59" i="324"/>
  <c r="M22" i="327"/>
  <c r="O169" i="273"/>
  <c r="O207" i="273"/>
  <c r="K189" i="273"/>
  <c r="K190" i="273" s="1"/>
  <c r="L182" i="273"/>
  <c r="N170" i="273"/>
  <c r="N172" i="273" s="1"/>
  <c r="N173" i="273" s="1"/>
  <c r="N59" i="324"/>
  <c r="N22" i="327"/>
  <c r="O178" i="273"/>
  <c r="O32" i="324"/>
  <c r="O33" i="324" s="1"/>
  <c r="O37" i="324"/>
  <c r="O38" i="324" s="1"/>
  <c r="O55" i="273"/>
  <c r="P56" i="273" s="1"/>
  <c r="O27" i="324"/>
  <c r="O28" i="324" s="1"/>
  <c r="N23" i="327"/>
  <c r="N60" i="324"/>
  <c r="P2" i="273"/>
  <c r="P2" i="327"/>
  <c r="P2" i="282"/>
  <c r="P2" i="323"/>
  <c r="P2" i="285"/>
  <c r="P2" i="288"/>
  <c r="P121" i="273"/>
  <c r="P122" i="273" s="1"/>
  <c r="P125" i="273" s="1"/>
  <c r="P2" i="265"/>
  <c r="P2" i="320"/>
  <c r="P64" i="273"/>
  <c r="P65" i="273" s="1"/>
  <c r="P45" i="325" s="1"/>
  <c r="P154" i="273"/>
  <c r="P155" i="273" s="1"/>
  <c r="P2" i="286"/>
  <c r="P2" i="325"/>
  <c r="P2" i="315"/>
  <c r="P2" i="275"/>
  <c r="P163" i="273"/>
  <c r="P164" i="273" s="1"/>
  <c r="P2" i="324"/>
  <c r="P220" i="273"/>
  <c r="P221" i="273" s="1"/>
  <c r="P2" i="278"/>
  <c r="P84" i="273"/>
  <c r="P85" i="273" s="1"/>
  <c r="P2" i="289"/>
  <c r="P51" i="273"/>
  <c r="M4" i="273"/>
  <c r="M4" i="324"/>
  <c r="M4" i="286"/>
  <c r="M4" i="275"/>
  <c r="M4" i="323"/>
  <c r="M4" i="289"/>
  <c r="M4" i="288"/>
  <c r="M4" i="320"/>
  <c r="M4" i="265"/>
  <c r="M4" i="282"/>
  <c r="M4" i="315"/>
  <c r="M4" i="278"/>
  <c r="M4" i="325"/>
  <c r="M4" i="327"/>
  <c r="M4" i="285"/>
  <c r="M58" i="324"/>
  <c r="M21" i="327"/>
  <c r="N179" i="273"/>
  <c r="N68" i="273"/>
  <c r="O93" i="273"/>
  <c r="P94" i="273" s="1"/>
  <c r="P181" i="273" s="1"/>
  <c r="O89" i="273"/>
  <c r="O11" i="286"/>
  <c r="K20" i="327"/>
  <c r="K57" i="324"/>
  <c r="K63" i="324" s="1"/>
  <c r="K64" i="324" s="1"/>
  <c r="AD5" i="327"/>
  <c r="AD5" i="325"/>
  <c r="AD5" i="324"/>
  <c r="AD5" i="323"/>
  <c r="AB34" i="273"/>
  <c r="AA44" i="273"/>
  <c r="AA39" i="273"/>
  <c r="AC28" i="273"/>
  <c r="AC29" i="273" s="1"/>
  <c r="AC33" i="273" s="1"/>
  <c r="AC32" i="273"/>
  <c r="AD5" i="320"/>
  <c r="AD25" i="273"/>
  <c r="AD26" i="273" s="1"/>
  <c r="AD5" i="315"/>
  <c r="AD5" i="275"/>
  <c r="AD5" i="286"/>
  <c r="AD5" i="265"/>
  <c r="AD5" i="288"/>
  <c r="AD5" i="282"/>
  <c r="AD5" i="285"/>
  <c r="AD5" i="289"/>
  <c r="AD5" i="278"/>
  <c r="AD15" i="273"/>
  <c r="AD16" i="273" s="1"/>
  <c r="AD5" i="273"/>
  <c r="AC177" i="273"/>
  <c r="AC168" i="273"/>
  <c r="J139" i="325" l="1"/>
  <c r="E10" i="322"/>
  <c r="K108" i="278"/>
  <c r="K50" i="325"/>
  <c r="K51" i="325" s="1"/>
  <c r="K54" i="325" s="1"/>
  <c r="K55" i="325" s="1"/>
  <c r="K59" i="325" s="1"/>
  <c r="K60" i="325" s="1"/>
  <c r="E162" i="322"/>
  <c r="AB87" i="278"/>
  <c r="AB88" i="278" s="1"/>
  <c r="AB94" i="278" s="1"/>
  <c r="AB48" i="324"/>
  <c r="E88" i="322"/>
  <c r="J64" i="324"/>
  <c r="F154" i="321" s="1"/>
  <c r="Q62" i="324"/>
  <c r="Q25" i="327"/>
  <c r="AQ10" i="273"/>
  <c r="AP12" i="273"/>
  <c r="J61" i="288"/>
  <c r="F784" i="321" s="1"/>
  <c r="Q79" i="288"/>
  <c r="Q135" i="273"/>
  <c r="Q136" i="273" s="1"/>
  <c r="Q139" i="273" s="1"/>
  <c r="P253" i="278"/>
  <c r="P99" i="278"/>
  <c r="J93" i="278"/>
  <c r="F909" i="321" s="1"/>
  <c r="O106" i="273"/>
  <c r="O138" i="273"/>
  <c r="N140" i="273"/>
  <c r="M92" i="278"/>
  <c r="P106" i="273"/>
  <c r="P138" i="273"/>
  <c r="N90" i="273"/>
  <c r="N91" i="278" s="1"/>
  <c r="M91" i="278"/>
  <c r="P139" i="273"/>
  <c r="E262" i="322"/>
  <c r="M111" i="273"/>
  <c r="L112" i="273" s="1"/>
  <c r="M51" i="288"/>
  <c r="M52" i="288" s="1"/>
  <c r="M56" i="288" s="1"/>
  <c r="O46" i="325"/>
  <c r="O55" i="288"/>
  <c r="L43" i="288"/>
  <c r="L39" i="288"/>
  <c r="M92" i="325"/>
  <c r="M42" i="288"/>
  <c r="M35" i="288"/>
  <c r="M37" i="288" s="1"/>
  <c r="AD38" i="273"/>
  <c r="AD13" i="288"/>
  <c r="AD145" i="325"/>
  <c r="Q103" i="273"/>
  <c r="Q104" i="273" s="1"/>
  <c r="Q107" i="273" s="1"/>
  <c r="Q26" i="288"/>
  <c r="J12" i="288"/>
  <c r="F739" i="321" s="1"/>
  <c r="M58" i="325"/>
  <c r="N108" i="273"/>
  <c r="P42" i="325"/>
  <c r="P43" i="325" s="1"/>
  <c r="P93" i="325"/>
  <c r="E293" i="322"/>
  <c r="J62" i="325"/>
  <c r="F251" i="321" s="1"/>
  <c r="K47" i="325"/>
  <c r="P71" i="278"/>
  <c r="P49" i="278"/>
  <c r="P135" i="278"/>
  <c r="P126" i="278"/>
  <c r="P181" i="278"/>
  <c r="P153" i="278"/>
  <c r="P221" i="278"/>
  <c r="P173" i="278"/>
  <c r="P229" i="278"/>
  <c r="P277" i="278"/>
  <c r="P237" i="278"/>
  <c r="P205" i="278"/>
  <c r="Q13" i="289"/>
  <c r="Q14" i="289" s="1"/>
  <c r="P56" i="278"/>
  <c r="P144" i="278"/>
  <c r="P197" i="278"/>
  <c r="P245" i="278"/>
  <c r="P261" i="278"/>
  <c r="P269" i="278"/>
  <c r="P118" i="278"/>
  <c r="P79" i="278"/>
  <c r="P189" i="278"/>
  <c r="P213" i="278"/>
  <c r="E308" i="322"/>
  <c r="J29" i="285"/>
  <c r="F824" i="321" s="1"/>
  <c r="J9" i="285"/>
  <c r="F805" i="321" s="1"/>
  <c r="E335" i="322"/>
  <c r="F324" i="321"/>
  <c r="J13" i="325"/>
  <c r="F214" i="321" s="1"/>
  <c r="N126" i="273"/>
  <c r="N21" i="285" s="1"/>
  <c r="O40" i="278"/>
  <c r="E368" i="322"/>
  <c r="M335" i="278"/>
  <c r="M129" i="325"/>
  <c r="M117" i="325"/>
  <c r="P28" i="278"/>
  <c r="P29" i="278" s="1"/>
  <c r="P40" i="278" s="1"/>
  <c r="P118" i="325"/>
  <c r="P130" i="325"/>
  <c r="E358" i="322"/>
  <c r="AB310" i="278"/>
  <c r="AB319" i="278"/>
  <c r="K39" i="278"/>
  <c r="K41" i="278" s="1"/>
  <c r="K80" i="278" s="1"/>
  <c r="K81" i="278" s="1"/>
  <c r="K107" i="278" s="1"/>
  <c r="L22" i="278"/>
  <c r="L33" i="278" s="1"/>
  <c r="L35" i="278" s="1"/>
  <c r="L93" i="278" s="1"/>
  <c r="L95" i="278" s="1"/>
  <c r="L100" i="278" s="1"/>
  <c r="L101" i="278" s="1"/>
  <c r="N70" i="273"/>
  <c r="N22" i="324" s="1"/>
  <c r="N23" i="324" s="1"/>
  <c r="L20" i="327"/>
  <c r="M22" i="324"/>
  <c r="M23" i="324" s="1"/>
  <c r="M57" i="324" s="1"/>
  <c r="M63" i="324" s="1"/>
  <c r="M64" i="324" s="1"/>
  <c r="M197" i="273"/>
  <c r="M198" i="273" s="1"/>
  <c r="M201" i="273" s="1"/>
  <c r="M202" i="273"/>
  <c r="M203" i="273" s="1"/>
  <c r="M208" i="273"/>
  <c r="M209" i="273" s="1"/>
  <c r="L284" i="278"/>
  <c r="M214" i="273"/>
  <c r="M215" i="273" s="1"/>
  <c r="M19" i="278"/>
  <c r="M268" i="278"/>
  <c r="M270" i="278" s="1"/>
  <c r="M276" i="278"/>
  <c r="M278" i="278" s="1"/>
  <c r="M294" i="278" s="1"/>
  <c r="M244" i="278"/>
  <c r="M246" i="278" s="1"/>
  <c r="M290" i="278" s="1"/>
  <c r="M252" i="278"/>
  <c r="M254" i="278" s="1"/>
  <c r="M260" i="278"/>
  <c r="M262" i="278" s="1"/>
  <c r="M292" i="278" s="1"/>
  <c r="M236" i="278"/>
  <c r="M238" i="278" s="1"/>
  <c r="M212" i="278"/>
  <c r="M214" i="278" s="1"/>
  <c r="M220" i="278"/>
  <c r="M222" i="278" s="1"/>
  <c r="M228" i="278"/>
  <c r="M230" i="278" s="1"/>
  <c r="M288" i="278" s="1"/>
  <c r="M204" i="278"/>
  <c r="M206" i="278" s="1"/>
  <c r="M188" i="278"/>
  <c r="M190" i="278" s="1"/>
  <c r="M283" i="278" s="1"/>
  <c r="M196" i="278"/>
  <c r="M198" i="278" s="1"/>
  <c r="M284" i="278" s="1"/>
  <c r="M172" i="278"/>
  <c r="M174" i="278" s="1"/>
  <c r="M180" i="278"/>
  <c r="M182" i="278" s="1"/>
  <c r="M282" i="278" s="1"/>
  <c r="M143" i="278"/>
  <c r="M145" i="278" s="1"/>
  <c r="M152" i="278"/>
  <c r="M154" i="278" s="1"/>
  <c r="M134" i="278"/>
  <c r="M136" i="278" s="1"/>
  <c r="M20" i="278"/>
  <c r="E432" i="322"/>
  <c r="J57" i="278"/>
  <c r="F873" i="321" s="1"/>
  <c r="J72" i="278"/>
  <c r="F888" i="321" s="1"/>
  <c r="E477" i="322"/>
  <c r="J301" i="278"/>
  <c r="F1111" i="321" s="1"/>
  <c r="AB39" i="273"/>
  <c r="AB275" i="278"/>
  <c r="AB267" i="278"/>
  <c r="AB251" i="278"/>
  <c r="AB259" i="278"/>
  <c r="AB203" i="278"/>
  <c r="AB243" i="278"/>
  <c r="AB211" i="278"/>
  <c r="AB219" i="278"/>
  <c r="AB235" i="278"/>
  <c r="AB227" i="278"/>
  <c r="AB179" i="278"/>
  <c r="AB195" i="278"/>
  <c r="AB171" i="278"/>
  <c r="AB133" i="278"/>
  <c r="AB142" i="278"/>
  <c r="AB187" i="278"/>
  <c r="AB151" i="278"/>
  <c r="E433" i="322"/>
  <c r="J80" i="278"/>
  <c r="F896" i="321" s="1"/>
  <c r="J127" i="278"/>
  <c r="F941" i="321" s="1"/>
  <c r="J119" i="278"/>
  <c r="F933" i="321" s="1"/>
  <c r="J50" i="278"/>
  <c r="F866" i="321" s="1"/>
  <c r="L294" i="278"/>
  <c r="K72" i="278"/>
  <c r="K73" i="278" s="1"/>
  <c r="K106" i="278" s="1"/>
  <c r="K57" i="278"/>
  <c r="K58" i="278" s="1"/>
  <c r="L282" i="278"/>
  <c r="L292" i="278"/>
  <c r="O170" i="273"/>
  <c r="O172" i="273" s="1"/>
  <c r="O173" i="273" s="1"/>
  <c r="O4" i="327" s="1"/>
  <c r="P52" i="273"/>
  <c r="P107" i="325" s="1"/>
  <c r="P108" i="325" s="1"/>
  <c r="P135" i="325" s="1"/>
  <c r="P15" i="275"/>
  <c r="P42" i="324"/>
  <c r="P43" i="324" s="1"/>
  <c r="P69" i="273"/>
  <c r="P73" i="273"/>
  <c r="Q74" i="273" s="1"/>
  <c r="P68" i="273"/>
  <c r="P179" i="273"/>
  <c r="Q2" i="282"/>
  <c r="Q2" i="288"/>
  <c r="Q2" i="285"/>
  <c r="Q220" i="273"/>
  <c r="Q221" i="273" s="1"/>
  <c r="Q2" i="327"/>
  <c r="Q2" i="325"/>
  <c r="Q2" i="273"/>
  <c r="Q154" i="273"/>
  <c r="Q155" i="273" s="1"/>
  <c r="Q84" i="273"/>
  <c r="Q85" i="273" s="1"/>
  <c r="Q2" i="323"/>
  <c r="Q2" i="324"/>
  <c r="Q163" i="273"/>
  <c r="Q164" i="273" s="1"/>
  <c r="Q2" i="289"/>
  <c r="Q2" i="286"/>
  <c r="Q2" i="275"/>
  <c r="Q121" i="273"/>
  <c r="Q122" i="273" s="1"/>
  <c r="Q125" i="273" s="1"/>
  <c r="Q51" i="273"/>
  <c r="Q52" i="273" s="1"/>
  <c r="Q107" i="325" s="1"/>
  <c r="Q108" i="325" s="1"/>
  <c r="Q135" i="325" s="1"/>
  <c r="Q64" i="273"/>
  <c r="Q2" i="320"/>
  <c r="Q2" i="315"/>
  <c r="Q2" i="278"/>
  <c r="Q2" i="265"/>
  <c r="J3" i="327"/>
  <c r="J3" i="285"/>
  <c r="J3" i="286"/>
  <c r="J3" i="265"/>
  <c r="J3" i="315"/>
  <c r="J3" i="320"/>
  <c r="J3" i="324"/>
  <c r="J3" i="289"/>
  <c r="J3" i="273"/>
  <c r="J3" i="275"/>
  <c r="J3" i="325"/>
  <c r="J3" i="282"/>
  <c r="J3" i="278"/>
  <c r="J3" i="323"/>
  <c r="J3" i="288"/>
  <c r="P124" i="273"/>
  <c r="P88" i="273"/>
  <c r="P180" i="273"/>
  <c r="L28" i="285"/>
  <c r="L11" i="325"/>
  <c r="L66" i="324"/>
  <c r="L34" i="265"/>
  <c r="O60" i="324"/>
  <c r="O23" i="327"/>
  <c r="M182" i="273"/>
  <c r="L189" i="273"/>
  <c r="L190" i="273" s="1"/>
  <c r="R43" i="273"/>
  <c r="R45" i="273" s="1"/>
  <c r="R149" i="273" s="1"/>
  <c r="R150" i="273" s="1"/>
  <c r="R219" i="273"/>
  <c r="S40" i="273"/>
  <c r="N24" i="327"/>
  <c r="N61" i="324"/>
  <c r="O24" i="327"/>
  <c r="O61" i="324"/>
  <c r="J32" i="327"/>
  <c r="F1168" i="321" s="1"/>
  <c r="P89" i="273"/>
  <c r="P11" i="286"/>
  <c r="P93" i="273"/>
  <c r="Q94" i="273" s="1"/>
  <c r="Q181" i="273" s="1"/>
  <c r="P169" i="273"/>
  <c r="P207" i="273"/>
  <c r="J28" i="285"/>
  <c r="F823" i="321" s="1"/>
  <c r="J66" i="324"/>
  <c r="F155" i="321" s="1"/>
  <c r="J11" i="325"/>
  <c r="F212" i="321" s="1"/>
  <c r="O59" i="324"/>
  <c r="O22" i="327"/>
  <c r="K3" i="282"/>
  <c r="K3" i="285"/>
  <c r="K3" i="273"/>
  <c r="K3" i="278"/>
  <c r="K3" i="289"/>
  <c r="K3" i="265"/>
  <c r="K3" i="275"/>
  <c r="K3" i="315"/>
  <c r="K3" i="325"/>
  <c r="K3" i="288"/>
  <c r="K3" i="286"/>
  <c r="K3" i="320"/>
  <c r="K3" i="324"/>
  <c r="K3" i="323"/>
  <c r="K3" i="327"/>
  <c r="O88" i="273"/>
  <c r="O180" i="273"/>
  <c r="O124" i="273"/>
  <c r="O20" i="275"/>
  <c r="P17" i="275" s="1"/>
  <c r="K66" i="324"/>
  <c r="K11" i="325"/>
  <c r="K28" i="285"/>
  <c r="K34" i="265"/>
  <c r="O21" i="327"/>
  <c r="O58" i="324"/>
  <c r="N4" i="278"/>
  <c r="N4" i="315"/>
  <c r="N4" i="282"/>
  <c r="N4" i="320"/>
  <c r="N4" i="288"/>
  <c r="N4" i="273"/>
  <c r="N4" i="323"/>
  <c r="N4" i="275"/>
  <c r="N4" i="286"/>
  <c r="N4" i="327"/>
  <c r="N4" i="325"/>
  <c r="N4" i="324"/>
  <c r="N4" i="265"/>
  <c r="N4" i="285"/>
  <c r="N4" i="289"/>
  <c r="AE5" i="325"/>
  <c r="AE5" i="327"/>
  <c r="AE5" i="324"/>
  <c r="AE5" i="323"/>
  <c r="AB44" i="273"/>
  <c r="AC34" i="273"/>
  <c r="AD28" i="273"/>
  <c r="AD29" i="273" s="1"/>
  <c r="AD33" i="273" s="1"/>
  <c r="AD32" i="273"/>
  <c r="AE5" i="320"/>
  <c r="AE25" i="273"/>
  <c r="AE26" i="273" s="1"/>
  <c r="AE5" i="315"/>
  <c r="AE5" i="265"/>
  <c r="AE5" i="288"/>
  <c r="AE5" i="282"/>
  <c r="AE5" i="275"/>
  <c r="AE5" i="286"/>
  <c r="AE5" i="285"/>
  <c r="AE5" i="289"/>
  <c r="AE5" i="278"/>
  <c r="AE15" i="273"/>
  <c r="AE16" i="273" s="1"/>
  <c r="AE5" i="273"/>
  <c r="AD177" i="273"/>
  <c r="AD168" i="273"/>
  <c r="L108" i="278" l="1"/>
  <c r="L50" i="325"/>
  <c r="L51" i="325" s="1"/>
  <c r="L54" i="325" s="1"/>
  <c r="L55" i="325" s="1"/>
  <c r="L59" i="325" s="1"/>
  <c r="L60" i="325" s="1"/>
  <c r="E11" i="322"/>
  <c r="AC87" i="278"/>
  <c r="AC88" i="278" s="1"/>
  <c r="AC94" i="278" s="1"/>
  <c r="AC48" i="324"/>
  <c r="R49" i="324"/>
  <c r="R50" i="324" s="1"/>
  <c r="E89" i="322"/>
  <c r="N268" i="278"/>
  <c r="N270" i="278" s="1"/>
  <c r="N293" i="278" s="1"/>
  <c r="J63" i="288"/>
  <c r="F787" i="321" s="1"/>
  <c r="N212" i="278"/>
  <c r="N214" i="278" s="1"/>
  <c r="N286" i="278" s="1"/>
  <c r="AR10" i="273"/>
  <c r="AQ12" i="273"/>
  <c r="N197" i="273"/>
  <c r="N198" i="273" s="1"/>
  <c r="N201" i="273" s="1"/>
  <c r="N134" i="278"/>
  <c r="N136" i="278" s="1"/>
  <c r="N159" i="278" s="1"/>
  <c r="N180" i="278"/>
  <c r="N182" i="278" s="1"/>
  <c r="N282" i="278" s="1"/>
  <c r="Q277" i="278"/>
  <c r="Q99" i="278"/>
  <c r="N20" i="278"/>
  <c r="N228" i="278"/>
  <c r="N230" i="278" s="1"/>
  <c r="N288" i="278" s="1"/>
  <c r="N236" i="278"/>
  <c r="N238" i="278" s="1"/>
  <c r="N289" i="278" s="1"/>
  <c r="O90" i="273"/>
  <c r="O91" i="278" s="1"/>
  <c r="N152" i="278"/>
  <c r="N154" i="278" s="1"/>
  <c r="N161" i="278" s="1"/>
  <c r="N196" i="278"/>
  <c r="N198" i="278" s="1"/>
  <c r="N284" i="278" s="1"/>
  <c r="N220" i="278"/>
  <c r="N222" i="278" s="1"/>
  <c r="N287" i="278" s="1"/>
  <c r="N260" i="278"/>
  <c r="N262" i="278" s="1"/>
  <c r="N292" i="278" s="1"/>
  <c r="N276" i="278"/>
  <c r="N278" i="278" s="1"/>
  <c r="N294" i="278" s="1"/>
  <c r="R79" i="288"/>
  <c r="R135" i="273"/>
  <c r="R136" i="273" s="1"/>
  <c r="O140" i="273"/>
  <c r="N92" i="278"/>
  <c r="N208" i="273"/>
  <c r="N209" i="273" s="1"/>
  <c r="N172" i="278"/>
  <c r="N174" i="278" s="1"/>
  <c r="N281" i="278" s="1"/>
  <c r="N204" i="278"/>
  <c r="N206" i="278" s="1"/>
  <c r="N285" i="278" s="1"/>
  <c r="Q106" i="273"/>
  <c r="Q138" i="273"/>
  <c r="N143" i="278"/>
  <c r="N145" i="278" s="1"/>
  <c r="N160" i="278" s="1"/>
  <c r="N188" i="278"/>
  <c r="N190" i="278" s="1"/>
  <c r="N283" i="278" s="1"/>
  <c r="N244" i="278"/>
  <c r="N246" i="278" s="1"/>
  <c r="N290" i="278" s="1"/>
  <c r="N252" i="278"/>
  <c r="N254" i="278" s="1"/>
  <c r="N291" i="278" s="1"/>
  <c r="N202" i="273"/>
  <c r="N203" i="273" s="1"/>
  <c r="J95" i="278"/>
  <c r="F912" i="321" s="1"/>
  <c r="P46" i="325"/>
  <c r="P55" i="288"/>
  <c r="N111" i="273"/>
  <c r="M112" i="273" s="1"/>
  <c r="M61" i="288" s="1"/>
  <c r="M63" i="288" s="1"/>
  <c r="M65" i="288" s="1"/>
  <c r="N51" i="288"/>
  <c r="N52" i="288" s="1"/>
  <c r="L61" i="288"/>
  <c r="L63" i="288" s="1"/>
  <c r="L65" i="288" s="1"/>
  <c r="N92" i="325"/>
  <c r="N42" i="288"/>
  <c r="N35" i="288"/>
  <c r="N37" i="288" s="1"/>
  <c r="M43" i="288"/>
  <c r="M39" i="288"/>
  <c r="R103" i="273"/>
  <c r="R104" i="273" s="1"/>
  <c r="R107" i="273" s="1"/>
  <c r="R26" i="288"/>
  <c r="AE38" i="273"/>
  <c r="AE13" i="288"/>
  <c r="AE145" i="325"/>
  <c r="O108" i="273"/>
  <c r="N58" i="325"/>
  <c r="Q42" i="325"/>
  <c r="Q43" i="325" s="1"/>
  <c r="Q93" i="325"/>
  <c r="Q153" i="278"/>
  <c r="Q173" i="278"/>
  <c r="Q245" i="278"/>
  <c r="K62" i="325"/>
  <c r="L47" i="325"/>
  <c r="Q49" i="278"/>
  <c r="Q181" i="278"/>
  <c r="Q213" i="278"/>
  <c r="Q269" i="278"/>
  <c r="Q56" i="278"/>
  <c r="Q79" i="278"/>
  <c r="Q205" i="278"/>
  <c r="Q126" i="278"/>
  <c r="Q118" i="278"/>
  <c r="Q229" i="278"/>
  <c r="Q135" i="278"/>
  <c r="Q221" i="278"/>
  <c r="Q197" i="278"/>
  <c r="Q261" i="278"/>
  <c r="Q71" i="278"/>
  <c r="Q144" i="278"/>
  <c r="Q189" i="278"/>
  <c r="Q237" i="278"/>
  <c r="Q253" i="278"/>
  <c r="R13" i="289"/>
  <c r="R14" i="289" s="1"/>
  <c r="E336" i="322"/>
  <c r="J35" i="265"/>
  <c r="F358" i="321" s="1"/>
  <c r="P34" i="278"/>
  <c r="K119" i="278"/>
  <c r="K120" i="278" s="1"/>
  <c r="K157" i="278" s="1"/>
  <c r="E339" i="322"/>
  <c r="O70" i="273"/>
  <c r="O117" i="325" s="1"/>
  <c r="O126" i="273"/>
  <c r="O21" i="285" s="1"/>
  <c r="Q28" i="278"/>
  <c r="Q29" i="278" s="1"/>
  <c r="Q40" i="278" s="1"/>
  <c r="Q118" i="325"/>
  <c r="Q130" i="325"/>
  <c r="Q26" i="327"/>
  <c r="P26" i="327"/>
  <c r="N19" i="278"/>
  <c r="N129" i="325"/>
  <c r="N117" i="325"/>
  <c r="N214" i="273"/>
  <c r="N215" i="273" s="1"/>
  <c r="N21" i="278" s="1"/>
  <c r="M20" i="327"/>
  <c r="K127" i="278"/>
  <c r="K128" i="278" s="1"/>
  <c r="K158" i="278" s="1"/>
  <c r="O4" i="323"/>
  <c r="L39" i="278"/>
  <c r="L41" i="278" s="1"/>
  <c r="L127" i="278" s="1"/>
  <c r="L128" i="278" s="1"/>
  <c r="L158" i="278" s="1"/>
  <c r="AC319" i="278"/>
  <c r="AC310" i="278"/>
  <c r="K50" i="278"/>
  <c r="K51" i="278" s="1"/>
  <c r="K104" i="278" s="1"/>
  <c r="O4" i="286"/>
  <c r="O4" i="273"/>
  <c r="O4" i="315"/>
  <c r="O4" i="289"/>
  <c r="O4" i="275"/>
  <c r="O4" i="324"/>
  <c r="O4" i="265"/>
  <c r="O4" i="320"/>
  <c r="O4" i="282"/>
  <c r="O4" i="288"/>
  <c r="O4" i="325"/>
  <c r="O4" i="285"/>
  <c r="O4" i="278"/>
  <c r="N335" i="278"/>
  <c r="L295" i="278"/>
  <c r="L301" i="278" s="1"/>
  <c r="O196" i="278"/>
  <c r="O198" i="278" s="1"/>
  <c r="O284" i="278" s="1"/>
  <c r="O220" i="278"/>
  <c r="O222" i="278" s="1"/>
  <c r="O287" i="278" s="1"/>
  <c r="L72" i="278"/>
  <c r="L73" i="278" s="1"/>
  <c r="L106" i="278" s="1"/>
  <c r="L57" i="278"/>
  <c r="L58" i="278" s="1"/>
  <c r="M159" i="278"/>
  <c r="M281" i="278"/>
  <c r="M293" i="278"/>
  <c r="AC259" i="278"/>
  <c r="AC267" i="278"/>
  <c r="AC275" i="278"/>
  <c r="AC243" i="278"/>
  <c r="AC251" i="278"/>
  <c r="AC235" i="278"/>
  <c r="AC227" i="278"/>
  <c r="AC203" i="278"/>
  <c r="AC211" i="278"/>
  <c r="AC219" i="278"/>
  <c r="AC171" i="278"/>
  <c r="AC187" i="278"/>
  <c r="AC195" i="278"/>
  <c r="AC133" i="278"/>
  <c r="AC179" i="278"/>
  <c r="AC142" i="278"/>
  <c r="AC151" i="278"/>
  <c r="M21" i="278"/>
  <c r="M22" i="278" s="1"/>
  <c r="P170" i="273"/>
  <c r="P172" i="273" s="1"/>
  <c r="P173" i="273" s="1"/>
  <c r="P4" i="320" s="1"/>
  <c r="J120" i="278"/>
  <c r="F935" i="321" s="1"/>
  <c r="J73" i="278"/>
  <c r="F890" i="321" s="1"/>
  <c r="M161" i="278"/>
  <c r="M287" i="278"/>
  <c r="M291" i="278"/>
  <c r="K61" i="278"/>
  <c r="K62" i="278" s="1"/>
  <c r="K65" i="278" s="1"/>
  <c r="K64" i="278"/>
  <c r="J128" i="278"/>
  <c r="F943" i="321" s="1"/>
  <c r="J58" i="278"/>
  <c r="F875" i="321" s="1"/>
  <c r="M160" i="278"/>
  <c r="M286" i="278"/>
  <c r="J51" i="278"/>
  <c r="F868" i="321" s="1"/>
  <c r="J81" i="278"/>
  <c r="F898" i="321" s="1"/>
  <c r="M285" i="278"/>
  <c r="M289" i="278"/>
  <c r="Q27" i="324"/>
  <c r="Q28" i="324" s="1"/>
  <c r="Q37" i="324"/>
  <c r="Q38" i="324" s="1"/>
  <c r="Q178" i="273"/>
  <c r="Q32" i="324"/>
  <c r="Q33" i="324" s="1"/>
  <c r="Q55" i="273"/>
  <c r="R56" i="273" s="1"/>
  <c r="L3" i="288"/>
  <c r="L3" i="323"/>
  <c r="L3" i="275"/>
  <c r="L3" i="324"/>
  <c r="L3" i="289"/>
  <c r="L3" i="325"/>
  <c r="L3" i="315"/>
  <c r="L3" i="282"/>
  <c r="L3" i="327"/>
  <c r="L3" i="278"/>
  <c r="L3" i="285"/>
  <c r="L3" i="320"/>
  <c r="L3" i="286"/>
  <c r="L3" i="265"/>
  <c r="L3" i="273"/>
  <c r="M34" i="265"/>
  <c r="M66" i="324"/>
  <c r="M11" i="325"/>
  <c r="M28" i="285"/>
  <c r="Q180" i="273"/>
  <c r="Q88" i="273"/>
  <c r="Q124" i="273"/>
  <c r="T40" i="273"/>
  <c r="S219" i="273"/>
  <c r="S43" i="273"/>
  <c r="S45" i="273" s="1"/>
  <c r="S149" i="273" s="1"/>
  <c r="S150" i="273" s="1"/>
  <c r="S49" i="324" s="1"/>
  <c r="S50" i="324" s="1"/>
  <c r="N182" i="273"/>
  <c r="M189" i="273"/>
  <c r="M190" i="273" s="1"/>
  <c r="Q207" i="273"/>
  <c r="Q169" i="273"/>
  <c r="Q93" i="273"/>
  <c r="R94" i="273" s="1"/>
  <c r="R181" i="273" s="1"/>
  <c r="Q89" i="273"/>
  <c r="Q11" i="286"/>
  <c r="P55" i="273"/>
  <c r="Q56" i="273" s="1"/>
  <c r="P37" i="324"/>
  <c r="P38" i="324" s="1"/>
  <c r="P178" i="273"/>
  <c r="P27" i="324"/>
  <c r="P28" i="324" s="1"/>
  <c r="P32" i="324"/>
  <c r="P33" i="324" s="1"/>
  <c r="P24" i="327"/>
  <c r="P61" i="324"/>
  <c r="J34" i="265"/>
  <c r="F357" i="321" s="1"/>
  <c r="R2" i="275"/>
  <c r="R2" i="278"/>
  <c r="R84" i="273"/>
  <c r="R85" i="273" s="1"/>
  <c r="R220" i="273"/>
  <c r="R221" i="273" s="1"/>
  <c r="R163" i="273"/>
  <c r="R164" i="273" s="1"/>
  <c r="R2" i="323"/>
  <c r="R121" i="273"/>
  <c r="R122" i="273" s="1"/>
  <c r="R125" i="273" s="1"/>
  <c r="R64" i="273"/>
  <c r="R65" i="273" s="1"/>
  <c r="R45" i="325" s="1"/>
  <c r="R51" i="273"/>
  <c r="R52" i="273" s="1"/>
  <c r="R107" i="325" s="1"/>
  <c r="R108" i="325" s="1"/>
  <c r="R135" i="325" s="1"/>
  <c r="R2" i="285"/>
  <c r="R2" i="265"/>
  <c r="R2" i="324"/>
  <c r="R2" i="325"/>
  <c r="R154" i="273"/>
  <c r="R155" i="273" s="1"/>
  <c r="R2" i="282"/>
  <c r="R2" i="286"/>
  <c r="R2" i="320"/>
  <c r="R2" i="327"/>
  <c r="R2" i="289"/>
  <c r="R2" i="288"/>
  <c r="R2" i="273"/>
  <c r="R2" i="315"/>
  <c r="Q65" i="273"/>
  <c r="Q45" i="325" s="1"/>
  <c r="P20" i="275"/>
  <c r="Q17" i="275" s="1"/>
  <c r="N20" i="327"/>
  <c r="N57" i="324"/>
  <c r="N63" i="324" s="1"/>
  <c r="N64" i="324" s="1"/>
  <c r="AF5" i="325"/>
  <c r="AF5" i="327"/>
  <c r="AF5" i="324"/>
  <c r="AF5" i="323"/>
  <c r="AD34" i="273"/>
  <c r="AE28" i="273"/>
  <c r="AE29" i="273" s="1"/>
  <c r="AE33" i="273" s="1"/>
  <c r="AE32" i="273"/>
  <c r="AC44" i="273"/>
  <c r="AC39" i="273"/>
  <c r="AF5" i="320"/>
  <c r="AF25" i="273"/>
  <c r="AF26" i="273" s="1"/>
  <c r="AF5" i="315"/>
  <c r="AF5" i="288"/>
  <c r="AF5" i="282"/>
  <c r="AF5" i="275"/>
  <c r="AF5" i="286"/>
  <c r="AF5" i="265"/>
  <c r="AF5" i="285"/>
  <c r="AF5" i="289"/>
  <c r="AF5" i="278"/>
  <c r="AF15" i="273"/>
  <c r="AF16" i="273" s="1"/>
  <c r="AF5" i="273"/>
  <c r="AE177" i="273"/>
  <c r="AE168" i="273"/>
  <c r="P90" i="273" l="1"/>
  <c r="P91" i="278" s="1"/>
  <c r="O202" i="273"/>
  <c r="O143" i="278"/>
  <c r="O145" i="278" s="1"/>
  <c r="O160" i="278" s="1"/>
  <c r="O208" i="273"/>
  <c r="O228" i="278"/>
  <c r="O230" i="278" s="1"/>
  <c r="S25" i="327"/>
  <c r="S62" i="324"/>
  <c r="O134" i="278"/>
  <c r="O136" i="278" s="1"/>
  <c r="O159" i="278" s="1"/>
  <c r="O244" i="278"/>
  <c r="O246" i="278" s="1"/>
  <c r="O290" i="278" s="1"/>
  <c r="R25" i="327"/>
  <c r="R62" i="324"/>
  <c r="AD87" i="278"/>
  <c r="AD88" i="278" s="1"/>
  <c r="AD94" i="278" s="1"/>
  <c r="AD48" i="324"/>
  <c r="O20" i="278"/>
  <c r="O212" i="278"/>
  <c r="O214" i="278" s="1"/>
  <c r="O286" i="278" s="1"/>
  <c r="O260" i="278"/>
  <c r="O262" i="278" s="1"/>
  <c r="O292" i="278" s="1"/>
  <c r="J65" i="288"/>
  <c r="F788" i="321" s="1"/>
  <c r="E259" i="322"/>
  <c r="N295" i="278"/>
  <c r="N301" i="278" s="1"/>
  <c r="AS10" i="273"/>
  <c r="AR12" i="273"/>
  <c r="P140" i="273"/>
  <c r="O92" i="278"/>
  <c r="E241" i="322"/>
  <c r="J100" i="278"/>
  <c r="F916" i="321" s="1"/>
  <c r="O197" i="273"/>
  <c r="O198" i="273" s="1"/>
  <c r="O201" i="273" s="1"/>
  <c r="O188" i="278"/>
  <c r="O190" i="278" s="1"/>
  <c r="O252" i="278"/>
  <c r="O254" i="278" s="1"/>
  <c r="O291" i="278" s="1"/>
  <c r="O276" i="278"/>
  <c r="O278" i="278" s="1"/>
  <c r="O294" i="278" s="1"/>
  <c r="R139" i="273"/>
  <c r="S79" i="288"/>
  <c r="S135" i="273"/>
  <c r="S136" i="273" s="1"/>
  <c r="S139" i="273" s="1"/>
  <c r="O152" i="278"/>
  <c r="O154" i="278" s="1"/>
  <c r="O161" i="278" s="1"/>
  <c r="O236" i="278"/>
  <c r="O238" i="278" s="1"/>
  <c r="O289" i="278" s="1"/>
  <c r="O180" i="278"/>
  <c r="O182" i="278" s="1"/>
  <c r="O282" i="278" s="1"/>
  <c r="O172" i="278"/>
  <c r="O174" i="278" s="1"/>
  <c r="O281" i="278" s="1"/>
  <c r="O204" i="278"/>
  <c r="O206" i="278" s="1"/>
  <c r="O285" i="278" s="1"/>
  <c r="O268" i="278"/>
  <c r="O270" i="278" s="1"/>
  <c r="O293" i="278" s="1"/>
  <c r="R277" i="278"/>
  <c r="R99" i="278"/>
  <c r="O111" i="273"/>
  <c r="N112" i="273" s="1"/>
  <c r="O51" i="288"/>
  <c r="O52" i="288" s="1"/>
  <c r="O56" i="288" s="1"/>
  <c r="Q46" i="325"/>
  <c r="Q55" i="288"/>
  <c r="N56" i="288"/>
  <c r="N43" i="288"/>
  <c r="N39" i="288"/>
  <c r="O92" i="325"/>
  <c r="O35" i="288"/>
  <c r="O37" i="288" s="1"/>
  <c r="O42" i="288"/>
  <c r="O58" i="325"/>
  <c r="P108" i="273"/>
  <c r="AF38" i="273"/>
  <c r="AF145" i="325"/>
  <c r="AF13" i="288"/>
  <c r="S103" i="273"/>
  <c r="S104" i="273" s="1"/>
  <c r="S107" i="273" s="1"/>
  <c r="S26" i="288"/>
  <c r="R42" i="325"/>
  <c r="R43" i="325" s="1"/>
  <c r="R93" i="325"/>
  <c r="L62" i="325"/>
  <c r="M47" i="325"/>
  <c r="R229" i="278"/>
  <c r="R237" i="278"/>
  <c r="R71" i="278"/>
  <c r="R181" i="278"/>
  <c r="R118" i="278"/>
  <c r="R56" i="278"/>
  <c r="R261" i="278"/>
  <c r="R144" i="278"/>
  <c r="R213" i="278"/>
  <c r="R173" i="278"/>
  <c r="R153" i="278"/>
  <c r="R205" i="278"/>
  <c r="R245" i="278"/>
  <c r="R253" i="278"/>
  <c r="E310" i="322"/>
  <c r="R126" i="278"/>
  <c r="R221" i="278"/>
  <c r="S13" i="289"/>
  <c r="S14" i="289" s="1"/>
  <c r="R79" i="278"/>
  <c r="R49" i="278"/>
  <c r="R135" i="278"/>
  <c r="R189" i="278"/>
  <c r="R197" i="278"/>
  <c r="R269" i="278"/>
  <c r="O214" i="273"/>
  <c r="P70" i="273"/>
  <c r="P117" i="325" s="1"/>
  <c r="K162" i="278"/>
  <c r="K300" i="278" s="1"/>
  <c r="K302" i="278" s="1"/>
  <c r="K303" i="278" s="1"/>
  <c r="P126" i="273"/>
  <c r="P21" i="285" s="1"/>
  <c r="O22" i="324"/>
  <c r="O23" i="324" s="1"/>
  <c r="O57" i="324" s="1"/>
  <c r="O63" i="324" s="1"/>
  <c r="O64" i="324" s="1"/>
  <c r="O335" i="278"/>
  <c r="O19" i="278"/>
  <c r="O129" i="325"/>
  <c r="Q34" i="278"/>
  <c r="L80" i="278"/>
  <c r="L81" i="278" s="1"/>
  <c r="L107" i="278" s="1"/>
  <c r="N22" i="278"/>
  <c r="N39" i="278" s="1"/>
  <c r="N41" i="278" s="1"/>
  <c r="R28" i="278"/>
  <c r="R29" i="278" s="1"/>
  <c r="R40" i="278" s="1"/>
  <c r="R130" i="325"/>
  <c r="R118" i="325"/>
  <c r="L119" i="278"/>
  <c r="L120" i="278" s="1"/>
  <c r="L157" i="278" s="1"/>
  <c r="L162" i="278" s="1"/>
  <c r="R26" i="327"/>
  <c r="O215" i="273"/>
  <c r="O21" i="278" s="1"/>
  <c r="L50" i="278"/>
  <c r="L51" i="278" s="1"/>
  <c r="L104" i="278" s="1"/>
  <c r="AD319" i="278"/>
  <c r="AD310" i="278"/>
  <c r="O203" i="273"/>
  <c r="P4" i="278"/>
  <c r="P4" i="323"/>
  <c r="Q170" i="273"/>
  <c r="Q172" i="273" s="1"/>
  <c r="Q173" i="273" s="1"/>
  <c r="Q4" i="315" s="1"/>
  <c r="P4" i="286"/>
  <c r="P4" i="282"/>
  <c r="P4" i="324"/>
  <c r="P4" i="327"/>
  <c r="P4" i="273"/>
  <c r="P4" i="289"/>
  <c r="P4" i="285"/>
  <c r="K66" i="278"/>
  <c r="K105" i="278" s="1"/>
  <c r="K109" i="278" s="1"/>
  <c r="P4" i="275"/>
  <c r="O209" i="273"/>
  <c r="P4" i="265"/>
  <c r="P4" i="288"/>
  <c r="P4" i="315"/>
  <c r="P4" i="325"/>
  <c r="AD44" i="273"/>
  <c r="AD275" i="278"/>
  <c r="AD251" i="278"/>
  <c r="AD259" i="278"/>
  <c r="AD267" i="278"/>
  <c r="AD235" i="278"/>
  <c r="AD243" i="278"/>
  <c r="AD219" i="278"/>
  <c r="AD227" i="278"/>
  <c r="AD203" i="278"/>
  <c r="AD211" i="278"/>
  <c r="AD195" i="278"/>
  <c r="AD179" i="278"/>
  <c r="AD187" i="278"/>
  <c r="AD151" i="278"/>
  <c r="AD171" i="278"/>
  <c r="AD133" i="278"/>
  <c r="AD142" i="278"/>
  <c r="P276" i="278"/>
  <c r="P278" i="278" s="1"/>
  <c r="P268" i="278"/>
  <c r="P270" i="278" s="1"/>
  <c r="P252" i="278"/>
  <c r="P254" i="278" s="1"/>
  <c r="P260" i="278"/>
  <c r="P262" i="278" s="1"/>
  <c r="P236" i="278"/>
  <c r="P238" i="278" s="1"/>
  <c r="P244" i="278"/>
  <c r="P246" i="278" s="1"/>
  <c r="P220" i="278"/>
  <c r="P222" i="278" s="1"/>
  <c r="P228" i="278"/>
  <c r="P230" i="278" s="1"/>
  <c r="P288" i="278" s="1"/>
  <c r="P204" i="278"/>
  <c r="P206" i="278" s="1"/>
  <c r="P212" i="278"/>
  <c r="P214" i="278" s="1"/>
  <c r="P196" i="278"/>
  <c r="P198" i="278" s="1"/>
  <c r="P180" i="278"/>
  <c r="P182" i="278" s="1"/>
  <c r="P188" i="278"/>
  <c r="P190" i="278" s="1"/>
  <c r="P283" i="278" s="1"/>
  <c r="P152" i="278"/>
  <c r="P154" i="278" s="1"/>
  <c r="P172" i="278"/>
  <c r="P174" i="278" s="1"/>
  <c r="P134" i="278"/>
  <c r="P136" i="278" s="1"/>
  <c r="P143" i="278"/>
  <c r="P145" i="278" s="1"/>
  <c r="P20" i="278"/>
  <c r="M295" i="278"/>
  <c r="L61" i="278"/>
  <c r="L62" i="278" s="1"/>
  <c r="L65" i="278" s="1"/>
  <c r="L64" i="278"/>
  <c r="O288" i="278"/>
  <c r="E444" i="322"/>
  <c r="J107" i="278"/>
  <c r="F923" i="321" s="1"/>
  <c r="E438" i="322"/>
  <c r="J64" i="278"/>
  <c r="F880" i="321" s="1"/>
  <c r="J61" i="278"/>
  <c r="F877" i="321" s="1"/>
  <c r="E451" i="322"/>
  <c r="J158" i="278"/>
  <c r="F972" i="321" s="1"/>
  <c r="E449" i="322"/>
  <c r="J157" i="278"/>
  <c r="F971" i="321" s="1"/>
  <c r="M33" i="278"/>
  <c r="M35" i="278" s="1"/>
  <c r="M93" i="278" s="1"/>
  <c r="M95" i="278" s="1"/>
  <c r="M100" i="278" s="1"/>
  <c r="M101" i="278" s="1"/>
  <c r="M39" i="278"/>
  <c r="M41" i="278" s="1"/>
  <c r="O283" i="278"/>
  <c r="E442" i="322"/>
  <c r="J106" i="278"/>
  <c r="F922" i="321" s="1"/>
  <c r="E436" i="322"/>
  <c r="J104" i="278"/>
  <c r="F920" i="321" s="1"/>
  <c r="R207" i="273"/>
  <c r="R169" i="273"/>
  <c r="M3" i="288"/>
  <c r="M3" i="320"/>
  <c r="M3" i="324"/>
  <c r="M3" i="282"/>
  <c r="M3" i="265"/>
  <c r="M3" i="323"/>
  <c r="M3" i="278"/>
  <c r="M3" i="273"/>
  <c r="M3" i="286"/>
  <c r="M3" i="315"/>
  <c r="M3" i="327"/>
  <c r="M3" i="325"/>
  <c r="M3" i="285"/>
  <c r="M3" i="275"/>
  <c r="M3" i="289"/>
  <c r="N11" i="325"/>
  <c r="N34" i="265"/>
  <c r="N28" i="285"/>
  <c r="N66" i="324"/>
  <c r="Q15" i="275"/>
  <c r="Q20" i="275" s="1"/>
  <c r="R17" i="275" s="1"/>
  <c r="Q73" i="273"/>
  <c r="R74" i="273" s="1"/>
  <c r="Q69" i="273"/>
  <c r="Q42" i="324"/>
  <c r="Q43" i="324" s="1"/>
  <c r="O182" i="273"/>
  <c r="N189" i="273"/>
  <c r="N190" i="273" s="1"/>
  <c r="R69" i="273"/>
  <c r="R15" i="275"/>
  <c r="R73" i="273"/>
  <c r="S74" i="273" s="1"/>
  <c r="R42" i="324"/>
  <c r="R43" i="324" s="1"/>
  <c r="R27" i="324"/>
  <c r="R28" i="324" s="1"/>
  <c r="R178" i="273"/>
  <c r="R55" i="273"/>
  <c r="S56" i="273" s="1"/>
  <c r="R32" i="324"/>
  <c r="R33" i="324" s="1"/>
  <c r="R37" i="324"/>
  <c r="R38" i="324" s="1"/>
  <c r="P21" i="327"/>
  <c r="P58" i="324"/>
  <c r="U40" i="273"/>
  <c r="T43" i="273"/>
  <c r="T45" i="273" s="1"/>
  <c r="T149" i="273" s="1"/>
  <c r="T150" i="273" s="1"/>
  <c r="T49" i="324" s="1"/>
  <c r="T50" i="324" s="1"/>
  <c r="T219" i="273"/>
  <c r="Q59" i="324"/>
  <c r="Q22" i="327"/>
  <c r="R89" i="273"/>
  <c r="R93" i="273"/>
  <c r="S94" i="273" s="1"/>
  <c r="S181" i="273" s="1"/>
  <c r="R11" i="286"/>
  <c r="P23" i="327"/>
  <c r="P60" i="324"/>
  <c r="S2" i="320"/>
  <c r="S84" i="273"/>
  <c r="S85" i="273" s="1"/>
  <c r="S2" i="265"/>
  <c r="S121" i="273"/>
  <c r="S122" i="273" s="1"/>
  <c r="S125" i="273" s="1"/>
  <c r="S2" i="327"/>
  <c r="S2" i="282"/>
  <c r="S2" i="315"/>
  <c r="S2" i="278"/>
  <c r="S2" i="288"/>
  <c r="S51" i="273"/>
  <c r="S52" i="273" s="1"/>
  <c r="S107" i="325" s="1"/>
  <c r="S108" i="325" s="1"/>
  <c r="S135" i="325" s="1"/>
  <c r="S163" i="273"/>
  <c r="S164" i="273" s="1"/>
  <c r="S2" i="275"/>
  <c r="S2" i="324"/>
  <c r="S220" i="273"/>
  <c r="S221" i="273" s="1"/>
  <c r="S64" i="273"/>
  <c r="S65" i="273" s="1"/>
  <c r="S45" i="325" s="1"/>
  <c r="S2" i="285"/>
  <c r="S154" i="273"/>
  <c r="S155" i="273" s="1"/>
  <c r="S2" i="273"/>
  <c r="S2" i="323"/>
  <c r="S2" i="286"/>
  <c r="S2" i="325"/>
  <c r="S2" i="289"/>
  <c r="Q60" i="324"/>
  <c r="Q23" i="327"/>
  <c r="P22" i="327"/>
  <c r="P59" i="324"/>
  <c r="Q68" i="273"/>
  <c r="Q179" i="273"/>
  <c r="P202" i="273"/>
  <c r="Q90" i="273"/>
  <c r="Q91" i="278" s="1"/>
  <c r="P208" i="273"/>
  <c r="P197" i="273"/>
  <c r="R179" i="273"/>
  <c r="R68" i="273"/>
  <c r="Q58" i="324"/>
  <c r="Q21" i="327"/>
  <c r="AG5" i="325"/>
  <c r="AG5" i="327"/>
  <c r="AG5" i="324"/>
  <c r="AG5" i="323"/>
  <c r="AD39" i="273"/>
  <c r="AE34" i="273"/>
  <c r="AF28" i="273"/>
  <c r="AF29" i="273" s="1"/>
  <c r="AF33" i="273" s="1"/>
  <c r="AF32" i="273"/>
  <c r="AG5" i="320"/>
  <c r="AG25" i="273"/>
  <c r="AG26" i="273" s="1"/>
  <c r="AG5" i="315"/>
  <c r="AF177" i="273"/>
  <c r="AF168" i="273"/>
  <c r="AG5" i="275"/>
  <c r="AG5" i="286"/>
  <c r="AG5" i="265"/>
  <c r="AG5" i="288"/>
  <c r="AG5" i="282"/>
  <c r="AG5" i="278"/>
  <c r="AG5" i="285"/>
  <c r="AG5" i="289"/>
  <c r="AG15" i="273"/>
  <c r="AG16" i="273" s="1"/>
  <c r="AG5" i="273"/>
  <c r="M108" i="278" l="1"/>
  <c r="M50" i="325"/>
  <c r="M51" i="325" s="1"/>
  <c r="M54" i="325" s="1"/>
  <c r="M55" i="325" s="1"/>
  <c r="M59" i="325" s="1"/>
  <c r="M60" i="325" s="1"/>
  <c r="T25" i="327"/>
  <c r="T62" i="324"/>
  <c r="AE87" i="278"/>
  <c r="AE88" i="278" s="1"/>
  <c r="AE94" i="278" s="1"/>
  <c r="AE48" i="324"/>
  <c r="AT10" i="273"/>
  <c r="AS12" i="273"/>
  <c r="S245" i="278"/>
  <c r="S99" i="278"/>
  <c r="Q140" i="273"/>
  <c r="P92" i="278"/>
  <c r="T79" i="288"/>
  <c r="T135" i="273"/>
  <c r="T136" i="273" s="1"/>
  <c r="R106" i="273"/>
  <c r="R138" i="273"/>
  <c r="S106" i="273"/>
  <c r="S138" i="273"/>
  <c r="J101" i="278"/>
  <c r="P111" i="273"/>
  <c r="O112" i="273" s="1"/>
  <c r="O61" i="288" s="1"/>
  <c r="O63" i="288" s="1"/>
  <c r="O65" i="288" s="1"/>
  <c r="P51" i="288"/>
  <c r="P52" i="288" s="1"/>
  <c r="N61" i="288"/>
  <c r="N63" i="288" s="1"/>
  <c r="R46" i="325"/>
  <c r="R55" i="288"/>
  <c r="P92" i="325"/>
  <c r="P42" i="288"/>
  <c r="P35" i="288"/>
  <c r="P37" i="288" s="1"/>
  <c r="O43" i="288"/>
  <c r="O39" i="288"/>
  <c r="Q108" i="273"/>
  <c r="P58" i="325"/>
  <c r="AG38" i="273"/>
  <c r="AG13" i="288"/>
  <c r="AG145" i="325"/>
  <c r="T103" i="273"/>
  <c r="T104" i="273" s="1"/>
  <c r="T107" i="273" s="1"/>
  <c r="T26" i="288"/>
  <c r="S42" i="325"/>
  <c r="S43" i="325" s="1"/>
  <c r="S93" i="325"/>
  <c r="M62" i="325"/>
  <c r="N47" i="325"/>
  <c r="S49" i="278"/>
  <c r="Q126" i="273"/>
  <c r="S181" i="278"/>
  <c r="S173" i="278"/>
  <c r="S56" i="278"/>
  <c r="S229" i="278"/>
  <c r="S153" i="278"/>
  <c r="S261" i="278"/>
  <c r="Q70" i="273"/>
  <c r="Q129" i="325" s="1"/>
  <c r="P214" i="273"/>
  <c r="P215" i="273" s="1"/>
  <c r="P21" i="278" s="1"/>
  <c r="S269" i="278"/>
  <c r="S237" i="278"/>
  <c r="S126" i="278"/>
  <c r="S197" i="278"/>
  <c r="S277" i="278"/>
  <c r="T13" i="289"/>
  <c r="T14" i="289" s="1"/>
  <c r="S79" i="278"/>
  <c r="S71" i="278"/>
  <c r="S189" i="278"/>
  <c r="S221" i="278"/>
  <c r="S253" i="278"/>
  <c r="S118" i="278"/>
  <c r="S135" i="278"/>
  <c r="S144" i="278"/>
  <c r="S205" i="278"/>
  <c r="S213" i="278"/>
  <c r="P22" i="324"/>
  <c r="P23" i="324" s="1"/>
  <c r="P57" i="324" s="1"/>
  <c r="P63" i="324" s="1"/>
  <c r="P64" i="324" s="1"/>
  <c r="P203" i="273"/>
  <c r="P129" i="325"/>
  <c r="P335" i="278"/>
  <c r="P19" i="278"/>
  <c r="O20" i="327"/>
  <c r="N33" i="278"/>
  <c r="N35" i="278" s="1"/>
  <c r="O22" i="278"/>
  <c r="O39" i="278" s="1"/>
  <c r="O41" i="278" s="1"/>
  <c r="O80" i="278" s="1"/>
  <c r="O81" i="278" s="1"/>
  <c r="O107" i="278" s="1"/>
  <c r="O295" i="278"/>
  <c r="O301" i="278" s="1"/>
  <c r="R34" i="278"/>
  <c r="S28" i="278"/>
  <c r="S29" i="278" s="1"/>
  <c r="S40" i="278" s="1"/>
  <c r="S130" i="325"/>
  <c r="S118" i="325"/>
  <c r="S26" i="327"/>
  <c r="Q4" i="286"/>
  <c r="Q4" i="282"/>
  <c r="Q4" i="285"/>
  <c r="Q4" i="273"/>
  <c r="K10" i="265"/>
  <c r="K320" i="278"/>
  <c r="K321" i="278" s="1"/>
  <c r="Q4" i="327"/>
  <c r="AE319" i="278"/>
  <c r="AE310" i="278"/>
  <c r="K311" i="278"/>
  <c r="K312" i="278" s="1"/>
  <c r="Q4" i="320"/>
  <c r="Q4" i="324"/>
  <c r="Q4" i="275"/>
  <c r="Q4" i="325"/>
  <c r="Q4" i="323"/>
  <c r="Q4" i="288"/>
  <c r="Q4" i="265"/>
  <c r="P209" i="273"/>
  <c r="Q4" i="278"/>
  <c r="Q4" i="289"/>
  <c r="R170" i="273"/>
  <c r="R172" i="273" s="1"/>
  <c r="R173" i="273" s="1"/>
  <c r="R4" i="289" s="1"/>
  <c r="K9" i="265"/>
  <c r="L300" i="278"/>
  <c r="L302" i="278" s="1"/>
  <c r="L303" i="278" s="1"/>
  <c r="P198" i="273"/>
  <c r="P201" i="273" s="1"/>
  <c r="AE44" i="273"/>
  <c r="AE275" i="278"/>
  <c r="AE243" i="278"/>
  <c r="AE259" i="278"/>
  <c r="AE267" i="278"/>
  <c r="AE235" i="278"/>
  <c r="AE211" i="278"/>
  <c r="AE251" i="278"/>
  <c r="AE219" i="278"/>
  <c r="AE227" i="278"/>
  <c r="AE203" i="278"/>
  <c r="AE187" i="278"/>
  <c r="AE195" i="278"/>
  <c r="AE171" i="278"/>
  <c r="AE179" i="278"/>
  <c r="AE142" i="278"/>
  <c r="AE151" i="278"/>
  <c r="AE133" i="278"/>
  <c r="Q268" i="278"/>
  <c r="Q270" i="278" s="1"/>
  <c r="Q293" i="278" s="1"/>
  <c r="Q276" i="278"/>
  <c r="Q278" i="278" s="1"/>
  <c r="Q294" i="278" s="1"/>
  <c r="Q244" i="278"/>
  <c r="Q246" i="278" s="1"/>
  <c r="Q290" i="278" s="1"/>
  <c r="Q252" i="278"/>
  <c r="Q254" i="278" s="1"/>
  <c r="Q291" i="278" s="1"/>
  <c r="Q260" i="278"/>
  <c r="Q262" i="278" s="1"/>
  <c r="Q292" i="278" s="1"/>
  <c r="Q236" i="278"/>
  <c r="Q238" i="278" s="1"/>
  <c r="Q289" i="278" s="1"/>
  <c r="Q212" i="278"/>
  <c r="Q214" i="278" s="1"/>
  <c r="Q286" i="278" s="1"/>
  <c r="Q220" i="278"/>
  <c r="Q222" i="278" s="1"/>
  <c r="Q287" i="278" s="1"/>
  <c r="Q228" i="278"/>
  <c r="Q230" i="278" s="1"/>
  <c r="Q288" i="278" s="1"/>
  <c r="Q204" i="278"/>
  <c r="Q206" i="278" s="1"/>
  <c r="Q285" i="278" s="1"/>
  <c r="Q188" i="278"/>
  <c r="Q190" i="278" s="1"/>
  <c r="Q196" i="278"/>
  <c r="Q198" i="278" s="1"/>
  <c r="Q284" i="278" s="1"/>
  <c r="Q172" i="278"/>
  <c r="Q174" i="278" s="1"/>
  <c r="Q281" i="278" s="1"/>
  <c r="Q180" i="278"/>
  <c r="Q182" i="278" s="1"/>
  <c r="Q282" i="278" s="1"/>
  <c r="Q143" i="278"/>
  <c r="Q145" i="278" s="1"/>
  <c r="Q160" i="278" s="1"/>
  <c r="Q152" i="278"/>
  <c r="Q154" i="278" s="1"/>
  <c r="Q161" i="278" s="1"/>
  <c r="Q134" i="278"/>
  <c r="Q136" i="278" s="1"/>
  <c r="Q159" i="278" s="1"/>
  <c r="Q20" i="278"/>
  <c r="N80" i="278"/>
  <c r="N81" i="278" s="1"/>
  <c r="N107" i="278" s="1"/>
  <c r="N127" i="278"/>
  <c r="N128" i="278" s="1"/>
  <c r="N158" i="278" s="1"/>
  <c r="N119" i="278"/>
  <c r="N120" i="278" s="1"/>
  <c r="N157" i="278" s="1"/>
  <c r="N50" i="278"/>
  <c r="N51" i="278" s="1"/>
  <c r="N104" i="278" s="1"/>
  <c r="M72" i="278"/>
  <c r="M73" i="278" s="1"/>
  <c r="M57" i="278"/>
  <c r="M58" i="278" s="1"/>
  <c r="J162" i="278"/>
  <c r="F977" i="321" s="1"/>
  <c r="L66" i="278"/>
  <c r="L105" i="278" s="1"/>
  <c r="L109" i="278" s="1"/>
  <c r="P160" i="278"/>
  <c r="P285" i="278"/>
  <c r="P289" i="278"/>
  <c r="P294" i="278"/>
  <c r="P159" i="278"/>
  <c r="P282" i="278"/>
  <c r="P292" i="278"/>
  <c r="T237" i="278"/>
  <c r="M301" i="278"/>
  <c r="P281" i="278"/>
  <c r="P284" i="278"/>
  <c r="P287" i="278"/>
  <c r="P291" i="278"/>
  <c r="M127" i="278"/>
  <c r="M128" i="278" s="1"/>
  <c r="M80" i="278"/>
  <c r="M81" i="278" s="1"/>
  <c r="M119" i="278"/>
  <c r="M120" i="278" s="1"/>
  <c r="M50" i="278"/>
  <c r="M51" i="278" s="1"/>
  <c r="J62" i="278"/>
  <c r="F879" i="321" s="1"/>
  <c r="P161" i="278"/>
  <c r="P286" i="278"/>
  <c r="P290" i="278"/>
  <c r="P293" i="278"/>
  <c r="Q208" i="273"/>
  <c r="Q197" i="273"/>
  <c r="Q202" i="273"/>
  <c r="S15" i="275"/>
  <c r="S73" i="273"/>
  <c r="T74" i="273" s="1"/>
  <c r="S42" i="324"/>
  <c r="S43" i="324" s="1"/>
  <c r="S69" i="273"/>
  <c r="S169" i="273"/>
  <c r="S207" i="273"/>
  <c r="S68" i="273"/>
  <c r="S179" i="273"/>
  <c r="S124" i="273"/>
  <c r="S180" i="273"/>
  <c r="S88" i="273"/>
  <c r="N3" i="320"/>
  <c r="N3" i="265"/>
  <c r="N3" i="282"/>
  <c r="N3" i="275"/>
  <c r="N3" i="288"/>
  <c r="N3" i="273"/>
  <c r="N3" i="278"/>
  <c r="N3" i="289"/>
  <c r="N3" i="323"/>
  <c r="N3" i="327"/>
  <c r="N3" i="285"/>
  <c r="N3" i="286"/>
  <c r="N3" i="324"/>
  <c r="N3" i="325"/>
  <c r="N3" i="315"/>
  <c r="Q24" i="327"/>
  <c r="Q61" i="324"/>
  <c r="S27" i="324"/>
  <c r="S28" i="324" s="1"/>
  <c r="S55" i="273"/>
  <c r="T56" i="273" s="1"/>
  <c r="S37" i="324"/>
  <c r="S38" i="324" s="1"/>
  <c r="S32" i="324"/>
  <c r="S33" i="324" s="1"/>
  <c r="S178" i="273"/>
  <c r="R20" i="275"/>
  <c r="S17" i="275" s="1"/>
  <c r="P182" i="273"/>
  <c r="O189" i="273"/>
  <c r="O190" i="273" s="1"/>
  <c r="O66" i="324"/>
  <c r="O34" i="265"/>
  <c r="O11" i="325"/>
  <c r="O28" i="285"/>
  <c r="V40" i="273"/>
  <c r="U43" i="273"/>
  <c r="U45" i="273" s="1"/>
  <c r="U149" i="273" s="1"/>
  <c r="U150" i="273" s="1"/>
  <c r="U49" i="324" s="1"/>
  <c r="U50" i="324" s="1"/>
  <c r="U219" i="273"/>
  <c r="R22" i="327"/>
  <c r="R59" i="324"/>
  <c r="R61" i="324"/>
  <c r="R24" i="327"/>
  <c r="S11" i="286"/>
  <c r="S93" i="273"/>
  <c r="T94" i="273" s="1"/>
  <c r="T181" i="273" s="1"/>
  <c r="S89" i="273"/>
  <c r="T163" i="273"/>
  <c r="T164" i="273" s="1"/>
  <c r="T2" i="282"/>
  <c r="T51" i="273"/>
  <c r="T2" i="278"/>
  <c r="T2" i="327"/>
  <c r="T84" i="273"/>
  <c r="T85" i="273" s="1"/>
  <c r="T121" i="273"/>
  <c r="T122" i="273" s="1"/>
  <c r="T125" i="273" s="1"/>
  <c r="T2" i="289"/>
  <c r="T2" i="285"/>
  <c r="T2" i="286"/>
  <c r="T2" i="265"/>
  <c r="T2" i="273"/>
  <c r="T64" i="273"/>
  <c r="T2" i="288"/>
  <c r="T220" i="273"/>
  <c r="T221" i="273" s="1"/>
  <c r="T2" i="323"/>
  <c r="T2" i="325"/>
  <c r="T2" i="320"/>
  <c r="T154" i="273"/>
  <c r="T155" i="273" s="1"/>
  <c r="T2" i="324"/>
  <c r="T2" i="315"/>
  <c r="T2" i="275"/>
  <c r="R23" i="327"/>
  <c r="R60" i="324"/>
  <c r="R21" i="327"/>
  <c r="R58" i="324"/>
  <c r="Q21" i="285"/>
  <c r="R180" i="273"/>
  <c r="R124" i="273"/>
  <c r="R88" i="273"/>
  <c r="R90" i="273" s="1"/>
  <c r="R91" i="278" s="1"/>
  <c r="AH5" i="327"/>
  <c r="AH5" i="325"/>
  <c r="AE39" i="273"/>
  <c r="AH5" i="324"/>
  <c r="AH5" i="323"/>
  <c r="AF34" i="273"/>
  <c r="AG28" i="273"/>
  <c r="AG29" i="273" s="1"/>
  <c r="AG33" i="273" s="1"/>
  <c r="AG32" i="273"/>
  <c r="AH5" i="320"/>
  <c r="AH25" i="273"/>
  <c r="AH26" i="273" s="1"/>
  <c r="AH5" i="315"/>
  <c r="AH5" i="275"/>
  <c r="AH5" i="286"/>
  <c r="AH5" i="265"/>
  <c r="AH5" i="288"/>
  <c r="AH5" i="282"/>
  <c r="AH5" i="285"/>
  <c r="AH5" i="289"/>
  <c r="AH5" i="278"/>
  <c r="AH15" i="273"/>
  <c r="AH16" i="273" s="1"/>
  <c r="AH5" i="273"/>
  <c r="AG177" i="273"/>
  <c r="AG168" i="273"/>
  <c r="F918" i="321" l="1"/>
  <c r="J50" i="325"/>
  <c r="AF87" i="278"/>
  <c r="AF88" i="278" s="1"/>
  <c r="AF94" i="278" s="1"/>
  <c r="AF48" i="324"/>
  <c r="U25" i="327"/>
  <c r="U62" i="324"/>
  <c r="AU10" i="273"/>
  <c r="AT12" i="273"/>
  <c r="N72" i="278"/>
  <c r="N73" i="278" s="1"/>
  <c r="N106" i="278" s="1"/>
  <c r="N93" i="278"/>
  <c r="N95" i="278" s="1"/>
  <c r="T269" i="278"/>
  <c r="T99" i="278"/>
  <c r="T139" i="273"/>
  <c r="R140" i="273"/>
  <c r="Q92" i="278"/>
  <c r="U79" i="288"/>
  <c r="U135" i="273"/>
  <c r="U136" i="273" s="1"/>
  <c r="U139" i="273" s="1"/>
  <c r="T106" i="273"/>
  <c r="T138" i="273"/>
  <c r="E242" i="322"/>
  <c r="J108" i="278"/>
  <c r="F924" i="321" s="1"/>
  <c r="R108" i="273"/>
  <c r="R35" i="288" s="1"/>
  <c r="R37" i="288" s="1"/>
  <c r="Q111" i="273"/>
  <c r="P112" i="273" s="1"/>
  <c r="Q51" i="288"/>
  <c r="Q52" i="288" s="1"/>
  <c r="Q56" i="288" s="1"/>
  <c r="P56" i="288"/>
  <c r="S46" i="325"/>
  <c r="S55" i="288"/>
  <c r="N65" i="288"/>
  <c r="Q58" i="325"/>
  <c r="P43" i="288"/>
  <c r="P39" i="288"/>
  <c r="Q92" i="325"/>
  <c r="Q42" i="288"/>
  <c r="Q35" i="288"/>
  <c r="Q37" i="288" s="1"/>
  <c r="AH38" i="273"/>
  <c r="AH13" i="288"/>
  <c r="AH145" i="325"/>
  <c r="U103" i="273"/>
  <c r="U104" i="273" s="1"/>
  <c r="U107" i="273" s="1"/>
  <c r="U26" i="288"/>
  <c r="R126" i="273"/>
  <c r="R21" i="285" s="1"/>
  <c r="T42" i="325"/>
  <c r="T43" i="325" s="1"/>
  <c r="T93" i="325"/>
  <c r="Q203" i="273"/>
  <c r="N62" i="325"/>
  <c r="O47" i="325"/>
  <c r="T56" i="278"/>
  <c r="T144" i="278"/>
  <c r="T79" i="278"/>
  <c r="T197" i="278"/>
  <c r="T229" i="278"/>
  <c r="T118" i="278"/>
  <c r="T189" i="278"/>
  <c r="P20" i="327"/>
  <c r="T181" i="278"/>
  <c r="Q214" i="273"/>
  <c r="T126" i="278"/>
  <c r="T153" i="278"/>
  <c r="T135" i="278"/>
  <c r="Q22" i="324"/>
  <c r="Q23" i="324" s="1"/>
  <c r="Q20" i="327" s="1"/>
  <c r="R70" i="273"/>
  <c r="R335" i="278" s="1"/>
  <c r="T49" i="278"/>
  <c r="T71" i="278"/>
  <c r="T173" i="278"/>
  <c r="T205" i="278"/>
  <c r="Q335" i="278"/>
  <c r="Q117" i="325"/>
  <c r="Q19" i="278"/>
  <c r="T245" i="278"/>
  <c r="T213" i="278"/>
  <c r="T253" i="278"/>
  <c r="T277" i="278"/>
  <c r="T221" i="278"/>
  <c r="T261" i="278"/>
  <c r="U13" i="289"/>
  <c r="U14" i="289" s="1"/>
  <c r="Q215" i="273"/>
  <c r="Q21" i="278" s="1"/>
  <c r="Q22" i="278" s="1"/>
  <c r="Q33" i="278" s="1"/>
  <c r="Q35" i="278" s="1"/>
  <c r="Q93" i="278" s="1"/>
  <c r="P22" i="278"/>
  <c r="P39" i="278" s="1"/>
  <c r="P41" i="278" s="1"/>
  <c r="P50" i="278" s="1"/>
  <c r="P51" i="278" s="1"/>
  <c r="P104" i="278" s="1"/>
  <c r="S34" i="278"/>
  <c r="N57" i="278"/>
  <c r="N58" i="278" s="1"/>
  <c r="N64" i="278" s="1"/>
  <c r="O119" i="278"/>
  <c r="O120" i="278" s="1"/>
  <c r="O157" i="278" s="1"/>
  <c r="O33" i="278"/>
  <c r="O35" i="278" s="1"/>
  <c r="O50" i="278"/>
  <c r="O51" i="278" s="1"/>
  <c r="O104" i="278" s="1"/>
  <c r="O127" i="278"/>
  <c r="O128" i="278" s="1"/>
  <c r="O158" i="278" s="1"/>
  <c r="T28" i="278"/>
  <c r="T29" i="278" s="1"/>
  <c r="T40" i="278" s="1"/>
  <c r="T118" i="325"/>
  <c r="T130" i="325"/>
  <c r="K314" i="278"/>
  <c r="K67" i="265"/>
  <c r="K323" i="278"/>
  <c r="K73" i="265"/>
  <c r="Q209" i="273"/>
  <c r="L311" i="278"/>
  <c r="L312" i="278" s="1"/>
  <c r="K11" i="265"/>
  <c r="K29" i="265" s="1"/>
  <c r="L10" i="265"/>
  <c r="L320" i="278"/>
  <c r="L321" i="278" s="1"/>
  <c r="AF319" i="278"/>
  <c r="AF310" i="278"/>
  <c r="R4" i="320"/>
  <c r="R4" i="286"/>
  <c r="R4" i="275"/>
  <c r="S170" i="273"/>
  <c r="S172" i="273" s="1"/>
  <c r="S173" i="273" s="1"/>
  <c r="S4" i="323" s="1"/>
  <c r="R4" i="325"/>
  <c r="R4" i="273"/>
  <c r="R4" i="265"/>
  <c r="R4" i="327"/>
  <c r="R4" i="324"/>
  <c r="R4" i="278"/>
  <c r="R4" i="285"/>
  <c r="R4" i="288"/>
  <c r="R4" i="315"/>
  <c r="R4" i="323"/>
  <c r="R4" i="282"/>
  <c r="L9" i="265"/>
  <c r="N162" i="278"/>
  <c r="Q198" i="273"/>
  <c r="Q201" i="273" s="1"/>
  <c r="E439" i="322"/>
  <c r="J65" i="278"/>
  <c r="F881" i="321" s="1"/>
  <c r="M107" i="278"/>
  <c r="E459" i="322"/>
  <c r="J300" i="278"/>
  <c r="F1110" i="321" s="1"/>
  <c r="AF44" i="273"/>
  <c r="AF275" i="278"/>
  <c r="AF267" i="278"/>
  <c r="AF251" i="278"/>
  <c r="AF259" i="278"/>
  <c r="AF203" i="278"/>
  <c r="AF235" i="278"/>
  <c r="AF211" i="278"/>
  <c r="AF243" i="278"/>
  <c r="AF219" i="278"/>
  <c r="AF227" i="278"/>
  <c r="AF179" i="278"/>
  <c r="AF195" i="278"/>
  <c r="AF171" i="278"/>
  <c r="AF133" i="278"/>
  <c r="AF142" i="278"/>
  <c r="AF151" i="278"/>
  <c r="AF187" i="278"/>
  <c r="M158" i="278"/>
  <c r="R276" i="278"/>
  <c r="R278" i="278" s="1"/>
  <c r="R236" i="278"/>
  <c r="R238" i="278" s="1"/>
  <c r="R268" i="278"/>
  <c r="R270" i="278" s="1"/>
  <c r="R252" i="278"/>
  <c r="R254" i="278" s="1"/>
  <c r="R260" i="278"/>
  <c r="R262" i="278" s="1"/>
  <c r="R204" i="278"/>
  <c r="R206" i="278" s="1"/>
  <c r="R212" i="278"/>
  <c r="R214" i="278" s="1"/>
  <c r="R220" i="278"/>
  <c r="R222" i="278" s="1"/>
  <c r="R244" i="278"/>
  <c r="R246" i="278" s="1"/>
  <c r="R290" i="278" s="1"/>
  <c r="R228" i="278"/>
  <c r="R230" i="278" s="1"/>
  <c r="R288" i="278" s="1"/>
  <c r="R180" i="278"/>
  <c r="R182" i="278" s="1"/>
  <c r="R188" i="278"/>
  <c r="R190" i="278" s="1"/>
  <c r="R283" i="278" s="1"/>
  <c r="R196" i="278"/>
  <c r="R198" i="278" s="1"/>
  <c r="R172" i="278"/>
  <c r="R174" i="278" s="1"/>
  <c r="R134" i="278"/>
  <c r="R136" i="278" s="1"/>
  <c r="R143" i="278"/>
  <c r="R145" i="278" s="1"/>
  <c r="R152" i="278"/>
  <c r="R154" i="278" s="1"/>
  <c r="R20" i="278"/>
  <c r="M104" i="278"/>
  <c r="M64" i="278"/>
  <c r="M61" i="278"/>
  <c r="M62" i="278" s="1"/>
  <c r="M65" i="278" s="1"/>
  <c r="M157" i="278"/>
  <c r="P295" i="278"/>
  <c r="M106" i="278"/>
  <c r="Q283" i="278"/>
  <c r="Q295" i="278" s="1"/>
  <c r="Q301" i="278" s="1"/>
  <c r="R197" i="273"/>
  <c r="R202" i="273"/>
  <c r="R208" i="273"/>
  <c r="V219" i="273"/>
  <c r="W40" i="273"/>
  <c r="V43" i="273"/>
  <c r="V45" i="273" s="1"/>
  <c r="V149" i="273" s="1"/>
  <c r="V150" i="273" s="1"/>
  <c r="V49" i="324" s="1"/>
  <c r="V50" i="324" s="1"/>
  <c r="S23" i="327"/>
  <c r="S60" i="324"/>
  <c r="T52" i="273"/>
  <c r="T107" i="325" s="1"/>
  <c r="T108" i="325" s="1"/>
  <c r="T135" i="325" s="1"/>
  <c r="T68" i="273"/>
  <c r="T179" i="273"/>
  <c r="T88" i="273"/>
  <c r="T180" i="273"/>
  <c r="T124" i="273"/>
  <c r="S90" i="273"/>
  <c r="S91" i="278" s="1"/>
  <c r="T11" i="286"/>
  <c r="T93" i="273"/>
  <c r="U94" i="273" s="1"/>
  <c r="U181" i="273" s="1"/>
  <c r="T89" i="273"/>
  <c r="O3" i="327"/>
  <c r="O3" i="325"/>
  <c r="O3" i="288"/>
  <c r="O3" i="285"/>
  <c r="O3" i="278"/>
  <c r="O3" i="289"/>
  <c r="O3" i="273"/>
  <c r="O3" i="286"/>
  <c r="O3" i="275"/>
  <c r="O3" i="324"/>
  <c r="O3" i="265"/>
  <c r="O3" i="320"/>
  <c r="O3" i="315"/>
  <c r="O3" i="282"/>
  <c r="O3" i="323"/>
  <c r="S58" i="324"/>
  <c r="S21" i="327"/>
  <c r="S20" i="275"/>
  <c r="T17" i="275" s="1"/>
  <c r="T169" i="273"/>
  <c r="T207" i="273"/>
  <c r="S61" i="324"/>
  <c r="S24" i="327"/>
  <c r="T65" i="273"/>
  <c r="T45" i="325" s="1"/>
  <c r="U2" i="315"/>
  <c r="U2" i="278"/>
  <c r="U2" i="273"/>
  <c r="U2" i="327"/>
  <c r="U154" i="273"/>
  <c r="U155" i="273" s="1"/>
  <c r="U2" i="325"/>
  <c r="U51" i="273"/>
  <c r="U2" i="285"/>
  <c r="U2" i="282"/>
  <c r="U2" i="324"/>
  <c r="U2" i="286"/>
  <c r="U2" i="265"/>
  <c r="U2" i="323"/>
  <c r="U64" i="273"/>
  <c r="U65" i="273" s="1"/>
  <c r="U45" i="325" s="1"/>
  <c r="U220" i="273"/>
  <c r="U221" i="273" s="1"/>
  <c r="U2" i="288"/>
  <c r="U2" i="289"/>
  <c r="U84" i="273"/>
  <c r="U85" i="273" s="1"/>
  <c r="U121" i="273"/>
  <c r="U122" i="273" s="1"/>
  <c r="U125" i="273" s="1"/>
  <c r="U2" i="275"/>
  <c r="U2" i="320"/>
  <c r="U163" i="273"/>
  <c r="U164" i="273" s="1"/>
  <c r="P189" i="273"/>
  <c r="P190" i="273" s="1"/>
  <c r="Q182" i="273"/>
  <c r="S22" i="327"/>
  <c r="S59" i="324"/>
  <c r="P11" i="325"/>
  <c r="P34" i="265"/>
  <c r="P28" i="285"/>
  <c r="P66" i="324"/>
  <c r="AF39" i="273"/>
  <c r="AG34" i="273"/>
  <c r="AI5" i="325"/>
  <c r="AI5" i="327"/>
  <c r="AI5" i="324"/>
  <c r="AI5" i="323"/>
  <c r="AH28" i="273"/>
  <c r="AH29" i="273" s="1"/>
  <c r="AH33" i="273" s="1"/>
  <c r="AH32" i="273"/>
  <c r="AI5" i="320"/>
  <c r="AI25" i="273"/>
  <c r="AI26" i="273" s="1"/>
  <c r="AI5" i="315"/>
  <c r="AI5" i="265"/>
  <c r="AI5" i="288"/>
  <c r="AI5" i="282"/>
  <c r="AI5" i="275"/>
  <c r="AI5" i="286"/>
  <c r="AI5" i="285"/>
  <c r="AI5" i="289"/>
  <c r="AI5" i="278"/>
  <c r="AI15" i="273"/>
  <c r="AI16" i="273" s="1"/>
  <c r="AI5" i="273"/>
  <c r="AH177" i="273"/>
  <c r="AH168" i="273"/>
  <c r="J51" i="325" l="1"/>
  <c r="F1405" i="321"/>
  <c r="V25" i="327"/>
  <c r="V62" i="324"/>
  <c r="AG87" i="278"/>
  <c r="AG88" i="278" s="1"/>
  <c r="AG94" i="278" s="1"/>
  <c r="AG48" i="324"/>
  <c r="AV10" i="273"/>
  <c r="AU12" i="273"/>
  <c r="S108" i="273"/>
  <c r="S92" i="325" s="1"/>
  <c r="O57" i="278"/>
  <c r="O58" i="278" s="1"/>
  <c r="O61" i="278" s="1"/>
  <c r="O62" i="278" s="1"/>
  <c r="O65" i="278" s="1"/>
  <c r="O93" i="278"/>
  <c r="O95" i="278" s="1"/>
  <c r="O100" i="278" s="1"/>
  <c r="O101" i="278" s="1"/>
  <c r="J302" i="278"/>
  <c r="F1113" i="321" s="1"/>
  <c r="N100" i="278"/>
  <c r="N101" i="278" s="1"/>
  <c r="N50" i="325" s="1"/>
  <c r="N51" i="325" s="1"/>
  <c r="N54" i="325" s="1"/>
  <c r="N55" i="325" s="1"/>
  <c r="N59" i="325" s="1"/>
  <c r="N60" i="325" s="1"/>
  <c r="S140" i="273"/>
  <c r="R92" i="278"/>
  <c r="U269" i="278"/>
  <c r="U99" i="278"/>
  <c r="V79" i="288"/>
  <c r="V135" i="273"/>
  <c r="V136" i="273" s="1"/>
  <c r="V139" i="273" s="1"/>
  <c r="R203" i="273"/>
  <c r="Q95" i="278"/>
  <c r="Q100" i="278" s="1"/>
  <c r="Q101" i="278" s="1"/>
  <c r="R58" i="325"/>
  <c r="R42" i="288"/>
  <c r="R92" i="325"/>
  <c r="S111" i="273"/>
  <c r="R112" i="273" s="1"/>
  <c r="R61" i="288" s="1"/>
  <c r="R63" i="288" s="1"/>
  <c r="R65" i="288" s="1"/>
  <c r="P61" i="288"/>
  <c r="P63" i="288" s="1"/>
  <c r="T46" i="325"/>
  <c r="T55" i="288"/>
  <c r="R111" i="273"/>
  <c r="Q112" i="273" s="1"/>
  <c r="Q61" i="288" s="1"/>
  <c r="Q63" i="288" s="1"/>
  <c r="Q65" i="288" s="1"/>
  <c r="R51" i="288"/>
  <c r="R52" i="288" s="1"/>
  <c r="R56" i="288" s="1"/>
  <c r="Q43" i="288"/>
  <c r="Q39" i="288"/>
  <c r="R43" i="288"/>
  <c r="R39" i="288"/>
  <c r="AI38" i="273"/>
  <c r="AI13" i="288"/>
  <c r="AI145" i="325"/>
  <c r="V103" i="273"/>
  <c r="V104" i="273" s="1"/>
  <c r="V107" i="273" s="1"/>
  <c r="V26" i="288"/>
  <c r="S126" i="273"/>
  <c r="T126" i="273" s="1"/>
  <c r="U42" i="325"/>
  <c r="U43" i="325" s="1"/>
  <c r="U93" i="325"/>
  <c r="Q57" i="324"/>
  <c r="U153" i="278"/>
  <c r="R22" i="324"/>
  <c r="R23" i="324" s="1"/>
  <c r="R20" i="327" s="1"/>
  <c r="R214" i="273"/>
  <c r="R215" i="273" s="1"/>
  <c r="R21" i="278" s="1"/>
  <c r="O62" i="325"/>
  <c r="P47" i="325"/>
  <c r="S58" i="325"/>
  <c r="U118" i="278"/>
  <c r="R129" i="325"/>
  <c r="U197" i="278"/>
  <c r="U126" i="278"/>
  <c r="S70" i="273"/>
  <c r="S117" i="325" s="1"/>
  <c r="R19" i="278"/>
  <c r="U71" i="278"/>
  <c r="U181" i="278"/>
  <c r="R117" i="325"/>
  <c r="U49" i="278"/>
  <c r="U79" i="278"/>
  <c r="U229" i="278"/>
  <c r="U277" i="278"/>
  <c r="U56" i="278"/>
  <c r="U144" i="278"/>
  <c r="U189" i="278"/>
  <c r="U135" i="278"/>
  <c r="U173" i="278"/>
  <c r="U213" i="278"/>
  <c r="U245" i="278"/>
  <c r="U221" i="278"/>
  <c r="U205" i="278"/>
  <c r="U261" i="278"/>
  <c r="U237" i="278"/>
  <c r="U253" i="278"/>
  <c r="V13" i="289"/>
  <c r="V14" i="289" s="1"/>
  <c r="P127" i="278"/>
  <c r="P128" i="278" s="1"/>
  <c r="P158" i="278" s="1"/>
  <c r="P33" i="278"/>
  <c r="P35" i="278" s="1"/>
  <c r="P119" i="278"/>
  <c r="P120" i="278" s="1"/>
  <c r="P157" i="278" s="1"/>
  <c r="P80" i="278"/>
  <c r="P81" i="278" s="1"/>
  <c r="P107" i="278" s="1"/>
  <c r="N61" i="278"/>
  <c r="N62" i="278" s="1"/>
  <c r="N65" i="278" s="1"/>
  <c r="N66" i="278" s="1"/>
  <c r="N105" i="278" s="1"/>
  <c r="O162" i="278"/>
  <c r="O300" i="278" s="1"/>
  <c r="O302" i="278" s="1"/>
  <c r="O303" i="278" s="1"/>
  <c r="T34" i="278"/>
  <c r="O72" i="278"/>
  <c r="O73" i="278" s="1"/>
  <c r="O106" i="278" s="1"/>
  <c r="U28" i="278"/>
  <c r="U29" i="278" s="1"/>
  <c r="U34" i="278" s="1"/>
  <c r="U118" i="325"/>
  <c r="U130" i="325"/>
  <c r="T26" i="327"/>
  <c r="R209" i="273"/>
  <c r="Q39" i="278"/>
  <c r="Q41" i="278" s="1"/>
  <c r="Q119" i="278" s="1"/>
  <c r="Q120" i="278" s="1"/>
  <c r="Q157" i="278" s="1"/>
  <c r="S4" i="324"/>
  <c r="R198" i="273"/>
  <c r="R201" i="273" s="1"/>
  <c r="S4" i="289"/>
  <c r="L323" i="278"/>
  <c r="L324" i="278" s="1"/>
  <c r="L328" i="278" s="1"/>
  <c r="L73" i="265"/>
  <c r="L314" i="278"/>
  <c r="L315" i="278" s="1"/>
  <c r="L327" i="278" s="1"/>
  <c r="L67" i="265"/>
  <c r="S4" i="275"/>
  <c r="S4" i="325"/>
  <c r="AG310" i="278"/>
  <c r="AG319" i="278"/>
  <c r="L11" i="265"/>
  <c r="L29" i="265" s="1"/>
  <c r="S4" i="286"/>
  <c r="S4" i="327"/>
  <c r="S4" i="315"/>
  <c r="S4" i="273"/>
  <c r="S4" i="288"/>
  <c r="S4" i="320"/>
  <c r="S4" i="285"/>
  <c r="S4" i="278"/>
  <c r="T170" i="273"/>
  <c r="T172" i="273" s="1"/>
  <c r="T173" i="273" s="1"/>
  <c r="T4" i="323" s="1"/>
  <c r="S4" i="282"/>
  <c r="S4" i="265"/>
  <c r="N300" i="278"/>
  <c r="N302" i="278" s="1"/>
  <c r="N303" i="278" s="1"/>
  <c r="M162" i="278"/>
  <c r="M66" i="278"/>
  <c r="M105" i="278" s="1"/>
  <c r="M109" i="278" s="1"/>
  <c r="S276" i="278"/>
  <c r="S278" i="278" s="1"/>
  <c r="S294" i="278" s="1"/>
  <c r="S260" i="278"/>
  <c r="S262" i="278" s="1"/>
  <c r="S292" i="278" s="1"/>
  <c r="S268" i="278"/>
  <c r="S270" i="278" s="1"/>
  <c r="S293" i="278" s="1"/>
  <c r="S244" i="278"/>
  <c r="S246" i="278" s="1"/>
  <c r="S290" i="278" s="1"/>
  <c r="S252" i="278"/>
  <c r="S254" i="278" s="1"/>
  <c r="S291" i="278" s="1"/>
  <c r="S228" i="278"/>
  <c r="S230" i="278" s="1"/>
  <c r="S288" i="278" s="1"/>
  <c r="S196" i="278"/>
  <c r="S198" i="278" s="1"/>
  <c r="S284" i="278" s="1"/>
  <c r="S204" i="278"/>
  <c r="S206" i="278" s="1"/>
  <c r="S285" i="278" s="1"/>
  <c r="S212" i="278"/>
  <c r="S214" i="278" s="1"/>
  <c r="S286" i="278" s="1"/>
  <c r="S236" i="278"/>
  <c r="S238" i="278" s="1"/>
  <c r="S289" i="278" s="1"/>
  <c r="S220" i="278"/>
  <c r="S222" i="278" s="1"/>
  <c r="S287" i="278" s="1"/>
  <c r="S172" i="278"/>
  <c r="S174" i="278" s="1"/>
  <c r="S281" i="278" s="1"/>
  <c r="S188" i="278"/>
  <c r="S190" i="278" s="1"/>
  <c r="S283" i="278" s="1"/>
  <c r="S180" i="278"/>
  <c r="S182" i="278" s="1"/>
  <c r="S282" i="278" s="1"/>
  <c r="S134" i="278"/>
  <c r="S136" i="278" s="1"/>
  <c r="S159" i="278" s="1"/>
  <c r="S143" i="278"/>
  <c r="S145" i="278" s="1"/>
  <c r="S160" i="278" s="1"/>
  <c r="S152" i="278"/>
  <c r="S154" i="278" s="1"/>
  <c r="S161" i="278" s="1"/>
  <c r="S20" i="278"/>
  <c r="R281" i="278"/>
  <c r="R285" i="278"/>
  <c r="R289" i="278"/>
  <c r="R161" i="278"/>
  <c r="R284" i="278"/>
  <c r="R292" i="278"/>
  <c r="R294" i="278"/>
  <c r="Q72" i="278"/>
  <c r="Q73" i="278" s="1"/>
  <c r="Q106" i="278" s="1"/>
  <c r="Q57" i="278"/>
  <c r="Q58" i="278" s="1"/>
  <c r="AG39" i="273"/>
  <c r="AG259" i="278"/>
  <c r="AG267" i="278"/>
  <c r="AG243" i="278"/>
  <c r="AG275" i="278"/>
  <c r="AG251" i="278"/>
  <c r="AG227" i="278"/>
  <c r="AG203" i="278"/>
  <c r="AG235" i="278"/>
  <c r="AG211" i="278"/>
  <c r="AG219" i="278"/>
  <c r="AG171" i="278"/>
  <c r="AG187" i="278"/>
  <c r="AG195" i="278"/>
  <c r="AG133" i="278"/>
  <c r="AG142" i="278"/>
  <c r="AG179" i="278"/>
  <c r="AG151" i="278"/>
  <c r="P301" i="278"/>
  <c r="R160" i="278"/>
  <c r="R287" i="278"/>
  <c r="R291" i="278"/>
  <c r="R159" i="278"/>
  <c r="R282" i="278"/>
  <c r="R286" i="278"/>
  <c r="R293" i="278"/>
  <c r="J66" i="278"/>
  <c r="F883" i="321" s="1"/>
  <c r="AG44" i="273"/>
  <c r="U15" i="275"/>
  <c r="U69" i="273"/>
  <c r="U42" i="324"/>
  <c r="U43" i="324" s="1"/>
  <c r="U73" i="273"/>
  <c r="V74" i="273" s="1"/>
  <c r="W219" i="273"/>
  <c r="W43" i="273"/>
  <c r="W45" i="273" s="1"/>
  <c r="W149" i="273" s="1"/>
  <c r="W150" i="273" s="1"/>
  <c r="W49" i="324" s="1"/>
  <c r="W50" i="324" s="1"/>
  <c r="X40" i="273"/>
  <c r="Q189" i="273"/>
  <c r="Q190" i="273" s="1"/>
  <c r="R182" i="273"/>
  <c r="U169" i="273"/>
  <c r="U207" i="273"/>
  <c r="U11" i="286"/>
  <c r="U93" i="273"/>
  <c r="V94" i="273" s="1"/>
  <c r="V181" i="273" s="1"/>
  <c r="U89" i="273"/>
  <c r="T73" i="273"/>
  <c r="U74" i="273" s="1"/>
  <c r="T15" i="275"/>
  <c r="T20" i="275" s="1"/>
  <c r="U17" i="275" s="1"/>
  <c r="T69" i="273"/>
  <c r="T42" i="324"/>
  <c r="T43" i="324" s="1"/>
  <c r="S208" i="273"/>
  <c r="S202" i="273"/>
  <c r="T90" i="273"/>
  <c r="T91" i="278" s="1"/>
  <c r="S197" i="273"/>
  <c r="U52" i="273"/>
  <c r="U107" i="325" s="1"/>
  <c r="U108" i="325" s="1"/>
  <c r="U135" i="325" s="1"/>
  <c r="P3" i="286"/>
  <c r="P3" i="273"/>
  <c r="P3" i="289"/>
  <c r="P3" i="285"/>
  <c r="P3" i="315"/>
  <c r="P3" i="327"/>
  <c r="P3" i="325"/>
  <c r="P3" i="323"/>
  <c r="P3" i="282"/>
  <c r="P3" i="288"/>
  <c r="P3" i="278"/>
  <c r="P3" i="324"/>
  <c r="P3" i="265"/>
  <c r="P3" i="275"/>
  <c r="P3" i="320"/>
  <c r="T178" i="273"/>
  <c r="T37" i="324"/>
  <c r="T38" i="324" s="1"/>
  <c r="T27" i="324"/>
  <c r="T28" i="324" s="1"/>
  <c r="T55" i="273"/>
  <c r="U56" i="273" s="1"/>
  <c r="T32" i="324"/>
  <c r="T33" i="324" s="1"/>
  <c r="V2" i="288"/>
  <c r="V220" i="273"/>
  <c r="V221" i="273" s="1"/>
  <c r="V2" i="278"/>
  <c r="V51" i="273"/>
  <c r="V52" i="273" s="1"/>
  <c r="V107" i="325" s="1"/>
  <c r="V108" i="325" s="1"/>
  <c r="V135" i="325" s="1"/>
  <c r="V154" i="273"/>
  <c r="V155" i="273" s="1"/>
  <c r="V2" i="285"/>
  <c r="V2" i="282"/>
  <c r="V163" i="273"/>
  <c r="V164" i="273" s="1"/>
  <c r="V2" i="286"/>
  <c r="V2" i="275"/>
  <c r="V2" i="323"/>
  <c r="V121" i="273"/>
  <c r="V122" i="273" s="1"/>
  <c r="V125" i="273" s="1"/>
  <c r="V64" i="273"/>
  <c r="V65" i="273" s="1"/>
  <c r="V45" i="325" s="1"/>
  <c r="V2" i="324"/>
  <c r="V2" i="265"/>
  <c r="V2" i="289"/>
  <c r="V2" i="327"/>
  <c r="V2" i="273"/>
  <c r="V84" i="273"/>
  <c r="V85" i="273" s="1"/>
  <c r="V2" i="315"/>
  <c r="V2" i="325"/>
  <c r="V2" i="320"/>
  <c r="AJ5" i="325"/>
  <c r="AJ5" i="327"/>
  <c r="AH34" i="273"/>
  <c r="AJ5" i="324"/>
  <c r="AJ5" i="323"/>
  <c r="AI28" i="273"/>
  <c r="AI29" i="273" s="1"/>
  <c r="AI33" i="273" s="1"/>
  <c r="AI32" i="273"/>
  <c r="AJ5" i="320"/>
  <c r="AJ25" i="273"/>
  <c r="AJ26" i="273" s="1"/>
  <c r="AJ5" i="315"/>
  <c r="AJ5" i="288"/>
  <c r="AJ5" i="282"/>
  <c r="AJ5" i="275"/>
  <c r="AJ5" i="286"/>
  <c r="AJ5" i="265"/>
  <c r="AJ5" i="285"/>
  <c r="AJ5" i="289"/>
  <c r="AJ5" i="278"/>
  <c r="AJ15" i="273"/>
  <c r="AJ16" i="273" s="1"/>
  <c r="AJ5" i="273"/>
  <c r="AI177" i="273"/>
  <c r="AI168" i="273"/>
  <c r="Q108" i="278" l="1"/>
  <c r="Q50" i="325"/>
  <c r="Q51" i="325" s="1"/>
  <c r="Q54" i="325" s="1"/>
  <c r="Q55" i="325" s="1"/>
  <c r="Q59" i="325" s="1"/>
  <c r="Q60" i="325" s="1"/>
  <c r="O108" i="278"/>
  <c r="O50" i="325"/>
  <c r="O51" i="325" s="1"/>
  <c r="O54" i="325" s="1"/>
  <c r="O55" i="325" s="1"/>
  <c r="O59" i="325" s="1"/>
  <c r="O60" i="325" s="1"/>
  <c r="E3" i="322"/>
  <c r="J54" i="325"/>
  <c r="F1401" i="321"/>
  <c r="G1401" i="321"/>
  <c r="Q63" i="324"/>
  <c r="Q64" i="324" s="1"/>
  <c r="Q34" i="265" s="1"/>
  <c r="AH87" i="278"/>
  <c r="AH88" i="278" s="1"/>
  <c r="AH94" i="278" s="1"/>
  <c r="AH48" i="324"/>
  <c r="W62" i="324"/>
  <c r="W25" i="327"/>
  <c r="S35" i="288"/>
  <c r="S37" i="288" s="1"/>
  <c r="S43" i="288" s="1"/>
  <c r="S42" i="288"/>
  <c r="S203" i="273"/>
  <c r="R57" i="324"/>
  <c r="S51" i="288"/>
  <c r="S52" i="288" s="1"/>
  <c r="S56" i="288" s="1"/>
  <c r="T108" i="273"/>
  <c r="T35" i="288" s="1"/>
  <c r="T37" i="288" s="1"/>
  <c r="AW10" i="273"/>
  <c r="AV12" i="273"/>
  <c r="O64" i="278"/>
  <c r="O66" i="278" s="1"/>
  <c r="O105" i="278" s="1"/>
  <c r="P57" i="278"/>
  <c r="P58" i="278" s="1"/>
  <c r="P61" i="278" s="1"/>
  <c r="P62" i="278" s="1"/>
  <c r="P65" i="278" s="1"/>
  <c r="P93" i="278"/>
  <c r="P95" i="278" s="1"/>
  <c r="T140" i="273"/>
  <c r="S92" i="278"/>
  <c r="E244" i="322"/>
  <c r="J303" i="278"/>
  <c r="F1115" i="321" s="1"/>
  <c r="V106" i="273"/>
  <c r="V138" i="273"/>
  <c r="U106" i="273"/>
  <c r="U138" i="273"/>
  <c r="W79" i="288"/>
  <c r="W135" i="273"/>
  <c r="W136" i="273" s="1"/>
  <c r="W139" i="273" s="1"/>
  <c r="V269" i="278"/>
  <c r="V99" i="278"/>
  <c r="N108" i="278"/>
  <c r="N109" i="278" s="1"/>
  <c r="P65" i="288"/>
  <c r="T111" i="273"/>
  <c r="S112" i="273" s="1"/>
  <c r="S61" i="288" s="1"/>
  <c r="S63" i="288" s="1"/>
  <c r="S65" i="288" s="1"/>
  <c r="U46" i="325"/>
  <c r="U55" i="288"/>
  <c r="S21" i="285"/>
  <c r="T92" i="325"/>
  <c r="T42" i="288"/>
  <c r="AJ38" i="273"/>
  <c r="AJ145" i="325"/>
  <c r="AJ13" i="288"/>
  <c r="W103" i="273"/>
  <c r="W104" i="273" s="1"/>
  <c r="W107" i="273" s="1"/>
  <c r="W26" i="288"/>
  <c r="V42" i="325"/>
  <c r="V43" i="325" s="1"/>
  <c r="V93" i="325"/>
  <c r="V135" i="278"/>
  <c r="V261" i="278"/>
  <c r="V56" i="278"/>
  <c r="S214" i="273"/>
  <c r="S215" i="273" s="1"/>
  <c r="S21" i="278" s="1"/>
  <c r="S19" i="278"/>
  <c r="S129" i="325"/>
  <c r="S22" i="324"/>
  <c r="S23" i="324" s="1"/>
  <c r="S20" i="327" s="1"/>
  <c r="S335" i="278"/>
  <c r="V79" i="278"/>
  <c r="V118" i="278"/>
  <c r="V49" i="278"/>
  <c r="V153" i="278"/>
  <c r="V144" i="278"/>
  <c r="V213" i="278"/>
  <c r="P62" i="325"/>
  <c r="Q47" i="325"/>
  <c r="V189" i="278"/>
  <c r="V173" i="278"/>
  <c r="T70" i="273"/>
  <c r="T19" i="278" s="1"/>
  <c r="R22" i="278"/>
  <c r="R39" i="278" s="1"/>
  <c r="R41" i="278" s="1"/>
  <c r="R127" i="278" s="1"/>
  <c r="R128" i="278" s="1"/>
  <c r="V221" i="278"/>
  <c r="V71" i="278"/>
  <c r="V126" i="278"/>
  <c r="V181" i="278"/>
  <c r="V245" i="278"/>
  <c r="V205" i="278"/>
  <c r="V253" i="278"/>
  <c r="V229" i="278"/>
  <c r="V277" i="278"/>
  <c r="V197" i="278"/>
  <c r="V237" i="278"/>
  <c r="W13" i="289"/>
  <c r="W14" i="289" s="1"/>
  <c r="P162" i="278"/>
  <c r="P300" i="278" s="1"/>
  <c r="P302" i="278" s="1"/>
  <c r="P303" i="278" s="1"/>
  <c r="P72" i="278"/>
  <c r="P73" i="278" s="1"/>
  <c r="P106" i="278" s="1"/>
  <c r="S209" i="273"/>
  <c r="Q127" i="278"/>
  <c r="Q128" i="278" s="1"/>
  <c r="Q158" i="278" s="1"/>
  <c r="Q162" i="278" s="1"/>
  <c r="Q80" i="278"/>
  <c r="Q81" i="278" s="1"/>
  <c r="Q107" i="278" s="1"/>
  <c r="U40" i="278"/>
  <c r="V28" i="278"/>
  <c r="V29" i="278" s="1"/>
  <c r="V34" i="278" s="1"/>
  <c r="V118" i="325"/>
  <c r="V130" i="325"/>
  <c r="V26" i="327"/>
  <c r="U26" i="327"/>
  <c r="Q50" i="278"/>
  <c r="Q51" i="278" s="1"/>
  <c r="Q104" i="278" s="1"/>
  <c r="S198" i="273"/>
  <c r="S201" i="273" s="1"/>
  <c r="L329" i="278"/>
  <c r="L30" i="265" s="1"/>
  <c r="L32" i="265" s="1"/>
  <c r="T4" i="282"/>
  <c r="T4" i="285"/>
  <c r="T4" i="273"/>
  <c r="J320" i="278"/>
  <c r="F1129" i="321" s="1"/>
  <c r="M311" i="278"/>
  <c r="M312" i="278" s="1"/>
  <c r="O10" i="265"/>
  <c r="O320" i="278"/>
  <c r="O321" i="278" s="1"/>
  <c r="N10" i="265"/>
  <c r="N320" i="278"/>
  <c r="N321" i="278" s="1"/>
  <c r="AH319" i="278"/>
  <c r="AH310" i="278"/>
  <c r="T4" i="324"/>
  <c r="T4" i="265"/>
  <c r="T4" i="327"/>
  <c r="T4" i="278"/>
  <c r="T4" i="320"/>
  <c r="T4" i="289"/>
  <c r="T4" i="286"/>
  <c r="T4" i="325"/>
  <c r="T4" i="288"/>
  <c r="U170" i="273"/>
  <c r="U172" i="273" s="1"/>
  <c r="U173" i="273" s="1"/>
  <c r="T4" i="315"/>
  <c r="T4" i="275"/>
  <c r="M9" i="265"/>
  <c r="M300" i="278"/>
  <c r="M302" i="278" s="1"/>
  <c r="M303" i="278" s="1"/>
  <c r="AH44" i="273"/>
  <c r="AH275" i="278"/>
  <c r="AH251" i="278"/>
  <c r="AH259" i="278"/>
  <c r="AH267" i="278"/>
  <c r="AH235" i="278"/>
  <c r="AH243" i="278"/>
  <c r="AH219" i="278"/>
  <c r="AH227" i="278"/>
  <c r="AH203" i="278"/>
  <c r="AH211" i="278"/>
  <c r="AH195" i="278"/>
  <c r="AH179" i="278"/>
  <c r="AH187" i="278"/>
  <c r="AH151" i="278"/>
  <c r="AH133" i="278"/>
  <c r="AH171" i="278"/>
  <c r="AH142" i="278"/>
  <c r="E440" i="322"/>
  <c r="J105" i="278"/>
  <c r="F921" i="321" s="1"/>
  <c r="E479" i="322"/>
  <c r="Q64" i="278"/>
  <c r="Q61" i="278"/>
  <c r="Q62" i="278" s="1"/>
  <c r="R295" i="278"/>
  <c r="S295" i="278"/>
  <c r="S301" i="278" s="1"/>
  <c r="T276" i="278"/>
  <c r="T278" i="278" s="1"/>
  <c r="T294" i="278" s="1"/>
  <c r="T252" i="278"/>
  <c r="T254" i="278" s="1"/>
  <c r="T291" i="278" s="1"/>
  <c r="T260" i="278"/>
  <c r="T262" i="278" s="1"/>
  <c r="T292" i="278" s="1"/>
  <c r="T236" i="278"/>
  <c r="T238" i="278" s="1"/>
  <c r="T289" i="278" s="1"/>
  <c r="T268" i="278"/>
  <c r="T270" i="278" s="1"/>
  <c r="T293" i="278" s="1"/>
  <c r="T244" i="278"/>
  <c r="T246" i="278" s="1"/>
  <c r="T290" i="278" s="1"/>
  <c r="T220" i="278"/>
  <c r="T222" i="278" s="1"/>
  <c r="T287" i="278" s="1"/>
  <c r="T228" i="278"/>
  <c r="T230" i="278" s="1"/>
  <c r="T288" i="278" s="1"/>
  <c r="T204" i="278"/>
  <c r="T206" i="278" s="1"/>
  <c r="T285" i="278" s="1"/>
  <c r="T212" i="278"/>
  <c r="T214" i="278" s="1"/>
  <c r="T286" i="278" s="1"/>
  <c r="T180" i="278"/>
  <c r="T182" i="278" s="1"/>
  <c r="T282" i="278" s="1"/>
  <c r="T196" i="278"/>
  <c r="T198" i="278" s="1"/>
  <c r="T284" i="278" s="1"/>
  <c r="T188" i="278"/>
  <c r="T190" i="278" s="1"/>
  <c r="T283" i="278" s="1"/>
  <c r="T152" i="278"/>
  <c r="T154" i="278" s="1"/>
  <c r="T161" i="278" s="1"/>
  <c r="T134" i="278"/>
  <c r="T136" i="278" s="1"/>
  <c r="T159" i="278" s="1"/>
  <c r="T172" i="278"/>
  <c r="T174" i="278" s="1"/>
  <c r="T281" i="278" s="1"/>
  <c r="T143" i="278"/>
  <c r="T145" i="278" s="1"/>
  <c r="T160" i="278" s="1"/>
  <c r="T20" i="278"/>
  <c r="AH39" i="273"/>
  <c r="U20" i="275"/>
  <c r="V17" i="275" s="1"/>
  <c r="T61" i="324"/>
  <c r="T24" i="327"/>
  <c r="V178" i="273"/>
  <c r="V37" i="324"/>
  <c r="V38" i="324" s="1"/>
  <c r="V27" i="324"/>
  <c r="V28" i="324" s="1"/>
  <c r="V55" i="273"/>
  <c r="W56" i="273" s="1"/>
  <c r="V32" i="324"/>
  <c r="V33" i="324" s="1"/>
  <c r="T21" i="285"/>
  <c r="T21" i="327"/>
  <c r="T58" i="324"/>
  <c r="T197" i="273"/>
  <c r="T202" i="273"/>
  <c r="T208" i="273"/>
  <c r="V124" i="273"/>
  <c r="V180" i="273"/>
  <c r="V88" i="273"/>
  <c r="V89" i="273"/>
  <c r="V11" i="286"/>
  <c r="V93" i="273"/>
  <c r="W94" i="273" s="1"/>
  <c r="W181" i="273" s="1"/>
  <c r="V15" i="275"/>
  <c r="V42" i="324"/>
  <c r="V43" i="324" s="1"/>
  <c r="V73" i="273"/>
  <c r="W74" i="273" s="1"/>
  <c r="V69" i="273"/>
  <c r="T60" i="324"/>
  <c r="T23" i="327"/>
  <c r="S182" i="273"/>
  <c r="R189" i="273"/>
  <c r="R190" i="273" s="1"/>
  <c r="X43" i="273"/>
  <c r="X45" i="273" s="1"/>
  <c r="X149" i="273" s="1"/>
  <c r="X150" i="273" s="1"/>
  <c r="X49" i="324" s="1"/>
  <c r="X50" i="324" s="1"/>
  <c r="Y40" i="273"/>
  <c r="X219" i="273"/>
  <c r="U24" i="327"/>
  <c r="U61" i="324"/>
  <c r="U179" i="273"/>
  <c r="U68" i="273"/>
  <c r="V169" i="273"/>
  <c r="V207" i="273"/>
  <c r="T22" i="327"/>
  <c r="T59" i="324"/>
  <c r="U178" i="273"/>
  <c r="U55" i="273"/>
  <c r="V56" i="273" s="1"/>
  <c r="U37" i="324"/>
  <c r="U38" i="324" s="1"/>
  <c r="U27" i="324"/>
  <c r="U28" i="324" s="1"/>
  <c r="U32" i="324"/>
  <c r="U33" i="324" s="1"/>
  <c r="U88" i="273"/>
  <c r="U90" i="273" s="1"/>
  <c r="U91" i="278" s="1"/>
  <c r="U180" i="273"/>
  <c r="U124" i="273"/>
  <c r="U126" i="273" s="1"/>
  <c r="U21" i="285" s="1"/>
  <c r="Q3" i="325"/>
  <c r="Q3" i="327"/>
  <c r="Q3" i="320"/>
  <c r="Q3" i="323"/>
  <c r="Q3" i="286"/>
  <c r="Q3" i="273"/>
  <c r="Q3" i="315"/>
  <c r="Q3" i="282"/>
  <c r="Q3" i="275"/>
  <c r="Q3" i="285"/>
  <c r="Q3" i="278"/>
  <c r="Q3" i="288"/>
  <c r="Q3" i="324"/>
  <c r="Q3" i="289"/>
  <c r="Q3" i="265"/>
  <c r="W64" i="273"/>
  <c r="W2" i="265"/>
  <c r="W2" i="320"/>
  <c r="W2" i="289"/>
  <c r="W2" i="327"/>
  <c r="W2" i="315"/>
  <c r="W2" i="285"/>
  <c r="W2" i="325"/>
  <c r="W2" i="275"/>
  <c r="W2" i="273"/>
  <c r="W220" i="273"/>
  <c r="W221" i="273" s="1"/>
  <c r="W2" i="324"/>
  <c r="W154" i="273"/>
  <c r="W155" i="273" s="1"/>
  <c r="W2" i="323"/>
  <c r="W163" i="273"/>
  <c r="W164" i="273" s="1"/>
  <c r="W2" i="282"/>
  <c r="W51" i="273"/>
  <c r="W121" i="273"/>
  <c r="W122" i="273" s="1"/>
  <c r="W125" i="273" s="1"/>
  <c r="W2" i="286"/>
  <c r="W2" i="278"/>
  <c r="W2" i="288"/>
  <c r="W84" i="273"/>
  <c r="W85" i="273" s="1"/>
  <c r="AK5" i="325"/>
  <c r="AK5" i="327"/>
  <c r="AK5" i="324"/>
  <c r="AK5" i="323"/>
  <c r="AJ28" i="273"/>
  <c r="AJ29" i="273" s="1"/>
  <c r="AJ33" i="273" s="1"/>
  <c r="AJ32" i="273"/>
  <c r="AI34" i="273"/>
  <c r="AK5" i="320"/>
  <c r="AK25" i="273"/>
  <c r="AK26" i="273" s="1"/>
  <c r="AK5" i="315"/>
  <c r="AK5" i="275"/>
  <c r="AK5" i="286"/>
  <c r="AK5" i="265"/>
  <c r="AK5" i="288"/>
  <c r="AK5" i="282"/>
  <c r="AK5" i="278"/>
  <c r="AK5" i="285"/>
  <c r="AK5" i="289"/>
  <c r="AK15" i="273"/>
  <c r="AK16" i="273" s="1"/>
  <c r="AK5" i="273"/>
  <c r="AJ177" i="273"/>
  <c r="AJ168" i="273"/>
  <c r="F1407" i="321" l="1"/>
  <c r="J55" i="325"/>
  <c r="O109" i="278"/>
  <c r="O9" i="265" s="1"/>
  <c r="O11" i="265" s="1"/>
  <c r="O29" i="265" s="1"/>
  <c r="Q11" i="325"/>
  <c r="U108" i="273"/>
  <c r="T58" i="325"/>
  <c r="Q28" i="285"/>
  <c r="X25" i="327"/>
  <c r="X62" i="324"/>
  <c r="R63" i="324"/>
  <c r="R64" i="324" s="1"/>
  <c r="R34" i="265" s="1"/>
  <c r="T51" i="288"/>
  <c r="T52" i="288" s="1"/>
  <c r="T56" i="288" s="1"/>
  <c r="AI87" i="278"/>
  <c r="AI88" i="278" s="1"/>
  <c r="AI94" i="278" s="1"/>
  <c r="AI48" i="324"/>
  <c r="Q66" i="324"/>
  <c r="T203" i="273"/>
  <c r="S39" i="288"/>
  <c r="P64" i="278"/>
  <c r="P66" i="278" s="1"/>
  <c r="P105" i="278" s="1"/>
  <c r="AX10" i="273"/>
  <c r="AW12" i="273"/>
  <c r="N311" i="278"/>
  <c r="N312" i="278" s="1"/>
  <c r="N67" i="265" s="1"/>
  <c r="N9" i="265"/>
  <c r="N11" i="265" s="1"/>
  <c r="N29" i="265" s="1"/>
  <c r="W277" i="278"/>
  <c r="W99" i="278"/>
  <c r="E245" i="322"/>
  <c r="U140" i="273"/>
  <c r="T92" i="278"/>
  <c r="X79" i="288"/>
  <c r="X135" i="273"/>
  <c r="X136" i="273" s="1"/>
  <c r="X139" i="273" s="1"/>
  <c r="P100" i="278"/>
  <c r="P101" i="278" s="1"/>
  <c r="P50" i="325" s="1"/>
  <c r="P51" i="325" s="1"/>
  <c r="W106" i="273"/>
  <c r="W138" i="273"/>
  <c r="J109" i="278"/>
  <c r="F926" i="321" s="1"/>
  <c r="V46" i="325"/>
  <c r="V55" i="288"/>
  <c r="U111" i="273"/>
  <c r="T112" i="273" s="1"/>
  <c r="T61" i="288" s="1"/>
  <c r="T63" i="288" s="1"/>
  <c r="U51" i="288"/>
  <c r="U52" i="288" s="1"/>
  <c r="U56" i="288" s="1"/>
  <c r="T43" i="288"/>
  <c r="T39" i="288"/>
  <c r="U92" i="325"/>
  <c r="U42" i="288"/>
  <c r="U35" i="288"/>
  <c r="U37" i="288" s="1"/>
  <c r="X103" i="273"/>
  <c r="X104" i="273" s="1"/>
  <c r="X107" i="273" s="1"/>
  <c r="X26" i="288"/>
  <c r="AK38" i="273"/>
  <c r="AK13" i="288"/>
  <c r="AK145" i="325"/>
  <c r="U70" i="273"/>
  <c r="U117" i="325" s="1"/>
  <c r="R33" i="278"/>
  <c r="R35" i="278" s="1"/>
  <c r="S22" i="278"/>
  <c r="S33" i="278" s="1"/>
  <c r="S35" i="278" s="1"/>
  <c r="W144" i="278"/>
  <c r="R50" i="278"/>
  <c r="R51" i="278" s="1"/>
  <c r="R104" i="278" s="1"/>
  <c r="R119" i="278"/>
  <c r="R120" i="278" s="1"/>
  <c r="R157" i="278" s="1"/>
  <c r="R80" i="278"/>
  <c r="R81" i="278" s="1"/>
  <c r="R107" i="278" s="1"/>
  <c r="W42" i="325"/>
  <c r="W43" i="325" s="1"/>
  <c r="W93" i="325"/>
  <c r="T129" i="325"/>
  <c r="T209" i="273"/>
  <c r="W49" i="278"/>
  <c r="W79" i="278"/>
  <c r="W71" i="278"/>
  <c r="W118" i="278"/>
  <c r="W126" i="278"/>
  <c r="W197" i="278"/>
  <c r="S57" i="324"/>
  <c r="W56" i="278"/>
  <c r="W135" i="278"/>
  <c r="W181" i="278"/>
  <c r="W153" i="278"/>
  <c r="W173" i="278"/>
  <c r="W269" i="278"/>
  <c r="O311" i="278"/>
  <c r="O312" i="278" s="1"/>
  <c r="O67" i="265" s="1"/>
  <c r="V108" i="273"/>
  <c r="U58" i="325"/>
  <c r="W205" i="278"/>
  <c r="Q62" i="325"/>
  <c r="R47" i="325"/>
  <c r="W229" i="278"/>
  <c r="T117" i="325"/>
  <c r="T335" i="278"/>
  <c r="T22" i="324"/>
  <c r="T23" i="324" s="1"/>
  <c r="T57" i="324" s="1"/>
  <c r="T63" i="324" s="1"/>
  <c r="T64" i="324" s="1"/>
  <c r="T214" i="273"/>
  <c r="T215" i="273" s="1"/>
  <c r="T21" i="278" s="1"/>
  <c r="T22" i="278" s="1"/>
  <c r="T33" i="278" s="1"/>
  <c r="T35" i="278" s="1"/>
  <c r="T93" i="278" s="1"/>
  <c r="W261" i="278"/>
  <c r="W189" i="278"/>
  <c r="W213" i="278"/>
  <c r="W221" i="278"/>
  <c r="W253" i="278"/>
  <c r="W245" i="278"/>
  <c r="X13" i="289"/>
  <c r="X14" i="289" s="1"/>
  <c r="W237" i="278"/>
  <c r="L334" i="278"/>
  <c r="L336" i="278" s="1"/>
  <c r="L12" i="325" s="1"/>
  <c r="V40" i="278"/>
  <c r="T198" i="273"/>
  <c r="T201" i="273" s="1"/>
  <c r="W28" i="278"/>
  <c r="W29" i="278" s="1"/>
  <c r="W40" i="278" s="1"/>
  <c r="W130" i="325"/>
  <c r="W118" i="325"/>
  <c r="N314" i="278"/>
  <c r="N323" i="278"/>
  <c r="N73" i="265"/>
  <c r="M314" i="278"/>
  <c r="M315" i="278" s="1"/>
  <c r="M327" i="278" s="1"/>
  <c r="M67" i="265"/>
  <c r="O323" i="278"/>
  <c r="O73" i="265"/>
  <c r="M10" i="265"/>
  <c r="M11" i="265" s="1"/>
  <c r="M29" i="265" s="1"/>
  <c r="M320" i="278"/>
  <c r="M321" i="278" s="1"/>
  <c r="P320" i="278"/>
  <c r="P321" i="278" s="1"/>
  <c r="J321" i="278"/>
  <c r="F1130" i="321" s="1"/>
  <c r="AI319" i="278"/>
  <c r="AI310" i="278"/>
  <c r="V170" i="273"/>
  <c r="V172" i="273" s="1"/>
  <c r="V173" i="273" s="1"/>
  <c r="U4" i="324"/>
  <c r="U4" i="327"/>
  <c r="U4" i="315"/>
  <c r="U4" i="325"/>
  <c r="U4" i="282"/>
  <c r="U4" i="278"/>
  <c r="U4" i="286"/>
  <c r="U4" i="288"/>
  <c r="U4" i="289"/>
  <c r="U4" i="275"/>
  <c r="U4" i="285"/>
  <c r="U4" i="265"/>
  <c r="U4" i="323"/>
  <c r="U4" i="320"/>
  <c r="U4" i="273"/>
  <c r="J10" i="265"/>
  <c r="F335" i="321" s="1"/>
  <c r="T295" i="278"/>
  <c r="T301" i="278" s="1"/>
  <c r="R158" i="278"/>
  <c r="Q65" i="278"/>
  <c r="Q66" i="278" s="1"/>
  <c r="Q300" i="278"/>
  <c r="U268" i="278"/>
  <c r="U270" i="278" s="1"/>
  <c r="U293" i="278" s="1"/>
  <c r="U276" i="278"/>
  <c r="U278" i="278" s="1"/>
  <c r="U294" i="278" s="1"/>
  <c r="U244" i="278"/>
  <c r="U246" i="278" s="1"/>
  <c r="U290" i="278" s="1"/>
  <c r="U252" i="278"/>
  <c r="U254" i="278" s="1"/>
  <c r="U291" i="278" s="1"/>
  <c r="U260" i="278"/>
  <c r="U262" i="278" s="1"/>
  <c r="U292" i="278" s="1"/>
  <c r="U236" i="278"/>
  <c r="U238" i="278" s="1"/>
  <c r="U289" i="278" s="1"/>
  <c r="U212" i="278"/>
  <c r="U214" i="278" s="1"/>
  <c r="U286" i="278" s="1"/>
  <c r="U220" i="278"/>
  <c r="U222" i="278" s="1"/>
  <c r="U287" i="278" s="1"/>
  <c r="U228" i="278"/>
  <c r="U230" i="278" s="1"/>
  <c r="U288" i="278" s="1"/>
  <c r="U204" i="278"/>
  <c r="U206" i="278" s="1"/>
  <c r="U285" i="278" s="1"/>
  <c r="U196" i="278"/>
  <c r="U198" i="278" s="1"/>
  <c r="U284" i="278" s="1"/>
  <c r="U188" i="278"/>
  <c r="U190" i="278" s="1"/>
  <c r="U283" i="278" s="1"/>
  <c r="U172" i="278"/>
  <c r="U174" i="278" s="1"/>
  <c r="U281" i="278" s="1"/>
  <c r="U180" i="278"/>
  <c r="U182" i="278" s="1"/>
  <c r="U282" i="278" s="1"/>
  <c r="U143" i="278"/>
  <c r="U145" i="278" s="1"/>
  <c r="U160" i="278" s="1"/>
  <c r="U152" i="278"/>
  <c r="U154" i="278" s="1"/>
  <c r="U161" i="278" s="1"/>
  <c r="U134" i="278"/>
  <c r="U136" i="278" s="1"/>
  <c r="U159" i="278" s="1"/>
  <c r="U20" i="278"/>
  <c r="R301" i="278"/>
  <c r="AI275" i="278"/>
  <c r="AI243" i="278"/>
  <c r="AI259" i="278"/>
  <c r="AI267" i="278"/>
  <c r="AI235" i="278"/>
  <c r="AI211" i="278"/>
  <c r="AI219" i="278"/>
  <c r="AI251" i="278"/>
  <c r="AI227" i="278"/>
  <c r="AI203" i="278"/>
  <c r="AI187" i="278"/>
  <c r="AI195" i="278"/>
  <c r="AI171" i="278"/>
  <c r="AI179" i="278"/>
  <c r="AI142" i="278"/>
  <c r="AI151" i="278"/>
  <c r="AI133" i="278"/>
  <c r="E480" i="322"/>
  <c r="V20" i="275"/>
  <c r="W17" i="275" s="1"/>
  <c r="U197" i="273"/>
  <c r="U202" i="273"/>
  <c r="U208" i="273"/>
  <c r="W52" i="273"/>
  <c r="W107" i="325" s="1"/>
  <c r="W108" i="325" s="1"/>
  <c r="W135" i="325" s="1"/>
  <c r="V179" i="273"/>
  <c r="V68" i="273"/>
  <c r="Y219" i="273"/>
  <c r="Z40" i="273"/>
  <c r="Y43" i="273"/>
  <c r="Y45" i="273" s="1"/>
  <c r="Y149" i="273" s="1"/>
  <c r="Y150" i="273" s="1"/>
  <c r="Y49" i="324" s="1"/>
  <c r="Y50" i="324" s="1"/>
  <c r="V24" i="327"/>
  <c r="V61" i="324"/>
  <c r="V126" i="273"/>
  <c r="V59" i="324"/>
  <c r="V22" i="327"/>
  <c r="W65" i="273"/>
  <c r="W45" i="325" s="1"/>
  <c r="U59" i="324"/>
  <c r="U22" i="327"/>
  <c r="X2" i="325"/>
  <c r="X154" i="273"/>
  <c r="X155" i="273" s="1"/>
  <c r="X2" i="315"/>
  <c r="X2" i="273"/>
  <c r="X2" i="288"/>
  <c r="X2" i="327"/>
  <c r="X2" i="278"/>
  <c r="X2" i="275"/>
  <c r="X51" i="273"/>
  <c r="X52" i="273" s="1"/>
  <c r="X107" i="325" s="1"/>
  <c r="X108" i="325" s="1"/>
  <c r="X135" i="325" s="1"/>
  <c r="X2" i="282"/>
  <c r="X2" i="323"/>
  <c r="X121" i="273"/>
  <c r="X122" i="273" s="1"/>
  <c r="X125" i="273" s="1"/>
  <c r="X163" i="273"/>
  <c r="X164" i="273" s="1"/>
  <c r="X2" i="289"/>
  <c r="X2" i="285"/>
  <c r="X2" i="324"/>
  <c r="X2" i="286"/>
  <c r="X2" i="265"/>
  <c r="X84" i="273"/>
  <c r="X85" i="273" s="1"/>
  <c r="X220" i="273"/>
  <c r="X221" i="273" s="1"/>
  <c r="X2" i="320"/>
  <c r="X64" i="273"/>
  <c r="X65" i="273" s="1"/>
  <c r="X45" i="325" s="1"/>
  <c r="W68" i="273"/>
  <c r="W179" i="273"/>
  <c r="W93" i="273"/>
  <c r="X94" i="273" s="1"/>
  <c r="X181" i="273" s="1"/>
  <c r="W11" i="286"/>
  <c r="W89" i="273"/>
  <c r="U60" i="324"/>
  <c r="U23" i="327"/>
  <c r="S189" i="273"/>
  <c r="S190" i="273" s="1"/>
  <c r="T182" i="273"/>
  <c r="W180" i="273"/>
  <c r="W88" i="273"/>
  <c r="W124" i="273"/>
  <c r="V23" i="327"/>
  <c r="V60" i="324"/>
  <c r="W207" i="273"/>
  <c r="W169" i="273"/>
  <c r="U21" i="327"/>
  <c r="U58" i="324"/>
  <c r="R3" i="289"/>
  <c r="R3" i="325"/>
  <c r="R3" i="327"/>
  <c r="R3" i="273"/>
  <c r="R3" i="315"/>
  <c r="R3" i="288"/>
  <c r="R3" i="282"/>
  <c r="R3" i="320"/>
  <c r="R3" i="286"/>
  <c r="R3" i="278"/>
  <c r="R3" i="265"/>
  <c r="R3" i="285"/>
  <c r="R3" i="324"/>
  <c r="R3" i="323"/>
  <c r="R3" i="275"/>
  <c r="V90" i="273"/>
  <c r="V91" i="278" s="1"/>
  <c r="V58" i="324"/>
  <c r="V21" i="327"/>
  <c r="AL5" i="327"/>
  <c r="AL5" i="325"/>
  <c r="AL5" i="324"/>
  <c r="AL5" i="323"/>
  <c r="AI44" i="273"/>
  <c r="AI39" i="273"/>
  <c r="AJ34" i="273"/>
  <c r="AK28" i="273"/>
  <c r="AK29" i="273" s="1"/>
  <c r="AK33" i="273" s="1"/>
  <c r="AK32" i="273"/>
  <c r="AL5" i="320"/>
  <c r="AL25" i="273"/>
  <c r="AL26" i="273" s="1"/>
  <c r="AL5" i="315"/>
  <c r="AL5" i="275"/>
  <c r="AL5" i="286"/>
  <c r="AL5" i="265"/>
  <c r="AL5" i="288"/>
  <c r="AL5" i="282"/>
  <c r="AL5" i="285"/>
  <c r="AL5" i="289"/>
  <c r="AL5" i="278"/>
  <c r="AL15" i="273"/>
  <c r="AL16" i="273" s="1"/>
  <c r="AL5" i="273"/>
  <c r="AK177" i="273"/>
  <c r="AK168" i="273"/>
  <c r="E4" i="322" l="1"/>
  <c r="J59" i="325"/>
  <c r="F1402" i="321"/>
  <c r="G1402" i="321"/>
  <c r="P54" i="325"/>
  <c r="P55" i="325" s="1"/>
  <c r="P59" i="325" s="1"/>
  <c r="P60" i="325" s="1"/>
  <c r="U203" i="273"/>
  <c r="Y25" i="327"/>
  <c r="Y62" i="324"/>
  <c r="S63" i="324"/>
  <c r="S64" i="324" s="1"/>
  <c r="S34" i="265" s="1"/>
  <c r="R11" i="325"/>
  <c r="R28" i="285"/>
  <c r="AJ87" i="278"/>
  <c r="AJ88" i="278" s="1"/>
  <c r="AJ94" i="278" s="1"/>
  <c r="AJ48" i="324"/>
  <c r="R66" i="324"/>
  <c r="AY10" i="273"/>
  <c r="AX12" i="273"/>
  <c r="U19" i="278"/>
  <c r="P108" i="278"/>
  <c r="P109" i="278" s="1"/>
  <c r="P311" i="278" s="1"/>
  <c r="P312" i="278" s="1"/>
  <c r="P67" i="265" s="1"/>
  <c r="Y79" i="288"/>
  <c r="Y135" i="273"/>
  <c r="Y136" i="273" s="1"/>
  <c r="Y139" i="273" s="1"/>
  <c r="Q302" i="278"/>
  <c r="T95" i="278"/>
  <c r="T100" i="278" s="1"/>
  <c r="T101" i="278" s="1"/>
  <c r="V140" i="273"/>
  <c r="U92" i="278"/>
  <c r="S57" i="278"/>
  <c r="S58" i="278" s="1"/>
  <c r="S61" i="278" s="1"/>
  <c r="S62" i="278" s="1"/>
  <c r="S65" i="278" s="1"/>
  <c r="S93" i="278"/>
  <c r="S95" i="278" s="1"/>
  <c r="S100" i="278" s="1"/>
  <c r="S101" i="278" s="1"/>
  <c r="X237" i="278"/>
  <c r="X99" i="278"/>
  <c r="R72" i="278"/>
  <c r="R73" i="278" s="1"/>
  <c r="R106" i="278" s="1"/>
  <c r="R93" i="278"/>
  <c r="R95" i="278" s="1"/>
  <c r="E243" i="322"/>
  <c r="U214" i="273"/>
  <c r="U215" i="273" s="1"/>
  <c r="U21" i="278" s="1"/>
  <c r="W46" i="325"/>
  <c r="W55" i="288"/>
  <c r="U335" i="278"/>
  <c r="V111" i="273"/>
  <c r="U112" i="273" s="1"/>
  <c r="U61" i="288" s="1"/>
  <c r="U63" i="288" s="1"/>
  <c r="U65" i="288" s="1"/>
  <c r="V51" i="288"/>
  <c r="V52" i="288" s="1"/>
  <c r="V56" i="288" s="1"/>
  <c r="T65" i="288"/>
  <c r="U22" i="324"/>
  <c r="U23" i="324" s="1"/>
  <c r="U20" i="327" s="1"/>
  <c r="V70" i="273"/>
  <c r="V129" i="325" s="1"/>
  <c r="V92" i="325"/>
  <c r="V42" i="288"/>
  <c r="V35" i="288"/>
  <c r="V37" i="288" s="1"/>
  <c r="U43" i="288"/>
  <c r="U39" i="288"/>
  <c r="X189" i="278"/>
  <c r="U129" i="325"/>
  <c r="S39" i="278"/>
  <c r="S41" i="278" s="1"/>
  <c r="S127" i="278" s="1"/>
  <c r="S128" i="278" s="1"/>
  <c r="S158" i="278" s="1"/>
  <c r="AL38" i="273"/>
  <c r="AL13" i="288"/>
  <c r="AL145" i="325"/>
  <c r="Y103" i="273"/>
  <c r="Y104" i="273" s="1"/>
  <c r="Y107" i="273" s="1"/>
  <c r="Y26" i="288"/>
  <c r="R57" i="278"/>
  <c r="R58" i="278" s="1"/>
  <c r="R64" i="278" s="1"/>
  <c r="X49" i="278"/>
  <c r="U209" i="273"/>
  <c r="S72" i="278"/>
  <c r="S73" i="278" s="1"/>
  <c r="S106" i="278" s="1"/>
  <c r="X42" i="325"/>
  <c r="X43" i="325" s="1"/>
  <c r="X93" i="325"/>
  <c r="X56" i="278"/>
  <c r="X213" i="278"/>
  <c r="X118" i="278"/>
  <c r="X277" i="278"/>
  <c r="X153" i="278"/>
  <c r="X144" i="278"/>
  <c r="X126" i="278"/>
  <c r="X79" i="278"/>
  <c r="O314" i="278"/>
  <c r="O315" i="278" s="1"/>
  <c r="O327" i="278" s="1"/>
  <c r="R62" i="325"/>
  <c r="S47" i="325"/>
  <c r="W108" i="273"/>
  <c r="V58" i="325"/>
  <c r="T20" i="327"/>
  <c r="X135" i="278"/>
  <c r="X71" i="278"/>
  <c r="X173" i="278"/>
  <c r="X205" i="278"/>
  <c r="X221" i="278"/>
  <c r="X261" i="278"/>
  <c r="X269" i="278"/>
  <c r="X181" i="278"/>
  <c r="X229" i="278"/>
  <c r="X253" i="278"/>
  <c r="X197" i="278"/>
  <c r="X245" i="278"/>
  <c r="Y13" i="289"/>
  <c r="Y14" i="289" s="1"/>
  <c r="U198" i="273"/>
  <c r="U201" i="273" s="1"/>
  <c r="W34" i="278"/>
  <c r="L11" i="327"/>
  <c r="T39" i="278"/>
  <c r="T41" i="278" s="1"/>
  <c r="T127" i="278" s="1"/>
  <c r="T128" i="278" s="1"/>
  <c r="T158" i="278" s="1"/>
  <c r="X26" i="327"/>
  <c r="X28" i="278"/>
  <c r="X29" i="278" s="1"/>
  <c r="X40" i="278" s="1"/>
  <c r="X130" i="325"/>
  <c r="X118" i="325"/>
  <c r="W26" i="327"/>
  <c r="J311" i="278"/>
  <c r="F1120" i="321" s="1"/>
  <c r="J73" i="265"/>
  <c r="F392" i="321" s="1"/>
  <c r="W170" i="273"/>
  <c r="W172" i="273" s="1"/>
  <c r="W173" i="273" s="1"/>
  <c r="W4" i="278" s="1"/>
  <c r="O324" i="278"/>
  <c r="O328" i="278" s="1"/>
  <c r="N315" i="278"/>
  <c r="N327" i="278" s="1"/>
  <c r="M323" i="278"/>
  <c r="M324" i="278" s="1"/>
  <c r="M328" i="278" s="1"/>
  <c r="M329" i="278" s="1"/>
  <c r="M30" i="265" s="1"/>
  <c r="M32" i="265" s="1"/>
  <c r="M73" i="265"/>
  <c r="P323" i="278"/>
  <c r="P324" i="278" s="1"/>
  <c r="P328" i="278" s="1"/>
  <c r="P73" i="265"/>
  <c r="AJ319" i="278"/>
  <c r="AJ310" i="278"/>
  <c r="P10" i="265"/>
  <c r="E380" i="322"/>
  <c r="J323" i="278"/>
  <c r="F1132" i="321" s="1"/>
  <c r="V4" i="325"/>
  <c r="V4" i="315"/>
  <c r="V4" i="285"/>
  <c r="V4" i="273"/>
  <c r="V4" i="278"/>
  <c r="V4" i="320"/>
  <c r="V4" i="286"/>
  <c r="V4" i="288"/>
  <c r="V4" i="265"/>
  <c r="V4" i="289"/>
  <c r="V4" i="323"/>
  <c r="V4" i="275"/>
  <c r="V4" i="327"/>
  <c r="V4" i="282"/>
  <c r="V4" i="324"/>
  <c r="R162" i="278"/>
  <c r="R300" i="278" s="1"/>
  <c r="R302" i="278" s="1"/>
  <c r="R303" i="278" s="1"/>
  <c r="J9" i="265"/>
  <c r="F334" i="321" s="1"/>
  <c r="Q105" i="278"/>
  <c r="Q109" i="278" s="1"/>
  <c r="U295" i="278"/>
  <c r="U301" i="278" s="1"/>
  <c r="E446" i="322"/>
  <c r="AJ275" i="278"/>
  <c r="AJ267" i="278"/>
  <c r="AJ251" i="278"/>
  <c r="AJ259" i="278"/>
  <c r="AJ203" i="278"/>
  <c r="AJ211" i="278"/>
  <c r="AJ219" i="278"/>
  <c r="AJ243" i="278"/>
  <c r="AJ235" i="278"/>
  <c r="AJ227" i="278"/>
  <c r="AJ179" i="278"/>
  <c r="AJ195" i="278"/>
  <c r="AJ171" i="278"/>
  <c r="AJ187" i="278"/>
  <c r="AJ133" i="278"/>
  <c r="AJ142" i="278"/>
  <c r="AJ151" i="278"/>
  <c r="T72" i="278"/>
  <c r="T73" i="278" s="1"/>
  <c r="T106" i="278" s="1"/>
  <c r="T57" i="278"/>
  <c r="T58" i="278" s="1"/>
  <c r="V276" i="278"/>
  <c r="V278" i="278" s="1"/>
  <c r="V294" i="278" s="1"/>
  <c r="V268" i="278"/>
  <c r="V270" i="278" s="1"/>
  <c r="V293" i="278" s="1"/>
  <c r="V236" i="278"/>
  <c r="V238" i="278" s="1"/>
  <c r="V289" i="278" s="1"/>
  <c r="V252" i="278"/>
  <c r="V254" i="278" s="1"/>
  <c r="V291" i="278" s="1"/>
  <c r="V260" i="278"/>
  <c r="V262" i="278" s="1"/>
  <c r="V292" i="278" s="1"/>
  <c r="V244" i="278"/>
  <c r="V246" i="278" s="1"/>
  <c r="V290" i="278" s="1"/>
  <c r="V204" i="278"/>
  <c r="V206" i="278" s="1"/>
  <c r="V285" i="278" s="1"/>
  <c r="V212" i="278"/>
  <c r="V214" i="278" s="1"/>
  <c r="V286" i="278" s="1"/>
  <c r="V220" i="278"/>
  <c r="V222" i="278" s="1"/>
  <c r="V287" i="278" s="1"/>
  <c r="V228" i="278"/>
  <c r="V230" i="278" s="1"/>
  <c r="V288" i="278" s="1"/>
  <c r="V180" i="278"/>
  <c r="V182" i="278" s="1"/>
  <c r="V282" i="278" s="1"/>
  <c r="V196" i="278"/>
  <c r="V198" i="278" s="1"/>
  <c r="V284" i="278" s="1"/>
  <c r="V188" i="278"/>
  <c r="V190" i="278" s="1"/>
  <c r="V283" i="278" s="1"/>
  <c r="V172" i="278"/>
  <c r="V174" i="278" s="1"/>
  <c r="V281" i="278" s="1"/>
  <c r="V134" i="278"/>
  <c r="V136" i="278" s="1"/>
  <c r="V159" i="278" s="1"/>
  <c r="V143" i="278"/>
  <c r="V145" i="278" s="1"/>
  <c r="V160" i="278" s="1"/>
  <c r="V152" i="278"/>
  <c r="V154" i="278" s="1"/>
  <c r="V161" i="278" s="1"/>
  <c r="V20" i="278"/>
  <c r="X178" i="273"/>
  <c r="X32" i="324"/>
  <c r="X33" i="324" s="1"/>
  <c r="X27" i="324"/>
  <c r="X28" i="324" s="1"/>
  <c r="X55" i="273"/>
  <c r="Y56" i="273" s="1"/>
  <c r="X37" i="324"/>
  <c r="X38" i="324" s="1"/>
  <c r="T28" i="285"/>
  <c r="T34" i="265"/>
  <c r="T11" i="325"/>
  <c r="T66" i="324"/>
  <c r="X73" i="273"/>
  <c r="Y74" i="273" s="1"/>
  <c r="X69" i="273"/>
  <c r="X15" i="275"/>
  <c r="X42" i="324"/>
  <c r="X43" i="324" s="1"/>
  <c r="W73" i="273"/>
  <c r="X74" i="273" s="1"/>
  <c r="W69" i="273"/>
  <c r="W15" i="275"/>
  <c r="W20" i="275" s="1"/>
  <c r="X17" i="275" s="1"/>
  <c r="W42" i="324"/>
  <c r="W43" i="324" s="1"/>
  <c r="V21" i="285"/>
  <c r="W126" i="273"/>
  <c r="T189" i="273"/>
  <c r="T190" i="273" s="1"/>
  <c r="U182" i="273"/>
  <c r="Y2" i="285"/>
  <c r="Y2" i="327"/>
  <c r="Y163" i="273"/>
  <c r="Y164" i="273" s="1"/>
  <c r="Y220" i="273"/>
  <c r="Y221" i="273" s="1"/>
  <c r="Y2" i="265"/>
  <c r="Y2" i="282"/>
  <c r="Y84" i="273"/>
  <c r="Y85" i="273" s="1"/>
  <c r="Y2" i="273"/>
  <c r="Y2" i="286"/>
  <c r="Y2" i="315"/>
  <c r="Y51" i="273"/>
  <c r="Y52" i="273" s="1"/>
  <c r="Y107" i="325" s="1"/>
  <c r="Y108" i="325" s="1"/>
  <c r="Y135" i="325" s="1"/>
  <c r="Y2" i="288"/>
  <c r="Y121" i="273"/>
  <c r="Y122" i="273" s="1"/>
  <c r="Y125" i="273" s="1"/>
  <c r="Y2" i="275"/>
  <c r="Y2" i="323"/>
  <c r="Y64" i="273"/>
  <c r="Y65" i="273" s="1"/>
  <c r="Y45" i="325" s="1"/>
  <c r="Y2" i="325"/>
  <c r="Y2" i="278"/>
  <c r="Y2" i="324"/>
  <c r="Y2" i="320"/>
  <c r="Y154" i="273"/>
  <c r="Y155" i="273" s="1"/>
  <c r="Y2" i="289"/>
  <c r="W55" i="273"/>
  <c r="X56" i="273" s="1"/>
  <c r="W32" i="324"/>
  <c r="W33" i="324" s="1"/>
  <c r="W37" i="324"/>
  <c r="W38" i="324" s="1"/>
  <c r="W27" i="324"/>
  <c r="W28" i="324" s="1"/>
  <c r="W178" i="273"/>
  <c r="X93" i="273"/>
  <c r="Y94" i="273" s="1"/>
  <c r="Y181" i="273" s="1"/>
  <c r="X11" i="286"/>
  <c r="X89" i="273"/>
  <c r="Z219" i="273"/>
  <c r="Z43" i="273"/>
  <c r="Z45" i="273" s="1"/>
  <c r="Z149" i="273" s="1"/>
  <c r="Z150" i="273" s="1"/>
  <c r="Z49" i="324" s="1"/>
  <c r="Z50" i="324" s="1"/>
  <c r="AA40" i="273"/>
  <c r="V202" i="273"/>
  <c r="V203" i="273" s="1"/>
  <c r="W90" i="273"/>
  <c r="W91" i="278" s="1"/>
  <c r="V208" i="273"/>
  <c r="V197" i="273"/>
  <c r="S3" i="285"/>
  <c r="S3" i="327"/>
  <c r="S3" i="325"/>
  <c r="S3" i="320"/>
  <c r="S3" i="265"/>
  <c r="S3" i="315"/>
  <c r="S3" i="323"/>
  <c r="S3" i="324"/>
  <c r="S3" i="282"/>
  <c r="S3" i="289"/>
  <c r="S3" i="273"/>
  <c r="S3" i="286"/>
  <c r="S3" i="288"/>
  <c r="S3" i="278"/>
  <c r="S3" i="275"/>
  <c r="X169" i="273"/>
  <c r="X207" i="273"/>
  <c r="AM5" i="325"/>
  <c r="AM5" i="327"/>
  <c r="AM5" i="324"/>
  <c r="AM5" i="323"/>
  <c r="AK34" i="273"/>
  <c r="AJ39" i="273"/>
  <c r="AJ44" i="273"/>
  <c r="AL28" i="273"/>
  <c r="AL29" i="273" s="1"/>
  <c r="AL33" i="273" s="1"/>
  <c r="AL32" i="273"/>
  <c r="AM5" i="320"/>
  <c r="AM25" i="273"/>
  <c r="AM26" i="273" s="1"/>
  <c r="AM5" i="315"/>
  <c r="AM5" i="265"/>
  <c r="AM5" i="288"/>
  <c r="AM5" i="282"/>
  <c r="AM5" i="275"/>
  <c r="AM5" i="286"/>
  <c r="AM5" i="285"/>
  <c r="AM5" i="289"/>
  <c r="AM5" i="278"/>
  <c r="AM15" i="273"/>
  <c r="AM16" i="273" s="1"/>
  <c r="AM5" i="273"/>
  <c r="AL177" i="273"/>
  <c r="AL168" i="273"/>
  <c r="J60" i="325" l="1"/>
  <c r="F1408" i="321"/>
  <c r="S108" i="278"/>
  <c r="S50" i="325"/>
  <c r="S51" i="325" s="1"/>
  <c r="S54" i="325" s="1"/>
  <c r="S55" i="325" s="1"/>
  <c r="S59" i="325" s="1"/>
  <c r="S60" i="325" s="1"/>
  <c r="T108" i="278"/>
  <c r="T50" i="325"/>
  <c r="T51" i="325" s="1"/>
  <c r="T54" i="325" s="1"/>
  <c r="T55" i="325" s="1"/>
  <c r="T59" i="325" s="1"/>
  <c r="T60" i="325" s="1"/>
  <c r="V214" i="273"/>
  <c r="V215" i="273" s="1"/>
  <c r="V21" i="278" s="1"/>
  <c r="P314" i="278"/>
  <c r="P9" i="265"/>
  <c r="P11" i="265" s="1"/>
  <c r="P29" i="265" s="1"/>
  <c r="S11" i="325"/>
  <c r="S28" i="285"/>
  <c r="S66" i="324"/>
  <c r="Z25" i="327"/>
  <c r="Z62" i="324"/>
  <c r="AK87" i="278"/>
  <c r="AK88" i="278" s="1"/>
  <c r="AK94" i="278" s="1"/>
  <c r="AK48" i="324"/>
  <c r="W70" i="273"/>
  <c r="W129" i="325" s="1"/>
  <c r="U22" i="278"/>
  <c r="U33" i="278" s="1"/>
  <c r="U35" i="278" s="1"/>
  <c r="U93" i="278" s="1"/>
  <c r="U95" i="278" s="1"/>
  <c r="U100" i="278" s="1"/>
  <c r="U101" i="278" s="1"/>
  <c r="AZ10" i="273"/>
  <c r="AY12" i="273"/>
  <c r="V22" i="324"/>
  <c r="V23" i="324" s="1"/>
  <c r="V20" i="327" s="1"/>
  <c r="S64" i="278"/>
  <c r="S66" i="278" s="1"/>
  <c r="S105" i="278" s="1"/>
  <c r="V19" i="278"/>
  <c r="Z79" i="288"/>
  <c r="Z135" i="273"/>
  <c r="Z136" i="273" s="1"/>
  <c r="Z139" i="273" s="1"/>
  <c r="Y269" i="278"/>
  <c r="Y99" i="278"/>
  <c r="Q303" i="278"/>
  <c r="Q10" i="265" s="1"/>
  <c r="Q320" i="278"/>
  <c r="Q321" i="278" s="1"/>
  <c r="X106" i="273"/>
  <c r="X108" i="273" s="1"/>
  <c r="X138" i="273"/>
  <c r="Y106" i="273"/>
  <c r="Y138" i="273"/>
  <c r="V335" i="278"/>
  <c r="R100" i="278"/>
  <c r="R101" i="278" s="1"/>
  <c r="R50" i="325" s="1"/>
  <c r="R51" i="325" s="1"/>
  <c r="W140" i="273"/>
  <c r="V92" i="278"/>
  <c r="U57" i="324"/>
  <c r="S50" i="278"/>
  <c r="S51" i="278" s="1"/>
  <c r="S104" i="278" s="1"/>
  <c r="W111" i="273"/>
  <c r="V112" i="273" s="1"/>
  <c r="V61" i="288" s="1"/>
  <c r="V63" i="288" s="1"/>
  <c r="V65" i="288" s="1"/>
  <c r="W51" i="288"/>
  <c r="W52" i="288" s="1"/>
  <c r="W56" i="288" s="1"/>
  <c r="X46" i="325"/>
  <c r="X55" i="288"/>
  <c r="R61" i="278"/>
  <c r="R62" i="278" s="1"/>
  <c r="R65" i="278" s="1"/>
  <c r="R66" i="278" s="1"/>
  <c r="R105" i="278" s="1"/>
  <c r="W4" i="320"/>
  <c r="W4" i="286"/>
  <c r="V117" i="325"/>
  <c r="W92" i="325"/>
  <c r="W35" i="288"/>
  <c r="W37" i="288" s="1"/>
  <c r="W42" i="288"/>
  <c r="V39" i="288"/>
  <c r="V43" i="288"/>
  <c r="S119" i="278"/>
  <c r="S120" i="278" s="1"/>
  <c r="S157" i="278" s="1"/>
  <c r="S162" i="278" s="1"/>
  <c r="S300" i="278" s="1"/>
  <c r="S302" i="278" s="1"/>
  <c r="S303" i="278" s="1"/>
  <c r="S80" i="278"/>
  <c r="S81" i="278" s="1"/>
  <c r="S107" i="278" s="1"/>
  <c r="Z103" i="273"/>
  <c r="Z104" i="273" s="1"/>
  <c r="Z107" i="273" s="1"/>
  <c r="Z26" i="288"/>
  <c r="AM38" i="273"/>
  <c r="AM13" i="288"/>
  <c r="AM145" i="325"/>
  <c r="V209" i="273"/>
  <c r="Y42" i="325"/>
  <c r="Y43" i="325" s="1"/>
  <c r="Y93" i="325"/>
  <c r="Y245" i="278"/>
  <c r="Y181" i="278"/>
  <c r="P315" i="278"/>
  <c r="P327" i="278" s="1"/>
  <c r="P329" i="278" s="1"/>
  <c r="P30" i="265" s="1"/>
  <c r="Y49" i="278"/>
  <c r="Y153" i="278"/>
  <c r="Y213" i="278"/>
  <c r="Y56" i="278"/>
  <c r="Y144" i="278"/>
  <c r="Y118" i="278"/>
  <c r="Y229" i="278"/>
  <c r="Y71" i="278"/>
  <c r="Y79" i="278"/>
  <c r="Y189" i="278"/>
  <c r="Y237" i="278"/>
  <c r="Y126" i="278"/>
  <c r="Y135" i="278"/>
  <c r="Y221" i="278"/>
  <c r="Y253" i="278"/>
  <c r="S62" i="325"/>
  <c r="T47" i="325"/>
  <c r="W58" i="325"/>
  <c r="V198" i="273"/>
  <c r="V201" i="273" s="1"/>
  <c r="Y173" i="278"/>
  <c r="Y205" i="278"/>
  <c r="Y197" i="278"/>
  <c r="Y261" i="278"/>
  <c r="Y277" i="278"/>
  <c r="Z13" i="289"/>
  <c r="Z14" i="289" s="1"/>
  <c r="T80" i="278"/>
  <c r="T81" i="278" s="1"/>
  <c r="T107" i="278" s="1"/>
  <c r="T50" i="278"/>
  <c r="T51" i="278" s="1"/>
  <c r="T104" i="278" s="1"/>
  <c r="T119" i="278"/>
  <c r="T120" i="278" s="1"/>
  <c r="T157" i="278" s="1"/>
  <c r="T162" i="278" s="1"/>
  <c r="X34" i="278"/>
  <c r="M334" i="278"/>
  <c r="M336" i="278" s="1"/>
  <c r="M11" i="327" s="1"/>
  <c r="Y28" i="278"/>
  <c r="Y29" i="278" s="1"/>
  <c r="Y34" i="278" s="1"/>
  <c r="Y118" i="325"/>
  <c r="Y130" i="325"/>
  <c r="Y26" i="327"/>
  <c r="W4" i="289"/>
  <c r="O329" i="278"/>
  <c r="O30" i="265" s="1"/>
  <c r="O32" i="265" s="1"/>
  <c r="W4" i="275"/>
  <c r="W4" i="327"/>
  <c r="W4" i="285"/>
  <c r="W4" i="288"/>
  <c r="X170" i="273"/>
  <c r="X172" i="273" s="1"/>
  <c r="X173" i="273" s="1"/>
  <c r="W4" i="315"/>
  <c r="W4" i="323"/>
  <c r="W4" i="273"/>
  <c r="W4" i="324"/>
  <c r="W4" i="265"/>
  <c r="W4" i="325"/>
  <c r="J312" i="278"/>
  <c r="F1121" i="321" s="1"/>
  <c r="W4" i="282"/>
  <c r="N324" i="278"/>
  <c r="N328" i="278" s="1"/>
  <c r="N329" i="278" s="1"/>
  <c r="N30" i="265" s="1"/>
  <c r="N32" i="265" s="1"/>
  <c r="AK319" i="278"/>
  <c r="AK310" i="278"/>
  <c r="Q311" i="278"/>
  <c r="Q312" i="278" s="1"/>
  <c r="J324" i="278"/>
  <c r="F1134" i="321" s="1"/>
  <c r="K324" i="278"/>
  <c r="K328" i="278" s="1"/>
  <c r="R10" i="265"/>
  <c r="R320" i="278"/>
  <c r="R321" i="278" s="1"/>
  <c r="R73" i="265" s="1"/>
  <c r="J11" i="265"/>
  <c r="F337" i="321" s="1"/>
  <c r="Q9" i="265"/>
  <c r="T64" i="278"/>
  <c r="T61" i="278"/>
  <c r="T62" i="278" s="1"/>
  <c r="T65" i="278" s="1"/>
  <c r="AK39" i="273"/>
  <c r="AK275" i="278"/>
  <c r="AK259" i="278"/>
  <c r="AK267" i="278"/>
  <c r="AK243" i="278"/>
  <c r="AK251" i="278"/>
  <c r="AK235" i="278"/>
  <c r="AK227" i="278"/>
  <c r="AK203" i="278"/>
  <c r="AK211" i="278"/>
  <c r="AK219" i="278"/>
  <c r="AK171" i="278"/>
  <c r="AK187" i="278"/>
  <c r="AK195" i="278"/>
  <c r="AK179" i="278"/>
  <c r="AK133" i="278"/>
  <c r="AK142" i="278"/>
  <c r="AK151" i="278"/>
  <c r="V295" i="278"/>
  <c r="V301" i="278" s="1"/>
  <c r="W276" i="278"/>
  <c r="W278" i="278" s="1"/>
  <c r="W294" i="278" s="1"/>
  <c r="W260" i="278"/>
  <c r="W262" i="278" s="1"/>
  <c r="W292" i="278" s="1"/>
  <c r="W268" i="278"/>
  <c r="W270" i="278" s="1"/>
  <c r="W293" i="278" s="1"/>
  <c r="W244" i="278"/>
  <c r="W246" i="278" s="1"/>
  <c r="W290" i="278" s="1"/>
  <c r="W252" i="278"/>
  <c r="W254" i="278" s="1"/>
  <c r="W291" i="278" s="1"/>
  <c r="W236" i="278"/>
  <c r="W238" i="278" s="1"/>
  <c r="W289" i="278" s="1"/>
  <c r="W228" i="278"/>
  <c r="W230" i="278" s="1"/>
  <c r="W288" i="278" s="1"/>
  <c r="W196" i="278"/>
  <c r="W198" i="278" s="1"/>
  <c r="W284" i="278" s="1"/>
  <c r="W204" i="278"/>
  <c r="W206" i="278" s="1"/>
  <c r="W285" i="278" s="1"/>
  <c r="W212" i="278"/>
  <c r="W214" i="278" s="1"/>
  <c r="W286" i="278" s="1"/>
  <c r="W220" i="278"/>
  <c r="W222" i="278" s="1"/>
  <c r="W287" i="278" s="1"/>
  <c r="W172" i="278"/>
  <c r="W174" i="278" s="1"/>
  <c r="W281" i="278" s="1"/>
  <c r="W188" i="278"/>
  <c r="W190" i="278" s="1"/>
  <c r="W283" i="278" s="1"/>
  <c r="W180" i="278"/>
  <c r="W182" i="278" s="1"/>
  <c r="W282" i="278" s="1"/>
  <c r="W134" i="278"/>
  <c r="W136" i="278" s="1"/>
  <c r="W159" i="278" s="1"/>
  <c r="W143" i="278"/>
  <c r="W145" i="278" s="1"/>
  <c r="W160" i="278" s="1"/>
  <c r="W152" i="278"/>
  <c r="W154" i="278" s="1"/>
  <c r="W161" i="278" s="1"/>
  <c r="W20" i="278"/>
  <c r="W202" i="273"/>
  <c r="W203" i="273" s="1"/>
  <c r="W208" i="273"/>
  <c r="W197" i="273"/>
  <c r="Y15" i="275"/>
  <c r="Y42" i="324"/>
  <c r="Y43" i="324" s="1"/>
  <c r="Y69" i="273"/>
  <c r="Y73" i="273"/>
  <c r="Z74" i="273" s="1"/>
  <c r="W22" i="327"/>
  <c r="W59" i="324"/>
  <c r="W24" i="327"/>
  <c r="W61" i="324"/>
  <c r="Y178" i="273"/>
  <c r="Y27" i="324"/>
  <c r="Y28" i="324" s="1"/>
  <c r="Y32" i="324"/>
  <c r="Y33" i="324" s="1"/>
  <c r="Y37" i="324"/>
  <c r="Y38" i="324" s="1"/>
  <c r="Y55" i="273"/>
  <c r="Z56" i="273" s="1"/>
  <c r="AB40" i="273"/>
  <c r="AA219" i="273"/>
  <c r="AA43" i="273"/>
  <c r="AA45" i="273" s="1"/>
  <c r="AA149" i="273" s="1"/>
  <c r="AA150" i="273" s="1"/>
  <c r="AA49" i="324" s="1"/>
  <c r="AA50" i="324" s="1"/>
  <c r="W58" i="324"/>
  <c r="W21" i="327"/>
  <c r="Y207" i="273"/>
  <c r="Y169" i="273"/>
  <c r="T3" i="286"/>
  <c r="T3" i="324"/>
  <c r="T3" i="278"/>
  <c r="T3" i="275"/>
  <c r="T3" i="265"/>
  <c r="T3" i="282"/>
  <c r="T3" i="289"/>
  <c r="T3" i="273"/>
  <c r="T3" i="327"/>
  <c r="T3" i="320"/>
  <c r="T3" i="315"/>
  <c r="T3" i="323"/>
  <c r="T3" i="288"/>
  <c r="T3" i="325"/>
  <c r="T3" i="285"/>
  <c r="W21" i="285"/>
  <c r="X61" i="324"/>
  <c r="X24" i="327"/>
  <c r="X59" i="324"/>
  <c r="X22" i="327"/>
  <c r="Y179" i="273"/>
  <c r="Y68" i="273"/>
  <c r="X179" i="273"/>
  <c r="X68" i="273"/>
  <c r="X70" i="273" s="1"/>
  <c r="Y89" i="273"/>
  <c r="Y11" i="286"/>
  <c r="Y93" i="273"/>
  <c r="Z94" i="273" s="1"/>
  <c r="Z181" i="273" s="1"/>
  <c r="U189" i="273"/>
  <c r="U190" i="273" s="1"/>
  <c r="V182" i="273"/>
  <c r="Y180" i="273"/>
  <c r="Y88" i="273"/>
  <c r="Y124" i="273"/>
  <c r="X58" i="324"/>
  <c r="X21" i="327"/>
  <c r="Z2" i="286"/>
  <c r="Z51" i="273"/>
  <c r="Z84" i="273"/>
  <c r="Z85" i="273" s="1"/>
  <c r="Z163" i="273"/>
  <c r="Z164" i="273" s="1"/>
  <c r="Z121" i="273"/>
  <c r="Z122" i="273" s="1"/>
  <c r="Z125" i="273" s="1"/>
  <c r="Z2" i="285"/>
  <c r="Z2" i="315"/>
  <c r="Z2" i="278"/>
  <c r="Z2" i="323"/>
  <c r="Z220" i="273"/>
  <c r="Z221" i="273" s="1"/>
  <c r="Z2" i="282"/>
  <c r="Z2" i="320"/>
  <c r="Z2" i="288"/>
  <c r="Z154" i="273"/>
  <c r="Z155" i="273" s="1"/>
  <c r="Z2" i="265"/>
  <c r="Z2" i="324"/>
  <c r="Z64" i="273"/>
  <c r="Z65" i="273" s="1"/>
  <c r="Z45" i="325" s="1"/>
  <c r="Z2" i="289"/>
  <c r="Z2" i="273"/>
  <c r="Z2" i="327"/>
  <c r="Z2" i="275"/>
  <c r="Z2" i="325"/>
  <c r="W60" i="324"/>
  <c r="W23" i="327"/>
  <c r="X88" i="273"/>
  <c r="X90" i="273" s="1"/>
  <c r="X91" i="278" s="1"/>
  <c r="X180" i="273"/>
  <c r="X124" i="273"/>
  <c r="X126" i="273" s="1"/>
  <c r="X21" i="285" s="1"/>
  <c r="X20" i="275"/>
  <c r="Y17" i="275" s="1"/>
  <c r="X60" i="324"/>
  <c r="X23" i="327"/>
  <c r="AK44" i="273"/>
  <c r="AN5" i="325"/>
  <c r="AN5" i="327"/>
  <c r="AN5" i="324"/>
  <c r="AN5" i="323"/>
  <c r="AL34" i="273"/>
  <c r="AM28" i="273"/>
  <c r="AM29" i="273" s="1"/>
  <c r="AM33" i="273" s="1"/>
  <c r="AM32" i="273"/>
  <c r="AN5" i="320"/>
  <c r="AN25" i="273"/>
  <c r="AN26" i="273" s="1"/>
  <c r="AN5" i="315"/>
  <c r="AM177" i="273"/>
  <c r="AM168" i="273"/>
  <c r="AN5" i="288"/>
  <c r="AN5" i="282"/>
  <c r="AN5" i="275"/>
  <c r="AN5" i="286"/>
  <c r="AN5" i="265"/>
  <c r="AN5" i="285"/>
  <c r="AN5" i="289"/>
  <c r="AN5" i="278"/>
  <c r="AN15" i="273"/>
  <c r="AN16" i="273" s="1"/>
  <c r="AN5" i="273"/>
  <c r="U108" i="278" l="1"/>
  <c r="U50" i="325"/>
  <c r="U51" i="325" s="1"/>
  <c r="U54" i="325" s="1"/>
  <c r="U55" i="325" s="1"/>
  <c r="U59" i="325" s="1"/>
  <c r="U60" i="325" s="1"/>
  <c r="R54" i="325"/>
  <c r="R55" i="325" s="1"/>
  <c r="E5" i="322"/>
  <c r="U72" i="278"/>
  <c r="U73" i="278" s="1"/>
  <c r="U106" i="278" s="1"/>
  <c r="W214" i="273"/>
  <c r="W215" i="273" s="1"/>
  <c r="W21" i="278" s="1"/>
  <c r="U39" i="278"/>
  <c r="U41" i="278" s="1"/>
  <c r="U119" i="278" s="1"/>
  <c r="U120" i="278" s="1"/>
  <c r="U157" i="278" s="1"/>
  <c r="U57" i="278"/>
  <c r="U58" i="278" s="1"/>
  <c r="U64" i="278" s="1"/>
  <c r="W22" i="324"/>
  <c r="W23" i="324" s="1"/>
  <c r="W57" i="324" s="1"/>
  <c r="W63" i="324" s="1"/>
  <c r="W64" i="324" s="1"/>
  <c r="W335" i="278"/>
  <c r="W19" i="278"/>
  <c r="W117" i="325"/>
  <c r="U63" i="324"/>
  <c r="U11" i="325" s="1"/>
  <c r="AA62" i="324"/>
  <c r="AA25" i="327"/>
  <c r="AL87" i="278"/>
  <c r="AL88" i="278" s="1"/>
  <c r="AL94" i="278" s="1"/>
  <c r="AL48" i="324"/>
  <c r="V57" i="324"/>
  <c r="V63" i="324" s="1"/>
  <c r="V64" i="324" s="1"/>
  <c r="V34" i="265" s="1"/>
  <c r="BA10" i="273"/>
  <c r="AZ12" i="273"/>
  <c r="V22" i="278"/>
  <c r="V39" i="278" s="1"/>
  <c r="V41" i="278" s="1"/>
  <c r="V127" i="278" s="1"/>
  <c r="V128" i="278" s="1"/>
  <c r="V158" i="278" s="1"/>
  <c r="S109" i="278"/>
  <c r="S9" i="265" s="1"/>
  <c r="Z106" i="273"/>
  <c r="Z138" i="273"/>
  <c r="R108" i="278"/>
  <c r="R109" i="278" s="1"/>
  <c r="AA79" i="288"/>
  <c r="AA135" i="273"/>
  <c r="AA136" i="273" s="1"/>
  <c r="AA139" i="273" s="1"/>
  <c r="Z269" i="278"/>
  <c r="Z99" i="278"/>
  <c r="X140" i="273"/>
  <c r="W92" i="278"/>
  <c r="Q73" i="265"/>
  <c r="Q323" i="278"/>
  <c r="Q324" i="278" s="1"/>
  <c r="Q328" i="278" s="1"/>
  <c r="Y46" i="325"/>
  <c r="Y55" i="288"/>
  <c r="X111" i="273"/>
  <c r="W112" i="273" s="1"/>
  <c r="W61" i="288" s="1"/>
  <c r="W63" i="288" s="1"/>
  <c r="W65" i="288" s="1"/>
  <c r="X51" i="288"/>
  <c r="X52" i="288" s="1"/>
  <c r="X56" i="288" s="1"/>
  <c r="W43" i="288"/>
  <c r="W39" i="288"/>
  <c r="X92" i="325"/>
  <c r="X42" i="288"/>
  <c r="X35" i="288"/>
  <c r="X37" i="288" s="1"/>
  <c r="W209" i="273"/>
  <c r="AN38" i="273"/>
  <c r="AN145" i="325"/>
  <c r="AN13" i="288"/>
  <c r="AA103" i="273"/>
  <c r="AA104" i="273" s="1"/>
  <c r="AA107" i="273" s="1"/>
  <c r="AA26" i="288"/>
  <c r="Z42" i="325"/>
  <c r="Z43" i="325" s="1"/>
  <c r="Z93" i="325"/>
  <c r="W198" i="273"/>
  <c r="W201" i="273" s="1"/>
  <c r="Y108" i="273"/>
  <c r="X58" i="325"/>
  <c r="T62" i="325"/>
  <c r="U47" i="325"/>
  <c r="Z79" i="278"/>
  <c r="Z189" i="278"/>
  <c r="Z237" i="278"/>
  <c r="P32" i="265"/>
  <c r="P334" i="278" s="1"/>
  <c r="P336" i="278" s="1"/>
  <c r="P11" i="327" s="1"/>
  <c r="Z135" i="278"/>
  <c r="Z229" i="278"/>
  <c r="Z253" i="278"/>
  <c r="Z118" i="278"/>
  <c r="Z205" i="278"/>
  <c r="Z277" i="278"/>
  <c r="Z49" i="278"/>
  <c r="Z153" i="278"/>
  <c r="Z245" i="278"/>
  <c r="Z71" i="278"/>
  <c r="Z173" i="278"/>
  <c r="Z181" i="278"/>
  <c r="Z197" i="278"/>
  <c r="Z261" i="278"/>
  <c r="AA13" i="289"/>
  <c r="AA14" i="289" s="1"/>
  <c r="Z56" i="278"/>
  <c r="Z144" i="278"/>
  <c r="Z126" i="278"/>
  <c r="Z213" i="278"/>
  <c r="Z221" i="278"/>
  <c r="Y40" i="278"/>
  <c r="M12" i="325"/>
  <c r="O334" i="278"/>
  <c r="O336" i="278" s="1"/>
  <c r="O11" i="327" s="1"/>
  <c r="N334" i="278"/>
  <c r="N336" i="278" s="1"/>
  <c r="N12" i="325" s="1"/>
  <c r="Z28" i="278"/>
  <c r="Z29" i="278" s="1"/>
  <c r="Z40" i="278" s="1"/>
  <c r="Z130" i="325"/>
  <c r="Z118" i="325"/>
  <c r="X129" i="325"/>
  <c r="X117" i="325"/>
  <c r="J314" i="278"/>
  <c r="F1123" i="321" s="1"/>
  <c r="E377" i="322"/>
  <c r="Y170" i="273"/>
  <c r="Y172" i="273" s="1"/>
  <c r="Y173" i="273" s="1"/>
  <c r="Y4" i="320" s="1"/>
  <c r="X4" i="327"/>
  <c r="X4" i="325"/>
  <c r="X4" i="288"/>
  <c r="X4" i="282"/>
  <c r="X4" i="286"/>
  <c r="X4" i="324"/>
  <c r="X4" i="320"/>
  <c r="X4" i="285"/>
  <c r="X4" i="278"/>
  <c r="X4" i="273"/>
  <c r="X4" i="289"/>
  <c r="X4" i="265"/>
  <c r="X4" i="323"/>
  <c r="X4" i="275"/>
  <c r="X4" i="315"/>
  <c r="J67" i="265"/>
  <c r="F388" i="321" s="1"/>
  <c r="J29" i="265"/>
  <c r="F352" i="321" s="1"/>
  <c r="Q314" i="278"/>
  <c r="Q315" i="278" s="1"/>
  <c r="Q327" i="278" s="1"/>
  <c r="Q67" i="265"/>
  <c r="S10" i="265"/>
  <c r="S320" i="278"/>
  <c r="S321" i="278" s="1"/>
  <c r="R323" i="278"/>
  <c r="E381" i="322"/>
  <c r="J328" i="278"/>
  <c r="F1137" i="321" s="1"/>
  <c r="AL319" i="278"/>
  <c r="AL310" i="278"/>
  <c r="Q11" i="265"/>
  <c r="Q29" i="265" s="1"/>
  <c r="T300" i="278"/>
  <c r="T302" i="278" s="1"/>
  <c r="T303" i="278" s="1"/>
  <c r="X19" i="278"/>
  <c r="X335" i="278"/>
  <c r="T66" i="278"/>
  <c r="T105" i="278" s="1"/>
  <c r="T109" i="278" s="1"/>
  <c r="X276" i="278"/>
  <c r="X278" i="278" s="1"/>
  <c r="X294" i="278" s="1"/>
  <c r="X252" i="278"/>
  <c r="X254" i="278" s="1"/>
  <c r="X291" i="278" s="1"/>
  <c r="X260" i="278"/>
  <c r="X262" i="278" s="1"/>
  <c r="X292" i="278" s="1"/>
  <c r="X268" i="278"/>
  <c r="X270" i="278" s="1"/>
  <c r="X293" i="278" s="1"/>
  <c r="X236" i="278"/>
  <c r="X238" i="278" s="1"/>
  <c r="X289" i="278" s="1"/>
  <c r="X244" i="278"/>
  <c r="X246" i="278" s="1"/>
  <c r="X290" i="278" s="1"/>
  <c r="X220" i="278"/>
  <c r="X222" i="278" s="1"/>
  <c r="X287" i="278" s="1"/>
  <c r="X228" i="278"/>
  <c r="X230" i="278" s="1"/>
  <c r="X288" i="278" s="1"/>
  <c r="X204" i="278"/>
  <c r="X206" i="278" s="1"/>
  <c r="X285" i="278" s="1"/>
  <c r="X212" i="278"/>
  <c r="X214" i="278" s="1"/>
  <c r="X286" i="278" s="1"/>
  <c r="X196" i="278"/>
  <c r="X198" i="278" s="1"/>
  <c r="X284" i="278" s="1"/>
  <c r="X180" i="278"/>
  <c r="X182" i="278" s="1"/>
  <c r="X282" i="278" s="1"/>
  <c r="X188" i="278"/>
  <c r="X190" i="278" s="1"/>
  <c r="X283" i="278" s="1"/>
  <c r="X172" i="278"/>
  <c r="X174" i="278" s="1"/>
  <c r="X281" i="278" s="1"/>
  <c r="X152" i="278"/>
  <c r="X154" i="278" s="1"/>
  <c r="X161" i="278" s="1"/>
  <c r="X134" i="278"/>
  <c r="X136" i="278" s="1"/>
  <c r="X159" i="278" s="1"/>
  <c r="X143" i="278"/>
  <c r="X145" i="278" s="1"/>
  <c r="X160" i="278" s="1"/>
  <c r="X20" i="278"/>
  <c r="V80" i="278"/>
  <c r="V81" i="278" s="1"/>
  <c r="V107" i="278" s="1"/>
  <c r="W295" i="278"/>
  <c r="W301" i="278" s="1"/>
  <c r="AL275" i="278"/>
  <c r="AL251" i="278"/>
  <c r="AL259" i="278"/>
  <c r="AL267" i="278"/>
  <c r="AL235" i="278"/>
  <c r="AL243" i="278"/>
  <c r="AL219" i="278"/>
  <c r="AL227" i="278"/>
  <c r="AL203" i="278"/>
  <c r="AL211" i="278"/>
  <c r="AL195" i="278"/>
  <c r="AL179" i="278"/>
  <c r="AL187" i="278"/>
  <c r="AL171" i="278"/>
  <c r="AL151" i="278"/>
  <c r="AL133" i="278"/>
  <c r="AL142" i="278"/>
  <c r="Y70" i="273"/>
  <c r="Y58" i="324"/>
  <c r="Y21" i="327"/>
  <c r="Y126" i="273"/>
  <c r="Y21" i="285" s="1"/>
  <c r="W182" i="273"/>
  <c r="V189" i="273"/>
  <c r="V190" i="273" s="1"/>
  <c r="Z179" i="273"/>
  <c r="Z68" i="273"/>
  <c r="Z169" i="273"/>
  <c r="Z207" i="273"/>
  <c r="Y22" i="327"/>
  <c r="Y59" i="324"/>
  <c r="Y20" i="275"/>
  <c r="Z17" i="275" s="1"/>
  <c r="X214" i="273"/>
  <c r="X22" i="324"/>
  <c r="X23" i="324" s="1"/>
  <c r="Z89" i="273"/>
  <c r="Z93" i="273"/>
  <c r="AA94" i="273" s="1"/>
  <c r="AA181" i="273" s="1"/>
  <c r="Z11" i="286"/>
  <c r="AA121" i="273"/>
  <c r="AA122" i="273" s="1"/>
  <c r="AA125" i="273" s="1"/>
  <c r="AA2" i="265"/>
  <c r="AA154" i="273"/>
  <c r="AA155" i="273" s="1"/>
  <c r="AA163" i="273"/>
  <c r="AA164" i="273" s="1"/>
  <c r="AA2" i="325"/>
  <c r="AA2" i="273"/>
  <c r="AA2" i="275"/>
  <c r="AA2" i="278"/>
  <c r="AA2" i="315"/>
  <c r="AA2" i="286"/>
  <c r="AA2" i="324"/>
  <c r="AA84" i="273"/>
  <c r="AA85" i="273" s="1"/>
  <c r="AA64" i="273"/>
  <c r="AA65" i="273" s="1"/>
  <c r="AA45" i="325" s="1"/>
  <c r="AA2" i="289"/>
  <c r="AA220" i="273"/>
  <c r="AA221" i="273" s="1"/>
  <c r="AA2" i="320"/>
  <c r="AA2" i="288"/>
  <c r="AA2" i="327"/>
  <c r="AA2" i="323"/>
  <c r="AA51" i="273"/>
  <c r="AA52" i="273" s="1"/>
  <c r="AA107" i="325" s="1"/>
  <c r="AA108" i="325" s="1"/>
  <c r="AA135" i="325" s="1"/>
  <c r="AA2" i="285"/>
  <c r="AA2" i="282"/>
  <c r="Z180" i="273"/>
  <c r="Z124" i="273"/>
  <c r="Z88" i="273"/>
  <c r="Z42" i="324"/>
  <c r="Z43" i="324" s="1"/>
  <c r="Z15" i="275"/>
  <c r="Z69" i="273"/>
  <c r="Z73" i="273"/>
  <c r="AA74" i="273" s="1"/>
  <c r="Z52" i="273"/>
  <c r="Z107" i="325" s="1"/>
  <c r="Z108" i="325" s="1"/>
  <c r="Z135" i="325" s="1"/>
  <c r="X197" i="273"/>
  <c r="X202" i="273"/>
  <c r="X203" i="273" s="1"/>
  <c r="X208" i="273"/>
  <c r="Y90" i="273"/>
  <c r="Y91" i="278" s="1"/>
  <c r="U3" i="273"/>
  <c r="U3" i="275"/>
  <c r="U3" i="282"/>
  <c r="U3" i="289"/>
  <c r="U3" i="285"/>
  <c r="U3" i="286"/>
  <c r="U3" i="278"/>
  <c r="U3" i="327"/>
  <c r="U3" i="325"/>
  <c r="U3" i="315"/>
  <c r="U3" i="288"/>
  <c r="U3" i="324"/>
  <c r="U3" i="320"/>
  <c r="U3" i="265"/>
  <c r="U3" i="323"/>
  <c r="AB43" i="273"/>
  <c r="AB45" i="273" s="1"/>
  <c r="AB149" i="273" s="1"/>
  <c r="AB150" i="273" s="1"/>
  <c r="AB49" i="324" s="1"/>
  <c r="AB50" i="324" s="1"/>
  <c r="AB219" i="273"/>
  <c r="AC40" i="273"/>
  <c r="Y60" i="324"/>
  <c r="Y23" i="327"/>
  <c r="Y24" i="327"/>
  <c r="Y61" i="324"/>
  <c r="AO5" i="325"/>
  <c r="AO5" i="327"/>
  <c r="AO5" i="324"/>
  <c r="AO5" i="323"/>
  <c r="AN28" i="273"/>
  <c r="AN29" i="273" s="1"/>
  <c r="AN33" i="273" s="1"/>
  <c r="AN32" i="273"/>
  <c r="AM34" i="273"/>
  <c r="AL44" i="273"/>
  <c r="AL39" i="273"/>
  <c r="AO5" i="320"/>
  <c r="AO25" i="273"/>
  <c r="AO26" i="273" s="1"/>
  <c r="AO5" i="315"/>
  <c r="AO5" i="275"/>
  <c r="AO5" i="286"/>
  <c r="AO5" i="265"/>
  <c r="AO5" i="288"/>
  <c r="AO5" i="282"/>
  <c r="AO5" i="278"/>
  <c r="AO5" i="285"/>
  <c r="AO5" i="289"/>
  <c r="AO15" i="273"/>
  <c r="AO16" i="273" s="1"/>
  <c r="AO5" i="273"/>
  <c r="AN177" i="273"/>
  <c r="AN168" i="273"/>
  <c r="R59" i="325" l="1"/>
  <c r="R60" i="325" s="1"/>
  <c r="W20" i="327"/>
  <c r="U61" i="278"/>
  <c r="U62" i="278" s="1"/>
  <c r="U65" i="278" s="1"/>
  <c r="U127" i="278"/>
  <c r="U128" i="278" s="1"/>
  <c r="U158" i="278" s="1"/>
  <c r="U162" i="278" s="1"/>
  <c r="U50" i="278"/>
  <c r="U51" i="278" s="1"/>
  <c r="U104" i="278" s="1"/>
  <c r="U80" i="278"/>
  <c r="U81" i="278" s="1"/>
  <c r="U107" i="278" s="1"/>
  <c r="V11" i="325"/>
  <c r="W22" i="278"/>
  <c r="W39" i="278" s="1"/>
  <c r="W41" i="278" s="1"/>
  <c r="W127" i="278" s="1"/>
  <c r="W128" i="278" s="1"/>
  <c r="W158" i="278" s="1"/>
  <c r="V28" i="285"/>
  <c r="S311" i="278"/>
  <c r="S312" i="278" s="1"/>
  <c r="S67" i="265" s="1"/>
  <c r="V66" i="324"/>
  <c r="U64" i="324"/>
  <c r="U34" i="265" s="1"/>
  <c r="U66" i="324"/>
  <c r="U28" i="285"/>
  <c r="AB25" i="327"/>
  <c r="AB62" i="324"/>
  <c r="AM87" i="278"/>
  <c r="AM88" i="278" s="1"/>
  <c r="AM94" i="278" s="1"/>
  <c r="AM48" i="324"/>
  <c r="V50" i="278"/>
  <c r="V51" i="278" s="1"/>
  <c r="V104" i="278" s="1"/>
  <c r="V119" i="278"/>
  <c r="V120" i="278" s="1"/>
  <c r="V157" i="278" s="1"/>
  <c r="V162" i="278" s="1"/>
  <c r="V33" i="278"/>
  <c r="V35" i="278" s="1"/>
  <c r="V72" i="278" s="1"/>
  <c r="V73" i="278" s="1"/>
  <c r="V106" i="278" s="1"/>
  <c r="BB10" i="273"/>
  <c r="BA12" i="273"/>
  <c r="Q329" i="278"/>
  <c r="Q30" i="265" s="1"/>
  <c r="Q32" i="265" s="1"/>
  <c r="AA253" i="278"/>
  <c r="AA99" i="278"/>
  <c r="Y140" i="273"/>
  <c r="X92" i="278"/>
  <c r="R311" i="278"/>
  <c r="R312" i="278" s="1"/>
  <c r="AB79" i="288"/>
  <c r="AB135" i="273"/>
  <c r="AB136" i="273" s="1"/>
  <c r="AB139" i="273" s="1"/>
  <c r="AA106" i="273"/>
  <c r="AA138" i="273"/>
  <c r="R324" i="278"/>
  <c r="R328" i="278" s="1"/>
  <c r="R9" i="265"/>
  <c r="R11" i="265" s="1"/>
  <c r="R29" i="265" s="1"/>
  <c r="X209" i="273"/>
  <c r="Z46" i="325"/>
  <c r="Z55" i="288"/>
  <c r="Y111" i="273"/>
  <c r="X112" i="273" s="1"/>
  <c r="X61" i="288" s="1"/>
  <c r="X63" i="288" s="1"/>
  <c r="X65" i="288" s="1"/>
  <c r="Y51" i="288"/>
  <c r="Y52" i="288" s="1"/>
  <c r="Y56" i="288" s="1"/>
  <c r="Y92" i="325"/>
  <c r="Y42" i="288"/>
  <c r="Y35" i="288"/>
  <c r="Y37" i="288" s="1"/>
  <c r="X43" i="288"/>
  <c r="X39" i="288"/>
  <c r="X215" i="273"/>
  <c r="X21" i="278" s="1"/>
  <c r="X22" i="278" s="1"/>
  <c r="X39" i="278" s="1"/>
  <c r="X41" i="278" s="1"/>
  <c r="AO38" i="273"/>
  <c r="AO13" i="288"/>
  <c r="AO145" i="325"/>
  <c r="AB103" i="273"/>
  <c r="AB104" i="273" s="1"/>
  <c r="AB107" i="273" s="1"/>
  <c r="AB26" i="288"/>
  <c r="AA42" i="325"/>
  <c r="AA43" i="325" s="1"/>
  <c r="AA93" i="325"/>
  <c r="X198" i="273"/>
  <c r="X201" i="273" s="1"/>
  <c r="AA126" i="278"/>
  <c r="AA56" i="278"/>
  <c r="U62" i="325"/>
  <c r="V47" i="325"/>
  <c r="Z108" i="273"/>
  <c r="Y58" i="325"/>
  <c r="AA173" i="278"/>
  <c r="AA277" i="278"/>
  <c r="AA49" i="278"/>
  <c r="AA153" i="278"/>
  <c r="AA205" i="278"/>
  <c r="AA269" i="278"/>
  <c r="AA118" i="278"/>
  <c r="AA144" i="278"/>
  <c r="AA221" i="278"/>
  <c r="AA135" i="278"/>
  <c r="AA181" i="278"/>
  <c r="AA229" i="278"/>
  <c r="AA197" i="278"/>
  <c r="AA261" i="278"/>
  <c r="AA237" i="278"/>
  <c r="AA79" i="278"/>
  <c r="AA71" i="278"/>
  <c r="AA189" i="278"/>
  <c r="AA213" i="278"/>
  <c r="AA245" i="278"/>
  <c r="AB13" i="289"/>
  <c r="AB14" i="289" s="1"/>
  <c r="O12" i="325"/>
  <c r="P12" i="325"/>
  <c r="N11" i="327"/>
  <c r="Z34" i="278"/>
  <c r="Y129" i="325"/>
  <c r="Y117" i="325"/>
  <c r="Z26" i="327"/>
  <c r="AA26" i="327"/>
  <c r="AA28" i="278"/>
  <c r="AA29" i="278" s="1"/>
  <c r="AA34" i="278" s="1"/>
  <c r="AA130" i="325"/>
  <c r="AA118" i="325"/>
  <c r="K315" i="278"/>
  <c r="K327" i="278" s="1"/>
  <c r="K329" i="278" s="1"/>
  <c r="K30" i="265" s="1"/>
  <c r="K32" i="265" s="1"/>
  <c r="J315" i="278"/>
  <c r="F1125" i="321" s="1"/>
  <c r="Y4" i="288"/>
  <c r="Y4" i="278"/>
  <c r="Y4" i="275"/>
  <c r="Y4" i="323"/>
  <c r="Y4" i="285"/>
  <c r="Y4" i="315"/>
  <c r="Z170" i="273"/>
  <c r="Z172" i="273" s="1"/>
  <c r="Z173" i="273" s="1"/>
  <c r="Z4" i="288" s="1"/>
  <c r="Y4" i="324"/>
  <c r="Y4" i="289"/>
  <c r="Y4" i="325"/>
  <c r="Y4" i="282"/>
  <c r="Y4" i="327"/>
  <c r="Y4" i="286"/>
  <c r="Y4" i="265"/>
  <c r="Y4" i="273"/>
  <c r="S323" i="278"/>
  <c r="S324" i="278" s="1"/>
  <c r="S73" i="265"/>
  <c r="AM310" i="278"/>
  <c r="AM319" i="278"/>
  <c r="T10" i="265"/>
  <c r="T320" i="278"/>
  <c r="T321" i="278" s="1"/>
  <c r="T73" i="265" s="1"/>
  <c r="T311" i="278"/>
  <c r="T312" i="278" s="1"/>
  <c r="S11" i="265"/>
  <c r="S29" i="265" s="1"/>
  <c r="T9" i="265"/>
  <c r="W33" i="278"/>
  <c r="W35" i="278" s="1"/>
  <c r="U66" i="278"/>
  <c r="U105" i="278" s="1"/>
  <c r="Y19" i="278"/>
  <c r="Y335" i="278"/>
  <c r="U300" i="278"/>
  <c r="U302" i="278" s="1"/>
  <c r="U303" i="278" s="1"/>
  <c r="AM275" i="278"/>
  <c r="AM243" i="278"/>
  <c r="AM259" i="278"/>
  <c r="AM267" i="278"/>
  <c r="AM235" i="278"/>
  <c r="AM211" i="278"/>
  <c r="AM219" i="278"/>
  <c r="AM227" i="278"/>
  <c r="AM251" i="278"/>
  <c r="AM203" i="278"/>
  <c r="AM187" i="278"/>
  <c r="AM195" i="278"/>
  <c r="AM171" i="278"/>
  <c r="AM179" i="278"/>
  <c r="AM142" i="278"/>
  <c r="AM151" i="278"/>
  <c r="AM133" i="278"/>
  <c r="Y268" i="278"/>
  <c r="Y270" i="278" s="1"/>
  <c r="Y293" i="278" s="1"/>
  <c r="Y276" i="278"/>
  <c r="Y278" i="278" s="1"/>
  <c r="Y294" i="278" s="1"/>
  <c r="Y244" i="278"/>
  <c r="Y246" i="278" s="1"/>
  <c r="Y290" i="278" s="1"/>
  <c r="Y252" i="278"/>
  <c r="Y254" i="278" s="1"/>
  <c r="Y291" i="278" s="1"/>
  <c r="Y260" i="278"/>
  <c r="Y262" i="278" s="1"/>
  <c r="Y292" i="278" s="1"/>
  <c r="Y236" i="278"/>
  <c r="Y238" i="278" s="1"/>
  <c r="Y289" i="278" s="1"/>
  <c r="Y212" i="278"/>
  <c r="Y214" i="278" s="1"/>
  <c r="Y286" i="278" s="1"/>
  <c r="Y220" i="278"/>
  <c r="Y222" i="278" s="1"/>
  <c r="Y287" i="278" s="1"/>
  <c r="Y228" i="278"/>
  <c r="Y230" i="278" s="1"/>
  <c r="Y288" i="278" s="1"/>
  <c r="Y204" i="278"/>
  <c r="Y206" i="278" s="1"/>
  <c r="Y285" i="278" s="1"/>
  <c r="Y188" i="278"/>
  <c r="Y190" i="278" s="1"/>
  <c r="Y283" i="278" s="1"/>
  <c r="Y172" i="278"/>
  <c r="Y174" i="278" s="1"/>
  <c r="Y281" i="278" s="1"/>
  <c r="Y196" i="278"/>
  <c r="Y198" i="278" s="1"/>
  <c r="Y284" i="278" s="1"/>
  <c r="Y180" i="278"/>
  <c r="Y182" i="278" s="1"/>
  <c r="Y282" i="278" s="1"/>
  <c r="Y143" i="278"/>
  <c r="Y145" i="278" s="1"/>
  <c r="Y160" i="278" s="1"/>
  <c r="Y152" i="278"/>
  <c r="Y154" i="278" s="1"/>
  <c r="Y161" i="278" s="1"/>
  <c r="Y134" i="278"/>
  <c r="Y136" i="278" s="1"/>
  <c r="Y159" i="278" s="1"/>
  <c r="Y20" i="278"/>
  <c r="X295" i="278"/>
  <c r="X301" i="278" s="1"/>
  <c r="W119" i="278"/>
  <c r="W120" i="278" s="1"/>
  <c r="W157" i="278" s="1"/>
  <c r="AA37" i="324"/>
  <c r="AA38" i="324" s="1"/>
  <c r="AA178" i="273"/>
  <c r="AA32" i="324"/>
  <c r="AA33" i="324" s="1"/>
  <c r="AA55" i="273"/>
  <c r="AB56" i="273" s="1"/>
  <c r="AA27" i="324"/>
  <c r="AA28" i="324" s="1"/>
  <c r="Z90" i="273"/>
  <c r="Z91" i="278" s="1"/>
  <c r="Z126" i="273"/>
  <c r="AD40" i="273"/>
  <c r="AC219" i="273"/>
  <c r="AC43" i="273"/>
  <c r="AC45" i="273" s="1"/>
  <c r="AC149" i="273" s="1"/>
  <c r="AC150" i="273" s="1"/>
  <c r="AC49" i="324" s="1"/>
  <c r="AC50" i="324" s="1"/>
  <c r="Y202" i="273"/>
  <c r="Y203" i="273" s="1"/>
  <c r="Y197" i="273"/>
  <c r="Y208" i="273"/>
  <c r="Z20" i="275"/>
  <c r="AA17" i="275" s="1"/>
  <c r="AA15" i="275"/>
  <c r="AA73" i="273"/>
  <c r="AB74" i="273" s="1"/>
  <c r="AA42" i="324"/>
  <c r="AA43" i="324" s="1"/>
  <c r="AA69" i="273"/>
  <c r="AB2" i="289"/>
  <c r="AB2" i="265"/>
  <c r="AB220" i="273"/>
  <c r="AB221" i="273" s="1"/>
  <c r="AB2" i="278"/>
  <c r="AB2" i="323"/>
  <c r="AB2" i="285"/>
  <c r="AB2" i="273"/>
  <c r="AB2" i="282"/>
  <c r="AB51" i="273"/>
  <c r="AB52" i="273" s="1"/>
  <c r="AB107" i="325" s="1"/>
  <c r="AB108" i="325" s="1"/>
  <c r="AB135" i="325" s="1"/>
  <c r="AB154" i="273"/>
  <c r="AB155" i="273" s="1"/>
  <c r="AB2" i="320"/>
  <c r="AB2" i="327"/>
  <c r="AB2" i="315"/>
  <c r="AB84" i="273"/>
  <c r="AB85" i="273" s="1"/>
  <c r="AB2" i="286"/>
  <c r="AB2" i="288"/>
  <c r="AB2" i="325"/>
  <c r="AB64" i="273"/>
  <c r="AB65" i="273" s="1"/>
  <c r="AB45" i="325" s="1"/>
  <c r="AB121" i="273"/>
  <c r="AB122" i="273" s="1"/>
  <c r="AB125" i="273" s="1"/>
  <c r="AB2" i="275"/>
  <c r="AB2" i="324"/>
  <c r="AB163" i="273"/>
  <c r="AB164" i="273" s="1"/>
  <c r="Z27" i="324"/>
  <c r="Z28" i="324" s="1"/>
  <c r="Z37" i="324"/>
  <c r="Z38" i="324" s="1"/>
  <c r="Z55" i="273"/>
  <c r="AA56" i="273" s="1"/>
  <c r="Z32" i="324"/>
  <c r="Z33" i="324" s="1"/>
  <c r="Z178" i="273"/>
  <c r="Z61" i="324"/>
  <c r="Z24" i="327"/>
  <c r="AA89" i="273"/>
  <c r="AA11" i="286"/>
  <c r="AA93" i="273"/>
  <c r="AB94" i="273" s="1"/>
  <c r="AB181" i="273" s="1"/>
  <c r="X57" i="324"/>
  <c r="X63" i="324" s="1"/>
  <c r="X64" i="324" s="1"/>
  <c r="X20" i="327"/>
  <c r="V3" i="273"/>
  <c r="V3" i="275"/>
  <c r="V3" i="265"/>
  <c r="V3" i="286"/>
  <c r="V3" i="324"/>
  <c r="V3" i="289"/>
  <c r="V3" i="323"/>
  <c r="V3" i="315"/>
  <c r="V3" i="285"/>
  <c r="V3" i="282"/>
  <c r="V3" i="288"/>
  <c r="V3" i="325"/>
  <c r="V3" i="327"/>
  <c r="V3" i="320"/>
  <c r="V3" i="278"/>
  <c r="AA180" i="273"/>
  <c r="AA88" i="273"/>
  <c r="AA124" i="273"/>
  <c r="W28" i="285"/>
  <c r="W11" i="325"/>
  <c r="W34" i="265"/>
  <c r="W66" i="324"/>
  <c r="AA207" i="273"/>
  <c r="AA169" i="273"/>
  <c r="W189" i="273"/>
  <c r="W190" i="273" s="1"/>
  <c r="X182" i="273"/>
  <c r="Y214" i="273"/>
  <c r="Y22" i="324"/>
  <c r="Y23" i="324" s="1"/>
  <c r="Z70" i="273"/>
  <c r="AP5" i="327"/>
  <c r="AP5" i="325"/>
  <c r="AP5" i="324"/>
  <c r="AP5" i="323"/>
  <c r="AN34" i="273"/>
  <c r="AO28" i="273"/>
  <c r="AO29" i="273" s="1"/>
  <c r="AO33" i="273" s="1"/>
  <c r="AO32" i="273"/>
  <c r="AM44" i="273"/>
  <c r="AM39" i="273"/>
  <c r="AP5" i="320"/>
  <c r="AP25" i="273"/>
  <c r="AP26" i="273" s="1"/>
  <c r="AP5" i="315"/>
  <c r="AP5" i="275"/>
  <c r="AP5" i="286"/>
  <c r="AP5" i="265"/>
  <c r="AP5" i="288"/>
  <c r="AP5" i="282"/>
  <c r="AP5" i="285"/>
  <c r="AP5" i="289"/>
  <c r="AP5" i="278"/>
  <c r="AP15" i="273"/>
  <c r="AP16" i="273" s="1"/>
  <c r="AP5" i="273"/>
  <c r="AO177" i="273"/>
  <c r="AO168" i="273"/>
  <c r="W80" i="278" l="1"/>
  <c r="W81" i="278" s="1"/>
  <c r="W107" i="278" s="1"/>
  <c r="W50" i="278"/>
  <c r="W51" i="278" s="1"/>
  <c r="W104" i="278" s="1"/>
  <c r="U109" i="278"/>
  <c r="S314" i="278"/>
  <c r="AN87" i="278"/>
  <c r="AN88" i="278" s="1"/>
  <c r="AN94" i="278" s="1"/>
  <c r="AN48" i="324"/>
  <c r="AC62" i="324"/>
  <c r="AC25" i="327"/>
  <c r="Y215" i="273"/>
  <c r="Y21" i="278" s="1"/>
  <c r="Y22" i="278" s="1"/>
  <c r="Y33" i="278" s="1"/>
  <c r="Y35" i="278" s="1"/>
  <c r="Y93" i="278" s="1"/>
  <c r="Y209" i="273"/>
  <c r="BC10" i="273"/>
  <c r="BB12" i="273"/>
  <c r="V57" i="278"/>
  <c r="V58" i="278" s="1"/>
  <c r="V64" i="278" s="1"/>
  <c r="V93" i="278"/>
  <c r="V95" i="278" s="1"/>
  <c r="V100" i="278" s="1"/>
  <c r="V101" i="278" s="1"/>
  <c r="R314" i="278"/>
  <c r="R315" i="278" s="1"/>
  <c r="R327" i="278" s="1"/>
  <c r="R329" i="278" s="1"/>
  <c r="R30" i="265" s="1"/>
  <c r="R32" i="265" s="1"/>
  <c r="R334" i="278" s="1"/>
  <c r="R336" i="278" s="1"/>
  <c r="R12" i="325" s="1"/>
  <c r="R67" i="265"/>
  <c r="W72" i="278"/>
  <c r="W73" i="278" s="1"/>
  <c r="W106" i="278" s="1"/>
  <c r="W93" i="278"/>
  <c r="W95" i="278" s="1"/>
  <c r="W100" i="278" s="1"/>
  <c r="W101" i="278" s="1"/>
  <c r="Z140" i="273"/>
  <c r="Y92" i="278"/>
  <c r="AB277" i="278"/>
  <c r="AB99" i="278"/>
  <c r="AB106" i="273"/>
  <c r="AB138" i="273"/>
  <c r="AC79" i="288"/>
  <c r="AC135" i="273"/>
  <c r="AC136" i="273" s="1"/>
  <c r="AC139" i="273" s="1"/>
  <c r="Z111" i="273"/>
  <c r="Y112" i="273" s="1"/>
  <c r="Y61" i="288" s="1"/>
  <c r="Y63" i="288" s="1"/>
  <c r="Y65" i="288" s="1"/>
  <c r="Z51" i="288"/>
  <c r="Z52" i="288" s="1"/>
  <c r="Z56" i="288" s="1"/>
  <c r="AA46" i="325"/>
  <c r="AA55" i="288"/>
  <c r="Z92" i="325"/>
  <c r="Z35" i="288"/>
  <c r="Z37" i="288" s="1"/>
  <c r="Z42" i="288"/>
  <c r="Y43" i="288"/>
  <c r="Y39" i="288"/>
  <c r="Y198" i="273"/>
  <c r="Y201" i="273" s="1"/>
  <c r="AB189" i="278"/>
  <c r="AP38" i="273"/>
  <c r="AP13" i="288"/>
  <c r="AP145" i="325"/>
  <c r="AC103" i="273"/>
  <c r="AC104" i="273" s="1"/>
  <c r="AC107" i="273" s="1"/>
  <c r="AC26" i="288"/>
  <c r="AB42" i="325"/>
  <c r="AB43" i="325" s="1"/>
  <c r="AB93" i="325"/>
  <c r="AA108" i="273"/>
  <c r="Z58" i="325"/>
  <c r="V62" i="325"/>
  <c r="W47" i="325"/>
  <c r="AB269" i="278"/>
  <c r="AB56" i="278"/>
  <c r="AB144" i="278"/>
  <c r="AB261" i="278"/>
  <c r="AB213" i="278"/>
  <c r="AB118" i="278"/>
  <c r="AB79" i="278"/>
  <c r="AB197" i="278"/>
  <c r="AB245" i="278"/>
  <c r="AB253" i="278"/>
  <c r="AB49" i="278"/>
  <c r="AB153" i="278"/>
  <c r="AB135" i="278"/>
  <c r="AB181" i="278"/>
  <c r="AB205" i="278"/>
  <c r="AB237" i="278"/>
  <c r="AC13" i="289"/>
  <c r="AC14" i="289" s="1"/>
  <c r="AB126" i="278"/>
  <c r="AB71" i="278"/>
  <c r="AB173" i="278"/>
  <c r="AB221" i="278"/>
  <c r="AB229" i="278"/>
  <c r="Q334" i="278"/>
  <c r="Q336" i="278" s="1"/>
  <c r="Q11" i="327" s="1"/>
  <c r="K334" i="278"/>
  <c r="K336" i="278" s="1"/>
  <c r="K12" i="325" s="1"/>
  <c r="AA40" i="278"/>
  <c r="AB26" i="327"/>
  <c r="Z117" i="325"/>
  <c r="Z129" i="325"/>
  <c r="AB28" i="278"/>
  <c r="AB29" i="278" s="1"/>
  <c r="AB40" i="278" s="1"/>
  <c r="AB130" i="325"/>
  <c r="AB118" i="325"/>
  <c r="J327" i="278"/>
  <c r="F1136" i="321" s="1"/>
  <c r="E378" i="322"/>
  <c r="Z4" i="275"/>
  <c r="Z4" i="320"/>
  <c r="Z4" i="273"/>
  <c r="AA170" i="273"/>
  <c r="AA172" i="273" s="1"/>
  <c r="AA173" i="273" s="1"/>
  <c r="AA4" i="315" s="1"/>
  <c r="Z4" i="325"/>
  <c r="Z4" i="323"/>
  <c r="Z4" i="278"/>
  <c r="Z4" i="289"/>
  <c r="Z4" i="285"/>
  <c r="Z4" i="327"/>
  <c r="Z4" i="282"/>
  <c r="Z4" i="324"/>
  <c r="Z4" i="315"/>
  <c r="Z4" i="286"/>
  <c r="Z4" i="265"/>
  <c r="T314" i="278"/>
  <c r="T67" i="265"/>
  <c r="W57" i="278"/>
  <c r="W58" i="278" s="1"/>
  <c r="W61" i="278" s="1"/>
  <c r="W62" i="278" s="1"/>
  <c r="W65" i="278" s="1"/>
  <c r="U311" i="278"/>
  <c r="U312" i="278" s="1"/>
  <c r="U67" i="265" s="1"/>
  <c r="U10" i="265"/>
  <c r="U320" i="278"/>
  <c r="U321" i="278" s="1"/>
  <c r="AN319" i="278"/>
  <c r="AN310" i="278"/>
  <c r="S328" i="278"/>
  <c r="T323" i="278"/>
  <c r="T324" i="278" s="1"/>
  <c r="T328" i="278" s="1"/>
  <c r="X33" i="278"/>
  <c r="X35" i="278" s="1"/>
  <c r="T11" i="265"/>
  <c r="T29" i="265" s="1"/>
  <c r="U9" i="265"/>
  <c r="W162" i="278"/>
  <c r="Z19" i="278"/>
  <c r="Z335" i="278"/>
  <c r="V300" i="278"/>
  <c r="V302" i="278" s="1"/>
  <c r="V303" i="278" s="1"/>
  <c r="AN44" i="273"/>
  <c r="AN275" i="278"/>
  <c r="AN267" i="278"/>
  <c r="AN251" i="278"/>
  <c r="AN259" i="278"/>
  <c r="AN243" i="278"/>
  <c r="AN203" i="278"/>
  <c r="AN235" i="278"/>
  <c r="AN211" i="278"/>
  <c r="AN219" i="278"/>
  <c r="AN227" i="278"/>
  <c r="AN179" i="278"/>
  <c r="AN195" i="278"/>
  <c r="AN171" i="278"/>
  <c r="AN133" i="278"/>
  <c r="AN187" i="278"/>
  <c r="AN142" i="278"/>
  <c r="AN151" i="278"/>
  <c r="X127" i="278"/>
  <c r="X128" i="278" s="1"/>
  <c r="X158" i="278" s="1"/>
  <c r="X119" i="278"/>
  <c r="X120" i="278" s="1"/>
  <c r="X157" i="278" s="1"/>
  <c r="X50" i="278"/>
  <c r="X51" i="278" s="1"/>
  <c r="X104" i="278" s="1"/>
  <c r="X80" i="278"/>
  <c r="X81" i="278" s="1"/>
  <c r="X107" i="278" s="1"/>
  <c r="Y295" i="278"/>
  <c r="Y301" i="278" s="1"/>
  <c r="Z276" i="278"/>
  <c r="Z278" i="278" s="1"/>
  <c r="Z294" i="278" s="1"/>
  <c r="Z236" i="278"/>
  <c r="Z238" i="278" s="1"/>
  <c r="Z289" i="278" s="1"/>
  <c r="Z252" i="278"/>
  <c r="Z254" i="278" s="1"/>
  <c r="Z291" i="278" s="1"/>
  <c r="Z268" i="278"/>
  <c r="Z270" i="278" s="1"/>
  <c r="Z293" i="278" s="1"/>
  <c r="Z260" i="278"/>
  <c r="Z262" i="278" s="1"/>
  <c r="Z292" i="278" s="1"/>
  <c r="Z204" i="278"/>
  <c r="Z206" i="278" s="1"/>
  <c r="Z285" i="278" s="1"/>
  <c r="Z244" i="278"/>
  <c r="Z246" i="278" s="1"/>
  <c r="Z290" i="278" s="1"/>
  <c r="Z212" i="278"/>
  <c r="Z214" i="278" s="1"/>
  <c r="Z286" i="278" s="1"/>
  <c r="Z220" i="278"/>
  <c r="Z222" i="278" s="1"/>
  <c r="Z287" i="278" s="1"/>
  <c r="Z228" i="278"/>
  <c r="Z230" i="278" s="1"/>
  <c r="Z288" i="278" s="1"/>
  <c r="Z196" i="278"/>
  <c r="Z198" i="278" s="1"/>
  <c r="Z284" i="278" s="1"/>
  <c r="Z180" i="278"/>
  <c r="Z182" i="278" s="1"/>
  <c r="Z282" i="278" s="1"/>
  <c r="Z188" i="278"/>
  <c r="Z190" i="278" s="1"/>
  <c r="Z283" i="278" s="1"/>
  <c r="Z172" i="278"/>
  <c r="Z174" i="278" s="1"/>
  <c r="Z281" i="278" s="1"/>
  <c r="Z134" i="278"/>
  <c r="Z136" i="278" s="1"/>
  <c r="Z159" i="278" s="1"/>
  <c r="Z143" i="278"/>
  <c r="Z145" i="278" s="1"/>
  <c r="Z160" i="278" s="1"/>
  <c r="Z152" i="278"/>
  <c r="Z154" i="278" s="1"/>
  <c r="Z161" i="278" s="1"/>
  <c r="Z20" i="278"/>
  <c r="AA20" i="275"/>
  <c r="AB17" i="275" s="1"/>
  <c r="Z21" i="285"/>
  <c r="AA126" i="273"/>
  <c r="Y57" i="324"/>
  <c r="Y63" i="324" s="1"/>
  <c r="Y64" i="324" s="1"/>
  <c r="Y20" i="327"/>
  <c r="Z58" i="324"/>
  <c r="Z21" i="327"/>
  <c r="AB180" i="273"/>
  <c r="AB88" i="273"/>
  <c r="AB124" i="273"/>
  <c r="AE40" i="273"/>
  <c r="AD43" i="273"/>
  <c r="AD45" i="273" s="1"/>
  <c r="AD149" i="273" s="1"/>
  <c r="AD150" i="273" s="1"/>
  <c r="AD49" i="324" s="1"/>
  <c r="AD50" i="324" s="1"/>
  <c r="AD219" i="273"/>
  <c r="AB179" i="273"/>
  <c r="AB68" i="273"/>
  <c r="X28" i="285"/>
  <c r="X66" i="324"/>
  <c r="X34" i="265"/>
  <c r="X11" i="325"/>
  <c r="Z59" i="324"/>
  <c r="Z22" i="327"/>
  <c r="Y182" i="273"/>
  <c r="X189" i="273"/>
  <c r="X190" i="273" s="1"/>
  <c r="AA68" i="273"/>
  <c r="AA70" i="273" s="1"/>
  <c r="AA179" i="273"/>
  <c r="AB93" i="273"/>
  <c r="AC94" i="273" s="1"/>
  <c r="AC181" i="273" s="1"/>
  <c r="AB11" i="286"/>
  <c r="AB89" i="273"/>
  <c r="AC2" i="273"/>
  <c r="AC2" i="320"/>
  <c r="AC2" i="278"/>
  <c r="AC64" i="273"/>
  <c r="AC65" i="273" s="1"/>
  <c r="AC45" i="325" s="1"/>
  <c r="AC154" i="273"/>
  <c r="AC155" i="273" s="1"/>
  <c r="AC2" i="323"/>
  <c r="AC2" i="275"/>
  <c r="AC2" i="325"/>
  <c r="AC163" i="273"/>
  <c r="AC164" i="273" s="1"/>
  <c r="AC2" i="327"/>
  <c r="AC2" i="324"/>
  <c r="AC2" i="315"/>
  <c r="AC2" i="289"/>
  <c r="AC51" i="273"/>
  <c r="AC52" i="273" s="1"/>
  <c r="AC107" i="325" s="1"/>
  <c r="AC108" i="325" s="1"/>
  <c r="AC135" i="325" s="1"/>
  <c r="AC2" i="285"/>
  <c r="AC2" i="288"/>
  <c r="AC121" i="273"/>
  <c r="AC122" i="273" s="1"/>
  <c r="AC125" i="273" s="1"/>
  <c r="AC2" i="286"/>
  <c r="AC2" i="265"/>
  <c r="AC84" i="273"/>
  <c r="AC85" i="273" s="1"/>
  <c r="AC220" i="273"/>
  <c r="AC221" i="273" s="1"/>
  <c r="AC2" i="282"/>
  <c r="Z197" i="273"/>
  <c r="Z208" i="273"/>
  <c r="AA90" i="273"/>
  <c r="AA91" i="278" s="1"/>
  <c r="Z202" i="273"/>
  <c r="Z203" i="273" s="1"/>
  <c r="AB178" i="273"/>
  <c r="AB37" i="324"/>
  <c r="AB38" i="324" s="1"/>
  <c r="AB27" i="324"/>
  <c r="AB28" i="324" s="1"/>
  <c r="AB32" i="324"/>
  <c r="AB33" i="324" s="1"/>
  <c r="AB55" i="273"/>
  <c r="AC56" i="273" s="1"/>
  <c r="AB207" i="273"/>
  <c r="AB169" i="273"/>
  <c r="AB42" i="324"/>
  <c r="AB43" i="324" s="1"/>
  <c r="AB73" i="273"/>
  <c r="AC74" i="273" s="1"/>
  <c r="AB69" i="273"/>
  <c r="AB15" i="275"/>
  <c r="AA22" i="327"/>
  <c r="AA59" i="324"/>
  <c r="Z22" i="324"/>
  <c r="Z23" i="324" s="1"/>
  <c r="Z214" i="273"/>
  <c r="W3" i="288"/>
  <c r="W3" i="265"/>
  <c r="W3" i="324"/>
  <c r="W3" i="289"/>
  <c r="W3" i="285"/>
  <c r="W3" i="275"/>
  <c r="W3" i="278"/>
  <c r="W3" i="315"/>
  <c r="W3" i="273"/>
  <c r="W3" i="327"/>
  <c r="W3" i="320"/>
  <c r="W3" i="323"/>
  <c r="W3" i="325"/>
  <c r="W3" i="282"/>
  <c r="W3" i="286"/>
  <c r="Z23" i="327"/>
  <c r="Z60" i="324"/>
  <c r="AA24" i="327"/>
  <c r="AA61" i="324"/>
  <c r="AA21" i="327"/>
  <c r="AA58" i="324"/>
  <c r="AA60" i="324"/>
  <c r="AA23" i="327"/>
  <c r="AQ5" i="325"/>
  <c r="AQ5" i="327"/>
  <c r="AN39" i="273"/>
  <c r="AQ5" i="324"/>
  <c r="AQ5" i="323"/>
  <c r="AP28" i="273"/>
  <c r="AP29" i="273" s="1"/>
  <c r="AP33" i="273" s="1"/>
  <c r="AP32" i="273"/>
  <c r="AO34" i="273"/>
  <c r="AQ5" i="320"/>
  <c r="AQ25" i="273"/>
  <c r="AQ26" i="273" s="1"/>
  <c r="AQ5" i="315"/>
  <c r="AQ5" i="265"/>
  <c r="AQ5" i="288"/>
  <c r="AQ5" i="282"/>
  <c r="AQ5" i="275"/>
  <c r="AQ5" i="286"/>
  <c r="AQ5" i="285"/>
  <c r="AQ5" i="289"/>
  <c r="AQ5" i="278"/>
  <c r="AQ15" i="273"/>
  <c r="AQ16" i="273" s="1"/>
  <c r="AQ5" i="273"/>
  <c r="AP177" i="273"/>
  <c r="AP168" i="273"/>
  <c r="W108" i="278" l="1"/>
  <c r="W50" i="325"/>
  <c r="W51" i="325" s="1"/>
  <c r="W54" i="325" s="1"/>
  <c r="W55" i="325" s="1"/>
  <c r="W59" i="325" s="1"/>
  <c r="W60" i="325" s="1"/>
  <c r="V108" i="278"/>
  <c r="V50" i="325"/>
  <c r="V51" i="325" s="1"/>
  <c r="Z215" i="273"/>
  <c r="Z21" i="278" s="1"/>
  <c r="T315" i="278"/>
  <c r="AO87" i="278"/>
  <c r="AO88" i="278" s="1"/>
  <c r="AO94" i="278" s="1"/>
  <c r="AO48" i="324"/>
  <c r="AD25" i="327"/>
  <c r="AD62" i="324"/>
  <c r="Z198" i="273"/>
  <c r="Z201" i="273" s="1"/>
  <c r="Z209" i="273"/>
  <c r="S315" i="278"/>
  <c r="S327" i="278" s="1"/>
  <c r="V61" i="278"/>
  <c r="V62" i="278" s="1"/>
  <c r="V65" i="278" s="1"/>
  <c r="V66" i="278" s="1"/>
  <c r="V105" i="278" s="1"/>
  <c r="V109" i="278" s="1"/>
  <c r="BD10" i="273"/>
  <c r="BC12" i="273"/>
  <c r="S329" i="278"/>
  <c r="S30" i="265" s="1"/>
  <c r="S32" i="265" s="1"/>
  <c r="S334" i="278" s="1"/>
  <c r="S336" i="278" s="1"/>
  <c r="S11" i="327" s="1"/>
  <c r="AA140" i="273"/>
  <c r="Z92" i="278"/>
  <c r="AC106" i="273"/>
  <c r="AC138" i="273"/>
  <c r="AD79" i="288"/>
  <c r="AD135" i="273"/>
  <c r="AD136" i="273" s="1"/>
  <c r="AD139" i="273" s="1"/>
  <c r="AC245" i="278"/>
  <c r="AC99" i="278"/>
  <c r="X72" i="278"/>
  <c r="X73" i="278" s="1"/>
  <c r="X106" i="278" s="1"/>
  <c r="X93" i="278"/>
  <c r="X95" i="278" s="1"/>
  <c r="X100" i="278" s="1"/>
  <c r="X101" i="278" s="1"/>
  <c r="Y95" i="278"/>
  <c r="Y100" i="278" s="1"/>
  <c r="Y101" i="278" s="1"/>
  <c r="AA111" i="273"/>
  <c r="Z112" i="273" s="1"/>
  <c r="Z61" i="288" s="1"/>
  <c r="Z63" i="288" s="1"/>
  <c r="Z65" i="288" s="1"/>
  <c r="AA51" i="288"/>
  <c r="AA52" i="288" s="1"/>
  <c r="AA56" i="288" s="1"/>
  <c r="AB46" i="325"/>
  <c r="AB55" i="288"/>
  <c r="AA92" i="325"/>
  <c r="AA42" i="288"/>
  <c r="AA35" i="288"/>
  <c r="AA37" i="288" s="1"/>
  <c r="Z43" i="288"/>
  <c r="Z39" i="288"/>
  <c r="AQ38" i="273"/>
  <c r="AQ13" i="288"/>
  <c r="AQ145" i="325"/>
  <c r="AD103" i="273"/>
  <c r="AD104" i="273" s="1"/>
  <c r="AD107" i="273" s="1"/>
  <c r="AD26" i="288"/>
  <c r="AC144" i="278"/>
  <c r="AC253" i="278"/>
  <c r="AC49" i="278"/>
  <c r="AC269" i="278"/>
  <c r="AC42" i="325"/>
  <c r="AC43" i="325" s="1"/>
  <c r="AC93" i="325"/>
  <c r="AC153" i="278"/>
  <c r="AC118" i="278"/>
  <c r="AC56" i="278"/>
  <c r="AC189" i="278"/>
  <c r="W62" i="325"/>
  <c r="X47" i="325"/>
  <c r="AB108" i="273"/>
  <c r="AA58" i="325"/>
  <c r="AC71" i="278"/>
  <c r="AC181" i="278"/>
  <c r="AC221" i="278"/>
  <c r="AC126" i="278"/>
  <c r="AC135" i="278"/>
  <c r="AC205" i="278"/>
  <c r="AC213" i="278"/>
  <c r="AC197" i="278"/>
  <c r="AC237" i="278"/>
  <c r="AC277" i="278"/>
  <c r="AC79" i="278"/>
  <c r="AC173" i="278"/>
  <c r="AC229" i="278"/>
  <c r="AC261" i="278"/>
  <c r="AD13" i="289"/>
  <c r="AD14" i="289" s="1"/>
  <c r="AB34" i="278"/>
  <c r="R11" i="327"/>
  <c r="K11" i="327"/>
  <c r="Q12" i="325"/>
  <c r="J329" i="278"/>
  <c r="F1139" i="321" s="1"/>
  <c r="AA129" i="325"/>
  <c r="AA117" i="325"/>
  <c r="AC28" i="278"/>
  <c r="AC29" i="278" s="1"/>
  <c r="AC40" i="278" s="1"/>
  <c r="AC118" i="325"/>
  <c r="AC130" i="325"/>
  <c r="AC26" i="327"/>
  <c r="W64" i="278"/>
  <c r="W66" i="278" s="1"/>
  <c r="W105" i="278" s="1"/>
  <c r="W109" i="278" s="1"/>
  <c r="AA4" i="278"/>
  <c r="AA4" i="285"/>
  <c r="AA4" i="323"/>
  <c r="AA4" i="324"/>
  <c r="AA4" i="325"/>
  <c r="AA4" i="320"/>
  <c r="AA4" i="327"/>
  <c r="AA4" i="288"/>
  <c r="AA4" i="275"/>
  <c r="AA4" i="289"/>
  <c r="AA4" i="282"/>
  <c r="AA4" i="286"/>
  <c r="AA4" i="273"/>
  <c r="AA4" i="265"/>
  <c r="AB170" i="273"/>
  <c r="AB172" i="273" s="1"/>
  <c r="AB173" i="273" s="1"/>
  <c r="X57" i="278"/>
  <c r="X58" i="278" s="1"/>
  <c r="X64" i="278" s="1"/>
  <c r="U323" i="278"/>
  <c r="U324" i="278" s="1"/>
  <c r="U328" i="278" s="1"/>
  <c r="U73" i="265"/>
  <c r="T327" i="278"/>
  <c r="T329" i="278" s="1"/>
  <c r="T30" i="265" s="1"/>
  <c r="T32" i="265" s="1"/>
  <c r="U314" i="278"/>
  <c r="U315" i="278" s="1"/>
  <c r="U327" i="278" s="1"/>
  <c r="AO319" i="278"/>
  <c r="AO310" i="278"/>
  <c r="AB20" i="275"/>
  <c r="AC17" i="275" s="1"/>
  <c r="V10" i="265"/>
  <c r="V320" i="278"/>
  <c r="V321" i="278" s="1"/>
  <c r="Y39" i="278"/>
  <c r="Y41" i="278" s="1"/>
  <c r="Y127" i="278" s="1"/>
  <c r="Y128" i="278" s="1"/>
  <c r="Y158" i="278" s="1"/>
  <c r="Z22" i="278"/>
  <c r="Z33" i="278" s="1"/>
  <c r="Z35" i="278" s="1"/>
  <c r="Z93" i="278" s="1"/>
  <c r="U11" i="265"/>
  <c r="U29" i="265" s="1"/>
  <c r="AA19" i="278"/>
  <c r="AA335" i="278"/>
  <c r="W300" i="278"/>
  <c r="W302" i="278" s="1"/>
  <c r="W303" i="278" s="1"/>
  <c r="X162" i="278"/>
  <c r="Z295" i="278"/>
  <c r="Z301" i="278" s="1"/>
  <c r="AA276" i="278"/>
  <c r="AA278" i="278" s="1"/>
  <c r="AA294" i="278" s="1"/>
  <c r="AA268" i="278"/>
  <c r="AA270" i="278" s="1"/>
  <c r="AA293" i="278" s="1"/>
  <c r="AA260" i="278"/>
  <c r="AA262" i="278" s="1"/>
  <c r="AA292" i="278" s="1"/>
  <c r="AA244" i="278"/>
  <c r="AA246" i="278" s="1"/>
  <c r="AA290" i="278" s="1"/>
  <c r="AA252" i="278"/>
  <c r="AA254" i="278" s="1"/>
  <c r="AA291" i="278" s="1"/>
  <c r="AA228" i="278"/>
  <c r="AA230" i="278" s="1"/>
  <c r="AA288" i="278" s="1"/>
  <c r="AA196" i="278"/>
  <c r="AA198" i="278" s="1"/>
  <c r="AA284" i="278" s="1"/>
  <c r="AA236" i="278"/>
  <c r="AA238" i="278" s="1"/>
  <c r="AA289" i="278" s="1"/>
  <c r="AA204" i="278"/>
  <c r="AA206" i="278" s="1"/>
  <c r="AA285" i="278" s="1"/>
  <c r="AA212" i="278"/>
  <c r="AA214" i="278" s="1"/>
  <c r="AA286" i="278" s="1"/>
  <c r="AA220" i="278"/>
  <c r="AA222" i="278" s="1"/>
  <c r="AA287" i="278" s="1"/>
  <c r="AA172" i="278"/>
  <c r="AA174" i="278" s="1"/>
  <c r="AA281" i="278" s="1"/>
  <c r="AA188" i="278"/>
  <c r="AA190" i="278" s="1"/>
  <c r="AA283" i="278" s="1"/>
  <c r="AA134" i="278"/>
  <c r="AA136" i="278" s="1"/>
  <c r="AA159" i="278" s="1"/>
  <c r="AA180" i="278"/>
  <c r="AA182" i="278" s="1"/>
  <c r="AA282" i="278" s="1"/>
  <c r="AA143" i="278"/>
  <c r="AA145" i="278" s="1"/>
  <c r="AA160" i="278" s="1"/>
  <c r="AA152" i="278"/>
  <c r="AA154" i="278" s="1"/>
  <c r="AA161" i="278" s="1"/>
  <c r="AA20" i="278"/>
  <c r="Y72" i="278"/>
  <c r="Y73" i="278" s="1"/>
  <c r="Y106" i="278" s="1"/>
  <c r="Y57" i="278"/>
  <c r="Y58" i="278" s="1"/>
  <c r="AO259" i="278"/>
  <c r="AO275" i="278"/>
  <c r="AO267" i="278"/>
  <c r="AO243" i="278"/>
  <c r="AO251" i="278"/>
  <c r="AO227" i="278"/>
  <c r="AO203" i="278"/>
  <c r="AO235" i="278"/>
  <c r="AO211" i="278"/>
  <c r="AO219" i="278"/>
  <c r="AO171" i="278"/>
  <c r="AO187" i="278"/>
  <c r="AO195" i="278"/>
  <c r="AO179" i="278"/>
  <c r="AO133" i="278"/>
  <c r="AO142" i="278"/>
  <c r="AO151" i="278"/>
  <c r="AC178" i="273"/>
  <c r="AC37" i="324"/>
  <c r="AC38" i="324" s="1"/>
  <c r="AC32" i="324"/>
  <c r="AC33" i="324" s="1"/>
  <c r="AC55" i="273"/>
  <c r="AD56" i="273" s="1"/>
  <c r="AC27" i="324"/>
  <c r="AC28" i="324" s="1"/>
  <c r="AB59" i="324"/>
  <c r="AB22" i="327"/>
  <c r="AB58" i="324"/>
  <c r="AB21" i="327"/>
  <c r="AA208" i="273"/>
  <c r="AA202" i="273"/>
  <c r="AA203" i="273" s="1"/>
  <c r="AA197" i="273"/>
  <c r="AB90" i="273"/>
  <c r="AB91" i="278" s="1"/>
  <c r="AA21" i="285"/>
  <c r="AB126" i="273"/>
  <c r="Y11" i="325"/>
  <c r="Y66" i="324"/>
  <c r="Y34" i="265"/>
  <c r="Y28" i="285"/>
  <c r="Z57" i="324"/>
  <c r="Z63" i="324" s="1"/>
  <c r="Z64" i="324" s="1"/>
  <c r="Z20" i="327"/>
  <c r="AB23" i="327"/>
  <c r="AB60" i="324"/>
  <c r="AC11" i="286"/>
  <c r="AC89" i="273"/>
  <c r="AC93" i="273"/>
  <c r="AD94" i="273" s="1"/>
  <c r="AD181" i="273" s="1"/>
  <c r="AC207" i="273"/>
  <c r="AC169" i="273"/>
  <c r="X3" i="285"/>
  <c r="X3" i="286"/>
  <c r="X3" i="324"/>
  <c r="X3" i="275"/>
  <c r="X3" i="327"/>
  <c r="X3" i="265"/>
  <c r="X3" i="288"/>
  <c r="X3" i="282"/>
  <c r="X3" i="323"/>
  <c r="X3" i="315"/>
  <c r="X3" i="325"/>
  <c r="X3" i="273"/>
  <c r="X3" i="289"/>
  <c r="X3" i="320"/>
  <c r="X3" i="278"/>
  <c r="AD2" i="289"/>
  <c r="AD220" i="273"/>
  <c r="AD221" i="273" s="1"/>
  <c r="AD121" i="273"/>
  <c r="AD122" i="273" s="1"/>
  <c r="AD125" i="273" s="1"/>
  <c r="AD2" i="282"/>
  <c r="AD2" i="278"/>
  <c r="AD2" i="275"/>
  <c r="AD2" i="320"/>
  <c r="AD2" i="285"/>
  <c r="AD2" i="323"/>
  <c r="AD2" i="265"/>
  <c r="AD163" i="273"/>
  <c r="AD164" i="273" s="1"/>
  <c r="AD2" i="327"/>
  <c r="AD84" i="273"/>
  <c r="AD85" i="273" s="1"/>
  <c r="AD154" i="273"/>
  <c r="AD155" i="273" s="1"/>
  <c r="AD2" i="273"/>
  <c r="AD2" i="325"/>
  <c r="AD2" i="315"/>
  <c r="AD2" i="288"/>
  <c r="AD2" i="286"/>
  <c r="AD64" i="273"/>
  <c r="AD65" i="273" s="1"/>
  <c r="AD45" i="325" s="1"/>
  <c r="AD51" i="273"/>
  <c r="AD52" i="273" s="1"/>
  <c r="AD107" i="325" s="1"/>
  <c r="AD108" i="325" s="1"/>
  <c r="AD135" i="325" s="1"/>
  <c r="AD2" i="324"/>
  <c r="AB24" i="327"/>
  <c r="AB61" i="324"/>
  <c r="AC88" i="273"/>
  <c r="AC180" i="273"/>
  <c r="AC124" i="273"/>
  <c r="AC68" i="273"/>
  <c r="AC179" i="273"/>
  <c r="AC69" i="273"/>
  <c r="AC42" i="324"/>
  <c r="AC43" i="324" s="1"/>
  <c r="AC73" i="273"/>
  <c r="AD74" i="273" s="1"/>
  <c r="AC15" i="275"/>
  <c r="AA22" i="324"/>
  <c r="AA23" i="324" s="1"/>
  <c r="AA214" i="273"/>
  <c r="AA215" i="273" s="1"/>
  <c r="AA21" i="278" s="1"/>
  <c r="Z182" i="273"/>
  <c r="Y189" i="273"/>
  <c r="Y190" i="273" s="1"/>
  <c r="AB70" i="273"/>
  <c r="AE219" i="273"/>
  <c r="AE43" i="273"/>
  <c r="AE45" i="273" s="1"/>
  <c r="AE149" i="273" s="1"/>
  <c r="AE150" i="273" s="1"/>
  <c r="AE49" i="324" s="1"/>
  <c r="AE50" i="324" s="1"/>
  <c r="AF40" i="273"/>
  <c r="AR5" i="325"/>
  <c r="AR5" i="327"/>
  <c r="AR5" i="324"/>
  <c r="AR5" i="323"/>
  <c r="AP34" i="273"/>
  <c r="AQ28" i="273"/>
  <c r="AQ29" i="273" s="1"/>
  <c r="AQ33" i="273" s="1"/>
  <c r="AQ32" i="273"/>
  <c r="AO39" i="273"/>
  <c r="AO44" i="273"/>
  <c r="AR5" i="320"/>
  <c r="AR25" i="273"/>
  <c r="AR26" i="273" s="1"/>
  <c r="AR5" i="315"/>
  <c r="AR5" i="288"/>
  <c r="AR5" i="282"/>
  <c r="AR5" i="275"/>
  <c r="AR5" i="286"/>
  <c r="AR5" i="265"/>
  <c r="AR5" i="285"/>
  <c r="AR5" i="289"/>
  <c r="AR5" i="278"/>
  <c r="AR15" i="273"/>
  <c r="AR16" i="273" s="1"/>
  <c r="AR5" i="273"/>
  <c r="AQ177" i="273"/>
  <c r="AQ168" i="273"/>
  <c r="V54" i="325" l="1"/>
  <c r="V55" i="325" s="1"/>
  <c r="X108" i="278"/>
  <c r="X50" i="325"/>
  <c r="X51" i="325" s="1"/>
  <c r="X54" i="325" s="1"/>
  <c r="X55" i="325" s="1"/>
  <c r="X59" i="325" s="1"/>
  <c r="X60" i="325" s="1"/>
  <c r="Y108" i="278"/>
  <c r="Y50" i="325"/>
  <c r="Y51" i="325" s="1"/>
  <c r="Y54" i="325" s="1"/>
  <c r="Y55" i="325" s="1"/>
  <c r="Y59" i="325" s="1"/>
  <c r="Y60" i="325" s="1"/>
  <c r="AA198" i="273"/>
  <c r="AA201" i="273" s="1"/>
  <c r="AE62" i="324"/>
  <c r="AE25" i="327"/>
  <c r="AA209" i="273"/>
  <c r="AP87" i="278"/>
  <c r="AP88" i="278" s="1"/>
  <c r="AP94" i="278" s="1"/>
  <c r="AP48" i="324"/>
  <c r="BE10" i="273"/>
  <c r="BD12" i="273"/>
  <c r="AD253" i="278"/>
  <c r="AD99" i="278"/>
  <c r="AE79" i="288"/>
  <c r="AE135" i="273"/>
  <c r="AE136" i="273" s="1"/>
  <c r="AE139" i="273" s="1"/>
  <c r="AD106" i="273"/>
  <c r="AD138" i="273"/>
  <c r="Z95" i="278"/>
  <c r="Z100" i="278" s="1"/>
  <c r="Z101" i="278" s="1"/>
  <c r="AB140" i="273"/>
  <c r="AA92" i="278"/>
  <c r="AB111" i="273"/>
  <c r="AA112" i="273" s="1"/>
  <c r="AA61" i="288" s="1"/>
  <c r="AA63" i="288" s="1"/>
  <c r="AA65" i="288" s="1"/>
  <c r="AB51" i="288"/>
  <c r="AB52" i="288" s="1"/>
  <c r="AB56" i="288" s="1"/>
  <c r="AC46" i="325"/>
  <c r="AC55" i="288"/>
  <c r="AB92" i="325"/>
  <c r="AB42" i="288"/>
  <c r="AB35" i="288"/>
  <c r="AB37" i="288" s="1"/>
  <c r="AA43" i="288"/>
  <c r="AA39" i="288"/>
  <c r="AR38" i="273"/>
  <c r="AR145" i="325"/>
  <c r="AR13" i="288"/>
  <c r="AE103" i="273"/>
  <c r="AE104" i="273" s="1"/>
  <c r="AE107" i="273" s="1"/>
  <c r="AE26" i="288"/>
  <c r="AD42" i="325"/>
  <c r="AD43" i="325" s="1"/>
  <c r="AD93" i="325"/>
  <c r="AC108" i="273"/>
  <c r="AB58" i="325"/>
  <c r="X62" i="325"/>
  <c r="Y47" i="325"/>
  <c r="AD49" i="278"/>
  <c r="AD237" i="278"/>
  <c r="AD173" i="278"/>
  <c r="AD277" i="278"/>
  <c r="AD189" i="278"/>
  <c r="AD229" i="278"/>
  <c r="AD71" i="278"/>
  <c r="AD118" i="278"/>
  <c r="AD181" i="278"/>
  <c r="AD197" i="278"/>
  <c r="AD269" i="278"/>
  <c r="AE13" i="289"/>
  <c r="AE14" i="289" s="1"/>
  <c r="AD56" i="278"/>
  <c r="AD144" i="278"/>
  <c r="AD126" i="278"/>
  <c r="AD213" i="278"/>
  <c r="AD221" i="278"/>
  <c r="AD261" i="278"/>
  <c r="AD79" i="278"/>
  <c r="AD135" i="278"/>
  <c r="AD153" i="278"/>
  <c r="AD205" i="278"/>
  <c r="AD245" i="278"/>
  <c r="S12" i="325"/>
  <c r="T334" i="278"/>
  <c r="T336" i="278" s="1"/>
  <c r="T11" i="327" s="1"/>
  <c r="E383" i="322"/>
  <c r="J30" i="265"/>
  <c r="F353" i="321" s="1"/>
  <c r="AC34" i="278"/>
  <c r="AB129" i="325"/>
  <c r="AB117" i="325"/>
  <c r="AD26" i="327"/>
  <c r="AD28" i="278"/>
  <c r="AD29" i="278" s="1"/>
  <c r="AD40" i="278" s="1"/>
  <c r="AD130" i="325"/>
  <c r="AD118" i="325"/>
  <c r="AC170" i="273"/>
  <c r="AC172" i="273" s="1"/>
  <c r="AC173" i="273" s="1"/>
  <c r="AC4" i="273" s="1"/>
  <c r="AB4" i="265"/>
  <c r="AB4" i="325"/>
  <c r="AB4" i="286"/>
  <c r="AB4" i="315"/>
  <c r="AB4" i="273"/>
  <c r="AB4" i="278"/>
  <c r="AB4" i="282"/>
  <c r="AB4" i="288"/>
  <c r="AB4" i="289"/>
  <c r="AB4" i="320"/>
  <c r="AB4" i="323"/>
  <c r="AB4" i="285"/>
  <c r="AB4" i="275"/>
  <c r="AB4" i="324"/>
  <c r="AB4" i="327"/>
  <c r="X61" i="278"/>
  <c r="X62" i="278" s="1"/>
  <c r="X65" i="278" s="1"/>
  <c r="X66" i="278" s="1"/>
  <c r="X105" i="278" s="1"/>
  <c r="X109" i="278" s="1"/>
  <c r="V323" i="278"/>
  <c r="V324" i="278" s="1"/>
  <c r="V328" i="278" s="1"/>
  <c r="V73" i="265"/>
  <c r="U329" i="278"/>
  <c r="U30" i="265" s="1"/>
  <c r="Y119" i="278"/>
  <c r="Y120" i="278" s="1"/>
  <c r="Y157" i="278" s="1"/>
  <c r="Y162" i="278" s="1"/>
  <c r="Y50" i="278"/>
  <c r="Y51" i="278" s="1"/>
  <c r="Y104" i="278" s="1"/>
  <c r="W10" i="265"/>
  <c r="W320" i="278"/>
  <c r="W321" i="278" s="1"/>
  <c r="W73" i="265" s="1"/>
  <c r="Z39" i="278"/>
  <c r="Z41" i="278" s="1"/>
  <c r="Z127" i="278" s="1"/>
  <c r="Z128" i="278" s="1"/>
  <c r="Z158" i="278" s="1"/>
  <c r="V311" i="278"/>
  <c r="V312" i="278" s="1"/>
  <c r="V67" i="265" s="1"/>
  <c r="AP319" i="278"/>
  <c r="AP310" i="278"/>
  <c r="Y80" i="278"/>
  <c r="Y81" i="278" s="1"/>
  <c r="Y107" i="278" s="1"/>
  <c r="AC20" i="275"/>
  <c r="AD17" i="275" s="1"/>
  <c r="W311" i="278"/>
  <c r="W312" i="278" s="1"/>
  <c r="V9" i="265"/>
  <c r="V11" i="265" s="1"/>
  <c r="V29" i="265" s="1"/>
  <c r="W9" i="265"/>
  <c r="AB19" i="278"/>
  <c r="AB335" i="278"/>
  <c r="X300" i="278"/>
  <c r="X302" i="278" s="1"/>
  <c r="X303" i="278" s="1"/>
  <c r="AA22" i="278"/>
  <c r="AA33" i="278" s="1"/>
  <c r="AA35" i="278" s="1"/>
  <c r="AA93" i="278" s="1"/>
  <c r="AB276" i="278"/>
  <c r="AB278" i="278" s="1"/>
  <c r="AB294" i="278" s="1"/>
  <c r="AB252" i="278"/>
  <c r="AB254" i="278" s="1"/>
  <c r="AB291" i="278" s="1"/>
  <c r="AB268" i="278"/>
  <c r="AB270" i="278" s="1"/>
  <c r="AB293" i="278" s="1"/>
  <c r="AB260" i="278"/>
  <c r="AB262" i="278" s="1"/>
  <c r="AB292" i="278" s="1"/>
  <c r="AB236" i="278"/>
  <c r="AB238" i="278" s="1"/>
  <c r="AB289" i="278" s="1"/>
  <c r="AB244" i="278"/>
  <c r="AB246" i="278" s="1"/>
  <c r="AB290" i="278" s="1"/>
  <c r="AB220" i="278"/>
  <c r="AB222" i="278" s="1"/>
  <c r="AB287" i="278" s="1"/>
  <c r="AB228" i="278"/>
  <c r="AB230" i="278" s="1"/>
  <c r="AB288" i="278" s="1"/>
  <c r="AB204" i="278"/>
  <c r="AB206" i="278" s="1"/>
  <c r="AB285" i="278" s="1"/>
  <c r="AB212" i="278"/>
  <c r="AB214" i="278" s="1"/>
  <c r="AB286" i="278" s="1"/>
  <c r="AB196" i="278"/>
  <c r="AB198" i="278" s="1"/>
  <c r="AB284" i="278" s="1"/>
  <c r="AB180" i="278"/>
  <c r="AB182" i="278" s="1"/>
  <c r="AB282" i="278" s="1"/>
  <c r="AB188" i="278"/>
  <c r="AB190" i="278" s="1"/>
  <c r="AB283" i="278" s="1"/>
  <c r="AB152" i="278"/>
  <c r="AB154" i="278" s="1"/>
  <c r="AB161" i="278" s="1"/>
  <c r="AB172" i="278"/>
  <c r="AB174" i="278" s="1"/>
  <c r="AB281" i="278" s="1"/>
  <c r="AB134" i="278"/>
  <c r="AB136" i="278" s="1"/>
  <c r="AB159" i="278" s="1"/>
  <c r="AB143" i="278"/>
  <c r="AB145" i="278" s="1"/>
  <c r="AB160" i="278" s="1"/>
  <c r="AB20" i="278"/>
  <c r="AP44" i="273"/>
  <c r="AP275" i="278"/>
  <c r="AP251" i="278"/>
  <c r="AP259" i="278"/>
  <c r="AP267" i="278"/>
  <c r="AP235" i="278"/>
  <c r="AP243" i="278"/>
  <c r="AP219" i="278"/>
  <c r="AP227" i="278"/>
  <c r="AP203" i="278"/>
  <c r="AP211" i="278"/>
  <c r="AP195" i="278"/>
  <c r="AP179" i="278"/>
  <c r="AP187" i="278"/>
  <c r="AP151" i="278"/>
  <c r="AP171" i="278"/>
  <c r="AP133" i="278"/>
  <c r="AP142" i="278"/>
  <c r="Z57" i="278"/>
  <c r="Z58" i="278" s="1"/>
  <c r="Z72" i="278"/>
  <c r="Z73" i="278" s="1"/>
  <c r="Z106" i="278" s="1"/>
  <c r="Y64" i="278"/>
  <c r="Y61" i="278"/>
  <c r="Y62" i="278" s="1"/>
  <c r="Y65" i="278" s="1"/>
  <c r="AA295" i="278"/>
  <c r="AA301" i="278" s="1"/>
  <c r="AC61" i="324"/>
  <c r="AC24" i="327"/>
  <c r="AB21" i="285"/>
  <c r="AC126" i="273"/>
  <c r="AE64" i="273"/>
  <c r="AE65" i="273" s="1"/>
  <c r="AE45" i="325" s="1"/>
  <c r="AE2" i="265"/>
  <c r="AE220" i="273"/>
  <c r="AE221" i="273" s="1"/>
  <c r="AE2" i="289"/>
  <c r="AE2" i="273"/>
  <c r="AE2" i="327"/>
  <c r="AE2" i="286"/>
  <c r="AE2" i="324"/>
  <c r="AE84" i="273"/>
  <c r="AE85" i="273" s="1"/>
  <c r="AE51" i="273"/>
  <c r="AE52" i="273" s="1"/>
  <c r="AE107" i="325" s="1"/>
  <c r="AE108" i="325" s="1"/>
  <c r="AE135" i="325" s="1"/>
  <c r="AE163" i="273"/>
  <c r="AE164" i="273" s="1"/>
  <c r="AE2" i="275"/>
  <c r="AE2" i="288"/>
  <c r="AE2" i="325"/>
  <c r="AE2" i="323"/>
  <c r="AE2" i="278"/>
  <c r="AE2" i="315"/>
  <c r="AE121" i="273"/>
  <c r="AE122" i="273" s="1"/>
  <c r="AE125" i="273" s="1"/>
  <c r="AE2" i="320"/>
  <c r="AE2" i="285"/>
  <c r="AE154" i="273"/>
  <c r="AE155" i="273" s="1"/>
  <c r="AE2" i="282"/>
  <c r="AA20" i="327"/>
  <c r="AA57" i="324"/>
  <c r="AA63" i="324" s="1"/>
  <c r="AA64" i="324" s="1"/>
  <c r="AC60" i="324"/>
  <c r="AC23" i="327"/>
  <c r="AD207" i="273"/>
  <c r="AD169" i="273"/>
  <c r="AC22" i="327"/>
  <c r="AC59" i="324"/>
  <c r="Y3" i="315"/>
  <c r="Y3" i="320"/>
  <c r="Y3" i="273"/>
  <c r="Y3" i="275"/>
  <c r="Y3" i="325"/>
  <c r="Y3" i="286"/>
  <c r="Y3" i="323"/>
  <c r="Y3" i="285"/>
  <c r="Y3" i="278"/>
  <c r="Y3" i="265"/>
  <c r="Y3" i="324"/>
  <c r="Y3" i="327"/>
  <c r="Y3" i="282"/>
  <c r="Y3" i="288"/>
  <c r="Y3" i="289"/>
  <c r="AD178" i="273"/>
  <c r="AD37" i="324"/>
  <c r="AD38" i="324" s="1"/>
  <c r="AD27" i="324"/>
  <c r="AD28" i="324" s="1"/>
  <c r="AD32" i="324"/>
  <c r="AD33" i="324" s="1"/>
  <c r="AD55" i="273"/>
  <c r="AE56" i="273" s="1"/>
  <c r="AD89" i="273"/>
  <c r="AD93" i="273"/>
  <c r="AE94" i="273" s="1"/>
  <c r="AE181" i="273" s="1"/>
  <c r="AD11" i="286"/>
  <c r="Z11" i="325"/>
  <c r="Z66" i="324"/>
  <c r="Z34" i="265"/>
  <c r="Z28" i="285"/>
  <c r="AB208" i="273"/>
  <c r="AC90" i="273"/>
  <c r="AC91" i="278" s="1"/>
  <c r="AB202" i="273"/>
  <c r="AB203" i="273" s="1"/>
  <c r="AB197" i="273"/>
  <c r="AC58" i="324"/>
  <c r="AC21" i="327"/>
  <c r="AG40" i="273"/>
  <c r="AF219" i="273"/>
  <c r="AF43" i="273"/>
  <c r="AF45" i="273" s="1"/>
  <c r="AF149" i="273" s="1"/>
  <c r="AF150" i="273" s="1"/>
  <c r="AF49" i="324" s="1"/>
  <c r="AF50" i="324" s="1"/>
  <c r="AC70" i="273"/>
  <c r="AB22" i="324"/>
  <c r="AB23" i="324" s="1"/>
  <c r="AB214" i="273"/>
  <c r="AB215" i="273" s="1"/>
  <c r="AB21" i="278" s="1"/>
  <c r="AA182" i="273"/>
  <c r="Z189" i="273"/>
  <c r="Z190" i="273" s="1"/>
  <c r="AD88" i="273"/>
  <c r="AD124" i="273"/>
  <c r="AD180" i="273"/>
  <c r="AD15" i="275"/>
  <c r="AD69" i="273"/>
  <c r="AD42" i="324"/>
  <c r="AD43" i="324" s="1"/>
  <c r="AD73" i="273"/>
  <c r="AE74" i="273" s="1"/>
  <c r="AD68" i="273"/>
  <c r="AD179" i="273"/>
  <c r="AP39" i="273"/>
  <c r="AS5" i="325"/>
  <c r="AS5" i="327"/>
  <c r="AQ34" i="273"/>
  <c r="AS5" i="324"/>
  <c r="AS5" i="323"/>
  <c r="AR28" i="273"/>
  <c r="AR29" i="273" s="1"/>
  <c r="AR33" i="273" s="1"/>
  <c r="AR32" i="273"/>
  <c r="AS5" i="320"/>
  <c r="AS25" i="273"/>
  <c r="AS26" i="273" s="1"/>
  <c r="AS5" i="315"/>
  <c r="AS5" i="275"/>
  <c r="AS5" i="286"/>
  <c r="AS5" i="265"/>
  <c r="AS5" i="288"/>
  <c r="AS5" i="282"/>
  <c r="AS5" i="278"/>
  <c r="AS5" i="285"/>
  <c r="AS5" i="289"/>
  <c r="AS15" i="273"/>
  <c r="AS16" i="273" s="1"/>
  <c r="AS5" i="273"/>
  <c r="AR177" i="273"/>
  <c r="AR168" i="273"/>
  <c r="Z108" i="278" l="1"/>
  <c r="Z50" i="325"/>
  <c r="Z51" i="325" s="1"/>
  <c r="Z54" i="325" s="1"/>
  <c r="Z55" i="325" s="1"/>
  <c r="Z59" i="325" s="1"/>
  <c r="Z60" i="325" s="1"/>
  <c r="AB198" i="273"/>
  <c r="AB201" i="273" s="1"/>
  <c r="V59" i="325"/>
  <c r="V60" i="325" s="1"/>
  <c r="AB209" i="273"/>
  <c r="AF25" i="327"/>
  <c r="AF62" i="324"/>
  <c r="AQ87" i="278"/>
  <c r="AQ88" i="278" s="1"/>
  <c r="AQ94" i="278" s="1"/>
  <c r="AQ48" i="324"/>
  <c r="BF10" i="273"/>
  <c r="BE12" i="273"/>
  <c r="AA95" i="278"/>
  <c r="AA100" i="278" s="1"/>
  <c r="AA101" i="278" s="1"/>
  <c r="AF79" i="288"/>
  <c r="AF135" i="273"/>
  <c r="AF136" i="273" s="1"/>
  <c r="AF139" i="273" s="1"/>
  <c r="AE106" i="273"/>
  <c r="AE138" i="273"/>
  <c r="AE253" i="278"/>
  <c r="AE99" i="278"/>
  <c r="AC140" i="273"/>
  <c r="AB92" i="278"/>
  <c r="AD46" i="325"/>
  <c r="AD55" i="288"/>
  <c r="AC111" i="273"/>
  <c r="AB112" i="273" s="1"/>
  <c r="AB61" i="288" s="1"/>
  <c r="AB63" i="288" s="1"/>
  <c r="AB65" i="288" s="1"/>
  <c r="AC51" i="288"/>
  <c r="AC52" i="288" s="1"/>
  <c r="AC56" i="288" s="1"/>
  <c r="AB43" i="288"/>
  <c r="AB39" i="288"/>
  <c r="AC92" i="325"/>
  <c r="AC42" i="288"/>
  <c r="AC35" i="288"/>
  <c r="AC37" i="288" s="1"/>
  <c r="AS38" i="273"/>
  <c r="AS13" i="288"/>
  <c r="AS145" i="325"/>
  <c r="AF103" i="273"/>
  <c r="AF104" i="273" s="1"/>
  <c r="AF107" i="273" s="1"/>
  <c r="AF26" i="288"/>
  <c r="AE42" i="325"/>
  <c r="AE43" i="325" s="1"/>
  <c r="AE93" i="325"/>
  <c r="Y62" i="325"/>
  <c r="Z47" i="325"/>
  <c r="AD108" i="273"/>
  <c r="AC58" i="325"/>
  <c r="AE79" i="278"/>
  <c r="AE144" i="278"/>
  <c r="AE49" i="278"/>
  <c r="AE135" i="278"/>
  <c r="AE173" i="278"/>
  <c r="AE126" i="278"/>
  <c r="AE189" i="278"/>
  <c r="AE118" i="278"/>
  <c r="AE56" i="278"/>
  <c r="AE153" i="278"/>
  <c r="AE269" i="278"/>
  <c r="AE71" i="278"/>
  <c r="AE197" i="278"/>
  <c r="AE245" i="278"/>
  <c r="AE181" i="278"/>
  <c r="AE213" i="278"/>
  <c r="AE229" i="278"/>
  <c r="AE261" i="278"/>
  <c r="AE205" i="278"/>
  <c r="AE237" i="278"/>
  <c r="AE277" i="278"/>
  <c r="AE221" i="278"/>
  <c r="AF13" i="289"/>
  <c r="AF14" i="289" s="1"/>
  <c r="T12" i="325"/>
  <c r="J32" i="265"/>
  <c r="F356" i="321" s="1"/>
  <c r="AC4" i="288"/>
  <c r="AC4" i="265"/>
  <c r="AD34" i="278"/>
  <c r="AC4" i="320"/>
  <c r="AE26" i="327"/>
  <c r="AC4" i="275"/>
  <c r="AE28" i="278"/>
  <c r="AE29" i="278" s="1"/>
  <c r="AE40" i="278" s="1"/>
  <c r="AE130" i="325"/>
  <c r="AE118" i="325"/>
  <c r="AC129" i="325"/>
  <c r="AC117" i="325"/>
  <c r="AC4" i="282"/>
  <c r="AC4" i="325"/>
  <c r="AC4" i="324"/>
  <c r="AC4" i="286"/>
  <c r="AC4" i="285"/>
  <c r="AC4" i="278"/>
  <c r="AD20" i="275"/>
  <c r="AE17" i="275" s="1"/>
  <c r="AD170" i="273"/>
  <c r="AD172" i="273" s="1"/>
  <c r="AD173" i="273" s="1"/>
  <c r="AC4" i="327"/>
  <c r="AC4" i="315"/>
  <c r="AC4" i="289"/>
  <c r="AC4" i="323"/>
  <c r="Z80" i="278"/>
  <c r="Z81" i="278" s="1"/>
  <c r="Z107" i="278" s="1"/>
  <c r="W314" i="278"/>
  <c r="W67" i="265"/>
  <c r="Z50" i="278"/>
  <c r="Z51" i="278" s="1"/>
  <c r="Z104" i="278" s="1"/>
  <c r="X10" i="265"/>
  <c r="X320" i="278"/>
  <c r="X321" i="278" s="1"/>
  <c r="W11" i="265"/>
  <c r="W29" i="265" s="1"/>
  <c r="W323" i="278"/>
  <c r="W324" i="278" s="1"/>
  <c r="AQ310" i="278"/>
  <c r="AQ319" i="278"/>
  <c r="Z119" i="278"/>
  <c r="Z120" i="278" s="1"/>
  <c r="Z157" i="278" s="1"/>
  <c r="Z162" i="278" s="1"/>
  <c r="X311" i="278"/>
  <c r="X312" i="278" s="1"/>
  <c r="V314" i="278"/>
  <c r="V315" i="278" s="1"/>
  <c r="X9" i="265"/>
  <c r="AA39" i="278"/>
  <c r="AA41" i="278" s="1"/>
  <c r="AA80" i="278" s="1"/>
  <c r="AA81" i="278" s="1"/>
  <c r="AA107" i="278" s="1"/>
  <c r="AC19" i="278"/>
  <c r="AC335" i="278"/>
  <c r="AB22" i="278"/>
  <c r="AB33" i="278" s="1"/>
  <c r="AB35" i="278" s="1"/>
  <c r="AB93" i="278" s="1"/>
  <c r="Y66" i="278"/>
  <c r="Y105" i="278" s="1"/>
  <c r="Y109" i="278" s="1"/>
  <c r="Y300" i="278"/>
  <c r="Y302" i="278" s="1"/>
  <c r="Y303" i="278" s="1"/>
  <c r="AQ44" i="273"/>
  <c r="AQ275" i="278"/>
  <c r="AQ243" i="278"/>
  <c r="AQ259" i="278"/>
  <c r="AQ267" i="278"/>
  <c r="AQ235" i="278"/>
  <c r="AQ251" i="278"/>
  <c r="AQ211" i="278"/>
  <c r="AQ219" i="278"/>
  <c r="AQ227" i="278"/>
  <c r="AQ203" i="278"/>
  <c r="AQ187" i="278"/>
  <c r="AQ195" i="278"/>
  <c r="AQ171" i="278"/>
  <c r="AQ179" i="278"/>
  <c r="AQ142" i="278"/>
  <c r="AQ151" i="278"/>
  <c r="AQ133" i="278"/>
  <c r="AC268" i="278"/>
  <c r="AC270" i="278" s="1"/>
  <c r="AC293" i="278" s="1"/>
  <c r="AC276" i="278"/>
  <c r="AC278" i="278" s="1"/>
  <c r="AC294" i="278" s="1"/>
  <c r="AC244" i="278"/>
  <c r="AC246" i="278" s="1"/>
  <c r="AC290" i="278" s="1"/>
  <c r="AC252" i="278"/>
  <c r="AC254" i="278" s="1"/>
  <c r="AC291" i="278" s="1"/>
  <c r="AC260" i="278"/>
  <c r="AC262" i="278" s="1"/>
  <c r="AC292" i="278" s="1"/>
  <c r="AC236" i="278"/>
  <c r="AC238" i="278" s="1"/>
  <c r="AC289" i="278" s="1"/>
  <c r="AC212" i="278"/>
  <c r="AC214" i="278" s="1"/>
  <c r="AC286" i="278" s="1"/>
  <c r="AC220" i="278"/>
  <c r="AC222" i="278" s="1"/>
  <c r="AC287" i="278" s="1"/>
  <c r="AC228" i="278"/>
  <c r="AC230" i="278" s="1"/>
  <c r="AC288" i="278" s="1"/>
  <c r="AC204" i="278"/>
  <c r="AC206" i="278" s="1"/>
  <c r="AC285" i="278" s="1"/>
  <c r="AC188" i="278"/>
  <c r="AC190" i="278" s="1"/>
  <c r="AC283" i="278" s="1"/>
  <c r="AC196" i="278"/>
  <c r="AC198" i="278" s="1"/>
  <c r="AC284" i="278" s="1"/>
  <c r="AC172" i="278"/>
  <c r="AC174" i="278" s="1"/>
  <c r="AC281" i="278" s="1"/>
  <c r="AC180" i="278"/>
  <c r="AC182" i="278" s="1"/>
  <c r="AC282" i="278" s="1"/>
  <c r="AC143" i="278"/>
  <c r="AC145" i="278" s="1"/>
  <c r="AC160" i="278" s="1"/>
  <c r="AC152" i="278"/>
  <c r="AC154" i="278" s="1"/>
  <c r="AC161" i="278" s="1"/>
  <c r="AC134" i="278"/>
  <c r="AC136" i="278" s="1"/>
  <c r="AC159" i="278" s="1"/>
  <c r="AC20" i="278"/>
  <c r="AA72" i="278"/>
  <c r="AA73" i="278" s="1"/>
  <c r="AA106" i="278" s="1"/>
  <c r="AA57" i="278"/>
  <c r="AA58" i="278" s="1"/>
  <c r="Z64" i="278"/>
  <c r="Z61" i="278"/>
  <c r="Z62" i="278" s="1"/>
  <c r="Z65" i="278" s="1"/>
  <c r="AB295" i="278"/>
  <c r="AB301" i="278" s="1"/>
  <c r="AD61" i="324"/>
  <c r="AD24" i="327"/>
  <c r="AE68" i="273"/>
  <c r="AE179" i="273"/>
  <c r="AB57" i="324"/>
  <c r="AB63" i="324" s="1"/>
  <c r="AB64" i="324" s="1"/>
  <c r="AB20" i="327"/>
  <c r="AG219" i="273"/>
  <c r="AG43" i="273"/>
  <c r="AG45" i="273" s="1"/>
  <c r="AG149" i="273" s="1"/>
  <c r="AG150" i="273" s="1"/>
  <c r="AG49" i="324" s="1"/>
  <c r="AG50" i="324" s="1"/>
  <c r="AH40" i="273"/>
  <c r="AD59" i="324"/>
  <c r="AD22" i="327"/>
  <c r="AE207" i="273"/>
  <c r="AE169" i="273"/>
  <c r="AC21" i="285"/>
  <c r="AD126" i="273"/>
  <c r="Z3" i="275"/>
  <c r="Z3" i="315"/>
  <c r="Z3" i="288"/>
  <c r="Z3" i="273"/>
  <c r="Z3" i="286"/>
  <c r="Z3" i="278"/>
  <c r="Z3" i="327"/>
  <c r="Z3" i="285"/>
  <c r="Z3" i="289"/>
  <c r="Z3" i="282"/>
  <c r="Z3" i="324"/>
  <c r="Z3" i="320"/>
  <c r="Z3" i="323"/>
  <c r="Z3" i="265"/>
  <c r="Z3" i="325"/>
  <c r="AC214" i="273"/>
  <c r="AC215" i="273" s="1"/>
  <c r="AC21" i="278" s="1"/>
  <c r="AC22" i="324"/>
  <c r="AC23" i="324" s="1"/>
  <c r="AD70" i="273"/>
  <c r="AC208" i="273"/>
  <c r="AC197" i="273"/>
  <c r="AC198" i="273" s="1"/>
  <c r="AC201" i="273" s="1"/>
  <c r="AD90" i="273"/>
  <c r="AD91" i="278" s="1"/>
  <c r="AC202" i="273"/>
  <c r="AC203" i="273" s="1"/>
  <c r="AD21" i="327"/>
  <c r="AD58" i="324"/>
  <c r="AE32" i="324"/>
  <c r="AE33" i="324" s="1"/>
  <c r="AE27" i="324"/>
  <c r="AE28" i="324" s="1"/>
  <c r="AE55" i="273"/>
  <c r="AF56" i="273" s="1"/>
  <c r="AE37" i="324"/>
  <c r="AE38" i="324" s="1"/>
  <c r="AE178" i="273"/>
  <c r="AE88" i="273"/>
  <c r="AE124" i="273"/>
  <c r="AE180" i="273"/>
  <c r="AB182" i="273"/>
  <c r="AA189" i="273"/>
  <c r="AA190" i="273" s="1"/>
  <c r="AF220" i="273"/>
  <c r="AF221" i="273" s="1"/>
  <c r="AF2" i="289"/>
  <c r="AF2" i="282"/>
  <c r="AF121" i="273"/>
  <c r="AF122" i="273" s="1"/>
  <c r="AF125" i="273" s="1"/>
  <c r="AF2" i="325"/>
  <c r="AF2" i="324"/>
  <c r="AF2" i="288"/>
  <c r="AF163" i="273"/>
  <c r="AF164" i="273" s="1"/>
  <c r="AF2" i="323"/>
  <c r="AF2" i="275"/>
  <c r="AF64" i="273"/>
  <c r="AF2" i="286"/>
  <c r="AF2" i="273"/>
  <c r="AF154" i="273"/>
  <c r="AF155" i="273" s="1"/>
  <c r="AF2" i="320"/>
  <c r="AF51" i="273"/>
  <c r="AF52" i="273" s="1"/>
  <c r="AF107" i="325" s="1"/>
  <c r="AF108" i="325" s="1"/>
  <c r="AF135" i="325" s="1"/>
  <c r="AF2" i="327"/>
  <c r="AF2" i="285"/>
  <c r="AF2" i="315"/>
  <c r="AF84" i="273"/>
  <c r="AF85" i="273" s="1"/>
  <c r="AF2" i="278"/>
  <c r="AF2" i="265"/>
  <c r="AD60" i="324"/>
  <c r="AD23" i="327"/>
  <c r="AA11" i="325"/>
  <c r="AA34" i="265"/>
  <c r="AA28" i="285"/>
  <c r="AA66" i="324"/>
  <c r="AE89" i="273"/>
  <c r="AE11" i="286"/>
  <c r="AE93" i="273"/>
  <c r="AF94" i="273" s="1"/>
  <c r="AF181" i="273" s="1"/>
  <c r="AE42" i="324"/>
  <c r="AE43" i="324" s="1"/>
  <c r="AE15" i="275"/>
  <c r="AE73" i="273"/>
  <c r="AF74" i="273" s="1"/>
  <c r="AE69" i="273"/>
  <c r="AT5" i="327"/>
  <c r="AT5" i="325"/>
  <c r="AQ39" i="273"/>
  <c r="AT5" i="324"/>
  <c r="AT5" i="323"/>
  <c r="AR34" i="273"/>
  <c r="AS28" i="273"/>
  <c r="AS29" i="273" s="1"/>
  <c r="AS33" i="273" s="1"/>
  <c r="AS32" i="273"/>
  <c r="AT5" i="320"/>
  <c r="AT25" i="273"/>
  <c r="AT26" i="273" s="1"/>
  <c r="AT5" i="315"/>
  <c r="AT5" i="275"/>
  <c r="AT5" i="286"/>
  <c r="AT5" i="265"/>
  <c r="AT5" i="288"/>
  <c r="AT5" i="282"/>
  <c r="AT5" i="285"/>
  <c r="AT5" i="289"/>
  <c r="AT5" i="278"/>
  <c r="AT15" i="273"/>
  <c r="AT16" i="273" s="1"/>
  <c r="AT5" i="273"/>
  <c r="AS177" i="273"/>
  <c r="AS168" i="273"/>
  <c r="AA108" i="278" l="1"/>
  <c r="AA50" i="325"/>
  <c r="AA51" i="325" s="1"/>
  <c r="AA54" i="325" s="1"/>
  <c r="AA55" i="325" s="1"/>
  <c r="AC209" i="273"/>
  <c r="AR87" i="278"/>
  <c r="AR88" i="278" s="1"/>
  <c r="AR94" i="278" s="1"/>
  <c r="AR48" i="324"/>
  <c r="AG25" i="327"/>
  <c r="AG62" i="324"/>
  <c r="BG10" i="273"/>
  <c r="BF12" i="273"/>
  <c r="AG79" i="288"/>
  <c r="AG135" i="273"/>
  <c r="AG136" i="273" s="1"/>
  <c r="AG139" i="273" s="1"/>
  <c r="AF106" i="273"/>
  <c r="AF138" i="273"/>
  <c r="AB95" i="278"/>
  <c r="AB100" i="278" s="1"/>
  <c r="AB101" i="278" s="1"/>
  <c r="AF253" i="278"/>
  <c r="AF99" i="278"/>
  <c r="AD140" i="273"/>
  <c r="AC92" i="278"/>
  <c r="AD111" i="273"/>
  <c r="AC112" i="273" s="1"/>
  <c r="AC61" i="288" s="1"/>
  <c r="AC63" i="288" s="1"/>
  <c r="AC65" i="288" s="1"/>
  <c r="AD51" i="288"/>
  <c r="AD52" i="288" s="1"/>
  <c r="AD56" i="288" s="1"/>
  <c r="AE46" i="325"/>
  <c r="AE55" i="288"/>
  <c r="AD92" i="325"/>
  <c r="AD42" i="288"/>
  <c r="AD35" i="288"/>
  <c r="AD37" i="288" s="1"/>
  <c r="AC43" i="288"/>
  <c r="AC39" i="288"/>
  <c r="AT38" i="273"/>
  <c r="AT13" i="288"/>
  <c r="AT145" i="325"/>
  <c r="AG103" i="273"/>
  <c r="AG104" i="273" s="1"/>
  <c r="AG107" i="273" s="1"/>
  <c r="AG26" i="288"/>
  <c r="AF42" i="325"/>
  <c r="AF43" i="325" s="1"/>
  <c r="AF93" i="325"/>
  <c r="AF56" i="278"/>
  <c r="AF126" i="278"/>
  <c r="AF71" i="278"/>
  <c r="AF144" i="278"/>
  <c r="AF245" i="278"/>
  <c r="AE108" i="273"/>
  <c r="AD58" i="325"/>
  <c r="Z62" i="325"/>
  <c r="AA47" i="325"/>
  <c r="AF197" i="278"/>
  <c r="AF229" i="278"/>
  <c r="AF173" i="278"/>
  <c r="AF261" i="278"/>
  <c r="AF221" i="278"/>
  <c r="AF118" i="278"/>
  <c r="AF79" i="278"/>
  <c r="AF189" i="278"/>
  <c r="AF213" i="278"/>
  <c r="AF237" i="278"/>
  <c r="AF49" i="278"/>
  <c r="AF153" i="278"/>
  <c r="AF135" i="278"/>
  <c r="AF181" i="278"/>
  <c r="AF205" i="278"/>
  <c r="AF277" i="278"/>
  <c r="AF269" i="278"/>
  <c r="AG13" i="289"/>
  <c r="AG14" i="289" s="1"/>
  <c r="AE20" i="275"/>
  <c r="AF17" i="275" s="1"/>
  <c r="J334" i="278"/>
  <c r="F1141" i="321" s="1"/>
  <c r="AE34" i="278"/>
  <c r="AF28" i="278"/>
  <c r="AF29" i="278" s="1"/>
  <c r="AF34" i="278" s="1"/>
  <c r="AF118" i="325"/>
  <c r="AF130" i="325"/>
  <c r="AF26" i="327"/>
  <c r="AD129" i="325"/>
  <c r="AD117" i="325"/>
  <c r="AD4" i="320"/>
  <c r="AD4" i="282"/>
  <c r="AD4" i="285"/>
  <c r="AD4" i="325"/>
  <c r="AD4" i="286"/>
  <c r="AD4" i="289"/>
  <c r="AD4" i="265"/>
  <c r="AD4" i="288"/>
  <c r="AD4" i="324"/>
  <c r="AD4" i="275"/>
  <c r="AD4" i="278"/>
  <c r="AD4" i="315"/>
  <c r="AD4" i="323"/>
  <c r="AD4" i="273"/>
  <c r="AD4" i="327"/>
  <c r="AE170" i="273"/>
  <c r="AE172" i="273" s="1"/>
  <c r="AE173" i="273" s="1"/>
  <c r="X323" i="278"/>
  <c r="X324" i="278" s="1"/>
  <c r="X328" i="278" s="1"/>
  <c r="X73" i="265"/>
  <c r="X314" i="278"/>
  <c r="X315" i="278" s="1"/>
  <c r="X327" i="278" s="1"/>
  <c r="X67" i="265"/>
  <c r="AR310" i="278"/>
  <c r="AR319" i="278"/>
  <c r="Y10" i="265"/>
  <c r="Y320" i="278"/>
  <c r="Y321" i="278" s="1"/>
  <c r="Y311" i="278"/>
  <c r="Y312" i="278" s="1"/>
  <c r="W328" i="278"/>
  <c r="V327" i="278"/>
  <c r="V329" i="278" s="1"/>
  <c r="V30" i="265" s="1"/>
  <c r="W315" i="278"/>
  <c r="W327" i="278" s="1"/>
  <c r="AA119" i="278"/>
  <c r="AA120" i="278" s="1"/>
  <c r="AA157" i="278" s="1"/>
  <c r="AA50" i="278"/>
  <c r="AA51" i="278" s="1"/>
  <c r="AA104" i="278" s="1"/>
  <c r="X11" i="265"/>
  <c r="X29" i="265" s="1"/>
  <c r="AB39" i="278"/>
  <c r="AB41" i="278" s="1"/>
  <c r="AB127" i="278" s="1"/>
  <c r="AB128" i="278" s="1"/>
  <c r="AB158" i="278" s="1"/>
  <c r="AA127" i="278"/>
  <c r="AA128" i="278" s="1"/>
  <c r="AA158" i="278" s="1"/>
  <c r="Y9" i="265"/>
  <c r="Z300" i="278"/>
  <c r="Z302" i="278" s="1"/>
  <c r="Z303" i="278" s="1"/>
  <c r="AD19" i="278"/>
  <c r="AD335" i="278"/>
  <c r="AC22" i="278"/>
  <c r="AC39" i="278" s="1"/>
  <c r="AC41" i="278" s="1"/>
  <c r="AR44" i="273"/>
  <c r="AR275" i="278"/>
  <c r="AR267" i="278"/>
  <c r="AR251" i="278"/>
  <c r="AR259" i="278"/>
  <c r="AR203" i="278"/>
  <c r="AR243" i="278"/>
  <c r="AR211" i="278"/>
  <c r="AR219" i="278"/>
  <c r="AR235" i="278"/>
  <c r="AR227" i="278"/>
  <c r="AR179" i="278"/>
  <c r="AR195" i="278"/>
  <c r="AR171" i="278"/>
  <c r="AR133" i="278"/>
  <c r="AR142" i="278"/>
  <c r="AR187" i="278"/>
  <c r="AR151" i="278"/>
  <c r="AD276" i="278"/>
  <c r="AD278" i="278" s="1"/>
  <c r="AD294" i="278" s="1"/>
  <c r="AD236" i="278"/>
  <c r="AD238" i="278" s="1"/>
  <c r="AD289" i="278" s="1"/>
  <c r="AD268" i="278"/>
  <c r="AD270" i="278" s="1"/>
  <c r="AD293" i="278" s="1"/>
  <c r="AD252" i="278"/>
  <c r="AD254" i="278" s="1"/>
  <c r="AD291" i="278" s="1"/>
  <c r="AD260" i="278"/>
  <c r="AD262" i="278" s="1"/>
  <c r="AD292" i="278" s="1"/>
  <c r="AD204" i="278"/>
  <c r="AD206" i="278" s="1"/>
  <c r="AD285" i="278" s="1"/>
  <c r="AD212" i="278"/>
  <c r="AD214" i="278" s="1"/>
  <c r="AD286" i="278" s="1"/>
  <c r="AD244" i="278"/>
  <c r="AD246" i="278" s="1"/>
  <c r="AD290" i="278" s="1"/>
  <c r="AD220" i="278"/>
  <c r="AD222" i="278" s="1"/>
  <c r="AD287" i="278" s="1"/>
  <c r="AD228" i="278"/>
  <c r="AD230" i="278" s="1"/>
  <c r="AD288" i="278" s="1"/>
  <c r="AD180" i="278"/>
  <c r="AD182" i="278" s="1"/>
  <c r="AD282" i="278" s="1"/>
  <c r="AD188" i="278"/>
  <c r="AD190" i="278" s="1"/>
  <c r="AD283" i="278" s="1"/>
  <c r="AD196" i="278"/>
  <c r="AD198" i="278" s="1"/>
  <c r="AD284" i="278" s="1"/>
  <c r="AD172" i="278"/>
  <c r="AD174" i="278" s="1"/>
  <c r="AD281" i="278" s="1"/>
  <c r="AD134" i="278"/>
  <c r="AD136" i="278" s="1"/>
  <c r="AD159" i="278" s="1"/>
  <c r="AD143" i="278"/>
  <c r="AD145" i="278" s="1"/>
  <c r="AD160" i="278" s="1"/>
  <c r="AD152" i="278"/>
  <c r="AD154" i="278" s="1"/>
  <c r="AD161" i="278" s="1"/>
  <c r="AD20" i="278"/>
  <c r="AC295" i="278"/>
  <c r="AC301" i="278" s="1"/>
  <c r="Z66" i="278"/>
  <c r="Z105" i="278" s="1"/>
  <c r="Z109" i="278" s="1"/>
  <c r="AA61" i="278"/>
  <c r="AA62" i="278" s="1"/>
  <c r="AA65" i="278" s="1"/>
  <c r="AA64" i="278"/>
  <c r="AB72" i="278"/>
  <c r="AB73" i="278" s="1"/>
  <c r="AB106" i="278" s="1"/>
  <c r="AB57" i="278"/>
  <c r="AB58" i="278" s="1"/>
  <c r="AE61" i="324"/>
  <c r="AE24" i="327"/>
  <c r="AF169" i="273"/>
  <c r="AF207" i="273"/>
  <c r="AE23" i="327"/>
  <c r="AE60" i="324"/>
  <c r="AF65" i="273"/>
  <c r="AF45" i="325" s="1"/>
  <c r="AB189" i="273"/>
  <c r="AB190" i="273" s="1"/>
  <c r="AC182" i="273"/>
  <c r="AF68" i="273"/>
  <c r="AF179" i="273"/>
  <c r="AE126" i="273"/>
  <c r="AD21" i="285"/>
  <c r="AF32" i="324"/>
  <c r="AF33" i="324" s="1"/>
  <c r="AF37" i="324"/>
  <c r="AF38" i="324" s="1"/>
  <c r="AF55" i="273"/>
  <c r="AG56" i="273" s="1"/>
  <c r="AF178" i="273"/>
  <c r="AF27" i="324"/>
  <c r="AF28" i="324" s="1"/>
  <c r="AG2" i="286"/>
  <c r="AG2" i="285"/>
  <c r="AG2" i="282"/>
  <c r="AG2" i="323"/>
  <c r="AG2" i="289"/>
  <c r="AG2" i="324"/>
  <c r="AG2" i="278"/>
  <c r="AG154" i="273"/>
  <c r="AG155" i="273" s="1"/>
  <c r="AG2" i="265"/>
  <c r="AG2" i="315"/>
  <c r="AG2" i="273"/>
  <c r="AG163" i="273"/>
  <c r="AG164" i="273" s="1"/>
  <c r="AG2" i="288"/>
  <c r="AG121" i="273"/>
  <c r="AG122" i="273" s="1"/>
  <c r="AG125" i="273" s="1"/>
  <c r="AG64" i="273"/>
  <c r="AG65" i="273" s="1"/>
  <c r="AG45" i="325" s="1"/>
  <c r="AG2" i="275"/>
  <c r="AG2" i="325"/>
  <c r="AG220" i="273"/>
  <c r="AG221" i="273" s="1"/>
  <c r="AG84" i="273"/>
  <c r="AG85" i="273" s="1"/>
  <c r="AG2" i="320"/>
  <c r="AG51" i="273"/>
  <c r="AG52" i="273" s="1"/>
  <c r="AG107" i="325" s="1"/>
  <c r="AG108" i="325" s="1"/>
  <c r="AG135" i="325" s="1"/>
  <c r="AG2" i="327"/>
  <c r="AF124" i="273"/>
  <c r="AF88" i="273"/>
  <c r="AF180" i="273"/>
  <c r="AE58" i="324"/>
  <c r="AE21" i="327"/>
  <c r="AD22" i="324"/>
  <c r="AD23" i="324" s="1"/>
  <c r="AE70" i="273"/>
  <c r="AD214" i="273"/>
  <c r="AD215" i="273" s="1"/>
  <c r="AD21" i="278" s="1"/>
  <c r="AA3" i="265"/>
  <c r="AA3" i="288"/>
  <c r="AA3" i="273"/>
  <c r="AA3" i="289"/>
  <c r="AA3" i="325"/>
  <c r="AA3" i="315"/>
  <c r="AA3" i="285"/>
  <c r="AA3" i="275"/>
  <c r="AA3" i="282"/>
  <c r="AA3" i="324"/>
  <c r="AA3" i="286"/>
  <c r="AA3" i="323"/>
  <c r="AA3" i="327"/>
  <c r="AA3" i="320"/>
  <c r="AA3" i="278"/>
  <c r="AF89" i="273"/>
  <c r="AF11" i="286"/>
  <c r="AF93" i="273"/>
  <c r="AG94" i="273" s="1"/>
  <c r="AG181" i="273" s="1"/>
  <c r="AE59" i="324"/>
  <c r="AE22" i="327"/>
  <c r="AD197" i="273"/>
  <c r="AD198" i="273" s="1"/>
  <c r="AD201" i="273" s="1"/>
  <c r="AE90" i="273"/>
  <c r="AE91" i="278" s="1"/>
  <c r="AD202" i="273"/>
  <c r="AD203" i="273" s="1"/>
  <c r="AD208" i="273"/>
  <c r="AD209" i="273" s="1"/>
  <c r="AC20" i="327"/>
  <c r="AC57" i="324"/>
  <c r="AC63" i="324" s="1"/>
  <c r="AC64" i="324" s="1"/>
  <c r="AI40" i="273"/>
  <c r="AH43" i="273"/>
  <c r="AH45" i="273" s="1"/>
  <c r="AH149" i="273" s="1"/>
  <c r="AH150" i="273" s="1"/>
  <c r="AH49" i="324" s="1"/>
  <c r="AH50" i="324" s="1"/>
  <c r="AH219" i="273"/>
  <c r="AB66" i="324"/>
  <c r="AB34" i="265"/>
  <c r="AB28" i="285"/>
  <c r="AB11" i="325"/>
  <c r="AU5" i="325"/>
  <c r="AU5" i="327"/>
  <c r="AR39" i="273"/>
  <c r="AU5" i="324"/>
  <c r="AU5" i="323"/>
  <c r="AS34" i="273"/>
  <c r="AT28" i="273"/>
  <c r="AT29" i="273" s="1"/>
  <c r="AT33" i="273" s="1"/>
  <c r="AT32" i="273"/>
  <c r="AU5" i="320"/>
  <c r="AU25" i="273"/>
  <c r="AU26" i="273" s="1"/>
  <c r="AU5" i="315"/>
  <c r="AU5" i="265"/>
  <c r="AU5" i="288"/>
  <c r="AU5" i="282"/>
  <c r="AU5" i="275"/>
  <c r="AU5" i="286"/>
  <c r="AU5" i="285"/>
  <c r="AU5" i="289"/>
  <c r="AU5" i="278"/>
  <c r="AU15" i="273"/>
  <c r="AU16" i="273" s="1"/>
  <c r="AU5" i="273"/>
  <c r="AT177" i="273"/>
  <c r="AT168" i="273"/>
  <c r="U32" i="265"/>
  <c r="AA59" i="325" l="1"/>
  <c r="AA60" i="325" s="1"/>
  <c r="AB108" i="278"/>
  <c r="AB50" i="325"/>
  <c r="AB51" i="325" s="1"/>
  <c r="AB54" i="325" s="1"/>
  <c r="AB55" i="325" s="1"/>
  <c r="AB59" i="325" s="1"/>
  <c r="AB60" i="325" s="1"/>
  <c r="AS87" i="278"/>
  <c r="AS88" i="278" s="1"/>
  <c r="AS94" i="278" s="1"/>
  <c r="AS48" i="324"/>
  <c r="AH25" i="327"/>
  <c r="AH62" i="324"/>
  <c r="BH10" i="273"/>
  <c r="BG12" i="273"/>
  <c r="AH79" i="288"/>
  <c r="AH135" i="273"/>
  <c r="AH136" i="273" s="1"/>
  <c r="AH139" i="273" s="1"/>
  <c r="AG269" i="278"/>
  <c r="AG99" i="278"/>
  <c r="AE140" i="273"/>
  <c r="AD92" i="278"/>
  <c r="AE111" i="273"/>
  <c r="AD112" i="273" s="1"/>
  <c r="AD61" i="288" s="1"/>
  <c r="AD63" i="288" s="1"/>
  <c r="AD65" i="288" s="1"/>
  <c r="AE51" i="288"/>
  <c r="AE52" i="288" s="1"/>
  <c r="AE56" i="288" s="1"/>
  <c r="AF46" i="325"/>
  <c r="AF55" i="288"/>
  <c r="AD43" i="288"/>
  <c r="AD39" i="288"/>
  <c r="AE92" i="325"/>
  <c r="AE35" i="288"/>
  <c r="AE37" i="288" s="1"/>
  <c r="AE42" i="288"/>
  <c r="AH103" i="273"/>
  <c r="AH104" i="273" s="1"/>
  <c r="AH107" i="273" s="1"/>
  <c r="AH26" i="288"/>
  <c r="AU38" i="273"/>
  <c r="AU13" i="288"/>
  <c r="AU145" i="325"/>
  <c r="AG173" i="278"/>
  <c r="AG42" i="325"/>
  <c r="AG43" i="325" s="1"/>
  <c r="AG93" i="325"/>
  <c r="AG49" i="278"/>
  <c r="AG126" i="278"/>
  <c r="AG56" i="278"/>
  <c r="AG153" i="278"/>
  <c r="AG71" i="278"/>
  <c r="AG135" i="278"/>
  <c r="AG79" i="278"/>
  <c r="AG181" i="278"/>
  <c r="AG197" i="278"/>
  <c r="AG237" i="278"/>
  <c r="AA62" i="325"/>
  <c r="AB47" i="325"/>
  <c r="AG144" i="278"/>
  <c r="AG221" i="278"/>
  <c r="AF108" i="273"/>
  <c r="AE58" i="325"/>
  <c r="AG277" i="278"/>
  <c r="AG189" i="278"/>
  <c r="AG205" i="278"/>
  <c r="AG245" i="278"/>
  <c r="AG118" i="278"/>
  <c r="AG213" i="278"/>
  <c r="AG229" i="278"/>
  <c r="AG261" i="278"/>
  <c r="AG253" i="278"/>
  <c r="AH13" i="289"/>
  <c r="AH14" i="289" s="1"/>
  <c r="X329" i="278"/>
  <c r="X30" i="265" s="1"/>
  <c r="J336" i="278"/>
  <c r="F1144" i="321" s="1"/>
  <c r="U334" i="278"/>
  <c r="U336" i="278" s="1"/>
  <c r="U11" i="327" s="1"/>
  <c r="AG28" i="278"/>
  <c r="AG29" i="278" s="1"/>
  <c r="AG40" i="278" s="1"/>
  <c r="AG118" i="325"/>
  <c r="AG130" i="325"/>
  <c r="AF40" i="278"/>
  <c r="AE129" i="325"/>
  <c r="AE117" i="325"/>
  <c r="AG26" i="327"/>
  <c r="AE4" i="289"/>
  <c r="AE4" i="323"/>
  <c r="AE4" i="286"/>
  <c r="AE4" i="315"/>
  <c r="AE4" i="275"/>
  <c r="AE4" i="288"/>
  <c r="AE4" i="325"/>
  <c r="AE4" i="282"/>
  <c r="AE4" i="327"/>
  <c r="AE4" i="265"/>
  <c r="AE4" i="273"/>
  <c r="AE4" i="324"/>
  <c r="AE4" i="285"/>
  <c r="AE4" i="320"/>
  <c r="AE4" i="278"/>
  <c r="AF170" i="273"/>
  <c r="AF172" i="273" s="1"/>
  <c r="AF173" i="273" s="1"/>
  <c r="Y314" i="278"/>
  <c r="Y315" i="278" s="1"/>
  <c r="Y327" i="278" s="1"/>
  <c r="Y67" i="265"/>
  <c r="Y323" i="278"/>
  <c r="Y324" i="278" s="1"/>
  <c r="Y328" i="278" s="1"/>
  <c r="Y73" i="265"/>
  <c r="AB50" i="278"/>
  <c r="AB51" i="278" s="1"/>
  <c r="AB104" i="278" s="1"/>
  <c r="AC33" i="278"/>
  <c r="AC35" i="278" s="1"/>
  <c r="W329" i="278"/>
  <c r="W30" i="265" s="1"/>
  <c r="Z311" i="278"/>
  <c r="Z312" i="278" s="1"/>
  <c r="Z10" i="265"/>
  <c r="Z320" i="278"/>
  <c r="Z321" i="278" s="1"/>
  <c r="AS319" i="278"/>
  <c r="AS310" i="278"/>
  <c r="AA162" i="278"/>
  <c r="AA300" i="278" s="1"/>
  <c r="AA302" i="278" s="1"/>
  <c r="AA303" i="278" s="1"/>
  <c r="AA66" i="278"/>
  <c r="AA105" i="278" s="1"/>
  <c r="AA109" i="278" s="1"/>
  <c r="AB80" i="278"/>
  <c r="AB81" i="278" s="1"/>
  <c r="AB107" i="278" s="1"/>
  <c r="AB119" i="278"/>
  <c r="AB120" i="278" s="1"/>
  <c r="AB157" i="278" s="1"/>
  <c r="AB162" i="278" s="1"/>
  <c r="Y11" i="265"/>
  <c r="Y29" i="265" s="1"/>
  <c r="Z9" i="265"/>
  <c r="AE19" i="278"/>
  <c r="AE335" i="278"/>
  <c r="AD22" i="278"/>
  <c r="AD39" i="278" s="1"/>
  <c r="AD41" i="278" s="1"/>
  <c r="AC127" i="278"/>
  <c r="AC128" i="278" s="1"/>
  <c r="AC158" i="278" s="1"/>
  <c r="AC80" i="278"/>
  <c r="AC81" i="278" s="1"/>
  <c r="AC107" i="278" s="1"/>
  <c r="AC119" i="278"/>
  <c r="AC120" i="278" s="1"/>
  <c r="AC157" i="278" s="1"/>
  <c r="AC50" i="278"/>
  <c r="AC51" i="278" s="1"/>
  <c r="AC104" i="278" s="1"/>
  <c r="AE276" i="278"/>
  <c r="AE278" i="278" s="1"/>
  <c r="AE294" i="278" s="1"/>
  <c r="AE260" i="278"/>
  <c r="AE262" i="278" s="1"/>
  <c r="AE292" i="278" s="1"/>
  <c r="AE244" i="278"/>
  <c r="AE246" i="278" s="1"/>
  <c r="AE290" i="278" s="1"/>
  <c r="AE268" i="278"/>
  <c r="AE270" i="278" s="1"/>
  <c r="AE293" i="278" s="1"/>
  <c r="AE252" i="278"/>
  <c r="AE254" i="278" s="1"/>
  <c r="AE291" i="278" s="1"/>
  <c r="AE228" i="278"/>
  <c r="AE230" i="278" s="1"/>
  <c r="AE288" i="278" s="1"/>
  <c r="AE196" i="278"/>
  <c r="AE198" i="278" s="1"/>
  <c r="AE284" i="278" s="1"/>
  <c r="AE204" i="278"/>
  <c r="AE206" i="278" s="1"/>
  <c r="AE285" i="278" s="1"/>
  <c r="AE236" i="278"/>
  <c r="AE238" i="278" s="1"/>
  <c r="AE289" i="278" s="1"/>
  <c r="AE212" i="278"/>
  <c r="AE214" i="278" s="1"/>
  <c r="AE286" i="278" s="1"/>
  <c r="AE220" i="278"/>
  <c r="AE222" i="278" s="1"/>
  <c r="AE287" i="278" s="1"/>
  <c r="AE172" i="278"/>
  <c r="AE174" i="278" s="1"/>
  <c r="AE281" i="278" s="1"/>
  <c r="AE188" i="278"/>
  <c r="AE190" i="278" s="1"/>
  <c r="AE283" i="278" s="1"/>
  <c r="AE134" i="278"/>
  <c r="AE136" i="278" s="1"/>
  <c r="AE159" i="278" s="1"/>
  <c r="AE143" i="278"/>
  <c r="AE145" i="278" s="1"/>
  <c r="AE160" i="278" s="1"/>
  <c r="AE180" i="278"/>
  <c r="AE182" i="278" s="1"/>
  <c r="AE282" i="278" s="1"/>
  <c r="AE152" i="278"/>
  <c r="AE154" i="278" s="1"/>
  <c r="AE161" i="278" s="1"/>
  <c r="AE20" i="278"/>
  <c r="AB61" i="278"/>
  <c r="AB62" i="278" s="1"/>
  <c r="AB65" i="278" s="1"/>
  <c r="AB64" i="278"/>
  <c r="AD295" i="278"/>
  <c r="AD301" i="278" s="1"/>
  <c r="AS259" i="278"/>
  <c r="AS267" i="278"/>
  <c r="AS275" i="278"/>
  <c r="AS243" i="278"/>
  <c r="AS251" i="278"/>
  <c r="AS235" i="278"/>
  <c r="AS227" i="278"/>
  <c r="AS203" i="278"/>
  <c r="AS211" i="278"/>
  <c r="AS219" i="278"/>
  <c r="AS171" i="278"/>
  <c r="AS187" i="278"/>
  <c r="AS195" i="278"/>
  <c r="AS133" i="278"/>
  <c r="AS179" i="278"/>
  <c r="AS142" i="278"/>
  <c r="AS151" i="278"/>
  <c r="AG69" i="273"/>
  <c r="AG15" i="275"/>
  <c r="AG73" i="273"/>
  <c r="AH74" i="273" s="1"/>
  <c r="AG42" i="324"/>
  <c r="AG43" i="324" s="1"/>
  <c r="AH163" i="273"/>
  <c r="AH164" i="273" s="1"/>
  <c r="AH2" i="323"/>
  <c r="AH2" i="324"/>
  <c r="AH64" i="273"/>
  <c r="AH65" i="273" s="1"/>
  <c r="AH45" i="325" s="1"/>
  <c r="AH2" i="315"/>
  <c r="AH2" i="282"/>
  <c r="AH2" i="273"/>
  <c r="AH2" i="286"/>
  <c r="AH84" i="273"/>
  <c r="AH85" i="273" s="1"/>
  <c r="AH154" i="273"/>
  <c r="AH155" i="273" s="1"/>
  <c r="AH2" i="278"/>
  <c r="AH2" i="288"/>
  <c r="AH121" i="273"/>
  <c r="AH122" i="273" s="1"/>
  <c r="AH125" i="273" s="1"/>
  <c r="AH2" i="325"/>
  <c r="AH220" i="273"/>
  <c r="AH221" i="273" s="1"/>
  <c r="AH2" i="275"/>
  <c r="AH2" i="289"/>
  <c r="AH2" i="265"/>
  <c r="AH2" i="285"/>
  <c r="AH51" i="273"/>
  <c r="AH52" i="273" s="1"/>
  <c r="AH107" i="325" s="1"/>
  <c r="AH108" i="325" s="1"/>
  <c r="AH135" i="325" s="1"/>
  <c r="AH2" i="320"/>
  <c r="AH2" i="327"/>
  <c r="AE22" i="324"/>
  <c r="AE23" i="324" s="1"/>
  <c r="AF70" i="273"/>
  <c r="AE214" i="273"/>
  <c r="AE215" i="273" s="1"/>
  <c r="AE21" i="278" s="1"/>
  <c r="AG178" i="273"/>
  <c r="AG55" i="273"/>
  <c r="AH56" i="273" s="1"/>
  <c r="AG32" i="324"/>
  <c r="AG33" i="324" s="1"/>
  <c r="AG37" i="324"/>
  <c r="AG38" i="324" s="1"/>
  <c r="AG27" i="324"/>
  <c r="AG28" i="324" s="1"/>
  <c r="AG179" i="273"/>
  <c r="AG68" i="273"/>
  <c r="AE21" i="285"/>
  <c r="AF126" i="273"/>
  <c r="AB3" i="315"/>
  <c r="AB3" i="275"/>
  <c r="AB3" i="285"/>
  <c r="AB3" i="286"/>
  <c r="AB3" i="288"/>
  <c r="AB3" i="273"/>
  <c r="AB3" i="282"/>
  <c r="AB3" i="320"/>
  <c r="AB3" i="325"/>
  <c r="AB3" i="289"/>
  <c r="AB3" i="324"/>
  <c r="AB3" i="265"/>
  <c r="AB3" i="327"/>
  <c r="AB3" i="323"/>
  <c r="AB3" i="278"/>
  <c r="AC189" i="273"/>
  <c r="AC190" i="273" s="1"/>
  <c r="AD182" i="273"/>
  <c r="AI43" i="273"/>
  <c r="AI45" i="273" s="1"/>
  <c r="AI149" i="273" s="1"/>
  <c r="AI150" i="273" s="1"/>
  <c r="AI49" i="324" s="1"/>
  <c r="AI50" i="324" s="1"/>
  <c r="AI219" i="273"/>
  <c r="AJ40" i="273"/>
  <c r="AD57" i="324"/>
  <c r="AD63" i="324" s="1"/>
  <c r="AD64" i="324" s="1"/>
  <c r="AD20" i="327"/>
  <c r="AG169" i="273"/>
  <c r="AG207" i="273"/>
  <c r="AF60" i="324"/>
  <c r="AF23" i="327"/>
  <c r="AC34" i="265"/>
  <c r="AC66" i="324"/>
  <c r="AC11" i="325"/>
  <c r="AC28" i="285"/>
  <c r="AF90" i="273"/>
  <c r="AF91" i="278" s="1"/>
  <c r="AE208" i="273"/>
  <c r="AE209" i="273" s="1"/>
  <c r="AE202" i="273"/>
  <c r="AE203" i="273" s="1"/>
  <c r="AE197" i="273"/>
  <c r="AE198" i="273" s="1"/>
  <c r="AE201" i="273" s="1"/>
  <c r="AG11" i="286"/>
  <c r="AG89" i="273"/>
  <c r="AG93" i="273"/>
  <c r="AH94" i="273" s="1"/>
  <c r="AH181" i="273" s="1"/>
  <c r="AF58" i="324"/>
  <c r="AF21" i="327"/>
  <c r="AF59" i="324"/>
  <c r="AF22" i="327"/>
  <c r="AF69" i="273"/>
  <c r="AF42" i="324"/>
  <c r="AF43" i="324" s="1"/>
  <c r="AF73" i="273"/>
  <c r="AG74" i="273" s="1"/>
  <c r="AF15" i="275"/>
  <c r="AF20" i="275" s="1"/>
  <c r="AG17" i="275" s="1"/>
  <c r="AV5" i="325"/>
  <c r="AV5" i="327"/>
  <c r="AV5" i="324"/>
  <c r="AV5" i="323"/>
  <c r="AT34" i="273"/>
  <c r="AU28" i="273"/>
  <c r="AU29" i="273" s="1"/>
  <c r="AU33" i="273" s="1"/>
  <c r="AU32" i="273"/>
  <c r="AS44" i="273"/>
  <c r="AS39" i="273"/>
  <c r="AV5" i="320"/>
  <c r="AV25" i="273"/>
  <c r="AV26" i="273" s="1"/>
  <c r="AV5" i="315"/>
  <c r="AV5" i="288"/>
  <c r="AV5" i="282"/>
  <c r="AV5" i="275"/>
  <c r="AV5" i="286"/>
  <c r="AV5" i="265"/>
  <c r="AV5" i="285"/>
  <c r="AV5" i="289"/>
  <c r="AV5" i="278"/>
  <c r="AV15" i="273"/>
  <c r="AV16" i="273" s="1"/>
  <c r="AV5" i="273"/>
  <c r="AU177" i="273"/>
  <c r="AU168" i="273"/>
  <c r="AT87" i="278" l="1"/>
  <c r="AT88" i="278" s="1"/>
  <c r="AT94" i="278" s="1"/>
  <c r="AT48" i="324"/>
  <c r="AI25" i="327"/>
  <c r="AI62" i="324"/>
  <c r="BI10" i="273"/>
  <c r="BH12" i="273"/>
  <c r="AC72" i="278"/>
  <c r="AC73" i="278" s="1"/>
  <c r="AC106" i="278" s="1"/>
  <c r="AC93" i="278"/>
  <c r="AC95" i="278" s="1"/>
  <c r="AC100" i="278" s="1"/>
  <c r="AC101" i="278" s="1"/>
  <c r="AI79" i="288"/>
  <c r="AI135" i="273"/>
  <c r="AI136" i="273" s="1"/>
  <c r="AI139" i="273" s="1"/>
  <c r="AH106" i="273"/>
  <c r="AH138" i="273"/>
  <c r="AH261" i="278"/>
  <c r="AH99" i="278"/>
  <c r="AG106" i="273"/>
  <c r="AG108" i="273" s="1"/>
  <c r="AG138" i="273"/>
  <c r="AF140" i="273"/>
  <c r="AE92" i="278"/>
  <c r="AF111" i="273"/>
  <c r="AE112" i="273" s="1"/>
  <c r="AE61" i="288" s="1"/>
  <c r="AE63" i="288" s="1"/>
  <c r="AE65" i="288" s="1"/>
  <c r="AF51" i="288"/>
  <c r="AF52" i="288" s="1"/>
  <c r="AF56" i="288" s="1"/>
  <c r="AG46" i="325"/>
  <c r="AG55" i="288"/>
  <c r="AE43" i="288"/>
  <c r="AE39" i="288"/>
  <c r="AF92" i="325"/>
  <c r="AF42" i="288"/>
  <c r="AF35" i="288"/>
  <c r="AF37" i="288" s="1"/>
  <c r="AH229" i="278"/>
  <c r="AV38" i="273"/>
  <c r="AV145" i="325"/>
  <c r="AV13" i="288"/>
  <c r="AI103" i="273"/>
  <c r="AI104" i="273" s="1"/>
  <c r="AI107" i="273" s="1"/>
  <c r="AI26" i="288"/>
  <c r="AH42" i="325"/>
  <c r="AH43" i="325" s="1"/>
  <c r="AH93" i="325"/>
  <c r="AF58" i="325"/>
  <c r="AB62" i="325"/>
  <c r="AC47" i="325"/>
  <c r="AH181" i="278"/>
  <c r="AH71" i="278"/>
  <c r="AH118" i="278"/>
  <c r="AH56" i="278"/>
  <c r="AH144" i="278"/>
  <c r="AH126" i="278"/>
  <c r="AH213" i="278"/>
  <c r="AH245" i="278"/>
  <c r="AH173" i="278"/>
  <c r="AH153" i="278"/>
  <c r="AH205" i="278"/>
  <c r="AH269" i="278"/>
  <c r="AH79" i="278"/>
  <c r="AH49" i="278"/>
  <c r="AH135" i="278"/>
  <c r="AH189" i="278"/>
  <c r="AH197" i="278"/>
  <c r="AH237" i="278"/>
  <c r="AH253" i="278"/>
  <c r="AH277" i="278"/>
  <c r="AH221" i="278"/>
  <c r="AI13" i="289"/>
  <c r="AI14" i="289" s="1"/>
  <c r="J12" i="325"/>
  <c r="F213" i="321" s="1"/>
  <c r="J11" i="327"/>
  <c r="F1149" i="321" s="1"/>
  <c r="U12" i="325"/>
  <c r="AG34" i="278"/>
  <c r="AF129" i="325"/>
  <c r="AF117" i="325"/>
  <c r="AH26" i="327"/>
  <c r="AH28" i="278"/>
  <c r="AH29" i="278" s="1"/>
  <c r="AH34" i="278" s="1"/>
  <c r="AH130" i="325"/>
  <c r="AH118" i="325"/>
  <c r="AF4" i="285"/>
  <c r="AF4" i="320"/>
  <c r="AF4" i="275"/>
  <c r="AF4" i="282"/>
  <c r="AF4" i="327"/>
  <c r="AF4" i="273"/>
  <c r="AF4" i="289"/>
  <c r="AF4" i="325"/>
  <c r="AF4" i="265"/>
  <c r="AF4" i="286"/>
  <c r="AF4" i="288"/>
  <c r="AF4" i="278"/>
  <c r="AF4" i="324"/>
  <c r="AF4" i="323"/>
  <c r="AF4" i="315"/>
  <c r="AG170" i="273"/>
  <c r="AG172" i="273" s="1"/>
  <c r="AG173" i="273" s="1"/>
  <c r="AC57" i="278"/>
  <c r="AC58" i="278" s="1"/>
  <c r="AC64" i="278" s="1"/>
  <c r="Y329" i="278"/>
  <c r="Y30" i="265" s="1"/>
  <c r="Z314" i="278"/>
  <c r="Z315" i="278" s="1"/>
  <c r="Z327" i="278" s="1"/>
  <c r="Z67" i="265"/>
  <c r="AD33" i="278"/>
  <c r="AD35" i="278" s="1"/>
  <c r="Z323" i="278"/>
  <c r="Z324" i="278" s="1"/>
  <c r="Z328" i="278" s="1"/>
  <c r="Z73" i="265"/>
  <c r="AA311" i="278"/>
  <c r="AA312" i="278" s="1"/>
  <c r="AA10" i="265"/>
  <c r="AA320" i="278"/>
  <c r="AA321" i="278" s="1"/>
  <c r="AT319" i="278"/>
  <c r="AT310" i="278"/>
  <c r="AA9" i="265"/>
  <c r="Z11" i="265"/>
  <c r="Z29" i="265" s="1"/>
  <c r="AE22" i="278"/>
  <c r="AE39" i="278" s="1"/>
  <c r="AE41" i="278" s="1"/>
  <c r="AF19" i="278"/>
  <c r="AF335" i="278"/>
  <c r="AB300" i="278"/>
  <c r="AB302" i="278" s="1"/>
  <c r="AB303" i="278" s="1"/>
  <c r="AC162" i="278"/>
  <c r="AB66" i="278"/>
  <c r="AB105" i="278" s="1"/>
  <c r="AB109" i="278" s="1"/>
  <c r="AF276" i="278"/>
  <c r="AF278" i="278" s="1"/>
  <c r="AF294" i="278" s="1"/>
  <c r="AF268" i="278"/>
  <c r="AF270" i="278" s="1"/>
  <c r="AF293" i="278" s="1"/>
  <c r="AF252" i="278"/>
  <c r="AF254" i="278" s="1"/>
  <c r="AF291" i="278" s="1"/>
  <c r="AF260" i="278"/>
  <c r="AF262" i="278" s="1"/>
  <c r="AF292" i="278" s="1"/>
  <c r="AF236" i="278"/>
  <c r="AF238" i="278" s="1"/>
  <c r="AF289" i="278" s="1"/>
  <c r="AF244" i="278"/>
  <c r="AF246" i="278" s="1"/>
  <c r="AF290" i="278" s="1"/>
  <c r="AF220" i="278"/>
  <c r="AF222" i="278" s="1"/>
  <c r="AF287" i="278" s="1"/>
  <c r="AF228" i="278"/>
  <c r="AF230" i="278" s="1"/>
  <c r="AF288" i="278" s="1"/>
  <c r="AF204" i="278"/>
  <c r="AF206" i="278" s="1"/>
  <c r="AF285" i="278" s="1"/>
  <c r="AF212" i="278"/>
  <c r="AF214" i="278" s="1"/>
  <c r="AF286" i="278" s="1"/>
  <c r="AF196" i="278"/>
  <c r="AF198" i="278" s="1"/>
  <c r="AF284" i="278" s="1"/>
  <c r="AF180" i="278"/>
  <c r="AF182" i="278" s="1"/>
  <c r="AF282" i="278" s="1"/>
  <c r="AF188" i="278"/>
  <c r="AF190" i="278" s="1"/>
  <c r="AF283" i="278" s="1"/>
  <c r="AF152" i="278"/>
  <c r="AF154" i="278" s="1"/>
  <c r="AF161" i="278" s="1"/>
  <c r="AF172" i="278"/>
  <c r="AF174" i="278" s="1"/>
  <c r="AF281" i="278" s="1"/>
  <c r="AF134" i="278"/>
  <c r="AF136" i="278" s="1"/>
  <c r="AF159" i="278" s="1"/>
  <c r="AF143" i="278"/>
  <c r="AF145" i="278" s="1"/>
  <c r="AF160" i="278" s="1"/>
  <c r="AF20" i="278"/>
  <c r="AT44" i="273"/>
  <c r="AT275" i="278"/>
  <c r="AT251" i="278"/>
  <c r="AT259" i="278"/>
  <c r="AT267" i="278"/>
  <c r="AT235" i="278"/>
  <c r="AT243" i="278"/>
  <c r="AT219" i="278"/>
  <c r="AT227" i="278"/>
  <c r="AT203" i="278"/>
  <c r="AT211" i="278"/>
  <c r="AT195" i="278"/>
  <c r="AT179" i="278"/>
  <c r="AT187" i="278"/>
  <c r="AT151" i="278"/>
  <c r="AT171" i="278"/>
  <c r="AT133" i="278"/>
  <c r="AT142" i="278"/>
  <c r="AD80" i="278"/>
  <c r="AD81" i="278" s="1"/>
  <c r="AD107" i="278" s="1"/>
  <c r="AD127" i="278"/>
  <c r="AD128" i="278" s="1"/>
  <c r="AD158" i="278" s="1"/>
  <c r="AD119" i="278"/>
  <c r="AD120" i="278" s="1"/>
  <c r="AD157" i="278" s="1"/>
  <c r="AD50" i="278"/>
  <c r="AD51" i="278" s="1"/>
  <c r="AD104" i="278" s="1"/>
  <c r="AE295" i="278"/>
  <c r="AE301" i="278" s="1"/>
  <c r="AF202" i="273"/>
  <c r="AF203" i="273" s="1"/>
  <c r="AF197" i="273"/>
  <c r="AF198" i="273" s="1"/>
  <c r="AF201" i="273" s="1"/>
  <c r="AF208" i="273"/>
  <c r="AF209" i="273" s="1"/>
  <c r="AI163" i="273"/>
  <c r="AI164" i="273" s="1"/>
  <c r="AI121" i="273"/>
  <c r="AI122" i="273" s="1"/>
  <c r="AI125" i="273" s="1"/>
  <c r="AI2" i="288"/>
  <c r="AI220" i="273"/>
  <c r="AI221" i="273" s="1"/>
  <c r="AI51" i="273"/>
  <c r="AI154" i="273"/>
  <c r="AI155" i="273" s="1"/>
  <c r="AI2" i="285"/>
  <c r="AI2" i="286"/>
  <c r="AI2" i="320"/>
  <c r="AI2" i="324"/>
  <c r="AI2" i="265"/>
  <c r="AI2" i="327"/>
  <c r="AI64" i="273"/>
  <c r="AI65" i="273" s="1"/>
  <c r="AI45" i="325" s="1"/>
  <c r="AI2" i="273"/>
  <c r="AI2" i="282"/>
  <c r="AI2" i="289"/>
  <c r="AI2" i="315"/>
  <c r="AI84" i="273"/>
  <c r="AI85" i="273" s="1"/>
  <c r="AI2" i="325"/>
  <c r="AI2" i="275"/>
  <c r="AI2" i="278"/>
  <c r="AI2" i="323"/>
  <c r="AD66" i="324"/>
  <c r="AD28" i="285"/>
  <c r="AD34" i="265"/>
  <c r="AD11" i="325"/>
  <c r="AE182" i="273"/>
  <c r="AD189" i="273"/>
  <c r="AD190" i="273" s="1"/>
  <c r="AF21" i="285"/>
  <c r="AG58" i="324"/>
  <c r="AG21" i="327"/>
  <c r="AH124" i="273"/>
  <c r="AH180" i="273"/>
  <c r="AH88" i="273"/>
  <c r="AH42" i="324"/>
  <c r="AH43" i="324" s="1"/>
  <c r="AH73" i="273"/>
  <c r="AI74" i="273" s="1"/>
  <c r="AH69" i="273"/>
  <c r="AH15" i="275"/>
  <c r="AK40" i="273"/>
  <c r="AJ43" i="273"/>
  <c r="AJ45" i="273" s="1"/>
  <c r="AJ149" i="273" s="1"/>
  <c r="AJ150" i="273" s="1"/>
  <c r="AJ49" i="324" s="1"/>
  <c r="AJ50" i="324" s="1"/>
  <c r="AJ219" i="273"/>
  <c r="AC3" i="265"/>
  <c r="AC3" i="327"/>
  <c r="AC3" i="278"/>
  <c r="AC3" i="275"/>
  <c r="AC3" i="282"/>
  <c r="AC3" i="286"/>
  <c r="AC3" i="288"/>
  <c r="AC3" i="324"/>
  <c r="AC3" i="323"/>
  <c r="AC3" i="289"/>
  <c r="AC3" i="325"/>
  <c r="AC3" i="285"/>
  <c r="AC3" i="315"/>
  <c r="AC3" i="273"/>
  <c r="AC3" i="320"/>
  <c r="AG60" i="324"/>
  <c r="AG23" i="327"/>
  <c r="AH11" i="286"/>
  <c r="AH93" i="273"/>
  <c r="AI94" i="273" s="1"/>
  <c r="AI181" i="273" s="1"/>
  <c r="AH89" i="273"/>
  <c r="AG20" i="275"/>
  <c r="AH17" i="275" s="1"/>
  <c r="AF61" i="324"/>
  <c r="AF24" i="327"/>
  <c r="AH68" i="273"/>
  <c r="AH179" i="273"/>
  <c r="AE57" i="324"/>
  <c r="AE63" i="324" s="1"/>
  <c r="AE64" i="324" s="1"/>
  <c r="AE20" i="327"/>
  <c r="AG24" i="327"/>
  <c r="AG61" i="324"/>
  <c r="AG124" i="273"/>
  <c r="AG126" i="273" s="1"/>
  <c r="AG21" i="285" s="1"/>
  <c r="AG88" i="273"/>
  <c r="AG90" i="273" s="1"/>
  <c r="AG91" i="278" s="1"/>
  <c r="AG180" i="273"/>
  <c r="AG59" i="324"/>
  <c r="AG22" i="327"/>
  <c r="AF214" i="273"/>
  <c r="AF215" i="273" s="1"/>
  <c r="AF21" i="278" s="1"/>
  <c r="AG70" i="273"/>
  <c r="AF22" i="324"/>
  <c r="AF23" i="324" s="1"/>
  <c r="AH178" i="273"/>
  <c r="AH32" i="324"/>
  <c r="AH33" i="324" s="1"/>
  <c r="AH55" i="273"/>
  <c r="AI56" i="273" s="1"/>
  <c r="AH37" i="324"/>
  <c r="AH38" i="324" s="1"/>
  <c r="AH27" i="324"/>
  <c r="AH28" i="324" s="1"/>
  <c r="AH169" i="273"/>
  <c r="AH207" i="273"/>
  <c r="AW5" i="325"/>
  <c r="AW5" i="327"/>
  <c r="AT39" i="273"/>
  <c r="AW5" i="324"/>
  <c r="AW5" i="323"/>
  <c r="AU34" i="273"/>
  <c r="AV28" i="273"/>
  <c r="AV29" i="273" s="1"/>
  <c r="AV33" i="273" s="1"/>
  <c r="AV32" i="273"/>
  <c r="AW5" i="320"/>
  <c r="AW25" i="273"/>
  <c r="AW26" i="273" s="1"/>
  <c r="AW5" i="315"/>
  <c r="AW5" i="275"/>
  <c r="AW5" i="286"/>
  <c r="AW5" i="265"/>
  <c r="AW5" i="288"/>
  <c r="AW5" i="282"/>
  <c r="AW5" i="278"/>
  <c r="AW5" i="285"/>
  <c r="AW5" i="289"/>
  <c r="AW15" i="273"/>
  <c r="AW16" i="273" s="1"/>
  <c r="AW5" i="273"/>
  <c r="AV177" i="273"/>
  <c r="AV168" i="273"/>
  <c r="AC108" i="278" l="1"/>
  <c r="AC50" i="325"/>
  <c r="AC51" i="325" s="1"/>
  <c r="AC54" i="325" s="1"/>
  <c r="AC55" i="325" s="1"/>
  <c r="AC59" i="325" s="1"/>
  <c r="AC60" i="325" s="1"/>
  <c r="AJ25" i="327"/>
  <c r="AJ62" i="324"/>
  <c r="AU87" i="278"/>
  <c r="AU88" i="278" s="1"/>
  <c r="AU94" i="278" s="1"/>
  <c r="AU48" i="324"/>
  <c r="BJ10" i="273"/>
  <c r="BI12" i="273"/>
  <c r="AJ79" i="288"/>
  <c r="AJ135" i="273"/>
  <c r="AJ136" i="273" s="1"/>
  <c r="AJ139" i="273" s="1"/>
  <c r="AI269" i="278"/>
  <c r="AI99" i="278"/>
  <c r="AG140" i="273"/>
  <c r="AF92" i="278"/>
  <c r="AI106" i="273"/>
  <c r="AI138" i="273"/>
  <c r="AD72" i="278"/>
  <c r="AD73" i="278" s="1"/>
  <c r="AD106" i="278" s="1"/>
  <c r="AD93" i="278"/>
  <c r="AD95" i="278" s="1"/>
  <c r="AD100" i="278" s="1"/>
  <c r="AD101" i="278" s="1"/>
  <c r="AG111" i="273"/>
  <c r="AF112" i="273" s="1"/>
  <c r="AF61" i="288" s="1"/>
  <c r="AF63" i="288" s="1"/>
  <c r="AF65" i="288" s="1"/>
  <c r="AG51" i="288"/>
  <c r="AG52" i="288" s="1"/>
  <c r="AG56" i="288" s="1"/>
  <c r="AH46" i="325"/>
  <c r="AH55" i="288"/>
  <c r="AG92" i="325"/>
  <c r="AG42" i="288"/>
  <c r="AG35" i="288"/>
  <c r="AG37" i="288" s="1"/>
  <c r="AF43" i="288"/>
  <c r="AF39" i="288"/>
  <c r="AW38" i="273"/>
  <c r="AW13" i="288"/>
  <c r="AW145" i="325"/>
  <c r="AJ103" i="273"/>
  <c r="AJ104" i="273" s="1"/>
  <c r="AJ107" i="273" s="1"/>
  <c r="AJ26" i="288"/>
  <c r="AI42" i="325"/>
  <c r="AI43" i="325" s="1"/>
  <c r="AI93" i="325"/>
  <c r="AC62" i="325"/>
  <c r="AD47" i="325"/>
  <c r="AH108" i="273"/>
  <c r="AG58" i="325"/>
  <c r="AI189" i="278"/>
  <c r="AI71" i="278"/>
  <c r="AI79" i="278"/>
  <c r="AI253" i="278"/>
  <c r="AI56" i="278"/>
  <c r="AI221" i="278"/>
  <c r="AJ13" i="289"/>
  <c r="AJ14" i="289" s="1"/>
  <c r="AI118" i="278"/>
  <c r="AI135" i="278"/>
  <c r="AI144" i="278"/>
  <c r="AI205" i="278"/>
  <c r="AI213" i="278"/>
  <c r="AI245" i="278"/>
  <c r="AI237" i="278"/>
  <c r="AI126" i="278"/>
  <c r="AI181" i="278"/>
  <c r="AI197" i="278"/>
  <c r="AI277" i="278"/>
  <c r="AI49" i="278"/>
  <c r="AI153" i="278"/>
  <c r="AI173" i="278"/>
  <c r="AI229" i="278"/>
  <c r="AI261" i="278"/>
  <c r="J14" i="325"/>
  <c r="F216" i="321" s="1"/>
  <c r="AH40" i="278"/>
  <c r="AD57" i="278"/>
  <c r="AD58" i="278" s="1"/>
  <c r="AD64" i="278" s="1"/>
  <c r="AG129" i="325"/>
  <c r="AG117" i="325"/>
  <c r="AI28" i="278"/>
  <c r="AI29" i="278" s="1"/>
  <c r="AI40" i="278" s="1"/>
  <c r="AI130" i="325"/>
  <c r="AI118" i="325"/>
  <c r="AG4" i="327"/>
  <c r="AG4" i="315"/>
  <c r="AG4" i="320"/>
  <c r="AG4" i="323"/>
  <c r="AG4" i="282"/>
  <c r="AG4" i="325"/>
  <c r="AG4" i="289"/>
  <c r="AG4" i="278"/>
  <c r="AG4" i="275"/>
  <c r="AG4" i="285"/>
  <c r="AG4" i="324"/>
  <c r="AG4" i="286"/>
  <c r="AG4" i="273"/>
  <c r="AG4" i="265"/>
  <c r="AG4" i="288"/>
  <c r="AH170" i="273"/>
  <c r="AH172" i="273" s="1"/>
  <c r="AH173" i="273" s="1"/>
  <c r="AC61" i="278"/>
  <c r="AC62" i="278" s="1"/>
  <c r="AC65" i="278" s="1"/>
  <c r="AC66" i="278" s="1"/>
  <c r="AC105" i="278" s="1"/>
  <c r="AC109" i="278" s="1"/>
  <c r="Z329" i="278"/>
  <c r="Z30" i="265" s="1"/>
  <c r="AA314" i="278"/>
  <c r="AA315" i="278" s="1"/>
  <c r="AA327" i="278" s="1"/>
  <c r="AA67" i="265"/>
  <c r="AA323" i="278"/>
  <c r="AA324" i="278" s="1"/>
  <c r="AA328" i="278" s="1"/>
  <c r="AA73" i="265"/>
  <c r="AA11" i="265"/>
  <c r="AA29" i="265" s="1"/>
  <c r="AE33" i="278"/>
  <c r="AE35" i="278" s="1"/>
  <c r="AB311" i="278"/>
  <c r="AB312" i="278" s="1"/>
  <c r="AU319" i="278"/>
  <c r="AU310" i="278"/>
  <c r="AB10" i="265"/>
  <c r="AB320" i="278"/>
  <c r="AB321" i="278" s="1"/>
  <c r="AD162" i="278"/>
  <c r="AD300" i="278" s="1"/>
  <c r="AD302" i="278" s="1"/>
  <c r="AD303" i="278" s="1"/>
  <c r="AB9" i="265"/>
  <c r="AC300" i="278"/>
  <c r="AC302" i="278" s="1"/>
  <c r="AC303" i="278" s="1"/>
  <c r="AF22" i="278"/>
  <c r="AF33" i="278" s="1"/>
  <c r="AF35" i="278" s="1"/>
  <c r="AF93" i="278" s="1"/>
  <c r="AG19" i="278"/>
  <c r="AG335" i="278"/>
  <c r="AF295" i="278"/>
  <c r="AF301" i="278" s="1"/>
  <c r="AG268" i="278"/>
  <c r="AG270" i="278" s="1"/>
  <c r="AG293" i="278" s="1"/>
  <c r="AG276" i="278"/>
  <c r="AG278" i="278" s="1"/>
  <c r="AG294" i="278" s="1"/>
  <c r="AG244" i="278"/>
  <c r="AG246" i="278" s="1"/>
  <c r="AG290" i="278" s="1"/>
  <c r="AG252" i="278"/>
  <c r="AG254" i="278" s="1"/>
  <c r="AG291" i="278" s="1"/>
  <c r="AG260" i="278"/>
  <c r="AG262" i="278" s="1"/>
  <c r="AG292" i="278" s="1"/>
  <c r="AG236" i="278"/>
  <c r="AG238" i="278" s="1"/>
  <c r="AG289" i="278" s="1"/>
  <c r="AG212" i="278"/>
  <c r="AG214" i="278" s="1"/>
  <c r="AG286" i="278" s="1"/>
  <c r="AG220" i="278"/>
  <c r="AG222" i="278" s="1"/>
  <c r="AG287" i="278" s="1"/>
  <c r="AG228" i="278"/>
  <c r="AG230" i="278" s="1"/>
  <c r="AG288" i="278" s="1"/>
  <c r="AG204" i="278"/>
  <c r="AG206" i="278" s="1"/>
  <c r="AG285" i="278" s="1"/>
  <c r="AG188" i="278"/>
  <c r="AG190" i="278" s="1"/>
  <c r="AG283" i="278" s="1"/>
  <c r="AG196" i="278"/>
  <c r="AG198" i="278" s="1"/>
  <c r="AG284" i="278" s="1"/>
  <c r="AG172" i="278"/>
  <c r="AG174" i="278" s="1"/>
  <c r="AG281" i="278" s="1"/>
  <c r="AG180" i="278"/>
  <c r="AG182" i="278" s="1"/>
  <c r="AG282" i="278" s="1"/>
  <c r="AG143" i="278"/>
  <c r="AG145" i="278" s="1"/>
  <c r="AG160" i="278" s="1"/>
  <c r="AG152" i="278"/>
  <c r="AG154" i="278" s="1"/>
  <c r="AG161" i="278" s="1"/>
  <c r="AG134" i="278"/>
  <c r="AG136" i="278" s="1"/>
  <c r="AG159" i="278" s="1"/>
  <c r="AG20" i="278"/>
  <c r="AE119" i="278"/>
  <c r="AE120" i="278" s="1"/>
  <c r="AE157" i="278" s="1"/>
  <c r="AE80" i="278"/>
  <c r="AE81" i="278" s="1"/>
  <c r="AE107" i="278" s="1"/>
  <c r="AE127" i="278"/>
  <c r="AE128" i="278" s="1"/>
  <c r="AE158" i="278" s="1"/>
  <c r="AE50" i="278"/>
  <c r="AE51" i="278" s="1"/>
  <c r="AE104" i="278" s="1"/>
  <c r="AU44" i="273"/>
  <c r="AU275" i="278"/>
  <c r="AU243" i="278"/>
  <c r="AU259" i="278"/>
  <c r="AU267" i="278"/>
  <c r="AU235" i="278"/>
  <c r="AU211" i="278"/>
  <c r="AU251" i="278"/>
  <c r="AU219" i="278"/>
  <c r="AU227" i="278"/>
  <c r="AU203" i="278"/>
  <c r="AU187" i="278"/>
  <c r="AU195" i="278"/>
  <c r="AU171" i="278"/>
  <c r="AU179" i="278"/>
  <c r="AU142" i="278"/>
  <c r="AU151" i="278"/>
  <c r="AU133" i="278"/>
  <c r="AH59" i="324"/>
  <c r="AH22" i="327"/>
  <c r="AK43" i="273"/>
  <c r="AK45" i="273" s="1"/>
  <c r="AK149" i="273" s="1"/>
  <c r="AK150" i="273" s="1"/>
  <c r="AK49" i="324" s="1"/>
  <c r="AK50" i="324" s="1"/>
  <c r="AK219" i="273"/>
  <c r="AL40" i="273"/>
  <c r="AH24" i="327"/>
  <c r="AH61" i="324"/>
  <c r="AH58" i="324"/>
  <c r="AH21" i="327"/>
  <c r="AH20" i="275"/>
  <c r="AI17" i="275" s="1"/>
  <c r="AH90" i="273"/>
  <c r="AH91" i="278" s="1"/>
  <c r="AF182" i="273"/>
  <c r="AE189" i="273"/>
  <c r="AE190" i="273" s="1"/>
  <c r="AI11" i="286"/>
  <c r="AI89" i="273"/>
  <c r="AI93" i="273"/>
  <c r="AJ94" i="273" s="1"/>
  <c r="AJ181" i="273" s="1"/>
  <c r="AH60" i="324"/>
  <c r="AH23" i="327"/>
  <c r="AF57" i="324"/>
  <c r="AF63" i="324" s="1"/>
  <c r="AF64" i="324" s="1"/>
  <c r="AF20" i="327"/>
  <c r="AD3" i="315"/>
  <c r="AD3" i="286"/>
  <c r="AD3" i="278"/>
  <c r="AD3" i="323"/>
  <c r="AD3" i="288"/>
  <c r="AD3" i="275"/>
  <c r="AD3" i="327"/>
  <c r="AD3" i="289"/>
  <c r="AD3" i="273"/>
  <c r="AD3" i="320"/>
  <c r="AD3" i="265"/>
  <c r="AD3" i="282"/>
  <c r="AD3" i="324"/>
  <c r="AD3" i="285"/>
  <c r="AD3" i="325"/>
  <c r="AG202" i="273"/>
  <c r="AG203" i="273" s="1"/>
  <c r="AG197" i="273"/>
  <c r="AG198" i="273" s="1"/>
  <c r="AG201" i="273" s="1"/>
  <c r="AG208" i="273"/>
  <c r="AG209" i="273" s="1"/>
  <c r="AI179" i="273"/>
  <c r="AI68" i="273"/>
  <c r="AG22" i="324"/>
  <c r="AG23" i="324" s="1"/>
  <c r="AG214" i="273"/>
  <c r="AG215" i="273" s="1"/>
  <c r="AG21" i="278" s="1"/>
  <c r="AH70" i="273"/>
  <c r="AE11" i="325"/>
  <c r="AE34" i="265"/>
  <c r="AE28" i="285"/>
  <c r="AE66" i="324"/>
  <c r="AJ51" i="273"/>
  <c r="AJ52" i="273" s="1"/>
  <c r="AJ107" i="325" s="1"/>
  <c r="AJ108" i="325" s="1"/>
  <c r="AJ135" i="325" s="1"/>
  <c r="AJ2" i="285"/>
  <c r="AJ2" i="327"/>
  <c r="AJ2" i="288"/>
  <c r="AJ220" i="273"/>
  <c r="AJ221" i="273" s="1"/>
  <c r="AJ2" i="278"/>
  <c r="AJ2" i="325"/>
  <c r="AJ2" i="324"/>
  <c r="AJ2" i="323"/>
  <c r="AJ2" i="273"/>
  <c r="AJ154" i="273"/>
  <c r="AJ155" i="273" s="1"/>
  <c r="AJ84" i="273"/>
  <c r="AJ85" i="273" s="1"/>
  <c r="AJ2" i="289"/>
  <c r="AJ121" i="273"/>
  <c r="AJ122" i="273" s="1"/>
  <c r="AJ125" i="273" s="1"/>
  <c r="AJ2" i="320"/>
  <c r="AJ2" i="275"/>
  <c r="AJ2" i="282"/>
  <c r="AJ163" i="273"/>
  <c r="AJ164" i="273" s="1"/>
  <c r="AJ2" i="286"/>
  <c r="AJ64" i="273"/>
  <c r="AJ65" i="273" s="1"/>
  <c r="AJ45" i="325" s="1"/>
  <c r="AJ2" i="265"/>
  <c r="AJ2" i="315"/>
  <c r="AI124" i="273"/>
  <c r="AI88" i="273"/>
  <c r="AI180" i="273"/>
  <c r="AH126" i="273"/>
  <c r="AI42" i="324"/>
  <c r="AI43" i="324" s="1"/>
  <c r="AI73" i="273"/>
  <c r="AJ74" i="273" s="1"/>
  <c r="AI69" i="273"/>
  <c r="AI15" i="275"/>
  <c r="AI52" i="273"/>
  <c r="AI107" i="325" s="1"/>
  <c r="AI108" i="325" s="1"/>
  <c r="AI135" i="325" s="1"/>
  <c r="AI169" i="273"/>
  <c r="AI207" i="273"/>
  <c r="AX5" i="327"/>
  <c r="AX5" i="325"/>
  <c r="AX5" i="324"/>
  <c r="AX5" i="323"/>
  <c r="AV34" i="273"/>
  <c r="AU39" i="273"/>
  <c r="AW28" i="273"/>
  <c r="AW29" i="273" s="1"/>
  <c r="AW33" i="273" s="1"/>
  <c r="AW32" i="273"/>
  <c r="AX5" i="320"/>
  <c r="AX25" i="273"/>
  <c r="AX26" i="273" s="1"/>
  <c r="AX5" i="315"/>
  <c r="AX5" i="275"/>
  <c r="AX5" i="286"/>
  <c r="AX5" i="265"/>
  <c r="AX5" i="288"/>
  <c r="AX5" i="282"/>
  <c r="AX5" i="285"/>
  <c r="AX5" i="289"/>
  <c r="AX5" i="278"/>
  <c r="AX15" i="273"/>
  <c r="AX16" i="273" s="1"/>
  <c r="AX5" i="273"/>
  <c r="AW177" i="273"/>
  <c r="AW168" i="273"/>
  <c r="V32" i="265"/>
  <c r="AD108" i="278" l="1"/>
  <c r="AD50" i="325"/>
  <c r="AD51" i="325" s="1"/>
  <c r="AD54" i="325" s="1"/>
  <c r="AD55" i="325" s="1"/>
  <c r="AD59" i="325" s="1"/>
  <c r="AD60" i="325" s="1"/>
  <c r="AK25" i="327"/>
  <c r="AK62" i="324"/>
  <c r="AV87" i="278"/>
  <c r="AV88" i="278" s="1"/>
  <c r="AV94" i="278" s="1"/>
  <c r="AV48" i="324"/>
  <c r="BK10" i="273"/>
  <c r="BJ12" i="273"/>
  <c r="AE57" i="278"/>
  <c r="AE58" i="278" s="1"/>
  <c r="AE61" i="278" s="1"/>
  <c r="AE62" i="278" s="1"/>
  <c r="AE65" i="278" s="1"/>
  <c r="AE93" i="278"/>
  <c r="AE95" i="278" s="1"/>
  <c r="AE100" i="278" s="1"/>
  <c r="AE101" i="278" s="1"/>
  <c r="AJ237" i="278"/>
  <c r="AJ99" i="278"/>
  <c r="AF95" i="278"/>
  <c r="AF100" i="278" s="1"/>
  <c r="AF101" i="278" s="1"/>
  <c r="AK79" i="288"/>
  <c r="AK135" i="273"/>
  <c r="AK136" i="273" s="1"/>
  <c r="AK139" i="273" s="1"/>
  <c r="AH140" i="273"/>
  <c r="AG92" i="278"/>
  <c r="AJ106" i="273"/>
  <c r="AJ138" i="273"/>
  <c r="AH111" i="273"/>
  <c r="AG112" i="273" s="1"/>
  <c r="AG61" i="288" s="1"/>
  <c r="AG63" i="288" s="1"/>
  <c r="AG65" i="288" s="1"/>
  <c r="AH51" i="288"/>
  <c r="AH52" i="288" s="1"/>
  <c r="AH56" i="288" s="1"/>
  <c r="AI46" i="325"/>
  <c r="AI55" i="288"/>
  <c r="AH92" i="325"/>
  <c r="AH35" i="288"/>
  <c r="AH37" i="288" s="1"/>
  <c r="AH42" i="288"/>
  <c r="AG43" i="288"/>
  <c r="AG39" i="288"/>
  <c r="AX38" i="273"/>
  <c r="AX13" i="288"/>
  <c r="AX145" i="325"/>
  <c r="AK103" i="273"/>
  <c r="AK104" i="273" s="1"/>
  <c r="AK107" i="273" s="1"/>
  <c r="AK26" i="288"/>
  <c r="J17" i="315"/>
  <c r="F1179" i="321" s="1"/>
  <c r="AJ42" i="325"/>
  <c r="AJ43" i="325" s="1"/>
  <c r="AJ93" i="325"/>
  <c r="AJ71" i="278"/>
  <c r="AF39" i="278"/>
  <c r="AF41" i="278" s="1"/>
  <c r="AF127" i="278" s="1"/>
  <c r="AF128" i="278" s="1"/>
  <c r="AF158" i="278" s="1"/>
  <c r="AI108" i="273"/>
  <c r="AH58" i="325"/>
  <c r="AD62" i="325"/>
  <c r="AE47" i="325"/>
  <c r="AJ79" i="278"/>
  <c r="AJ49" i="278"/>
  <c r="AJ229" i="278"/>
  <c r="AJ118" i="278"/>
  <c r="AJ205" i="278"/>
  <c r="AJ189" i="278"/>
  <c r="AJ173" i="278"/>
  <c r="AJ277" i="278"/>
  <c r="AJ221" i="278"/>
  <c r="AJ56" i="278"/>
  <c r="AJ144" i="278"/>
  <c r="AJ197" i="278"/>
  <c r="AJ245" i="278"/>
  <c r="AJ261" i="278"/>
  <c r="AJ269" i="278"/>
  <c r="AJ253" i="278"/>
  <c r="AJ126" i="278"/>
  <c r="AJ153" i="278"/>
  <c r="AJ135" i="278"/>
  <c r="AJ181" i="278"/>
  <c r="AJ213" i="278"/>
  <c r="AK13" i="289"/>
  <c r="AK14" i="289" s="1"/>
  <c r="E334" i="322"/>
  <c r="E342" i="322"/>
  <c r="V334" i="278"/>
  <c r="V336" i="278" s="1"/>
  <c r="V11" i="327" s="1"/>
  <c r="AD61" i="278"/>
  <c r="AD62" i="278" s="1"/>
  <c r="AD65" i="278" s="1"/>
  <c r="AD66" i="278" s="1"/>
  <c r="AD105" i="278" s="1"/>
  <c r="AD109" i="278" s="1"/>
  <c r="AI34" i="278"/>
  <c r="AJ28" i="278"/>
  <c r="AJ29" i="278" s="1"/>
  <c r="AJ34" i="278" s="1"/>
  <c r="AJ118" i="325"/>
  <c r="AJ130" i="325"/>
  <c r="AJ26" i="327"/>
  <c r="AI26" i="327"/>
  <c r="AH117" i="325"/>
  <c r="AH129" i="325"/>
  <c r="AI170" i="273"/>
  <c r="AI172" i="273" s="1"/>
  <c r="AI173" i="273" s="1"/>
  <c r="AH4" i="324"/>
  <c r="AH4" i="275"/>
  <c r="AH4" i="289"/>
  <c r="AH4" i="286"/>
  <c r="AH4" i="265"/>
  <c r="AH4" i="325"/>
  <c r="AH4" i="278"/>
  <c r="AH4" i="315"/>
  <c r="AH4" i="273"/>
  <c r="AH4" i="327"/>
  <c r="AH4" i="285"/>
  <c r="AH4" i="288"/>
  <c r="AH4" i="282"/>
  <c r="AH4" i="323"/>
  <c r="AH4" i="320"/>
  <c r="AE72" i="278"/>
  <c r="AE73" i="278" s="1"/>
  <c r="AE106" i="278" s="1"/>
  <c r="AA329" i="278"/>
  <c r="AA30" i="265" s="1"/>
  <c r="AB323" i="278"/>
  <c r="AB324" i="278" s="1"/>
  <c r="AB328" i="278" s="1"/>
  <c r="AB73" i="265"/>
  <c r="AB314" i="278"/>
  <c r="AB315" i="278" s="1"/>
  <c r="AB327" i="278" s="1"/>
  <c r="AB67" i="265"/>
  <c r="AC311" i="278"/>
  <c r="AC312" i="278" s="1"/>
  <c r="AD10" i="265"/>
  <c r="AD320" i="278"/>
  <c r="AD321" i="278" s="1"/>
  <c r="AB11" i="265"/>
  <c r="AB29" i="265" s="1"/>
  <c r="AV319" i="278"/>
  <c r="AV310" i="278"/>
  <c r="AC10" i="265"/>
  <c r="AC320" i="278"/>
  <c r="AC321" i="278" s="1"/>
  <c r="AG22" i="278"/>
  <c r="AG33" i="278" s="1"/>
  <c r="AG35" i="278" s="1"/>
  <c r="AG93" i="278" s="1"/>
  <c r="AC9" i="265"/>
  <c r="AI20" i="275"/>
  <c r="AJ17" i="275" s="1"/>
  <c r="AH19" i="278"/>
  <c r="AH335" i="278"/>
  <c r="AE162" i="278"/>
  <c r="AH276" i="278"/>
  <c r="AH278" i="278" s="1"/>
  <c r="AH294" i="278" s="1"/>
  <c r="AH236" i="278"/>
  <c r="AH238" i="278" s="1"/>
  <c r="AH289" i="278" s="1"/>
  <c r="AH268" i="278"/>
  <c r="AH270" i="278" s="1"/>
  <c r="AH293" i="278" s="1"/>
  <c r="AH252" i="278"/>
  <c r="AH254" i="278" s="1"/>
  <c r="AH291" i="278" s="1"/>
  <c r="AH260" i="278"/>
  <c r="AH262" i="278" s="1"/>
  <c r="AH292" i="278" s="1"/>
  <c r="AH204" i="278"/>
  <c r="AH206" i="278" s="1"/>
  <c r="AH285" i="278" s="1"/>
  <c r="AH212" i="278"/>
  <c r="AH214" i="278" s="1"/>
  <c r="AH286" i="278" s="1"/>
  <c r="AH220" i="278"/>
  <c r="AH222" i="278" s="1"/>
  <c r="AH287" i="278" s="1"/>
  <c r="AH244" i="278"/>
  <c r="AH246" i="278" s="1"/>
  <c r="AH290" i="278" s="1"/>
  <c r="AH228" i="278"/>
  <c r="AH230" i="278" s="1"/>
  <c r="AH288" i="278" s="1"/>
  <c r="AH180" i="278"/>
  <c r="AH182" i="278" s="1"/>
  <c r="AH282" i="278" s="1"/>
  <c r="AH188" i="278"/>
  <c r="AH190" i="278" s="1"/>
  <c r="AH283" i="278" s="1"/>
  <c r="AH196" i="278"/>
  <c r="AH198" i="278" s="1"/>
  <c r="AH284" i="278" s="1"/>
  <c r="AH172" i="278"/>
  <c r="AH174" i="278" s="1"/>
  <c r="AH281" i="278" s="1"/>
  <c r="AH134" i="278"/>
  <c r="AH136" i="278" s="1"/>
  <c r="AH159" i="278" s="1"/>
  <c r="AH143" i="278"/>
  <c r="AH145" i="278" s="1"/>
  <c r="AH160" i="278" s="1"/>
  <c r="AH152" i="278"/>
  <c r="AH154" i="278" s="1"/>
  <c r="AH161" i="278" s="1"/>
  <c r="AH20" i="278"/>
  <c r="AG295" i="278"/>
  <c r="AG301" i="278" s="1"/>
  <c r="AF72" i="278"/>
  <c r="AF73" i="278" s="1"/>
  <c r="AF106" i="278" s="1"/>
  <c r="AF57" i="278"/>
  <c r="AF58" i="278" s="1"/>
  <c r="AV39" i="273"/>
  <c r="AV275" i="278"/>
  <c r="AV267" i="278"/>
  <c r="AV251" i="278"/>
  <c r="AV259" i="278"/>
  <c r="AV203" i="278"/>
  <c r="AV235" i="278"/>
  <c r="AV211" i="278"/>
  <c r="AV243" i="278"/>
  <c r="AV219" i="278"/>
  <c r="AV227" i="278"/>
  <c r="AV179" i="278"/>
  <c r="AV195" i="278"/>
  <c r="AV171" i="278"/>
  <c r="AV133" i="278"/>
  <c r="AV142" i="278"/>
  <c r="AV151" i="278"/>
  <c r="AV187" i="278"/>
  <c r="AG182" i="273"/>
  <c r="AF189" i="273"/>
  <c r="AF190" i="273" s="1"/>
  <c r="AF11" i="325"/>
  <c r="AF28" i="285"/>
  <c r="AF34" i="265"/>
  <c r="AF66" i="324"/>
  <c r="AH202" i="273"/>
  <c r="AH203" i="273" s="1"/>
  <c r="AI90" i="273"/>
  <c r="AI91" i="278" s="1"/>
  <c r="AH197" i="273"/>
  <c r="AH198" i="273" s="1"/>
  <c r="AH201" i="273" s="1"/>
  <c r="AH208" i="273"/>
  <c r="AH209" i="273" s="1"/>
  <c r="AK2" i="278"/>
  <c r="AK2" i="323"/>
  <c r="AK220" i="273"/>
  <c r="AK221" i="273" s="1"/>
  <c r="AK163" i="273"/>
  <c r="AK164" i="273" s="1"/>
  <c r="AK2" i="320"/>
  <c r="AK2" i="289"/>
  <c r="AK2" i="324"/>
  <c r="AK2" i="275"/>
  <c r="AK121" i="273"/>
  <c r="AK122" i="273" s="1"/>
  <c r="AK125" i="273" s="1"/>
  <c r="AK2" i="273"/>
  <c r="AK2" i="325"/>
  <c r="AK84" i="273"/>
  <c r="AK85" i="273" s="1"/>
  <c r="AK2" i="265"/>
  <c r="AK64" i="273"/>
  <c r="AK51" i="273"/>
  <c r="AK2" i="282"/>
  <c r="AK2" i="327"/>
  <c r="AK2" i="288"/>
  <c r="AK2" i="286"/>
  <c r="AK2" i="315"/>
  <c r="AK2" i="285"/>
  <c r="AK154" i="273"/>
  <c r="AK155" i="273" s="1"/>
  <c r="AJ37" i="324"/>
  <c r="AJ38" i="324" s="1"/>
  <c r="AJ55" i="273"/>
  <c r="AK56" i="273" s="1"/>
  <c r="AJ178" i="273"/>
  <c r="AJ32" i="324"/>
  <c r="AJ33" i="324" s="1"/>
  <c r="AJ27" i="324"/>
  <c r="AJ28" i="324" s="1"/>
  <c r="AJ124" i="273"/>
  <c r="AJ88" i="273"/>
  <c r="AJ180" i="273"/>
  <c r="AJ69" i="273"/>
  <c r="AJ15" i="275"/>
  <c r="AJ73" i="273"/>
  <c r="AK74" i="273" s="1"/>
  <c r="AJ42" i="324"/>
  <c r="AJ43" i="324" s="1"/>
  <c r="AJ93" i="273"/>
  <c r="AK94" i="273" s="1"/>
  <c r="AK181" i="273" s="1"/>
  <c r="AJ11" i="286"/>
  <c r="AJ89" i="273"/>
  <c r="AG20" i="327"/>
  <c r="AG57" i="324"/>
  <c r="AG63" i="324" s="1"/>
  <c r="AG64" i="324" s="1"/>
  <c r="AH21" i="285"/>
  <c r="AI126" i="273"/>
  <c r="AJ207" i="273"/>
  <c r="AJ169" i="273"/>
  <c r="AH214" i="273"/>
  <c r="AH215" i="273" s="1"/>
  <c r="AH21" i="278" s="1"/>
  <c r="AH22" i="324"/>
  <c r="AH23" i="324" s="1"/>
  <c r="AI70" i="273"/>
  <c r="AI55" i="273"/>
  <c r="AJ56" i="273" s="1"/>
  <c r="AI27" i="324"/>
  <c r="AI28" i="324" s="1"/>
  <c r="AI37" i="324"/>
  <c r="AI38" i="324" s="1"/>
  <c r="AI178" i="273"/>
  <c r="AI32" i="324"/>
  <c r="AI33" i="324" s="1"/>
  <c r="AI24" i="327"/>
  <c r="AI61" i="324"/>
  <c r="AE3" i="324"/>
  <c r="AE3" i="285"/>
  <c r="AE3" i="327"/>
  <c r="AE3" i="325"/>
  <c r="AE3" i="273"/>
  <c r="AE3" i="265"/>
  <c r="AE3" i="286"/>
  <c r="AE3" i="288"/>
  <c r="AE3" i="323"/>
  <c r="AE3" i="320"/>
  <c r="AE3" i="315"/>
  <c r="AE3" i="282"/>
  <c r="AE3" i="275"/>
  <c r="AE3" i="278"/>
  <c r="AE3" i="289"/>
  <c r="AL43" i="273"/>
  <c r="AL45" i="273" s="1"/>
  <c r="AL149" i="273" s="1"/>
  <c r="AL150" i="273" s="1"/>
  <c r="AL49" i="324" s="1"/>
  <c r="AL50" i="324" s="1"/>
  <c r="AL219" i="273"/>
  <c r="AM40" i="273"/>
  <c r="AV44" i="273"/>
  <c r="AY5" i="325"/>
  <c r="AY5" i="327"/>
  <c r="AW34" i="273"/>
  <c r="AY5" i="323"/>
  <c r="AY5" i="324"/>
  <c r="AX28" i="273"/>
  <c r="AX29" i="273" s="1"/>
  <c r="AX33" i="273" s="1"/>
  <c r="AX32" i="273"/>
  <c r="AY5" i="320"/>
  <c r="AY25" i="273"/>
  <c r="AY26" i="273" s="1"/>
  <c r="AY5" i="315"/>
  <c r="AY5" i="265"/>
  <c r="AY5" i="288"/>
  <c r="AY5" i="282"/>
  <c r="AY5" i="275"/>
  <c r="AY5" i="286"/>
  <c r="AY5" i="285"/>
  <c r="AY5" i="289"/>
  <c r="AY5" i="278"/>
  <c r="AY15" i="273"/>
  <c r="AY16" i="273" s="1"/>
  <c r="AY5" i="273"/>
  <c r="AX177" i="273"/>
  <c r="AX168" i="273"/>
  <c r="AF108" i="278" l="1"/>
  <c r="AF50" i="325"/>
  <c r="AF51" i="325" s="1"/>
  <c r="AF54" i="325" s="1"/>
  <c r="AF55" i="325" s="1"/>
  <c r="AF59" i="325" s="1"/>
  <c r="AF60" i="325" s="1"/>
  <c r="AE108" i="278"/>
  <c r="AE50" i="325"/>
  <c r="AE51" i="325" s="1"/>
  <c r="AE54" i="325" s="1"/>
  <c r="AE55" i="325" s="1"/>
  <c r="AE59" i="325" s="1"/>
  <c r="AE60" i="325" s="1"/>
  <c r="AW87" i="278"/>
  <c r="AW88" i="278" s="1"/>
  <c r="AW94" i="278" s="1"/>
  <c r="AW48" i="324"/>
  <c r="AL25" i="327"/>
  <c r="AL62" i="324"/>
  <c r="AF119" i="278"/>
  <c r="AF120" i="278" s="1"/>
  <c r="AF157" i="278" s="1"/>
  <c r="AE64" i="278"/>
  <c r="AE66" i="278" s="1"/>
  <c r="AE105" i="278" s="1"/>
  <c r="BL10" i="273"/>
  <c r="BK12" i="273"/>
  <c r="AG95" i="278"/>
  <c r="AG100" i="278" s="1"/>
  <c r="AG101" i="278" s="1"/>
  <c r="AL79" i="288"/>
  <c r="AL135" i="273"/>
  <c r="AL136" i="273" s="1"/>
  <c r="AL139" i="273" s="1"/>
  <c r="AK106" i="273"/>
  <c r="AK138" i="273"/>
  <c r="AK245" i="278"/>
  <c r="AK99" i="278"/>
  <c r="AI140" i="273"/>
  <c r="AH92" i="278"/>
  <c r="AI111" i="273"/>
  <c r="AH112" i="273" s="1"/>
  <c r="AH61" i="288" s="1"/>
  <c r="AH63" i="288" s="1"/>
  <c r="AH65" i="288" s="1"/>
  <c r="AI51" i="288"/>
  <c r="AI52" i="288" s="1"/>
  <c r="AI56" i="288" s="1"/>
  <c r="AJ46" i="325"/>
  <c r="AJ55" i="288"/>
  <c r="AH43" i="288"/>
  <c r="AH39" i="288"/>
  <c r="AI92" i="325"/>
  <c r="AI42" i="288"/>
  <c r="AI35" i="288"/>
  <c r="AI37" i="288" s="1"/>
  <c r="AF80" i="278"/>
  <c r="AF81" i="278" s="1"/>
  <c r="AF107" i="278" s="1"/>
  <c r="AY38" i="273"/>
  <c r="AY13" i="288"/>
  <c r="AY145" i="325"/>
  <c r="AL103" i="273"/>
  <c r="AL104" i="273" s="1"/>
  <c r="AL107" i="273" s="1"/>
  <c r="AL26" i="288"/>
  <c r="J45" i="315"/>
  <c r="F1188" i="321" s="1"/>
  <c r="AF50" i="278"/>
  <c r="AF51" i="278" s="1"/>
  <c r="AF104" i="278" s="1"/>
  <c r="AK42" i="325"/>
  <c r="AK43" i="325" s="1"/>
  <c r="AK93" i="325"/>
  <c r="AK173" i="278"/>
  <c r="AK126" i="278"/>
  <c r="AE62" i="325"/>
  <c r="AF47" i="325"/>
  <c r="AJ108" i="273"/>
  <c r="AI58" i="325"/>
  <c r="AK237" i="278"/>
  <c r="AK144" i="278"/>
  <c r="AK135" i="278"/>
  <c r="AK71" i="278"/>
  <c r="AK181" i="278"/>
  <c r="AK277" i="278"/>
  <c r="AK197" i="278"/>
  <c r="AK49" i="278"/>
  <c r="AK153" i="278"/>
  <c r="AK118" i="278"/>
  <c r="AK221" i="278"/>
  <c r="AK261" i="278"/>
  <c r="AK56" i="278"/>
  <c r="AK79" i="278"/>
  <c r="AK189" i="278"/>
  <c r="AK205" i="278"/>
  <c r="AK213" i="278"/>
  <c r="AK253" i="278"/>
  <c r="AK229" i="278"/>
  <c r="AK269" i="278"/>
  <c r="AL13" i="289"/>
  <c r="AL14" i="289" s="1"/>
  <c r="V12" i="325"/>
  <c r="AJ170" i="273"/>
  <c r="AJ172" i="273" s="1"/>
  <c r="AJ173" i="273" s="1"/>
  <c r="AJ4" i="327" s="1"/>
  <c r="AJ40" i="278"/>
  <c r="AI129" i="325"/>
  <c r="AI117" i="325"/>
  <c r="AK28" i="278"/>
  <c r="AK29" i="278" s="1"/>
  <c r="AK34" i="278" s="1"/>
  <c r="AK118" i="325"/>
  <c r="AK130" i="325"/>
  <c r="AI4" i="325"/>
  <c r="AI4" i="285"/>
  <c r="AI4" i="273"/>
  <c r="AI4" i="320"/>
  <c r="AI4" i="323"/>
  <c r="AI4" i="315"/>
  <c r="AI4" i="275"/>
  <c r="AI4" i="324"/>
  <c r="AI4" i="286"/>
  <c r="AI4" i="265"/>
  <c r="AI4" i="282"/>
  <c r="AI4" i="288"/>
  <c r="AI4" i="289"/>
  <c r="AI4" i="327"/>
  <c r="AI4" i="278"/>
  <c r="AB329" i="278"/>
  <c r="AB30" i="265" s="1"/>
  <c r="AG39" i="278"/>
  <c r="AG41" i="278" s="1"/>
  <c r="AG119" i="278" s="1"/>
  <c r="AG120" i="278" s="1"/>
  <c r="AG157" i="278" s="1"/>
  <c r="AC323" i="278"/>
  <c r="AC324" i="278" s="1"/>
  <c r="AC328" i="278" s="1"/>
  <c r="AC73" i="265"/>
  <c r="AC314" i="278"/>
  <c r="AC315" i="278" s="1"/>
  <c r="AC327" i="278" s="1"/>
  <c r="AC67" i="265"/>
  <c r="AD323" i="278"/>
  <c r="AD73" i="265"/>
  <c r="AW310" i="278"/>
  <c r="AW319" i="278"/>
  <c r="AD311" i="278"/>
  <c r="AD312" i="278" s="1"/>
  <c r="AJ20" i="275"/>
  <c r="AK17" i="275" s="1"/>
  <c r="AC11" i="265"/>
  <c r="AC29" i="265" s="1"/>
  <c r="AD9" i="265"/>
  <c r="AD11" i="265" s="1"/>
  <c r="AD29" i="265" s="1"/>
  <c r="AI19" i="278"/>
  <c r="AI335" i="278"/>
  <c r="AE300" i="278"/>
  <c r="AE302" i="278" s="1"/>
  <c r="AE303" i="278" s="1"/>
  <c r="AH22" i="278"/>
  <c r="AH39" i="278" s="1"/>
  <c r="AH41" i="278" s="1"/>
  <c r="AF64" i="278"/>
  <c r="AF61" i="278"/>
  <c r="AF62" i="278" s="1"/>
  <c r="AF65" i="278" s="1"/>
  <c r="AH295" i="278"/>
  <c r="AH301" i="278" s="1"/>
  <c r="AF162" i="278"/>
  <c r="AI276" i="278"/>
  <c r="AI278" i="278" s="1"/>
  <c r="AI294" i="278" s="1"/>
  <c r="AI260" i="278"/>
  <c r="AI262" i="278" s="1"/>
  <c r="AI292" i="278" s="1"/>
  <c r="AI268" i="278"/>
  <c r="AI270" i="278" s="1"/>
  <c r="AI293" i="278" s="1"/>
  <c r="AI244" i="278"/>
  <c r="AI246" i="278" s="1"/>
  <c r="AI290" i="278" s="1"/>
  <c r="AI252" i="278"/>
  <c r="AI254" i="278" s="1"/>
  <c r="AI291" i="278" s="1"/>
  <c r="AI228" i="278"/>
  <c r="AI230" i="278" s="1"/>
  <c r="AI288" i="278" s="1"/>
  <c r="AI196" i="278"/>
  <c r="AI198" i="278" s="1"/>
  <c r="AI284" i="278" s="1"/>
  <c r="AI204" i="278"/>
  <c r="AI206" i="278" s="1"/>
  <c r="AI285" i="278" s="1"/>
  <c r="AI212" i="278"/>
  <c r="AI214" i="278" s="1"/>
  <c r="AI286" i="278" s="1"/>
  <c r="AI236" i="278"/>
  <c r="AI238" i="278" s="1"/>
  <c r="AI289" i="278" s="1"/>
  <c r="AI220" i="278"/>
  <c r="AI222" i="278" s="1"/>
  <c r="AI287" i="278" s="1"/>
  <c r="AI172" i="278"/>
  <c r="AI174" i="278" s="1"/>
  <c r="AI281" i="278" s="1"/>
  <c r="AI188" i="278"/>
  <c r="AI190" i="278" s="1"/>
  <c r="AI283" i="278" s="1"/>
  <c r="AI180" i="278"/>
  <c r="AI182" i="278" s="1"/>
  <c r="AI282" i="278" s="1"/>
  <c r="AI134" i="278"/>
  <c r="AI136" i="278" s="1"/>
  <c r="AI159" i="278" s="1"/>
  <c r="AI143" i="278"/>
  <c r="AI145" i="278" s="1"/>
  <c r="AI160" i="278" s="1"/>
  <c r="AI152" i="278"/>
  <c r="AI154" i="278" s="1"/>
  <c r="AI161" i="278" s="1"/>
  <c r="AI20" i="278"/>
  <c r="AG72" i="278"/>
  <c r="AG73" i="278" s="1"/>
  <c r="AG106" i="278" s="1"/>
  <c r="AG57" i="278"/>
  <c r="AG58" i="278" s="1"/>
  <c r="AW44" i="273"/>
  <c r="AW259" i="278"/>
  <c r="AW267" i="278"/>
  <c r="AW243" i="278"/>
  <c r="AW275" i="278"/>
  <c r="AW251" i="278"/>
  <c r="AW227" i="278"/>
  <c r="AW203" i="278"/>
  <c r="AW235" i="278"/>
  <c r="AW211" i="278"/>
  <c r="AW219" i="278"/>
  <c r="AW171" i="278"/>
  <c r="AW187" i="278"/>
  <c r="AW195" i="278"/>
  <c r="AW133" i="278"/>
  <c r="AW142" i="278"/>
  <c r="AW179" i="278"/>
  <c r="AW151" i="278"/>
  <c r="AI60" i="324"/>
  <c r="AI23" i="327"/>
  <c r="AH20" i="327"/>
  <c r="AH57" i="324"/>
  <c r="AH63" i="324" s="1"/>
  <c r="AH64" i="324" s="1"/>
  <c r="AI21" i="285"/>
  <c r="AJ126" i="273"/>
  <c r="AJ21" i="285" s="1"/>
  <c r="AJ58" i="324"/>
  <c r="AJ21" i="327"/>
  <c r="AJ23" i="327"/>
  <c r="AJ60" i="324"/>
  <c r="AK52" i="273"/>
  <c r="AK107" i="325" s="1"/>
  <c r="AK108" i="325" s="1"/>
  <c r="AK135" i="325" s="1"/>
  <c r="AK207" i="273"/>
  <c r="AK169" i="273"/>
  <c r="AK179" i="273"/>
  <c r="AK68" i="273"/>
  <c r="AK93" i="273"/>
  <c r="AL94" i="273" s="1"/>
  <c r="AL181" i="273" s="1"/>
  <c r="AK89" i="273"/>
  <c r="AK11" i="286"/>
  <c r="AL121" i="273"/>
  <c r="AL122" i="273" s="1"/>
  <c r="AL125" i="273" s="1"/>
  <c r="AL2" i="265"/>
  <c r="AL64" i="273"/>
  <c r="AL65" i="273" s="1"/>
  <c r="AL45" i="325" s="1"/>
  <c r="AL51" i="273"/>
  <c r="AL52" i="273" s="1"/>
  <c r="AL107" i="325" s="1"/>
  <c r="AL108" i="325" s="1"/>
  <c r="AL135" i="325" s="1"/>
  <c r="AL2" i="320"/>
  <c r="AL2" i="327"/>
  <c r="AL2" i="278"/>
  <c r="AL2" i="275"/>
  <c r="AL154" i="273"/>
  <c r="AL155" i="273" s="1"/>
  <c r="AL2" i="286"/>
  <c r="AL2" i="282"/>
  <c r="AL2" i="315"/>
  <c r="AL2" i="285"/>
  <c r="AL163" i="273"/>
  <c r="AL164" i="273" s="1"/>
  <c r="AL2" i="273"/>
  <c r="AL2" i="324"/>
  <c r="AL220" i="273"/>
  <c r="AL221" i="273" s="1"/>
  <c r="AL84" i="273"/>
  <c r="AL85" i="273" s="1"/>
  <c r="AL2" i="288"/>
  <c r="AL2" i="323"/>
  <c r="AL2" i="289"/>
  <c r="AL2" i="325"/>
  <c r="AI21" i="327"/>
  <c r="AI58" i="324"/>
  <c r="AJ61" i="324"/>
  <c r="AJ24" i="327"/>
  <c r="AJ59" i="324"/>
  <c r="AJ22" i="327"/>
  <c r="AK65" i="273"/>
  <c r="AK45" i="325" s="1"/>
  <c r="AF3" i="289"/>
  <c r="AF3" i="288"/>
  <c r="AF3" i="315"/>
  <c r="AF3" i="320"/>
  <c r="AF3" i="325"/>
  <c r="AF3" i="323"/>
  <c r="AF3" i="278"/>
  <c r="AF3" i="265"/>
  <c r="AF3" i="327"/>
  <c r="AF3" i="285"/>
  <c r="AF3" i="324"/>
  <c r="AF3" i="275"/>
  <c r="AF3" i="286"/>
  <c r="AF3" i="273"/>
  <c r="AF3" i="282"/>
  <c r="AM43" i="273"/>
  <c r="AM45" i="273" s="1"/>
  <c r="AM149" i="273" s="1"/>
  <c r="AM150" i="273" s="1"/>
  <c r="AM49" i="324" s="1"/>
  <c r="AM50" i="324" s="1"/>
  <c r="AM219" i="273"/>
  <c r="AN40" i="273"/>
  <c r="AI22" i="324"/>
  <c r="AI23" i="324" s="1"/>
  <c r="AI214" i="273"/>
  <c r="AI215" i="273" s="1"/>
  <c r="AI21" i="278" s="1"/>
  <c r="AI59" i="324"/>
  <c r="AI22" i="327"/>
  <c r="AJ179" i="273"/>
  <c r="AJ68" i="273"/>
  <c r="AJ70" i="273" s="1"/>
  <c r="AG11" i="325"/>
  <c r="AG34" i="265"/>
  <c r="AG28" i="285"/>
  <c r="AG66" i="324"/>
  <c r="AK88" i="273"/>
  <c r="AK124" i="273"/>
  <c r="AK180" i="273"/>
  <c r="AI197" i="273"/>
  <c r="AI198" i="273" s="1"/>
  <c r="AI201" i="273" s="1"/>
  <c r="AJ90" i="273"/>
  <c r="AJ91" i="278" s="1"/>
  <c r="AI208" i="273"/>
  <c r="AI209" i="273" s="1"/>
  <c r="AI202" i="273"/>
  <c r="AI203" i="273" s="1"/>
  <c r="AH182" i="273"/>
  <c r="AG189" i="273"/>
  <c r="AG190" i="273" s="1"/>
  <c r="AZ5" i="325"/>
  <c r="AZ5" i="327"/>
  <c r="AW39" i="273"/>
  <c r="AZ5" i="324"/>
  <c r="AZ5" i="323"/>
  <c r="AX34" i="273"/>
  <c r="AY28" i="273"/>
  <c r="AY29" i="273" s="1"/>
  <c r="AY33" i="273" s="1"/>
  <c r="AY32" i="273"/>
  <c r="AZ5" i="320"/>
  <c r="AZ25" i="273"/>
  <c r="AZ26" i="273" s="1"/>
  <c r="AZ5" i="315"/>
  <c r="AZ5" i="288"/>
  <c r="AZ5" i="282"/>
  <c r="AZ5" i="275"/>
  <c r="AZ5" i="286"/>
  <c r="AZ5" i="265"/>
  <c r="AZ5" i="285"/>
  <c r="AZ5" i="289"/>
  <c r="AZ5" i="278"/>
  <c r="AZ15" i="273"/>
  <c r="AZ16" i="273" s="1"/>
  <c r="AZ5" i="273"/>
  <c r="AY177" i="273"/>
  <c r="AY168" i="273"/>
  <c r="AE109" i="278" l="1"/>
  <c r="AG108" i="278"/>
  <c r="AG50" i="325"/>
  <c r="AG51" i="325" s="1"/>
  <c r="AG54" i="325" s="1"/>
  <c r="AG55" i="325" s="1"/>
  <c r="AG59" i="325" s="1"/>
  <c r="AG60" i="325" s="1"/>
  <c r="AM62" i="324"/>
  <c r="AM25" i="327"/>
  <c r="AX87" i="278"/>
  <c r="AX88" i="278" s="1"/>
  <c r="AX94" i="278" s="1"/>
  <c r="AX48" i="324"/>
  <c r="BM10" i="273"/>
  <c r="BL12" i="273"/>
  <c r="AJ140" i="273"/>
  <c r="AI92" i="278"/>
  <c r="AL277" i="278"/>
  <c r="AL99" i="278"/>
  <c r="AM79" i="288"/>
  <c r="AM135" i="273"/>
  <c r="AM136" i="273" s="1"/>
  <c r="AM139" i="273" s="1"/>
  <c r="AK46" i="325"/>
  <c r="AK55" i="288"/>
  <c r="AJ111" i="273"/>
  <c r="AI112" i="273" s="1"/>
  <c r="AI61" i="288" s="1"/>
  <c r="AI63" i="288" s="1"/>
  <c r="AI65" i="288" s="1"/>
  <c r="AJ51" i="288"/>
  <c r="AJ52" i="288" s="1"/>
  <c r="AJ56" i="288" s="1"/>
  <c r="AJ92" i="325"/>
  <c r="AJ42" i="288"/>
  <c r="AJ35" i="288"/>
  <c r="AJ37" i="288" s="1"/>
  <c r="AI43" i="288"/>
  <c r="AI39" i="288"/>
  <c r="AZ38" i="273"/>
  <c r="AZ145" i="325"/>
  <c r="AZ13" i="288"/>
  <c r="AM103" i="273"/>
  <c r="AM104" i="273" s="1"/>
  <c r="AM107" i="273" s="1"/>
  <c r="AM26" i="288"/>
  <c r="AL42" i="325"/>
  <c r="AL43" i="325" s="1"/>
  <c r="AL93" i="325"/>
  <c r="AK108" i="273"/>
  <c r="AJ58" i="325"/>
  <c r="AF62" i="325"/>
  <c r="AG47" i="325"/>
  <c r="AL71" i="278"/>
  <c r="AL118" i="278"/>
  <c r="AL261" i="278"/>
  <c r="AL79" i="278"/>
  <c r="AL181" i="278"/>
  <c r="AL49" i="278"/>
  <c r="AL126" i="278"/>
  <c r="AL205" i="278"/>
  <c r="AL173" i="278"/>
  <c r="AL197" i="278"/>
  <c r="AL135" i="278"/>
  <c r="AL189" i="278"/>
  <c r="AL229" i="278"/>
  <c r="AL56" i="278"/>
  <c r="AL144" i="278"/>
  <c r="AL153" i="278"/>
  <c r="AL213" i="278"/>
  <c r="AL221" i="278"/>
  <c r="AL253" i="278"/>
  <c r="AM13" i="289"/>
  <c r="AM14" i="289" s="1"/>
  <c r="AL245" i="278"/>
  <c r="AL269" i="278"/>
  <c r="AL237" i="278"/>
  <c r="AJ4" i="285"/>
  <c r="AJ4" i="282"/>
  <c r="AJ4" i="320"/>
  <c r="AJ4" i="325"/>
  <c r="AJ4" i="278"/>
  <c r="AJ4" i="323"/>
  <c r="AJ4" i="324"/>
  <c r="AJ4" i="288"/>
  <c r="AK170" i="273"/>
  <c r="AK172" i="273" s="1"/>
  <c r="AK173" i="273" s="1"/>
  <c r="AJ4" i="265"/>
  <c r="AK40" i="278"/>
  <c r="AJ4" i="315"/>
  <c r="AJ4" i="289"/>
  <c r="AJ4" i="275"/>
  <c r="AJ4" i="273"/>
  <c r="AJ4" i="286"/>
  <c r="AD324" i="278"/>
  <c r="AD328" i="278" s="1"/>
  <c r="AL26" i="327"/>
  <c r="AJ129" i="325"/>
  <c r="AJ117" i="325"/>
  <c r="AL28" i="278"/>
  <c r="AL29" i="278" s="1"/>
  <c r="AL40" i="278" s="1"/>
  <c r="AL118" i="325"/>
  <c r="AL130" i="325"/>
  <c r="AK26" i="327"/>
  <c r="AG127" i="278"/>
  <c r="AG128" i="278" s="1"/>
  <c r="AG158" i="278" s="1"/>
  <c r="AG162" i="278" s="1"/>
  <c r="AG80" i="278"/>
  <c r="AG81" i="278" s="1"/>
  <c r="AG107" i="278" s="1"/>
  <c r="AG50" i="278"/>
  <c r="AG51" i="278" s="1"/>
  <c r="AG104" i="278" s="1"/>
  <c r="AC329" i="278"/>
  <c r="AC30" i="265" s="1"/>
  <c r="AD314" i="278"/>
  <c r="AD315" i="278" s="1"/>
  <c r="AD327" i="278" s="1"/>
  <c r="AD67" i="265"/>
  <c r="AK126" i="273"/>
  <c r="AK21" i="285" s="1"/>
  <c r="AX319" i="278"/>
  <c r="AX310" i="278"/>
  <c r="AE311" i="278"/>
  <c r="AE312" i="278" s="1"/>
  <c r="AE10" i="265"/>
  <c r="AE320" i="278"/>
  <c r="AE321" i="278" s="1"/>
  <c r="AH33" i="278"/>
  <c r="AH35" i="278" s="1"/>
  <c r="AI22" i="278"/>
  <c r="AI33" i="278" s="1"/>
  <c r="AI35" i="278" s="1"/>
  <c r="AI93" i="278" s="1"/>
  <c r="AE9" i="265"/>
  <c r="AF300" i="278"/>
  <c r="AF302" i="278" s="1"/>
  <c r="AF303" i="278" s="1"/>
  <c r="AJ19" i="278"/>
  <c r="AJ335" i="278"/>
  <c r="AF66" i="278"/>
  <c r="AF105" i="278" s="1"/>
  <c r="AF109" i="278" s="1"/>
  <c r="AG64" i="278"/>
  <c r="AG61" i="278"/>
  <c r="AG62" i="278" s="1"/>
  <c r="AG65" i="278" s="1"/>
  <c r="AX275" i="278"/>
  <c r="AX251" i="278"/>
  <c r="AX259" i="278"/>
  <c r="AX267" i="278"/>
  <c r="AX235" i="278"/>
  <c r="AX243" i="278"/>
  <c r="AX219" i="278"/>
  <c r="AX227" i="278"/>
  <c r="AX203" i="278"/>
  <c r="AX211" i="278"/>
  <c r="AX195" i="278"/>
  <c r="AX179" i="278"/>
  <c r="AX187" i="278"/>
  <c r="AX151" i="278"/>
  <c r="AX133" i="278"/>
  <c r="AX171" i="278"/>
  <c r="AX142" i="278"/>
  <c r="AJ276" i="278"/>
  <c r="AJ278" i="278" s="1"/>
  <c r="AJ294" i="278" s="1"/>
  <c r="AJ252" i="278"/>
  <c r="AJ254" i="278" s="1"/>
  <c r="AJ291" i="278" s="1"/>
  <c r="AJ260" i="278"/>
  <c r="AJ262" i="278" s="1"/>
  <c r="AJ292" i="278" s="1"/>
  <c r="AJ236" i="278"/>
  <c r="AJ238" i="278" s="1"/>
  <c r="AJ289" i="278" s="1"/>
  <c r="AJ268" i="278"/>
  <c r="AJ270" i="278" s="1"/>
  <c r="AJ293" i="278" s="1"/>
  <c r="AJ244" i="278"/>
  <c r="AJ246" i="278" s="1"/>
  <c r="AJ290" i="278" s="1"/>
  <c r="AJ220" i="278"/>
  <c r="AJ222" i="278" s="1"/>
  <c r="AJ287" i="278" s="1"/>
  <c r="AJ228" i="278"/>
  <c r="AJ230" i="278" s="1"/>
  <c r="AJ288" i="278" s="1"/>
  <c r="AJ204" i="278"/>
  <c r="AJ206" i="278" s="1"/>
  <c r="AJ285" i="278" s="1"/>
  <c r="AJ212" i="278"/>
  <c r="AJ214" i="278" s="1"/>
  <c r="AJ286" i="278" s="1"/>
  <c r="AJ180" i="278"/>
  <c r="AJ182" i="278" s="1"/>
  <c r="AJ282" i="278" s="1"/>
  <c r="AJ196" i="278"/>
  <c r="AJ198" i="278" s="1"/>
  <c r="AJ284" i="278" s="1"/>
  <c r="AJ188" i="278"/>
  <c r="AJ190" i="278" s="1"/>
  <c r="AJ283" i="278" s="1"/>
  <c r="AJ152" i="278"/>
  <c r="AJ154" i="278" s="1"/>
  <c r="AJ161" i="278" s="1"/>
  <c r="AJ134" i="278"/>
  <c r="AJ136" i="278" s="1"/>
  <c r="AJ159" i="278" s="1"/>
  <c r="AJ172" i="278"/>
  <c r="AJ174" i="278" s="1"/>
  <c r="AJ281" i="278" s="1"/>
  <c r="AJ143" i="278"/>
  <c r="AJ145" i="278" s="1"/>
  <c r="AJ160" i="278" s="1"/>
  <c r="AJ20" i="278"/>
  <c r="AH80" i="278"/>
  <c r="AH81" i="278" s="1"/>
  <c r="AH107" i="278" s="1"/>
  <c r="AH127" i="278"/>
  <c r="AH128" i="278" s="1"/>
  <c r="AH158" i="278" s="1"/>
  <c r="AH119" i="278"/>
  <c r="AH120" i="278" s="1"/>
  <c r="AH157" i="278" s="1"/>
  <c r="AH50" i="278"/>
  <c r="AH51" i="278" s="1"/>
  <c r="AH104" i="278" s="1"/>
  <c r="AI295" i="278"/>
  <c r="AI301" i="278" s="1"/>
  <c r="AK70" i="273"/>
  <c r="AJ22" i="324"/>
  <c r="AJ23" i="324" s="1"/>
  <c r="AJ214" i="273"/>
  <c r="AJ215" i="273" s="1"/>
  <c r="AJ21" i="278" s="1"/>
  <c r="AI57" i="324"/>
  <c r="AI63" i="324" s="1"/>
  <c r="AI64" i="324" s="1"/>
  <c r="AI20" i="327"/>
  <c r="AL15" i="275"/>
  <c r="AL42" i="324"/>
  <c r="AL43" i="324" s="1"/>
  <c r="AL69" i="273"/>
  <c r="AL73" i="273"/>
  <c r="AM74" i="273" s="1"/>
  <c r="AL178" i="273"/>
  <c r="AL37" i="324"/>
  <c r="AL38" i="324" s="1"/>
  <c r="AL32" i="324"/>
  <c r="AL33" i="324" s="1"/>
  <c r="AL27" i="324"/>
  <c r="AL28" i="324" s="1"/>
  <c r="AL55" i="273"/>
  <c r="AM56" i="273" s="1"/>
  <c r="AH66" i="324"/>
  <c r="AH28" i="285"/>
  <c r="AH11" i="325"/>
  <c r="AH34" i="265"/>
  <c r="AN43" i="273"/>
  <c r="AN45" i="273" s="1"/>
  <c r="AN149" i="273" s="1"/>
  <c r="AN150" i="273" s="1"/>
  <c r="AN49" i="324" s="1"/>
  <c r="AN50" i="324" s="1"/>
  <c r="AN219" i="273"/>
  <c r="AO40" i="273"/>
  <c r="AK15" i="275"/>
  <c r="AK20" i="275" s="1"/>
  <c r="AL17" i="275" s="1"/>
  <c r="AK73" i="273"/>
  <c r="AL74" i="273" s="1"/>
  <c r="AK42" i="324"/>
  <c r="AK43" i="324" s="1"/>
  <c r="AK69" i="273"/>
  <c r="AK37" i="324"/>
  <c r="AK38" i="324" s="1"/>
  <c r="AK55" i="273"/>
  <c r="AL56" i="273" s="1"/>
  <c r="AK27" i="324"/>
  <c r="AK28" i="324" s="1"/>
  <c r="AK32" i="324"/>
  <c r="AK33" i="324" s="1"/>
  <c r="AK178" i="273"/>
  <c r="AG3" i="278"/>
  <c r="AG3" i="285"/>
  <c r="AG3" i="325"/>
  <c r="AG3" i="315"/>
  <c r="AG3" i="275"/>
  <c r="AG3" i="289"/>
  <c r="AG3" i="282"/>
  <c r="AG3" i="286"/>
  <c r="AG3" i="288"/>
  <c r="AG3" i="320"/>
  <c r="AG3" i="324"/>
  <c r="AG3" i="327"/>
  <c r="AG3" i="273"/>
  <c r="AG3" i="323"/>
  <c r="AG3" i="265"/>
  <c r="AJ202" i="273"/>
  <c r="AJ203" i="273" s="1"/>
  <c r="AJ197" i="273"/>
  <c r="AJ198" i="273" s="1"/>
  <c r="AJ201" i="273" s="1"/>
  <c r="AJ208" i="273"/>
  <c r="AJ209" i="273" s="1"/>
  <c r="AK90" i="273"/>
  <c r="AK91" i="278" s="1"/>
  <c r="AL11" i="286"/>
  <c r="AL93" i="273"/>
  <c r="AM94" i="273" s="1"/>
  <c r="AM181" i="273" s="1"/>
  <c r="AL89" i="273"/>
  <c r="AL169" i="273"/>
  <c r="AL207" i="273"/>
  <c r="AI182" i="273"/>
  <c r="AH189" i="273"/>
  <c r="AH190" i="273" s="1"/>
  <c r="AM2" i="282"/>
  <c r="AM154" i="273"/>
  <c r="AM155" i="273" s="1"/>
  <c r="AM2" i="315"/>
  <c r="AM2" i="286"/>
  <c r="AM2" i="278"/>
  <c r="AM2" i="275"/>
  <c r="AM2" i="324"/>
  <c r="AM220" i="273"/>
  <c r="AM221" i="273" s="1"/>
  <c r="AM2" i="325"/>
  <c r="AM2" i="289"/>
  <c r="AM2" i="327"/>
  <c r="AM64" i="273"/>
  <c r="AM65" i="273" s="1"/>
  <c r="AM45" i="325" s="1"/>
  <c r="AM2" i="285"/>
  <c r="AM2" i="273"/>
  <c r="AM2" i="265"/>
  <c r="AM51" i="273"/>
  <c r="AM52" i="273" s="1"/>
  <c r="AM107" i="325" s="1"/>
  <c r="AM108" i="325" s="1"/>
  <c r="AM135" i="325" s="1"/>
  <c r="AM2" i="320"/>
  <c r="AM84" i="273"/>
  <c r="AM85" i="273" s="1"/>
  <c r="AM121" i="273"/>
  <c r="AM122" i="273" s="1"/>
  <c r="AM125" i="273" s="1"/>
  <c r="AM2" i="323"/>
  <c r="AM163" i="273"/>
  <c r="AM164" i="273" s="1"/>
  <c r="AM2" i="288"/>
  <c r="BA5" i="325"/>
  <c r="BA5" i="327"/>
  <c r="BA5" i="324"/>
  <c r="BA5" i="323"/>
  <c r="AY34" i="273"/>
  <c r="AZ28" i="273"/>
  <c r="AZ29" i="273" s="1"/>
  <c r="AZ33" i="273" s="1"/>
  <c r="AZ32" i="273"/>
  <c r="AX44" i="273"/>
  <c r="AX39" i="273"/>
  <c r="BA5" i="320"/>
  <c r="BA25" i="273"/>
  <c r="BA26" i="273" s="1"/>
  <c r="BA5" i="315"/>
  <c r="BA5" i="275"/>
  <c r="BA5" i="286"/>
  <c r="BA5" i="265"/>
  <c r="BA5" i="288"/>
  <c r="BA5" i="282"/>
  <c r="BA5" i="278"/>
  <c r="BA5" i="285"/>
  <c r="BA5" i="289"/>
  <c r="BA15" i="273"/>
  <c r="BA16" i="273" s="1"/>
  <c r="BA5" i="273"/>
  <c r="AZ177" i="273"/>
  <c r="AZ168" i="273"/>
  <c r="W32" i="265"/>
  <c r="AY87" i="278" l="1"/>
  <c r="AY88" i="278" s="1"/>
  <c r="AY94" i="278" s="1"/>
  <c r="AY48" i="324"/>
  <c r="AN25" i="327"/>
  <c r="AN62" i="324"/>
  <c r="BN10" i="273"/>
  <c r="BM12" i="273"/>
  <c r="AL106" i="273"/>
  <c r="AL138" i="273"/>
  <c r="AN79" i="288"/>
  <c r="AN135" i="273"/>
  <c r="AN136" i="273" s="1"/>
  <c r="AN139" i="273" s="1"/>
  <c r="AM106" i="273"/>
  <c r="AM138" i="273"/>
  <c r="AI95" i="278"/>
  <c r="AI100" i="278" s="1"/>
  <c r="AI101" i="278" s="1"/>
  <c r="AH57" i="278"/>
  <c r="AH58" i="278" s="1"/>
  <c r="AH61" i="278" s="1"/>
  <c r="AH62" i="278" s="1"/>
  <c r="AH65" i="278" s="1"/>
  <c r="AH93" i="278"/>
  <c r="AH95" i="278" s="1"/>
  <c r="AH100" i="278" s="1"/>
  <c r="AH101" i="278" s="1"/>
  <c r="AM245" i="278"/>
  <c r="AM99" i="278"/>
  <c r="AK140" i="273"/>
  <c r="AJ92" i="278"/>
  <c r="AL46" i="325"/>
  <c r="AL55" i="288"/>
  <c r="AK111" i="273"/>
  <c r="AJ112" i="273" s="1"/>
  <c r="AJ61" i="288" s="1"/>
  <c r="AJ63" i="288" s="1"/>
  <c r="AJ65" i="288" s="1"/>
  <c r="AK51" i="288"/>
  <c r="AK52" i="288" s="1"/>
  <c r="AK56" i="288" s="1"/>
  <c r="AJ43" i="288"/>
  <c r="AJ39" i="288"/>
  <c r="AK92" i="325"/>
  <c r="AK42" i="288"/>
  <c r="AK35" i="288"/>
  <c r="AK37" i="288" s="1"/>
  <c r="BA38" i="273"/>
  <c r="BA13" i="288"/>
  <c r="BA145" i="325"/>
  <c r="AN103" i="273"/>
  <c r="AN104" i="273" s="1"/>
  <c r="AN107" i="273" s="1"/>
  <c r="AN26" i="288"/>
  <c r="AM261" i="278"/>
  <c r="AM42" i="325"/>
  <c r="AM43" i="325" s="1"/>
  <c r="AM93" i="325"/>
  <c r="AG62" i="325"/>
  <c r="AH47" i="325"/>
  <c r="AL108" i="273"/>
  <c r="AK58" i="325"/>
  <c r="AM56" i="278"/>
  <c r="AM79" i="278"/>
  <c r="AM173" i="278"/>
  <c r="AM126" i="278"/>
  <c r="AM253" i="278"/>
  <c r="AM189" i="278"/>
  <c r="AM118" i="278"/>
  <c r="AM153" i="278"/>
  <c r="AM229" i="278"/>
  <c r="AM269" i="278"/>
  <c r="AM49" i="278"/>
  <c r="AM71" i="278"/>
  <c r="AM221" i="278"/>
  <c r="AM181" i="278"/>
  <c r="AM197" i="278"/>
  <c r="AM237" i="278"/>
  <c r="AM277" i="278"/>
  <c r="AM135" i="278"/>
  <c r="AM144" i="278"/>
  <c r="AM205" i="278"/>
  <c r="AM213" i="278"/>
  <c r="AN13" i="289"/>
  <c r="AN14" i="289" s="1"/>
  <c r="W334" i="278"/>
  <c r="W336" i="278" s="1"/>
  <c r="W12" i="325" s="1"/>
  <c r="AL170" i="273"/>
  <c r="AL172" i="273" s="1"/>
  <c r="AL173" i="273" s="1"/>
  <c r="AL4" i="289" s="1"/>
  <c r="AL34" i="278"/>
  <c r="AK4" i="285"/>
  <c r="AK4" i="278"/>
  <c r="AK4" i="265"/>
  <c r="AK4" i="282"/>
  <c r="AK4" i="286"/>
  <c r="AK4" i="320"/>
  <c r="AK4" i="324"/>
  <c r="AK4" i="288"/>
  <c r="AK4" i="289"/>
  <c r="AK4" i="327"/>
  <c r="AK4" i="325"/>
  <c r="AK4" i="275"/>
  <c r="AK4" i="323"/>
  <c r="AK4" i="273"/>
  <c r="AK4" i="315"/>
  <c r="AD329" i="278"/>
  <c r="AD30" i="265" s="1"/>
  <c r="AM26" i="327"/>
  <c r="AK129" i="325"/>
  <c r="AK117" i="325"/>
  <c r="AM28" i="278"/>
  <c r="AM29" i="278" s="1"/>
  <c r="AM34" i="278" s="1"/>
  <c r="AM130" i="325"/>
  <c r="AM118" i="325"/>
  <c r="AE314" i="278"/>
  <c r="AE315" i="278" s="1"/>
  <c r="AE327" i="278" s="1"/>
  <c r="AE67" i="265"/>
  <c r="AH72" i="278"/>
  <c r="AH73" i="278" s="1"/>
  <c r="AH106" i="278" s="1"/>
  <c r="AE323" i="278"/>
  <c r="AE324" i="278" s="1"/>
  <c r="AE328" i="278" s="1"/>
  <c r="AE73" i="265"/>
  <c r="AF311" i="278"/>
  <c r="AF312" i="278" s="1"/>
  <c r="AF10" i="265"/>
  <c r="AF320" i="278"/>
  <c r="AF321" i="278" s="1"/>
  <c r="AY319" i="278"/>
  <c r="AY310" i="278"/>
  <c r="AI39" i="278"/>
  <c r="AI41" i="278" s="1"/>
  <c r="AI127" i="278" s="1"/>
  <c r="AI128" i="278" s="1"/>
  <c r="AI158" i="278" s="1"/>
  <c r="AE11" i="265"/>
  <c r="AE29" i="265" s="1"/>
  <c r="AJ22" i="278"/>
  <c r="AJ39" i="278" s="1"/>
  <c r="AJ41" i="278" s="1"/>
  <c r="AH162" i="278"/>
  <c r="AH300" i="278" s="1"/>
  <c r="AH302" i="278" s="1"/>
  <c r="AH303" i="278" s="1"/>
  <c r="AF9" i="265"/>
  <c r="AK19" i="278"/>
  <c r="AK335" i="278"/>
  <c r="AG300" i="278"/>
  <c r="AG302" i="278" s="1"/>
  <c r="AG303" i="278" s="1"/>
  <c r="AY44" i="273"/>
  <c r="AY275" i="278"/>
  <c r="AY243" i="278"/>
  <c r="AY259" i="278"/>
  <c r="AY267" i="278"/>
  <c r="AY235" i="278"/>
  <c r="AY211" i="278"/>
  <c r="AY219" i="278"/>
  <c r="AY251" i="278"/>
  <c r="AY227" i="278"/>
  <c r="AY203" i="278"/>
  <c r="AY187" i="278"/>
  <c r="AY195" i="278"/>
  <c r="AY171" i="278"/>
  <c r="AY179" i="278"/>
  <c r="AY142" i="278"/>
  <c r="AY151" i="278"/>
  <c r="AY133" i="278"/>
  <c r="AI57" i="278"/>
  <c r="AI58" i="278" s="1"/>
  <c r="AI72" i="278"/>
  <c r="AI73" i="278" s="1"/>
  <c r="AI106" i="278" s="1"/>
  <c r="AG66" i="278"/>
  <c r="AG105" i="278" s="1"/>
  <c r="AG109" i="278" s="1"/>
  <c r="AK268" i="278"/>
  <c r="AK270" i="278" s="1"/>
  <c r="AK293" i="278" s="1"/>
  <c r="AK276" i="278"/>
  <c r="AK278" i="278" s="1"/>
  <c r="AK294" i="278" s="1"/>
  <c r="AK244" i="278"/>
  <c r="AK246" i="278" s="1"/>
  <c r="AK290" i="278" s="1"/>
  <c r="AK252" i="278"/>
  <c r="AK254" i="278" s="1"/>
  <c r="AK291" i="278" s="1"/>
  <c r="AK260" i="278"/>
  <c r="AK262" i="278" s="1"/>
  <c r="AK292" i="278" s="1"/>
  <c r="AK236" i="278"/>
  <c r="AK238" i="278" s="1"/>
  <c r="AK289" i="278" s="1"/>
  <c r="AK212" i="278"/>
  <c r="AK214" i="278" s="1"/>
  <c r="AK286" i="278" s="1"/>
  <c r="AK220" i="278"/>
  <c r="AK222" i="278" s="1"/>
  <c r="AK287" i="278" s="1"/>
  <c r="AK228" i="278"/>
  <c r="AK230" i="278" s="1"/>
  <c r="AK288" i="278" s="1"/>
  <c r="AK204" i="278"/>
  <c r="AK206" i="278" s="1"/>
  <c r="AK285" i="278" s="1"/>
  <c r="AK196" i="278"/>
  <c r="AK198" i="278" s="1"/>
  <c r="AK284" i="278" s="1"/>
  <c r="AK188" i="278"/>
  <c r="AK190" i="278" s="1"/>
  <c r="AK283" i="278" s="1"/>
  <c r="AK172" i="278"/>
  <c r="AK174" i="278" s="1"/>
  <c r="AK281" i="278" s="1"/>
  <c r="AK180" i="278"/>
  <c r="AK182" i="278" s="1"/>
  <c r="AK282" i="278" s="1"/>
  <c r="AK143" i="278"/>
  <c r="AK145" i="278" s="1"/>
  <c r="AK160" i="278" s="1"/>
  <c r="AK152" i="278"/>
  <c r="AK154" i="278" s="1"/>
  <c r="AK161" i="278" s="1"/>
  <c r="AK134" i="278"/>
  <c r="AK136" i="278" s="1"/>
  <c r="AK159" i="278" s="1"/>
  <c r="AK20" i="278"/>
  <c r="AJ295" i="278"/>
  <c r="AJ301" i="278" s="1"/>
  <c r="AH64" i="278"/>
  <c r="AM32" i="324"/>
  <c r="AM33" i="324" s="1"/>
  <c r="AM55" i="273"/>
  <c r="AN56" i="273" s="1"/>
  <c r="AM37" i="324"/>
  <c r="AM38" i="324" s="1"/>
  <c r="AM178" i="273"/>
  <c r="AM27" i="324"/>
  <c r="AM28" i="324" s="1"/>
  <c r="AK22" i="327"/>
  <c r="AK59" i="324"/>
  <c r="AP40" i="273"/>
  <c r="AO219" i="273"/>
  <c r="AO43" i="273"/>
  <c r="AO45" i="273" s="1"/>
  <c r="AO149" i="273" s="1"/>
  <c r="AO150" i="273" s="1"/>
  <c r="AO49" i="324" s="1"/>
  <c r="AO50" i="324" s="1"/>
  <c r="AL22" i="327"/>
  <c r="AL59" i="324"/>
  <c r="AM15" i="275"/>
  <c r="AM42" i="324"/>
  <c r="AM43" i="324" s="1"/>
  <c r="AM73" i="273"/>
  <c r="AN74" i="273" s="1"/>
  <c r="AM69" i="273"/>
  <c r="AJ182" i="273"/>
  <c r="AI189" i="273"/>
  <c r="AI190" i="273" s="1"/>
  <c r="AK58" i="324"/>
  <c r="AK21" i="327"/>
  <c r="AK24" i="327"/>
  <c r="AK61" i="324"/>
  <c r="AL23" i="327"/>
  <c r="AL60" i="324"/>
  <c r="AL61" i="324"/>
  <c r="AL24" i="327"/>
  <c r="AH3" i="278"/>
  <c r="AH3" i="324"/>
  <c r="AH3" i="315"/>
  <c r="AH3" i="288"/>
  <c r="AH3" i="327"/>
  <c r="AH3" i="323"/>
  <c r="AH3" i="285"/>
  <c r="AH3" i="275"/>
  <c r="AH3" i="325"/>
  <c r="AH3" i="265"/>
  <c r="AH3" i="282"/>
  <c r="AH3" i="289"/>
  <c r="AH3" i="273"/>
  <c r="AH3" i="286"/>
  <c r="AH3" i="320"/>
  <c r="AI28" i="285"/>
  <c r="AI66" i="324"/>
  <c r="AI11" i="325"/>
  <c r="AI34" i="265"/>
  <c r="AL68" i="273"/>
  <c r="AL70" i="273" s="1"/>
  <c r="AL179" i="273"/>
  <c r="AL88" i="273"/>
  <c r="AL90" i="273" s="1"/>
  <c r="AL91" i="278" s="1"/>
  <c r="AL124" i="273"/>
  <c r="AL126" i="273" s="1"/>
  <c r="AL21" i="285" s="1"/>
  <c r="AL180" i="273"/>
  <c r="AN2" i="265"/>
  <c r="AN64" i="273"/>
  <c r="AN65" i="273" s="1"/>
  <c r="AN45" i="325" s="1"/>
  <c r="AN2" i="288"/>
  <c r="AN2" i="327"/>
  <c r="AN2" i="275"/>
  <c r="AN2" i="285"/>
  <c r="AN2" i="315"/>
  <c r="AN121" i="273"/>
  <c r="AN122" i="273" s="1"/>
  <c r="AN125" i="273" s="1"/>
  <c r="AN2" i="282"/>
  <c r="AN220" i="273"/>
  <c r="AN221" i="273" s="1"/>
  <c r="AN51" i="273"/>
  <c r="AN52" i="273" s="1"/>
  <c r="AN107" i="325" s="1"/>
  <c r="AN108" i="325" s="1"/>
  <c r="AN135" i="325" s="1"/>
  <c r="AN2" i="325"/>
  <c r="AN154" i="273"/>
  <c r="AN155" i="273" s="1"/>
  <c r="AN2" i="286"/>
  <c r="AN2" i="278"/>
  <c r="AN2" i="320"/>
  <c r="AN163" i="273"/>
  <c r="AN164" i="273" s="1"/>
  <c r="AN2" i="273"/>
  <c r="AN2" i="289"/>
  <c r="AN2" i="323"/>
  <c r="AN84" i="273"/>
  <c r="AN85" i="273" s="1"/>
  <c r="AN2" i="324"/>
  <c r="AM179" i="273"/>
  <c r="AM68" i="273"/>
  <c r="AL20" i="275"/>
  <c r="AM17" i="275" s="1"/>
  <c r="AJ20" i="327"/>
  <c r="AJ57" i="324"/>
  <c r="AJ63" i="324" s="1"/>
  <c r="AJ64" i="324" s="1"/>
  <c r="AM169" i="273"/>
  <c r="AM207" i="273"/>
  <c r="AM93" i="273"/>
  <c r="AN94" i="273" s="1"/>
  <c r="AN181" i="273" s="1"/>
  <c r="AM11" i="286"/>
  <c r="AM89" i="273"/>
  <c r="AK202" i="273"/>
  <c r="AK203" i="273" s="1"/>
  <c r="AK208" i="273"/>
  <c r="AK209" i="273" s="1"/>
  <c r="AK197" i="273"/>
  <c r="AK198" i="273" s="1"/>
  <c r="AK201" i="273" s="1"/>
  <c r="AK60" i="324"/>
  <c r="AK23" i="327"/>
  <c r="AL58" i="324"/>
  <c r="AL21" i="327"/>
  <c r="AM124" i="273"/>
  <c r="AM180" i="273"/>
  <c r="AM88" i="273"/>
  <c r="AK214" i="273"/>
  <c r="AK215" i="273" s="1"/>
  <c r="AK21" i="278" s="1"/>
  <c r="AK22" i="324"/>
  <c r="AK23" i="324" s="1"/>
  <c r="BB5" i="327"/>
  <c r="BB5" i="325"/>
  <c r="BB5" i="324"/>
  <c r="BB5" i="323"/>
  <c r="AY39" i="273"/>
  <c r="AZ34" i="273"/>
  <c r="BA28" i="273"/>
  <c r="BA29" i="273" s="1"/>
  <c r="BA33" i="273" s="1"/>
  <c r="BA32" i="273"/>
  <c r="BB5" i="320"/>
  <c r="BB25" i="273"/>
  <c r="BB26" i="273" s="1"/>
  <c r="BB5" i="315"/>
  <c r="BB5" i="275"/>
  <c r="BB5" i="286"/>
  <c r="BB5" i="265"/>
  <c r="BB5" i="288"/>
  <c r="BB5" i="282"/>
  <c r="BB5" i="285"/>
  <c r="BB5" i="289"/>
  <c r="BB5" i="278"/>
  <c r="BB15" i="273"/>
  <c r="BB16" i="273" s="1"/>
  <c r="BB5" i="273"/>
  <c r="BA177" i="273"/>
  <c r="BA168" i="273"/>
  <c r="AH108" i="278" l="1"/>
  <c r="AH50" i="325"/>
  <c r="AH51" i="325" s="1"/>
  <c r="AH54" i="325" s="1"/>
  <c r="AH55" i="325" s="1"/>
  <c r="AH59" i="325" s="1"/>
  <c r="AH60" i="325" s="1"/>
  <c r="AI108" i="278"/>
  <c r="AI50" i="325"/>
  <c r="AI51" i="325" s="1"/>
  <c r="AI54" i="325" s="1"/>
  <c r="AI55" i="325" s="1"/>
  <c r="AI59" i="325" s="1"/>
  <c r="AI60" i="325" s="1"/>
  <c r="AO25" i="327"/>
  <c r="AO62" i="324"/>
  <c r="AZ87" i="278"/>
  <c r="AZ88" i="278" s="1"/>
  <c r="AZ94" i="278" s="1"/>
  <c r="AZ48" i="324"/>
  <c r="BO10" i="273"/>
  <c r="BN12" i="273"/>
  <c r="AN269" i="278"/>
  <c r="AN99" i="278"/>
  <c r="AL140" i="273"/>
  <c r="AK92" i="278"/>
  <c r="AO79" i="288"/>
  <c r="AO135" i="273"/>
  <c r="AO136" i="273" s="1"/>
  <c r="AO139" i="273" s="1"/>
  <c r="AN106" i="273"/>
  <c r="AN138" i="273"/>
  <c r="AL111" i="273"/>
  <c r="AK112" i="273" s="1"/>
  <c r="AK61" i="288" s="1"/>
  <c r="AK63" i="288" s="1"/>
  <c r="AK65" i="288" s="1"/>
  <c r="AL51" i="288"/>
  <c r="AL52" i="288" s="1"/>
  <c r="AL56" i="288" s="1"/>
  <c r="AM46" i="325"/>
  <c r="AM55" i="288"/>
  <c r="AL92" i="325"/>
  <c r="AL42" i="288"/>
  <c r="AL35" i="288"/>
  <c r="AL37" i="288" s="1"/>
  <c r="AK43" i="288"/>
  <c r="AK39" i="288"/>
  <c r="BB38" i="273"/>
  <c r="BB13" i="288"/>
  <c r="BB145" i="325"/>
  <c r="AO103" i="273"/>
  <c r="AO104" i="273" s="1"/>
  <c r="AO107" i="273" s="1"/>
  <c r="AO26" i="288"/>
  <c r="AN135" i="278"/>
  <c r="AN42" i="325"/>
  <c r="AN43" i="325" s="1"/>
  <c r="AN93" i="325"/>
  <c r="AN118" i="278"/>
  <c r="AN71" i="278"/>
  <c r="AM108" i="273"/>
  <c r="AL58" i="325"/>
  <c r="AH62" i="325"/>
  <c r="AI47" i="325"/>
  <c r="AN205" i="278"/>
  <c r="AN49" i="278"/>
  <c r="AN173" i="278"/>
  <c r="AN153" i="278"/>
  <c r="AN181" i="278"/>
  <c r="AN56" i="278"/>
  <c r="AN79" i="278"/>
  <c r="AN197" i="278"/>
  <c r="AN245" i="278"/>
  <c r="AN229" i="278"/>
  <c r="AN253" i="278"/>
  <c r="AN213" i="278"/>
  <c r="AN277" i="278"/>
  <c r="AN126" i="278"/>
  <c r="AN144" i="278"/>
  <c r="AN189" i="278"/>
  <c r="AN221" i="278"/>
  <c r="AN261" i="278"/>
  <c r="AN237" i="278"/>
  <c r="AO13" i="289"/>
  <c r="AO14" i="289" s="1"/>
  <c r="W11" i="327"/>
  <c r="AL4" i="320"/>
  <c r="AM40" i="278"/>
  <c r="AL4" i="275"/>
  <c r="AL4" i="325"/>
  <c r="AM170" i="273"/>
  <c r="AM172" i="273" s="1"/>
  <c r="AM173" i="273" s="1"/>
  <c r="AL4" i="273"/>
  <c r="AL4" i="288"/>
  <c r="AL4" i="323"/>
  <c r="AL4" i="315"/>
  <c r="AL4" i="278"/>
  <c r="AL4" i="285"/>
  <c r="AL4" i="327"/>
  <c r="AL4" i="324"/>
  <c r="AL4" i="282"/>
  <c r="AL4" i="265"/>
  <c r="AL4" i="286"/>
  <c r="AN26" i="327"/>
  <c r="AL129" i="325"/>
  <c r="AL117" i="325"/>
  <c r="AN28" i="278"/>
  <c r="AN29" i="278" s="1"/>
  <c r="AN34" i="278" s="1"/>
  <c r="AN118" i="325"/>
  <c r="AN130" i="325"/>
  <c r="AE329" i="278"/>
  <c r="AE30" i="265" s="1"/>
  <c r="AI80" i="278"/>
  <c r="AI81" i="278" s="1"/>
  <c r="AI107" i="278" s="1"/>
  <c r="AF314" i="278"/>
  <c r="AF315" i="278" s="1"/>
  <c r="AF327" i="278" s="1"/>
  <c r="AF67" i="265"/>
  <c r="AF323" i="278"/>
  <c r="AF324" i="278" s="1"/>
  <c r="AF328" i="278" s="1"/>
  <c r="AF73" i="265"/>
  <c r="AI119" i="278"/>
  <c r="AI120" i="278" s="1"/>
  <c r="AI157" i="278" s="1"/>
  <c r="AI162" i="278" s="1"/>
  <c r="AG311" i="278"/>
  <c r="AG312" i="278" s="1"/>
  <c r="AJ33" i="278"/>
  <c r="AJ35" i="278" s="1"/>
  <c r="AG10" i="265"/>
  <c r="AG320" i="278"/>
  <c r="AG321" i="278" s="1"/>
  <c r="AH10" i="265"/>
  <c r="AH320" i="278"/>
  <c r="AH321" i="278" s="1"/>
  <c r="AZ319" i="278"/>
  <c r="AZ310" i="278"/>
  <c r="AI50" i="278"/>
  <c r="AI51" i="278" s="1"/>
  <c r="AI104" i="278" s="1"/>
  <c r="AF11" i="265"/>
  <c r="AF29" i="265" s="1"/>
  <c r="AK22" i="278"/>
  <c r="AK39" i="278" s="1"/>
  <c r="AK41" i="278" s="1"/>
  <c r="AG9" i="265"/>
  <c r="AL19" i="278"/>
  <c r="AL335" i="278"/>
  <c r="AL276" i="278"/>
  <c r="AL278" i="278" s="1"/>
  <c r="AL294" i="278" s="1"/>
  <c r="AL268" i="278"/>
  <c r="AL270" i="278" s="1"/>
  <c r="AL293" i="278" s="1"/>
  <c r="AL236" i="278"/>
  <c r="AL238" i="278" s="1"/>
  <c r="AL289" i="278" s="1"/>
  <c r="AL252" i="278"/>
  <c r="AL254" i="278" s="1"/>
  <c r="AL291" i="278" s="1"/>
  <c r="AL260" i="278"/>
  <c r="AL262" i="278" s="1"/>
  <c r="AL292" i="278" s="1"/>
  <c r="AL244" i="278"/>
  <c r="AL246" i="278" s="1"/>
  <c r="AL290" i="278" s="1"/>
  <c r="AL204" i="278"/>
  <c r="AL206" i="278" s="1"/>
  <c r="AL285" i="278" s="1"/>
  <c r="AL212" i="278"/>
  <c r="AL214" i="278" s="1"/>
  <c r="AL286" i="278" s="1"/>
  <c r="AL220" i="278"/>
  <c r="AL222" i="278" s="1"/>
  <c r="AL287" i="278" s="1"/>
  <c r="AL228" i="278"/>
  <c r="AL230" i="278" s="1"/>
  <c r="AL288" i="278" s="1"/>
  <c r="AL180" i="278"/>
  <c r="AL182" i="278" s="1"/>
  <c r="AL282" i="278" s="1"/>
  <c r="AL196" i="278"/>
  <c r="AL198" i="278" s="1"/>
  <c r="AL284" i="278" s="1"/>
  <c r="AL188" i="278"/>
  <c r="AL190" i="278" s="1"/>
  <c r="AL283" i="278" s="1"/>
  <c r="AL172" i="278"/>
  <c r="AL174" i="278" s="1"/>
  <c r="AL281" i="278" s="1"/>
  <c r="AL134" i="278"/>
  <c r="AL136" i="278" s="1"/>
  <c r="AL159" i="278" s="1"/>
  <c r="AL143" i="278"/>
  <c r="AL145" i="278" s="1"/>
  <c r="AL160" i="278" s="1"/>
  <c r="AL152" i="278"/>
  <c r="AL154" i="278" s="1"/>
  <c r="AL161" i="278" s="1"/>
  <c r="AL20" i="278"/>
  <c r="AZ44" i="273"/>
  <c r="AZ275" i="278"/>
  <c r="AZ267" i="278"/>
  <c r="AZ251" i="278"/>
  <c r="AZ259" i="278"/>
  <c r="AZ203" i="278"/>
  <c r="AZ211" i="278"/>
  <c r="AZ219" i="278"/>
  <c r="AZ243" i="278"/>
  <c r="AZ235" i="278"/>
  <c r="AZ227" i="278"/>
  <c r="AZ179" i="278"/>
  <c r="AZ195" i="278"/>
  <c r="AZ171" i="278"/>
  <c r="AZ187" i="278"/>
  <c r="AZ133" i="278"/>
  <c r="AZ142" i="278"/>
  <c r="AZ151" i="278"/>
  <c r="AH66" i="278"/>
  <c r="AH105" i="278" s="1"/>
  <c r="AH109" i="278" s="1"/>
  <c r="AK295" i="278"/>
  <c r="AK301" i="278" s="1"/>
  <c r="AJ127" i="278"/>
  <c r="AJ128" i="278" s="1"/>
  <c r="AJ158" i="278" s="1"/>
  <c r="AJ119" i="278"/>
  <c r="AJ120" i="278" s="1"/>
  <c r="AJ157" i="278" s="1"/>
  <c r="AJ50" i="278"/>
  <c r="AJ51" i="278" s="1"/>
  <c r="AJ104" i="278" s="1"/>
  <c r="AJ80" i="278"/>
  <c r="AJ81" i="278" s="1"/>
  <c r="AJ107" i="278" s="1"/>
  <c r="AI61" i="278"/>
  <c r="AI62" i="278" s="1"/>
  <c r="AI65" i="278" s="1"/>
  <c r="AI64" i="278"/>
  <c r="AM90" i="273"/>
  <c r="AM91" i="278" s="1"/>
  <c r="AN37" i="324"/>
  <c r="AN38" i="324" s="1"/>
  <c r="AN32" i="324"/>
  <c r="AN33" i="324" s="1"/>
  <c r="AN27" i="324"/>
  <c r="AN28" i="324" s="1"/>
  <c r="AN178" i="273"/>
  <c r="AN55" i="273"/>
  <c r="AO56" i="273" s="1"/>
  <c r="AL214" i="273"/>
  <c r="AL215" i="273" s="1"/>
  <c r="AL21" i="278" s="1"/>
  <c r="AL22" i="324"/>
  <c r="AL23" i="324" s="1"/>
  <c r="AQ40" i="273"/>
  <c r="AP219" i="273"/>
  <c r="AP43" i="273"/>
  <c r="AP45" i="273" s="1"/>
  <c r="AP149" i="273" s="1"/>
  <c r="AP150" i="273" s="1"/>
  <c r="AP49" i="324" s="1"/>
  <c r="AP50" i="324" s="1"/>
  <c r="AM70" i="273"/>
  <c r="AN180" i="273"/>
  <c r="AN124" i="273"/>
  <c r="AN88" i="273"/>
  <c r="AM23" i="327"/>
  <c r="AM60" i="324"/>
  <c r="AK57" i="324"/>
  <c r="AK63" i="324" s="1"/>
  <c r="AK64" i="324" s="1"/>
  <c r="AK20" i="327"/>
  <c r="AM126" i="273"/>
  <c r="AM21" i="285" s="1"/>
  <c r="AL202" i="273"/>
  <c r="AL203" i="273" s="1"/>
  <c r="AL197" i="273"/>
  <c r="AL198" i="273" s="1"/>
  <c r="AL201" i="273" s="1"/>
  <c r="AL208" i="273"/>
  <c r="AL209" i="273" s="1"/>
  <c r="AJ28" i="285"/>
  <c r="AJ11" i="325"/>
  <c r="AJ34" i="265"/>
  <c r="AJ66" i="324"/>
  <c r="AN89" i="273"/>
  <c r="AN93" i="273"/>
  <c r="AO94" i="273" s="1"/>
  <c r="AO181" i="273" s="1"/>
  <c r="AN11" i="286"/>
  <c r="AN169" i="273"/>
  <c r="AN207" i="273"/>
  <c r="AN73" i="273"/>
  <c r="AO74" i="273" s="1"/>
  <c r="AN42" i="324"/>
  <c r="AN43" i="324" s="1"/>
  <c r="AN69" i="273"/>
  <c r="AN15" i="275"/>
  <c r="AI3" i="288"/>
  <c r="AI3" i="327"/>
  <c r="AI3" i="325"/>
  <c r="AI3" i="320"/>
  <c r="AI3" i="289"/>
  <c r="AI3" i="286"/>
  <c r="AI3" i="324"/>
  <c r="AI3" i="265"/>
  <c r="AI3" i="278"/>
  <c r="AI3" i="285"/>
  <c r="AI3" i="282"/>
  <c r="AI3" i="323"/>
  <c r="AI3" i="315"/>
  <c r="AI3" i="273"/>
  <c r="AI3" i="275"/>
  <c r="AM24" i="327"/>
  <c r="AM61" i="324"/>
  <c r="AO2" i="275"/>
  <c r="AO2" i="327"/>
  <c r="AO163" i="273"/>
  <c r="AO164" i="273" s="1"/>
  <c r="AO2" i="288"/>
  <c r="AO2" i="286"/>
  <c r="AO220" i="273"/>
  <c r="AO221" i="273" s="1"/>
  <c r="AO121" i="273"/>
  <c r="AO122" i="273" s="1"/>
  <c r="AO125" i="273" s="1"/>
  <c r="AO154" i="273"/>
  <c r="AO155" i="273" s="1"/>
  <c r="AO2" i="285"/>
  <c r="AO2" i="315"/>
  <c r="AO2" i="324"/>
  <c r="AO2" i="273"/>
  <c r="AO2" i="265"/>
  <c r="AO51" i="273"/>
  <c r="AO2" i="282"/>
  <c r="AO64" i="273"/>
  <c r="AO84" i="273"/>
  <c r="AO85" i="273" s="1"/>
  <c r="AO2" i="325"/>
  <c r="AO2" i="278"/>
  <c r="AO2" i="320"/>
  <c r="AO2" i="289"/>
  <c r="AO2" i="323"/>
  <c r="AN68" i="273"/>
  <c r="AN179" i="273"/>
  <c r="AJ189" i="273"/>
  <c r="AJ190" i="273" s="1"/>
  <c r="AK182" i="273"/>
  <c r="AM20" i="275"/>
  <c r="AN17" i="275" s="1"/>
  <c r="AM58" i="324"/>
  <c r="AM21" i="327"/>
  <c r="AM59" i="324"/>
  <c r="AM22" i="327"/>
  <c r="BC5" i="325"/>
  <c r="BC5" i="327"/>
  <c r="AZ39" i="273"/>
  <c r="BC5" i="324"/>
  <c r="BC5" i="323"/>
  <c r="BB28" i="273"/>
  <c r="BB29" i="273" s="1"/>
  <c r="BB33" i="273" s="1"/>
  <c r="BB32" i="273"/>
  <c r="BA34" i="273"/>
  <c r="BC5" i="320"/>
  <c r="BC25" i="273"/>
  <c r="BC26" i="273" s="1"/>
  <c r="BC5" i="315"/>
  <c r="BC5" i="265"/>
  <c r="BC5" i="288"/>
  <c r="BC5" i="282"/>
  <c r="BC5" i="275"/>
  <c r="BC5" i="286"/>
  <c r="BC5" i="285"/>
  <c r="BC5" i="289"/>
  <c r="BC5" i="278"/>
  <c r="BC15" i="273"/>
  <c r="BC16" i="273" s="1"/>
  <c r="BC5" i="273"/>
  <c r="BB177" i="273"/>
  <c r="BB168" i="273"/>
  <c r="AP25" i="327" l="1"/>
  <c r="AP62" i="324"/>
  <c r="BA87" i="278"/>
  <c r="BA88" i="278" s="1"/>
  <c r="BA94" i="278" s="1"/>
  <c r="BA48" i="324"/>
  <c r="BP10" i="273"/>
  <c r="BO12" i="273"/>
  <c r="AP79" i="288"/>
  <c r="AP135" i="273"/>
  <c r="AP136" i="273" s="1"/>
  <c r="AP139" i="273" s="1"/>
  <c r="AM140" i="273"/>
  <c r="AL92" i="278"/>
  <c r="AO106" i="273"/>
  <c r="AO138" i="273"/>
  <c r="AJ72" i="278"/>
  <c r="AJ73" i="278" s="1"/>
  <c r="AJ106" i="278" s="1"/>
  <c r="AJ93" i="278"/>
  <c r="AJ95" i="278" s="1"/>
  <c r="AJ100" i="278" s="1"/>
  <c r="AJ101" i="278" s="1"/>
  <c r="AO277" i="278"/>
  <c r="AO99" i="278"/>
  <c r="AM111" i="273"/>
  <c r="AL112" i="273" s="1"/>
  <c r="AL61" i="288" s="1"/>
  <c r="AL63" i="288" s="1"/>
  <c r="AL65" i="288" s="1"/>
  <c r="AM51" i="288"/>
  <c r="AM52" i="288" s="1"/>
  <c r="AM56" i="288" s="1"/>
  <c r="AN46" i="325"/>
  <c r="AN55" i="288"/>
  <c r="AM92" i="325"/>
  <c r="AM35" i="288"/>
  <c r="AM37" i="288" s="1"/>
  <c r="AM42" i="288"/>
  <c r="AL39" i="288"/>
  <c r="AL43" i="288"/>
  <c r="BC38" i="273"/>
  <c r="BC13" i="288"/>
  <c r="BC145" i="325"/>
  <c r="AP103" i="273"/>
  <c r="AP104" i="273" s="1"/>
  <c r="AP107" i="273" s="1"/>
  <c r="AP26" i="288"/>
  <c r="AO42" i="325"/>
  <c r="AO43" i="325" s="1"/>
  <c r="AO93" i="325"/>
  <c r="AO79" i="278"/>
  <c r="AN108" i="273"/>
  <c r="AM58" i="325"/>
  <c r="AI62" i="325"/>
  <c r="AJ47" i="325"/>
  <c r="AO189" i="278"/>
  <c r="AO56" i="278"/>
  <c r="AO253" i="278"/>
  <c r="AO126" i="278"/>
  <c r="AO135" i="278"/>
  <c r="AO213" i="278"/>
  <c r="AO269" i="278"/>
  <c r="AO71" i="278"/>
  <c r="AO153" i="278"/>
  <c r="AO181" i="278"/>
  <c r="AO205" i="278"/>
  <c r="AO49" i="278"/>
  <c r="AO144" i="278"/>
  <c r="AO118" i="278"/>
  <c r="AO237" i="278"/>
  <c r="AO173" i="278"/>
  <c r="AO197" i="278"/>
  <c r="AO245" i="278"/>
  <c r="AO221" i="278"/>
  <c r="AO229" i="278"/>
  <c r="AO261" i="278"/>
  <c r="AP13" i="289"/>
  <c r="AP14" i="289" s="1"/>
  <c r="AN170" i="273"/>
  <c r="AN172" i="273" s="1"/>
  <c r="AN173" i="273" s="1"/>
  <c r="AM4" i="315"/>
  <c r="AM4" i="327"/>
  <c r="AM4" i="278"/>
  <c r="AM4" i="323"/>
  <c r="AM4" i="289"/>
  <c r="AM4" i="265"/>
  <c r="AM4" i="325"/>
  <c r="AM4" i="285"/>
  <c r="AM4" i="288"/>
  <c r="AM4" i="286"/>
  <c r="AM4" i="282"/>
  <c r="AM4" i="273"/>
  <c r="AM4" i="324"/>
  <c r="AM4" i="320"/>
  <c r="AM4" i="275"/>
  <c r="AN40" i="278"/>
  <c r="AO28" i="278"/>
  <c r="AO29" i="278" s="1"/>
  <c r="AO40" i="278" s="1"/>
  <c r="AO118" i="325"/>
  <c r="AO130" i="325"/>
  <c r="AM129" i="325"/>
  <c r="AM117" i="325"/>
  <c r="AF329" i="278"/>
  <c r="AF30" i="265" s="1"/>
  <c r="AG323" i="278"/>
  <c r="AG324" i="278" s="1"/>
  <c r="AG328" i="278" s="1"/>
  <c r="AG73" i="265"/>
  <c r="AG314" i="278"/>
  <c r="AG315" i="278" s="1"/>
  <c r="AG327" i="278" s="1"/>
  <c r="AG67" i="265"/>
  <c r="AK33" i="278"/>
  <c r="AK35" i="278" s="1"/>
  <c r="AH323" i="278"/>
  <c r="AH73" i="265"/>
  <c r="AJ57" i="278"/>
  <c r="AJ58" i="278" s="1"/>
  <c r="AJ64" i="278" s="1"/>
  <c r="BA310" i="278"/>
  <c r="BA319" i="278"/>
  <c r="AH311" i="278"/>
  <c r="AH312" i="278" s="1"/>
  <c r="AG11" i="265"/>
  <c r="AG29" i="265" s="1"/>
  <c r="AH9" i="265"/>
  <c r="AH11" i="265" s="1"/>
  <c r="AH29" i="265" s="1"/>
  <c r="AL22" i="278"/>
  <c r="AL33" i="278" s="1"/>
  <c r="AL35" i="278" s="1"/>
  <c r="AL93" i="278" s="1"/>
  <c r="AI300" i="278"/>
  <c r="AI302" i="278" s="1"/>
  <c r="AI303" i="278" s="1"/>
  <c r="AM19" i="278"/>
  <c r="AM335" i="278"/>
  <c r="AI66" i="278"/>
  <c r="AI105" i="278" s="1"/>
  <c r="AI109" i="278" s="1"/>
  <c r="AJ162" i="278"/>
  <c r="AM208" i="273"/>
  <c r="AM209" i="273" s="1"/>
  <c r="AM276" i="278"/>
  <c r="AM278" i="278" s="1"/>
  <c r="AM294" i="278" s="1"/>
  <c r="AM260" i="278"/>
  <c r="AM262" i="278" s="1"/>
  <c r="AM292" i="278" s="1"/>
  <c r="AM268" i="278"/>
  <c r="AM270" i="278" s="1"/>
  <c r="AM293" i="278" s="1"/>
  <c r="AM244" i="278"/>
  <c r="AM246" i="278" s="1"/>
  <c r="AM290" i="278" s="1"/>
  <c r="AM252" i="278"/>
  <c r="AM254" i="278" s="1"/>
  <c r="AM291" i="278" s="1"/>
  <c r="AM236" i="278"/>
  <c r="AM238" i="278" s="1"/>
  <c r="AM289" i="278" s="1"/>
  <c r="AM228" i="278"/>
  <c r="AM230" i="278" s="1"/>
  <c r="AM288" i="278" s="1"/>
  <c r="AM196" i="278"/>
  <c r="AM198" i="278" s="1"/>
  <c r="AM284" i="278" s="1"/>
  <c r="AM204" i="278"/>
  <c r="AM206" i="278" s="1"/>
  <c r="AM285" i="278" s="1"/>
  <c r="AM212" i="278"/>
  <c r="AM214" i="278" s="1"/>
  <c r="AM286" i="278" s="1"/>
  <c r="AM220" i="278"/>
  <c r="AM222" i="278" s="1"/>
  <c r="AM287" i="278" s="1"/>
  <c r="AM172" i="278"/>
  <c r="AM174" i="278" s="1"/>
  <c r="AM281" i="278" s="1"/>
  <c r="AM188" i="278"/>
  <c r="AM190" i="278" s="1"/>
  <c r="AM283" i="278" s="1"/>
  <c r="AM180" i="278"/>
  <c r="AM182" i="278" s="1"/>
  <c r="AM282" i="278" s="1"/>
  <c r="AM134" i="278"/>
  <c r="AM136" i="278" s="1"/>
  <c r="AM159" i="278" s="1"/>
  <c r="AM143" i="278"/>
  <c r="AM145" i="278" s="1"/>
  <c r="AM160" i="278" s="1"/>
  <c r="AM152" i="278"/>
  <c r="AM154" i="278" s="1"/>
  <c r="AM161" i="278" s="1"/>
  <c r="AM20" i="278"/>
  <c r="AK127" i="278"/>
  <c r="AK128" i="278" s="1"/>
  <c r="AK158" i="278" s="1"/>
  <c r="AK80" i="278"/>
  <c r="AK81" i="278" s="1"/>
  <c r="AK107" i="278" s="1"/>
  <c r="AK50" i="278"/>
  <c r="AK51" i="278" s="1"/>
  <c r="AK104" i="278" s="1"/>
  <c r="AK119" i="278"/>
  <c r="AK120" i="278" s="1"/>
  <c r="AK157" i="278" s="1"/>
  <c r="AL295" i="278"/>
  <c r="AL301" i="278" s="1"/>
  <c r="BA275" i="278"/>
  <c r="BA259" i="278"/>
  <c r="BA267" i="278"/>
  <c r="BA243" i="278"/>
  <c r="BA251" i="278"/>
  <c r="BA235" i="278"/>
  <c r="BA227" i="278"/>
  <c r="BA203" i="278"/>
  <c r="BA211" i="278"/>
  <c r="BA219" i="278"/>
  <c r="BA171" i="278"/>
  <c r="BA187" i="278"/>
  <c r="BA195" i="278"/>
  <c r="BA179" i="278"/>
  <c r="BA133" i="278"/>
  <c r="BA142" i="278"/>
  <c r="BA151" i="278"/>
  <c r="AM197" i="273"/>
  <c r="AM198" i="273" s="1"/>
  <c r="AM201" i="273" s="1"/>
  <c r="AN90" i="273"/>
  <c r="AM202" i="273"/>
  <c r="AM203" i="273" s="1"/>
  <c r="AN20" i="275"/>
  <c r="AO17" i="275" s="1"/>
  <c r="AO169" i="273"/>
  <c r="AO207" i="273"/>
  <c r="AM214" i="273"/>
  <c r="AM215" i="273" s="1"/>
  <c r="AM21" i="278" s="1"/>
  <c r="AM22" i="324"/>
  <c r="AM23" i="324" s="1"/>
  <c r="AR40" i="273"/>
  <c r="AQ43" i="273"/>
  <c r="AQ45" i="273" s="1"/>
  <c r="AQ149" i="273" s="1"/>
  <c r="AQ150" i="273" s="1"/>
  <c r="AQ49" i="324" s="1"/>
  <c r="AQ50" i="324" s="1"/>
  <c r="AQ219" i="273"/>
  <c r="AO52" i="273"/>
  <c r="AO107" i="325" s="1"/>
  <c r="AO108" i="325" s="1"/>
  <c r="AO135" i="325" s="1"/>
  <c r="AN61" i="324"/>
  <c r="AN24" i="327"/>
  <c r="AL57" i="324"/>
  <c r="AL63" i="324" s="1"/>
  <c r="AL64" i="324" s="1"/>
  <c r="AL20" i="327"/>
  <c r="AN21" i="327"/>
  <c r="AN58" i="324"/>
  <c r="AK189" i="273"/>
  <c r="AK190" i="273" s="1"/>
  <c r="AL182" i="273"/>
  <c r="AO11" i="286"/>
  <c r="AO89" i="273"/>
  <c r="AO93" i="273"/>
  <c r="AP94" i="273" s="1"/>
  <c r="AP181" i="273" s="1"/>
  <c r="AO88" i="273"/>
  <c r="AO180" i="273"/>
  <c r="AO124" i="273"/>
  <c r="AK66" i="324"/>
  <c r="AK34" i="265"/>
  <c r="AK28" i="285"/>
  <c r="AK11" i="325"/>
  <c r="AN126" i="273"/>
  <c r="AN21" i="285" s="1"/>
  <c r="AP84" i="273"/>
  <c r="AP85" i="273" s="1"/>
  <c r="AP2" i="282"/>
  <c r="AP2" i="320"/>
  <c r="AP2" i="325"/>
  <c r="AP163" i="273"/>
  <c r="AP164" i="273" s="1"/>
  <c r="AP2" i="327"/>
  <c r="AP2" i="323"/>
  <c r="AP2" i="278"/>
  <c r="AP64" i="273"/>
  <c r="AP65" i="273" s="1"/>
  <c r="AP45" i="325" s="1"/>
  <c r="AP2" i="315"/>
  <c r="AP121" i="273"/>
  <c r="AP122" i="273" s="1"/>
  <c r="AP125" i="273" s="1"/>
  <c r="AP2" i="289"/>
  <c r="AP220" i="273"/>
  <c r="AP221" i="273" s="1"/>
  <c r="AP2" i="265"/>
  <c r="AP2" i="275"/>
  <c r="AP2" i="286"/>
  <c r="AP2" i="273"/>
  <c r="AP2" i="288"/>
  <c r="AP2" i="324"/>
  <c r="AP51" i="273"/>
  <c r="AP52" i="273" s="1"/>
  <c r="AP107" i="325" s="1"/>
  <c r="AP108" i="325" s="1"/>
  <c r="AP135" i="325" s="1"/>
  <c r="AP2" i="285"/>
  <c r="AP154" i="273"/>
  <c r="AP155" i="273" s="1"/>
  <c r="AN22" i="327"/>
  <c r="AN59" i="324"/>
  <c r="AJ3" i="288"/>
  <c r="AJ3" i="289"/>
  <c r="AJ3" i="265"/>
  <c r="AJ3" i="323"/>
  <c r="AJ3" i="285"/>
  <c r="AJ3" i="315"/>
  <c r="AJ3" i="282"/>
  <c r="AJ3" i="273"/>
  <c r="AJ3" i="320"/>
  <c r="AJ3" i="325"/>
  <c r="AJ3" i="324"/>
  <c r="AJ3" i="275"/>
  <c r="AJ3" i="327"/>
  <c r="AJ3" i="286"/>
  <c r="AJ3" i="278"/>
  <c r="AN70" i="273"/>
  <c r="AO65" i="273"/>
  <c r="AO45" i="325" s="1"/>
  <c r="AO179" i="273"/>
  <c r="AO68" i="273"/>
  <c r="AN60" i="324"/>
  <c r="AN23" i="327"/>
  <c r="BD5" i="325"/>
  <c r="BD5" i="327"/>
  <c r="BD5" i="324"/>
  <c r="BD5" i="323"/>
  <c r="BB34" i="273"/>
  <c r="BC28" i="273"/>
  <c r="BC29" i="273" s="1"/>
  <c r="BC33" i="273" s="1"/>
  <c r="BC32" i="273"/>
  <c r="BA39" i="273"/>
  <c r="BA44" i="273"/>
  <c r="BD5" i="320"/>
  <c r="BD25" i="273"/>
  <c r="BD26" i="273" s="1"/>
  <c r="BD5" i="315"/>
  <c r="BD5" i="288"/>
  <c r="BD5" i="282"/>
  <c r="BD5" i="275"/>
  <c r="BD5" i="286"/>
  <c r="BD5" i="265"/>
  <c r="BD5" i="285"/>
  <c r="BD5" i="289"/>
  <c r="BD5" i="278"/>
  <c r="BD15" i="273"/>
  <c r="BD16" i="273" s="1"/>
  <c r="BD5" i="273"/>
  <c r="BC177" i="273"/>
  <c r="BC168" i="273"/>
  <c r="X32" i="265"/>
  <c r="AJ108" i="278" l="1"/>
  <c r="AJ50" i="325"/>
  <c r="AJ51" i="325" s="1"/>
  <c r="AJ54" i="325" s="1"/>
  <c r="AJ55" i="325" s="1"/>
  <c r="AJ59" i="325" s="1"/>
  <c r="AJ60" i="325" s="1"/>
  <c r="AQ62" i="324"/>
  <c r="AQ25" i="327"/>
  <c r="BB87" i="278"/>
  <c r="BB88" i="278" s="1"/>
  <c r="BB94" i="278" s="1"/>
  <c r="BB48" i="324"/>
  <c r="BQ10" i="273"/>
  <c r="BP12" i="273"/>
  <c r="AQ79" i="288"/>
  <c r="AQ135" i="273"/>
  <c r="AQ136" i="273" s="1"/>
  <c r="AQ139" i="273" s="1"/>
  <c r="AN208" i="273"/>
  <c r="AN91" i="278"/>
  <c r="AL95" i="278"/>
  <c r="AL100" i="278" s="1"/>
  <c r="AL101" i="278" s="1"/>
  <c r="AK72" i="278"/>
  <c r="AK73" i="278" s="1"/>
  <c r="AK106" i="278" s="1"/>
  <c r="AK93" i="278"/>
  <c r="AK95" i="278" s="1"/>
  <c r="AK100" i="278" s="1"/>
  <c r="AK101" i="278" s="1"/>
  <c r="AP261" i="278"/>
  <c r="AP99" i="278"/>
  <c r="AN140" i="273"/>
  <c r="AM92" i="278"/>
  <c r="AO46" i="325"/>
  <c r="AO55" i="288"/>
  <c r="AN111" i="273"/>
  <c r="AM112" i="273" s="1"/>
  <c r="AM61" i="288" s="1"/>
  <c r="AM63" i="288" s="1"/>
  <c r="AM65" i="288" s="1"/>
  <c r="AN51" i="288"/>
  <c r="AN52" i="288" s="1"/>
  <c r="AN56" i="288" s="1"/>
  <c r="AN92" i="325"/>
  <c r="AN42" i="288"/>
  <c r="AN35" i="288"/>
  <c r="AN37" i="288" s="1"/>
  <c r="AM43" i="288"/>
  <c r="AM39" i="288"/>
  <c r="AQ103" i="273"/>
  <c r="AQ104" i="273" s="1"/>
  <c r="AQ107" i="273" s="1"/>
  <c r="AQ26" i="288"/>
  <c r="BD38" i="273"/>
  <c r="BD145" i="325"/>
  <c r="BD13" i="288"/>
  <c r="AP42" i="325"/>
  <c r="AP43" i="325" s="1"/>
  <c r="AP93" i="325"/>
  <c r="AO108" i="273"/>
  <c r="AN58" i="325"/>
  <c r="AJ62" i="325"/>
  <c r="AK47" i="325"/>
  <c r="AP197" i="278"/>
  <c r="AP118" i="278"/>
  <c r="AP56" i="278"/>
  <c r="AP126" i="278"/>
  <c r="AP221" i="278"/>
  <c r="AP79" i="278"/>
  <c r="AP189" i="278"/>
  <c r="AP237" i="278"/>
  <c r="AP144" i="278"/>
  <c r="AP213" i="278"/>
  <c r="AP269" i="278"/>
  <c r="AP49" i="278"/>
  <c r="AP135" i="278"/>
  <c r="AP153" i="278"/>
  <c r="AP205" i="278"/>
  <c r="AP245" i="278"/>
  <c r="AP253" i="278"/>
  <c r="AP277" i="278"/>
  <c r="AP71" i="278"/>
  <c r="AP173" i="278"/>
  <c r="AP181" i="278"/>
  <c r="AP229" i="278"/>
  <c r="AQ13" i="289"/>
  <c r="AQ14" i="289" s="1"/>
  <c r="AK57" i="278"/>
  <c r="AK58" i="278" s="1"/>
  <c r="AK64" i="278" s="1"/>
  <c r="AO34" i="278"/>
  <c r="AO170" i="273"/>
  <c r="AO172" i="273" s="1"/>
  <c r="AO173" i="273" s="1"/>
  <c r="AO4" i="327" s="1"/>
  <c r="AN4" i="273"/>
  <c r="AN4" i="286"/>
  <c r="AN4" i="323"/>
  <c r="AN4" i="275"/>
  <c r="AN4" i="285"/>
  <c r="AN4" i="288"/>
  <c r="AN4" i="289"/>
  <c r="AN4" i="320"/>
  <c r="AN4" i="278"/>
  <c r="AN4" i="327"/>
  <c r="AN4" i="315"/>
  <c r="AN4" i="265"/>
  <c r="AN4" i="282"/>
  <c r="AN4" i="325"/>
  <c r="AN4" i="324"/>
  <c r="X334" i="278"/>
  <c r="X336" i="278" s="1"/>
  <c r="X12" i="325" s="1"/>
  <c r="AP26" i="327"/>
  <c r="AO26" i="327"/>
  <c r="AN129" i="325"/>
  <c r="AN117" i="325"/>
  <c r="AP28" i="278"/>
  <c r="AP29" i="278" s="1"/>
  <c r="AP40" i="278" s="1"/>
  <c r="AP130" i="325"/>
  <c r="AP118" i="325"/>
  <c r="AH324" i="278"/>
  <c r="AH328" i="278" s="1"/>
  <c r="AG329" i="278"/>
  <c r="AG30" i="265" s="1"/>
  <c r="AH314" i="278"/>
  <c r="AH315" i="278" s="1"/>
  <c r="AH327" i="278" s="1"/>
  <c r="AH67" i="265"/>
  <c r="AJ61" i="278"/>
  <c r="AJ62" i="278" s="1"/>
  <c r="AJ65" i="278" s="1"/>
  <c r="AJ66" i="278" s="1"/>
  <c r="AJ105" i="278" s="1"/>
  <c r="AJ109" i="278" s="1"/>
  <c r="AL39" i="278"/>
  <c r="AL41" i="278" s="1"/>
  <c r="AL80" i="278" s="1"/>
  <c r="AL81" i="278" s="1"/>
  <c r="AL107" i="278" s="1"/>
  <c r="AI311" i="278"/>
  <c r="AI312" i="278" s="1"/>
  <c r="AI10" i="265"/>
  <c r="AI320" i="278"/>
  <c r="AI321" i="278" s="1"/>
  <c r="BB319" i="278"/>
  <c r="BB310" i="278"/>
  <c r="AK162" i="278"/>
  <c r="AK300" i="278" s="1"/>
  <c r="AK302" i="278" s="1"/>
  <c r="AK303" i="278" s="1"/>
  <c r="AI9" i="265"/>
  <c r="AM22" i="278"/>
  <c r="AM33" i="278" s="1"/>
  <c r="AM35" i="278" s="1"/>
  <c r="AM93" i="278" s="1"/>
  <c r="AN19" i="278"/>
  <c r="AN335" i="278"/>
  <c r="AJ300" i="278"/>
  <c r="AJ302" i="278" s="1"/>
  <c r="AJ303" i="278" s="1"/>
  <c r="AN197" i="273"/>
  <c r="AN198" i="273" s="1"/>
  <c r="AN201" i="273" s="1"/>
  <c r="AN276" i="278"/>
  <c r="AN278" i="278" s="1"/>
  <c r="AN294" i="278" s="1"/>
  <c r="AN252" i="278"/>
  <c r="AN254" i="278" s="1"/>
  <c r="AN291" i="278" s="1"/>
  <c r="AN260" i="278"/>
  <c r="AN262" i="278" s="1"/>
  <c r="AN292" i="278" s="1"/>
  <c r="AN268" i="278"/>
  <c r="AN270" i="278" s="1"/>
  <c r="AN293" i="278" s="1"/>
  <c r="AN236" i="278"/>
  <c r="AN238" i="278" s="1"/>
  <c r="AN289" i="278" s="1"/>
  <c r="AN244" i="278"/>
  <c r="AN246" i="278" s="1"/>
  <c r="AN290" i="278" s="1"/>
  <c r="AN220" i="278"/>
  <c r="AN222" i="278" s="1"/>
  <c r="AN287" i="278" s="1"/>
  <c r="AN228" i="278"/>
  <c r="AN230" i="278" s="1"/>
  <c r="AN288" i="278" s="1"/>
  <c r="AN204" i="278"/>
  <c r="AN206" i="278" s="1"/>
  <c r="AN285" i="278" s="1"/>
  <c r="AN212" i="278"/>
  <c r="AN214" i="278" s="1"/>
  <c r="AN286" i="278" s="1"/>
  <c r="AN196" i="278"/>
  <c r="AN198" i="278" s="1"/>
  <c r="AN284" i="278" s="1"/>
  <c r="AN180" i="278"/>
  <c r="AN182" i="278" s="1"/>
  <c r="AN282" i="278" s="1"/>
  <c r="AN188" i="278"/>
  <c r="AN190" i="278" s="1"/>
  <c r="AN283" i="278" s="1"/>
  <c r="AN172" i="278"/>
  <c r="AN174" i="278" s="1"/>
  <c r="AN281" i="278" s="1"/>
  <c r="AN152" i="278"/>
  <c r="AN154" i="278" s="1"/>
  <c r="AN161" i="278" s="1"/>
  <c r="AN134" i="278"/>
  <c r="AN136" i="278" s="1"/>
  <c r="AN159" i="278" s="1"/>
  <c r="AN143" i="278"/>
  <c r="AN145" i="278" s="1"/>
  <c r="AN160" i="278" s="1"/>
  <c r="AN20" i="278"/>
  <c r="AO90" i="273"/>
  <c r="AN202" i="273"/>
  <c r="AN203" i="273" s="1"/>
  <c r="BB44" i="273"/>
  <c r="BB275" i="278"/>
  <c r="BB251" i="278"/>
  <c r="BB259" i="278"/>
  <c r="BB267" i="278"/>
  <c r="BB235" i="278"/>
  <c r="BB243" i="278"/>
  <c r="BB219" i="278"/>
  <c r="BB227" i="278"/>
  <c r="BB203" i="278"/>
  <c r="BB211" i="278"/>
  <c r="BB195" i="278"/>
  <c r="BB179" i="278"/>
  <c r="BB187" i="278"/>
  <c r="BB171" i="278"/>
  <c r="BB151" i="278"/>
  <c r="BB133" i="278"/>
  <c r="BB142" i="278"/>
  <c r="AL57" i="278"/>
  <c r="AL58" i="278" s="1"/>
  <c r="AL72" i="278"/>
  <c r="AL73" i="278" s="1"/>
  <c r="AL106" i="278" s="1"/>
  <c r="AM295" i="278"/>
  <c r="AM301" i="278" s="1"/>
  <c r="AP73" i="273"/>
  <c r="AQ74" i="273" s="1"/>
  <c r="AP15" i="275"/>
  <c r="AP42" i="324"/>
  <c r="AP43" i="324" s="1"/>
  <c r="AP69" i="273"/>
  <c r="AP32" i="324"/>
  <c r="AP33" i="324" s="1"/>
  <c r="AP37" i="324"/>
  <c r="AP38" i="324" s="1"/>
  <c r="AP55" i="273"/>
  <c r="AQ56" i="273" s="1"/>
  <c r="AP178" i="273"/>
  <c r="AP27" i="324"/>
  <c r="AP28" i="324" s="1"/>
  <c r="AP169" i="273"/>
  <c r="AP207" i="273"/>
  <c r="AM182" i="273"/>
  <c r="AL189" i="273"/>
  <c r="AL190" i="273" s="1"/>
  <c r="AQ64" i="273"/>
  <c r="AQ65" i="273" s="1"/>
  <c r="AQ45" i="325" s="1"/>
  <c r="AQ2" i="285"/>
  <c r="AQ154" i="273"/>
  <c r="AQ155" i="273" s="1"/>
  <c r="AQ2" i="282"/>
  <c r="AQ2" i="327"/>
  <c r="AQ2" i="320"/>
  <c r="AQ2" i="275"/>
  <c r="AQ2" i="315"/>
  <c r="AQ2" i="278"/>
  <c r="AQ220" i="273"/>
  <c r="AQ221" i="273" s="1"/>
  <c r="AQ2" i="288"/>
  <c r="AQ2" i="273"/>
  <c r="AQ84" i="273"/>
  <c r="AQ85" i="273" s="1"/>
  <c r="AQ2" i="323"/>
  <c r="AQ163" i="273"/>
  <c r="AQ164" i="273" s="1"/>
  <c r="AQ2" i="286"/>
  <c r="AQ2" i="325"/>
  <c r="AQ51" i="273"/>
  <c r="AQ52" i="273" s="1"/>
  <c r="AQ107" i="325" s="1"/>
  <c r="AQ108" i="325" s="1"/>
  <c r="AQ135" i="325" s="1"/>
  <c r="AQ2" i="265"/>
  <c r="AQ2" i="289"/>
  <c r="AQ121" i="273"/>
  <c r="AQ122" i="273" s="1"/>
  <c r="AQ125" i="273" s="1"/>
  <c r="AQ2" i="324"/>
  <c r="AN209" i="273"/>
  <c r="AP11" i="286"/>
  <c r="AP89" i="273"/>
  <c r="AP93" i="273"/>
  <c r="AQ94" i="273" s="1"/>
  <c r="AQ181" i="273" s="1"/>
  <c r="AK3" i="327"/>
  <c r="AK3" i="325"/>
  <c r="AK3" i="320"/>
  <c r="AK3" i="265"/>
  <c r="AK3" i="285"/>
  <c r="AK3" i="324"/>
  <c r="AK3" i="286"/>
  <c r="AK3" i="323"/>
  <c r="AK3" i="288"/>
  <c r="AK3" i="282"/>
  <c r="AK3" i="289"/>
  <c r="AK3" i="273"/>
  <c r="AK3" i="315"/>
  <c r="AK3" i="275"/>
  <c r="AK3" i="278"/>
  <c r="AS40" i="273"/>
  <c r="AR219" i="273"/>
  <c r="AR43" i="273"/>
  <c r="AR45" i="273" s="1"/>
  <c r="AR149" i="273" s="1"/>
  <c r="AR150" i="273" s="1"/>
  <c r="AR49" i="324" s="1"/>
  <c r="AR50" i="324" s="1"/>
  <c r="AO15" i="275"/>
  <c r="AO20" i="275" s="1"/>
  <c r="AP17" i="275" s="1"/>
  <c r="AO73" i="273"/>
  <c r="AP74" i="273" s="1"/>
  <c r="AO42" i="324"/>
  <c r="AO43" i="324" s="1"/>
  <c r="AO69" i="273"/>
  <c r="AO126" i="273"/>
  <c r="AO21" i="285" s="1"/>
  <c r="AL28" i="285"/>
  <c r="AL34" i="265"/>
  <c r="AL66" i="324"/>
  <c r="AL11" i="325"/>
  <c r="AO55" i="273"/>
  <c r="AP56" i="273" s="1"/>
  <c r="AO178" i="273"/>
  <c r="AO37" i="324"/>
  <c r="AO38" i="324" s="1"/>
  <c r="AO32" i="324"/>
  <c r="AO33" i="324" s="1"/>
  <c r="AO27" i="324"/>
  <c r="AO28" i="324" s="1"/>
  <c r="AM20" i="327"/>
  <c r="AM57" i="324"/>
  <c r="AM63" i="324" s="1"/>
  <c r="AM64" i="324" s="1"/>
  <c r="AN214" i="273"/>
  <c r="AN215" i="273" s="1"/>
  <c r="AN21" i="278" s="1"/>
  <c r="AN22" i="324"/>
  <c r="AN23" i="324" s="1"/>
  <c r="AO70" i="273"/>
  <c r="BE5" i="325"/>
  <c r="BE5" i="327"/>
  <c r="BB39" i="273"/>
  <c r="BE5" i="324"/>
  <c r="BE5" i="323"/>
  <c r="BC34" i="273"/>
  <c r="BD28" i="273"/>
  <c r="BD29" i="273" s="1"/>
  <c r="BD33" i="273" s="1"/>
  <c r="BD32" i="273"/>
  <c r="BE5" i="320"/>
  <c r="BE25" i="273"/>
  <c r="BE26" i="273" s="1"/>
  <c r="BE5" i="315"/>
  <c r="BE5" i="275"/>
  <c r="BE5" i="286"/>
  <c r="BE5" i="265"/>
  <c r="BE5" i="288"/>
  <c r="BE5" i="282"/>
  <c r="BE5" i="278"/>
  <c r="BE5" i="285"/>
  <c r="BE5" i="289"/>
  <c r="BE15" i="273"/>
  <c r="BE16" i="273" s="1"/>
  <c r="BE5" i="273"/>
  <c r="BD177" i="273"/>
  <c r="BD168" i="273"/>
  <c r="AL108" i="278" l="1"/>
  <c r="AL50" i="325"/>
  <c r="AL51" i="325" s="1"/>
  <c r="AL54" i="325" s="1"/>
  <c r="AL55" i="325" s="1"/>
  <c r="AL59" i="325" s="1"/>
  <c r="AL60" i="325" s="1"/>
  <c r="AK108" i="278"/>
  <c r="AK50" i="325"/>
  <c r="AK51" i="325" s="1"/>
  <c r="AK54" i="325" s="1"/>
  <c r="AK55" i="325" s="1"/>
  <c r="AK59" i="325" s="1"/>
  <c r="AK60" i="325" s="1"/>
  <c r="AR25" i="327"/>
  <c r="AR62" i="324"/>
  <c r="BC87" i="278"/>
  <c r="BC88" i="278" s="1"/>
  <c r="BC94" i="278" s="1"/>
  <c r="BC48" i="324"/>
  <c r="AM95" i="278"/>
  <c r="AM100" i="278" s="1"/>
  <c r="AM101" i="278" s="1"/>
  <c r="BR10" i="273"/>
  <c r="BQ12" i="273"/>
  <c r="AQ253" i="278"/>
  <c r="AQ99" i="278"/>
  <c r="AO140" i="273"/>
  <c r="AN92" i="278"/>
  <c r="AO197" i="273"/>
  <c r="AO198" i="273" s="1"/>
  <c r="AO201" i="273" s="1"/>
  <c r="AO91" i="278"/>
  <c r="AP106" i="273"/>
  <c r="AP108" i="273" s="1"/>
  <c r="AP138" i="273"/>
  <c r="AR79" i="288"/>
  <c r="AR135" i="273"/>
  <c r="AR136" i="273" s="1"/>
  <c r="AR139" i="273" s="1"/>
  <c r="AQ106" i="273"/>
  <c r="AQ138" i="273"/>
  <c r="AP46" i="325"/>
  <c r="AP55" i="288"/>
  <c r="AO111" i="273"/>
  <c r="AN112" i="273" s="1"/>
  <c r="AN61" i="288" s="1"/>
  <c r="AN63" i="288" s="1"/>
  <c r="AN65" i="288" s="1"/>
  <c r="AO51" i="288"/>
  <c r="AO52" i="288" s="1"/>
  <c r="AO56" i="288" s="1"/>
  <c r="AN43" i="288"/>
  <c r="AN39" i="288"/>
  <c r="AO92" i="325"/>
  <c r="AO42" i="288"/>
  <c r="AO35" i="288"/>
  <c r="AO37" i="288" s="1"/>
  <c r="AR103" i="273"/>
  <c r="AR104" i="273" s="1"/>
  <c r="AR107" i="273" s="1"/>
  <c r="AR26" i="288"/>
  <c r="BE38" i="273"/>
  <c r="BE13" i="288"/>
  <c r="BE145" i="325"/>
  <c r="AQ42" i="325"/>
  <c r="AQ43" i="325" s="1"/>
  <c r="AQ93" i="325"/>
  <c r="AK62" i="325"/>
  <c r="AL47" i="325"/>
  <c r="F250" i="321"/>
  <c r="AO58" i="325"/>
  <c r="AQ173" i="278"/>
  <c r="AQ118" i="278"/>
  <c r="AQ135" i="278"/>
  <c r="AQ205" i="278"/>
  <c r="AQ213" i="278"/>
  <c r="AQ153" i="278"/>
  <c r="AQ49" i="278"/>
  <c r="AQ144" i="278"/>
  <c r="AQ245" i="278"/>
  <c r="AQ56" i="278"/>
  <c r="AQ126" i="278"/>
  <c r="AQ181" i="278"/>
  <c r="AQ197" i="278"/>
  <c r="AQ237" i="278"/>
  <c r="AQ277" i="278"/>
  <c r="AQ229" i="278"/>
  <c r="AQ261" i="278"/>
  <c r="AQ269" i="278"/>
  <c r="AQ79" i="278"/>
  <c r="AQ71" i="278"/>
  <c r="AQ189" i="278"/>
  <c r="AQ221" i="278"/>
  <c r="AR13" i="289"/>
  <c r="AR14" i="289" s="1"/>
  <c r="AK61" i="278"/>
  <c r="AK62" i="278" s="1"/>
  <c r="AK65" i="278" s="1"/>
  <c r="AK66" i="278" s="1"/>
  <c r="AK105" i="278" s="1"/>
  <c r="AK109" i="278" s="1"/>
  <c r="AO4" i="324"/>
  <c r="AO4" i="323"/>
  <c r="AP170" i="273"/>
  <c r="AP172" i="273" s="1"/>
  <c r="AP173" i="273" s="1"/>
  <c r="AO4" i="325"/>
  <c r="AO4" i="275"/>
  <c r="AO4" i="289"/>
  <c r="AO4" i="320"/>
  <c r="AO4" i="286"/>
  <c r="AO4" i="285"/>
  <c r="AO4" i="315"/>
  <c r="AO4" i="282"/>
  <c r="AO4" i="288"/>
  <c r="AO4" i="278"/>
  <c r="AO4" i="273"/>
  <c r="AO4" i="265"/>
  <c r="AH329" i="278"/>
  <c r="AH30" i="265" s="1"/>
  <c r="X11" i="327"/>
  <c r="AP34" i="278"/>
  <c r="AQ26" i="327"/>
  <c r="AQ28" i="278"/>
  <c r="AQ29" i="278" s="1"/>
  <c r="AQ40" i="278" s="1"/>
  <c r="AQ130" i="325"/>
  <c r="AQ118" i="325"/>
  <c r="AO129" i="325"/>
  <c r="AO117" i="325"/>
  <c r="AL127" i="278"/>
  <c r="AL128" i="278" s="1"/>
  <c r="AL158" i="278" s="1"/>
  <c r="AI314" i="278"/>
  <c r="AI315" i="278" s="1"/>
  <c r="AI327" i="278" s="1"/>
  <c r="AI67" i="265"/>
  <c r="AI323" i="278"/>
  <c r="AI324" i="278" s="1"/>
  <c r="AI328" i="278" s="1"/>
  <c r="AI73" i="265"/>
  <c r="AL50" i="278"/>
  <c r="AL51" i="278" s="1"/>
  <c r="AL104" i="278" s="1"/>
  <c r="AL119" i="278"/>
  <c r="AL120" i="278" s="1"/>
  <c r="AL157" i="278" s="1"/>
  <c r="AM39" i="278"/>
  <c r="AM41" i="278" s="1"/>
  <c r="AM50" i="278" s="1"/>
  <c r="AM51" i="278" s="1"/>
  <c r="AM104" i="278" s="1"/>
  <c r="BC310" i="278"/>
  <c r="BC319" i="278"/>
  <c r="AJ10" i="265"/>
  <c r="AJ320" i="278"/>
  <c r="AJ321" i="278" s="1"/>
  <c r="AJ311" i="278"/>
  <c r="AJ312" i="278" s="1"/>
  <c r="AK10" i="265"/>
  <c r="AK320" i="278"/>
  <c r="AK321" i="278" s="1"/>
  <c r="AI11" i="265"/>
  <c r="AI29" i="265" s="1"/>
  <c r="AO202" i="273"/>
  <c r="AO203" i="273" s="1"/>
  <c r="AJ9" i="265"/>
  <c r="AO19" i="278"/>
  <c r="AO335" i="278"/>
  <c r="AO208" i="273"/>
  <c r="AO209" i="273" s="1"/>
  <c r="AN22" i="278"/>
  <c r="AN33" i="278" s="1"/>
  <c r="AN35" i="278" s="1"/>
  <c r="AN93" i="278" s="1"/>
  <c r="BC44" i="273"/>
  <c r="BC275" i="278"/>
  <c r="BC243" i="278"/>
  <c r="BC259" i="278"/>
  <c r="BC267" i="278"/>
  <c r="BC235" i="278"/>
  <c r="BC211" i="278"/>
  <c r="BC219" i="278"/>
  <c r="BC227" i="278"/>
  <c r="BC251" i="278"/>
  <c r="BC187" i="278"/>
  <c r="BC195" i="278"/>
  <c r="BC171" i="278"/>
  <c r="BC203" i="278"/>
  <c r="BC179" i="278"/>
  <c r="BC142" i="278"/>
  <c r="BC151" i="278"/>
  <c r="BC133" i="278"/>
  <c r="AO268" i="278"/>
  <c r="AO270" i="278" s="1"/>
  <c r="AO293" i="278" s="1"/>
  <c r="AO276" i="278"/>
  <c r="AO278" i="278" s="1"/>
  <c r="AO294" i="278" s="1"/>
  <c r="AO244" i="278"/>
  <c r="AO246" i="278" s="1"/>
  <c r="AO290" i="278" s="1"/>
  <c r="AO252" i="278"/>
  <c r="AO254" i="278" s="1"/>
  <c r="AO291" i="278" s="1"/>
  <c r="AO260" i="278"/>
  <c r="AO262" i="278" s="1"/>
  <c r="AO292" i="278" s="1"/>
  <c r="AO236" i="278"/>
  <c r="AO238" i="278" s="1"/>
  <c r="AO289" i="278" s="1"/>
  <c r="AO212" i="278"/>
  <c r="AO214" i="278" s="1"/>
  <c r="AO286" i="278" s="1"/>
  <c r="AO220" i="278"/>
  <c r="AO222" i="278" s="1"/>
  <c r="AO287" i="278" s="1"/>
  <c r="AO228" i="278"/>
  <c r="AO230" i="278" s="1"/>
  <c r="AO288" i="278" s="1"/>
  <c r="AO204" i="278"/>
  <c r="AO206" i="278" s="1"/>
  <c r="AO285" i="278" s="1"/>
  <c r="AO188" i="278"/>
  <c r="AO190" i="278" s="1"/>
  <c r="AO283" i="278" s="1"/>
  <c r="AO172" i="278"/>
  <c r="AO174" i="278" s="1"/>
  <c r="AO281" i="278" s="1"/>
  <c r="AO196" i="278"/>
  <c r="AO198" i="278" s="1"/>
  <c r="AO284" i="278" s="1"/>
  <c r="AO180" i="278"/>
  <c r="AO182" i="278" s="1"/>
  <c r="AO282" i="278" s="1"/>
  <c r="AO143" i="278"/>
  <c r="AO145" i="278" s="1"/>
  <c r="AO160" i="278" s="1"/>
  <c r="AO152" i="278"/>
  <c r="AO154" i="278" s="1"/>
  <c r="AO161" i="278" s="1"/>
  <c r="AO134" i="278"/>
  <c r="AO136" i="278" s="1"/>
  <c r="AO159" i="278" s="1"/>
  <c r="AO20" i="278"/>
  <c r="AL64" i="278"/>
  <c r="AL61" i="278"/>
  <c r="AL62" i="278" s="1"/>
  <c r="AL65" i="278" s="1"/>
  <c r="AN295" i="278"/>
  <c r="AN301" i="278" s="1"/>
  <c r="AM57" i="278"/>
  <c r="AM58" i="278" s="1"/>
  <c r="AM72" i="278"/>
  <c r="AM73" i="278" s="1"/>
  <c r="AM106" i="278" s="1"/>
  <c r="AN57" i="324"/>
  <c r="AN63" i="324" s="1"/>
  <c r="AN64" i="324" s="1"/>
  <c r="AN20" i="327"/>
  <c r="AO21" i="327"/>
  <c r="AO58" i="324"/>
  <c r="AP68" i="273"/>
  <c r="AP70" i="273" s="1"/>
  <c r="AP179" i="273"/>
  <c r="AO61" i="324"/>
  <c r="AO24" i="327"/>
  <c r="AQ93" i="273"/>
  <c r="AR94" i="273" s="1"/>
  <c r="AR181" i="273" s="1"/>
  <c r="AQ89" i="273"/>
  <c r="AQ11" i="286"/>
  <c r="AQ69" i="273"/>
  <c r="AQ15" i="275"/>
  <c r="AQ42" i="324"/>
  <c r="AQ43" i="324" s="1"/>
  <c r="AQ73" i="273"/>
  <c r="AR74" i="273" s="1"/>
  <c r="AO59" i="324"/>
  <c r="AO22" i="327"/>
  <c r="AP124" i="273"/>
  <c r="AP126" i="273" s="1"/>
  <c r="AP21" i="285" s="1"/>
  <c r="AP180" i="273"/>
  <c r="AP88" i="273"/>
  <c r="AP90" i="273" s="1"/>
  <c r="AP91" i="278" s="1"/>
  <c r="AS43" i="273"/>
  <c r="AS45" i="273" s="1"/>
  <c r="AS149" i="273" s="1"/>
  <c r="AS150" i="273" s="1"/>
  <c r="AS49" i="324" s="1"/>
  <c r="AS50" i="324" s="1"/>
  <c r="AT40" i="273"/>
  <c r="AS219" i="273"/>
  <c r="AL3" i="315"/>
  <c r="AL3" i="282"/>
  <c r="AL3" i="323"/>
  <c r="AL3" i="324"/>
  <c r="AL3" i="275"/>
  <c r="AL3" i="289"/>
  <c r="AL3" i="286"/>
  <c r="AL3" i="273"/>
  <c r="AL3" i="278"/>
  <c r="AL3" i="288"/>
  <c r="AL3" i="320"/>
  <c r="AL3" i="327"/>
  <c r="AL3" i="325"/>
  <c r="AL3" i="285"/>
  <c r="AL3" i="265"/>
  <c r="AQ68" i="273"/>
  <c r="AQ179" i="273"/>
  <c r="AP24" i="327"/>
  <c r="AP61" i="324"/>
  <c r="AM34" i="265"/>
  <c r="AM28" i="285"/>
  <c r="AM11" i="325"/>
  <c r="AM66" i="324"/>
  <c r="AO23" i="327"/>
  <c r="AO60" i="324"/>
  <c r="AQ207" i="273"/>
  <c r="AQ169" i="273"/>
  <c r="AM189" i="273"/>
  <c r="AM190" i="273" s="1"/>
  <c r="AN182" i="273"/>
  <c r="AP23" i="327"/>
  <c r="AP60" i="324"/>
  <c r="AP20" i="275"/>
  <c r="AQ17" i="275" s="1"/>
  <c r="AO22" i="324"/>
  <c r="AO23" i="324" s="1"/>
  <c r="AO214" i="273"/>
  <c r="AO215" i="273" s="1"/>
  <c r="AO21" i="278" s="1"/>
  <c r="AR2" i="315"/>
  <c r="AR2" i="282"/>
  <c r="AR51" i="273"/>
  <c r="AR64" i="273"/>
  <c r="AR65" i="273" s="1"/>
  <c r="AR45" i="325" s="1"/>
  <c r="AR2" i="275"/>
  <c r="AR2" i="320"/>
  <c r="AR2" i="285"/>
  <c r="AR2" i="278"/>
  <c r="AR154" i="273"/>
  <c r="AR155" i="273" s="1"/>
  <c r="AR121" i="273"/>
  <c r="AR122" i="273" s="1"/>
  <c r="AR125" i="273" s="1"/>
  <c r="AR2" i="265"/>
  <c r="AR84" i="273"/>
  <c r="AR85" i="273" s="1"/>
  <c r="AR2" i="286"/>
  <c r="AR2" i="289"/>
  <c r="AR2" i="325"/>
  <c r="AR2" i="327"/>
  <c r="AR163" i="273"/>
  <c r="AR164" i="273" s="1"/>
  <c r="AR2" i="273"/>
  <c r="AR220" i="273"/>
  <c r="AR221" i="273" s="1"/>
  <c r="AR2" i="323"/>
  <c r="AR2" i="324"/>
  <c r="AR2" i="288"/>
  <c r="AQ37" i="324"/>
  <c r="AQ38" i="324" s="1"/>
  <c r="AQ55" i="273"/>
  <c r="AR56" i="273" s="1"/>
  <c r="AQ178" i="273"/>
  <c r="AQ32" i="324"/>
  <c r="AQ33" i="324" s="1"/>
  <c r="AQ27" i="324"/>
  <c r="AQ28" i="324" s="1"/>
  <c r="AP21" i="327"/>
  <c r="AP58" i="324"/>
  <c r="AP59" i="324"/>
  <c r="AP22" i="327"/>
  <c r="AQ180" i="273"/>
  <c r="AQ88" i="273"/>
  <c r="AQ124" i="273"/>
  <c r="BC39" i="273"/>
  <c r="BF5" i="327"/>
  <c r="BF5" i="325"/>
  <c r="BF5" i="324"/>
  <c r="BF5" i="323"/>
  <c r="BD34" i="273"/>
  <c r="BE28" i="273"/>
  <c r="BE29" i="273" s="1"/>
  <c r="BE33" i="273" s="1"/>
  <c r="BE32" i="273"/>
  <c r="BF5" i="320"/>
  <c r="BF25" i="273"/>
  <c r="BF26" i="273" s="1"/>
  <c r="BF5" i="315"/>
  <c r="BF5" i="275"/>
  <c r="BF5" i="286"/>
  <c r="BF5" i="265"/>
  <c r="BF5" i="288"/>
  <c r="BF5" i="282"/>
  <c r="BF5" i="285"/>
  <c r="BF5" i="289"/>
  <c r="BF5" i="278"/>
  <c r="BF15" i="273"/>
  <c r="BF16" i="273" s="1"/>
  <c r="BF5" i="273"/>
  <c r="BE177" i="273"/>
  <c r="BE168" i="273"/>
  <c r="AM108" i="278" l="1"/>
  <c r="AM50" i="325"/>
  <c r="AM51" i="325" s="1"/>
  <c r="AM54" i="325" s="1"/>
  <c r="AM55" i="325" s="1"/>
  <c r="AM59" i="325" s="1"/>
  <c r="AM60" i="325" s="1"/>
  <c r="BD87" i="278"/>
  <c r="BD88" i="278" s="1"/>
  <c r="BD94" i="278" s="1"/>
  <c r="BD48" i="324"/>
  <c r="AS62" i="324"/>
  <c r="AS25" i="327"/>
  <c r="AN95" i="278"/>
  <c r="AN100" i="278" s="1"/>
  <c r="AN101" i="278" s="1"/>
  <c r="BS10" i="273"/>
  <c r="BR12" i="273"/>
  <c r="AR106" i="273"/>
  <c r="AR138" i="273"/>
  <c r="AP140" i="273"/>
  <c r="AO92" i="278"/>
  <c r="AS79" i="288"/>
  <c r="AS135" i="273"/>
  <c r="AS136" i="273" s="1"/>
  <c r="AS139" i="273" s="1"/>
  <c r="AR253" i="278"/>
  <c r="AR99" i="278"/>
  <c r="AQ46" i="325"/>
  <c r="AQ55" i="288"/>
  <c r="AP111" i="273"/>
  <c r="AO112" i="273" s="1"/>
  <c r="AO61" i="288" s="1"/>
  <c r="AO63" i="288" s="1"/>
  <c r="AO65" i="288" s="1"/>
  <c r="AP51" i="288"/>
  <c r="AP52" i="288" s="1"/>
  <c r="AP56" i="288" s="1"/>
  <c r="AP92" i="325"/>
  <c r="AP35" i="288"/>
  <c r="AP37" i="288" s="1"/>
  <c r="AP42" i="288"/>
  <c r="AO43" i="288"/>
  <c r="AO39" i="288"/>
  <c r="BF38" i="273"/>
  <c r="BF13" i="288"/>
  <c r="BF145" i="325"/>
  <c r="AS103" i="273"/>
  <c r="AS104" i="273" s="1"/>
  <c r="AS107" i="273" s="1"/>
  <c r="AS26" i="288"/>
  <c r="AR181" i="278"/>
  <c r="J99" i="325"/>
  <c r="AR42" i="325"/>
  <c r="AR43" i="325" s="1"/>
  <c r="AR93" i="325"/>
  <c r="E294" i="322"/>
  <c r="J63" i="325"/>
  <c r="F252" i="321" s="1"/>
  <c r="AQ108" i="273"/>
  <c r="AP58" i="325"/>
  <c r="AL62" i="325"/>
  <c r="AM47" i="325"/>
  <c r="E309" i="322"/>
  <c r="AR49" i="278"/>
  <c r="AR245" i="278"/>
  <c r="AR153" i="278"/>
  <c r="AR237" i="278"/>
  <c r="AR135" i="278"/>
  <c r="AR126" i="278"/>
  <c r="AR71" i="278"/>
  <c r="AR173" i="278"/>
  <c r="AR229" i="278"/>
  <c r="AR205" i="278"/>
  <c r="AR277" i="278"/>
  <c r="AR189" i="278"/>
  <c r="AR269" i="278"/>
  <c r="AR56" i="278"/>
  <c r="AR144" i="278"/>
  <c r="AR221" i="278"/>
  <c r="AR261" i="278"/>
  <c r="AR118" i="278"/>
  <c r="AR79" i="278"/>
  <c r="AR197" i="278"/>
  <c r="AR213" i="278"/>
  <c r="AS13" i="289"/>
  <c r="AS14" i="289" s="1"/>
  <c r="AM80" i="278"/>
  <c r="AM81" i="278" s="1"/>
  <c r="AM107" i="278" s="1"/>
  <c r="AN39" i="278"/>
  <c r="AN41" i="278" s="1"/>
  <c r="AN80" i="278" s="1"/>
  <c r="AN81" i="278" s="1"/>
  <c r="AN107" i="278" s="1"/>
  <c r="AQ170" i="273"/>
  <c r="AQ172" i="273" s="1"/>
  <c r="AQ173" i="273" s="1"/>
  <c r="AQ4" i="285" s="1"/>
  <c r="AP4" i="289"/>
  <c r="AP4" i="315"/>
  <c r="AP4" i="288"/>
  <c r="AP4" i="320"/>
  <c r="AP4" i="285"/>
  <c r="AP4" i="278"/>
  <c r="AP4" i="273"/>
  <c r="AP4" i="265"/>
  <c r="AP4" i="286"/>
  <c r="AP4" i="325"/>
  <c r="AP4" i="275"/>
  <c r="AP4" i="323"/>
  <c r="AP4" i="327"/>
  <c r="AP4" i="282"/>
  <c r="AP4" i="324"/>
  <c r="AQ34" i="278"/>
  <c r="AP117" i="325"/>
  <c r="AP129" i="325"/>
  <c r="AR28" i="278"/>
  <c r="AR29" i="278" s="1"/>
  <c r="AR34" i="278" s="1"/>
  <c r="AR130" i="325"/>
  <c r="AR118" i="325"/>
  <c r="AL162" i="278"/>
  <c r="AL300" i="278" s="1"/>
  <c r="AL302" i="278" s="1"/>
  <c r="AL303" i="278" s="1"/>
  <c r="AM119" i="278"/>
  <c r="AM120" i="278" s="1"/>
  <c r="AM157" i="278" s="1"/>
  <c r="AI329" i="278"/>
  <c r="AI30" i="265" s="1"/>
  <c r="AM127" i="278"/>
  <c r="AM128" i="278" s="1"/>
  <c r="AM158" i="278" s="1"/>
  <c r="AJ11" i="265"/>
  <c r="AJ29" i="265" s="1"/>
  <c r="AJ323" i="278"/>
  <c r="AJ324" i="278" s="1"/>
  <c r="AJ328" i="278" s="1"/>
  <c r="AJ73" i="265"/>
  <c r="AK323" i="278"/>
  <c r="AK73" i="265"/>
  <c r="AJ314" i="278"/>
  <c r="AJ315" i="278" s="1"/>
  <c r="AJ327" i="278" s="1"/>
  <c r="AJ67" i="265"/>
  <c r="BD319" i="278"/>
  <c r="BD310" i="278"/>
  <c r="AK311" i="278"/>
  <c r="AK312" i="278" s="1"/>
  <c r="AK9" i="265"/>
  <c r="AK11" i="265" s="1"/>
  <c r="AK29" i="265" s="1"/>
  <c r="AP19" i="278"/>
  <c r="AP335" i="278"/>
  <c r="AO22" i="278"/>
  <c r="AO33" i="278" s="1"/>
  <c r="AO35" i="278" s="1"/>
  <c r="AO93" i="278" s="1"/>
  <c r="AO295" i="278"/>
  <c r="AO301" i="278" s="1"/>
  <c r="BD44" i="273"/>
  <c r="BD275" i="278"/>
  <c r="BD267" i="278"/>
  <c r="BD251" i="278"/>
  <c r="BD259" i="278"/>
  <c r="BD243" i="278"/>
  <c r="BD203" i="278"/>
  <c r="BD235" i="278"/>
  <c r="BD211" i="278"/>
  <c r="BD219" i="278"/>
  <c r="BD227" i="278"/>
  <c r="BD179" i="278"/>
  <c r="BD195" i="278"/>
  <c r="BD171" i="278"/>
  <c r="BD133" i="278"/>
  <c r="BD187" i="278"/>
  <c r="BD142" i="278"/>
  <c r="BD151" i="278"/>
  <c r="AP276" i="278"/>
  <c r="AP278" i="278" s="1"/>
  <c r="AP294" i="278" s="1"/>
  <c r="AP236" i="278"/>
  <c r="AP238" i="278" s="1"/>
  <c r="AP289" i="278" s="1"/>
  <c r="AP252" i="278"/>
  <c r="AP254" i="278" s="1"/>
  <c r="AP291" i="278" s="1"/>
  <c r="AP268" i="278"/>
  <c r="AP270" i="278" s="1"/>
  <c r="AP293" i="278" s="1"/>
  <c r="AP260" i="278"/>
  <c r="AP262" i="278" s="1"/>
  <c r="AP292" i="278" s="1"/>
  <c r="AP204" i="278"/>
  <c r="AP206" i="278" s="1"/>
  <c r="AP285" i="278" s="1"/>
  <c r="AP244" i="278"/>
  <c r="AP246" i="278" s="1"/>
  <c r="AP290" i="278" s="1"/>
  <c r="AP212" i="278"/>
  <c r="AP214" i="278" s="1"/>
  <c r="AP286" i="278" s="1"/>
  <c r="AP220" i="278"/>
  <c r="AP222" i="278" s="1"/>
  <c r="AP287" i="278" s="1"/>
  <c r="AP228" i="278"/>
  <c r="AP230" i="278" s="1"/>
  <c r="AP288" i="278" s="1"/>
  <c r="AP196" i="278"/>
  <c r="AP198" i="278" s="1"/>
  <c r="AP284" i="278" s="1"/>
  <c r="AP180" i="278"/>
  <c r="AP182" i="278" s="1"/>
  <c r="AP282" i="278" s="1"/>
  <c r="AP188" i="278"/>
  <c r="AP190" i="278" s="1"/>
  <c r="AP283" i="278" s="1"/>
  <c r="AP172" i="278"/>
  <c r="AP174" i="278" s="1"/>
  <c r="AP281" i="278" s="1"/>
  <c r="AP134" i="278"/>
  <c r="AP136" i="278" s="1"/>
  <c r="AP159" i="278" s="1"/>
  <c r="AP143" i="278"/>
  <c r="AP145" i="278" s="1"/>
  <c r="AP160" i="278" s="1"/>
  <c r="AP152" i="278"/>
  <c r="AP154" i="278" s="1"/>
  <c r="AP161" i="278" s="1"/>
  <c r="AP20" i="278"/>
  <c r="AM61" i="278"/>
  <c r="AM62" i="278" s="1"/>
  <c r="AM65" i="278" s="1"/>
  <c r="AM64" i="278"/>
  <c r="AL66" i="278"/>
  <c r="AL105" i="278" s="1"/>
  <c r="AL109" i="278" s="1"/>
  <c r="AN72" i="278"/>
  <c r="AN73" i="278" s="1"/>
  <c r="AN106" i="278" s="1"/>
  <c r="AN57" i="278"/>
  <c r="AN58" i="278" s="1"/>
  <c r="AQ90" i="273"/>
  <c r="AQ91" i="278" s="1"/>
  <c r="AM3" i="286"/>
  <c r="AM3" i="285"/>
  <c r="AM3" i="273"/>
  <c r="AM3" i="275"/>
  <c r="AM3" i="289"/>
  <c r="AM3" i="315"/>
  <c r="AM3" i="288"/>
  <c r="AM3" i="282"/>
  <c r="AM3" i="324"/>
  <c r="AM3" i="265"/>
  <c r="AM3" i="325"/>
  <c r="AM3" i="323"/>
  <c r="AM3" i="320"/>
  <c r="AM3" i="327"/>
  <c r="AM3" i="278"/>
  <c r="AT43" i="273"/>
  <c r="AT45" i="273" s="1"/>
  <c r="AT149" i="273" s="1"/>
  <c r="AT150" i="273" s="1"/>
  <c r="AT49" i="324" s="1"/>
  <c r="AT50" i="324" s="1"/>
  <c r="AU40" i="273"/>
  <c r="AT219" i="273"/>
  <c r="AR179" i="273"/>
  <c r="AR68" i="273"/>
  <c r="AR169" i="273"/>
  <c r="AR207" i="273"/>
  <c r="AP22" i="324"/>
  <c r="AP23" i="324" s="1"/>
  <c r="AP214" i="273"/>
  <c r="AP215" i="273" s="1"/>
  <c r="AP21" i="278" s="1"/>
  <c r="AS2" i="273"/>
  <c r="AS2" i="282"/>
  <c r="AS2" i="320"/>
  <c r="AS2" i="275"/>
  <c r="AS2" i="265"/>
  <c r="AS2" i="315"/>
  <c r="AS2" i="323"/>
  <c r="AS2" i="278"/>
  <c r="AS163" i="273"/>
  <c r="AS164" i="273" s="1"/>
  <c r="AS2" i="289"/>
  <c r="AS2" i="327"/>
  <c r="AS84" i="273"/>
  <c r="AS85" i="273" s="1"/>
  <c r="AS51" i="273"/>
  <c r="AS52" i="273" s="1"/>
  <c r="AS107" i="325" s="1"/>
  <c r="AS108" i="325" s="1"/>
  <c r="AS135" i="325" s="1"/>
  <c r="AS2" i="324"/>
  <c r="AS121" i="273"/>
  <c r="AS122" i="273" s="1"/>
  <c r="AS125" i="273" s="1"/>
  <c r="AS220" i="273"/>
  <c r="AS221" i="273" s="1"/>
  <c r="AS2" i="285"/>
  <c r="AS154" i="273"/>
  <c r="AS155" i="273" s="1"/>
  <c r="AS2" i="286"/>
  <c r="AS2" i="325"/>
  <c r="AS2" i="288"/>
  <c r="AS64" i="273"/>
  <c r="AR88" i="273"/>
  <c r="AR180" i="273"/>
  <c r="AR124" i="273"/>
  <c r="AQ21" i="327"/>
  <c r="AQ58" i="324"/>
  <c r="AQ23" i="327"/>
  <c r="AQ60" i="324"/>
  <c r="AR89" i="273"/>
  <c r="AR11" i="286"/>
  <c r="AR93" i="273"/>
  <c r="AS94" i="273" s="1"/>
  <c r="AS181" i="273" s="1"/>
  <c r="AR73" i="273"/>
  <c r="AS74" i="273" s="1"/>
  <c r="AR69" i="273"/>
  <c r="AR42" i="324"/>
  <c r="AR43" i="324" s="1"/>
  <c r="AR15" i="275"/>
  <c r="AO20" i="327"/>
  <c r="AO57" i="324"/>
  <c r="AO63" i="324" s="1"/>
  <c r="AO64" i="324" s="1"/>
  <c r="AQ70" i="273"/>
  <c r="AP208" i="273"/>
  <c r="AP209" i="273" s="1"/>
  <c r="AP197" i="273"/>
  <c r="AP198" i="273" s="1"/>
  <c r="AP201" i="273" s="1"/>
  <c r="AP202" i="273"/>
  <c r="AP203" i="273" s="1"/>
  <c r="AQ61" i="324"/>
  <c r="AQ24" i="327"/>
  <c r="AQ126" i="273"/>
  <c r="AQ59" i="324"/>
  <c r="AQ22" i="327"/>
  <c r="AR52" i="273"/>
  <c r="AR107" i="325" s="1"/>
  <c r="AR108" i="325" s="1"/>
  <c r="AR135" i="325" s="1"/>
  <c r="AO182" i="273"/>
  <c r="AN189" i="273"/>
  <c r="AN190" i="273" s="1"/>
  <c r="AQ20" i="275"/>
  <c r="AR17" i="275" s="1"/>
  <c r="AN28" i="285"/>
  <c r="AN11" i="325"/>
  <c r="AN66" i="324"/>
  <c r="AN34" i="265"/>
  <c r="BG5" i="325"/>
  <c r="BG5" i="327"/>
  <c r="BG5" i="323"/>
  <c r="BG5" i="324"/>
  <c r="BD39" i="273"/>
  <c r="BF28" i="273"/>
  <c r="BF29" i="273" s="1"/>
  <c r="BF33" i="273" s="1"/>
  <c r="BF32" i="273"/>
  <c r="BE34" i="273"/>
  <c r="BG5" i="320"/>
  <c r="BG25" i="273"/>
  <c r="BG26" i="273" s="1"/>
  <c r="BG5" i="315"/>
  <c r="BG5" i="265"/>
  <c r="BG5" i="288"/>
  <c r="BG5" i="282"/>
  <c r="BG5" i="275"/>
  <c r="BG5" i="286"/>
  <c r="BG5" i="285"/>
  <c r="BG5" i="289"/>
  <c r="BG5" i="278"/>
  <c r="BG15" i="273"/>
  <c r="BG16" i="273" s="1"/>
  <c r="BG5" i="273"/>
  <c r="BF177" i="273"/>
  <c r="BF168" i="273"/>
  <c r="Y32" i="265"/>
  <c r="AN108" i="278" l="1"/>
  <c r="AN50" i="325"/>
  <c r="AN51" i="325" s="1"/>
  <c r="AN54" i="325" s="1"/>
  <c r="AN55" i="325" s="1"/>
  <c r="AN59" i="325" s="1"/>
  <c r="AN60" i="325" s="1"/>
  <c r="F283" i="321"/>
  <c r="J101" i="325"/>
  <c r="BE87" i="278"/>
  <c r="BE88" i="278" s="1"/>
  <c r="BE94" i="278" s="1"/>
  <c r="BE48" i="324"/>
  <c r="AT25" i="327"/>
  <c r="AT62" i="324"/>
  <c r="BT10" i="273"/>
  <c r="BS12" i="273"/>
  <c r="AO95" i="278"/>
  <c r="AO100" i="278" s="1"/>
  <c r="AO101" i="278" s="1"/>
  <c r="AQ140" i="273"/>
  <c r="AP92" i="278"/>
  <c r="AS261" i="278"/>
  <c r="AS99" i="278"/>
  <c r="AT79" i="288"/>
  <c r="AT135" i="273"/>
  <c r="AT136" i="273" s="1"/>
  <c r="AT139" i="273" s="1"/>
  <c r="AS106" i="273"/>
  <c r="AS138" i="273"/>
  <c r="AQ111" i="273"/>
  <c r="AP112" i="273" s="1"/>
  <c r="AP61" i="288" s="1"/>
  <c r="AP63" i="288" s="1"/>
  <c r="AP65" i="288" s="1"/>
  <c r="AQ51" i="288"/>
  <c r="AQ52" i="288" s="1"/>
  <c r="AQ56" i="288" s="1"/>
  <c r="AR46" i="325"/>
  <c r="AR55" i="288"/>
  <c r="AP43" i="288"/>
  <c r="AP39" i="288"/>
  <c r="AQ92" i="325"/>
  <c r="AQ42" i="288"/>
  <c r="AQ35" i="288"/>
  <c r="AQ37" i="288" s="1"/>
  <c r="AT103" i="273"/>
  <c r="AT104" i="273" s="1"/>
  <c r="AT107" i="273" s="1"/>
  <c r="AT26" i="288"/>
  <c r="BG38" i="273"/>
  <c r="BG13" i="288"/>
  <c r="BG145" i="325"/>
  <c r="F286" i="321"/>
  <c r="AS42" i="325"/>
  <c r="AS43" i="325" s="1"/>
  <c r="AS93" i="325"/>
  <c r="AR108" i="273"/>
  <c r="AQ58" i="325"/>
  <c r="AM62" i="325"/>
  <c r="AN47" i="325"/>
  <c r="AS49" i="278"/>
  <c r="AS144" i="278"/>
  <c r="AS229" i="278"/>
  <c r="AS277" i="278"/>
  <c r="AS118" i="278"/>
  <c r="AS213" i="278"/>
  <c r="AS71" i="278"/>
  <c r="AS189" i="278"/>
  <c r="AS205" i="278"/>
  <c r="AS253" i="278"/>
  <c r="AS269" i="278"/>
  <c r="AS126" i="278"/>
  <c r="AS79" i="278"/>
  <c r="AS173" i="278"/>
  <c r="AS245" i="278"/>
  <c r="AS181" i="278"/>
  <c r="AS237" i="278"/>
  <c r="AS56" i="278"/>
  <c r="AS153" i="278"/>
  <c r="AS135" i="278"/>
  <c r="AS221" i="278"/>
  <c r="AS197" i="278"/>
  <c r="AT13" i="289"/>
  <c r="AT14" i="289" s="1"/>
  <c r="AN119" i="278"/>
  <c r="AN120" i="278" s="1"/>
  <c r="AN157" i="278" s="1"/>
  <c r="AN127" i="278"/>
  <c r="AN128" i="278" s="1"/>
  <c r="AN158" i="278" s="1"/>
  <c r="AN50" i="278"/>
  <c r="AN51" i="278" s="1"/>
  <c r="AN104" i="278" s="1"/>
  <c r="AQ4" i="323"/>
  <c r="AJ329" i="278"/>
  <c r="AJ30" i="265" s="1"/>
  <c r="AQ4" i="320"/>
  <c r="AQ4" i="327"/>
  <c r="AR170" i="273"/>
  <c r="AR172" i="273" s="1"/>
  <c r="AR173" i="273" s="1"/>
  <c r="AR4" i="320" s="1"/>
  <c r="AQ4" i="289"/>
  <c r="AQ4" i="275"/>
  <c r="AQ4" i="286"/>
  <c r="AQ4" i="265"/>
  <c r="AQ4" i="325"/>
  <c r="AQ4" i="315"/>
  <c r="AQ4" i="282"/>
  <c r="AQ4" i="324"/>
  <c r="AQ4" i="278"/>
  <c r="AQ4" i="273"/>
  <c r="AQ4" i="288"/>
  <c r="Y334" i="278"/>
  <c r="Y336" i="278" s="1"/>
  <c r="Y11" i="327" s="1"/>
  <c r="AR40" i="278"/>
  <c r="AS26" i="327"/>
  <c r="AR26" i="327"/>
  <c r="AS28" i="278"/>
  <c r="AS29" i="278" s="1"/>
  <c r="AS34" i="278" s="1"/>
  <c r="AS118" i="325"/>
  <c r="AS130" i="325"/>
  <c r="AQ129" i="325"/>
  <c r="AQ117" i="325"/>
  <c r="AM162" i="278"/>
  <c r="AM300" i="278" s="1"/>
  <c r="AM302" i="278" s="1"/>
  <c r="AM303" i="278" s="1"/>
  <c r="AK324" i="278"/>
  <c r="AK328" i="278" s="1"/>
  <c r="AK314" i="278"/>
  <c r="AK315" i="278" s="1"/>
  <c r="AK327" i="278" s="1"/>
  <c r="AK67" i="265"/>
  <c r="AL311" i="278"/>
  <c r="AL312" i="278" s="1"/>
  <c r="AL10" i="265"/>
  <c r="AL320" i="278"/>
  <c r="AL321" i="278" s="1"/>
  <c r="BE319" i="278"/>
  <c r="BE310" i="278"/>
  <c r="AO39" i="278"/>
  <c r="AO41" i="278" s="1"/>
  <c r="AO119" i="278" s="1"/>
  <c r="AO120" i="278" s="1"/>
  <c r="AO157" i="278" s="1"/>
  <c r="AP22" i="278"/>
  <c r="AP39" i="278" s="1"/>
  <c r="AP41" i="278" s="1"/>
  <c r="AL9" i="265"/>
  <c r="AQ19" i="278"/>
  <c r="AQ335" i="278"/>
  <c r="BE259" i="278"/>
  <c r="BE275" i="278"/>
  <c r="BE267" i="278"/>
  <c r="BE243" i="278"/>
  <c r="BE251" i="278"/>
  <c r="BE227" i="278"/>
  <c r="BE203" i="278"/>
  <c r="BE235" i="278"/>
  <c r="BE211" i="278"/>
  <c r="BE219" i="278"/>
  <c r="BE171" i="278"/>
  <c r="BE187" i="278"/>
  <c r="BE195" i="278"/>
  <c r="BE179" i="278"/>
  <c r="BE133" i="278"/>
  <c r="BE142" i="278"/>
  <c r="BE151" i="278"/>
  <c r="AM66" i="278"/>
  <c r="AM105" i="278" s="1"/>
  <c r="AM109" i="278" s="1"/>
  <c r="AQ208" i="273"/>
  <c r="AQ209" i="273" s="1"/>
  <c r="AQ276" i="278"/>
  <c r="AQ278" i="278" s="1"/>
  <c r="AQ294" i="278" s="1"/>
  <c r="AQ268" i="278"/>
  <c r="AQ270" i="278" s="1"/>
  <c r="AQ293" i="278" s="1"/>
  <c r="AQ260" i="278"/>
  <c r="AQ262" i="278" s="1"/>
  <c r="AQ292" i="278" s="1"/>
  <c r="AQ244" i="278"/>
  <c r="AQ246" i="278" s="1"/>
  <c r="AQ290" i="278" s="1"/>
  <c r="AQ252" i="278"/>
  <c r="AQ254" i="278" s="1"/>
  <c r="AQ291" i="278" s="1"/>
  <c r="AQ228" i="278"/>
  <c r="AQ230" i="278" s="1"/>
  <c r="AQ288" i="278" s="1"/>
  <c r="AQ196" i="278"/>
  <c r="AQ198" i="278" s="1"/>
  <c r="AQ284" i="278" s="1"/>
  <c r="AQ236" i="278"/>
  <c r="AQ238" i="278" s="1"/>
  <c r="AQ289" i="278" s="1"/>
  <c r="AQ204" i="278"/>
  <c r="AQ206" i="278" s="1"/>
  <c r="AQ285" i="278" s="1"/>
  <c r="AQ212" i="278"/>
  <c r="AQ214" i="278" s="1"/>
  <c r="AQ286" i="278" s="1"/>
  <c r="AQ220" i="278"/>
  <c r="AQ222" i="278" s="1"/>
  <c r="AQ287" i="278" s="1"/>
  <c r="AQ172" i="278"/>
  <c r="AQ174" i="278" s="1"/>
  <c r="AQ281" i="278" s="1"/>
  <c r="AQ188" i="278"/>
  <c r="AQ190" i="278" s="1"/>
  <c r="AQ283" i="278" s="1"/>
  <c r="AQ134" i="278"/>
  <c r="AQ136" i="278" s="1"/>
  <c r="AQ159" i="278" s="1"/>
  <c r="AQ180" i="278"/>
  <c r="AQ182" i="278" s="1"/>
  <c r="AQ282" i="278" s="1"/>
  <c r="AQ143" i="278"/>
  <c r="AQ145" i="278" s="1"/>
  <c r="AQ160" i="278" s="1"/>
  <c r="AQ152" i="278"/>
  <c r="AQ154" i="278" s="1"/>
  <c r="AQ161" i="278" s="1"/>
  <c r="AQ20" i="278"/>
  <c r="AP295" i="278"/>
  <c r="AP301" i="278" s="1"/>
  <c r="AR90" i="273"/>
  <c r="AN64" i="278"/>
  <c r="AN61" i="278"/>
  <c r="AN62" i="278" s="1"/>
  <c r="AN65" i="278" s="1"/>
  <c r="AO72" i="278"/>
  <c r="AO73" i="278" s="1"/>
  <c r="AO106" i="278" s="1"/>
  <c r="AO57" i="278"/>
  <c r="AO58" i="278" s="1"/>
  <c r="AQ202" i="273"/>
  <c r="AQ203" i="273" s="1"/>
  <c r="AQ197" i="273"/>
  <c r="AQ198" i="273" s="1"/>
  <c r="AQ201" i="273" s="1"/>
  <c r="AR20" i="275"/>
  <c r="AS17" i="275" s="1"/>
  <c r="AR178" i="273"/>
  <c r="AR32" i="324"/>
  <c r="AR33" i="324" s="1"/>
  <c r="AR55" i="273"/>
  <c r="AS56" i="273" s="1"/>
  <c r="AR27" i="324"/>
  <c r="AR28" i="324" s="1"/>
  <c r="AR37" i="324"/>
  <c r="AR38" i="324" s="1"/>
  <c r="AS93" i="273"/>
  <c r="AT94" i="273" s="1"/>
  <c r="AT181" i="273" s="1"/>
  <c r="AS11" i="286"/>
  <c r="AS89" i="273"/>
  <c r="AS169" i="273"/>
  <c r="AS207" i="273"/>
  <c r="AP57" i="324"/>
  <c r="AP63" i="324" s="1"/>
  <c r="AP64" i="324" s="1"/>
  <c r="AP20" i="327"/>
  <c r="AN3" i="273"/>
  <c r="AN3" i="327"/>
  <c r="AN3" i="325"/>
  <c r="AN3" i="288"/>
  <c r="AN3" i="286"/>
  <c r="AN3" i="285"/>
  <c r="AN3" i="315"/>
  <c r="AN3" i="320"/>
  <c r="AN3" i="289"/>
  <c r="AN3" i="323"/>
  <c r="AN3" i="275"/>
  <c r="AN3" i="324"/>
  <c r="AN3" i="265"/>
  <c r="AN3" i="278"/>
  <c r="AN3" i="282"/>
  <c r="AQ214" i="273"/>
  <c r="AQ215" i="273" s="1"/>
  <c r="AQ21" i="278" s="1"/>
  <c r="AR70" i="273"/>
  <c r="AQ22" i="324"/>
  <c r="AQ23" i="324" s="1"/>
  <c r="AR24" i="327"/>
  <c r="AR61" i="324"/>
  <c r="AO189" i="273"/>
  <c r="AO190" i="273" s="1"/>
  <c r="AP182" i="273"/>
  <c r="AO11" i="325"/>
  <c r="AO28" i="285"/>
  <c r="AO34" i="265"/>
  <c r="AO66" i="324"/>
  <c r="AS65" i="273"/>
  <c r="AS45" i="325" s="1"/>
  <c r="AV40" i="273"/>
  <c r="AU219" i="273"/>
  <c r="AU43" i="273"/>
  <c r="AU45" i="273" s="1"/>
  <c r="AU149" i="273" s="1"/>
  <c r="AU150" i="273" s="1"/>
  <c r="AU49" i="324" s="1"/>
  <c r="AU50" i="324" s="1"/>
  <c r="AS32" i="324"/>
  <c r="AS33" i="324" s="1"/>
  <c r="AS55" i="273"/>
  <c r="AT56" i="273" s="1"/>
  <c r="AS27" i="324"/>
  <c r="AS28" i="324" s="1"/>
  <c r="AS37" i="324"/>
  <c r="AS38" i="324" s="1"/>
  <c r="AS178" i="273"/>
  <c r="AR126" i="273"/>
  <c r="AQ21" i="285"/>
  <c r="AS180" i="273"/>
  <c r="AS124" i="273"/>
  <c r="AS88" i="273"/>
  <c r="AT154" i="273"/>
  <c r="AT155" i="273" s="1"/>
  <c r="AT2" i="288"/>
  <c r="AT51" i="273"/>
  <c r="AT52" i="273" s="1"/>
  <c r="AT107" i="325" s="1"/>
  <c r="AT108" i="325" s="1"/>
  <c r="AT135" i="325" s="1"/>
  <c r="AT2" i="265"/>
  <c r="AT2" i="273"/>
  <c r="AT2" i="278"/>
  <c r="AT2" i="275"/>
  <c r="AT2" i="327"/>
  <c r="AT84" i="273"/>
  <c r="AT85" i="273" s="1"/>
  <c r="AT2" i="315"/>
  <c r="AT2" i="323"/>
  <c r="AT121" i="273"/>
  <c r="AT122" i="273" s="1"/>
  <c r="AT125" i="273" s="1"/>
  <c r="AT2" i="289"/>
  <c r="AT2" i="286"/>
  <c r="AT2" i="324"/>
  <c r="AT2" i="282"/>
  <c r="AT2" i="285"/>
  <c r="AT220" i="273"/>
  <c r="AT221" i="273" s="1"/>
  <c r="AT2" i="320"/>
  <c r="AT64" i="273"/>
  <c r="AT65" i="273" s="1"/>
  <c r="AT45" i="325" s="1"/>
  <c r="AT163" i="273"/>
  <c r="AT164" i="273" s="1"/>
  <c r="AT2" i="325"/>
  <c r="BH5" i="325"/>
  <c r="BH5" i="327"/>
  <c r="BH5" i="324"/>
  <c r="BH5" i="323"/>
  <c r="BF34" i="273"/>
  <c r="BE44" i="273"/>
  <c r="BE39" i="273"/>
  <c r="BG28" i="273"/>
  <c r="BG29" i="273" s="1"/>
  <c r="BG33" i="273" s="1"/>
  <c r="BG32" i="273"/>
  <c r="BH5" i="320"/>
  <c r="BH25" i="273"/>
  <c r="BH26" i="273" s="1"/>
  <c r="BH5" i="315"/>
  <c r="BG177" i="273"/>
  <c r="BG168" i="273"/>
  <c r="BH5" i="288"/>
  <c r="BH5" i="282"/>
  <c r="BH5" i="275"/>
  <c r="BH5" i="286"/>
  <c r="BH5" i="265"/>
  <c r="BH5" i="285"/>
  <c r="BH5" i="289"/>
  <c r="BH5" i="278"/>
  <c r="BH15" i="273"/>
  <c r="BH16" i="273" s="1"/>
  <c r="BH5" i="273"/>
  <c r="E8" i="322" l="1"/>
  <c r="J102" i="325"/>
  <c r="AO108" i="278"/>
  <c r="AO50" i="325"/>
  <c r="AO51" i="325" s="1"/>
  <c r="AO54" i="325" s="1"/>
  <c r="AO55" i="325" s="1"/>
  <c r="AO59" i="325" s="1"/>
  <c r="AO60" i="325" s="1"/>
  <c r="BF87" i="278"/>
  <c r="BF88" i="278" s="1"/>
  <c r="BF94" i="278" s="1"/>
  <c r="BF48" i="324"/>
  <c r="AU62" i="324"/>
  <c r="AU25" i="327"/>
  <c r="BU10" i="273"/>
  <c r="BT12" i="273"/>
  <c r="AU79" i="288"/>
  <c r="AU135" i="273"/>
  <c r="AU136" i="273" s="1"/>
  <c r="AU139" i="273" s="1"/>
  <c r="AR197" i="273"/>
  <c r="AR198" i="273" s="1"/>
  <c r="AR201" i="273" s="1"/>
  <c r="AR91" i="278"/>
  <c r="AR140" i="273"/>
  <c r="AQ92" i="278"/>
  <c r="AT253" i="278"/>
  <c r="AT99" i="278"/>
  <c r="J18" i="288"/>
  <c r="F745" i="321" s="1"/>
  <c r="AR111" i="273"/>
  <c r="AQ112" i="273" s="1"/>
  <c r="AQ61" i="288" s="1"/>
  <c r="AQ63" i="288" s="1"/>
  <c r="AQ65" i="288" s="1"/>
  <c r="AR51" i="288"/>
  <c r="AR52" i="288" s="1"/>
  <c r="AR56" i="288" s="1"/>
  <c r="AS46" i="325"/>
  <c r="AS55" i="288"/>
  <c r="AR92" i="325"/>
  <c r="AR42" i="288"/>
  <c r="AR35" i="288"/>
  <c r="AR37" i="288" s="1"/>
  <c r="AQ43" i="288"/>
  <c r="AQ39" i="288"/>
  <c r="BH38" i="273"/>
  <c r="BH145" i="325"/>
  <c r="BH13" i="288"/>
  <c r="AU103" i="273"/>
  <c r="AU104" i="273" s="1"/>
  <c r="AU107" i="273" s="1"/>
  <c r="AU26" i="288"/>
  <c r="J85" i="325"/>
  <c r="F269" i="321" s="1"/>
  <c r="AT42" i="325"/>
  <c r="AT43" i="325" s="1"/>
  <c r="AT93" i="325"/>
  <c r="AN62" i="325"/>
  <c r="AO47" i="325"/>
  <c r="AS108" i="273"/>
  <c r="AR58" i="325"/>
  <c r="AN162" i="278"/>
  <c r="AN300" i="278" s="1"/>
  <c r="AN302" i="278" s="1"/>
  <c r="AN303" i="278" s="1"/>
  <c r="AT126" i="278"/>
  <c r="AT261" i="278"/>
  <c r="AU13" i="289"/>
  <c r="AU14" i="289" s="1"/>
  <c r="AT79" i="278"/>
  <c r="AT153" i="278"/>
  <c r="AT49" i="278"/>
  <c r="AT173" i="278"/>
  <c r="AT189" i="278"/>
  <c r="AT197" i="278"/>
  <c r="AT237" i="278"/>
  <c r="AT277" i="278"/>
  <c r="AT144" i="278"/>
  <c r="AT221" i="278"/>
  <c r="AT71" i="278"/>
  <c r="AT118" i="278"/>
  <c r="AT181" i="278"/>
  <c r="AT229" i="278"/>
  <c r="AT269" i="278"/>
  <c r="AT56" i="278"/>
  <c r="AT213" i="278"/>
  <c r="AT135" i="278"/>
  <c r="AT205" i="278"/>
  <c r="AT245" i="278"/>
  <c r="AR4" i="288"/>
  <c r="AR4" i="289"/>
  <c r="AR4" i="278"/>
  <c r="AS170" i="273"/>
  <c r="AS172" i="273" s="1"/>
  <c r="AS173" i="273" s="1"/>
  <c r="AS4" i="278" s="1"/>
  <c r="AR4" i="275"/>
  <c r="AR4" i="285"/>
  <c r="AR4" i="265"/>
  <c r="AR4" i="323"/>
  <c r="AR4" i="327"/>
  <c r="AR4" i="315"/>
  <c r="AR4" i="282"/>
  <c r="AR4" i="325"/>
  <c r="AR4" i="324"/>
  <c r="AR4" i="286"/>
  <c r="AR4" i="273"/>
  <c r="Y12" i="325"/>
  <c r="AS40" i="278"/>
  <c r="AT26" i="327"/>
  <c r="AT28" i="278"/>
  <c r="AT29" i="278" s="1"/>
  <c r="AT34" i="278" s="1"/>
  <c r="AT130" i="325"/>
  <c r="AT118" i="325"/>
  <c r="AR129" i="325"/>
  <c r="AR117" i="325"/>
  <c r="AO80" i="278"/>
  <c r="AO81" i="278" s="1"/>
  <c r="AO107" i="278" s="1"/>
  <c r="AO127" i="278"/>
  <c r="AO128" i="278" s="1"/>
  <c r="AO158" i="278" s="1"/>
  <c r="AO162" i="278" s="1"/>
  <c r="AO300" i="278" s="1"/>
  <c r="AO302" i="278" s="1"/>
  <c r="AO303" i="278" s="1"/>
  <c r="AK329" i="278"/>
  <c r="AK30" i="265" s="1"/>
  <c r="AL323" i="278"/>
  <c r="AL324" i="278" s="1"/>
  <c r="AL328" i="278" s="1"/>
  <c r="AL73" i="265"/>
  <c r="AL314" i="278"/>
  <c r="AL315" i="278" s="1"/>
  <c r="AL327" i="278" s="1"/>
  <c r="AL67" i="265"/>
  <c r="AM311" i="278"/>
  <c r="AM312" i="278" s="1"/>
  <c r="BF319" i="278"/>
  <c r="BF310" i="278"/>
  <c r="AO50" i="278"/>
  <c r="AO51" i="278" s="1"/>
  <c r="AO104" i="278" s="1"/>
  <c r="AM320" i="278"/>
  <c r="AM321" i="278" s="1"/>
  <c r="AP33" i="278"/>
  <c r="AP35" i="278" s="1"/>
  <c r="AS90" i="273"/>
  <c r="AL11" i="265"/>
  <c r="AL29" i="265" s="1"/>
  <c r="AM9" i="265"/>
  <c r="AQ22" i="278"/>
  <c r="AQ33" i="278" s="1"/>
  <c r="AQ35" i="278" s="1"/>
  <c r="AQ93" i="278" s="1"/>
  <c r="AR19" i="278"/>
  <c r="AR335" i="278"/>
  <c r="AR208" i="273"/>
  <c r="AR209" i="273" s="1"/>
  <c r="AR202" i="273"/>
  <c r="AR203" i="273" s="1"/>
  <c r="AO64" i="278"/>
  <c r="AO61" i="278"/>
  <c r="AO62" i="278" s="1"/>
  <c r="AO65" i="278" s="1"/>
  <c r="BF39" i="273"/>
  <c r="BF275" i="278"/>
  <c r="BF251" i="278"/>
  <c r="BF259" i="278"/>
  <c r="BF267" i="278"/>
  <c r="BF235" i="278"/>
  <c r="BF243" i="278"/>
  <c r="BF219" i="278"/>
  <c r="BF227" i="278"/>
  <c r="BF203" i="278"/>
  <c r="BF211" i="278"/>
  <c r="BF195" i="278"/>
  <c r="BF179" i="278"/>
  <c r="BF187" i="278"/>
  <c r="BF151" i="278"/>
  <c r="BF171" i="278"/>
  <c r="BF133" i="278"/>
  <c r="BF142" i="278"/>
  <c r="AR276" i="278"/>
  <c r="AR278" i="278" s="1"/>
  <c r="AR294" i="278" s="1"/>
  <c r="AR252" i="278"/>
  <c r="AR254" i="278" s="1"/>
  <c r="AR291" i="278" s="1"/>
  <c r="AR268" i="278"/>
  <c r="AR270" i="278" s="1"/>
  <c r="AR293" i="278" s="1"/>
  <c r="AR260" i="278"/>
  <c r="AR262" i="278" s="1"/>
  <c r="AR292" i="278" s="1"/>
  <c r="AR236" i="278"/>
  <c r="AR238" i="278" s="1"/>
  <c r="AR289" i="278" s="1"/>
  <c r="AR244" i="278"/>
  <c r="AR246" i="278" s="1"/>
  <c r="AR290" i="278" s="1"/>
  <c r="AR220" i="278"/>
  <c r="AR222" i="278" s="1"/>
  <c r="AR287" i="278" s="1"/>
  <c r="AR228" i="278"/>
  <c r="AR230" i="278" s="1"/>
  <c r="AR288" i="278" s="1"/>
  <c r="AR204" i="278"/>
  <c r="AR206" i="278" s="1"/>
  <c r="AR285" i="278" s="1"/>
  <c r="AR212" i="278"/>
  <c r="AR214" i="278" s="1"/>
  <c r="AR286" i="278" s="1"/>
  <c r="AR196" i="278"/>
  <c r="AR198" i="278" s="1"/>
  <c r="AR284" i="278" s="1"/>
  <c r="AR180" i="278"/>
  <c r="AR182" i="278" s="1"/>
  <c r="AR282" i="278" s="1"/>
  <c r="AR188" i="278"/>
  <c r="AR190" i="278" s="1"/>
  <c r="AR283" i="278" s="1"/>
  <c r="AR152" i="278"/>
  <c r="AR154" i="278" s="1"/>
  <c r="AR161" i="278" s="1"/>
  <c r="AR172" i="278"/>
  <c r="AR174" i="278" s="1"/>
  <c r="AR281" i="278" s="1"/>
  <c r="AR134" i="278"/>
  <c r="AR136" i="278" s="1"/>
  <c r="AR159" i="278" s="1"/>
  <c r="AR143" i="278"/>
  <c r="AR145" i="278" s="1"/>
  <c r="AR160" i="278" s="1"/>
  <c r="AR20" i="278"/>
  <c r="AQ295" i="278"/>
  <c r="AQ301" i="278" s="1"/>
  <c r="AP80" i="278"/>
  <c r="AP81" i="278" s="1"/>
  <c r="AP107" i="278" s="1"/>
  <c r="AP127" i="278"/>
  <c r="AP128" i="278" s="1"/>
  <c r="AP158" i="278" s="1"/>
  <c r="AP119" i="278"/>
  <c r="AP120" i="278" s="1"/>
  <c r="AP157" i="278" s="1"/>
  <c r="AP50" i="278"/>
  <c r="AP51" i="278" s="1"/>
  <c r="AP104" i="278" s="1"/>
  <c r="AN66" i="278"/>
  <c r="AN105" i="278" s="1"/>
  <c r="AN109" i="278" s="1"/>
  <c r="AT15" i="275"/>
  <c r="AT42" i="324"/>
  <c r="AT43" i="324" s="1"/>
  <c r="AT69" i="273"/>
  <c r="AT73" i="273"/>
  <c r="AU74" i="273" s="1"/>
  <c r="AT55" i="273"/>
  <c r="AU56" i="273" s="1"/>
  <c r="AT37" i="324"/>
  <c r="AT38" i="324" s="1"/>
  <c r="AT32" i="324"/>
  <c r="AT33" i="324" s="1"/>
  <c r="AT178" i="273"/>
  <c r="AT27" i="324"/>
  <c r="AT28" i="324" s="1"/>
  <c r="AS126" i="273"/>
  <c r="AR21" i="285"/>
  <c r="AT179" i="273"/>
  <c r="AT68" i="273"/>
  <c r="AU154" i="273"/>
  <c r="AU155" i="273" s="1"/>
  <c r="AU2" i="288"/>
  <c r="AU2" i="327"/>
  <c r="AU2" i="325"/>
  <c r="AU2" i="323"/>
  <c r="AU2" i="286"/>
  <c r="AU2" i="320"/>
  <c r="AU2" i="275"/>
  <c r="AU163" i="273"/>
  <c r="AU164" i="273" s="1"/>
  <c r="AU2" i="324"/>
  <c r="AU121" i="273"/>
  <c r="AU122" i="273" s="1"/>
  <c r="AU125" i="273" s="1"/>
  <c r="AU220" i="273"/>
  <c r="AU221" i="273" s="1"/>
  <c r="AU2" i="273"/>
  <c r="AU64" i="273"/>
  <c r="AU65" i="273" s="1"/>
  <c r="AU45" i="325" s="1"/>
  <c r="AU2" i="278"/>
  <c r="AU2" i="289"/>
  <c r="AU51" i="273"/>
  <c r="AU52" i="273" s="1"/>
  <c r="AU107" i="325" s="1"/>
  <c r="AU108" i="325" s="1"/>
  <c r="AU135" i="325" s="1"/>
  <c r="AU2" i="285"/>
  <c r="AU84" i="273"/>
  <c r="AU85" i="273" s="1"/>
  <c r="AU2" i="265"/>
  <c r="AU2" i="315"/>
  <c r="AU2" i="282"/>
  <c r="AS42" i="324"/>
  <c r="AS43" i="324" s="1"/>
  <c r="AS15" i="275"/>
  <c r="AS20" i="275" s="1"/>
  <c r="AT17" i="275" s="1"/>
  <c r="AS69" i="273"/>
  <c r="AS73" i="273"/>
  <c r="AT74" i="273" s="1"/>
  <c r="AR22" i="324"/>
  <c r="AR23" i="324" s="1"/>
  <c r="AR214" i="273"/>
  <c r="AR215" i="273" s="1"/>
  <c r="AR21" i="278" s="1"/>
  <c r="AR59" i="324"/>
  <c r="AR22" i="327"/>
  <c r="AT207" i="273"/>
  <c r="AT169" i="273"/>
  <c r="AS59" i="324"/>
  <c r="AS22" i="327"/>
  <c r="AR23" i="327"/>
  <c r="AR60" i="324"/>
  <c r="AT11" i="286"/>
  <c r="AT89" i="273"/>
  <c r="AT93" i="273"/>
  <c r="AU94" i="273" s="1"/>
  <c r="AU181" i="273" s="1"/>
  <c r="AS23" i="327"/>
  <c r="AS60" i="324"/>
  <c r="AV219" i="273"/>
  <c r="AW40" i="273"/>
  <c r="AV43" i="273"/>
  <c r="AV45" i="273" s="1"/>
  <c r="AV149" i="273" s="1"/>
  <c r="AV150" i="273" s="1"/>
  <c r="AV49" i="324" s="1"/>
  <c r="AV50" i="324" s="1"/>
  <c r="AQ182" i="273"/>
  <c r="AP189" i="273"/>
  <c r="AP190" i="273" s="1"/>
  <c r="AR58" i="324"/>
  <c r="AR21" i="327"/>
  <c r="AS58" i="324"/>
  <c r="AS21" i="327"/>
  <c r="AO3" i="275"/>
  <c r="AO3" i="325"/>
  <c r="AO3" i="327"/>
  <c r="AO3" i="324"/>
  <c r="AO3" i="282"/>
  <c r="AO3" i="288"/>
  <c r="AO3" i="315"/>
  <c r="AO3" i="265"/>
  <c r="AO3" i="286"/>
  <c r="AO3" i="273"/>
  <c r="AO3" i="285"/>
  <c r="AO3" i="320"/>
  <c r="AO3" i="289"/>
  <c r="AO3" i="323"/>
  <c r="AO3" i="278"/>
  <c r="AQ20" i="327"/>
  <c r="AQ57" i="324"/>
  <c r="AQ63" i="324" s="1"/>
  <c r="AQ64" i="324" s="1"/>
  <c r="AP11" i="325"/>
  <c r="AP66" i="324"/>
  <c r="AP34" i="265"/>
  <c r="AP28" i="285"/>
  <c r="AS179" i="273"/>
  <c r="AS68" i="273"/>
  <c r="AS70" i="273" s="1"/>
  <c r="BI5" i="325"/>
  <c r="BI5" i="327"/>
  <c r="BF44" i="273"/>
  <c r="BG34" i="273"/>
  <c r="BI5" i="324"/>
  <c r="BI5" i="323"/>
  <c r="BH28" i="273"/>
  <c r="BH29" i="273" s="1"/>
  <c r="BH33" i="273" s="1"/>
  <c r="BH32" i="273"/>
  <c r="BI5" i="320"/>
  <c r="BI25" i="273"/>
  <c r="BI26" i="273" s="1"/>
  <c r="BI5" i="315"/>
  <c r="BI5" i="275"/>
  <c r="BI5" i="286"/>
  <c r="BI5" i="265"/>
  <c r="BI5" i="288"/>
  <c r="BI5" i="282"/>
  <c r="BI5" i="278"/>
  <c r="BI5" i="285"/>
  <c r="BI5" i="289"/>
  <c r="BI15" i="273"/>
  <c r="BI16" i="273" s="1"/>
  <c r="BI5" i="273"/>
  <c r="BH177" i="273"/>
  <c r="BH168" i="273"/>
  <c r="E9" i="322" l="1"/>
  <c r="F288" i="321"/>
  <c r="AV25" i="327"/>
  <c r="AV62" i="324"/>
  <c r="BG87" i="278"/>
  <c r="BG88" i="278" s="1"/>
  <c r="BG94" i="278" s="1"/>
  <c r="BG48" i="324"/>
  <c r="BV10" i="273"/>
  <c r="BU12" i="273"/>
  <c r="AQ95" i="278"/>
  <c r="AQ100" i="278" s="1"/>
  <c r="AQ101" i="278" s="1"/>
  <c r="AV79" i="288"/>
  <c r="AV135" i="273"/>
  <c r="AV136" i="273" s="1"/>
  <c r="AV139" i="273" s="1"/>
  <c r="AU106" i="273"/>
  <c r="AU138" i="273"/>
  <c r="AS276" i="278"/>
  <c r="AS278" i="278" s="1"/>
  <c r="AS294" i="278" s="1"/>
  <c r="AS91" i="278"/>
  <c r="AT106" i="273"/>
  <c r="AT108" i="273" s="1"/>
  <c r="AT138" i="273"/>
  <c r="AP72" i="278"/>
  <c r="AP73" i="278" s="1"/>
  <c r="AP106" i="278" s="1"/>
  <c r="AP93" i="278"/>
  <c r="AP95" i="278" s="1"/>
  <c r="AP100" i="278" s="1"/>
  <c r="AP101" i="278" s="1"/>
  <c r="AU253" i="278"/>
  <c r="AU99" i="278"/>
  <c r="AS140" i="273"/>
  <c r="AR92" i="278"/>
  <c r="J19" i="288"/>
  <c r="F747" i="321" s="1"/>
  <c r="AS111" i="273"/>
  <c r="AR112" i="273" s="1"/>
  <c r="AR61" i="288" s="1"/>
  <c r="AR63" i="288" s="1"/>
  <c r="AR65" i="288" s="1"/>
  <c r="AS51" i="288"/>
  <c r="AS52" i="288" s="1"/>
  <c r="AS56" i="288" s="1"/>
  <c r="AT46" i="325"/>
  <c r="AT55" i="288"/>
  <c r="AS92" i="325"/>
  <c r="AS42" i="288"/>
  <c r="AS35" i="288"/>
  <c r="AS37" i="288" s="1"/>
  <c r="AR43" i="288"/>
  <c r="AR39" i="288"/>
  <c r="BI38" i="273"/>
  <c r="BI13" i="288"/>
  <c r="BI145" i="325"/>
  <c r="AV103" i="273"/>
  <c r="AV104" i="273" s="1"/>
  <c r="AV107" i="273" s="1"/>
  <c r="AV26" i="288"/>
  <c r="J41" i="265"/>
  <c r="F365" i="321" s="1"/>
  <c r="AU42" i="325"/>
  <c r="AU43" i="325" s="1"/>
  <c r="AU93" i="325"/>
  <c r="AT40" i="278"/>
  <c r="AO62" i="325"/>
  <c r="AP47" i="325"/>
  <c r="AS58" i="325"/>
  <c r="AU135" i="278"/>
  <c r="AU245" i="278"/>
  <c r="AU205" i="278"/>
  <c r="AU144" i="278"/>
  <c r="AU56" i="278"/>
  <c r="AU213" i="278"/>
  <c r="AU49" i="278"/>
  <c r="AU126" i="278"/>
  <c r="AU181" i="278"/>
  <c r="AU237" i="278"/>
  <c r="AU153" i="278"/>
  <c r="AU261" i="278"/>
  <c r="AU197" i="278"/>
  <c r="AU277" i="278"/>
  <c r="AU118" i="278"/>
  <c r="AU173" i="278"/>
  <c r="AU229" i="278"/>
  <c r="AU269" i="278"/>
  <c r="AU79" i="278"/>
  <c r="AU71" i="278"/>
  <c r="AU189" i="278"/>
  <c r="AU221" i="278"/>
  <c r="AV13" i="289"/>
  <c r="AV14" i="289" s="1"/>
  <c r="AS4" i="285"/>
  <c r="AS4" i="325"/>
  <c r="AT170" i="273"/>
  <c r="AT172" i="273" s="1"/>
  <c r="AT173" i="273" s="1"/>
  <c r="AT4" i="275" s="1"/>
  <c r="AS4" i="324"/>
  <c r="AS4" i="289"/>
  <c r="AS4" i="286"/>
  <c r="AS4" i="275"/>
  <c r="AS4" i="273"/>
  <c r="AS4" i="282"/>
  <c r="AS4" i="315"/>
  <c r="AS4" i="323"/>
  <c r="AS4" i="327"/>
  <c r="AS4" i="288"/>
  <c r="AS4" i="265"/>
  <c r="AS4" i="320"/>
  <c r="AU26" i="327"/>
  <c r="AU28" i="278"/>
  <c r="AU29" i="278" s="1"/>
  <c r="AU40" i="278" s="1"/>
  <c r="AU130" i="325"/>
  <c r="AU118" i="325"/>
  <c r="AS129" i="325"/>
  <c r="AS117" i="325"/>
  <c r="AP57" i="278"/>
  <c r="AP58" i="278" s="1"/>
  <c r="AP61" i="278" s="1"/>
  <c r="AP62" i="278" s="1"/>
  <c r="AP65" i="278" s="1"/>
  <c r="AS220" i="278"/>
  <c r="AS222" i="278" s="1"/>
  <c r="AS287" i="278" s="1"/>
  <c r="AL329" i="278"/>
  <c r="AL30" i="265" s="1"/>
  <c r="AS252" i="278"/>
  <c r="AS254" i="278" s="1"/>
  <c r="AS291" i="278" s="1"/>
  <c r="AS134" i="278"/>
  <c r="AS136" i="278" s="1"/>
  <c r="AS159" i="278" s="1"/>
  <c r="AS197" i="273"/>
  <c r="AS198" i="273" s="1"/>
  <c r="AS201" i="273" s="1"/>
  <c r="AS152" i="278"/>
  <c r="AS154" i="278" s="1"/>
  <c r="AS161" i="278" s="1"/>
  <c r="AS196" i="278"/>
  <c r="AS198" i="278" s="1"/>
  <c r="AS284" i="278" s="1"/>
  <c r="AS172" i="278"/>
  <c r="AS174" i="278" s="1"/>
  <c r="AS281" i="278" s="1"/>
  <c r="AM323" i="278"/>
  <c r="AM324" i="278" s="1"/>
  <c r="AM328" i="278" s="1"/>
  <c r="AM73" i="265"/>
  <c r="AM314" i="278"/>
  <c r="AM315" i="278" s="1"/>
  <c r="AM327" i="278" s="1"/>
  <c r="AM67" i="265"/>
  <c r="AM10" i="265"/>
  <c r="AM11" i="265" s="1"/>
  <c r="AM29" i="265" s="1"/>
  <c r="AS228" i="278"/>
  <c r="AS230" i="278" s="1"/>
  <c r="AS288" i="278" s="1"/>
  <c r="AN10" i="265"/>
  <c r="AN320" i="278"/>
  <c r="AN321" i="278" s="1"/>
  <c r="AN311" i="278"/>
  <c r="AN312" i="278" s="1"/>
  <c r="BG310" i="278"/>
  <c r="BG319" i="278"/>
  <c r="AS260" i="278"/>
  <c r="AS262" i="278" s="1"/>
  <c r="AS292" i="278" s="1"/>
  <c r="AO10" i="265"/>
  <c r="AO320" i="278"/>
  <c r="AO321" i="278" s="1"/>
  <c r="AS268" i="278"/>
  <c r="AS270" i="278" s="1"/>
  <c r="AS293" i="278" s="1"/>
  <c r="AS208" i="273"/>
  <c r="AS209" i="273" s="1"/>
  <c r="AS143" i="278"/>
  <c r="AS145" i="278" s="1"/>
  <c r="AS160" i="278" s="1"/>
  <c r="AS188" i="278"/>
  <c r="AS190" i="278" s="1"/>
  <c r="AS283" i="278" s="1"/>
  <c r="AS212" i="278"/>
  <c r="AS214" i="278" s="1"/>
  <c r="AS286" i="278" s="1"/>
  <c r="AS244" i="278"/>
  <c r="AS246" i="278" s="1"/>
  <c r="AS290" i="278" s="1"/>
  <c r="AS202" i="273"/>
  <c r="AS203" i="273" s="1"/>
  <c r="AS20" i="278"/>
  <c r="AS180" i="278"/>
  <c r="AS182" i="278" s="1"/>
  <c r="AS282" i="278" s="1"/>
  <c r="AS204" i="278"/>
  <c r="AS206" i="278" s="1"/>
  <c r="AS285" i="278" s="1"/>
  <c r="AS236" i="278"/>
  <c r="AS238" i="278" s="1"/>
  <c r="AS289" i="278" s="1"/>
  <c r="AQ39" i="278"/>
  <c r="AQ41" i="278" s="1"/>
  <c r="AQ127" i="278" s="1"/>
  <c r="AQ128" i="278" s="1"/>
  <c r="AQ158" i="278" s="1"/>
  <c r="AR22" i="278"/>
  <c r="AR39" i="278" s="1"/>
  <c r="AR41" i="278" s="1"/>
  <c r="AN9" i="265"/>
  <c r="AS19" i="278"/>
  <c r="AS335" i="278"/>
  <c r="AP162" i="278"/>
  <c r="AR295" i="278"/>
  <c r="AR301" i="278" s="1"/>
  <c r="BG39" i="273"/>
  <c r="BG275" i="278"/>
  <c r="BG243" i="278"/>
  <c r="BG259" i="278"/>
  <c r="BG267" i="278"/>
  <c r="BG235" i="278"/>
  <c r="BG251" i="278"/>
  <c r="BG211" i="278"/>
  <c r="BG219" i="278"/>
  <c r="BG227" i="278"/>
  <c r="BG203" i="278"/>
  <c r="BG187" i="278"/>
  <c r="BG195" i="278"/>
  <c r="BG171" i="278"/>
  <c r="BG179" i="278"/>
  <c r="BG142" i="278"/>
  <c r="BG151" i="278"/>
  <c r="BG133" i="278"/>
  <c r="AQ72" i="278"/>
  <c r="AQ73" i="278" s="1"/>
  <c r="AQ106" i="278" s="1"/>
  <c r="AQ57" i="278"/>
  <c r="AQ58" i="278" s="1"/>
  <c r="AO66" i="278"/>
  <c r="AO105" i="278" s="1"/>
  <c r="AO109" i="278" s="1"/>
  <c r="AS22" i="324"/>
  <c r="AS23" i="324" s="1"/>
  <c r="AS214" i="273"/>
  <c r="AS215" i="273" s="1"/>
  <c r="AS21" i="278" s="1"/>
  <c r="AQ11" i="325"/>
  <c r="AQ66" i="324"/>
  <c r="AQ28" i="285"/>
  <c r="AQ34" i="265"/>
  <c r="AT124" i="273"/>
  <c r="AT126" i="273" s="1"/>
  <c r="AT21" i="285" s="1"/>
  <c r="AT88" i="273"/>
  <c r="AT90" i="273" s="1"/>
  <c r="AT91" i="278" s="1"/>
  <c r="AT180" i="273"/>
  <c r="AU180" i="273"/>
  <c r="AU88" i="273"/>
  <c r="AU124" i="273"/>
  <c r="AU42" i="324"/>
  <c r="AU43" i="324" s="1"/>
  <c r="AU15" i="275"/>
  <c r="AU69" i="273"/>
  <c r="AU73" i="273"/>
  <c r="AV74" i="273" s="1"/>
  <c r="AT22" i="327"/>
  <c r="AT59" i="324"/>
  <c r="AP3" i="288"/>
  <c r="AP3" i="323"/>
  <c r="AP3" i="289"/>
  <c r="AP3" i="325"/>
  <c r="AP3" i="327"/>
  <c r="AP3" i="315"/>
  <c r="AP3" i="320"/>
  <c r="AP3" i="285"/>
  <c r="AP3" i="275"/>
  <c r="AP3" i="324"/>
  <c r="AP3" i="265"/>
  <c r="AP3" i="273"/>
  <c r="AP3" i="278"/>
  <c r="AP3" i="282"/>
  <c r="AP3" i="286"/>
  <c r="AV2" i="286"/>
  <c r="AV2" i="325"/>
  <c r="AV2" i="285"/>
  <c r="AV64" i="273"/>
  <c r="AV65" i="273" s="1"/>
  <c r="AV45" i="325" s="1"/>
  <c r="AV2" i="288"/>
  <c r="AV163" i="273"/>
  <c r="AV164" i="273" s="1"/>
  <c r="AV2" i="282"/>
  <c r="AV121" i="273"/>
  <c r="AV122" i="273" s="1"/>
  <c r="AV125" i="273" s="1"/>
  <c r="AV84" i="273"/>
  <c r="AV85" i="273" s="1"/>
  <c r="AV2" i="265"/>
  <c r="AV2" i="275"/>
  <c r="AV2" i="324"/>
  <c r="AV2" i="278"/>
  <c r="AV2" i="323"/>
  <c r="AV2" i="320"/>
  <c r="AV2" i="273"/>
  <c r="AV51" i="273"/>
  <c r="AV52" i="273" s="1"/>
  <c r="AV107" i="325" s="1"/>
  <c r="AV108" i="325" s="1"/>
  <c r="AV135" i="325" s="1"/>
  <c r="AV2" i="289"/>
  <c r="AV154" i="273"/>
  <c r="AV155" i="273" s="1"/>
  <c r="AV2" i="315"/>
  <c r="AV2" i="327"/>
  <c r="AV220" i="273"/>
  <c r="AV221" i="273" s="1"/>
  <c r="AU55" i="273"/>
  <c r="AV56" i="273" s="1"/>
  <c r="AU178" i="273"/>
  <c r="AU37" i="324"/>
  <c r="AU38" i="324" s="1"/>
  <c r="AU32" i="324"/>
  <c r="AU33" i="324" s="1"/>
  <c r="AU27" i="324"/>
  <c r="AU28" i="324" s="1"/>
  <c r="AU169" i="273"/>
  <c r="AU207" i="273"/>
  <c r="AS21" i="285"/>
  <c r="AT60" i="324"/>
  <c r="AT23" i="327"/>
  <c r="AT61" i="324"/>
  <c r="AT24" i="327"/>
  <c r="AQ189" i="273"/>
  <c r="AQ190" i="273" s="1"/>
  <c r="AR182" i="273"/>
  <c r="AW219" i="273"/>
  <c r="AX40" i="273"/>
  <c r="AW43" i="273"/>
  <c r="AW45" i="273" s="1"/>
  <c r="AW149" i="273" s="1"/>
  <c r="AW150" i="273" s="1"/>
  <c r="AW49" i="324" s="1"/>
  <c r="AW50" i="324" s="1"/>
  <c r="AR57" i="324"/>
  <c r="AR63" i="324" s="1"/>
  <c r="AR64" i="324" s="1"/>
  <c r="AR20" i="327"/>
  <c r="AS61" i="324"/>
  <c r="AS24" i="327"/>
  <c r="AU89" i="273"/>
  <c r="AU11" i="286"/>
  <c r="AU93" i="273"/>
  <c r="AV94" i="273" s="1"/>
  <c r="AV181" i="273" s="1"/>
  <c r="AT70" i="273"/>
  <c r="AT58" i="324"/>
  <c r="AT21" i="327"/>
  <c r="AU68" i="273"/>
  <c r="AU179" i="273"/>
  <c r="AT20" i="275"/>
  <c r="AU17" i="275" s="1"/>
  <c r="BG44" i="273"/>
  <c r="BJ5" i="327"/>
  <c r="BJ5" i="325"/>
  <c r="BJ5" i="324"/>
  <c r="BJ5" i="323"/>
  <c r="BH34" i="273"/>
  <c r="BI28" i="273"/>
  <c r="BI29" i="273" s="1"/>
  <c r="BI33" i="273" s="1"/>
  <c r="BI32" i="273"/>
  <c r="BJ5" i="320"/>
  <c r="BJ25" i="273"/>
  <c r="BJ26" i="273" s="1"/>
  <c r="BJ5" i="315"/>
  <c r="BJ5" i="275"/>
  <c r="BJ5" i="286"/>
  <c r="BJ5" i="265"/>
  <c r="BJ5" i="288"/>
  <c r="BJ5" i="282"/>
  <c r="BJ5" i="285"/>
  <c r="BJ5" i="289"/>
  <c r="BJ5" i="278"/>
  <c r="BJ15" i="273"/>
  <c r="BJ16" i="273" s="1"/>
  <c r="BJ5" i="273"/>
  <c r="BI177" i="273"/>
  <c r="BI168" i="273"/>
  <c r="Z32" i="265"/>
  <c r="AQ108" i="278" l="1"/>
  <c r="AQ50" i="325"/>
  <c r="AQ51" i="325" s="1"/>
  <c r="AQ54" i="325" s="1"/>
  <c r="AQ55" i="325" s="1"/>
  <c r="AQ59" i="325" s="1"/>
  <c r="AQ60" i="325" s="1"/>
  <c r="AP108" i="278"/>
  <c r="AP50" i="325"/>
  <c r="AP51" i="325" s="1"/>
  <c r="AP54" i="325" s="1"/>
  <c r="AP55" i="325" s="1"/>
  <c r="AP59" i="325" s="1"/>
  <c r="AP60" i="325" s="1"/>
  <c r="AW25" i="327"/>
  <c r="AW62" i="324"/>
  <c r="BH87" i="278"/>
  <c r="BH88" i="278" s="1"/>
  <c r="BH94" i="278" s="1"/>
  <c r="BH48" i="324"/>
  <c r="BW10" i="273"/>
  <c r="BV12" i="273"/>
  <c r="AT140" i="273"/>
  <c r="AS92" i="278"/>
  <c r="AV277" i="278"/>
  <c r="AV99" i="278"/>
  <c r="AW79" i="288"/>
  <c r="AW135" i="273"/>
  <c r="AW136" i="273" s="1"/>
  <c r="AW139" i="273" s="1"/>
  <c r="AV106" i="273"/>
  <c r="AV138" i="273"/>
  <c r="J23" i="288"/>
  <c r="F750" i="321" s="1"/>
  <c r="E281" i="322"/>
  <c r="J36" i="288"/>
  <c r="F760" i="321" s="1"/>
  <c r="AT111" i="273"/>
  <c r="AS112" i="273" s="1"/>
  <c r="AS61" i="288" s="1"/>
  <c r="AS63" i="288" s="1"/>
  <c r="AS65" i="288" s="1"/>
  <c r="AT51" i="288"/>
  <c r="AT52" i="288" s="1"/>
  <c r="AT56" i="288" s="1"/>
  <c r="AU46" i="325"/>
  <c r="AU55" i="288"/>
  <c r="AS43" i="288"/>
  <c r="AS39" i="288"/>
  <c r="AT92" i="325"/>
  <c r="AT42" i="288"/>
  <c r="AT35" i="288"/>
  <c r="AT37" i="288" s="1"/>
  <c r="AW103" i="273"/>
  <c r="AW104" i="273" s="1"/>
  <c r="AW107" i="273" s="1"/>
  <c r="AW26" i="288"/>
  <c r="BJ38" i="273"/>
  <c r="BJ13" i="288"/>
  <c r="BJ145" i="325"/>
  <c r="AV42" i="325"/>
  <c r="AV43" i="325" s="1"/>
  <c r="AV93" i="325"/>
  <c r="AV56" i="278"/>
  <c r="AV245" i="278"/>
  <c r="AU108" i="273"/>
  <c r="AT58" i="325"/>
  <c r="AP62" i="325"/>
  <c r="AQ47" i="325"/>
  <c r="AV221" i="278"/>
  <c r="AV144" i="278"/>
  <c r="AV261" i="278"/>
  <c r="AV79" i="278"/>
  <c r="AV197" i="278"/>
  <c r="AV269" i="278"/>
  <c r="AV118" i="278"/>
  <c r="AV189" i="278"/>
  <c r="AV253" i="278"/>
  <c r="AV49" i="278"/>
  <c r="AV153" i="278"/>
  <c r="AV135" i="278"/>
  <c r="AV181" i="278"/>
  <c r="AV213" i="278"/>
  <c r="AV237" i="278"/>
  <c r="AV126" i="278"/>
  <c r="AV71" i="278"/>
  <c r="AV173" i="278"/>
  <c r="AV229" i="278"/>
  <c r="AV205" i="278"/>
  <c r="AW13" i="289"/>
  <c r="AW14" i="289" s="1"/>
  <c r="AT4" i="289"/>
  <c r="AU170" i="273"/>
  <c r="AU172" i="273" s="1"/>
  <c r="AU173" i="273" s="1"/>
  <c r="AU4" i="286" s="1"/>
  <c r="AT4" i="265"/>
  <c r="AT4" i="288"/>
  <c r="AT4" i="273"/>
  <c r="AT4" i="278"/>
  <c r="AT4" i="285"/>
  <c r="AT4" i="320"/>
  <c r="AT4" i="323"/>
  <c r="AT4" i="282"/>
  <c r="AT4" i="327"/>
  <c r="AT4" i="315"/>
  <c r="AT4" i="325"/>
  <c r="AT4" i="286"/>
  <c r="AT4" i="324"/>
  <c r="AU34" i="278"/>
  <c r="Z334" i="278"/>
  <c r="Z336" i="278" s="1"/>
  <c r="Z12" i="325" s="1"/>
  <c r="AP64" i="278"/>
  <c r="AP66" i="278" s="1"/>
  <c r="AP105" i="278" s="1"/>
  <c r="AT129" i="325"/>
  <c r="AT117" i="325"/>
  <c r="AV26" i="327"/>
  <c r="AV28" i="278"/>
  <c r="AV29" i="278" s="1"/>
  <c r="AV34" i="278" s="1"/>
  <c r="AV118" i="325"/>
  <c r="AV130" i="325"/>
  <c r="AM329" i="278"/>
  <c r="AM30" i="265" s="1"/>
  <c r="AN314" i="278"/>
  <c r="AN315" i="278" s="1"/>
  <c r="AN327" i="278" s="1"/>
  <c r="AN67" i="265"/>
  <c r="AN323" i="278"/>
  <c r="AN324" i="278" s="1"/>
  <c r="AN328" i="278" s="1"/>
  <c r="AN73" i="265"/>
  <c r="AO323" i="278"/>
  <c r="AO73" i="265"/>
  <c r="AS295" i="278"/>
  <c r="AS301" i="278" s="1"/>
  <c r="BH310" i="278"/>
  <c r="BH319" i="278"/>
  <c r="AO311" i="278"/>
  <c r="AO312" i="278" s="1"/>
  <c r="AR33" i="278"/>
  <c r="AR35" i="278" s="1"/>
  <c r="AQ80" i="278"/>
  <c r="AQ81" i="278" s="1"/>
  <c r="AQ107" i="278" s="1"/>
  <c r="AN11" i="265"/>
  <c r="AN29" i="265" s="1"/>
  <c r="AQ50" i="278"/>
  <c r="AQ51" i="278" s="1"/>
  <c r="AQ104" i="278" s="1"/>
  <c r="AQ119" i="278"/>
  <c r="AQ120" i="278" s="1"/>
  <c r="AQ157" i="278" s="1"/>
  <c r="AQ162" i="278" s="1"/>
  <c r="AO9" i="265"/>
  <c r="AO11" i="265" s="1"/>
  <c r="AO29" i="265" s="1"/>
  <c r="AS22" i="278"/>
  <c r="AS33" i="278" s="1"/>
  <c r="AS35" i="278" s="1"/>
  <c r="AS93" i="278" s="1"/>
  <c r="AT19" i="278"/>
  <c r="AT335" i="278"/>
  <c r="AP300" i="278"/>
  <c r="AP302" i="278" s="1"/>
  <c r="AP303" i="278" s="1"/>
  <c r="BH44" i="273"/>
  <c r="BH275" i="278"/>
  <c r="BH267" i="278"/>
  <c r="BH251" i="278"/>
  <c r="BH259" i="278"/>
  <c r="BH203" i="278"/>
  <c r="BH243" i="278"/>
  <c r="BH211" i="278"/>
  <c r="BH219" i="278"/>
  <c r="BH235" i="278"/>
  <c r="BH227" i="278"/>
  <c r="BH179" i="278"/>
  <c r="BH195" i="278"/>
  <c r="BH171" i="278"/>
  <c r="BH133" i="278"/>
  <c r="BH142" i="278"/>
  <c r="BH187" i="278"/>
  <c r="BH151" i="278"/>
  <c r="AT276" i="278"/>
  <c r="AT278" i="278" s="1"/>
  <c r="AT294" i="278" s="1"/>
  <c r="AT236" i="278"/>
  <c r="AT238" i="278" s="1"/>
  <c r="AT289" i="278" s="1"/>
  <c r="AT268" i="278"/>
  <c r="AT270" i="278" s="1"/>
  <c r="AT293" i="278" s="1"/>
  <c r="AT252" i="278"/>
  <c r="AT254" i="278" s="1"/>
  <c r="AT291" i="278" s="1"/>
  <c r="AT260" i="278"/>
  <c r="AT262" i="278" s="1"/>
  <c r="AT292" i="278" s="1"/>
  <c r="AT204" i="278"/>
  <c r="AT206" i="278" s="1"/>
  <c r="AT285" i="278" s="1"/>
  <c r="AT212" i="278"/>
  <c r="AT214" i="278" s="1"/>
  <c r="AT286" i="278" s="1"/>
  <c r="AT244" i="278"/>
  <c r="AT246" i="278" s="1"/>
  <c r="AT290" i="278" s="1"/>
  <c r="AT220" i="278"/>
  <c r="AT222" i="278" s="1"/>
  <c r="AT287" i="278" s="1"/>
  <c r="AT228" i="278"/>
  <c r="AT230" i="278" s="1"/>
  <c r="AT288" i="278" s="1"/>
  <c r="AT180" i="278"/>
  <c r="AT182" i="278" s="1"/>
  <c r="AT282" i="278" s="1"/>
  <c r="AT188" i="278"/>
  <c r="AT190" i="278" s="1"/>
  <c r="AT283" i="278" s="1"/>
  <c r="AT196" i="278"/>
  <c r="AT198" i="278" s="1"/>
  <c r="AT284" i="278" s="1"/>
  <c r="AT172" i="278"/>
  <c r="AT174" i="278" s="1"/>
  <c r="AT281" i="278" s="1"/>
  <c r="AT134" i="278"/>
  <c r="AT136" i="278" s="1"/>
  <c r="AT159" i="278" s="1"/>
  <c r="AT143" i="278"/>
  <c r="AT145" i="278" s="1"/>
  <c r="AT160" i="278" s="1"/>
  <c r="AT152" i="278"/>
  <c r="AT154" i="278" s="1"/>
  <c r="AT161" i="278" s="1"/>
  <c r="AT20" i="278"/>
  <c r="AR127" i="278"/>
  <c r="AR128" i="278" s="1"/>
  <c r="AR158" i="278" s="1"/>
  <c r="AR119" i="278"/>
  <c r="AR120" i="278" s="1"/>
  <c r="AR157" i="278" s="1"/>
  <c r="AR80" i="278"/>
  <c r="AR81" i="278" s="1"/>
  <c r="AR107" i="278" s="1"/>
  <c r="AR50" i="278"/>
  <c r="AR51" i="278" s="1"/>
  <c r="AR104" i="278" s="1"/>
  <c r="AQ61" i="278"/>
  <c r="AQ62" i="278" s="1"/>
  <c r="AQ65" i="278" s="1"/>
  <c r="AQ64" i="278"/>
  <c r="AX43" i="273"/>
  <c r="AX45" i="273" s="1"/>
  <c r="AX149" i="273" s="1"/>
  <c r="AX150" i="273" s="1"/>
  <c r="AX49" i="324" s="1"/>
  <c r="AX50" i="324" s="1"/>
  <c r="AX219" i="273"/>
  <c r="AY40" i="273"/>
  <c r="AU59" i="324"/>
  <c r="AU22" i="327"/>
  <c r="AU24" i="327"/>
  <c r="AU61" i="324"/>
  <c r="AU60" i="324"/>
  <c r="AU23" i="327"/>
  <c r="AV169" i="273"/>
  <c r="AV207" i="273"/>
  <c r="AV180" i="273"/>
  <c r="AV124" i="273"/>
  <c r="AV88" i="273"/>
  <c r="AR66" i="324"/>
  <c r="AR11" i="325"/>
  <c r="AR34" i="265"/>
  <c r="AR28" i="285"/>
  <c r="AS182" i="273"/>
  <c r="AR189" i="273"/>
  <c r="AR190" i="273" s="1"/>
  <c r="AV55" i="273"/>
  <c r="AW56" i="273" s="1"/>
  <c r="AV178" i="273"/>
  <c r="AV27" i="324"/>
  <c r="AV28" i="324" s="1"/>
  <c r="AV32" i="324"/>
  <c r="AV33" i="324" s="1"/>
  <c r="AV37" i="324"/>
  <c r="AV38" i="324" s="1"/>
  <c r="AV11" i="286"/>
  <c r="AV89" i="273"/>
  <c r="AV93" i="273"/>
  <c r="AW94" i="273" s="1"/>
  <c r="AW181" i="273" s="1"/>
  <c r="AU70" i="273"/>
  <c r="AT214" i="273"/>
  <c r="AT215" i="273" s="1"/>
  <c r="AT21" i="278" s="1"/>
  <c r="AT22" i="324"/>
  <c r="AT23" i="324" s="1"/>
  <c r="AW2" i="278"/>
  <c r="AW154" i="273"/>
  <c r="AW155" i="273" s="1"/>
  <c r="AW2" i="315"/>
  <c r="AW2" i="286"/>
  <c r="AW2" i="325"/>
  <c r="AW2" i="265"/>
  <c r="AW64" i="273"/>
  <c r="AW65" i="273" s="1"/>
  <c r="AW45" i="325" s="1"/>
  <c r="AW84" i="273"/>
  <c r="AW85" i="273" s="1"/>
  <c r="AW121" i="273"/>
  <c r="AW122" i="273" s="1"/>
  <c r="AW125" i="273" s="1"/>
  <c r="AW2" i="282"/>
  <c r="AW2" i="273"/>
  <c r="AW220" i="273"/>
  <c r="AW221" i="273" s="1"/>
  <c r="AW2" i="320"/>
  <c r="AW2" i="327"/>
  <c r="AW51" i="273"/>
  <c r="AW52" i="273" s="1"/>
  <c r="AW107" i="325" s="1"/>
  <c r="AW108" i="325" s="1"/>
  <c r="AW135" i="325" s="1"/>
  <c r="AW2" i="323"/>
  <c r="AW2" i="324"/>
  <c r="AW163" i="273"/>
  <c r="AW164" i="273" s="1"/>
  <c r="AW2" i="288"/>
  <c r="AW2" i="289"/>
  <c r="AW2" i="275"/>
  <c r="AW2" i="285"/>
  <c r="AQ3" i="278"/>
  <c r="AQ3" i="286"/>
  <c r="AQ3" i="324"/>
  <c r="AQ3" i="315"/>
  <c r="AQ3" i="282"/>
  <c r="AQ3" i="275"/>
  <c r="AQ3" i="289"/>
  <c r="AQ3" i="323"/>
  <c r="AQ3" i="273"/>
  <c r="AQ3" i="320"/>
  <c r="AQ3" i="288"/>
  <c r="AQ3" i="265"/>
  <c r="AQ3" i="327"/>
  <c r="AQ3" i="325"/>
  <c r="AQ3" i="285"/>
  <c r="AU58" i="324"/>
  <c r="AU21" i="327"/>
  <c r="AV68" i="273"/>
  <c r="AV179" i="273"/>
  <c r="AV42" i="324"/>
  <c r="AV43" i="324" s="1"/>
  <c r="AV73" i="273"/>
  <c r="AW74" i="273" s="1"/>
  <c r="AV15" i="275"/>
  <c r="AV69" i="273"/>
  <c r="AU20" i="275"/>
  <c r="AV17" i="275" s="1"/>
  <c r="AU126" i="273"/>
  <c r="AU90" i="273"/>
  <c r="AU91" i="278" s="1"/>
  <c r="AT197" i="273"/>
  <c r="AT198" i="273" s="1"/>
  <c r="AT201" i="273" s="1"/>
  <c r="AT208" i="273"/>
  <c r="AT209" i="273" s="1"/>
  <c r="AT202" i="273"/>
  <c r="AT203" i="273" s="1"/>
  <c r="AS57" i="324"/>
  <c r="AS63" i="324" s="1"/>
  <c r="AS64" i="324" s="1"/>
  <c r="AS20" i="327"/>
  <c r="BK5" i="325"/>
  <c r="BK5" i="327"/>
  <c r="BH39" i="273"/>
  <c r="BK5" i="324"/>
  <c r="BK5" i="323"/>
  <c r="BJ28" i="273"/>
  <c r="BJ29" i="273" s="1"/>
  <c r="BJ33" i="273" s="1"/>
  <c r="BJ32" i="273"/>
  <c r="BI34" i="273"/>
  <c r="BK5" i="320"/>
  <c r="BK25" i="273"/>
  <c r="BK26" i="273" s="1"/>
  <c r="BK5" i="315"/>
  <c r="BJ177" i="273"/>
  <c r="BJ168" i="273"/>
  <c r="BK5" i="265"/>
  <c r="BK5" i="288"/>
  <c r="BK5" i="282"/>
  <c r="BK5" i="275"/>
  <c r="BK5" i="286"/>
  <c r="BK5" i="285"/>
  <c r="BK5" i="289"/>
  <c r="BK5" i="278"/>
  <c r="BK15" i="273"/>
  <c r="BK16" i="273" s="1"/>
  <c r="BK5" i="273"/>
  <c r="AP109" i="278" l="1"/>
  <c r="AX25" i="327"/>
  <c r="AX62" i="324"/>
  <c r="BI87" i="278"/>
  <c r="BI88" i="278" s="1"/>
  <c r="BI94" i="278" s="1"/>
  <c r="BI48" i="324"/>
  <c r="AS95" i="278"/>
  <c r="AS100" i="278" s="1"/>
  <c r="AS101" i="278" s="1"/>
  <c r="BX10" i="273"/>
  <c r="BW12" i="273"/>
  <c r="AX79" i="288"/>
  <c r="AX135" i="273"/>
  <c r="AX136" i="273" s="1"/>
  <c r="AX139" i="273" s="1"/>
  <c r="AR57" i="278"/>
  <c r="AR58" i="278" s="1"/>
  <c r="AR64" i="278" s="1"/>
  <c r="AR93" i="278"/>
  <c r="AR95" i="278" s="1"/>
  <c r="AR100" i="278" s="1"/>
  <c r="AR101" i="278" s="1"/>
  <c r="AW106" i="273"/>
  <c r="AW138" i="273"/>
  <c r="AU140" i="273"/>
  <c r="AT92" i="278"/>
  <c r="AW277" i="278"/>
  <c r="AW99" i="278"/>
  <c r="AU111" i="273"/>
  <c r="AT112" i="273" s="1"/>
  <c r="AT61" i="288" s="1"/>
  <c r="AT63" i="288" s="1"/>
  <c r="AT65" i="288" s="1"/>
  <c r="AU51" i="288"/>
  <c r="AU52" i="288" s="1"/>
  <c r="AU56" i="288" s="1"/>
  <c r="AV46" i="325"/>
  <c r="AV55" i="288"/>
  <c r="AU92" i="325"/>
  <c r="AU35" i="288"/>
  <c r="AU37" i="288" s="1"/>
  <c r="AU42" i="288"/>
  <c r="AT43" i="288"/>
  <c r="AT39" i="288"/>
  <c r="BK38" i="273"/>
  <c r="BK13" i="288"/>
  <c r="BK145" i="325"/>
  <c r="AX103" i="273"/>
  <c r="AX104" i="273" s="1"/>
  <c r="AX107" i="273" s="1"/>
  <c r="AX26" i="288"/>
  <c r="AW42" i="325"/>
  <c r="AW43" i="325" s="1"/>
  <c r="AW93" i="325"/>
  <c r="AW189" i="278"/>
  <c r="AQ62" i="325"/>
  <c r="AR47" i="325"/>
  <c r="AV108" i="273"/>
  <c r="AU58" i="325"/>
  <c r="AW237" i="278"/>
  <c r="AW71" i="278"/>
  <c r="AW269" i="278"/>
  <c r="AW144" i="278"/>
  <c r="AW253" i="278"/>
  <c r="AW126" i="278"/>
  <c r="AW173" i="278"/>
  <c r="AW245" i="278"/>
  <c r="AW49" i="278"/>
  <c r="AW153" i="278"/>
  <c r="AW135" i="278"/>
  <c r="AW221" i="278"/>
  <c r="AW197" i="278"/>
  <c r="AW261" i="278"/>
  <c r="AW79" i="278"/>
  <c r="AW205" i="278"/>
  <c r="AW56" i="278"/>
  <c r="AW181" i="278"/>
  <c r="AW118" i="278"/>
  <c r="AW213" i="278"/>
  <c r="AW229" i="278"/>
  <c r="AX13" i="289"/>
  <c r="AX14" i="289" s="1"/>
  <c r="AU4" i="315"/>
  <c r="AU4" i="278"/>
  <c r="AU4" i="275"/>
  <c r="AU4" i="282"/>
  <c r="AU4" i="285"/>
  <c r="AU4" i="265"/>
  <c r="AU4" i="289"/>
  <c r="AU4" i="327"/>
  <c r="AU4" i="288"/>
  <c r="AU4" i="324"/>
  <c r="AU4" i="320"/>
  <c r="AU4" i="323"/>
  <c r="AU4" i="325"/>
  <c r="AU4" i="273"/>
  <c r="AV170" i="273"/>
  <c r="AV172" i="273" s="1"/>
  <c r="AV173" i="273" s="1"/>
  <c r="Z11" i="327"/>
  <c r="AV40" i="278"/>
  <c r="AW26" i="327"/>
  <c r="AW28" i="278"/>
  <c r="AW29" i="278" s="1"/>
  <c r="AW40" i="278" s="1"/>
  <c r="AW118" i="325"/>
  <c r="AW130" i="325"/>
  <c r="AU129" i="325"/>
  <c r="AU117" i="325"/>
  <c r="AR72" i="278"/>
  <c r="AR73" i="278" s="1"/>
  <c r="AR106" i="278" s="1"/>
  <c r="AO324" i="278"/>
  <c r="AO328" i="278" s="1"/>
  <c r="AN329" i="278"/>
  <c r="AN30" i="265" s="1"/>
  <c r="AO314" i="278"/>
  <c r="AO315" i="278" s="1"/>
  <c r="AO327" i="278" s="1"/>
  <c r="AO67" i="265"/>
  <c r="AP10" i="265"/>
  <c r="AP320" i="278"/>
  <c r="AP321" i="278" s="1"/>
  <c r="BI319" i="278"/>
  <c r="BI310" i="278"/>
  <c r="AP311" i="278"/>
  <c r="AP312" i="278" s="1"/>
  <c r="AS39" i="278"/>
  <c r="AS41" i="278" s="1"/>
  <c r="AS50" i="278" s="1"/>
  <c r="AS51" i="278" s="1"/>
  <c r="AS104" i="278" s="1"/>
  <c r="AP9" i="265"/>
  <c r="AU19" i="278"/>
  <c r="AU335" i="278"/>
  <c r="AQ300" i="278"/>
  <c r="AQ302" i="278" s="1"/>
  <c r="AQ303" i="278" s="1"/>
  <c r="AQ66" i="278"/>
  <c r="AQ105" i="278" s="1"/>
  <c r="AQ109" i="278" s="1"/>
  <c r="AR162" i="278"/>
  <c r="AU276" i="278"/>
  <c r="AU278" i="278" s="1"/>
  <c r="AU294" i="278" s="1"/>
  <c r="AU260" i="278"/>
  <c r="AU262" i="278" s="1"/>
  <c r="AU292" i="278" s="1"/>
  <c r="AU244" i="278"/>
  <c r="AU246" i="278" s="1"/>
  <c r="AU290" i="278" s="1"/>
  <c r="AU268" i="278"/>
  <c r="AU270" i="278" s="1"/>
  <c r="AU293" i="278" s="1"/>
  <c r="AU252" i="278"/>
  <c r="AU254" i="278" s="1"/>
  <c r="AU291" i="278" s="1"/>
  <c r="AU228" i="278"/>
  <c r="AU230" i="278" s="1"/>
  <c r="AU288" i="278" s="1"/>
  <c r="AU196" i="278"/>
  <c r="AU198" i="278" s="1"/>
  <c r="AU284" i="278" s="1"/>
  <c r="AU204" i="278"/>
  <c r="AU206" i="278" s="1"/>
  <c r="AU285" i="278" s="1"/>
  <c r="AU236" i="278"/>
  <c r="AU238" i="278" s="1"/>
  <c r="AU289" i="278" s="1"/>
  <c r="AU212" i="278"/>
  <c r="AU214" i="278" s="1"/>
  <c r="AU286" i="278" s="1"/>
  <c r="AU220" i="278"/>
  <c r="AU222" i="278" s="1"/>
  <c r="AU287" i="278" s="1"/>
  <c r="AU172" i="278"/>
  <c r="AU174" i="278" s="1"/>
  <c r="AU281" i="278" s="1"/>
  <c r="AU188" i="278"/>
  <c r="AU190" i="278" s="1"/>
  <c r="AU283" i="278" s="1"/>
  <c r="AU134" i="278"/>
  <c r="AU136" i="278" s="1"/>
  <c r="AU159" i="278" s="1"/>
  <c r="AU143" i="278"/>
  <c r="AU145" i="278" s="1"/>
  <c r="AU160" i="278" s="1"/>
  <c r="AU180" i="278"/>
  <c r="AU182" i="278" s="1"/>
  <c r="AU282" i="278" s="1"/>
  <c r="AU152" i="278"/>
  <c r="AU154" i="278" s="1"/>
  <c r="AU161" i="278" s="1"/>
  <c r="AU20" i="278"/>
  <c r="AT295" i="278"/>
  <c r="AT301" i="278" s="1"/>
  <c r="BI259" i="278"/>
  <c r="BI267" i="278"/>
  <c r="BI275" i="278"/>
  <c r="BI243" i="278"/>
  <c r="BI251" i="278"/>
  <c r="BI235" i="278"/>
  <c r="BI227" i="278"/>
  <c r="BI203" i="278"/>
  <c r="BI211" i="278"/>
  <c r="BI219" i="278"/>
  <c r="BI171" i="278"/>
  <c r="BI187" i="278"/>
  <c r="BI195" i="278"/>
  <c r="BI133" i="278"/>
  <c r="BI179" i="278"/>
  <c r="BI142" i="278"/>
  <c r="BI151" i="278"/>
  <c r="AT22" i="278"/>
  <c r="AS72" i="278"/>
  <c r="AS73" i="278" s="1"/>
  <c r="AS106" i="278" s="1"/>
  <c r="AS57" i="278"/>
  <c r="AS58" i="278" s="1"/>
  <c r="AV20" i="275"/>
  <c r="AW17" i="275" s="1"/>
  <c r="AV61" i="324"/>
  <c r="AV24" i="327"/>
  <c r="AW27" i="324"/>
  <c r="AW28" i="324" s="1"/>
  <c r="AW37" i="324"/>
  <c r="AW38" i="324" s="1"/>
  <c r="AW55" i="273"/>
  <c r="AX56" i="273" s="1"/>
  <c r="AW178" i="273"/>
  <c r="AW32" i="324"/>
  <c r="AW33" i="324" s="1"/>
  <c r="AW89" i="273"/>
  <c r="AW11" i="286"/>
  <c r="AW93" i="273"/>
  <c r="AX94" i="273" s="1"/>
  <c r="AX181" i="273" s="1"/>
  <c r="AT20" i="327"/>
  <c r="AT57" i="324"/>
  <c r="AT63" i="324" s="1"/>
  <c r="AT64" i="324" s="1"/>
  <c r="AV21" i="327"/>
  <c r="AV58" i="324"/>
  <c r="AS189" i="273"/>
  <c r="AS190" i="273" s="1"/>
  <c r="AT182" i="273"/>
  <c r="AW207" i="273"/>
  <c r="AW169" i="273"/>
  <c r="AW69" i="273"/>
  <c r="AW73" i="273"/>
  <c r="AX74" i="273" s="1"/>
  <c r="AW42" i="324"/>
  <c r="AW43" i="324" s="1"/>
  <c r="AW15" i="275"/>
  <c r="AZ40" i="273"/>
  <c r="AY219" i="273"/>
  <c r="AY43" i="273"/>
  <c r="AY45" i="273" s="1"/>
  <c r="AY149" i="273" s="1"/>
  <c r="AY150" i="273" s="1"/>
  <c r="AY49" i="324" s="1"/>
  <c r="AY50" i="324" s="1"/>
  <c r="AS34" i="265"/>
  <c r="AS28" i="285"/>
  <c r="AS66" i="324"/>
  <c r="AS11" i="325"/>
  <c r="AU197" i="273"/>
  <c r="AU198" i="273" s="1"/>
  <c r="AU201" i="273" s="1"/>
  <c r="AV90" i="273"/>
  <c r="AV91" i="278" s="1"/>
  <c r="AU202" i="273"/>
  <c r="AU203" i="273" s="1"/>
  <c r="AU208" i="273"/>
  <c r="AU209" i="273" s="1"/>
  <c r="AU22" i="324"/>
  <c r="AU23" i="324" s="1"/>
  <c r="AV70" i="273"/>
  <c r="AU214" i="273"/>
  <c r="AU215" i="273" s="1"/>
  <c r="AU21" i="278" s="1"/>
  <c r="AV23" i="327"/>
  <c r="AV60" i="324"/>
  <c r="AW179" i="273"/>
  <c r="AW68" i="273"/>
  <c r="AU21" i="285"/>
  <c r="AV126" i="273"/>
  <c r="AW180" i="273"/>
  <c r="AW88" i="273"/>
  <c r="AW124" i="273"/>
  <c r="AV59" i="324"/>
  <c r="AV22" i="327"/>
  <c r="AR3" i="278"/>
  <c r="AR3" i="282"/>
  <c r="AR3" i="273"/>
  <c r="AR3" i="323"/>
  <c r="AR3" i="325"/>
  <c r="AR3" i="320"/>
  <c r="AR3" i="265"/>
  <c r="AR3" i="327"/>
  <c r="AR3" i="285"/>
  <c r="AR3" i="289"/>
  <c r="AR3" i="275"/>
  <c r="AR3" i="286"/>
  <c r="AR3" i="324"/>
  <c r="AR3" i="288"/>
  <c r="AR3" i="315"/>
  <c r="AX2" i="286"/>
  <c r="AX2" i="275"/>
  <c r="AX2" i="315"/>
  <c r="AX2" i="327"/>
  <c r="AX64" i="273"/>
  <c r="AX65" i="273" s="1"/>
  <c r="AX45" i="325" s="1"/>
  <c r="AX2" i="324"/>
  <c r="AX2" i="282"/>
  <c r="AX2" i="323"/>
  <c r="AX121" i="273"/>
  <c r="AX122" i="273" s="1"/>
  <c r="AX125" i="273" s="1"/>
  <c r="AX2" i="288"/>
  <c r="AX2" i="320"/>
  <c r="AX2" i="273"/>
  <c r="AX163" i="273"/>
  <c r="AX164" i="273" s="1"/>
  <c r="AX154" i="273"/>
  <c r="AX155" i="273" s="1"/>
  <c r="AX84" i="273"/>
  <c r="AX85" i="273" s="1"/>
  <c r="AX2" i="289"/>
  <c r="AX2" i="265"/>
  <c r="AX2" i="285"/>
  <c r="AX51" i="273"/>
  <c r="AX52" i="273" s="1"/>
  <c r="AX107" i="325" s="1"/>
  <c r="AX108" i="325" s="1"/>
  <c r="AX135" i="325" s="1"/>
  <c r="AX2" i="325"/>
  <c r="AX220" i="273"/>
  <c r="AX221" i="273" s="1"/>
  <c r="AX2" i="278"/>
  <c r="BL5" i="325"/>
  <c r="BL5" i="327"/>
  <c r="BJ34" i="273"/>
  <c r="BL5" i="324"/>
  <c r="BL5" i="323"/>
  <c r="BI44" i="273"/>
  <c r="BI39" i="273"/>
  <c r="BK28" i="273"/>
  <c r="BK29" i="273" s="1"/>
  <c r="BK33" i="273" s="1"/>
  <c r="BK32" i="273"/>
  <c r="BL5" i="320"/>
  <c r="BL25" i="273"/>
  <c r="BL26" i="273" s="1"/>
  <c r="BL5" i="315"/>
  <c r="BK177" i="273"/>
  <c r="BK168" i="273"/>
  <c r="BL5" i="288"/>
  <c r="BL5" i="282"/>
  <c r="BL5" i="275"/>
  <c r="BL5" i="286"/>
  <c r="BL5" i="265"/>
  <c r="BL5" i="285"/>
  <c r="BL5" i="289"/>
  <c r="BL5" i="278"/>
  <c r="BL15" i="273"/>
  <c r="BL16" i="273" s="1"/>
  <c r="BL5" i="273"/>
  <c r="AS108" i="278" l="1"/>
  <c r="AS50" i="325"/>
  <c r="AS51" i="325" s="1"/>
  <c r="AS54" i="325" s="1"/>
  <c r="AS55" i="325" s="1"/>
  <c r="AS59" i="325" s="1"/>
  <c r="AS60" i="325" s="1"/>
  <c r="AR108" i="278"/>
  <c r="AR50" i="325"/>
  <c r="AR51" i="325" s="1"/>
  <c r="AR54" i="325" s="1"/>
  <c r="AR55" i="325" s="1"/>
  <c r="AR59" i="325" s="1"/>
  <c r="AR60" i="325" s="1"/>
  <c r="AY25" i="327"/>
  <c r="AY62" i="324"/>
  <c r="BJ87" i="278"/>
  <c r="BJ88" i="278" s="1"/>
  <c r="BJ94" i="278" s="1"/>
  <c r="BJ48" i="324"/>
  <c r="BY10" i="273"/>
  <c r="BX12" i="273"/>
  <c r="AR61" i="278"/>
  <c r="AR62" i="278" s="1"/>
  <c r="AR65" i="278" s="1"/>
  <c r="AR66" i="278" s="1"/>
  <c r="AR105" i="278" s="1"/>
  <c r="AR109" i="278" s="1"/>
  <c r="AY79" i="288"/>
  <c r="AY135" i="273"/>
  <c r="AY136" i="273" s="1"/>
  <c r="AY139" i="273" s="1"/>
  <c r="AV140" i="273"/>
  <c r="AU92" i="278"/>
  <c r="AX277" i="278"/>
  <c r="AX99" i="278"/>
  <c r="AX106" i="273"/>
  <c r="AX138" i="273"/>
  <c r="AW46" i="325"/>
  <c r="AW55" i="288"/>
  <c r="AV111" i="273"/>
  <c r="AU112" i="273" s="1"/>
  <c r="AU61" i="288" s="1"/>
  <c r="AU63" i="288" s="1"/>
  <c r="AU65" i="288" s="1"/>
  <c r="AV51" i="288"/>
  <c r="AV52" i="288" s="1"/>
  <c r="AV56" i="288" s="1"/>
  <c r="AU43" i="288"/>
  <c r="AU39" i="288"/>
  <c r="AV92" i="325"/>
  <c r="AV42" i="288"/>
  <c r="AV35" i="288"/>
  <c r="AV37" i="288" s="1"/>
  <c r="BL38" i="273"/>
  <c r="BL145" i="325"/>
  <c r="BL13" i="288"/>
  <c r="AY103" i="273"/>
  <c r="AY104" i="273" s="1"/>
  <c r="AY107" i="273" s="1"/>
  <c r="AY26" i="288"/>
  <c r="AX42" i="325"/>
  <c r="AX43" i="325" s="1"/>
  <c r="AX93" i="325"/>
  <c r="AX71" i="278"/>
  <c r="AW108" i="273"/>
  <c r="AV58" i="325"/>
  <c r="AR62" i="325"/>
  <c r="AS47" i="325"/>
  <c r="AX118" i="278"/>
  <c r="AX237" i="278"/>
  <c r="AX181" i="278"/>
  <c r="AX229" i="278"/>
  <c r="AY13" i="289"/>
  <c r="AY14" i="289" s="1"/>
  <c r="AX56" i="278"/>
  <c r="AX144" i="278"/>
  <c r="AX126" i="278"/>
  <c r="AX213" i="278"/>
  <c r="AX221" i="278"/>
  <c r="AX261" i="278"/>
  <c r="AX79" i="278"/>
  <c r="AX173" i="278"/>
  <c r="AX153" i="278"/>
  <c r="AX205" i="278"/>
  <c r="AX245" i="278"/>
  <c r="AX253" i="278"/>
  <c r="AX49" i="278"/>
  <c r="AX135" i="278"/>
  <c r="AX189" i="278"/>
  <c r="AX197" i="278"/>
  <c r="AX269" i="278"/>
  <c r="AV4" i="282"/>
  <c r="AV4" i="289"/>
  <c r="AV4" i="275"/>
  <c r="AV4" i="320"/>
  <c r="AV4" i="327"/>
  <c r="AV4" i="324"/>
  <c r="AV4" i="325"/>
  <c r="AV4" i="285"/>
  <c r="AV4" i="278"/>
  <c r="AV4" i="288"/>
  <c r="AV4" i="265"/>
  <c r="AV4" i="273"/>
  <c r="AV4" i="315"/>
  <c r="AV4" i="286"/>
  <c r="AV4" i="323"/>
  <c r="AW170" i="273"/>
  <c r="AW172" i="273" s="1"/>
  <c r="AW173" i="273" s="1"/>
  <c r="AW34" i="278"/>
  <c r="AX28" i="278"/>
  <c r="AX29" i="278" s="1"/>
  <c r="AX34" i="278" s="1"/>
  <c r="AX130" i="325"/>
  <c r="AX118" i="325"/>
  <c r="AX26" i="327"/>
  <c r="AV129" i="325"/>
  <c r="AV117" i="325"/>
  <c r="AO329" i="278"/>
  <c r="AO30" i="265" s="1"/>
  <c r="AS127" i="278"/>
  <c r="AS128" i="278" s="1"/>
  <c r="AS158" i="278" s="1"/>
  <c r="AP323" i="278"/>
  <c r="AP324" i="278" s="1"/>
  <c r="AP328" i="278" s="1"/>
  <c r="AP73" i="265"/>
  <c r="AP314" i="278"/>
  <c r="AP315" i="278" s="1"/>
  <c r="AP327" i="278" s="1"/>
  <c r="AP67" i="265"/>
  <c r="AQ311" i="278"/>
  <c r="AQ312" i="278" s="1"/>
  <c r="BJ319" i="278"/>
  <c r="BJ310" i="278"/>
  <c r="AQ320" i="278"/>
  <c r="AQ321" i="278" s="1"/>
  <c r="AU22" i="278"/>
  <c r="AU39" i="278" s="1"/>
  <c r="AU41" i="278" s="1"/>
  <c r="AS80" i="278"/>
  <c r="AS81" i="278" s="1"/>
  <c r="AS107" i="278" s="1"/>
  <c r="AS119" i="278"/>
  <c r="AS120" i="278" s="1"/>
  <c r="AS157" i="278" s="1"/>
  <c r="AP11" i="265"/>
  <c r="AP29" i="265" s="1"/>
  <c r="AQ9" i="265"/>
  <c r="AV19" i="278"/>
  <c r="AV335" i="278"/>
  <c r="AR300" i="278"/>
  <c r="AR302" i="278" s="1"/>
  <c r="AR303" i="278" s="1"/>
  <c r="AU295" i="278"/>
  <c r="AU301" i="278" s="1"/>
  <c r="AT33" i="278"/>
  <c r="AT35" i="278" s="1"/>
  <c r="AT93" i="278" s="1"/>
  <c r="AT95" i="278" s="1"/>
  <c r="AT100" i="278" s="1"/>
  <c r="AT101" i="278" s="1"/>
  <c r="AT39" i="278"/>
  <c r="AT41" i="278" s="1"/>
  <c r="BJ39" i="273"/>
  <c r="BJ275" i="278"/>
  <c r="BJ251" i="278"/>
  <c r="BJ259" i="278"/>
  <c r="BJ267" i="278"/>
  <c r="BJ235" i="278"/>
  <c r="BJ243" i="278"/>
  <c r="BJ219" i="278"/>
  <c r="BJ227" i="278"/>
  <c r="BJ203" i="278"/>
  <c r="BJ211" i="278"/>
  <c r="BJ195" i="278"/>
  <c r="BJ179" i="278"/>
  <c r="BJ187" i="278"/>
  <c r="BJ151" i="278"/>
  <c r="BJ171" i="278"/>
  <c r="BJ133" i="278"/>
  <c r="BJ142" i="278"/>
  <c r="AV276" i="278"/>
  <c r="AV278" i="278" s="1"/>
  <c r="AV294" i="278" s="1"/>
  <c r="AV268" i="278"/>
  <c r="AV270" i="278" s="1"/>
  <c r="AV293" i="278" s="1"/>
  <c r="AV252" i="278"/>
  <c r="AV254" i="278" s="1"/>
  <c r="AV291" i="278" s="1"/>
  <c r="AV260" i="278"/>
  <c r="AV262" i="278" s="1"/>
  <c r="AV292" i="278" s="1"/>
  <c r="AV236" i="278"/>
  <c r="AV238" i="278" s="1"/>
  <c r="AV289" i="278" s="1"/>
  <c r="AV244" i="278"/>
  <c r="AV246" i="278" s="1"/>
  <c r="AV290" i="278" s="1"/>
  <c r="AV220" i="278"/>
  <c r="AV222" i="278" s="1"/>
  <c r="AV287" i="278" s="1"/>
  <c r="AV228" i="278"/>
  <c r="AV230" i="278" s="1"/>
  <c r="AV288" i="278" s="1"/>
  <c r="AV204" i="278"/>
  <c r="AV206" i="278" s="1"/>
  <c r="AV285" i="278" s="1"/>
  <c r="AV212" i="278"/>
  <c r="AV214" i="278" s="1"/>
  <c r="AV286" i="278" s="1"/>
  <c r="AV196" i="278"/>
  <c r="AV198" i="278" s="1"/>
  <c r="AV284" i="278" s="1"/>
  <c r="AV180" i="278"/>
  <c r="AV182" i="278" s="1"/>
  <c r="AV282" i="278" s="1"/>
  <c r="AV188" i="278"/>
  <c r="AV190" i="278" s="1"/>
  <c r="AV283" i="278" s="1"/>
  <c r="AV152" i="278"/>
  <c r="AV154" i="278" s="1"/>
  <c r="AV161" i="278" s="1"/>
  <c r="AV172" i="278"/>
  <c r="AV174" i="278" s="1"/>
  <c r="AV281" i="278" s="1"/>
  <c r="AV134" i="278"/>
  <c r="AV136" i="278" s="1"/>
  <c r="AV159" i="278" s="1"/>
  <c r="AV143" i="278"/>
  <c r="AV145" i="278" s="1"/>
  <c r="AV160" i="278" s="1"/>
  <c r="AV20" i="278"/>
  <c r="AS64" i="278"/>
  <c r="AS61" i="278"/>
  <c r="AS62" i="278" s="1"/>
  <c r="AS65" i="278" s="1"/>
  <c r="AW20" i="275"/>
  <c r="AX17" i="275" s="1"/>
  <c r="AX27" i="324"/>
  <c r="AX28" i="324" s="1"/>
  <c r="AX55" i="273"/>
  <c r="AY56" i="273" s="1"/>
  <c r="AX37" i="324"/>
  <c r="AX38" i="324" s="1"/>
  <c r="AX32" i="324"/>
  <c r="AX33" i="324" s="1"/>
  <c r="AX178" i="273"/>
  <c r="AX11" i="286"/>
  <c r="AX93" i="273"/>
  <c r="AY94" i="273" s="1"/>
  <c r="AY181" i="273" s="1"/>
  <c r="AX89" i="273"/>
  <c r="AX88" i="273"/>
  <c r="AX124" i="273"/>
  <c r="AX180" i="273"/>
  <c r="AU182" i="273"/>
  <c r="AT189" i="273"/>
  <c r="AT190" i="273" s="1"/>
  <c r="AT66" i="324"/>
  <c r="AT34" i="265"/>
  <c r="AT28" i="285"/>
  <c r="AT11" i="325"/>
  <c r="AW23" i="327"/>
  <c r="AW60" i="324"/>
  <c r="AY2" i="325"/>
  <c r="AY220" i="273"/>
  <c r="AY221" i="273" s="1"/>
  <c r="AY2" i="324"/>
  <c r="AY163" i="273"/>
  <c r="AY164" i="273" s="1"/>
  <c r="AY2" i="285"/>
  <c r="AY2" i="327"/>
  <c r="AY154" i="273"/>
  <c r="AY155" i="273" s="1"/>
  <c r="AY51" i="273"/>
  <c r="AY52" i="273" s="1"/>
  <c r="AY107" i="325" s="1"/>
  <c r="AY108" i="325" s="1"/>
  <c r="AY135" i="325" s="1"/>
  <c r="AY2" i="286"/>
  <c r="AY2" i="275"/>
  <c r="AY84" i="273"/>
  <c r="AY85" i="273" s="1"/>
  <c r="AY2" i="289"/>
  <c r="AY64" i="273"/>
  <c r="AY2" i="265"/>
  <c r="AY2" i="323"/>
  <c r="AY2" i="315"/>
  <c r="AY2" i="320"/>
  <c r="AY121" i="273"/>
  <c r="AY122" i="273" s="1"/>
  <c r="AY125" i="273" s="1"/>
  <c r="AY2" i="273"/>
  <c r="AY2" i="278"/>
  <c r="AY2" i="282"/>
  <c r="AY2" i="288"/>
  <c r="AS3" i="324"/>
  <c r="AS3" i="273"/>
  <c r="AS3" i="278"/>
  <c r="AS3" i="286"/>
  <c r="AS3" i="323"/>
  <c r="AS3" i="288"/>
  <c r="AS3" i="327"/>
  <c r="AS3" i="325"/>
  <c r="AS3" i="320"/>
  <c r="AS3" i="282"/>
  <c r="AS3" i="275"/>
  <c r="AS3" i="315"/>
  <c r="AS3" i="289"/>
  <c r="AS3" i="265"/>
  <c r="AS3" i="285"/>
  <c r="AW59" i="324"/>
  <c r="AW22" i="327"/>
  <c r="AW58" i="324"/>
  <c r="AW21" i="327"/>
  <c r="AX169" i="273"/>
  <c r="AX207" i="273"/>
  <c r="AX42" i="324"/>
  <c r="AX43" i="324" s="1"/>
  <c r="AX15" i="275"/>
  <c r="AX69" i="273"/>
  <c r="AX73" i="273"/>
  <c r="AY74" i="273" s="1"/>
  <c r="AV22" i="324"/>
  <c r="AV23" i="324" s="1"/>
  <c r="AV214" i="273"/>
  <c r="AV215" i="273" s="1"/>
  <c r="AV21" i="278" s="1"/>
  <c r="AW70" i="273"/>
  <c r="AV208" i="273"/>
  <c r="AV209" i="273" s="1"/>
  <c r="AV197" i="273"/>
  <c r="AV198" i="273" s="1"/>
  <c r="AV201" i="273" s="1"/>
  <c r="AW90" i="273"/>
  <c r="AW91" i="278" s="1"/>
  <c r="AV202" i="273"/>
  <c r="AV203" i="273" s="1"/>
  <c r="AV21" i="285"/>
  <c r="AW126" i="273"/>
  <c r="AU57" i="324"/>
  <c r="AU63" i="324" s="1"/>
  <c r="AU64" i="324" s="1"/>
  <c r="AU20" i="327"/>
  <c r="AZ219" i="273"/>
  <c r="AZ43" i="273"/>
  <c r="AZ45" i="273" s="1"/>
  <c r="AZ149" i="273" s="1"/>
  <c r="AZ150" i="273" s="1"/>
  <c r="AZ49" i="324" s="1"/>
  <c r="AZ50" i="324" s="1"/>
  <c r="BA40" i="273"/>
  <c r="AW61" i="324"/>
  <c r="AW24" i="327"/>
  <c r="AX68" i="273"/>
  <c r="AX179" i="273"/>
  <c r="BJ44" i="273"/>
  <c r="BM5" i="325"/>
  <c r="BM5" i="327"/>
  <c r="BM5" i="324"/>
  <c r="BM5" i="323"/>
  <c r="BK34" i="273"/>
  <c r="BL28" i="273"/>
  <c r="BL29" i="273" s="1"/>
  <c r="BL33" i="273" s="1"/>
  <c r="BL32" i="273"/>
  <c r="BM5" i="320"/>
  <c r="BM25" i="273"/>
  <c r="BM26" i="273" s="1"/>
  <c r="BM5" i="315"/>
  <c r="BL177" i="273"/>
  <c r="BL168" i="273"/>
  <c r="BM5" i="275"/>
  <c r="BM5" i="286"/>
  <c r="BM5" i="265"/>
  <c r="BM5" i="288"/>
  <c r="BM5" i="282"/>
  <c r="BM5" i="278"/>
  <c r="BM5" i="285"/>
  <c r="BM5" i="289"/>
  <c r="BM15" i="273"/>
  <c r="BM16" i="273" s="1"/>
  <c r="BM5" i="273"/>
  <c r="AA32" i="265"/>
  <c r="AT108" i="278" l="1"/>
  <c r="AT50" i="325"/>
  <c r="AT51" i="325" s="1"/>
  <c r="AT54" i="325" s="1"/>
  <c r="AT55" i="325" s="1"/>
  <c r="AT59" i="325" s="1"/>
  <c r="AT60" i="325" s="1"/>
  <c r="AZ25" i="327"/>
  <c r="AZ62" i="324"/>
  <c r="BK87" i="278"/>
  <c r="BK88" i="278" s="1"/>
  <c r="BK94" i="278" s="1"/>
  <c r="BK48" i="324"/>
  <c r="BZ10" i="273"/>
  <c r="BY12" i="273"/>
  <c r="AY106" i="273"/>
  <c r="AY138" i="273"/>
  <c r="AW140" i="273"/>
  <c r="AV92" i="278"/>
  <c r="AZ79" i="288"/>
  <c r="AZ135" i="273"/>
  <c r="AZ136" i="273" s="1"/>
  <c r="AZ139" i="273" s="1"/>
  <c r="AY269" i="278"/>
  <c r="AY99" i="278"/>
  <c r="AX46" i="325"/>
  <c r="AX55" i="288"/>
  <c r="AW111" i="273"/>
  <c r="AV112" i="273" s="1"/>
  <c r="AV61" i="288" s="1"/>
  <c r="AV63" i="288" s="1"/>
  <c r="AV65" i="288" s="1"/>
  <c r="AW51" i="288"/>
  <c r="AW52" i="288" s="1"/>
  <c r="AW56" i="288" s="1"/>
  <c r="AW92" i="325"/>
  <c r="AW42" i="288"/>
  <c r="AW35" i="288"/>
  <c r="AW37" i="288" s="1"/>
  <c r="AV43" i="288"/>
  <c r="AV39" i="288"/>
  <c r="AZ103" i="273"/>
  <c r="AZ104" i="273" s="1"/>
  <c r="AZ107" i="273" s="1"/>
  <c r="AZ26" i="288"/>
  <c r="BM38" i="273"/>
  <c r="BM13" i="288"/>
  <c r="BM145" i="325"/>
  <c r="AY71" i="278"/>
  <c r="AY144" i="278"/>
  <c r="AY42" i="325"/>
  <c r="AY43" i="325" s="1"/>
  <c r="AY93" i="325"/>
  <c r="AY118" i="278"/>
  <c r="AY79" i="278"/>
  <c r="AY49" i="278"/>
  <c r="AY221" i="278"/>
  <c r="AY153" i="278"/>
  <c r="AY189" i="278"/>
  <c r="AY205" i="278"/>
  <c r="AY135" i="278"/>
  <c r="AY173" i="278"/>
  <c r="AY245" i="278"/>
  <c r="AS62" i="325"/>
  <c r="AT47" i="325"/>
  <c r="AX108" i="273"/>
  <c r="AW58" i="325"/>
  <c r="AY213" i="278"/>
  <c r="AY277" i="278"/>
  <c r="AY56" i="278"/>
  <c r="AY126" i="278"/>
  <c r="AY181" i="278"/>
  <c r="AY197" i="278"/>
  <c r="AY237" i="278"/>
  <c r="AY229" i="278"/>
  <c r="AY253" i="278"/>
  <c r="AY261" i="278"/>
  <c r="AZ13" i="289"/>
  <c r="AZ14" i="289" s="1"/>
  <c r="AX170" i="273"/>
  <c r="AX172" i="273" s="1"/>
  <c r="AX173" i="273" s="1"/>
  <c r="AX4" i="265" s="1"/>
  <c r="AW4" i="278"/>
  <c r="AW4" i="320"/>
  <c r="AW4" i="325"/>
  <c r="AW4" i="285"/>
  <c r="AW4" i="324"/>
  <c r="AW4" i="315"/>
  <c r="AW4" i="323"/>
  <c r="AW4" i="286"/>
  <c r="AW4" i="275"/>
  <c r="AW4" i="327"/>
  <c r="AW4" i="282"/>
  <c r="AW4" i="289"/>
  <c r="AW4" i="273"/>
  <c r="AW4" i="265"/>
  <c r="AW4" i="288"/>
  <c r="AX40" i="278"/>
  <c r="AA334" i="278"/>
  <c r="AA336" i="278" s="1"/>
  <c r="AA12" i="325" s="1"/>
  <c r="AW129" i="325"/>
  <c r="AW117" i="325"/>
  <c r="AY26" i="327"/>
  <c r="AY28" i="278"/>
  <c r="AY29" i="278" s="1"/>
  <c r="AY34" i="278" s="1"/>
  <c r="AY130" i="325"/>
  <c r="AY118" i="325"/>
  <c r="AS162" i="278"/>
  <c r="AS300" i="278" s="1"/>
  <c r="AS302" i="278" s="1"/>
  <c r="AS303" i="278" s="1"/>
  <c r="AP329" i="278"/>
  <c r="AP30" i="265" s="1"/>
  <c r="AU33" i="278"/>
  <c r="AU35" i="278" s="1"/>
  <c r="AQ323" i="278"/>
  <c r="AQ324" i="278" s="1"/>
  <c r="AQ328" i="278" s="1"/>
  <c r="AQ73" i="265"/>
  <c r="AQ314" i="278"/>
  <c r="AQ315" i="278" s="1"/>
  <c r="AQ327" i="278" s="1"/>
  <c r="AQ67" i="265"/>
  <c r="AQ10" i="265"/>
  <c r="AQ11" i="265" s="1"/>
  <c r="AQ29" i="265" s="1"/>
  <c r="AR320" i="278"/>
  <c r="AR321" i="278" s="1"/>
  <c r="AR311" i="278"/>
  <c r="AR312" i="278" s="1"/>
  <c r="BK319" i="278"/>
  <c r="BK310" i="278"/>
  <c r="AR9" i="265"/>
  <c r="AW19" i="278"/>
  <c r="AW335" i="278"/>
  <c r="AV22" i="278"/>
  <c r="AV33" i="278" s="1"/>
  <c r="AV35" i="278" s="1"/>
  <c r="AV93" i="278" s="1"/>
  <c r="AT57" i="278"/>
  <c r="AT58" i="278" s="1"/>
  <c r="AT72" i="278"/>
  <c r="AT73" i="278" s="1"/>
  <c r="AT106" i="278" s="1"/>
  <c r="AU119" i="278"/>
  <c r="AU120" i="278" s="1"/>
  <c r="AU157" i="278" s="1"/>
  <c r="AU80" i="278"/>
  <c r="AU81" i="278" s="1"/>
  <c r="AU107" i="278" s="1"/>
  <c r="AU127" i="278"/>
  <c r="AU128" i="278" s="1"/>
  <c r="AU158" i="278" s="1"/>
  <c r="AU50" i="278"/>
  <c r="AU51" i="278" s="1"/>
  <c r="AU104" i="278" s="1"/>
  <c r="AV295" i="278"/>
  <c r="AV301" i="278" s="1"/>
  <c r="AS66" i="278"/>
  <c r="AS105" i="278" s="1"/>
  <c r="AS109" i="278" s="1"/>
  <c r="BK39" i="273"/>
  <c r="BK275" i="278"/>
  <c r="BK243" i="278"/>
  <c r="BK259" i="278"/>
  <c r="BK267" i="278"/>
  <c r="BK235" i="278"/>
  <c r="BK211" i="278"/>
  <c r="BK251" i="278"/>
  <c r="BK219" i="278"/>
  <c r="BK227" i="278"/>
  <c r="BK187" i="278"/>
  <c r="BK203" i="278"/>
  <c r="BK195" i="278"/>
  <c r="BK171" i="278"/>
  <c r="BK179" i="278"/>
  <c r="BK142" i="278"/>
  <c r="BK151" i="278"/>
  <c r="BK133" i="278"/>
  <c r="AW268" i="278"/>
  <c r="AW270" i="278" s="1"/>
  <c r="AW293" i="278" s="1"/>
  <c r="AW276" i="278"/>
  <c r="AW278" i="278" s="1"/>
  <c r="AW294" i="278" s="1"/>
  <c r="AW244" i="278"/>
  <c r="AW246" i="278" s="1"/>
  <c r="AW290" i="278" s="1"/>
  <c r="AW252" i="278"/>
  <c r="AW254" i="278" s="1"/>
  <c r="AW291" i="278" s="1"/>
  <c r="AW260" i="278"/>
  <c r="AW262" i="278" s="1"/>
  <c r="AW292" i="278" s="1"/>
  <c r="AW236" i="278"/>
  <c r="AW238" i="278" s="1"/>
  <c r="AW289" i="278" s="1"/>
  <c r="AW212" i="278"/>
  <c r="AW214" i="278" s="1"/>
  <c r="AW286" i="278" s="1"/>
  <c r="AW220" i="278"/>
  <c r="AW222" i="278" s="1"/>
  <c r="AW287" i="278" s="1"/>
  <c r="AW228" i="278"/>
  <c r="AW230" i="278" s="1"/>
  <c r="AW288" i="278" s="1"/>
  <c r="AW204" i="278"/>
  <c r="AW206" i="278" s="1"/>
  <c r="AW285" i="278" s="1"/>
  <c r="AW188" i="278"/>
  <c r="AW190" i="278" s="1"/>
  <c r="AW283" i="278" s="1"/>
  <c r="AW196" i="278"/>
  <c r="AW198" i="278" s="1"/>
  <c r="AW284" i="278" s="1"/>
  <c r="AW172" i="278"/>
  <c r="AW174" i="278" s="1"/>
  <c r="AW281" i="278" s="1"/>
  <c r="AW180" i="278"/>
  <c r="AW182" i="278" s="1"/>
  <c r="AW282" i="278" s="1"/>
  <c r="AW143" i="278"/>
  <c r="AW145" i="278" s="1"/>
  <c r="AW160" i="278" s="1"/>
  <c r="AW152" i="278"/>
  <c r="AW154" i="278" s="1"/>
  <c r="AW161" i="278" s="1"/>
  <c r="AW134" i="278"/>
  <c r="AW136" i="278" s="1"/>
  <c r="AW159" i="278" s="1"/>
  <c r="AW20" i="278"/>
  <c r="AX20" i="275"/>
  <c r="AY17" i="275" s="1"/>
  <c r="AT80" i="278"/>
  <c r="AT81" i="278" s="1"/>
  <c r="AT107" i="278" s="1"/>
  <c r="AT127" i="278"/>
  <c r="AT128" i="278" s="1"/>
  <c r="AT158" i="278" s="1"/>
  <c r="AT119" i="278"/>
  <c r="AT120" i="278" s="1"/>
  <c r="AT157" i="278" s="1"/>
  <c r="AT50" i="278"/>
  <c r="AT51" i="278" s="1"/>
  <c r="AT104" i="278" s="1"/>
  <c r="AV57" i="324"/>
  <c r="AV63" i="324" s="1"/>
  <c r="AV64" i="324" s="1"/>
  <c r="AV20" i="327"/>
  <c r="AX59" i="324"/>
  <c r="AX22" i="327"/>
  <c r="BB40" i="273"/>
  <c r="BA219" i="273"/>
  <c r="BA43" i="273"/>
  <c r="BA45" i="273" s="1"/>
  <c r="BA149" i="273" s="1"/>
  <c r="BA150" i="273" s="1"/>
  <c r="BA49" i="324" s="1"/>
  <c r="BA50" i="324" s="1"/>
  <c r="AY88" i="273"/>
  <c r="AY180" i="273"/>
  <c r="AY124" i="273"/>
  <c r="AY65" i="273"/>
  <c r="AY45" i="325" s="1"/>
  <c r="AT3" i="273"/>
  <c r="AT3" i="315"/>
  <c r="AT3" i="278"/>
  <c r="AT3" i="265"/>
  <c r="AT3" i="288"/>
  <c r="AT3" i="285"/>
  <c r="AT3" i="275"/>
  <c r="AT3" i="324"/>
  <c r="AT3" i="320"/>
  <c r="AT3" i="325"/>
  <c r="AT3" i="327"/>
  <c r="AT3" i="286"/>
  <c r="AT3" i="323"/>
  <c r="AT3" i="289"/>
  <c r="AT3" i="282"/>
  <c r="AX23" i="327"/>
  <c r="AX60" i="324"/>
  <c r="AX126" i="273"/>
  <c r="AW21" i="285"/>
  <c r="AX61" i="324"/>
  <c r="AX24" i="327"/>
  <c r="AZ2" i="278"/>
  <c r="AZ2" i="289"/>
  <c r="AZ2" i="323"/>
  <c r="AZ2" i="315"/>
  <c r="AZ2" i="275"/>
  <c r="AZ154" i="273"/>
  <c r="AZ155" i="273" s="1"/>
  <c r="AZ2" i="324"/>
  <c r="AZ2" i="273"/>
  <c r="AZ121" i="273"/>
  <c r="AZ122" i="273" s="1"/>
  <c r="AZ125" i="273" s="1"/>
  <c r="AZ2" i="265"/>
  <c r="AZ2" i="282"/>
  <c r="AZ2" i="285"/>
  <c r="AZ2" i="320"/>
  <c r="AZ84" i="273"/>
  <c r="AZ85" i="273" s="1"/>
  <c r="AZ163" i="273"/>
  <c r="AZ164" i="273" s="1"/>
  <c r="AZ2" i="288"/>
  <c r="AZ2" i="325"/>
  <c r="AZ2" i="286"/>
  <c r="AZ2" i="327"/>
  <c r="AZ51" i="273"/>
  <c r="AZ52" i="273" s="1"/>
  <c r="AZ107" i="325" s="1"/>
  <c r="AZ108" i="325" s="1"/>
  <c r="AZ135" i="325" s="1"/>
  <c r="AZ64" i="273"/>
  <c r="AZ65" i="273" s="1"/>
  <c r="AZ45" i="325" s="1"/>
  <c r="AZ220" i="273"/>
  <c r="AZ221" i="273" s="1"/>
  <c r="AW22" i="324"/>
  <c r="AW23" i="324" s="1"/>
  <c r="AW214" i="273"/>
  <c r="AW215" i="273" s="1"/>
  <c r="AW21" i="278" s="1"/>
  <c r="AX70" i="273"/>
  <c r="AY37" i="324"/>
  <c r="AY38" i="324" s="1"/>
  <c r="AY178" i="273"/>
  <c r="AY27" i="324"/>
  <c r="AY28" i="324" s="1"/>
  <c r="AY32" i="324"/>
  <c r="AY33" i="324" s="1"/>
  <c r="AY55" i="273"/>
  <c r="AZ56" i="273" s="1"/>
  <c r="AY207" i="273"/>
  <c r="AY169" i="273"/>
  <c r="AU189" i="273"/>
  <c r="AU190" i="273" s="1"/>
  <c r="AV182" i="273"/>
  <c r="AY68" i="273"/>
  <c r="AY179" i="273"/>
  <c r="AU66" i="324"/>
  <c r="AU34" i="265"/>
  <c r="AU28" i="285"/>
  <c r="AU11" i="325"/>
  <c r="AW208" i="273"/>
  <c r="AW209" i="273" s="1"/>
  <c r="AX90" i="273"/>
  <c r="AX91" i="278" s="1"/>
  <c r="AW202" i="273"/>
  <c r="AW203" i="273" s="1"/>
  <c r="AW197" i="273"/>
  <c r="AW198" i="273" s="1"/>
  <c r="AW201" i="273" s="1"/>
  <c r="AY11" i="286"/>
  <c r="AY89" i="273"/>
  <c r="AY93" i="273"/>
  <c r="AZ94" i="273" s="1"/>
  <c r="AZ181" i="273" s="1"/>
  <c r="AX58" i="324"/>
  <c r="AX21" i="327"/>
  <c r="BK44" i="273"/>
  <c r="BN5" i="327"/>
  <c r="BN5" i="325"/>
  <c r="BN5" i="324"/>
  <c r="BN5" i="323"/>
  <c r="BL34" i="273"/>
  <c r="BM28" i="273"/>
  <c r="BM29" i="273" s="1"/>
  <c r="BM33" i="273" s="1"/>
  <c r="BM32" i="273"/>
  <c r="BN5" i="320"/>
  <c r="BN25" i="273"/>
  <c r="BN26" i="273" s="1"/>
  <c r="BN5" i="315"/>
  <c r="BM177" i="273"/>
  <c r="BM168" i="273"/>
  <c r="BN5" i="275"/>
  <c r="BN5" i="286"/>
  <c r="BN5" i="265"/>
  <c r="BN5" i="288"/>
  <c r="BN5" i="282"/>
  <c r="BN5" i="285"/>
  <c r="BN5" i="289"/>
  <c r="BN5" i="278"/>
  <c r="BN15" i="273"/>
  <c r="BN16" i="273" s="1"/>
  <c r="BN5" i="273"/>
  <c r="BL87" i="278" l="1"/>
  <c r="BL88" i="278" s="1"/>
  <c r="BL94" i="278" s="1"/>
  <c r="BL48" i="324"/>
  <c r="BA25" i="327"/>
  <c r="BA62" i="324"/>
  <c r="AV95" i="278"/>
  <c r="AV100" i="278" s="1"/>
  <c r="AV101" i="278" s="1"/>
  <c r="CA10" i="273"/>
  <c r="BZ12" i="273"/>
  <c r="AU57" i="278"/>
  <c r="AU58" i="278" s="1"/>
  <c r="AU61" i="278" s="1"/>
  <c r="AU62" i="278" s="1"/>
  <c r="AU65" i="278" s="1"/>
  <c r="AU93" i="278"/>
  <c r="AU95" i="278" s="1"/>
  <c r="AU100" i="278" s="1"/>
  <c r="AU101" i="278" s="1"/>
  <c r="AX140" i="273"/>
  <c r="AW92" i="278"/>
  <c r="BA79" i="288"/>
  <c r="BA135" i="273"/>
  <c r="BA136" i="273" s="1"/>
  <c r="BA139" i="273" s="1"/>
  <c r="AZ269" i="278"/>
  <c r="AZ99" i="278"/>
  <c r="AY46" i="325"/>
  <c r="AY55" i="288"/>
  <c r="AX111" i="273"/>
  <c r="AW112" i="273" s="1"/>
  <c r="AW61" i="288" s="1"/>
  <c r="AW63" i="288" s="1"/>
  <c r="AW65" i="288" s="1"/>
  <c r="AX51" i="288"/>
  <c r="AX52" i="288" s="1"/>
  <c r="AX56" i="288" s="1"/>
  <c r="AX92" i="325"/>
  <c r="AX35" i="288"/>
  <c r="AX37" i="288" s="1"/>
  <c r="AX42" i="288"/>
  <c r="AW43" i="288"/>
  <c r="AW39" i="288"/>
  <c r="BN38" i="273"/>
  <c r="BN13" i="288"/>
  <c r="BN145" i="325"/>
  <c r="BA103" i="273"/>
  <c r="BA104" i="273" s="1"/>
  <c r="BA107" i="273" s="1"/>
  <c r="BA26" i="288"/>
  <c r="AZ42" i="325"/>
  <c r="AZ43" i="325" s="1"/>
  <c r="AZ93" i="325"/>
  <c r="AY108" i="273"/>
  <c r="AX58" i="325"/>
  <c r="AT62" i="325"/>
  <c r="AU47" i="325"/>
  <c r="AZ118" i="278"/>
  <c r="AZ189" i="278"/>
  <c r="AZ71" i="278"/>
  <c r="AZ221" i="278"/>
  <c r="AZ79" i="278"/>
  <c r="AZ49" i="278"/>
  <c r="AZ253" i="278"/>
  <c r="AZ56" i="278"/>
  <c r="AZ173" i="278"/>
  <c r="AZ126" i="278"/>
  <c r="AZ153" i="278"/>
  <c r="AZ135" i="278"/>
  <c r="AZ181" i="278"/>
  <c r="AZ213" i="278"/>
  <c r="AZ237" i="278"/>
  <c r="AX4" i="315"/>
  <c r="AZ229" i="278"/>
  <c r="AZ205" i="278"/>
  <c r="AZ277" i="278"/>
  <c r="AX4" i="278"/>
  <c r="AZ144" i="278"/>
  <c r="AZ197" i="278"/>
  <c r="AZ245" i="278"/>
  <c r="AZ261" i="278"/>
  <c r="AX4" i="282"/>
  <c r="BA13" i="289"/>
  <c r="BA14" i="289" s="1"/>
  <c r="AX4" i="275"/>
  <c r="AX4" i="324"/>
  <c r="AX4" i="323"/>
  <c r="AX4" i="273"/>
  <c r="AX4" i="285"/>
  <c r="AX4" i="289"/>
  <c r="AX4" i="320"/>
  <c r="AX4" i="286"/>
  <c r="AX4" i="325"/>
  <c r="AX4" i="327"/>
  <c r="AX4" i="288"/>
  <c r="AY170" i="273"/>
  <c r="AY172" i="273" s="1"/>
  <c r="AY173" i="273" s="1"/>
  <c r="AA11" i="327"/>
  <c r="AY40" i="278"/>
  <c r="AX117" i="325"/>
  <c r="AX129" i="325"/>
  <c r="AZ28" i="278"/>
  <c r="AZ29" i="278" s="1"/>
  <c r="AZ40" i="278" s="1"/>
  <c r="AZ118" i="325"/>
  <c r="AZ130" i="325"/>
  <c r="AZ26" i="327"/>
  <c r="AQ329" i="278"/>
  <c r="AQ30" i="265" s="1"/>
  <c r="AU72" i="278"/>
  <c r="AU73" i="278" s="1"/>
  <c r="AU106" i="278" s="1"/>
  <c r="AR314" i="278"/>
  <c r="AR315" i="278" s="1"/>
  <c r="AR327" i="278" s="1"/>
  <c r="AR67" i="265"/>
  <c r="AR323" i="278"/>
  <c r="AR324" i="278" s="1"/>
  <c r="AR328" i="278" s="1"/>
  <c r="AR73" i="265"/>
  <c r="AR10" i="265"/>
  <c r="AR11" i="265" s="1"/>
  <c r="AR29" i="265" s="1"/>
  <c r="AS311" i="278"/>
  <c r="AS312" i="278" s="1"/>
  <c r="AS10" i="265"/>
  <c r="AS320" i="278"/>
  <c r="AS321" i="278" s="1"/>
  <c r="BL310" i="278"/>
  <c r="BL319" i="278"/>
  <c r="AV39" i="278"/>
  <c r="AV41" i="278" s="1"/>
  <c r="AV119" i="278" s="1"/>
  <c r="AV120" i="278" s="1"/>
  <c r="AV157" i="278" s="1"/>
  <c r="AS9" i="265"/>
  <c r="AX19" i="278"/>
  <c r="AX335" i="278"/>
  <c r="AU162" i="278"/>
  <c r="AW22" i="278"/>
  <c r="AW33" i="278" s="1"/>
  <c r="AW35" i="278" s="1"/>
  <c r="AW93" i="278" s="1"/>
  <c r="AT162" i="278"/>
  <c r="BL39" i="273"/>
  <c r="BL275" i="278"/>
  <c r="BL267" i="278"/>
  <c r="BL251" i="278"/>
  <c r="BL259" i="278"/>
  <c r="BL203" i="278"/>
  <c r="BL235" i="278"/>
  <c r="BL211" i="278"/>
  <c r="BL243" i="278"/>
  <c r="BL219" i="278"/>
  <c r="BL227" i="278"/>
  <c r="BL179" i="278"/>
  <c r="BL195" i="278"/>
  <c r="BL171" i="278"/>
  <c r="BL133" i="278"/>
  <c r="BL142" i="278"/>
  <c r="BL151" i="278"/>
  <c r="BL187" i="278"/>
  <c r="AV72" i="278"/>
  <c r="AV73" i="278" s="1"/>
  <c r="AV106" i="278" s="1"/>
  <c r="AV57" i="278"/>
  <c r="AV58" i="278" s="1"/>
  <c r="AT64" i="278"/>
  <c r="AT61" i="278"/>
  <c r="AT62" i="278" s="1"/>
  <c r="AT65" i="278" s="1"/>
  <c r="AX276" i="278"/>
  <c r="AX278" i="278" s="1"/>
  <c r="AX294" i="278" s="1"/>
  <c r="AX236" i="278"/>
  <c r="AX238" i="278" s="1"/>
  <c r="AX289" i="278" s="1"/>
  <c r="AX268" i="278"/>
  <c r="AX270" i="278" s="1"/>
  <c r="AX293" i="278" s="1"/>
  <c r="AX252" i="278"/>
  <c r="AX254" i="278" s="1"/>
  <c r="AX291" i="278" s="1"/>
  <c r="AX260" i="278"/>
  <c r="AX262" i="278" s="1"/>
  <c r="AX292" i="278" s="1"/>
  <c r="AX204" i="278"/>
  <c r="AX206" i="278" s="1"/>
  <c r="AX285" i="278" s="1"/>
  <c r="AX212" i="278"/>
  <c r="AX214" i="278" s="1"/>
  <c r="AX286" i="278" s="1"/>
  <c r="AX220" i="278"/>
  <c r="AX222" i="278" s="1"/>
  <c r="AX287" i="278" s="1"/>
  <c r="AX244" i="278"/>
  <c r="AX246" i="278" s="1"/>
  <c r="AX290" i="278" s="1"/>
  <c r="AX228" i="278"/>
  <c r="AX230" i="278" s="1"/>
  <c r="AX288" i="278" s="1"/>
  <c r="AX180" i="278"/>
  <c r="AX182" i="278" s="1"/>
  <c r="AX282" i="278" s="1"/>
  <c r="AX188" i="278"/>
  <c r="AX190" i="278" s="1"/>
  <c r="AX283" i="278" s="1"/>
  <c r="AX196" i="278"/>
  <c r="AX198" i="278" s="1"/>
  <c r="AX284" i="278" s="1"/>
  <c r="AX172" i="278"/>
  <c r="AX174" i="278" s="1"/>
  <c r="AX281" i="278" s="1"/>
  <c r="AX134" i="278"/>
  <c r="AX136" i="278" s="1"/>
  <c r="AX159" i="278" s="1"/>
  <c r="AX143" i="278"/>
  <c r="AX145" i="278" s="1"/>
  <c r="AX160" i="278" s="1"/>
  <c r="AX152" i="278"/>
  <c r="AX154" i="278" s="1"/>
  <c r="AX161" i="278" s="1"/>
  <c r="AX20" i="278"/>
  <c r="AW295" i="278"/>
  <c r="AW301" i="278" s="1"/>
  <c r="AV189" i="273"/>
  <c r="AV190" i="273" s="1"/>
  <c r="AW182" i="273"/>
  <c r="AZ179" i="273"/>
  <c r="AZ68" i="273"/>
  <c r="AY60" i="324"/>
  <c r="AY23" i="327"/>
  <c r="AY126" i="273"/>
  <c r="AX21" i="285"/>
  <c r="AY42" i="324"/>
  <c r="AY43" i="324" s="1"/>
  <c r="AY73" i="273"/>
  <c r="AZ74" i="273" s="1"/>
  <c r="AY15" i="275"/>
  <c r="AY20" i="275" s="1"/>
  <c r="AZ17" i="275" s="1"/>
  <c r="AY69" i="273"/>
  <c r="BA51" i="273"/>
  <c r="BA52" i="273" s="1"/>
  <c r="BA107" i="325" s="1"/>
  <c r="BA108" i="325" s="1"/>
  <c r="BA135" i="325" s="1"/>
  <c r="BA2" i="324"/>
  <c r="BA2" i="325"/>
  <c r="BA2" i="273"/>
  <c r="BA163" i="273"/>
  <c r="BA164" i="273" s="1"/>
  <c r="BA2" i="275"/>
  <c r="BA220" i="273"/>
  <c r="BA221" i="273" s="1"/>
  <c r="BA121" i="273"/>
  <c r="BA122" i="273" s="1"/>
  <c r="BA125" i="273" s="1"/>
  <c r="BA154" i="273"/>
  <c r="BA155" i="273" s="1"/>
  <c r="BA2" i="327"/>
  <c r="BA2" i="286"/>
  <c r="BA2" i="323"/>
  <c r="BA2" i="265"/>
  <c r="BA2" i="285"/>
  <c r="BA64" i="273"/>
  <c r="BA65" i="273" s="1"/>
  <c r="BA45" i="325" s="1"/>
  <c r="BA84" i="273"/>
  <c r="BA85" i="273" s="1"/>
  <c r="BA2" i="282"/>
  <c r="BA2" i="289"/>
  <c r="BA2" i="288"/>
  <c r="BA2" i="315"/>
  <c r="BA2" i="278"/>
  <c r="BA2" i="320"/>
  <c r="AY90" i="273"/>
  <c r="AY91" i="278" s="1"/>
  <c r="AX208" i="273"/>
  <c r="AX209" i="273" s="1"/>
  <c r="AX202" i="273"/>
  <c r="AX203" i="273" s="1"/>
  <c r="AX197" i="273"/>
  <c r="AX198" i="273" s="1"/>
  <c r="AX201" i="273" s="1"/>
  <c r="AW57" i="324"/>
  <c r="AW63" i="324" s="1"/>
  <c r="AW64" i="324" s="1"/>
  <c r="AW20" i="327"/>
  <c r="AZ169" i="273"/>
  <c r="AZ207" i="273"/>
  <c r="AZ69" i="273"/>
  <c r="AZ42" i="324"/>
  <c r="AZ43" i="324" s="1"/>
  <c r="AZ73" i="273"/>
  <c r="BA74" i="273" s="1"/>
  <c r="AZ15" i="275"/>
  <c r="AU3" i="323"/>
  <c r="AU3" i="324"/>
  <c r="AU3" i="265"/>
  <c r="AU3" i="288"/>
  <c r="AU3" i="275"/>
  <c r="AU3" i="278"/>
  <c r="AU3" i="315"/>
  <c r="AU3" i="282"/>
  <c r="AU3" i="273"/>
  <c r="AU3" i="289"/>
  <c r="AU3" i="327"/>
  <c r="AU3" i="325"/>
  <c r="AU3" i="286"/>
  <c r="AU3" i="320"/>
  <c r="AU3" i="285"/>
  <c r="AY22" i="327"/>
  <c r="AY59" i="324"/>
  <c r="AY70" i="273"/>
  <c r="AX214" i="273"/>
  <c r="AX215" i="273" s="1"/>
  <c r="AX21" i="278" s="1"/>
  <c r="AX22" i="324"/>
  <c r="AX23" i="324" s="1"/>
  <c r="AZ89" i="273"/>
  <c r="AZ93" i="273"/>
  <c r="BA94" i="273" s="1"/>
  <c r="BA181" i="273" s="1"/>
  <c r="AZ11" i="286"/>
  <c r="AY21" i="327"/>
  <c r="AY58" i="324"/>
  <c r="AZ178" i="273"/>
  <c r="AZ37" i="324"/>
  <c r="AZ38" i="324" s="1"/>
  <c r="AZ55" i="273"/>
  <c r="BA56" i="273" s="1"/>
  <c r="AZ32" i="324"/>
  <c r="AZ33" i="324" s="1"/>
  <c r="AZ27" i="324"/>
  <c r="AZ28" i="324" s="1"/>
  <c r="BB43" i="273"/>
  <c r="BB45" i="273" s="1"/>
  <c r="BB149" i="273" s="1"/>
  <c r="BB150" i="273" s="1"/>
  <c r="BB49" i="324" s="1"/>
  <c r="BB50" i="324" s="1"/>
  <c r="BB219" i="273"/>
  <c r="BC40" i="273"/>
  <c r="AV66" i="324"/>
  <c r="AV28" i="285"/>
  <c r="AV34" i="265"/>
  <c r="AV11" i="325"/>
  <c r="BL44" i="273"/>
  <c r="BO5" i="325"/>
  <c r="BO5" i="327"/>
  <c r="BO5" i="324"/>
  <c r="BO5" i="323"/>
  <c r="BM34" i="273"/>
  <c r="BN28" i="273"/>
  <c r="BN29" i="273" s="1"/>
  <c r="BN33" i="273" s="1"/>
  <c r="BN32" i="273"/>
  <c r="BO5" i="320"/>
  <c r="BO25" i="273"/>
  <c r="BO26" i="273" s="1"/>
  <c r="BO5" i="315"/>
  <c r="BN177" i="273"/>
  <c r="BN168" i="273"/>
  <c r="BO5" i="265"/>
  <c r="BO5" i="288"/>
  <c r="BO5" i="282"/>
  <c r="BO5" i="275"/>
  <c r="BO5" i="286"/>
  <c r="BO5" i="285"/>
  <c r="BO5" i="289"/>
  <c r="BO5" i="278"/>
  <c r="BO15" i="273"/>
  <c r="BO16" i="273" s="1"/>
  <c r="BO5" i="273"/>
  <c r="AU108" i="278" l="1"/>
  <c r="AU50" i="325"/>
  <c r="AU51" i="325" s="1"/>
  <c r="AU54" i="325" s="1"/>
  <c r="AU55" i="325" s="1"/>
  <c r="AU59" i="325" s="1"/>
  <c r="AU60" i="325" s="1"/>
  <c r="AV108" i="278"/>
  <c r="AV50" i="325"/>
  <c r="AV51" i="325" s="1"/>
  <c r="AV54" i="325" s="1"/>
  <c r="AV55" i="325" s="1"/>
  <c r="AV59" i="325" s="1"/>
  <c r="AV60" i="325" s="1"/>
  <c r="BM87" i="278"/>
  <c r="BM88" i="278" s="1"/>
  <c r="BM94" i="278" s="1"/>
  <c r="BM48" i="324"/>
  <c r="BB25" i="327"/>
  <c r="BB62" i="324"/>
  <c r="CB10" i="273"/>
  <c r="CA12" i="273"/>
  <c r="BB79" i="288"/>
  <c r="BB135" i="273"/>
  <c r="BB136" i="273" s="1"/>
  <c r="BB139" i="273" s="1"/>
  <c r="BA106" i="273"/>
  <c r="BA138" i="273"/>
  <c r="AU64" i="278"/>
  <c r="AU66" i="278" s="1"/>
  <c r="AU105" i="278" s="1"/>
  <c r="AU109" i="278" s="1"/>
  <c r="AY140" i="273"/>
  <c r="AX92" i="278"/>
  <c r="AW95" i="278"/>
  <c r="AW100" i="278" s="1"/>
  <c r="AW101" i="278" s="1"/>
  <c r="AZ106" i="273"/>
  <c r="AZ108" i="273" s="1"/>
  <c r="AZ138" i="273"/>
  <c r="BA261" i="278"/>
  <c r="BA99" i="278"/>
  <c r="AZ46" i="325"/>
  <c r="AZ55" i="288"/>
  <c r="AY111" i="273"/>
  <c r="AX112" i="273" s="1"/>
  <c r="AX61" i="288" s="1"/>
  <c r="AX63" i="288" s="1"/>
  <c r="AX65" i="288" s="1"/>
  <c r="AY51" i="288"/>
  <c r="AY52" i="288" s="1"/>
  <c r="AY56" i="288" s="1"/>
  <c r="AX43" i="288"/>
  <c r="AX39" i="288"/>
  <c r="AY92" i="325"/>
  <c r="AY42" i="288"/>
  <c r="AY35" i="288"/>
  <c r="AY37" i="288" s="1"/>
  <c r="BO38" i="273"/>
  <c r="BO13" i="288"/>
  <c r="BO145" i="325"/>
  <c r="BB103" i="273"/>
  <c r="BB104" i="273" s="1"/>
  <c r="BB107" i="273" s="1"/>
  <c r="BB26" i="288"/>
  <c r="K63" i="325"/>
  <c r="BA42" i="325"/>
  <c r="BA43" i="325" s="1"/>
  <c r="BA93" i="325"/>
  <c r="BA71" i="278"/>
  <c r="BA144" i="278"/>
  <c r="AU62" i="325"/>
  <c r="AV47" i="325"/>
  <c r="AY58" i="325"/>
  <c r="BA237" i="278"/>
  <c r="BA49" i="278"/>
  <c r="BA229" i="278"/>
  <c r="BA181" i="278"/>
  <c r="BA277" i="278"/>
  <c r="BA56" i="278"/>
  <c r="BA79" i="278"/>
  <c r="BA189" i="278"/>
  <c r="BA213" i="278"/>
  <c r="BA253" i="278"/>
  <c r="BA269" i="278"/>
  <c r="BA126" i="278"/>
  <c r="BA135" i="278"/>
  <c r="BA173" i="278"/>
  <c r="BA205" i="278"/>
  <c r="BA245" i="278"/>
  <c r="BA153" i="278"/>
  <c r="BA118" i="278"/>
  <c r="BA221" i="278"/>
  <c r="BA197" i="278"/>
  <c r="BB13" i="289"/>
  <c r="BB14" i="289" s="1"/>
  <c r="AY4" i="324"/>
  <c r="AY4" i="288"/>
  <c r="AY4" i="327"/>
  <c r="AY4" i="325"/>
  <c r="AY4" i="285"/>
  <c r="AY4" i="275"/>
  <c r="AY4" i="289"/>
  <c r="AY4" i="265"/>
  <c r="AY4" i="315"/>
  <c r="AY4" i="282"/>
  <c r="AY4" i="286"/>
  <c r="AY4" i="323"/>
  <c r="AY4" i="320"/>
  <c r="AY4" i="278"/>
  <c r="AY4" i="273"/>
  <c r="AZ170" i="273"/>
  <c r="AZ172" i="273" s="1"/>
  <c r="AZ173" i="273" s="1"/>
  <c r="AZ20" i="275"/>
  <c r="BA17" i="275" s="1"/>
  <c r="AZ34" i="278"/>
  <c r="BA28" i="278"/>
  <c r="BA29" i="278" s="1"/>
  <c r="BA34" i="278" s="1"/>
  <c r="BA118" i="325"/>
  <c r="BA130" i="325"/>
  <c r="AY129" i="325"/>
  <c r="AY117" i="325"/>
  <c r="BA26" i="327"/>
  <c r="AV80" i="278"/>
  <c r="AV81" i="278" s="1"/>
  <c r="AV107" i="278" s="1"/>
  <c r="AV127" i="278"/>
  <c r="AV128" i="278" s="1"/>
  <c r="AV158" i="278" s="1"/>
  <c r="AV162" i="278" s="1"/>
  <c r="AR329" i="278"/>
  <c r="AR30" i="265" s="1"/>
  <c r="AS323" i="278"/>
  <c r="AS324" i="278" s="1"/>
  <c r="AS328" i="278" s="1"/>
  <c r="AS73" i="265"/>
  <c r="AS314" i="278"/>
  <c r="AS315" i="278" s="1"/>
  <c r="AS327" i="278" s="1"/>
  <c r="AS67" i="265"/>
  <c r="AW39" i="278"/>
  <c r="AW41" i="278" s="1"/>
  <c r="AW50" i="278" s="1"/>
  <c r="AW51" i="278" s="1"/>
  <c r="AW104" i="278" s="1"/>
  <c r="BM310" i="278"/>
  <c r="BM319" i="278"/>
  <c r="AV50" i="278"/>
  <c r="AV51" i="278" s="1"/>
  <c r="AV104" i="278" s="1"/>
  <c r="AS11" i="265"/>
  <c r="AS29" i="265" s="1"/>
  <c r="AY19" i="278"/>
  <c r="AY335" i="278"/>
  <c r="AT300" i="278"/>
  <c r="AT302" i="278" s="1"/>
  <c r="AT303" i="278" s="1"/>
  <c r="AU300" i="278"/>
  <c r="AU302" i="278" s="1"/>
  <c r="AU303" i="278" s="1"/>
  <c r="AY276" i="278"/>
  <c r="AY278" i="278" s="1"/>
  <c r="AY294" i="278" s="1"/>
  <c r="AY260" i="278"/>
  <c r="AY262" i="278" s="1"/>
  <c r="AY292" i="278" s="1"/>
  <c r="AY268" i="278"/>
  <c r="AY270" i="278" s="1"/>
  <c r="AY293" i="278" s="1"/>
  <c r="AY244" i="278"/>
  <c r="AY246" i="278" s="1"/>
  <c r="AY290" i="278" s="1"/>
  <c r="AY252" i="278"/>
  <c r="AY254" i="278" s="1"/>
  <c r="AY291" i="278" s="1"/>
  <c r="AY228" i="278"/>
  <c r="AY230" i="278" s="1"/>
  <c r="AY288" i="278" s="1"/>
  <c r="AY196" i="278"/>
  <c r="AY198" i="278" s="1"/>
  <c r="AY284" i="278" s="1"/>
  <c r="AY204" i="278"/>
  <c r="AY206" i="278" s="1"/>
  <c r="AY285" i="278" s="1"/>
  <c r="AY212" i="278"/>
  <c r="AY214" i="278" s="1"/>
  <c r="AY286" i="278" s="1"/>
  <c r="AY236" i="278"/>
  <c r="AY238" i="278" s="1"/>
  <c r="AY289" i="278" s="1"/>
  <c r="AY220" i="278"/>
  <c r="AY222" i="278" s="1"/>
  <c r="AY287" i="278" s="1"/>
  <c r="AY172" i="278"/>
  <c r="AY174" i="278" s="1"/>
  <c r="AY281" i="278" s="1"/>
  <c r="AY188" i="278"/>
  <c r="AY190" i="278" s="1"/>
  <c r="AY283" i="278" s="1"/>
  <c r="AY180" i="278"/>
  <c r="AY182" i="278" s="1"/>
  <c r="AY282" i="278" s="1"/>
  <c r="AY134" i="278"/>
  <c r="AY136" i="278" s="1"/>
  <c r="AY159" i="278" s="1"/>
  <c r="AY143" i="278"/>
  <c r="AY145" i="278" s="1"/>
  <c r="AY160" i="278" s="1"/>
  <c r="AY152" i="278"/>
  <c r="AY154" i="278" s="1"/>
  <c r="AY161" i="278" s="1"/>
  <c r="AY20" i="278"/>
  <c r="BM39" i="273"/>
  <c r="BM259" i="278"/>
  <c r="BM267" i="278"/>
  <c r="BM243" i="278"/>
  <c r="BM275" i="278"/>
  <c r="BM251" i="278"/>
  <c r="BM227" i="278"/>
  <c r="BM203" i="278"/>
  <c r="BM235" i="278"/>
  <c r="BM211" i="278"/>
  <c r="BM219" i="278"/>
  <c r="BM171" i="278"/>
  <c r="BM187" i="278"/>
  <c r="BM195" i="278"/>
  <c r="BM133" i="278"/>
  <c r="BM142" i="278"/>
  <c r="BM179" i="278"/>
  <c r="BM151" i="278"/>
  <c r="AX295" i="278"/>
  <c r="AX301" i="278" s="1"/>
  <c r="AX22" i="278"/>
  <c r="AT66" i="278"/>
  <c r="AT105" i="278" s="1"/>
  <c r="AT109" i="278" s="1"/>
  <c r="AV64" i="278"/>
  <c r="AV61" i="278"/>
  <c r="AV62" i="278" s="1"/>
  <c r="AV65" i="278" s="1"/>
  <c r="AW72" i="278"/>
  <c r="AW73" i="278" s="1"/>
  <c r="AW106" i="278" s="1"/>
  <c r="AW57" i="278"/>
  <c r="AW58" i="278" s="1"/>
  <c r="AZ70" i="273"/>
  <c r="AX20" i="327"/>
  <c r="AX57" i="324"/>
  <c r="AX63" i="324" s="1"/>
  <c r="AX64" i="324" s="1"/>
  <c r="AW34" i="265"/>
  <c r="AW66" i="324"/>
  <c r="AW11" i="325"/>
  <c r="AW28" i="285"/>
  <c r="BA73" i="273"/>
  <c r="BB74" i="273" s="1"/>
  <c r="BA15" i="275"/>
  <c r="BA69" i="273"/>
  <c r="BA42" i="324"/>
  <c r="BA43" i="324" s="1"/>
  <c r="BB121" i="273"/>
  <c r="BB122" i="273" s="1"/>
  <c r="BB125" i="273" s="1"/>
  <c r="BB2" i="265"/>
  <c r="BB2" i="324"/>
  <c r="BB2" i="315"/>
  <c r="BB2" i="273"/>
  <c r="BB2" i="327"/>
  <c r="BB2" i="282"/>
  <c r="BB2" i="286"/>
  <c r="BB84" i="273"/>
  <c r="BB85" i="273" s="1"/>
  <c r="BB2" i="325"/>
  <c r="BB154" i="273"/>
  <c r="BB155" i="273" s="1"/>
  <c r="BB64" i="273"/>
  <c r="BB65" i="273" s="1"/>
  <c r="BB45" i="325" s="1"/>
  <c r="BB2" i="289"/>
  <c r="BB51" i="273"/>
  <c r="BB52" i="273" s="1"/>
  <c r="BB107" i="325" s="1"/>
  <c r="BB108" i="325" s="1"/>
  <c r="BB135" i="325" s="1"/>
  <c r="BB2" i="323"/>
  <c r="BB2" i="285"/>
  <c r="BB2" i="278"/>
  <c r="BB2" i="275"/>
  <c r="BB220" i="273"/>
  <c r="BB221" i="273" s="1"/>
  <c r="BB2" i="288"/>
  <c r="BB163" i="273"/>
  <c r="BB164" i="273" s="1"/>
  <c r="BB2" i="320"/>
  <c r="AZ23" i="327"/>
  <c r="AZ60" i="324"/>
  <c r="AY21" i="285"/>
  <c r="BA179" i="273"/>
  <c r="BA68" i="273"/>
  <c r="AY202" i="273"/>
  <c r="AY203" i="273" s="1"/>
  <c r="AY197" i="273"/>
  <c r="AY198" i="273" s="1"/>
  <c r="AY201" i="273" s="1"/>
  <c r="AY208" i="273"/>
  <c r="AY209" i="273" s="1"/>
  <c r="AZ21" i="327"/>
  <c r="AZ58" i="324"/>
  <c r="AY22" i="324"/>
  <c r="AY23" i="324" s="1"/>
  <c r="AY214" i="273"/>
  <c r="AY215" i="273" s="1"/>
  <c r="AY21" i="278" s="1"/>
  <c r="BA88" i="273"/>
  <c r="BA180" i="273"/>
  <c r="BA124" i="273"/>
  <c r="BA207" i="273"/>
  <c r="BA169" i="273"/>
  <c r="AZ180" i="273"/>
  <c r="AZ124" i="273"/>
  <c r="AZ126" i="273" s="1"/>
  <c r="AZ21" i="285" s="1"/>
  <c r="AZ88" i="273"/>
  <c r="AZ90" i="273" s="1"/>
  <c r="AZ91" i="278" s="1"/>
  <c r="AX182" i="273"/>
  <c r="AW189" i="273"/>
  <c r="AW190" i="273" s="1"/>
  <c r="BC219" i="273"/>
  <c r="BD40" i="273"/>
  <c r="BC43" i="273"/>
  <c r="BC45" i="273" s="1"/>
  <c r="BC149" i="273" s="1"/>
  <c r="BC150" i="273" s="1"/>
  <c r="BC49" i="324" s="1"/>
  <c r="BC50" i="324" s="1"/>
  <c r="AZ59" i="324"/>
  <c r="AZ22" i="327"/>
  <c r="AZ24" i="327"/>
  <c r="AZ61" i="324"/>
  <c r="BA93" i="273"/>
  <c r="BB94" i="273" s="1"/>
  <c r="BB181" i="273" s="1"/>
  <c r="BA11" i="286"/>
  <c r="BA89" i="273"/>
  <c r="BA55" i="273"/>
  <c r="BB56" i="273" s="1"/>
  <c r="BA27" i="324"/>
  <c r="BA28" i="324" s="1"/>
  <c r="BA37" i="324"/>
  <c r="BA38" i="324" s="1"/>
  <c r="BA178" i="273"/>
  <c r="BA32" i="324"/>
  <c r="BA33" i="324" s="1"/>
  <c r="AY61" i="324"/>
  <c r="AY24" i="327"/>
  <c r="AV3" i="289"/>
  <c r="AV3" i="273"/>
  <c r="AV3" i="323"/>
  <c r="AV3" i="315"/>
  <c r="AV3" i="325"/>
  <c r="AV3" i="275"/>
  <c r="AV3" i="288"/>
  <c r="AV3" i="327"/>
  <c r="AV3" i="320"/>
  <c r="AV3" i="265"/>
  <c r="AV3" i="278"/>
  <c r="AV3" i="285"/>
  <c r="AV3" i="282"/>
  <c r="AV3" i="324"/>
  <c r="AV3" i="286"/>
  <c r="BM44" i="273"/>
  <c r="BP5" i="325"/>
  <c r="BP5" i="327"/>
  <c r="BP5" i="324"/>
  <c r="BP5" i="323"/>
  <c r="BN34" i="273"/>
  <c r="BO28" i="273"/>
  <c r="BO29" i="273" s="1"/>
  <c r="BO33" i="273" s="1"/>
  <c r="BO32" i="273"/>
  <c r="BP5" i="320"/>
  <c r="BP25" i="273"/>
  <c r="BP26" i="273" s="1"/>
  <c r="BP5" i="315"/>
  <c r="BO177" i="273"/>
  <c r="BO168" i="273"/>
  <c r="BP5" i="288"/>
  <c r="BP5" i="282"/>
  <c r="BP5" i="275"/>
  <c r="BP5" i="286"/>
  <c r="BP5" i="265"/>
  <c r="BP5" i="285"/>
  <c r="BP5" i="289"/>
  <c r="BP5" i="278"/>
  <c r="BP15" i="273"/>
  <c r="BP16" i="273" s="1"/>
  <c r="BP5" i="273"/>
  <c r="AB32" i="265"/>
  <c r="AW108" i="278" l="1"/>
  <c r="AW50" i="325"/>
  <c r="AW51" i="325" s="1"/>
  <c r="AW54" i="325" s="1"/>
  <c r="AW55" i="325" s="1"/>
  <c r="AW59" i="325" s="1"/>
  <c r="AW60" i="325" s="1"/>
  <c r="BN87" i="278"/>
  <c r="BN88" i="278" s="1"/>
  <c r="BN94" i="278" s="1"/>
  <c r="BN48" i="324"/>
  <c r="BC62" i="324"/>
  <c r="BC25" i="327"/>
  <c r="CC10" i="273"/>
  <c r="CB12" i="273"/>
  <c r="BB106" i="273"/>
  <c r="BB138" i="273"/>
  <c r="BB277" i="278"/>
  <c r="BB99" i="278"/>
  <c r="BC79" i="288"/>
  <c r="BC135" i="273"/>
  <c r="BC136" i="273" s="1"/>
  <c r="BC139" i="273" s="1"/>
  <c r="AZ140" i="273"/>
  <c r="AY92" i="278"/>
  <c r="AZ111" i="273"/>
  <c r="AY112" i="273" s="1"/>
  <c r="AY61" i="288" s="1"/>
  <c r="AY63" i="288" s="1"/>
  <c r="AY65" i="288" s="1"/>
  <c r="AZ51" i="288"/>
  <c r="AZ52" i="288" s="1"/>
  <c r="AZ56" i="288" s="1"/>
  <c r="BA46" i="325"/>
  <c r="BA55" i="288"/>
  <c r="AZ92" i="325"/>
  <c r="AZ42" i="288"/>
  <c r="AZ35" i="288"/>
  <c r="AZ37" i="288" s="1"/>
  <c r="AY43" i="288"/>
  <c r="AY39" i="288"/>
  <c r="BC103" i="273"/>
  <c r="BC104" i="273" s="1"/>
  <c r="BC107" i="273" s="1"/>
  <c r="BC26" i="288"/>
  <c r="BP38" i="273"/>
  <c r="BP145" i="325"/>
  <c r="BP13" i="288"/>
  <c r="K99" i="325"/>
  <c r="BB42" i="325"/>
  <c r="BB43" i="325" s="1"/>
  <c r="BB93" i="325"/>
  <c r="BA108" i="273"/>
  <c r="AZ58" i="325"/>
  <c r="AV62" i="325"/>
  <c r="AW47" i="325"/>
  <c r="BB71" i="278"/>
  <c r="BB126" i="278"/>
  <c r="BB181" i="278"/>
  <c r="BB229" i="278"/>
  <c r="BB261" i="278"/>
  <c r="BB189" i="278"/>
  <c r="BB144" i="278"/>
  <c r="BB213" i="278"/>
  <c r="BB221" i="278"/>
  <c r="BB253" i="278"/>
  <c r="BB49" i="278"/>
  <c r="BB118" i="278"/>
  <c r="BB197" i="278"/>
  <c r="BB237" i="278"/>
  <c r="BB56" i="278"/>
  <c r="BB153" i="278"/>
  <c r="BB79" i="278"/>
  <c r="BB135" i="278"/>
  <c r="BB173" i="278"/>
  <c r="BB205" i="278"/>
  <c r="BB245" i="278"/>
  <c r="BB269" i="278"/>
  <c r="BC13" i="289"/>
  <c r="BC14" i="289" s="1"/>
  <c r="BA170" i="273"/>
  <c r="BA172" i="273" s="1"/>
  <c r="BA173" i="273" s="1"/>
  <c r="AZ4" i="278"/>
  <c r="AZ4" i="325"/>
  <c r="AZ4" i="315"/>
  <c r="AZ4" i="320"/>
  <c r="AZ4" i="288"/>
  <c r="AZ4" i="327"/>
  <c r="AZ4" i="324"/>
  <c r="AZ4" i="323"/>
  <c r="AZ4" i="275"/>
  <c r="AZ4" i="289"/>
  <c r="AZ4" i="265"/>
  <c r="AZ4" i="285"/>
  <c r="AZ4" i="282"/>
  <c r="AZ4" i="286"/>
  <c r="AZ4" i="273"/>
  <c r="BA20" i="275"/>
  <c r="BB17" i="275" s="1"/>
  <c r="AB334" i="278"/>
  <c r="AB336" i="278" s="1"/>
  <c r="AB11" i="327" s="1"/>
  <c r="BA40" i="278"/>
  <c r="BB28" i="278"/>
  <c r="BB29" i="278" s="1"/>
  <c r="BB40" i="278" s="1"/>
  <c r="BB118" i="325"/>
  <c r="BB130" i="325"/>
  <c r="BB26" i="327"/>
  <c r="AZ22" i="324"/>
  <c r="AZ23" i="324" s="1"/>
  <c r="AZ20" i="327" s="1"/>
  <c r="AZ129" i="325"/>
  <c r="AZ117" i="325"/>
  <c r="AW119" i="278"/>
  <c r="AW120" i="278" s="1"/>
  <c r="AW157" i="278" s="1"/>
  <c r="AW80" i="278"/>
  <c r="AW81" i="278" s="1"/>
  <c r="AW107" i="278" s="1"/>
  <c r="AW127" i="278"/>
  <c r="AW128" i="278" s="1"/>
  <c r="AW158" i="278" s="1"/>
  <c r="AS329" i="278"/>
  <c r="AS30" i="265" s="1"/>
  <c r="BN319" i="278"/>
  <c r="BN310" i="278"/>
  <c r="AU311" i="278"/>
  <c r="AU312" i="278" s="1"/>
  <c r="AT311" i="278"/>
  <c r="AT312" i="278" s="1"/>
  <c r="AT10" i="265"/>
  <c r="AT320" i="278"/>
  <c r="AT321" i="278" s="1"/>
  <c r="AU10" i="265"/>
  <c r="AU320" i="278"/>
  <c r="AU321" i="278" s="1"/>
  <c r="AT9" i="265"/>
  <c r="AU9" i="265"/>
  <c r="AZ19" i="278"/>
  <c r="AZ335" i="278"/>
  <c r="AV300" i="278"/>
  <c r="AV302" i="278" s="1"/>
  <c r="AV303" i="278" s="1"/>
  <c r="BN44" i="273"/>
  <c r="BN275" i="278"/>
  <c r="BN251" i="278"/>
  <c r="BN259" i="278"/>
  <c r="BN267" i="278"/>
  <c r="BN235" i="278"/>
  <c r="BN243" i="278"/>
  <c r="BN219" i="278"/>
  <c r="BN227" i="278"/>
  <c r="BN203" i="278"/>
  <c r="BN211" i="278"/>
  <c r="BN195" i="278"/>
  <c r="BN179" i="278"/>
  <c r="BN187" i="278"/>
  <c r="BN151" i="278"/>
  <c r="BN133" i="278"/>
  <c r="BN171" i="278"/>
  <c r="BN142" i="278"/>
  <c r="AX33" i="278"/>
  <c r="AX35" i="278" s="1"/>
  <c r="AX93" i="278" s="1"/>
  <c r="AX95" i="278" s="1"/>
  <c r="AX100" i="278" s="1"/>
  <c r="AX101" i="278" s="1"/>
  <c r="AX39" i="278"/>
  <c r="AX41" i="278" s="1"/>
  <c r="AY295" i="278"/>
  <c r="AY301" i="278" s="1"/>
  <c r="AZ214" i="273"/>
  <c r="AZ215" i="273" s="1"/>
  <c r="AZ21" i="278" s="1"/>
  <c r="AZ276" i="278"/>
  <c r="AZ278" i="278" s="1"/>
  <c r="AZ294" i="278" s="1"/>
  <c r="AZ252" i="278"/>
  <c r="AZ254" i="278" s="1"/>
  <c r="AZ291" i="278" s="1"/>
  <c r="AZ260" i="278"/>
  <c r="AZ262" i="278" s="1"/>
  <c r="AZ292" i="278" s="1"/>
  <c r="AZ236" i="278"/>
  <c r="AZ238" i="278" s="1"/>
  <c r="AZ289" i="278" s="1"/>
  <c r="AZ268" i="278"/>
  <c r="AZ270" i="278" s="1"/>
  <c r="AZ293" i="278" s="1"/>
  <c r="AZ244" i="278"/>
  <c r="AZ246" i="278" s="1"/>
  <c r="AZ290" i="278" s="1"/>
  <c r="AZ220" i="278"/>
  <c r="AZ222" i="278" s="1"/>
  <c r="AZ287" i="278" s="1"/>
  <c r="AZ228" i="278"/>
  <c r="AZ230" i="278" s="1"/>
  <c r="AZ288" i="278" s="1"/>
  <c r="AZ204" i="278"/>
  <c r="AZ206" i="278" s="1"/>
  <c r="AZ285" i="278" s="1"/>
  <c r="AZ212" i="278"/>
  <c r="AZ214" i="278" s="1"/>
  <c r="AZ286" i="278" s="1"/>
  <c r="AZ180" i="278"/>
  <c r="AZ182" i="278" s="1"/>
  <c r="AZ282" i="278" s="1"/>
  <c r="AZ196" i="278"/>
  <c r="AZ198" i="278" s="1"/>
  <c r="AZ284" i="278" s="1"/>
  <c r="AZ188" i="278"/>
  <c r="AZ190" i="278" s="1"/>
  <c r="AZ283" i="278" s="1"/>
  <c r="AZ152" i="278"/>
  <c r="AZ154" i="278" s="1"/>
  <c r="AZ161" i="278" s="1"/>
  <c r="AZ134" i="278"/>
  <c r="AZ136" i="278" s="1"/>
  <c r="AZ159" i="278" s="1"/>
  <c r="AZ172" i="278"/>
  <c r="AZ174" i="278" s="1"/>
  <c r="AZ281" i="278" s="1"/>
  <c r="AZ143" i="278"/>
  <c r="AZ145" i="278" s="1"/>
  <c r="AZ160" i="278" s="1"/>
  <c r="AZ20" i="278"/>
  <c r="AY22" i="278"/>
  <c r="AW64" i="278"/>
  <c r="AW61" i="278"/>
  <c r="AW62" i="278" s="1"/>
  <c r="AW65" i="278" s="1"/>
  <c r="AV66" i="278"/>
  <c r="AV105" i="278" s="1"/>
  <c r="AV109" i="278" s="1"/>
  <c r="BA70" i="273"/>
  <c r="AZ208" i="273"/>
  <c r="AZ209" i="273" s="1"/>
  <c r="AZ202" i="273"/>
  <c r="AZ203" i="273" s="1"/>
  <c r="AZ197" i="273"/>
  <c r="AZ198" i="273" s="1"/>
  <c r="AZ201" i="273" s="1"/>
  <c r="BA126" i="273"/>
  <c r="AY57" i="324"/>
  <c r="AY63" i="324" s="1"/>
  <c r="AY64" i="324" s="1"/>
  <c r="AY20" i="327"/>
  <c r="BA60" i="324"/>
  <c r="BA23" i="327"/>
  <c r="AY182" i="273"/>
  <c r="AX189" i="273"/>
  <c r="AX190" i="273" s="1"/>
  <c r="BA90" i="273"/>
  <c r="BA91" i="278" s="1"/>
  <c r="BB178" i="273"/>
  <c r="BB27" i="324"/>
  <c r="BB28" i="324" s="1"/>
  <c r="BB37" i="324"/>
  <c r="BB38" i="324" s="1"/>
  <c r="BB55" i="273"/>
  <c r="BC56" i="273" s="1"/>
  <c r="BB32" i="324"/>
  <c r="BB33" i="324" s="1"/>
  <c r="AX11" i="325"/>
  <c r="AX34" i="265"/>
  <c r="AX28" i="285"/>
  <c r="AX66" i="324"/>
  <c r="BA59" i="324"/>
  <c r="BA22" i="327"/>
  <c r="BB68" i="273"/>
  <c r="BB179" i="273"/>
  <c r="BC2" i="282"/>
  <c r="BC2" i="289"/>
  <c r="BC154" i="273"/>
  <c r="BC155" i="273" s="1"/>
  <c r="BC2" i="323"/>
  <c r="BC163" i="273"/>
  <c r="BC164" i="273" s="1"/>
  <c r="BC2" i="278"/>
  <c r="BC2" i="288"/>
  <c r="BC220" i="273"/>
  <c r="BC221" i="273" s="1"/>
  <c r="BC84" i="273"/>
  <c r="BC85" i="273" s="1"/>
  <c r="BC2" i="286"/>
  <c r="BC64" i="273"/>
  <c r="BC2" i="265"/>
  <c r="BC2" i="320"/>
  <c r="BC2" i="273"/>
  <c r="BC2" i="327"/>
  <c r="BC2" i="325"/>
  <c r="BC2" i="315"/>
  <c r="BC51" i="273"/>
  <c r="BC52" i="273" s="1"/>
  <c r="BC107" i="325" s="1"/>
  <c r="BC108" i="325" s="1"/>
  <c r="BC135" i="325" s="1"/>
  <c r="BC2" i="275"/>
  <c r="BC2" i="285"/>
  <c r="BC2" i="324"/>
  <c r="BC121" i="273"/>
  <c r="BC122" i="273" s="1"/>
  <c r="BC125" i="273" s="1"/>
  <c r="BB73" i="273"/>
  <c r="BC74" i="273" s="1"/>
  <c r="BB69" i="273"/>
  <c r="BB15" i="275"/>
  <c r="BB42" i="324"/>
  <c r="BB43" i="324" s="1"/>
  <c r="BB124" i="273"/>
  <c r="BB180" i="273"/>
  <c r="BB88" i="273"/>
  <c r="BD43" i="273"/>
  <c r="BD45" i="273" s="1"/>
  <c r="BD149" i="273" s="1"/>
  <c r="BD150" i="273" s="1"/>
  <c r="BD49" i="324" s="1"/>
  <c r="BD50" i="324" s="1"/>
  <c r="BD219" i="273"/>
  <c r="BE40" i="273"/>
  <c r="AW3" i="273"/>
  <c r="AW3" i="286"/>
  <c r="AW3" i="265"/>
  <c r="AW3" i="275"/>
  <c r="AW3" i="325"/>
  <c r="AW3" i="327"/>
  <c r="AW3" i="289"/>
  <c r="AW3" i="282"/>
  <c r="AW3" i="288"/>
  <c r="AW3" i="320"/>
  <c r="AW3" i="315"/>
  <c r="AW3" i="278"/>
  <c r="AW3" i="323"/>
  <c r="AW3" i="285"/>
  <c r="AW3" i="324"/>
  <c r="BA24" i="327"/>
  <c r="BA61" i="324"/>
  <c r="BA58" i="324"/>
  <c r="BA21" i="327"/>
  <c r="BB207" i="273"/>
  <c r="BB169" i="273"/>
  <c r="BB93" i="273"/>
  <c r="BC94" i="273" s="1"/>
  <c r="BC181" i="273" s="1"/>
  <c r="BB89" i="273"/>
  <c r="BB11" i="286"/>
  <c r="BQ5" i="325"/>
  <c r="BQ5" i="327"/>
  <c r="BN39" i="273"/>
  <c r="BQ5" i="324"/>
  <c r="BQ5" i="323"/>
  <c r="BO34" i="273"/>
  <c r="BP28" i="273"/>
  <c r="BP29" i="273" s="1"/>
  <c r="BP33" i="273" s="1"/>
  <c r="BP32" i="273"/>
  <c r="BQ5" i="320"/>
  <c r="BQ25" i="273"/>
  <c r="BQ26" i="273" s="1"/>
  <c r="BQ5" i="315"/>
  <c r="BP177" i="273"/>
  <c r="BP168" i="273"/>
  <c r="BQ5" i="275"/>
  <c r="BQ5" i="286"/>
  <c r="BQ5" i="265"/>
  <c r="BQ5" i="288"/>
  <c r="BQ5" i="282"/>
  <c r="BQ5" i="278"/>
  <c r="BQ5" i="285"/>
  <c r="BQ5" i="289"/>
  <c r="BQ15" i="273"/>
  <c r="BQ16" i="273" s="1"/>
  <c r="BQ5" i="273"/>
  <c r="AX108" i="278" l="1"/>
  <c r="AX50" i="325"/>
  <c r="AX51" i="325" s="1"/>
  <c r="AX54" i="325" s="1"/>
  <c r="AX55" i="325" s="1"/>
  <c r="AX59" i="325" s="1"/>
  <c r="AX60" i="325" s="1"/>
  <c r="BO87" i="278"/>
  <c r="BO88" i="278" s="1"/>
  <c r="BO94" i="278" s="1"/>
  <c r="BO48" i="324"/>
  <c r="BD25" i="327"/>
  <c r="BD62" i="324"/>
  <c r="CD10" i="273"/>
  <c r="CC12" i="273"/>
  <c r="BC253" i="278"/>
  <c r="BC99" i="278"/>
  <c r="BC106" i="273"/>
  <c r="BC138" i="273"/>
  <c r="BD79" i="288"/>
  <c r="BD135" i="273"/>
  <c r="BD136" i="273" s="1"/>
  <c r="BD139" i="273" s="1"/>
  <c r="BA140" i="273"/>
  <c r="AZ92" i="278"/>
  <c r="BA111" i="273"/>
  <c r="AZ112" i="273" s="1"/>
  <c r="AZ61" i="288" s="1"/>
  <c r="AZ63" i="288" s="1"/>
  <c r="AZ65" i="288" s="1"/>
  <c r="BA51" i="288"/>
  <c r="BA52" i="288" s="1"/>
  <c r="BA56" i="288" s="1"/>
  <c r="BB46" i="325"/>
  <c r="BB55" i="288"/>
  <c r="BA92" i="325"/>
  <c r="BA42" i="288"/>
  <c r="BA35" i="288"/>
  <c r="BA37" i="288" s="1"/>
  <c r="AZ43" i="288"/>
  <c r="AZ39" i="288"/>
  <c r="BQ38" i="273"/>
  <c r="BQ13" i="288"/>
  <c r="BQ145" i="325"/>
  <c r="BD103" i="273"/>
  <c r="BD104" i="273" s="1"/>
  <c r="BD107" i="273" s="1"/>
  <c r="BD26" i="288"/>
  <c r="BC42" i="325"/>
  <c r="BC43" i="325" s="1"/>
  <c r="BC93" i="325"/>
  <c r="BB108" i="273"/>
  <c r="BA58" i="325"/>
  <c r="AW62" i="325"/>
  <c r="AX47" i="325"/>
  <c r="BB34" i="278"/>
  <c r="BC144" i="278"/>
  <c r="BC205" i="278"/>
  <c r="BC135" i="278"/>
  <c r="BC245" i="278"/>
  <c r="BC118" i="278"/>
  <c r="BC213" i="278"/>
  <c r="BB170" i="273"/>
  <c r="BB172" i="273" s="1"/>
  <c r="BB173" i="273" s="1"/>
  <c r="BB4" i="325" s="1"/>
  <c r="BC49" i="278"/>
  <c r="BC126" i="278"/>
  <c r="BC181" i="278"/>
  <c r="BC197" i="278"/>
  <c r="BC237" i="278"/>
  <c r="BC277" i="278"/>
  <c r="BD13" i="289"/>
  <c r="BD14" i="289" s="1"/>
  <c r="BC56" i="278"/>
  <c r="BC153" i="278"/>
  <c r="BC173" i="278"/>
  <c r="BC229" i="278"/>
  <c r="BC261" i="278"/>
  <c r="BC269" i="278"/>
  <c r="BC79" i="278"/>
  <c r="BC71" i="278"/>
  <c r="BC189" i="278"/>
  <c r="BC221" i="278"/>
  <c r="BA4" i="320"/>
  <c r="BA4" i="315"/>
  <c r="BA4" i="324"/>
  <c r="BA4" i="275"/>
  <c r="BA4" i="325"/>
  <c r="BA4" i="323"/>
  <c r="BA4" i="282"/>
  <c r="BA4" i="286"/>
  <c r="BA4" i="273"/>
  <c r="BA4" i="278"/>
  <c r="BA4" i="289"/>
  <c r="BA4" i="285"/>
  <c r="BA4" i="327"/>
  <c r="BA4" i="288"/>
  <c r="BA4" i="265"/>
  <c r="BB20" i="275"/>
  <c r="BC17" i="275" s="1"/>
  <c r="AB12" i="325"/>
  <c r="AZ57" i="324"/>
  <c r="BC26" i="327"/>
  <c r="BA335" i="278"/>
  <c r="BA129" i="325"/>
  <c r="BA117" i="325"/>
  <c r="BC28" i="278"/>
  <c r="BC29" i="278" s="1"/>
  <c r="BC40" i="278" s="1"/>
  <c r="BC130" i="325"/>
  <c r="BC118" i="325"/>
  <c r="AW162" i="278"/>
  <c r="AW300" i="278" s="1"/>
  <c r="AT323" i="278"/>
  <c r="AT324" i="278" s="1"/>
  <c r="AT328" i="278" s="1"/>
  <c r="AT73" i="265"/>
  <c r="AU323" i="278"/>
  <c r="AU73" i="265"/>
  <c r="AT314" i="278"/>
  <c r="AT315" i="278" s="1"/>
  <c r="AT327" i="278" s="1"/>
  <c r="AT67" i="265"/>
  <c r="AU314" i="278"/>
  <c r="AU67" i="265"/>
  <c r="AV311" i="278"/>
  <c r="AV312" i="278" s="1"/>
  <c r="AV10" i="265"/>
  <c r="AV320" i="278"/>
  <c r="AV321" i="278" s="1"/>
  <c r="BO319" i="278"/>
  <c r="BO310" i="278"/>
  <c r="AU11" i="265"/>
  <c r="AU29" i="265" s="1"/>
  <c r="AT11" i="265"/>
  <c r="AT29" i="265" s="1"/>
  <c r="AV9" i="265"/>
  <c r="AZ22" i="278"/>
  <c r="AZ33" i="278" s="1"/>
  <c r="AZ35" i="278" s="1"/>
  <c r="AZ93" i="278" s="1"/>
  <c r="BA214" i="273"/>
  <c r="BA215" i="273" s="1"/>
  <c r="BA21" i="278" s="1"/>
  <c r="BA19" i="278"/>
  <c r="AY33" i="278"/>
  <c r="AY35" i="278" s="1"/>
  <c r="AY93" i="278" s="1"/>
  <c r="AY95" i="278" s="1"/>
  <c r="AY100" i="278" s="1"/>
  <c r="AY101" i="278" s="1"/>
  <c r="AY39" i="278"/>
  <c r="AY41" i="278" s="1"/>
  <c r="AX80" i="278"/>
  <c r="AX81" i="278" s="1"/>
  <c r="AX107" i="278" s="1"/>
  <c r="AX127" i="278"/>
  <c r="AX128" i="278" s="1"/>
  <c r="AX158" i="278" s="1"/>
  <c r="AX119" i="278"/>
  <c r="AX120" i="278" s="1"/>
  <c r="AX157" i="278" s="1"/>
  <c r="AX50" i="278"/>
  <c r="AX51" i="278" s="1"/>
  <c r="AX104" i="278" s="1"/>
  <c r="BA268" i="278"/>
  <c r="BA270" i="278" s="1"/>
  <c r="BA293" i="278" s="1"/>
  <c r="BA276" i="278"/>
  <c r="BA278" i="278" s="1"/>
  <c r="BA294" i="278" s="1"/>
  <c r="BA244" i="278"/>
  <c r="BA246" i="278" s="1"/>
  <c r="BA290" i="278" s="1"/>
  <c r="BA252" i="278"/>
  <c r="BA254" i="278" s="1"/>
  <c r="BA291" i="278" s="1"/>
  <c r="BA260" i="278"/>
  <c r="BA262" i="278" s="1"/>
  <c r="BA292" i="278" s="1"/>
  <c r="BA236" i="278"/>
  <c r="BA238" i="278" s="1"/>
  <c r="BA289" i="278" s="1"/>
  <c r="BA212" i="278"/>
  <c r="BA214" i="278" s="1"/>
  <c r="BA286" i="278" s="1"/>
  <c r="BA220" i="278"/>
  <c r="BA222" i="278" s="1"/>
  <c r="BA287" i="278" s="1"/>
  <c r="BA228" i="278"/>
  <c r="BA230" i="278" s="1"/>
  <c r="BA288" i="278" s="1"/>
  <c r="BA204" i="278"/>
  <c r="BA206" i="278" s="1"/>
  <c r="BA285" i="278" s="1"/>
  <c r="BA196" i="278"/>
  <c r="BA198" i="278" s="1"/>
  <c r="BA284" i="278" s="1"/>
  <c r="BA188" i="278"/>
  <c r="BA190" i="278" s="1"/>
  <c r="BA283" i="278" s="1"/>
  <c r="BA172" i="278"/>
  <c r="BA174" i="278" s="1"/>
  <c r="BA281" i="278" s="1"/>
  <c r="BA180" i="278"/>
  <c r="BA182" i="278" s="1"/>
  <c r="BA282" i="278" s="1"/>
  <c r="BA143" i="278"/>
  <c r="BA145" i="278" s="1"/>
  <c r="BA160" i="278" s="1"/>
  <c r="BA152" i="278"/>
  <c r="BA154" i="278" s="1"/>
  <c r="BA161" i="278" s="1"/>
  <c r="BA134" i="278"/>
  <c r="BA136" i="278" s="1"/>
  <c r="BA159" i="278" s="1"/>
  <c r="BA20" i="278"/>
  <c r="AW66" i="278"/>
  <c r="AW105" i="278" s="1"/>
  <c r="AW109" i="278" s="1"/>
  <c r="AX57" i="278"/>
  <c r="AX58" i="278" s="1"/>
  <c r="AX72" i="278"/>
  <c r="AX73" i="278" s="1"/>
  <c r="AX106" i="278" s="1"/>
  <c r="BO275" i="278"/>
  <c r="BO243" i="278"/>
  <c r="BO259" i="278"/>
  <c r="BO267" i="278"/>
  <c r="BO235" i="278"/>
  <c r="BO211" i="278"/>
  <c r="BO219" i="278"/>
  <c r="BO251" i="278"/>
  <c r="BO227" i="278"/>
  <c r="BO187" i="278"/>
  <c r="BO195" i="278"/>
  <c r="BO203" i="278"/>
  <c r="BO171" i="278"/>
  <c r="BO179" i="278"/>
  <c r="BO142" i="278"/>
  <c r="BO151" i="278"/>
  <c r="BO133" i="278"/>
  <c r="BB70" i="273"/>
  <c r="BA22" i="324"/>
  <c r="BA23" i="324" s="1"/>
  <c r="BA57" i="324" s="1"/>
  <c r="BA63" i="324" s="1"/>
  <c r="BA64" i="324" s="1"/>
  <c r="AZ295" i="278"/>
  <c r="AZ301" i="278" s="1"/>
  <c r="BC89" i="273"/>
  <c r="BC93" i="273"/>
  <c r="BD94" i="273" s="1"/>
  <c r="BD181" i="273" s="1"/>
  <c r="BC11" i="286"/>
  <c r="BC207" i="273"/>
  <c r="BC169" i="273"/>
  <c r="BB59" i="324"/>
  <c r="BB22" i="327"/>
  <c r="AX3" i="265"/>
  <c r="AX3" i="323"/>
  <c r="AX3" i="273"/>
  <c r="AX3" i="288"/>
  <c r="AX3" i="327"/>
  <c r="AX3" i="278"/>
  <c r="AX3" i="275"/>
  <c r="AX3" i="325"/>
  <c r="AX3" i="324"/>
  <c r="AX3" i="289"/>
  <c r="AX3" i="320"/>
  <c r="AX3" i="285"/>
  <c r="AX3" i="286"/>
  <c r="AX3" i="315"/>
  <c r="AX3" i="282"/>
  <c r="BC88" i="273"/>
  <c r="BC124" i="273"/>
  <c r="BC180" i="273"/>
  <c r="BC65" i="273"/>
  <c r="BC45" i="325" s="1"/>
  <c r="BC68" i="273"/>
  <c r="BC179" i="273"/>
  <c r="AY189" i="273"/>
  <c r="AY190" i="273" s="1"/>
  <c r="AZ182" i="273"/>
  <c r="AY11" i="325"/>
  <c r="AY28" i="285"/>
  <c r="AY34" i="265"/>
  <c r="AY66" i="324"/>
  <c r="BD2" i="324"/>
  <c r="BD2" i="325"/>
  <c r="BD2" i="289"/>
  <c r="BD2" i="275"/>
  <c r="BD2" i="315"/>
  <c r="BD2" i="273"/>
  <c r="BD2" i="320"/>
  <c r="BD220" i="273"/>
  <c r="BD221" i="273" s="1"/>
  <c r="BD121" i="273"/>
  <c r="BD122" i="273" s="1"/>
  <c r="BD125" i="273" s="1"/>
  <c r="BD163" i="273"/>
  <c r="BD164" i="273" s="1"/>
  <c r="BD2" i="286"/>
  <c r="BD51" i="273"/>
  <c r="BD2" i="285"/>
  <c r="BD154" i="273"/>
  <c r="BD155" i="273" s="1"/>
  <c r="BD2" i="327"/>
  <c r="BD2" i="265"/>
  <c r="BD2" i="323"/>
  <c r="BD2" i="282"/>
  <c r="BD2" i="278"/>
  <c r="BD2" i="288"/>
  <c r="BD84" i="273"/>
  <c r="BD85" i="273" s="1"/>
  <c r="BD64" i="273"/>
  <c r="BD65" i="273" s="1"/>
  <c r="BD45" i="325" s="1"/>
  <c r="BE43" i="273"/>
  <c r="BE45" i="273" s="1"/>
  <c r="BE149" i="273" s="1"/>
  <c r="BE150" i="273" s="1"/>
  <c r="BE49" i="324" s="1"/>
  <c r="BE50" i="324" s="1"/>
  <c r="BE219" i="273"/>
  <c r="BF40" i="273"/>
  <c r="BB61" i="324"/>
  <c r="BB24" i="327"/>
  <c r="BC178" i="273"/>
  <c r="BC55" i="273"/>
  <c r="BD56" i="273" s="1"/>
  <c r="BC27" i="324"/>
  <c r="BC28" i="324" s="1"/>
  <c r="BC32" i="324"/>
  <c r="BC33" i="324" s="1"/>
  <c r="BC37" i="324"/>
  <c r="BC38" i="324" s="1"/>
  <c r="BB23" i="327"/>
  <c r="BB60" i="324"/>
  <c r="BA21" i="285"/>
  <c r="BB126" i="273"/>
  <c r="BB21" i="327"/>
  <c r="BB58" i="324"/>
  <c r="BA202" i="273"/>
  <c r="BA203" i="273" s="1"/>
  <c r="BA208" i="273"/>
  <c r="BA209" i="273" s="1"/>
  <c r="BB90" i="273"/>
  <c r="BB91" i="278" s="1"/>
  <c r="BA197" i="273"/>
  <c r="BA198" i="273" s="1"/>
  <c r="BR5" i="327"/>
  <c r="BR5" i="325"/>
  <c r="BR5" i="324"/>
  <c r="BR5" i="323"/>
  <c r="BO44" i="273"/>
  <c r="BO39" i="273"/>
  <c r="BQ28" i="273"/>
  <c r="BQ29" i="273" s="1"/>
  <c r="BQ33" i="273" s="1"/>
  <c r="BQ32" i="273"/>
  <c r="BP34" i="273"/>
  <c r="BR5" i="320"/>
  <c r="BR25" i="273"/>
  <c r="BR26" i="273" s="1"/>
  <c r="BR5" i="315"/>
  <c r="BR5" i="275"/>
  <c r="BR5" i="286"/>
  <c r="BR5" i="265"/>
  <c r="BR5" i="288"/>
  <c r="BR5" i="282"/>
  <c r="BR5" i="285"/>
  <c r="BR5" i="289"/>
  <c r="BR5" i="278"/>
  <c r="BR15" i="273"/>
  <c r="BR16" i="273" s="1"/>
  <c r="BR5" i="273"/>
  <c r="BQ177" i="273"/>
  <c r="BQ168" i="273"/>
  <c r="AY108" i="278" l="1"/>
  <c r="AY50" i="325"/>
  <c r="AY51" i="325" s="1"/>
  <c r="AY54" i="325" s="1"/>
  <c r="AY55" i="325" s="1"/>
  <c r="AY59" i="325" s="1"/>
  <c r="AY60" i="325" s="1"/>
  <c r="AZ63" i="324"/>
  <c r="AZ64" i="324" s="1"/>
  <c r="AZ34" i="265" s="1"/>
  <c r="BP87" i="278"/>
  <c r="BP88" i="278" s="1"/>
  <c r="BP94" i="278" s="1"/>
  <c r="BP48" i="324"/>
  <c r="BE25" i="327"/>
  <c r="BE62" i="324"/>
  <c r="CE10" i="273"/>
  <c r="CD12" i="273"/>
  <c r="BE79" i="288"/>
  <c r="BE135" i="273"/>
  <c r="BE136" i="273" s="1"/>
  <c r="BE139" i="273" s="1"/>
  <c r="AZ95" i="278"/>
  <c r="AZ100" i="278" s="1"/>
  <c r="AZ101" i="278" s="1"/>
  <c r="AW302" i="278"/>
  <c r="AW303" i="278" s="1"/>
  <c r="AW10" i="265" s="1"/>
  <c r="BD237" i="278"/>
  <c r="BD99" i="278"/>
  <c r="BB140" i="273"/>
  <c r="BA92" i="278"/>
  <c r="BB111" i="273"/>
  <c r="BA112" i="273" s="1"/>
  <c r="BA61" i="288" s="1"/>
  <c r="BA63" i="288" s="1"/>
  <c r="BA65" i="288" s="1"/>
  <c r="BB51" i="288"/>
  <c r="BB52" i="288" s="1"/>
  <c r="BB56" i="288" s="1"/>
  <c r="BC46" i="325"/>
  <c r="BC55" i="288"/>
  <c r="BA43" i="288"/>
  <c r="BA39" i="288"/>
  <c r="BB92" i="325"/>
  <c r="BB42" i="288"/>
  <c r="BB35" i="288"/>
  <c r="BB37" i="288" s="1"/>
  <c r="BR38" i="273"/>
  <c r="BR13" i="288"/>
  <c r="BR145" i="325"/>
  <c r="BE103" i="273"/>
  <c r="BE104" i="273" s="1"/>
  <c r="BE107" i="273" s="1"/>
  <c r="BE26" i="288"/>
  <c r="BD42" i="325"/>
  <c r="BD43" i="325" s="1"/>
  <c r="BD93" i="325"/>
  <c r="AX62" i="325"/>
  <c r="AY47" i="325"/>
  <c r="BC108" i="273"/>
  <c r="BB58" i="325"/>
  <c r="BD71" i="278"/>
  <c r="BD173" i="278"/>
  <c r="BD229" i="278"/>
  <c r="BD56" i="278"/>
  <c r="BD245" i="278"/>
  <c r="BD277" i="278"/>
  <c r="BB4" i="289"/>
  <c r="BB4" i="288"/>
  <c r="BB4" i="285"/>
  <c r="BB4" i="286"/>
  <c r="BB4" i="315"/>
  <c r="BB4" i="320"/>
  <c r="BB4" i="278"/>
  <c r="BB4" i="323"/>
  <c r="BB4" i="327"/>
  <c r="BB4" i="282"/>
  <c r="BB4" i="265"/>
  <c r="BB4" i="324"/>
  <c r="BB4" i="273"/>
  <c r="BB4" i="275"/>
  <c r="BC170" i="273"/>
  <c r="BC172" i="273" s="1"/>
  <c r="BC173" i="273" s="1"/>
  <c r="AT329" i="278"/>
  <c r="AT30" i="265" s="1"/>
  <c r="BE13" i="289"/>
  <c r="BE14" i="289" s="1"/>
  <c r="BD189" i="278"/>
  <c r="BD221" i="278"/>
  <c r="BD261" i="278"/>
  <c r="BD269" i="278"/>
  <c r="BD126" i="278"/>
  <c r="BD144" i="278"/>
  <c r="BD118" i="278"/>
  <c r="BD79" i="278"/>
  <c r="BD181" i="278"/>
  <c r="BD213" i="278"/>
  <c r="BD253" i="278"/>
  <c r="BD49" i="278"/>
  <c r="BD153" i="278"/>
  <c r="BD135" i="278"/>
  <c r="BD197" i="278"/>
  <c r="BD205" i="278"/>
  <c r="AZ66" i="324"/>
  <c r="BC34" i="278"/>
  <c r="BD28" i="278"/>
  <c r="BD29" i="278" s="1"/>
  <c r="BD40" i="278" s="1"/>
  <c r="BD130" i="325"/>
  <c r="BD118" i="325"/>
  <c r="BB214" i="273"/>
  <c r="BB215" i="273" s="1"/>
  <c r="BB21" i="278" s="1"/>
  <c r="BB129" i="325"/>
  <c r="BB117" i="325"/>
  <c r="AU315" i="278"/>
  <c r="AU327" i="278" s="1"/>
  <c r="AU324" i="278"/>
  <c r="AU328" i="278" s="1"/>
  <c r="AV323" i="278"/>
  <c r="AV324" i="278" s="1"/>
  <c r="AV328" i="278" s="1"/>
  <c r="AV73" i="265"/>
  <c r="AV314" i="278"/>
  <c r="AV315" i="278" s="1"/>
  <c r="AV327" i="278" s="1"/>
  <c r="AV67" i="265"/>
  <c r="BP319" i="278"/>
  <c r="BP310" i="278"/>
  <c r="AW311" i="278"/>
  <c r="AW312" i="278" s="1"/>
  <c r="AZ39" i="278"/>
  <c r="AZ41" i="278" s="1"/>
  <c r="AZ80" i="278" s="1"/>
  <c r="AZ81" i="278" s="1"/>
  <c r="AZ107" i="278" s="1"/>
  <c r="BA20" i="327"/>
  <c r="BB22" i="324"/>
  <c r="BB23" i="324" s="1"/>
  <c r="BB20" i="327" s="1"/>
  <c r="AV11" i="265"/>
  <c r="AV29" i="265" s="1"/>
  <c r="AW9" i="265"/>
  <c r="BB19" i="278"/>
  <c r="BB335" i="278"/>
  <c r="BC70" i="273"/>
  <c r="BA22" i="278"/>
  <c r="BA39" i="278" s="1"/>
  <c r="BA41" i="278" s="1"/>
  <c r="AY119" i="278"/>
  <c r="AY120" i="278" s="1"/>
  <c r="AY157" i="278" s="1"/>
  <c r="AY80" i="278"/>
  <c r="AY81" i="278" s="1"/>
  <c r="AY107" i="278" s="1"/>
  <c r="AY127" i="278"/>
  <c r="AY128" i="278" s="1"/>
  <c r="AY158" i="278" s="1"/>
  <c r="AY50" i="278"/>
  <c r="AY51" i="278" s="1"/>
  <c r="AY104" i="278" s="1"/>
  <c r="AX162" i="278"/>
  <c r="AY57" i="278"/>
  <c r="AY58" i="278" s="1"/>
  <c r="AY72" i="278"/>
  <c r="AY73" i="278" s="1"/>
  <c r="AY106" i="278" s="1"/>
  <c r="AZ72" i="278"/>
  <c r="AZ73" i="278" s="1"/>
  <c r="AZ106" i="278" s="1"/>
  <c r="AZ57" i="278"/>
  <c r="AZ58" i="278" s="1"/>
  <c r="BP275" i="278"/>
  <c r="BP267" i="278"/>
  <c r="BP251" i="278"/>
  <c r="BP259" i="278"/>
  <c r="BP203" i="278"/>
  <c r="BP211" i="278"/>
  <c r="BP219" i="278"/>
  <c r="BP243" i="278"/>
  <c r="BP235" i="278"/>
  <c r="BP227" i="278"/>
  <c r="BP179" i="278"/>
  <c r="BP195" i="278"/>
  <c r="BP171" i="278"/>
  <c r="BP187" i="278"/>
  <c r="BP133" i="278"/>
  <c r="BP142" i="278"/>
  <c r="BP151" i="278"/>
  <c r="BB276" i="278"/>
  <c r="BB278" i="278" s="1"/>
  <c r="BB294" i="278" s="1"/>
  <c r="BB268" i="278"/>
  <c r="BB270" i="278" s="1"/>
  <c r="BB293" i="278" s="1"/>
  <c r="BB236" i="278"/>
  <c r="BB238" i="278" s="1"/>
  <c r="BB289" i="278" s="1"/>
  <c r="BB252" i="278"/>
  <c r="BB254" i="278" s="1"/>
  <c r="BB291" i="278" s="1"/>
  <c r="BB260" i="278"/>
  <c r="BB262" i="278" s="1"/>
  <c r="BB292" i="278" s="1"/>
  <c r="BB244" i="278"/>
  <c r="BB246" i="278" s="1"/>
  <c r="BB290" i="278" s="1"/>
  <c r="BB204" i="278"/>
  <c r="BB206" i="278" s="1"/>
  <c r="BB285" i="278" s="1"/>
  <c r="BB212" i="278"/>
  <c r="BB214" i="278" s="1"/>
  <c r="BB286" i="278" s="1"/>
  <c r="BB220" i="278"/>
  <c r="BB222" i="278" s="1"/>
  <c r="BB287" i="278" s="1"/>
  <c r="BB228" i="278"/>
  <c r="BB230" i="278" s="1"/>
  <c r="BB288" i="278" s="1"/>
  <c r="BB180" i="278"/>
  <c r="BB182" i="278" s="1"/>
  <c r="BB282" i="278" s="1"/>
  <c r="BB196" i="278"/>
  <c r="BB198" i="278" s="1"/>
  <c r="BB284" i="278" s="1"/>
  <c r="BB188" i="278"/>
  <c r="BB190" i="278" s="1"/>
  <c r="BB283" i="278" s="1"/>
  <c r="BB172" i="278"/>
  <c r="BB174" i="278" s="1"/>
  <c r="BB281" i="278" s="1"/>
  <c r="BB134" i="278"/>
  <c r="BB136" i="278" s="1"/>
  <c r="BB159" i="278" s="1"/>
  <c r="BB143" i="278"/>
  <c r="BB145" i="278" s="1"/>
  <c r="BB160" i="278" s="1"/>
  <c r="BB152" i="278"/>
  <c r="BB154" i="278" s="1"/>
  <c r="BB161" i="278" s="1"/>
  <c r="BB20" i="278"/>
  <c r="AX64" i="278"/>
  <c r="AX61" i="278"/>
  <c r="AX62" i="278" s="1"/>
  <c r="AX65" i="278" s="1"/>
  <c r="BA295" i="278"/>
  <c r="BA301" i="278" s="1"/>
  <c r="BB197" i="273"/>
  <c r="BB198" i="273" s="1"/>
  <c r="BB202" i="273"/>
  <c r="BB203" i="273" s="1"/>
  <c r="BB208" i="273"/>
  <c r="BB209" i="273" s="1"/>
  <c r="BC60" i="324"/>
  <c r="BC23" i="327"/>
  <c r="BF43" i="273"/>
  <c r="BF45" i="273" s="1"/>
  <c r="BF149" i="273" s="1"/>
  <c r="BF150" i="273" s="1"/>
  <c r="BF49" i="324" s="1"/>
  <c r="BF50" i="324" s="1"/>
  <c r="BF219" i="273"/>
  <c r="BG40" i="273"/>
  <c r="BD15" i="275"/>
  <c r="BD69" i="273"/>
  <c r="BD42" i="324"/>
  <c r="BD43" i="324" s="1"/>
  <c r="BD73" i="273"/>
  <c r="BE74" i="273" s="1"/>
  <c r="BC90" i="273"/>
  <c r="BC91" i="278" s="1"/>
  <c r="BC126" i="273"/>
  <c r="BB21" i="285"/>
  <c r="BC59" i="324"/>
  <c r="BC22" i="327"/>
  <c r="BD52" i="273"/>
  <c r="BD107" i="325" s="1"/>
  <c r="BD108" i="325" s="1"/>
  <c r="BD135" i="325" s="1"/>
  <c r="BC73" i="273"/>
  <c r="BD74" i="273" s="1"/>
  <c r="BC69" i="273"/>
  <c r="BC42" i="324"/>
  <c r="BC43" i="324" s="1"/>
  <c r="BC15" i="275"/>
  <c r="BC20" i="275" s="1"/>
  <c r="BD17" i="275" s="1"/>
  <c r="BA28" i="285"/>
  <c r="BA66" i="324"/>
  <c r="BA11" i="325"/>
  <c r="BA34" i="265"/>
  <c r="BC21" i="327"/>
  <c r="BC58" i="324"/>
  <c r="BE2" i="285"/>
  <c r="BE2" i="320"/>
  <c r="BE2" i="327"/>
  <c r="BE2" i="286"/>
  <c r="BE2" i="288"/>
  <c r="BE2" i="315"/>
  <c r="BE2" i="324"/>
  <c r="BE51" i="273"/>
  <c r="BE163" i="273"/>
  <c r="BE164" i="273" s="1"/>
  <c r="BE121" i="273"/>
  <c r="BE122" i="273" s="1"/>
  <c r="BE125" i="273" s="1"/>
  <c r="BE2" i="273"/>
  <c r="BE2" i="278"/>
  <c r="BE2" i="323"/>
  <c r="BE154" i="273"/>
  <c r="BE155" i="273" s="1"/>
  <c r="BE220" i="273"/>
  <c r="BE221" i="273" s="1"/>
  <c r="BE84" i="273"/>
  <c r="BE85" i="273" s="1"/>
  <c r="BE2" i="282"/>
  <c r="BE64" i="273"/>
  <c r="BE65" i="273" s="1"/>
  <c r="BE45" i="325" s="1"/>
  <c r="BE47" i="325" s="1"/>
  <c r="BE62" i="325" s="1"/>
  <c r="BE2" i="325"/>
  <c r="BE2" i="275"/>
  <c r="BE2" i="289"/>
  <c r="BE2" i="265"/>
  <c r="BA182" i="273"/>
  <c r="AZ189" i="273"/>
  <c r="AZ190" i="273" s="1"/>
  <c r="BA201" i="273"/>
  <c r="BD179" i="273"/>
  <c r="BD68" i="273"/>
  <c r="BD93" i="273"/>
  <c r="BE94" i="273" s="1"/>
  <c r="BE181" i="273" s="1"/>
  <c r="BD89" i="273"/>
  <c r="BD11" i="286"/>
  <c r="BD169" i="273"/>
  <c r="BD207" i="273"/>
  <c r="AY3" i="273"/>
  <c r="AY3" i="285"/>
  <c r="AY3" i="320"/>
  <c r="AY3" i="289"/>
  <c r="AY3" i="288"/>
  <c r="AY3" i="315"/>
  <c r="AY3" i="282"/>
  <c r="AY3" i="324"/>
  <c r="AY3" i="327"/>
  <c r="AY3" i="278"/>
  <c r="AY3" i="265"/>
  <c r="AY3" i="286"/>
  <c r="AY3" i="323"/>
  <c r="AY3" i="275"/>
  <c r="AY3" i="325"/>
  <c r="BS5" i="327"/>
  <c r="BS5" i="325"/>
  <c r="BS5" i="324"/>
  <c r="BS5" i="323"/>
  <c r="BQ34" i="273"/>
  <c r="BP39" i="273"/>
  <c r="BP44" i="273"/>
  <c r="BR28" i="273"/>
  <c r="BR29" i="273" s="1"/>
  <c r="BR33" i="273" s="1"/>
  <c r="BR32" i="273"/>
  <c r="BS5" i="320"/>
  <c r="BS25" i="273"/>
  <c r="BS26" i="273" s="1"/>
  <c r="BS5" i="315"/>
  <c r="BR177" i="273"/>
  <c r="BR168" i="273"/>
  <c r="BS5" i="265"/>
  <c r="BS5" i="288"/>
  <c r="BS5" i="282"/>
  <c r="BS5" i="275"/>
  <c r="BS5" i="286"/>
  <c r="BS5" i="285"/>
  <c r="BS5" i="289"/>
  <c r="BS5" i="278"/>
  <c r="BS15" i="273"/>
  <c r="BS16" i="273" s="1"/>
  <c r="BS5" i="273"/>
  <c r="AC32" i="265"/>
  <c r="AZ108" i="278" l="1"/>
  <c r="AZ50" i="325"/>
  <c r="AZ51" i="325" s="1"/>
  <c r="AZ54" i="325" s="1"/>
  <c r="AZ55" i="325" s="1"/>
  <c r="AZ59" i="325" s="1"/>
  <c r="AZ60" i="325" s="1"/>
  <c r="AZ28" i="285"/>
  <c r="AZ11" i="325"/>
  <c r="BQ87" i="278"/>
  <c r="BQ88" i="278" s="1"/>
  <c r="BQ94" i="278" s="1"/>
  <c r="BQ48" i="324"/>
  <c r="BF25" i="327"/>
  <c r="BF62" i="324"/>
  <c r="CF10" i="273"/>
  <c r="CE12" i="273"/>
  <c r="BF79" i="288"/>
  <c r="BF135" i="273"/>
  <c r="BF136" i="273" s="1"/>
  <c r="BF139" i="273" s="1"/>
  <c r="AW11" i="265"/>
  <c r="AW29" i="265" s="1"/>
  <c r="BE269" i="278"/>
  <c r="BE99" i="278"/>
  <c r="BE106" i="273"/>
  <c r="BE138" i="273"/>
  <c r="BC140" i="273"/>
  <c r="BB92" i="278"/>
  <c r="BD106" i="273"/>
  <c r="BD108" i="273" s="1"/>
  <c r="BD138" i="273"/>
  <c r="AW320" i="278"/>
  <c r="AW321" i="278" s="1"/>
  <c r="AW323" i="278" s="1"/>
  <c r="AW324" i="278" s="1"/>
  <c r="AW328" i="278" s="1"/>
  <c r="BC111" i="273"/>
  <c r="BB112" i="273" s="1"/>
  <c r="BB61" i="288" s="1"/>
  <c r="BB63" i="288" s="1"/>
  <c r="BB65" i="288" s="1"/>
  <c r="BC51" i="288"/>
  <c r="BC52" i="288" s="1"/>
  <c r="BC56" i="288" s="1"/>
  <c r="BD46" i="325"/>
  <c r="BD55" i="288"/>
  <c r="BC92" i="325"/>
  <c r="BC35" i="288"/>
  <c r="BC37" i="288" s="1"/>
  <c r="BC42" i="288"/>
  <c r="BB39" i="288"/>
  <c r="BB43" i="288"/>
  <c r="BS38" i="273"/>
  <c r="BS13" i="288"/>
  <c r="BS145" i="325"/>
  <c r="BF103" i="273"/>
  <c r="BF104" i="273" s="1"/>
  <c r="BF107" i="273" s="1"/>
  <c r="BF26" i="288"/>
  <c r="BE42" i="325"/>
  <c r="BE43" i="325" s="1"/>
  <c r="BE93" i="325"/>
  <c r="BC58" i="325"/>
  <c r="AY62" i="325"/>
  <c r="AZ47" i="325"/>
  <c r="BE126" i="278"/>
  <c r="BE173" i="278"/>
  <c r="BE245" i="278"/>
  <c r="BE135" i="278"/>
  <c r="BE197" i="278"/>
  <c r="BE71" i="278"/>
  <c r="BE181" i="278"/>
  <c r="BE261" i="278"/>
  <c r="BE56" i="278"/>
  <c r="BE144" i="278"/>
  <c r="BE118" i="278"/>
  <c r="BE213" i="278"/>
  <c r="BE237" i="278"/>
  <c r="BE277" i="278"/>
  <c r="BE153" i="278"/>
  <c r="BE221" i="278"/>
  <c r="BE229" i="278"/>
  <c r="BE49" i="278"/>
  <c r="BE79" i="278"/>
  <c r="BE189" i="278"/>
  <c r="BE205" i="278"/>
  <c r="BE253" i="278"/>
  <c r="BD170" i="273"/>
  <c r="BD172" i="273" s="1"/>
  <c r="BD173" i="273" s="1"/>
  <c r="BC4" i="289"/>
  <c r="BC4" i="324"/>
  <c r="BC4" i="273"/>
  <c r="BC4" i="286"/>
  <c r="BC4" i="315"/>
  <c r="BC4" i="288"/>
  <c r="BC4" i="282"/>
  <c r="BC4" i="325"/>
  <c r="BC4" i="323"/>
  <c r="BC4" i="320"/>
  <c r="BC4" i="327"/>
  <c r="BC4" i="275"/>
  <c r="BC4" i="278"/>
  <c r="BC4" i="285"/>
  <c r="BC4" i="265"/>
  <c r="BF13" i="289"/>
  <c r="BF14" i="289" s="1"/>
  <c r="AC334" i="278"/>
  <c r="AC336" i="278" s="1"/>
  <c r="AC11" i="327" s="1"/>
  <c r="BD34" i="278"/>
  <c r="BC214" i="273"/>
  <c r="BC215" i="273" s="1"/>
  <c r="BC21" i="278" s="1"/>
  <c r="BC129" i="325"/>
  <c r="BC117" i="325"/>
  <c r="BD26" i="327"/>
  <c r="BE28" i="278"/>
  <c r="BE29" i="278" s="1"/>
  <c r="BE34" i="278" s="1"/>
  <c r="BE118" i="325"/>
  <c r="BE130" i="325"/>
  <c r="AU329" i="278"/>
  <c r="AU30" i="265" s="1"/>
  <c r="AZ50" i="278"/>
  <c r="AZ51" i="278" s="1"/>
  <c r="AZ104" i="278" s="1"/>
  <c r="AV329" i="278"/>
  <c r="AV30" i="265" s="1"/>
  <c r="AW314" i="278"/>
  <c r="AW315" i="278" s="1"/>
  <c r="AW327" i="278" s="1"/>
  <c r="AW67" i="265"/>
  <c r="AZ119" i="278"/>
  <c r="AZ120" i="278" s="1"/>
  <c r="AZ157" i="278" s="1"/>
  <c r="BC22" i="324"/>
  <c r="BC23" i="324" s="1"/>
  <c r="BC20" i="327" s="1"/>
  <c r="AZ127" i="278"/>
  <c r="AZ128" i="278" s="1"/>
  <c r="AZ158" i="278" s="1"/>
  <c r="BQ319" i="278"/>
  <c r="BQ310" i="278"/>
  <c r="BB57" i="324"/>
  <c r="BB22" i="278"/>
  <c r="BB39" i="278" s="1"/>
  <c r="BB41" i="278" s="1"/>
  <c r="BA33" i="278"/>
  <c r="BA35" i="278" s="1"/>
  <c r="AY162" i="278"/>
  <c r="AX300" i="278"/>
  <c r="AX302" i="278" s="1"/>
  <c r="AX303" i="278" s="1"/>
  <c r="BC19" i="278"/>
  <c r="BC335" i="278"/>
  <c r="BB295" i="278"/>
  <c r="BB301" i="278" s="1"/>
  <c r="BQ39" i="273"/>
  <c r="BQ275" i="278"/>
  <c r="BQ259" i="278"/>
  <c r="BQ267" i="278"/>
  <c r="BQ243" i="278"/>
  <c r="BQ251" i="278"/>
  <c r="BQ235" i="278"/>
  <c r="BQ227" i="278"/>
  <c r="BQ203" i="278"/>
  <c r="BQ211" i="278"/>
  <c r="BQ219" i="278"/>
  <c r="BQ171" i="278"/>
  <c r="BQ187" i="278"/>
  <c r="BQ195" i="278"/>
  <c r="BQ179" i="278"/>
  <c r="BQ133" i="278"/>
  <c r="BQ142" i="278"/>
  <c r="BQ151" i="278"/>
  <c r="BC276" i="278"/>
  <c r="BC278" i="278" s="1"/>
  <c r="BC294" i="278" s="1"/>
  <c r="BC260" i="278"/>
  <c r="BC262" i="278" s="1"/>
  <c r="BC292" i="278" s="1"/>
  <c r="BC268" i="278"/>
  <c r="BC270" i="278" s="1"/>
  <c r="BC293" i="278" s="1"/>
  <c r="BC244" i="278"/>
  <c r="BC246" i="278" s="1"/>
  <c r="BC290" i="278" s="1"/>
  <c r="BC252" i="278"/>
  <c r="BC254" i="278" s="1"/>
  <c r="BC291" i="278" s="1"/>
  <c r="BC236" i="278"/>
  <c r="BC238" i="278" s="1"/>
  <c r="BC289" i="278" s="1"/>
  <c r="BC228" i="278"/>
  <c r="BC230" i="278" s="1"/>
  <c r="BC288" i="278" s="1"/>
  <c r="BC196" i="278"/>
  <c r="BC198" i="278" s="1"/>
  <c r="BC284" i="278" s="1"/>
  <c r="BC204" i="278"/>
  <c r="BC206" i="278" s="1"/>
  <c r="BC285" i="278" s="1"/>
  <c r="BC212" i="278"/>
  <c r="BC214" i="278" s="1"/>
  <c r="BC286" i="278" s="1"/>
  <c r="BC220" i="278"/>
  <c r="BC222" i="278" s="1"/>
  <c r="BC287" i="278" s="1"/>
  <c r="BC172" i="278"/>
  <c r="BC174" i="278" s="1"/>
  <c r="BC281" i="278" s="1"/>
  <c r="BC188" i="278"/>
  <c r="BC190" i="278" s="1"/>
  <c r="BC283" i="278" s="1"/>
  <c r="BC180" i="278"/>
  <c r="BC182" i="278" s="1"/>
  <c r="BC282" i="278" s="1"/>
  <c r="BC134" i="278"/>
  <c r="BC136" i="278" s="1"/>
  <c r="BC159" i="278" s="1"/>
  <c r="BC143" i="278"/>
  <c r="BC145" i="278" s="1"/>
  <c r="BC160" i="278" s="1"/>
  <c r="BC152" i="278"/>
  <c r="BC154" i="278" s="1"/>
  <c r="BC161" i="278" s="1"/>
  <c r="BC20" i="278"/>
  <c r="BA127" i="278"/>
  <c r="BA128" i="278" s="1"/>
  <c r="BA158" i="278" s="1"/>
  <c r="BA80" i="278"/>
  <c r="BA81" i="278" s="1"/>
  <c r="BA107" i="278" s="1"/>
  <c r="BA50" i="278"/>
  <c r="BA51" i="278" s="1"/>
  <c r="BA104" i="278" s="1"/>
  <c r="BA119" i="278"/>
  <c r="BA120" i="278" s="1"/>
  <c r="BA157" i="278" s="1"/>
  <c r="AX66" i="278"/>
  <c r="AX105" i="278" s="1"/>
  <c r="AX109" i="278" s="1"/>
  <c r="AZ64" i="278"/>
  <c r="AZ61" i="278"/>
  <c r="AZ62" i="278" s="1"/>
  <c r="AZ65" i="278" s="1"/>
  <c r="AY61" i="278"/>
  <c r="AY62" i="278" s="1"/>
  <c r="AY65" i="278" s="1"/>
  <c r="AY64" i="278"/>
  <c r="BD20" i="275"/>
  <c r="BE17" i="275" s="1"/>
  <c r="BE15" i="275"/>
  <c r="BE20" i="275" s="1"/>
  <c r="BF17" i="275" s="1"/>
  <c r="BE69" i="273"/>
  <c r="BE42" i="324"/>
  <c r="BE43" i="324" s="1"/>
  <c r="BE73" i="273"/>
  <c r="BF74" i="273" s="1"/>
  <c r="BD61" i="324"/>
  <c r="BD24" i="327"/>
  <c r="BF2" i="289"/>
  <c r="BF121" i="273"/>
  <c r="BF122" i="273" s="1"/>
  <c r="BF125" i="273" s="1"/>
  <c r="BF84" i="273"/>
  <c r="BF85" i="273" s="1"/>
  <c r="BF2" i="323"/>
  <c r="BF2" i="327"/>
  <c r="BF2" i="315"/>
  <c r="BF220" i="273"/>
  <c r="BF221" i="273" s="1"/>
  <c r="BF2" i="275"/>
  <c r="BF2" i="288"/>
  <c r="BF2" i="278"/>
  <c r="BF2" i="273"/>
  <c r="BF2" i="265"/>
  <c r="BF2" i="325"/>
  <c r="BF64" i="273"/>
  <c r="BF65" i="273" s="1"/>
  <c r="BF45" i="325" s="1"/>
  <c r="BF163" i="273"/>
  <c r="BF164" i="273" s="1"/>
  <c r="BF2" i="324"/>
  <c r="BF154" i="273"/>
  <c r="BF155" i="273" s="1"/>
  <c r="BF51" i="273"/>
  <c r="BF52" i="273" s="1"/>
  <c r="BF107" i="325" s="1"/>
  <c r="BF108" i="325" s="1"/>
  <c r="BF135" i="325" s="1"/>
  <c r="BF2" i="282"/>
  <c r="BF2" i="285"/>
  <c r="BF2" i="320"/>
  <c r="BF2" i="286"/>
  <c r="BC61" i="324"/>
  <c r="BC24" i="327"/>
  <c r="BD27" i="324"/>
  <c r="BD28" i="324" s="1"/>
  <c r="BD55" i="273"/>
  <c r="BE56" i="273" s="1"/>
  <c r="BD37" i="324"/>
  <c r="BD38" i="324" s="1"/>
  <c r="BD32" i="324"/>
  <c r="BD33" i="324" s="1"/>
  <c r="BD178" i="273"/>
  <c r="BC21" i="285"/>
  <c r="BD70" i="273"/>
  <c r="AZ3" i="325"/>
  <c r="AZ3" i="315"/>
  <c r="AZ3" i="288"/>
  <c r="AZ3" i="327"/>
  <c r="AZ3" i="265"/>
  <c r="AZ3" i="273"/>
  <c r="AZ3" i="289"/>
  <c r="AZ3" i="282"/>
  <c r="AZ3" i="278"/>
  <c r="AZ3" i="286"/>
  <c r="AZ3" i="324"/>
  <c r="AZ3" i="285"/>
  <c r="AZ3" i="323"/>
  <c r="AZ3" i="275"/>
  <c r="AZ3" i="320"/>
  <c r="BE169" i="273"/>
  <c r="BE207" i="273"/>
  <c r="BD124" i="273"/>
  <c r="BD126" i="273" s="1"/>
  <c r="BD21" i="285" s="1"/>
  <c r="BD180" i="273"/>
  <c r="BD88" i="273"/>
  <c r="BD90" i="273" s="1"/>
  <c r="BD91" i="278" s="1"/>
  <c r="BC197" i="273"/>
  <c r="BC198" i="273" s="1"/>
  <c r="BC202" i="273"/>
  <c r="BC203" i="273" s="1"/>
  <c r="BC208" i="273"/>
  <c r="BC209" i="273" s="1"/>
  <c r="BB201" i="273"/>
  <c r="BB182" i="273"/>
  <c r="BA189" i="273"/>
  <c r="BA190" i="273" s="1"/>
  <c r="BE93" i="273"/>
  <c r="BF94" i="273" s="1"/>
  <c r="BF181" i="273" s="1"/>
  <c r="BE11" i="286"/>
  <c r="BE89" i="273"/>
  <c r="BE52" i="273"/>
  <c r="BE107" i="325" s="1"/>
  <c r="BE108" i="325" s="1"/>
  <c r="BE135" i="325" s="1"/>
  <c r="BE88" i="273"/>
  <c r="BE180" i="273"/>
  <c r="BE124" i="273"/>
  <c r="BG43" i="273"/>
  <c r="BG45" i="273" s="1"/>
  <c r="BG149" i="273" s="1"/>
  <c r="BG150" i="273" s="1"/>
  <c r="BG49" i="324" s="1"/>
  <c r="BG50" i="324" s="1"/>
  <c r="BH40" i="273"/>
  <c r="BG219" i="273"/>
  <c r="BQ44" i="273"/>
  <c r="BT5" i="325"/>
  <c r="BT5" i="327"/>
  <c r="BR34" i="273"/>
  <c r="BT5" i="324"/>
  <c r="BT5" i="323"/>
  <c r="BS28" i="273"/>
  <c r="BS29" i="273" s="1"/>
  <c r="BS33" i="273" s="1"/>
  <c r="BS32" i="273"/>
  <c r="BT5" i="320"/>
  <c r="BT25" i="273"/>
  <c r="BT26" i="273" s="1"/>
  <c r="BT5" i="315"/>
  <c r="BS177" i="273"/>
  <c r="BS168" i="273"/>
  <c r="BT5" i="288"/>
  <c r="BT5" i="282"/>
  <c r="BT5" i="275"/>
  <c r="BT5" i="286"/>
  <c r="BT5" i="265"/>
  <c r="BT5" i="285"/>
  <c r="BT5" i="289"/>
  <c r="BT5" i="278"/>
  <c r="BT15" i="273"/>
  <c r="BT16" i="273" s="1"/>
  <c r="BT5" i="273"/>
  <c r="BG62" i="324" l="1"/>
  <c r="BG25" i="327"/>
  <c r="BB63" i="324"/>
  <c r="BB64" i="324" s="1"/>
  <c r="BB34" i="265" s="1"/>
  <c r="BR87" i="278"/>
  <c r="BR88" i="278" s="1"/>
  <c r="BR94" i="278" s="1"/>
  <c r="BR48" i="324"/>
  <c r="CG10" i="273"/>
  <c r="CF12" i="273"/>
  <c r="AW73" i="265"/>
  <c r="BG79" i="288"/>
  <c r="BG135" i="273"/>
  <c r="BG136" i="273" s="1"/>
  <c r="BG139" i="273" s="1"/>
  <c r="BF106" i="273"/>
  <c r="BF138" i="273"/>
  <c r="BD140" i="273"/>
  <c r="BC92" i="278"/>
  <c r="BA57" i="278"/>
  <c r="BA58" i="278" s="1"/>
  <c r="BA64" i="278" s="1"/>
  <c r="BA93" i="278"/>
  <c r="BA95" i="278" s="1"/>
  <c r="BA100" i="278" s="1"/>
  <c r="BA101" i="278" s="1"/>
  <c r="BF253" i="278"/>
  <c r="BF99" i="278"/>
  <c r="BD111" i="273"/>
  <c r="BC112" i="273" s="1"/>
  <c r="BC61" i="288" s="1"/>
  <c r="BC63" i="288" s="1"/>
  <c r="BC65" i="288" s="1"/>
  <c r="BD51" i="288"/>
  <c r="BD52" i="288" s="1"/>
  <c r="BD56" i="288" s="1"/>
  <c r="BE46" i="325"/>
  <c r="BE55" i="288"/>
  <c r="BC43" i="288"/>
  <c r="BC39" i="288"/>
  <c r="BD92" i="325"/>
  <c r="BD42" i="288"/>
  <c r="BD35" i="288"/>
  <c r="BD37" i="288" s="1"/>
  <c r="BT38" i="273"/>
  <c r="BT145" i="325"/>
  <c r="BT13" i="288"/>
  <c r="BG103" i="273"/>
  <c r="BG104" i="273" s="1"/>
  <c r="BG107" i="273" s="1"/>
  <c r="BG26" i="288"/>
  <c r="BF42" i="325"/>
  <c r="BF43" i="325" s="1"/>
  <c r="BF93" i="325"/>
  <c r="AZ62" i="325"/>
  <c r="BA47" i="325"/>
  <c r="BE108" i="273"/>
  <c r="BD58" i="325"/>
  <c r="BF135" i="278"/>
  <c r="BF197" i="278"/>
  <c r="BE170" i="273"/>
  <c r="BE172" i="273" s="1"/>
  <c r="BE173" i="273" s="1"/>
  <c r="BE4" i="273" s="1"/>
  <c r="BF49" i="278"/>
  <c r="BF118" i="278"/>
  <c r="BF237" i="278"/>
  <c r="BF153" i="278"/>
  <c r="BF79" i="278"/>
  <c r="BF189" i="278"/>
  <c r="BF245" i="278"/>
  <c r="BF205" i="278"/>
  <c r="BF71" i="278"/>
  <c r="BF173" i="278"/>
  <c r="BF181" i="278"/>
  <c r="BF229" i="278"/>
  <c r="BF261" i="278"/>
  <c r="BF56" i="278"/>
  <c r="BF144" i="278"/>
  <c r="BF126" i="278"/>
  <c r="BF213" i="278"/>
  <c r="BF221" i="278"/>
  <c r="BF269" i="278"/>
  <c r="BF277" i="278"/>
  <c r="BD4" i="289"/>
  <c r="BD4" i="275"/>
  <c r="BD4" i="288"/>
  <c r="BD4" i="265"/>
  <c r="BD4" i="325"/>
  <c r="BD4" i="323"/>
  <c r="BD4" i="327"/>
  <c r="BD4" i="273"/>
  <c r="BD4" i="282"/>
  <c r="BD4" i="315"/>
  <c r="BD4" i="286"/>
  <c r="BD4" i="324"/>
  <c r="BD4" i="278"/>
  <c r="BD4" i="320"/>
  <c r="BD4" i="285"/>
  <c r="BG13" i="289"/>
  <c r="BG14" i="289" s="1"/>
  <c r="AC12" i="325"/>
  <c r="BE40" i="278"/>
  <c r="BD129" i="325"/>
  <c r="BD117" i="325"/>
  <c r="BE26" i="327"/>
  <c r="BF26" i="327"/>
  <c r="BF28" i="278"/>
  <c r="BF29" i="278" s="1"/>
  <c r="BF40" i="278" s="1"/>
  <c r="BF130" i="325"/>
  <c r="BF118" i="325"/>
  <c r="BB66" i="324"/>
  <c r="BC57" i="324"/>
  <c r="BC63" i="324" s="1"/>
  <c r="BC64" i="324" s="1"/>
  <c r="AZ162" i="278"/>
  <c r="AZ300" i="278" s="1"/>
  <c r="AZ302" i="278" s="1"/>
  <c r="AZ303" i="278" s="1"/>
  <c r="AW329" i="278"/>
  <c r="AW30" i="265" s="1"/>
  <c r="BB33" i="278"/>
  <c r="BB35" i="278" s="1"/>
  <c r="AX311" i="278"/>
  <c r="AX312" i="278" s="1"/>
  <c r="AX10" i="265"/>
  <c r="AX320" i="278"/>
  <c r="AX321" i="278" s="1"/>
  <c r="BR319" i="278"/>
  <c r="BR310" i="278"/>
  <c r="BC22" i="278"/>
  <c r="BC39" i="278" s="1"/>
  <c r="BC41" i="278" s="1"/>
  <c r="BA72" i="278"/>
  <c r="BA73" i="278" s="1"/>
  <c r="BA106" i="278" s="1"/>
  <c r="AZ66" i="278"/>
  <c r="AZ105" i="278" s="1"/>
  <c r="AZ109" i="278" s="1"/>
  <c r="AX9" i="265"/>
  <c r="BD19" i="278"/>
  <c r="BD335" i="278"/>
  <c r="AY300" i="278"/>
  <c r="AY302" i="278" s="1"/>
  <c r="AY303" i="278" s="1"/>
  <c r="BC295" i="278"/>
  <c r="BC301" i="278" s="1"/>
  <c r="AY66" i="278"/>
  <c r="AY105" i="278" s="1"/>
  <c r="AY109" i="278" s="1"/>
  <c r="BR44" i="273"/>
  <c r="BR275" i="278"/>
  <c r="BR251" i="278"/>
  <c r="BR259" i="278"/>
  <c r="BR267" i="278"/>
  <c r="BR235" i="278"/>
  <c r="BR243" i="278"/>
  <c r="BR219" i="278"/>
  <c r="BR227" i="278"/>
  <c r="BR203" i="278"/>
  <c r="BR211" i="278"/>
  <c r="BR195" i="278"/>
  <c r="BR179" i="278"/>
  <c r="BR187" i="278"/>
  <c r="BR171" i="278"/>
  <c r="BR151" i="278"/>
  <c r="BR133" i="278"/>
  <c r="BR142" i="278"/>
  <c r="BD276" i="278"/>
  <c r="BD278" i="278" s="1"/>
  <c r="BD294" i="278" s="1"/>
  <c r="BD252" i="278"/>
  <c r="BD254" i="278" s="1"/>
  <c r="BD291" i="278" s="1"/>
  <c r="BD260" i="278"/>
  <c r="BD262" i="278" s="1"/>
  <c r="BD292" i="278" s="1"/>
  <c r="BD268" i="278"/>
  <c r="BD270" i="278" s="1"/>
  <c r="BD293" i="278" s="1"/>
  <c r="BD236" i="278"/>
  <c r="BD238" i="278" s="1"/>
  <c r="BD289" i="278" s="1"/>
  <c r="BD244" i="278"/>
  <c r="BD246" i="278" s="1"/>
  <c r="BD290" i="278" s="1"/>
  <c r="BD220" i="278"/>
  <c r="BD222" i="278" s="1"/>
  <c r="BD287" i="278" s="1"/>
  <c r="BD228" i="278"/>
  <c r="BD230" i="278" s="1"/>
  <c r="BD288" i="278" s="1"/>
  <c r="BD204" i="278"/>
  <c r="BD206" i="278" s="1"/>
  <c r="BD285" i="278" s="1"/>
  <c r="BD212" i="278"/>
  <c r="BD214" i="278" s="1"/>
  <c r="BD286" i="278" s="1"/>
  <c r="BD196" i="278"/>
  <c r="BD198" i="278" s="1"/>
  <c r="BD284" i="278" s="1"/>
  <c r="BD180" i="278"/>
  <c r="BD182" i="278" s="1"/>
  <c r="BD282" i="278" s="1"/>
  <c r="BD188" i="278"/>
  <c r="BD190" i="278" s="1"/>
  <c r="BD283" i="278" s="1"/>
  <c r="BD172" i="278"/>
  <c r="BD174" i="278" s="1"/>
  <c r="BD281" i="278" s="1"/>
  <c r="BD152" i="278"/>
  <c r="BD154" i="278" s="1"/>
  <c r="BD161" i="278" s="1"/>
  <c r="BD134" i="278"/>
  <c r="BD136" i="278" s="1"/>
  <c r="BD159" i="278" s="1"/>
  <c r="BD143" i="278"/>
  <c r="BD145" i="278" s="1"/>
  <c r="BD160" i="278" s="1"/>
  <c r="BD20" i="278"/>
  <c r="BA162" i="278"/>
  <c r="BB80" i="278"/>
  <c r="BB81" i="278" s="1"/>
  <c r="BB107" i="278" s="1"/>
  <c r="BB127" i="278"/>
  <c r="BB128" i="278" s="1"/>
  <c r="BB158" i="278" s="1"/>
  <c r="BB119" i="278"/>
  <c r="BB120" i="278" s="1"/>
  <c r="BB157" i="278" s="1"/>
  <c r="BB50" i="278"/>
  <c r="BB51" i="278" s="1"/>
  <c r="BB104" i="278" s="1"/>
  <c r="BE90" i="273"/>
  <c r="BE24" i="327"/>
  <c r="BE61" i="324"/>
  <c r="BG154" i="273"/>
  <c r="BG155" i="273" s="1"/>
  <c r="BG2" i="324"/>
  <c r="BG51" i="273"/>
  <c r="BG52" i="273" s="1"/>
  <c r="BG107" i="325" s="1"/>
  <c r="BG108" i="325" s="1"/>
  <c r="BG135" i="325" s="1"/>
  <c r="BG121" i="273"/>
  <c r="BG122" i="273" s="1"/>
  <c r="BG125" i="273" s="1"/>
  <c r="BG2" i="325"/>
  <c r="BG2" i="285"/>
  <c r="BG2" i="327"/>
  <c r="BG84" i="273"/>
  <c r="BG85" i="273" s="1"/>
  <c r="BG2" i="323"/>
  <c r="BG163" i="273"/>
  <c r="BG164" i="273" s="1"/>
  <c r="BG2" i="278"/>
  <c r="BG2" i="282"/>
  <c r="BG2" i="289"/>
  <c r="BG2" i="265"/>
  <c r="BG2" i="320"/>
  <c r="BG2" i="288"/>
  <c r="BG64" i="273"/>
  <c r="BG65" i="273" s="1"/>
  <c r="BG45" i="325" s="1"/>
  <c r="BG2" i="315"/>
  <c r="BG2" i="273"/>
  <c r="BG2" i="286"/>
  <c r="BG220" i="273"/>
  <c r="BG221" i="273" s="1"/>
  <c r="BG2" i="275"/>
  <c r="BE178" i="273"/>
  <c r="BE55" i="273"/>
  <c r="BF56" i="273" s="1"/>
  <c r="BE27" i="324"/>
  <c r="BE28" i="324" s="1"/>
  <c r="H28" i="324" s="1"/>
  <c r="F118" i="321" s="1"/>
  <c r="BE37" i="324"/>
  <c r="BE38" i="324" s="1"/>
  <c r="H38" i="324" s="1"/>
  <c r="F128" i="321" s="1"/>
  <c r="BE32" i="324"/>
  <c r="BE33" i="324" s="1"/>
  <c r="H33" i="324" s="1"/>
  <c r="F123" i="321" s="1"/>
  <c r="BC201" i="273"/>
  <c r="BE68" i="273"/>
  <c r="BE70" i="273" s="1"/>
  <c r="BE179" i="273"/>
  <c r="BD23" i="327"/>
  <c r="BD60" i="324"/>
  <c r="BE126" i="273"/>
  <c r="BF32" i="324"/>
  <c r="BF33" i="324" s="1"/>
  <c r="BF27" i="324"/>
  <c r="BF28" i="324" s="1"/>
  <c r="BF178" i="273"/>
  <c r="BF37" i="324"/>
  <c r="BF38" i="324" s="1"/>
  <c r="BF55" i="273"/>
  <c r="BG56" i="273" s="1"/>
  <c r="BA3" i="282"/>
  <c r="BA3" i="288"/>
  <c r="BA3" i="323"/>
  <c r="BA3" i="327"/>
  <c r="BA3" i="320"/>
  <c r="BA3" i="315"/>
  <c r="BA3" i="289"/>
  <c r="BA3" i="273"/>
  <c r="BA3" i="265"/>
  <c r="BA3" i="285"/>
  <c r="BA3" i="275"/>
  <c r="BA3" i="324"/>
  <c r="BA3" i="278"/>
  <c r="BA3" i="325"/>
  <c r="BA3" i="286"/>
  <c r="BD202" i="273"/>
  <c r="BD203" i="273" s="1"/>
  <c r="BD208" i="273"/>
  <c r="BD209" i="273" s="1"/>
  <c r="BD197" i="273"/>
  <c r="BD198" i="273" s="1"/>
  <c r="BD201" i="273" s="1"/>
  <c r="BD21" i="327"/>
  <c r="BD58" i="324"/>
  <c r="BF207" i="273"/>
  <c r="BF169" i="273"/>
  <c r="BF11" i="286"/>
  <c r="BF89" i="273"/>
  <c r="BF93" i="273"/>
  <c r="BG94" i="273" s="1"/>
  <c r="BG181" i="273" s="1"/>
  <c r="BH43" i="273"/>
  <c r="BH45" i="273" s="1"/>
  <c r="BH149" i="273" s="1"/>
  <c r="BH150" i="273" s="1"/>
  <c r="BH49" i="324" s="1"/>
  <c r="BH50" i="324" s="1"/>
  <c r="BI40" i="273"/>
  <c r="BH219" i="273"/>
  <c r="BB189" i="273"/>
  <c r="BB190" i="273" s="1"/>
  <c r="BC182" i="273"/>
  <c r="BD22" i="324"/>
  <c r="BD23" i="324" s="1"/>
  <c r="BD214" i="273"/>
  <c r="BD215" i="273" s="1"/>
  <c r="BD21" i="278" s="1"/>
  <c r="BD59" i="324"/>
  <c r="BD22" i="327"/>
  <c r="H43" i="324"/>
  <c r="F133" i="321" s="1"/>
  <c r="BF73" i="273"/>
  <c r="BG74" i="273" s="1"/>
  <c r="BF15" i="275"/>
  <c r="BF20" i="275" s="1"/>
  <c r="BG17" i="275" s="1"/>
  <c r="BF42" i="324"/>
  <c r="BF43" i="324" s="1"/>
  <c r="BF69" i="273"/>
  <c r="BF180" i="273"/>
  <c r="BF88" i="273"/>
  <c r="BF124" i="273"/>
  <c r="BU5" i="325"/>
  <c r="BU5" i="327"/>
  <c r="BR39" i="273"/>
  <c r="BU5" i="324"/>
  <c r="BU5" i="323"/>
  <c r="BS34" i="273"/>
  <c r="BT28" i="273"/>
  <c r="BT29" i="273" s="1"/>
  <c r="BT33" i="273" s="1"/>
  <c r="BT32" i="273"/>
  <c r="BU5" i="320"/>
  <c r="BU25" i="273"/>
  <c r="BU26" i="273" s="1"/>
  <c r="BU5" i="315"/>
  <c r="BU5" i="275"/>
  <c r="BU5" i="286"/>
  <c r="BU5" i="265"/>
  <c r="BU5" i="288"/>
  <c r="BU5" i="282"/>
  <c r="BU5" i="278"/>
  <c r="BU5" i="285"/>
  <c r="BU5" i="289"/>
  <c r="BU15" i="273"/>
  <c r="BU16" i="273" s="1"/>
  <c r="BU5" i="273"/>
  <c r="BT177" i="273"/>
  <c r="BT168" i="273"/>
  <c r="BA108" i="278" l="1"/>
  <c r="BA50" i="325"/>
  <c r="BA51" i="325" s="1"/>
  <c r="BA54" i="325" s="1"/>
  <c r="BA55" i="325" s="1"/>
  <c r="BA59" i="325" s="1"/>
  <c r="BA60" i="325" s="1"/>
  <c r="BB28" i="285"/>
  <c r="BB11" i="325"/>
  <c r="BS87" i="278"/>
  <c r="BS88" i="278" s="1"/>
  <c r="BS94" i="278" s="1"/>
  <c r="BS48" i="324"/>
  <c r="BH25" i="327"/>
  <c r="BH62" i="324"/>
  <c r="BA61" i="278"/>
  <c r="BA62" i="278" s="1"/>
  <c r="BA65" i="278" s="1"/>
  <c r="BA66" i="278" s="1"/>
  <c r="BA105" i="278" s="1"/>
  <c r="BA109" i="278" s="1"/>
  <c r="CH10" i="273"/>
  <c r="CG12" i="273"/>
  <c r="BE208" i="273"/>
  <c r="BE209" i="273" s="1"/>
  <c r="BE91" i="278"/>
  <c r="BE140" i="273"/>
  <c r="BD92" i="278"/>
  <c r="BG106" i="273"/>
  <c r="BG138" i="273"/>
  <c r="BB72" i="278"/>
  <c r="BB73" i="278" s="1"/>
  <c r="BB106" i="278" s="1"/>
  <c r="BB93" i="278"/>
  <c r="BB95" i="278" s="1"/>
  <c r="BB100" i="278" s="1"/>
  <c r="BB101" i="278" s="1"/>
  <c r="BH79" i="288"/>
  <c r="BH135" i="273"/>
  <c r="BH136" i="273" s="1"/>
  <c r="BH139" i="273" s="1"/>
  <c r="BG245" i="278"/>
  <c r="BG99" i="278"/>
  <c r="BE111" i="273"/>
  <c r="BD112" i="273" s="1"/>
  <c r="BD61" i="288" s="1"/>
  <c r="BD63" i="288" s="1"/>
  <c r="BD65" i="288" s="1"/>
  <c r="BE51" i="288"/>
  <c r="BE52" i="288" s="1"/>
  <c r="BE56" i="288" s="1"/>
  <c r="BF46" i="325"/>
  <c r="BF47" i="325" s="1"/>
  <c r="BF62" i="325" s="1"/>
  <c r="BF55" i="288"/>
  <c r="BE92" i="325"/>
  <c r="BE42" i="288"/>
  <c r="BE35" i="288"/>
  <c r="BE37" i="288" s="1"/>
  <c r="BD43" i="288"/>
  <c r="BD39" i="288"/>
  <c r="BU38" i="273"/>
  <c r="BU13" i="288"/>
  <c r="BU145" i="325"/>
  <c r="BH103" i="273"/>
  <c r="BH104" i="273" s="1"/>
  <c r="BH107" i="273" s="1"/>
  <c r="BH26" i="288"/>
  <c r="BG42" i="325"/>
  <c r="BG43" i="325" s="1"/>
  <c r="BG93" i="325"/>
  <c r="BF108" i="273"/>
  <c r="BE58" i="325"/>
  <c r="BA62" i="325"/>
  <c r="BB47" i="325"/>
  <c r="BE4" i="320"/>
  <c r="BG197" i="278"/>
  <c r="BG49" i="278"/>
  <c r="BG237" i="278"/>
  <c r="BE4" i="323"/>
  <c r="BE4" i="288"/>
  <c r="BE4" i="286"/>
  <c r="BG126" i="278"/>
  <c r="BF170" i="273"/>
  <c r="BF172" i="273" s="1"/>
  <c r="BF173" i="273" s="1"/>
  <c r="BE4" i="282"/>
  <c r="BE4" i="265"/>
  <c r="BE4" i="275"/>
  <c r="BE4" i="327"/>
  <c r="BE4" i="285"/>
  <c r="BE4" i="324"/>
  <c r="BE4" i="315"/>
  <c r="BE4" i="325"/>
  <c r="BE4" i="278"/>
  <c r="BE4" i="289"/>
  <c r="BG181" i="278"/>
  <c r="BG277" i="278"/>
  <c r="BG118" i="278"/>
  <c r="BG173" i="278"/>
  <c r="BG261" i="278"/>
  <c r="BG79" i="278"/>
  <c r="BG71" i="278"/>
  <c r="BG189" i="278"/>
  <c r="BG221" i="278"/>
  <c r="BG253" i="278"/>
  <c r="BG153" i="278"/>
  <c r="BG229" i="278"/>
  <c r="BG269" i="278"/>
  <c r="BG56" i="278"/>
  <c r="BG135" i="278"/>
  <c r="BG144" i="278"/>
  <c r="BG205" i="278"/>
  <c r="BG213" i="278"/>
  <c r="BH13" i="289"/>
  <c r="BH14" i="289" s="1"/>
  <c r="BE129" i="325"/>
  <c r="BE117" i="325"/>
  <c r="BF34" i="278"/>
  <c r="BG28" i="278"/>
  <c r="BG29" i="278" s="1"/>
  <c r="BG34" i="278" s="1"/>
  <c r="BG130" i="325"/>
  <c r="BG118" i="325"/>
  <c r="BE202" i="273"/>
  <c r="BE203" i="273" s="1"/>
  <c r="BG26" i="327"/>
  <c r="BB57" i="278"/>
  <c r="BB58" i="278" s="1"/>
  <c r="BB64" i="278" s="1"/>
  <c r="AX323" i="278"/>
  <c r="AX324" i="278" s="1"/>
  <c r="AX328" i="278" s="1"/>
  <c r="AX73" i="265"/>
  <c r="AX314" i="278"/>
  <c r="AX315" i="278" s="1"/>
  <c r="AX327" i="278" s="1"/>
  <c r="AX67" i="265"/>
  <c r="AZ311" i="278"/>
  <c r="AZ312" i="278" s="1"/>
  <c r="BS310" i="278"/>
  <c r="BS319" i="278"/>
  <c r="AY311" i="278"/>
  <c r="AY312" i="278" s="1"/>
  <c r="AY10" i="265"/>
  <c r="AY320" i="278"/>
  <c r="AY321" i="278" s="1"/>
  <c r="AZ10" i="265"/>
  <c r="AZ320" i="278"/>
  <c r="AZ321" i="278" s="1"/>
  <c r="BF90" i="273"/>
  <c r="BC33" i="278"/>
  <c r="BC35" i="278" s="1"/>
  <c r="AX11" i="265"/>
  <c r="AX29" i="265" s="1"/>
  <c r="AY9" i="265"/>
  <c r="AZ9" i="265"/>
  <c r="BD22" i="278"/>
  <c r="BD39" i="278" s="1"/>
  <c r="BD41" i="278" s="1"/>
  <c r="BA300" i="278"/>
  <c r="BA302" i="278" s="1"/>
  <c r="BA303" i="278" s="1"/>
  <c r="BD295" i="278"/>
  <c r="BD301" i="278" s="1"/>
  <c r="BE19" i="278"/>
  <c r="BE335" i="278"/>
  <c r="BB162" i="278"/>
  <c r="BE197" i="273"/>
  <c r="BE198" i="273" s="1"/>
  <c r="BE201" i="273" s="1"/>
  <c r="BC119" i="278"/>
  <c r="BC120" i="278" s="1"/>
  <c r="BC157" i="278" s="1"/>
  <c r="BC80" i="278"/>
  <c r="BC81" i="278" s="1"/>
  <c r="BC107" i="278" s="1"/>
  <c r="BC127" i="278"/>
  <c r="BC128" i="278" s="1"/>
  <c r="BC158" i="278" s="1"/>
  <c r="BC50" i="278"/>
  <c r="BC51" i="278" s="1"/>
  <c r="BC104" i="278" s="1"/>
  <c r="BE268" i="278"/>
  <c r="BE270" i="278" s="1"/>
  <c r="BE293" i="278" s="1"/>
  <c r="BE276" i="278"/>
  <c r="BE278" i="278" s="1"/>
  <c r="BE294" i="278" s="1"/>
  <c r="BE244" i="278"/>
  <c r="BE246" i="278" s="1"/>
  <c r="BE290" i="278" s="1"/>
  <c r="BE252" i="278"/>
  <c r="BE254" i="278" s="1"/>
  <c r="BE291" i="278" s="1"/>
  <c r="BE260" i="278"/>
  <c r="BE262" i="278" s="1"/>
  <c r="BE292" i="278" s="1"/>
  <c r="BE236" i="278"/>
  <c r="BE238" i="278" s="1"/>
  <c r="BE289" i="278" s="1"/>
  <c r="BE212" i="278"/>
  <c r="BE214" i="278" s="1"/>
  <c r="BE286" i="278" s="1"/>
  <c r="BE220" i="278"/>
  <c r="BE222" i="278" s="1"/>
  <c r="BE287" i="278" s="1"/>
  <c r="BE228" i="278"/>
  <c r="BE230" i="278" s="1"/>
  <c r="BE288" i="278" s="1"/>
  <c r="BE204" i="278"/>
  <c r="BE206" i="278" s="1"/>
  <c r="BE285" i="278" s="1"/>
  <c r="BE188" i="278"/>
  <c r="BE190" i="278" s="1"/>
  <c r="BE283" i="278" s="1"/>
  <c r="BE172" i="278"/>
  <c r="BE174" i="278" s="1"/>
  <c r="BE281" i="278" s="1"/>
  <c r="BE196" i="278"/>
  <c r="BE198" i="278" s="1"/>
  <c r="BE284" i="278" s="1"/>
  <c r="BE180" i="278"/>
  <c r="BE182" i="278" s="1"/>
  <c r="BE282" i="278" s="1"/>
  <c r="BE143" i="278"/>
  <c r="BE145" i="278" s="1"/>
  <c r="BE160" i="278" s="1"/>
  <c r="BE152" i="278"/>
  <c r="BE154" i="278" s="1"/>
  <c r="BE161" i="278" s="1"/>
  <c r="BE134" i="278"/>
  <c r="BE136" i="278" s="1"/>
  <c r="BE159" i="278" s="1"/>
  <c r="BE20" i="278"/>
  <c r="BS44" i="273"/>
  <c r="BS275" i="278"/>
  <c r="BS243" i="278"/>
  <c r="BS259" i="278"/>
  <c r="BS267" i="278"/>
  <c r="BS235" i="278"/>
  <c r="BS211" i="278"/>
  <c r="BS219" i="278"/>
  <c r="BS227" i="278"/>
  <c r="BS251" i="278"/>
  <c r="BS187" i="278"/>
  <c r="BS195" i="278"/>
  <c r="BS171" i="278"/>
  <c r="BS203" i="278"/>
  <c r="BS179" i="278"/>
  <c r="BS142" i="278"/>
  <c r="BS151" i="278"/>
  <c r="BS133" i="278"/>
  <c r="H59" i="324"/>
  <c r="H22" i="327"/>
  <c r="H28" i="269" s="1"/>
  <c r="K28" i="269" s="1"/>
  <c r="BF179" i="273"/>
  <c r="BF68" i="273"/>
  <c r="BF70" i="273" s="1"/>
  <c r="BG93" i="273"/>
  <c r="BH94" i="273" s="1"/>
  <c r="BH181" i="273" s="1"/>
  <c r="BG89" i="273"/>
  <c r="BG11" i="286"/>
  <c r="BC189" i="273"/>
  <c r="BC190" i="273" s="1"/>
  <c r="BD182" i="273"/>
  <c r="BI43" i="273"/>
  <c r="BI45" i="273" s="1"/>
  <c r="BI149" i="273" s="1"/>
  <c r="BI150" i="273" s="1"/>
  <c r="BI49" i="324" s="1"/>
  <c r="BI50" i="324" s="1"/>
  <c r="BI219" i="273"/>
  <c r="BJ40" i="273"/>
  <c r="BG179" i="273"/>
  <c r="BG68" i="273"/>
  <c r="BF59" i="324"/>
  <c r="BF22" i="327"/>
  <c r="BE22" i="327"/>
  <c r="BE59" i="324"/>
  <c r="BF21" i="327"/>
  <c r="BF58" i="324"/>
  <c r="H23" i="327"/>
  <c r="H29" i="269" s="1"/>
  <c r="K29" i="269" s="1"/>
  <c r="H60" i="324"/>
  <c r="BG88" i="273"/>
  <c r="BG180" i="273"/>
  <c r="BG124" i="273"/>
  <c r="BB3" i="273"/>
  <c r="BB3" i="275"/>
  <c r="BB3" i="327"/>
  <c r="BB3" i="320"/>
  <c r="BB3" i="315"/>
  <c r="BB3" i="265"/>
  <c r="BB3" i="323"/>
  <c r="BB3" i="288"/>
  <c r="BB3" i="285"/>
  <c r="BB3" i="278"/>
  <c r="BB3" i="324"/>
  <c r="BB3" i="289"/>
  <c r="BB3" i="325"/>
  <c r="BB3" i="282"/>
  <c r="BB3" i="286"/>
  <c r="BH2" i="282"/>
  <c r="BH84" i="273"/>
  <c r="BH85" i="273" s="1"/>
  <c r="BH2" i="315"/>
  <c r="BH2" i="324"/>
  <c r="BH2" i="278"/>
  <c r="BH220" i="273"/>
  <c r="BH221" i="273" s="1"/>
  <c r="BH2" i="275"/>
  <c r="BH2" i="273"/>
  <c r="BH2" i="265"/>
  <c r="BH154" i="273"/>
  <c r="BH155" i="273" s="1"/>
  <c r="BH2" i="285"/>
  <c r="BH2" i="327"/>
  <c r="BH2" i="289"/>
  <c r="BH163" i="273"/>
  <c r="BH164" i="273" s="1"/>
  <c r="BH2" i="286"/>
  <c r="BH121" i="273"/>
  <c r="BH122" i="273" s="1"/>
  <c r="BH125" i="273" s="1"/>
  <c r="BH2" i="288"/>
  <c r="BH51" i="273"/>
  <c r="BH52" i="273" s="1"/>
  <c r="BH107" i="325" s="1"/>
  <c r="BH108" i="325" s="1"/>
  <c r="BH135" i="325" s="1"/>
  <c r="BH2" i="325"/>
  <c r="BH2" i="323"/>
  <c r="BH2" i="320"/>
  <c r="BH64" i="273"/>
  <c r="BH65" i="273" s="1"/>
  <c r="BH45" i="325" s="1"/>
  <c r="BG37" i="324"/>
  <c r="BG38" i="324" s="1"/>
  <c r="BG55" i="273"/>
  <c r="BH56" i="273" s="1"/>
  <c r="BG27" i="324"/>
  <c r="BG28" i="324" s="1"/>
  <c r="BG32" i="324"/>
  <c r="BG33" i="324" s="1"/>
  <c r="BG178" i="273"/>
  <c r="BF60" i="324"/>
  <c r="BF23" i="327"/>
  <c r="BE22" i="324"/>
  <c r="BE23" i="324" s="1"/>
  <c r="BE214" i="273"/>
  <c r="BE215" i="273" s="1"/>
  <c r="BE21" i="278" s="1"/>
  <c r="BE60" i="324"/>
  <c r="BE23" i="327"/>
  <c r="BG207" i="273"/>
  <c r="BG169" i="273"/>
  <c r="BF24" i="327"/>
  <c r="BF61" i="324"/>
  <c r="BD20" i="327"/>
  <c r="BD57" i="324"/>
  <c r="BD63" i="324" s="1"/>
  <c r="BD64" i="324" s="1"/>
  <c r="H24" i="327"/>
  <c r="H30" i="269" s="1"/>
  <c r="K30" i="269" s="1"/>
  <c r="H61" i="324"/>
  <c r="BC66" i="324"/>
  <c r="BC34" i="265"/>
  <c r="BC11" i="325"/>
  <c r="BC28" i="285"/>
  <c r="H58" i="324"/>
  <c r="H21" i="327"/>
  <c r="H27" i="269" s="1"/>
  <c r="K27" i="269" s="1"/>
  <c r="BE21" i="285"/>
  <c r="BF126" i="273"/>
  <c r="BE21" i="327"/>
  <c r="BE58" i="324"/>
  <c r="BG73" i="273"/>
  <c r="BH74" i="273" s="1"/>
  <c r="BG42" i="324"/>
  <c r="BG43" i="324" s="1"/>
  <c r="BG69" i="273"/>
  <c r="BG15" i="275"/>
  <c r="BG20" i="275" s="1"/>
  <c r="BH17" i="275" s="1"/>
  <c r="BV5" i="327"/>
  <c r="BV5" i="325"/>
  <c r="BT34" i="273"/>
  <c r="BV5" i="324"/>
  <c r="BV5" i="323"/>
  <c r="BS39" i="273"/>
  <c r="BU28" i="273"/>
  <c r="BU29" i="273" s="1"/>
  <c r="BU33" i="273" s="1"/>
  <c r="BU32" i="273"/>
  <c r="BV5" i="320"/>
  <c r="BV25" i="273"/>
  <c r="BV26" i="273" s="1"/>
  <c r="BV5" i="315"/>
  <c r="BU177" i="273"/>
  <c r="BU168" i="273"/>
  <c r="BV5" i="275"/>
  <c r="BV5" i="286"/>
  <c r="BV5" i="265"/>
  <c r="BV5" i="288"/>
  <c r="BV5" i="282"/>
  <c r="BV5" i="285"/>
  <c r="BV5" i="289"/>
  <c r="BV5" i="278"/>
  <c r="BV15" i="273"/>
  <c r="BV16" i="273" s="1"/>
  <c r="BV5" i="273"/>
  <c r="AD32" i="265"/>
  <c r="BB108" i="278" l="1"/>
  <c r="BB50" i="325"/>
  <c r="BB51" i="325" s="1"/>
  <c r="BB54" i="325" s="1"/>
  <c r="BB55" i="325" s="1"/>
  <c r="BB59" i="325" s="1"/>
  <c r="BB60" i="325" s="1"/>
  <c r="BT87" i="278"/>
  <c r="BT88" i="278" s="1"/>
  <c r="BT94" i="278" s="1"/>
  <c r="BT48" i="324"/>
  <c r="BI62" i="324"/>
  <c r="BI25" i="327"/>
  <c r="CI10" i="273"/>
  <c r="CH12" i="273"/>
  <c r="BI79" i="288"/>
  <c r="BI135" i="273"/>
  <c r="BI136" i="273" s="1"/>
  <c r="BI139" i="273" s="1"/>
  <c r="BH253" i="278"/>
  <c r="BH99" i="278"/>
  <c r="BC57" i="278"/>
  <c r="BC58" i="278" s="1"/>
  <c r="BC93" i="278"/>
  <c r="BC95" i="278" s="1"/>
  <c r="BC100" i="278" s="1"/>
  <c r="BC101" i="278" s="1"/>
  <c r="BH106" i="273"/>
  <c r="BH138" i="273"/>
  <c r="BF252" i="278"/>
  <c r="BF254" i="278" s="1"/>
  <c r="BF291" i="278" s="1"/>
  <c r="BF91" i="278"/>
  <c r="BF140" i="273"/>
  <c r="BE92" i="278"/>
  <c r="BG46" i="325"/>
  <c r="BG47" i="325" s="1"/>
  <c r="BG62" i="325" s="1"/>
  <c r="BG55" i="288"/>
  <c r="BF111" i="273"/>
  <c r="BE112" i="273" s="1"/>
  <c r="BE61" i="288" s="1"/>
  <c r="BF51" i="288"/>
  <c r="BF52" i="288" s="1"/>
  <c r="BF56" i="288" s="1"/>
  <c r="BE43" i="288"/>
  <c r="BE39" i="288"/>
  <c r="BF92" i="325"/>
  <c r="BF35" i="288"/>
  <c r="BF42" i="288"/>
  <c r="BV38" i="273"/>
  <c r="BV13" i="288"/>
  <c r="BV145" i="325"/>
  <c r="BI103" i="273"/>
  <c r="BI104" i="273" s="1"/>
  <c r="BI107" i="273" s="1"/>
  <c r="BI26" i="288"/>
  <c r="BH42" i="325"/>
  <c r="BH43" i="325" s="1"/>
  <c r="BH93" i="325"/>
  <c r="BH173" i="278"/>
  <c r="BH71" i="278"/>
  <c r="BH261" i="278"/>
  <c r="BH56" i="278"/>
  <c r="BH118" i="278"/>
  <c r="BB62" i="325"/>
  <c r="BC47" i="325"/>
  <c r="BG108" i="273"/>
  <c r="BF58" i="325"/>
  <c r="BH79" i="278"/>
  <c r="BH126" i="278"/>
  <c r="BH144" i="278"/>
  <c r="BH269" i="278"/>
  <c r="BH49" i="278"/>
  <c r="BH153" i="278"/>
  <c r="BH135" i="278"/>
  <c r="BF4" i="327"/>
  <c r="BF4" i="324"/>
  <c r="BF4" i="288"/>
  <c r="BF4" i="289"/>
  <c r="BF4" i="265"/>
  <c r="BF4" i="275"/>
  <c r="BF4" i="286"/>
  <c r="BF4" i="325"/>
  <c r="BF4" i="278"/>
  <c r="BF4" i="285"/>
  <c r="BF4" i="282"/>
  <c r="BF4" i="273"/>
  <c r="BF4" i="320"/>
  <c r="BF4" i="315"/>
  <c r="BF4" i="323"/>
  <c r="BH189" i="278"/>
  <c r="BH205" i="278"/>
  <c r="BG170" i="273"/>
  <c r="BG172" i="273" s="1"/>
  <c r="BG173" i="273" s="1"/>
  <c r="BH229" i="278"/>
  <c r="BH221" i="278"/>
  <c r="BH181" i="278"/>
  <c r="BH245" i="278"/>
  <c r="BH237" i="278"/>
  <c r="BH277" i="278"/>
  <c r="BH197" i="278"/>
  <c r="BH213" i="278"/>
  <c r="BI13" i="289"/>
  <c r="BI14" i="289" s="1"/>
  <c r="AD334" i="278"/>
  <c r="AD336" i="278" s="1"/>
  <c r="AD12" i="325" s="1"/>
  <c r="BG40" i="278"/>
  <c r="BH28" i="278"/>
  <c r="BH29" i="278" s="1"/>
  <c r="BH34" i="278" s="1"/>
  <c r="BH130" i="325"/>
  <c r="BH118" i="325"/>
  <c r="BF117" i="325"/>
  <c r="BF129" i="325"/>
  <c r="BH26" i="327"/>
  <c r="BB61" i="278"/>
  <c r="BB62" i="278" s="1"/>
  <c r="BB65" i="278" s="1"/>
  <c r="BB66" i="278" s="1"/>
  <c r="BB105" i="278" s="1"/>
  <c r="BB109" i="278" s="1"/>
  <c r="BF276" i="278"/>
  <c r="BF278" i="278" s="1"/>
  <c r="BF294" i="278" s="1"/>
  <c r="AX329" i="278"/>
  <c r="AX30" i="265" s="1"/>
  <c r="BG90" i="273"/>
  <c r="BF197" i="273"/>
  <c r="BF198" i="273" s="1"/>
  <c r="BF201" i="273" s="1"/>
  <c r="BF188" i="278"/>
  <c r="BF190" i="278" s="1"/>
  <c r="BF283" i="278" s="1"/>
  <c r="BF212" i="278"/>
  <c r="BF214" i="278" s="1"/>
  <c r="BF286" i="278" s="1"/>
  <c r="AZ323" i="278"/>
  <c r="AZ73" i="265"/>
  <c r="AY314" i="278"/>
  <c r="AY315" i="278" s="1"/>
  <c r="AY327" i="278" s="1"/>
  <c r="AY67" i="265"/>
  <c r="AZ314" i="278"/>
  <c r="AZ67" i="265"/>
  <c r="AY323" i="278"/>
  <c r="AY324" i="278" s="1"/>
  <c r="AY328" i="278" s="1"/>
  <c r="AY73" i="265"/>
  <c r="BF152" i="278"/>
  <c r="BF154" i="278" s="1"/>
  <c r="BF161" i="278" s="1"/>
  <c r="BC72" i="278"/>
  <c r="BC73" i="278" s="1"/>
  <c r="BC106" i="278" s="1"/>
  <c r="BT319" i="278"/>
  <c r="BT310" i="278"/>
  <c r="BF208" i="273"/>
  <c r="BF209" i="273" s="1"/>
  <c r="BF143" i="278"/>
  <c r="BF145" i="278" s="1"/>
  <c r="BF160" i="278" s="1"/>
  <c r="BF244" i="278"/>
  <c r="BF246" i="278" s="1"/>
  <c r="BF290" i="278" s="1"/>
  <c r="BF134" i="278"/>
  <c r="BF136" i="278" s="1"/>
  <c r="BF159" i="278" s="1"/>
  <c r="BF228" i="278"/>
  <c r="BF230" i="278" s="1"/>
  <c r="BF288" i="278" s="1"/>
  <c r="BF204" i="278"/>
  <c r="BF206" i="278" s="1"/>
  <c r="BF285" i="278" s="1"/>
  <c r="BA10" i="265"/>
  <c r="BA320" i="278"/>
  <c r="BA321" i="278" s="1"/>
  <c r="BF180" i="278"/>
  <c r="BF182" i="278" s="1"/>
  <c r="BF282" i="278" s="1"/>
  <c r="BF202" i="273"/>
  <c r="BF203" i="273" s="1"/>
  <c r="BA311" i="278"/>
  <c r="BA312" i="278" s="1"/>
  <c r="BF20" i="278"/>
  <c r="BF172" i="278"/>
  <c r="BF174" i="278" s="1"/>
  <c r="BF281" i="278" s="1"/>
  <c r="BF220" i="278"/>
  <c r="BF222" i="278" s="1"/>
  <c r="BF287" i="278" s="1"/>
  <c r="BF260" i="278"/>
  <c r="BF262" i="278" s="1"/>
  <c r="BF292" i="278" s="1"/>
  <c r="BF196" i="278"/>
  <c r="BF198" i="278" s="1"/>
  <c r="BF284" i="278" s="1"/>
  <c r="BF236" i="278"/>
  <c r="BF238" i="278" s="1"/>
  <c r="BF289" i="278" s="1"/>
  <c r="BF268" i="278"/>
  <c r="BF270" i="278" s="1"/>
  <c r="BF293" i="278" s="1"/>
  <c r="BE22" i="278"/>
  <c r="BE33" i="278" s="1"/>
  <c r="BE35" i="278" s="1"/>
  <c r="BE93" i="278" s="1"/>
  <c r="BD33" i="278"/>
  <c r="BD35" i="278" s="1"/>
  <c r="AZ11" i="265"/>
  <c r="AZ29" i="265" s="1"/>
  <c r="AY11" i="265"/>
  <c r="AY29" i="265" s="1"/>
  <c r="BA9" i="265"/>
  <c r="BE295" i="278"/>
  <c r="BE301" i="278" s="1"/>
  <c r="BB300" i="278"/>
  <c r="BB302" i="278" s="1"/>
  <c r="BB303" i="278" s="1"/>
  <c r="BF19" i="278"/>
  <c r="BF335" i="278"/>
  <c r="BC162" i="278"/>
  <c r="BT44" i="273"/>
  <c r="BT275" i="278"/>
  <c r="BT267" i="278"/>
  <c r="BT251" i="278"/>
  <c r="BT259" i="278"/>
  <c r="BT243" i="278"/>
  <c r="BT203" i="278"/>
  <c r="BT235" i="278"/>
  <c r="BT211" i="278"/>
  <c r="BT219" i="278"/>
  <c r="BT227" i="278"/>
  <c r="BT179" i="278"/>
  <c r="BT195" i="278"/>
  <c r="BT171" i="278"/>
  <c r="BT133" i="278"/>
  <c r="BT187" i="278"/>
  <c r="BT142" i="278"/>
  <c r="BT151" i="278"/>
  <c r="BD127" i="278"/>
  <c r="BD128" i="278" s="1"/>
  <c r="BD158" i="278" s="1"/>
  <c r="BD119" i="278"/>
  <c r="BD120" i="278" s="1"/>
  <c r="BD157" i="278" s="1"/>
  <c r="BD50" i="278"/>
  <c r="BD51" i="278" s="1"/>
  <c r="BD104" i="278" s="1"/>
  <c r="BD80" i="278"/>
  <c r="BD81" i="278" s="1"/>
  <c r="BD107" i="278" s="1"/>
  <c r="BC61" i="278"/>
  <c r="BC62" i="278" s="1"/>
  <c r="BC65" i="278" s="1"/>
  <c r="BC64" i="278"/>
  <c r="BG59" i="324"/>
  <c r="BG22" i="327"/>
  <c r="BH42" i="324"/>
  <c r="BH43" i="324" s="1"/>
  <c r="BH73" i="273"/>
  <c r="BI74" i="273" s="1"/>
  <c r="BH69" i="273"/>
  <c r="BH15" i="275"/>
  <c r="BH20" i="275" s="1"/>
  <c r="BI17" i="275" s="1"/>
  <c r="BH178" i="273"/>
  <c r="BH37" i="324"/>
  <c r="BH38" i="324" s="1"/>
  <c r="BH55" i="273"/>
  <c r="BI56" i="273" s="1"/>
  <c r="BH32" i="324"/>
  <c r="BH33" i="324" s="1"/>
  <c r="BH27" i="324"/>
  <c r="BH28" i="324" s="1"/>
  <c r="BH207" i="273"/>
  <c r="BH169" i="273"/>
  <c r="L29" i="269"/>
  <c r="J29" i="269"/>
  <c r="BI2" i="289"/>
  <c r="BI2" i="320"/>
  <c r="BI2" i="286"/>
  <c r="BI2" i="278"/>
  <c r="BI2" i="285"/>
  <c r="BI84" i="273"/>
  <c r="BI85" i="273" s="1"/>
  <c r="BI2" i="273"/>
  <c r="BI2" i="282"/>
  <c r="BI2" i="323"/>
  <c r="BI2" i="275"/>
  <c r="BI2" i="327"/>
  <c r="BI51" i="273"/>
  <c r="BI2" i="265"/>
  <c r="BI2" i="315"/>
  <c r="BI2" i="288"/>
  <c r="BI2" i="324"/>
  <c r="BI2" i="325"/>
  <c r="BI163" i="273"/>
  <c r="BI164" i="273" s="1"/>
  <c r="BI64" i="273"/>
  <c r="BI65" i="273" s="1"/>
  <c r="BI45" i="325" s="1"/>
  <c r="BI154" i="273"/>
  <c r="BI155" i="273" s="1"/>
  <c r="BI121" i="273"/>
  <c r="BI122" i="273" s="1"/>
  <c r="BI125" i="273" s="1"/>
  <c r="BI220" i="273"/>
  <c r="BI221" i="273" s="1"/>
  <c r="L28" i="269"/>
  <c r="J28" i="269"/>
  <c r="J27" i="269"/>
  <c r="L27" i="269"/>
  <c r="BG61" i="324"/>
  <c r="BG24" i="327"/>
  <c r="BF21" i="285"/>
  <c r="BG126" i="273"/>
  <c r="J30" i="269"/>
  <c r="L30" i="269"/>
  <c r="BD28" i="285"/>
  <c r="BD34" i="265"/>
  <c r="BD66" i="324"/>
  <c r="BD11" i="325"/>
  <c r="BG58" i="324"/>
  <c r="BG21" i="327"/>
  <c r="BH93" i="273"/>
  <c r="BI94" i="273" s="1"/>
  <c r="BI181" i="273" s="1"/>
  <c r="BH89" i="273"/>
  <c r="BH11" i="286"/>
  <c r="BE182" i="273"/>
  <c r="BD189" i="273"/>
  <c r="BD190" i="273" s="1"/>
  <c r="BG60" i="324"/>
  <c r="BG23" i="327"/>
  <c r="BH180" i="273"/>
  <c r="BH124" i="273"/>
  <c r="BH88" i="273"/>
  <c r="H23" i="324"/>
  <c r="F113" i="321" s="1"/>
  <c r="BE20" i="327"/>
  <c r="BE57" i="324"/>
  <c r="BE63" i="324" s="1"/>
  <c r="BE64" i="324" s="1"/>
  <c r="BH68" i="273"/>
  <c r="BH179" i="273"/>
  <c r="BK40" i="273"/>
  <c r="BJ219" i="273"/>
  <c r="BJ43" i="273"/>
  <c r="BJ45" i="273" s="1"/>
  <c r="BJ149" i="273" s="1"/>
  <c r="BJ150" i="273" s="1"/>
  <c r="BJ49" i="324" s="1"/>
  <c r="BJ50" i="324" s="1"/>
  <c r="BC3" i="288"/>
  <c r="BC3" i="323"/>
  <c r="BC3" i="286"/>
  <c r="BC3" i="324"/>
  <c r="BC3" i="285"/>
  <c r="BC3" i="327"/>
  <c r="BC3" i="275"/>
  <c r="BC3" i="278"/>
  <c r="BC3" i="265"/>
  <c r="BC3" i="273"/>
  <c r="BC3" i="282"/>
  <c r="BC3" i="325"/>
  <c r="BC3" i="320"/>
  <c r="BC3" i="289"/>
  <c r="BC3" i="315"/>
  <c r="BF22" i="324"/>
  <c r="BF23" i="324" s="1"/>
  <c r="BF214" i="273"/>
  <c r="BF215" i="273" s="1"/>
  <c r="BF21" i="278" s="1"/>
  <c r="BG70" i="273"/>
  <c r="BT39" i="273"/>
  <c r="BW5" i="327"/>
  <c r="BW5" i="325"/>
  <c r="BW5" i="324"/>
  <c r="BW5" i="323"/>
  <c r="BU34" i="273"/>
  <c r="BV28" i="273"/>
  <c r="BV29" i="273" s="1"/>
  <c r="BV33" i="273" s="1"/>
  <c r="BV32" i="273"/>
  <c r="BW5" i="320"/>
  <c r="BW25" i="273"/>
  <c r="BW26" i="273" s="1"/>
  <c r="BW5" i="315"/>
  <c r="BW5" i="265"/>
  <c r="BW5" i="288"/>
  <c r="BW5" i="282"/>
  <c r="BW5" i="275"/>
  <c r="BW5" i="286"/>
  <c r="BW5" i="285"/>
  <c r="BW5" i="289"/>
  <c r="BW5" i="278"/>
  <c r="BW15" i="273"/>
  <c r="BW16" i="273" s="1"/>
  <c r="BW5" i="273"/>
  <c r="BV177" i="273"/>
  <c r="BV168" i="273"/>
  <c r="BC108" i="278" l="1"/>
  <c r="BC50" i="325"/>
  <c r="BC51" i="325" s="1"/>
  <c r="BC54" i="325" s="1"/>
  <c r="BC55" i="325" s="1"/>
  <c r="BC59" i="325" s="1"/>
  <c r="BC60" i="325" s="1"/>
  <c r="BU87" i="278"/>
  <c r="BU88" i="278" s="1"/>
  <c r="BU94" i="278" s="1"/>
  <c r="BU48" i="324"/>
  <c r="BJ25" i="327"/>
  <c r="BJ62" i="324"/>
  <c r="BE95" i="278"/>
  <c r="BE100" i="278" s="1"/>
  <c r="BE101" i="278" s="1"/>
  <c r="CJ10" i="273"/>
  <c r="CI12" i="273"/>
  <c r="BJ79" i="288"/>
  <c r="BJ135" i="273"/>
  <c r="BJ136" i="273" s="1"/>
  <c r="BJ139" i="273" s="1"/>
  <c r="BG268" i="278"/>
  <c r="BG270" i="278" s="1"/>
  <c r="BG293" i="278" s="1"/>
  <c r="BG91" i="278"/>
  <c r="BI245" i="278"/>
  <c r="BI99" i="278"/>
  <c r="BG140" i="273"/>
  <c r="BF92" i="278"/>
  <c r="BI106" i="273"/>
  <c r="BI138" i="273"/>
  <c r="BD72" i="278"/>
  <c r="BD73" i="278" s="1"/>
  <c r="BD106" i="278" s="1"/>
  <c r="BD93" i="278"/>
  <c r="BD95" i="278" s="1"/>
  <c r="BD100" i="278" s="1"/>
  <c r="BD101" i="278" s="1"/>
  <c r="BH46" i="325"/>
  <c r="BH47" i="325" s="1"/>
  <c r="BH62" i="325" s="1"/>
  <c r="BH55" i="288"/>
  <c r="BG111" i="273"/>
  <c r="BF112" i="273" s="1"/>
  <c r="BF61" i="288" s="1"/>
  <c r="BG51" i="288"/>
  <c r="BG52" i="288" s="1"/>
  <c r="BG56" i="288" s="1"/>
  <c r="BG92" i="325"/>
  <c r="BG42" i="288"/>
  <c r="BG35" i="288"/>
  <c r="BJ103" i="273"/>
  <c r="BJ104" i="273" s="1"/>
  <c r="BJ107" i="273" s="1"/>
  <c r="BJ26" i="288"/>
  <c r="BW38" i="273"/>
  <c r="BW13" i="288"/>
  <c r="BW145" i="325"/>
  <c r="L99" i="325"/>
  <c r="BI42" i="325"/>
  <c r="BI43" i="325" s="1"/>
  <c r="BI93" i="325"/>
  <c r="BH108" i="273"/>
  <c r="BG58" i="325"/>
  <c r="BC62" i="325"/>
  <c r="BD47" i="325"/>
  <c r="BD62" i="325" s="1"/>
  <c r="BH170" i="273"/>
  <c r="BH172" i="273" s="1"/>
  <c r="BH173" i="273" s="1"/>
  <c r="BI49" i="278"/>
  <c r="BG4" i="327"/>
  <c r="BG4" i="265"/>
  <c r="BG4" i="320"/>
  <c r="BG4" i="282"/>
  <c r="BG4" i="315"/>
  <c r="BG4" i="289"/>
  <c r="BG4" i="323"/>
  <c r="BG4" i="275"/>
  <c r="BG4" i="273"/>
  <c r="BG4" i="285"/>
  <c r="BG4" i="324"/>
  <c r="BG4" i="286"/>
  <c r="BG4" i="288"/>
  <c r="BG4" i="278"/>
  <c r="BG4" i="325"/>
  <c r="BI153" i="278"/>
  <c r="BI221" i="278"/>
  <c r="BI144" i="278"/>
  <c r="BI213" i="278"/>
  <c r="BI135" i="278"/>
  <c r="BI197" i="278"/>
  <c r="BI56" i="278"/>
  <c r="BI118" i="278"/>
  <c r="BI277" i="278"/>
  <c r="BI229" i="278"/>
  <c r="BI261" i="278"/>
  <c r="BI71" i="278"/>
  <c r="BI181" i="278"/>
  <c r="BI189" i="278"/>
  <c r="BI205" i="278"/>
  <c r="BI253" i="278"/>
  <c r="BI269" i="278"/>
  <c r="BI126" i="278"/>
  <c r="BI79" i="278"/>
  <c r="BI173" i="278"/>
  <c r="BI237" i="278"/>
  <c r="BJ13" i="289"/>
  <c r="BJ14" i="289" s="1"/>
  <c r="AD11" i="327"/>
  <c r="BH40" i="278"/>
  <c r="BI28" i="278"/>
  <c r="BI29" i="278" s="1"/>
  <c r="BI40" i="278" s="1"/>
  <c r="BI118" i="325"/>
  <c r="BI130" i="325"/>
  <c r="BG129" i="325"/>
  <c r="BG117" i="325"/>
  <c r="BG208" i="273"/>
  <c r="BG209" i="273" s="1"/>
  <c r="BG152" i="278"/>
  <c r="BG154" i="278" s="1"/>
  <c r="BG161" i="278" s="1"/>
  <c r="BG172" i="278"/>
  <c r="BG174" i="278" s="1"/>
  <c r="BG281" i="278" s="1"/>
  <c r="BH90" i="273"/>
  <c r="BG202" i="273"/>
  <c r="BG203" i="273" s="1"/>
  <c r="BG143" i="278"/>
  <c r="BG145" i="278" s="1"/>
  <c r="BG160" i="278" s="1"/>
  <c r="BG212" i="278"/>
  <c r="BG214" i="278" s="1"/>
  <c r="BG286" i="278" s="1"/>
  <c r="BG134" i="278"/>
  <c r="BG136" i="278" s="1"/>
  <c r="BG159" i="278" s="1"/>
  <c r="BG236" i="278"/>
  <c r="BG238" i="278" s="1"/>
  <c r="BG289" i="278" s="1"/>
  <c r="BG197" i="273"/>
  <c r="BG198" i="273" s="1"/>
  <c r="BG201" i="273" s="1"/>
  <c r="BG20" i="278"/>
  <c r="BG188" i="278"/>
  <c r="BG190" i="278" s="1"/>
  <c r="BG283" i="278" s="1"/>
  <c r="BG204" i="278"/>
  <c r="BG206" i="278" s="1"/>
  <c r="BG285" i="278" s="1"/>
  <c r="BG180" i="278"/>
  <c r="BG182" i="278" s="1"/>
  <c r="BG282" i="278" s="1"/>
  <c r="BG220" i="278"/>
  <c r="BG222" i="278" s="1"/>
  <c r="BG287" i="278" s="1"/>
  <c r="BG196" i="278"/>
  <c r="BG198" i="278" s="1"/>
  <c r="BG284" i="278" s="1"/>
  <c r="BG228" i="278"/>
  <c r="BG230" i="278" s="1"/>
  <c r="BG288" i="278" s="1"/>
  <c r="BG252" i="278"/>
  <c r="BG254" i="278" s="1"/>
  <c r="BG291" i="278" s="1"/>
  <c r="BG244" i="278"/>
  <c r="BG246" i="278" s="1"/>
  <c r="BG290" i="278" s="1"/>
  <c r="BG276" i="278"/>
  <c r="BG278" i="278" s="1"/>
  <c r="BG294" i="278" s="1"/>
  <c r="BG260" i="278"/>
  <c r="BG262" i="278" s="1"/>
  <c r="BG292" i="278" s="1"/>
  <c r="AY329" i="278"/>
  <c r="AY30" i="265" s="1"/>
  <c r="BD57" i="278"/>
  <c r="BD58" i="278" s="1"/>
  <c r="BD61" i="278" s="1"/>
  <c r="BD62" i="278" s="1"/>
  <c r="BD65" i="278" s="1"/>
  <c r="AZ315" i="278"/>
  <c r="AZ327" i="278" s="1"/>
  <c r="BA323" i="278"/>
  <c r="BA324" i="278" s="1"/>
  <c r="BA328" i="278" s="1"/>
  <c r="BA73" i="265"/>
  <c r="BA314" i="278"/>
  <c r="BA315" i="278" s="1"/>
  <c r="BA327" i="278" s="1"/>
  <c r="BA67" i="265"/>
  <c r="BF22" i="278"/>
  <c r="BF33" i="278" s="1"/>
  <c r="BF35" i="278" s="1"/>
  <c r="BF93" i="278" s="1"/>
  <c r="AZ324" i="278"/>
  <c r="AZ328" i="278" s="1"/>
  <c r="BU319" i="278"/>
  <c r="BU310" i="278"/>
  <c r="BB311" i="278"/>
  <c r="BB312" i="278" s="1"/>
  <c r="BB10" i="265"/>
  <c r="BB320" i="278"/>
  <c r="BB321" i="278" s="1"/>
  <c r="BF295" i="278"/>
  <c r="BF301" i="278" s="1"/>
  <c r="BE39" i="278"/>
  <c r="BE41" i="278" s="1"/>
  <c r="BE50" i="278" s="1"/>
  <c r="BE51" i="278" s="1"/>
  <c r="BE104" i="278" s="1"/>
  <c r="BA11" i="265"/>
  <c r="BA29" i="265" s="1"/>
  <c r="BB9" i="265"/>
  <c r="BC300" i="278"/>
  <c r="BC302" i="278" s="1"/>
  <c r="BC303" i="278" s="1"/>
  <c r="BG19" i="278"/>
  <c r="BG335" i="278"/>
  <c r="BU44" i="273"/>
  <c r="BU259" i="278"/>
  <c r="BU275" i="278"/>
  <c r="BU267" i="278"/>
  <c r="BU243" i="278"/>
  <c r="BU251" i="278"/>
  <c r="BU227" i="278"/>
  <c r="BU203" i="278"/>
  <c r="BU235" i="278"/>
  <c r="BU211" i="278"/>
  <c r="BU219" i="278"/>
  <c r="BU171" i="278"/>
  <c r="BU187" i="278"/>
  <c r="BU195" i="278"/>
  <c r="BU179" i="278"/>
  <c r="BU133" i="278"/>
  <c r="BU142" i="278"/>
  <c r="BU151" i="278"/>
  <c r="BC66" i="278"/>
  <c r="BC105" i="278" s="1"/>
  <c r="BC109" i="278" s="1"/>
  <c r="BD162" i="278"/>
  <c r="BE72" i="278"/>
  <c r="BE73" i="278" s="1"/>
  <c r="BE106" i="278" s="1"/>
  <c r="BE57" i="278"/>
  <c r="BE58" i="278" s="1"/>
  <c r="BF57" i="324"/>
  <c r="BF63" i="324" s="1"/>
  <c r="BF64" i="324" s="1"/>
  <c r="BF20" i="327"/>
  <c r="H20" i="327"/>
  <c r="H26" i="269" s="1"/>
  <c r="K26" i="269" s="1"/>
  <c r="H57" i="324"/>
  <c r="BE189" i="273"/>
  <c r="BE190" i="273" s="1"/>
  <c r="BF182" i="273"/>
  <c r="BI11" i="286"/>
  <c r="BI89" i="273"/>
  <c r="BI93" i="273"/>
  <c r="BJ94" i="273" s="1"/>
  <c r="BJ181" i="273" s="1"/>
  <c r="BI68" i="273"/>
  <c r="BI179" i="273"/>
  <c r="BH60" i="324"/>
  <c r="BH23" i="327"/>
  <c r="BI88" i="273"/>
  <c r="BI180" i="273"/>
  <c r="BI124" i="273"/>
  <c r="BG22" i="324"/>
  <c r="BG23" i="324" s="1"/>
  <c r="BH70" i="273"/>
  <c r="BG214" i="273"/>
  <c r="BG215" i="273" s="1"/>
  <c r="BG21" i="278" s="1"/>
  <c r="BE28" i="285"/>
  <c r="BE34" i="265"/>
  <c r="BE66" i="324"/>
  <c r="BE11" i="325"/>
  <c r="BI15" i="275"/>
  <c r="BI20" i="275" s="1"/>
  <c r="BJ17" i="275" s="1"/>
  <c r="BI73" i="273"/>
  <c r="BJ74" i="273" s="1"/>
  <c r="BI69" i="273"/>
  <c r="BI42" i="324"/>
  <c r="BI43" i="324" s="1"/>
  <c r="BI52" i="273"/>
  <c r="BI107" i="325" s="1"/>
  <c r="BI108" i="325" s="1"/>
  <c r="BI135" i="325" s="1"/>
  <c r="BH58" i="324"/>
  <c r="BH21" i="327"/>
  <c r="BH24" i="327"/>
  <c r="BH61" i="324"/>
  <c r="BJ2" i="265"/>
  <c r="BJ220" i="273"/>
  <c r="BJ221" i="273" s="1"/>
  <c r="BJ84" i="273"/>
  <c r="BJ85" i="273" s="1"/>
  <c r="BJ2" i="278"/>
  <c r="BJ2" i="320"/>
  <c r="BJ121" i="273"/>
  <c r="BJ122" i="273" s="1"/>
  <c r="BJ125" i="273" s="1"/>
  <c r="BJ2" i="288"/>
  <c r="BJ51" i="273"/>
  <c r="BJ52" i="273" s="1"/>
  <c r="BJ107" i="325" s="1"/>
  <c r="BJ108" i="325" s="1"/>
  <c r="BJ135" i="325" s="1"/>
  <c r="BJ2" i="325"/>
  <c r="BJ2" i="275"/>
  <c r="BJ2" i="273"/>
  <c r="BJ2" i="327"/>
  <c r="BJ154" i="273"/>
  <c r="BJ155" i="273" s="1"/>
  <c r="BJ2" i="286"/>
  <c r="BJ64" i="273"/>
  <c r="BJ65" i="273" s="1"/>
  <c r="BJ45" i="325" s="1"/>
  <c r="BJ2" i="315"/>
  <c r="BJ2" i="324"/>
  <c r="BJ2" i="285"/>
  <c r="BJ2" i="289"/>
  <c r="BJ163" i="273"/>
  <c r="BJ164" i="273" s="1"/>
  <c r="BJ2" i="323"/>
  <c r="BJ2" i="282"/>
  <c r="BK219" i="273"/>
  <c r="BK43" i="273"/>
  <c r="BK45" i="273" s="1"/>
  <c r="BK149" i="273" s="1"/>
  <c r="BK150" i="273" s="1"/>
  <c r="BK49" i="324" s="1"/>
  <c r="BK50" i="324" s="1"/>
  <c r="BL40" i="273"/>
  <c r="BD3" i="265"/>
  <c r="BD3" i="323"/>
  <c r="BD3" i="288"/>
  <c r="BD3" i="315"/>
  <c r="BD3" i="325"/>
  <c r="BD3" i="327"/>
  <c r="BD3" i="275"/>
  <c r="BD3" i="285"/>
  <c r="BD3" i="278"/>
  <c r="BD3" i="282"/>
  <c r="BD3" i="320"/>
  <c r="BD3" i="286"/>
  <c r="BD3" i="324"/>
  <c r="BD3" i="289"/>
  <c r="BD3" i="273"/>
  <c r="BH126" i="273"/>
  <c r="BG21" i="285"/>
  <c r="BI169" i="273"/>
  <c r="BI207" i="273"/>
  <c r="BH59" i="324"/>
  <c r="BH22" i="327"/>
  <c r="BU39" i="273"/>
  <c r="BX5" i="327"/>
  <c r="BX5" i="325"/>
  <c r="BV34" i="273"/>
  <c r="BX5" i="324"/>
  <c r="BX5" i="323"/>
  <c r="BW28" i="273"/>
  <c r="BW29" i="273" s="1"/>
  <c r="BW33" i="273" s="1"/>
  <c r="BW32" i="273"/>
  <c r="BX5" i="320"/>
  <c r="BX25" i="273"/>
  <c r="BX26" i="273" s="1"/>
  <c r="BX5" i="315"/>
  <c r="BW177" i="273"/>
  <c r="BW168" i="273"/>
  <c r="BX5" i="288"/>
  <c r="BX5" i="282"/>
  <c r="BX5" i="275"/>
  <c r="BX5" i="286"/>
  <c r="BX5" i="265"/>
  <c r="BX5" i="285"/>
  <c r="BX5" i="289"/>
  <c r="BX5" i="278"/>
  <c r="BX15" i="273"/>
  <c r="BX16" i="273" s="1"/>
  <c r="BX5" i="273"/>
  <c r="BE108" i="278" l="1"/>
  <c r="BE50" i="325"/>
  <c r="BE51" i="325" s="1"/>
  <c r="BE54" i="325" s="1"/>
  <c r="BE55" i="325" s="1"/>
  <c r="BE59" i="325" s="1"/>
  <c r="BE60" i="325" s="1"/>
  <c r="BD108" i="278"/>
  <c r="BD50" i="325"/>
  <c r="BD51" i="325" s="1"/>
  <c r="BD54" i="325" s="1"/>
  <c r="BD55" i="325" s="1"/>
  <c r="BD59" i="325" s="1"/>
  <c r="BD60" i="325" s="1"/>
  <c r="BK62" i="324"/>
  <c r="BK25" i="327"/>
  <c r="BV87" i="278"/>
  <c r="BV88" i="278" s="1"/>
  <c r="BV94" i="278" s="1"/>
  <c r="BV48" i="324"/>
  <c r="CK10" i="273"/>
  <c r="CJ12" i="273"/>
  <c r="BF95" i="278"/>
  <c r="BF100" i="278" s="1"/>
  <c r="BF101" i="278" s="1"/>
  <c r="BK79" i="288"/>
  <c r="BK135" i="273"/>
  <c r="BK136" i="273" s="1"/>
  <c r="BK139" i="273" s="1"/>
  <c r="BJ106" i="273"/>
  <c r="BJ138" i="273"/>
  <c r="BJ253" i="278"/>
  <c r="BJ99" i="278"/>
  <c r="BH260" i="278"/>
  <c r="BH262" i="278" s="1"/>
  <c r="BH292" i="278" s="1"/>
  <c r="BH91" i="278"/>
  <c r="BH140" i="273"/>
  <c r="BG92" i="278"/>
  <c r="BI46" i="325"/>
  <c r="BI47" i="325" s="1"/>
  <c r="BI62" i="325" s="1"/>
  <c r="BI55" i="288"/>
  <c r="BH111" i="273"/>
  <c r="BG112" i="273" s="1"/>
  <c r="BG61" i="288" s="1"/>
  <c r="BH51" i="288"/>
  <c r="BH52" i="288" s="1"/>
  <c r="BH56" i="288" s="1"/>
  <c r="BH92" i="325"/>
  <c r="BH42" i="288"/>
  <c r="BH35" i="288"/>
  <c r="BX38" i="273"/>
  <c r="BX145" i="325"/>
  <c r="BX13" i="288"/>
  <c r="BK103" i="273"/>
  <c r="BK104" i="273" s="1"/>
  <c r="BK107" i="273" s="1"/>
  <c r="BK26" i="288"/>
  <c r="L63" i="325"/>
  <c r="BJ42" i="325"/>
  <c r="BJ43" i="325" s="1"/>
  <c r="BJ93" i="325"/>
  <c r="BJ49" i="278"/>
  <c r="BI108" i="273"/>
  <c r="BH58" i="325"/>
  <c r="BJ189" i="278"/>
  <c r="BH4" i="273"/>
  <c r="BH4" i="282"/>
  <c r="BH4" i="285"/>
  <c r="BH4" i="325"/>
  <c r="BH4" i="265"/>
  <c r="BH4" i="323"/>
  <c r="BH4" i="315"/>
  <c r="BH4" i="286"/>
  <c r="BH4" i="289"/>
  <c r="BH4" i="327"/>
  <c r="BH4" i="320"/>
  <c r="BH4" i="278"/>
  <c r="BH4" i="275"/>
  <c r="BH4" i="288"/>
  <c r="BH4" i="324"/>
  <c r="BI170" i="273"/>
  <c r="BI172" i="273" s="1"/>
  <c r="BI173" i="273" s="1"/>
  <c r="BJ237" i="278"/>
  <c r="BJ71" i="278"/>
  <c r="BJ181" i="278"/>
  <c r="BJ269" i="278"/>
  <c r="BJ173" i="278"/>
  <c r="BJ197" i="278"/>
  <c r="BJ118" i="278"/>
  <c r="BJ229" i="278"/>
  <c r="BJ277" i="278"/>
  <c r="BJ56" i="278"/>
  <c r="BJ144" i="278"/>
  <c r="BJ126" i="278"/>
  <c r="BJ213" i="278"/>
  <c r="BJ221" i="278"/>
  <c r="BJ261" i="278"/>
  <c r="BJ79" i="278"/>
  <c r="BJ135" i="278"/>
  <c r="BJ153" i="278"/>
  <c r="BJ205" i="278"/>
  <c r="BJ245" i="278"/>
  <c r="BK13" i="289"/>
  <c r="BK14" i="289" s="1"/>
  <c r="BI34" i="278"/>
  <c r="BH196" i="278"/>
  <c r="BH198" i="278" s="1"/>
  <c r="BH284" i="278" s="1"/>
  <c r="BJ28" i="278"/>
  <c r="BJ29" i="278" s="1"/>
  <c r="BJ34" i="278" s="1"/>
  <c r="BJ130" i="325"/>
  <c r="BJ118" i="325"/>
  <c r="BH129" i="325"/>
  <c r="BH117" i="325"/>
  <c r="BJ26" i="327"/>
  <c r="BI26" i="327"/>
  <c r="BH220" i="278"/>
  <c r="BH222" i="278" s="1"/>
  <c r="BH287" i="278" s="1"/>
  <c r="BF39" i="278"/>
  <c r="BF41" i="278" s="1"/>
  <c r="BF119" i="278" s="1"/>
  <c r="BF120" i="278" s="1"/>
  <c r="BF157" i="278" s="1"/>
  <c r="BH268" i="278"/>
  <c r="BH270" i="278" s="1"/>
  <c r="BH293" i="278" s="1"/>
  <c r="BH208" i="273"/>
  <c r="BH209" i="273" s="1"/>
  <c r="BD64" i="278"/>
  <c r="BD66" i="278" s="1"/>
  <c r="BD105" i="278" s="1"/>
  <c r="BD109" i="278" s="1"/>
  <c r="BH172" i="278"/>
  <c r="BH174" i="278" s="1"/>
  <c r="BH281" i="278" s="1"/>
  <c r="BI90" i="273"/>
  <c r="BH202" i="273"/>
  <c r="BH203" i="273" s="1"/>
  <c r="BH20" i="278"/>
  <c r="BH152" i="278"/>
  <c r="BH154" i="278" s="1"/>
  <c r="BH161" i="278" s="1"/>
  <c r="BH212" i="278"/>
  <c r="BH214" i="278" s="1"/>
  <c r="BH286" i="278" s="1"/>
  <c r="BH244" i="278"/>
  <c r="BH246" i="278" s="1"/>
  <c r="BH290" i="278" s="1"/>
  <c r="BH252" i="278"/>
  <c r="BH254" i="278" s="1"/>
  <c r="BH291" i="278" s="1"/>
  <c r="BH143" i="278"/>
  <c r="BH145" i="278" s="1"/>
  <c r="BH160" i="278" s="1"/>
  <c r="BH188" i="278"/>
  <c r="BH190" i="278" s="1"/>
  <c r="BH283" i="278" s="1"/>
  <c r="BH204" i="278"/>
  <c r="BH206" i="278" s="1"/>
  <c r="BH285" i="278" s="1"/>
  <c r="BH236" i="278"/>
  <c r="BH238" i="278" s="1"/>
  <c r="BH289" i="278" s="1"/>
  <c r="BH276" i="278"/>
  <c r="BH278" i="278" s="1"/>
  <c r="BH294" i="278" s="1"/>
  <c r="BH197" i="273"/>
  <c r="BH198" i="273" s="1"/>
  <c r="BH201" i="273" s="1"/>
  <c r="BH134" i="278"/>
  <c r="BH136" i="278" s="1"/>
  <c r="BH159" i="278" s="1"/>
  <c r="BH180" i="278"/>
  <c r="BH182" i="278" s="1"/>
  <c r="BH282" i="278" s="1"/>
  <c r="BH228" i="278"/>
  <c r="BH230" i="278" s="1"/>
  <c r="BH288" i="278" s="1"/>
  <c r="AZ329" i="278"/>
  <c r="AZ30" i="265" s="1"/>
  <c r="BG295" i="278"/>
  <c r="BG301" i="278" s="1"/>
  <c r="BE80" i="278"/>
  <c r="BE81" i="278" s="1"/>
  <c r="BE107" i="278" s="1"/>
  <c r="BA329" i="278"/>
  <c r="BA30" i="265" s="1"/>
  <c r="BE127" i="278"/>
  <c r="BE128" i="278" s="1"/>
  <c r="BE158" i="278" s="1"/>
  <c r="BB314" i="278"/>
  <c r="BB315" i="278" s="1"/>
  <c r="BB327" i="278" s="1"/>
  <c r="BB67" i="265"/>
  <c r="BB323" i="278"/>
  <c r="BB324" i="278" s="1"/>
  <c r="BB328" i="278" s="1"/>
  <c r="BB73" i="265"/>
  <c r="BE119" i="278"/>
  <c r="BE120" i="278" s="1"/>
  <c r="BE157" i="278" s="1"/>
  <c r="BV319" i="278"/>
  <c r="BV310" i="278"/>
  <c r="BC10" i="265"/>
  <c r="BC320" i="278"/>
  <c r="BC321" i="278" s="1"/>
  <c r="BC311" i="278"/>
  <c r="BC312" i="278" s="1"/>
  <c r="BB11" i="265"/>
  <c r="BB29" i="265" s="1"/>
  <c r="BC9" i="265"/>
  <c r="BG22" i="278"/>
  <c r="BG39" i="278" s="1"/>
  <c r="BG41" i="278" s="1"/>
  <c r="BD300" i="278"/>
  <c r="BD302" i="278" s="1"/>
  <c r="BD303" i="278" s="1"/>
  <c r="BH19" i="278"/>
  <c r="BH335" i="278"/>
  <c r="BV39" i="273"/>
  <c r="BV275" i="278"/>
  <c r="BV251" i="278"/>
  <c r="BV259" i="278"/>
  <c r="BV267" i="278"/>
  <c r="BV235" i="278"/>
  <c r="BV243" i="278"/>
  <c r="BV219" i="278"/>
  <c r="BV227" i="278"/>
  <c r="BV203" i="278"/>
  <c r="BV211" i="278"/>
  <c r="BV195" i="278"/>
  <c r="BV179" i="278"/>
  <c r="BV187" i="278"/>
  <c r="BV151" i="278"/>
  <c r="BV171" i="278"/>
  <c r="BV133" i="278"/>
  <c r="BV142" i="278"/>
  <c r="BE64" i="278"/>
  <c r="BE61" i="278"/>
  <c r="BE62" i="278" s="1"/>
  <c r="BE65" i="278" s="1"/>
  <c r="BF57" i="278"/>
  <c r="BF58" i="278" s="1"/>
  <c r="BF72" i="278"/>
  <c r="BF73" i="278" s="1"/>
  <c r="BF106" i="278" s="1"/>
  <c r="BJ178" i="273"/>
  <c r="BJ37" i="324"/>
  <c r="BJ38" i="324" s="1"/>
  <c r="BJ32" i="324"/>
  <c r="BJ33" i="324" s="1"/>
  <c r="BJ27" i="324"/>
  <c r="BJ28" i="324" s="1"/>
  <c r="BJ55" i="273"/>
  <c r="BK56" i="273" s="1"/>
  <c r="J26" i="269"/>
  <c r="L26" i="269"/>
  <c r="BI37" i="324"/>
  <c r="BI38" i="324" s="1"/>
  <c r="BI178" i="273"/>
  <c r="BI32" i="324"/>
  <c r="BI33" i="324" s="1"/>
  <c r="BI27" i="324"/>
  <c r="BI28" i="324" s="1"/>
  <c r="BI55" i="273"/>
  <c r="BJ56" i="273" s="1"/>
  <c r="BJ169" i="273"/>
  <c r="BJ207" i="273"/>
  <c r="BI61" i="324"/>
  <c r="BI24" i="327"/>
  <c r="BG20" i="327"/>
  <c r="BG57" i="324"/>
  <c r="BG63" i="324" s="1"/>
  <c r="BG64" i="324" s="1"/>
  <c r="BE3" i="288"/>
  <c r="BE3" i="275"/>
  <c r="BE3" i="327"/>
  <c r="BE3" i="282"/>
  <c r="BE3" i="286"/>
  <c r="BE3" i="315"/>
  <c r="BE3" i="278"/>
  <c r="BE3" i="265"/>
  <c r="BE3" i="324"/>
  <c r="BE3" i="323"/>
  <c r="BE3" i="289"/>
  <c r="BE3" i="285"/>
  <c r="BE3" i="273"/>
  <c r="BE3" i="320"/>
  <c r="BE3" i="325"/>
  <c r="BL43" i="273"/>
  <c r="BL45" i="273" s="1"/>
  <c r="BL149" i="273" s="1"/>
  <c r="BL150" i="273" s="1"/>
  <c r="BL49" i="324" s="1"/>
  <c r="BL50" i="324" s="1"/>
  <c r="BL219" i="273"/>
  <c r="BM40" i="273"/>
  <c r="BH214" i="273"/>
  <c r="BH215" i="273" s="1"/>
  <c r="BH21" i="278" s="1"/>
  <c r="BH22" i="324"/>
  <c r="BH23" i="324" s="1"/>
  <c r="BK2" i="273"/>
  <c r="BK64" i="273"/>
  <c r="BK65" i="273" s="1"/>
  <c r="BK45" i="325" s="1"/>
  <c r="BK163" i="273"/>
  <c r="BK164" i="273" s="1"/>
  <c r="BK2" i="288"/>
  <c r="BK2" i="265"/>
  <c r="BK2" i="320"/>
  <c r="BK2" i="282"/>
  <c r="BK2" i="289"/>
  <c r="BK2" i="323"/>
  <c r="BK2" i="275"/>
  <c r="BK2" i="285"/>
  <c r="BK2" i="278"/>
  <c r="BK2" i="324"/>
  <c r="BK154" i="273"/>
  <c r="BK155" i="273" s="1"/>
  <c r="BK84" i="273"/>
  <c r="BK85" i="273" s="1"/>
  <c r="BK2" i="327"/>
  <c r="BK220" i="273"/>
  <c r="BK221" i="273" s="1"/>
  <c r="BK121" i="273"/>
  <c r="BK122" i="273" s="1"/>
  <c r="BK125" i="273" s="1"/>
  <c r="BK2" i="286"/>
  <c r="BK51" i="273"/>
  <c r="BK2" i="315"/>
  <c r="BK2" i="325"/>
  <c r="BI70" i="273"/>
  <c r="BF189" i="273"/>
  <c r="BF190" i="273" s="1"/>
  <c r="BG182" i="273"/>
  <c r="BV44" i="273"/>
  <c r="BI126" i="273"/>
  <c r="BH21" i="285"/>
  <c r="BJ73" i="273"/>
  <c r="BK74" i="273" s="1"/>
  <c r="BJ15" i="275"/>
  <c r="BJ20" i="275" s="1"/>
  <c r="BK17" i="275" s="1"/>
  <c r="BJ42" i="324"/>
  <c r="BJ43" i="324" s="1"/>
  <c r="BJ69" i="273"/>
  <c r="BJ89" i="273"/>
  <c r="BJ93" i="273"/>
  <c r="BK94" i="273" s="1"/>
  <c r="BK181" i="273" s="1"/>
  <c r="BJ11" i="286"/>
  <c r="BJ124" i="273"/>
  <c r="BJ180" i="273"/>
  <c r="BJ88" i="273"/>
  <c r="BF28" i="285"/>
  <c r="BF66" i="324"/>
  <c r="BF34" i="265"/>
  <c r="BF11" i="325"/>
  <c r="BY5" i="325"/>
  <c r="BY5" i="327"/>
  <c r="BY5" i="324"/>
  <c r="BY5" i="323"/>
  <c r="BW34" i="273"/>
  <c r="BX28" i="273"/>
  <c r="BX29" i="273" s="1"/>
  <c r="BX33" i="273" s="1"/>
  <c r="BX32" i="273"/>
  <c r="BY5" i="320"/>
  <c r="BY25" i="273"/>
  <c r="BY26" i="273" s="1"/>
  <c r="BY5" i="315"/>
  <c r="BX177" i="273"/>
  <c r="BX168" i="273"/>
  <c r="BY5" i="275"/>
  <c r="BY5" i="286"/>
  <c r="BY5" i="265"/>
  <c r="BY5" i="288"/>
  <c r="BY5" i="282"/>
  <c r="BY5" i="278"/>
  <c r="BY5" i="285"/>
  <c r="BY5" i="289"/>
  <c r="BY15" i="273"/>
  <c r="BY16" i="273" s="1"/>
  <c r="BY5" i="273"/>
  <c r="AE32" i="265"/>
  <c r="BF108" i="278" l="1"/>
  <c r="BF50" i="325"/>
  <c r="BF51" i="325" s="1"/>
  <c r="BF54" i="325" s="1"/>
  <c r="BF55" i="325" s="1"/>
  <c r="BF59" i="325" s="1"/>
  <c r="BF60" i="325" s="1"/>
  <c r="BL25" i="327"/>
  <c r="BL62" i="324"/>
  <c r="BW87" i="278"/>
  <c r="BW88" i="278" s="1"/>
  <c r="BW94" i="278" s="1"/>
  <c r="BW48" i="324"/>
  <c r="CL10" i="273"/>
  <c r="CK12" i="273"/>
  <c r="BK106" i="273"/>
  <c r="BK138" i="273"/>
  <c r="BK277" i="278"/>
  <c r="BK99" i="278"/>
  <c r="BI268" i="278"/>
  <c r="BI270" i="278" s="1"/>
  <c r="BI293" i="278" s="1"/>
  <c r="BI91" i="278"/>
  <c r="BL79" i="288"/>
  <c r="BL135" i="273"/>
  <c r="BL136" i="273" s="1"/>
  <c r="BL139" i="273" s="1"/>
  <c r="BI140" i="273"/>
  <c r="BH92" i="278"/>
  <c r="BJ46" i="325"/>
  <c r="BJ47" i="325" s="1"/>
  <c r="BJ62" i="325" s="1"/>
  <c r="BJ55" i="288"/>
  <c r="BI111" i="273"/>
  <c r="BH112" i="273" s="1"/>
  <c r="BH61" i="288" s="1"/>
  <c r="BI51" i="288"/>
  <c r="BI52" i="288" s="1"/>
  <c r="BI56" i="288" s="1"/>
  <c r="BI92" i="325"/>
  <c r="BI42" i="288"/>
  <c r="BI35" i="288"/>
  <c r="BL103" i="273"/>
  <c r="BL104" i="273" s="1"/>
  <c r="BL107" i="273" s="1"/>
  <c r="BL26" i="288"/>
  <c r="BY38" i="273"/>
  <c r="BY13" i="288"/>
  <c r="BY145" i="325"/>
  <c r="BK42" i="325"/>
  <c r="BK43" i="325" s="1"/>
  <c r="BK93" i="325"/>
  <c r="BK79" i="278"/>
  <c r="BK269" i="278"/>
  <c r="BJ108" i="273"/>
  <c r="BI58" i="325"/>
  <c r="BI4" i="282"/>
  <c r="BI4" i="278"/>
  <c r="BI4" i="289"/>
  <c r="BI4" i="285"/>
  <c r="BI4" i="315"/>
  <c r="BI4" i="288"/>
  <c r="BI4" i="325"/>
  <c r="BI4" i="327"/>
  <c r="BI4" i="320"/>
  <c r="BI4" i="323"/>
  <c r="BI4" i="275"/>
  <c r="BI4" i="324"/>
  <c r="BI4" i="286"/>
  <c r="BI4" i="265"/>
  <c r="BI4" i="273"/>
  <c r="BJ170" i="273"/>
  <c r="BJ172" i="273" s="1"/>
  <c r="BJ173" i="273" s="1"/>
  <c r="BK71" i="278"/>
  <c r="BK189" i="278"/>
  <c r="BK118" i="278"/>
  <c r="BK261" i="278"/>
  <c r="BI208" i="273"/>
  <c r="BI209" i="273" s="1"/>
  <c r="BK173" i="278"/>
  <c r="BK221" i="278"/>
  <c r="BI143" i="278"/>
  <c r="BI145" i="278" s="1"/>
  <c r="BI160" i="278" s="1"/>
  <c r="BK153" i="278"/>
  <c r="BK229" i="278"/>
  <c r="BL13" i="289"/>
  <c r="BL14" i="289" s="1"/>
  <c r="BK253" i="278"/>
  <c r="BK56" i="278"/>
  <c r="BK135" i="278"/>
  <c r="BK144" i="278"/>
  <c r="BK205" i="278"/>
  <c r="BK213" i="278"/>
  <c r="BK245" i="278"/>
  <c r="BK49" i="278"/>
  <c r="BK126" i="278"/>
  <c r="BK181" i="278"/>
  <c r="BK197" i="278"/>
  <c r="BK237" i="278"/>
  <c r="BJ90" i="273"/>
  <c r="BI212" i="278"/>
  <c r="BI214" i="278" s="1"/>
  <c r="BI286" i="278" s="1"/>
  <c r="AE334" i="278"/>
  <c r="AE336" i="278" s="1"/>
  <c r="AE12" i="325" s="1"/>
  <c r="BI152" i="278"/>
  <c r="BI154" i="278" s="1"/>
  <c r="BI161" i="278" s="1"/>
  <c r="BJ40" i="278"/>
  <c r="BI220" i="278"/>
  <c r="BI222" i="278" s="1"/>
  <c r="BI287" i="278" s="1"/>
  <c r="BF50" i="278"/>
  <c r="BF51" i="278" s="1"/>
  <c r="BF104" i="278" s="1"/>
  <c r="BF127" i="278"/>
  <c r="BF128" i="278" s="1"/>
  <c r="BF158" i="278" s="1"/>
  <c r="BF162" i="278" s="1"/>
  <c r="BK28" i="278"/>
  <c r="BK29" i="278" s="1"/>
  <c r="BK40" i="278" s="1"/>
  <c r="BK130" i="325"/>
  <c r="BK118" i="325"/>
  <c r="BI196" i="278"/>
  <c r="BI198" i="278" s="1"/>
  <c r="BI284" i="278" s="1"/>
  <c r="BI252" i="278"/>
  <c r="BI254" i="278" s="1"/>
  <c r="BI291" i="278" s="1"/>
  <c r="BI129" i="325"/>
  <c r="BI117" i="325"/>
  <c r="BI197" i="273"/>
  <c r="BI198" i="273" s="1"/>
  <c r="BI201" i="273" s="1"/>
  <c r="BI188" i="278"/>
  <c r="BI190" i="278" s="1"/>
  <c r="BI283" i="278" s="1"/>
  <c r="BI244" i="278"/>
  <c r="BI246" i="278" s="1"/>
  <c r="BI290" i="278" s="1"/>
  <c r="BF80" i="278"/>
  <c r="BF81" i="278" s="1"/>
  <c r="BF107" i="278" s="1"/>
  <c r="BI202" i="273"/>
  <c r="BI203" i="273" s="1"/>
  <c r="BI20" i="278"/>
  <c r="BI180" i="278"/>
  <c r="BI182" i="278" s="1"/>
  <c r="BI282" i="278" s="1"/>
  <c r="BI204" i="278"/>
  <c r="BI206" i="278" s="1"/>
  <c r="BI285" i="278" s="1"/>
  <c r="BI236" i="278"/>
  <c r="BI238" i="278" s="1"/>
  <c r="BI289" i="278" s="1"/>
  <c r="BI276" i="278"/>
  <c r="BI278" i="278" s="1"/>
  <c r="BI294" i="278" s="1"/>
  <c r="BH295" i="278"/>
  <c r="BH301" i="278" s="1"/>
  <c r="BI134" i="278"/>
  <c r="BI136" i="278" s="1"/>
  <c r="BI159" i="278" s="1"/>
  <c r="BI172" i="278"/>
  <c r="BI174" i="278" s="1"/>
  <c r="BI281" i="278" s="1"/>
  <c r="BI228" i="278"/>
  <c r="BI230" i="278" s="1"/>
  <c r="BI288" i="278" s="1"/>
  <c r="BI260" i="278"/>
  <c r="BI262" i="278" s="1"/>
  <c r="BI292" i="278" s="1"/>
  <c r="BB329" i="278"/>
  <c r="BB30" i="265" s="1"/>
  <c r="BE162" i="278"/>
  <c r="BE300" i="278" s="1"/>
  <c r="BE302" i="278" s="1"/>
  <c r="BE303" i="278" s="1"/>
  <c r="BC323" i="278"/>
  <c r="BC324" i="278" s="1"/>
  <c r="BC328" i="278" s="1"/>
  <c r="BC73" i="265"/>
  <c r="BC314" i="278"/>
  <c r="BC315" i="278" s="1"/>
  <c r="BC327" i="278" s="1"/>
  <c r="BC67" i="265"/>
  <c r="BD10" i="265"/>
  <c r="BD320" i="278"/>
  <c r="BD321" i="278" s="1"/>
  <c r="BW310" i="278"/>
  <c r="BW319" i="278"/>
  <c r="BD311" i="278"/>
  <c r="BD312" i="278" s="1"/>
  <c r="BH22" i="278"/>
  <c r="BH39" i="278" s="1"/>
  <c r="BH41" i="278" s="1"/>
  <c r="BC11" i="265"/>
  <c r="BC29" i="265" s="1"/>
  <c r="BG33" i="278"/>
  <c r="BG35" i="278" s="1"/>
  <c r="BD9" i="265"/>
  <c r="BI19" i="278"/>
  <c r="BI335" i="278"/>
  <c r="BE66" i="278"/>
  <c r="BE105" i="278" s="1"/>
  <c r="BE109" i="278" s="1"/>
  <c r="BJ276" i="278"/>
  <c r="BJ278" i="278" s="1"/>
  <c r="BJ294" i="278" s="1"/>
  <c r="BF64" i="278"/>
  <c r="BF61" i="278"/>
  <c r="BF62" i="278" s="1"/>
  <c r="BF65" i="278" s="1"/>
  <c r="BW44" i="273"/>
  <c r="BW275" i="278"/>
  <c r="BW243" i="278"/>
  <c r="BW259" i="278"/>
  <c r="BW267" i="278"/>
  <c r="BW235" i="278"/>
  <c r="BW251" i="278"/>
  <c r="BW211" i="278"/>
  <c r="BW219" i="278"/>
  <c r="BW227" i="278"/>
  <c r="BW203" i="278"/>
  <c r="BW187" i="278"/>
  <c r="BW195" i="278"/>
  <c r="BW171" i="278"/>
  <c r="BW179" i="278"/>
  <c r="BW142" i="278"/>
  <c r="BW151" i="278"/>
  <c r="BW133" i="278"/>
  <c r="BG119" i="278"/>
  <c r="BG120" i="278" s="1"/>
  <c r="BG157" i="278" s="1"/>
  <c r="BG80" i="278"/>
  <c r="BG81" i="278" s="1"/>
  <c r="BG107" i="278" s="1"/>
  <c r="BG127" i="278"/>
  <c r="BG128" i="278" s="1"/>
  <c r="BG158" i="278" s="1"/>
  <c r="BG50" i="278"/>
  <c r="BG51" i="278" s="1"/>
  <c r="BG104" i="278" s="1"/>
  <c r="BK124" i="273"/>
  <c r="BK88" i="273"/>
  <c r="BK180" i="273"/>
  <c r="BG189" i="273"/>
  <c r="BG190" i="273" s="1"/>
  <c r="BH182" i="273"/>
  <c r="BI21" i="327"/>
  <c r="BI58" i="324"/>
  <c r="BJ22" i="327"/>
  <c r="BJ59" i="324"/>
  <c r="BK93" i="273"/>
  <c r="BL94" i="273" s="1"/>
  <c r="BL181" i="273" s="1"/>
  <c r="BK89" i="273"/>
  <c r="BK11" i="286"/>
  <c r="BM219" i="273"/>
  <c r="BN40" i="273"/>
  <c r="BM43" i="273"/>
  <c r="BM45" i="273" s="1"/>
  <c r="BM149" i="273" s="1"/>
  <c r="BM150" i="273" s="1"/>
  <c r="BM49" i="324" s="1"/>
  <c r="BM50" i="324" s="1"/>
  <c r="BJ179" i="273"/>
  <c r="BJ68" i="273"/>
  <c r="BJ70" i="273" s="1"/>
  <c r="BI60" i="324"/>
  <c r="BI23" i="327"/>
  <c r="BJ58" i="324"/>
  <c r="BJ21" i="327"/>
  <c r="BJ24" i="327"/>
  <c r="BJ61" i="324"/>
  <c r="BI21" i="285"/>
  <c r="BJ126" i="273"/>
  <c r="BI22" i="324"/>
  <c r="BI23" i="324" s="1"/>
  <c r="BI214" i="273"/>
  <c r="BI215" i="273" s="1"/>
  <c r="BI21" i="278" s="1"/>
  <c r="BK73" i="273"/>
  <c r="BL74" i="273" s="1"/>
  <c r="BK42" i="324"/>
  <c r="BK43" i="324" s="1"/>
  <c r="BK15" i="275"/>
  <c r="BK20" i="275" s="1"/>
  <c r="BL17" i="275" s="1"/>
  <c r="BK69" i="273"/>
  <c r="BH20" i="327"/>
  <c r="BH57" i="324"/>
  <c r="BH63" i="324" s="1"/>
  <c r="BH64" i="324" s="1"/>
  <c r="BL2" i="325"/>
  <c r="BL220" i="273"/>
  <c r="BL221" i="273" s="1"/>
  <c r="BL2" i="285"/>
  <c r="BL2" i="289"/>
  <c r="BL2" i="278"/>
  <c r="BL51" i="273"/>
  <c r="BL52" i="273" s="1"/>
  <c r="BL107" i="325" s="1"/>
  <c r="BL108" i="325" s="1"/>
  <c r="BL135" i="325" s="1"/>
  <c r="BL2" i="315"/>
  <c r="BL2" i="288"/>
  <c r="BL2" i="275"/>
  <c r="BL2" i="323"/>
  <c r="BL84" i="273"/>
  <c r="BL85" i="273" s="1"/>
  <c r="BL2" i="282"/>
  <c r="BL163" i="273"/>
  <c r="BL164" i="273" s="1"/>
  <c r="BL2" i="327"/>
  <c r="BL2" i="324"/>
  <c r="BL121" i="273"/>
  <c r="BL122" i="273" s="1"/>
  <c r="BL125" i="273" s="1"/>
  <c r="BL64" i="273"/>
  <c r="BL2" i="265"/>
  <c r="BL154" i="273"/>
  <c r="BL155" i="273" s="1"/>
  <c r="BL2" i="286"/>
  <c r="BL2" i="320"/>
  <c r="BL2" i="273"/>
  <c r="BG11" i="325"/>
  <c r="BG34" i="265"/>
  <c r="BG66" i="324"/>
  <c r="BG28" i="285"/>
  <c r="BI22" i="327"/>
  <c r="BI59" i="324"/>
  <c r="BJ23" i="327"/>
  <c r="BJ60" i="324"/>
  <c r="BF3" i="320"/>
  <c r="BF3" i="327"/>
  <c r="BF3" i="282"/>
  <c r="BF3" i="278"/>
  <c r="BF3" i="325"/>
  <c r="BF3" i="288"/>
  <c r="BF3" i="285"/>
  <c r="BF3" i="324"/>
  <c r="BF3" i="265"/>
  <c r="BF3" i="275"/>
  <c r="BF3" i="323"/>
  <c r="BF3" i="273"/>
  <c r="BF3" i="289"/>
  <c r="BF3" i="286"/>
  <c r="BF3" i="315"/>
  <c r="BK169" i="273"/>
  <c r="BK207" i="273"/>
  <c r="BK52" i="273"/>
  <c r="BK107" i="325" s="1"/>
  <c r="BK108" i="325" s="1"/>
  <c r="BK135" i="325" s="1"/>
  <c r="BK68" i="273"/>
  <c r="BK179" i="273"/>
  <c r="BZ5" i="327"/>
  <c r="BZ5" i="325"/>
  <c r="BW39" i="273"/>
  <c r="BZ5" i="324"/>
  <c r="BZ5" i="323"/>
  <c r="BX34" i="273"/>
  <c r="BY28" i="273"/>
  <c r="BY29" i="273" s="1"/>
  <c r="BY33" i="273" s="1"/>
  <c r="BY32" i="273"/>
  <c r="BZ5" i="320"/>
  <c r="BZ25" i="273"/>
  <c r="BZ26" i="273" s="1"/>
  <c r="BZ5" i="315"/>
  <c r="BY177" i="273"/>
  <c r="BY168" i="273"/>
  <c r="BZ5" i="275"/>
  <c r="BZ5" i="286"/>
  <c r="BZ5" i="265"/>
  <c r="BZ5" i="288"/>
  <c r="BZ5" i="282"/>
  <c r="BZ5" i="285"/>
  <c r="BZ5" i="289"/>
  <c r="BZ5" i="278"/>
  <c r="BZ15" i="273"/>
  <c r="BZ16" i="273" s="1"/>
  <c r="BZ5" i="273"/>
  <c r="BM25" i="327" l="1"/>
  <c r="BM62" i="324"/>
  <c r="BX87" i="278"/>
  <c r="BX88" i="278" s="1"/>
  <c r="BX94" i="278" s="1"/>
  <c r="BX48" i="324"/>
  <c r="CM10" i="273"/>
  <c r="CL12" i="273"/>
  <c r="BJ268" i="278"/>
  <c r="BJ270" i="278" s="1"/>
  <c r="BJ293" i="278" s="1"/>
  <c r="BJ91" i="278"/>
  <c r="BJ140" i="273"/>
  <c r="BI92" i="278"/>
  <c r="BL106" i="273"/>
  <c r="BL138" i="273"/>
  <c r="BM79" i="288"/>
  <c r="BM135" i="273"/>
  <c r="BM136" i="273" s="1"/>
  <c r="BM139" i="273" s="1"/>
  <c r="BG72" i="278"/>
  <c r="BG73" i="278" s="1"/>
  <c r="BG106" i="278" s="1"/>
  <c r="BG93" i="278"/>
  <c r="BG95" i="278" s="1"/>
  <c r="BG100" i="278" s="1"/>
  <c r="BG101" i="278" s="1"/>
  <c r="BL277" i="278"/>
  <c r="BL99" i="278"/>
  <c r="BJ111" i="273"/>
  <c r="BI112" i="273" s="1"/>
  <c r="BI61" i="288" s="1"/>
  <c r="BJ51" i="288"/>
  <c r="BJ52" i="288" s="1"/>
  <c r="BJ56" i="288" s="1"/>
  <c r="BK46" i="325"/>
  <c r="BK47" i="325" s="1"/>
  <c r="BK62" i="325" s="1"/>
  <c r="BK55" i="288"/>
  <c r="BJ92" i="325"/>
  <c r="BJ42" i="288"/>
  <c r="BJ35" i="288"/>
  <c r="BM103" i="273"/>
  <c r="BM104" i="273" s="1"/>
  <c r="BM107" i="273" s="1"/>
  <c r="BM26" i="288"/>
  <c r="BZ38" i="273"/>
  <c r="BZ13" i="288"/>
  <c r="BZ145" i="325"/>
  <c r="BJ202" i="273"/>
  <c r="BJ203" i="273" s="1"/>
  <c r="BJ143" i="278"/>
  <c r="BJ145" i="278" s="1"/>
  <c r="BJ160" i="278" s="1"/>
  <c r="BL42" i="325"/>
  <c r="BL43" i="325" s="1"/>
  <c r="BL93" i="325"/>
  <c r="BJ197" i="273"/>
  <c r="BJ198" i="273" s="1"/>
  <c r="BJ201" i="273" s="1"/>
  <c r="BJ208" i="273"/>
  <c r="BJ209" i="273" s="1"/>
  <c r="BK108" i="273"/>
  <c r="BJ58" i="325"/>
  <c r="BK90" i="273"/>
  <c r="BK276" i="278" s="1"/>
  <c r="BK278" i="278" s="1"/>
  <c r="BK294" i="278" s="1"/>
  <c r="BJ4" i="286"/>
  <c r="BJ4" i="289"/>
  <c r="BJ4" i="288"/>
  <c r="BJ4" i="278"/>
  <c r="BJ4" i="327"/>
  <c r="BJ4" i="325"/>
  <c r="BJ4" i="323"/>
  <c r="BJ4" i="320"/>
  <c r="BJ4" i="282"/>
  <c r="BJ4" i="273"/>
  <c r="BJ4" i="275"/>
  <c r="BJ4" i="285"/>
  <c r="BJ4" i="315"/>
  <c r="BJ4" i="324"/>
  <c r="BJ4" i="265"/>
  <c r="BK170" i="273"/>
  <c r="BK172" i="273" s="1"/>
  <c r="BK173" i="273" s="1"/>
  <c r="BJ220" i="278"/>
  <c r="BJ222" i="278" s="1"/>
  <c r="BJ287" i="278" s="1"/>
  <c r="BL153" i="278"/>
  <c r="BL213" i="278"/>
  <c r="BL144" i="278"/>
  <c r="BL253" i="278"/>
  <c r="BL49" i="278"/>
  <c r="BL135" i="278"/>
  <c r="BJ152" i="278"/>
  <c r="BJ154" i="278" s="1"/>
  <c r="BJ161" i="278" s="1"/>
  <c r="BL56" i="278"/>
  <c r="BL181" i="278"/>
  <c r="BL118" i="278"/>
  <c r="BL79" i="278"/>
  <c r="BL189" i="278"/>
  <c r="BL245" i="278"/>
  <c r="BL269" i="278"/>
  <c r="BL126" i="278"/>
  <c r="BL71" i="278"/>
  <c r="BL173" i="278"/>
  <c r="BL229" i="278"/>
  <c r="BL205" i="278"/>
  <c r="BL237" i="278"/>
  <c r="BJ134" i="278"/>
  <c r="BJ136" i="278" s="1"/>
  <c r="BJ159" i="278" s="1"/>
  <c r="BL197" i="278"/>
  <c r="BL221" i="278"/>
  <c r="BL261" i="278"/>
  <c r="BJ188" i="278"/>
  <c r="BJ190" i="278" s="1"/>
  <c r="BJ283" i="278" s="1"/>
  <c r="BJ20" i="278"/>
  <c r="BJ196" i="278"/>
  <c r="BJ198" i="278" s="1"/>
  <c r="BJ284" i="278" s="1"/>
  <c r="BM13" i="289"/>
  <c r="BM14" i="289" s="1"/>
  <c r="BJ236" i="278"/>
  <c r="BJ238" i="278" s="1"/>
  <c r="BJ289" i="278" s="1"/>
  <c r="BJ260" i="278"/>
  <c r="BJ262" i="278" s="1"/>
  <c r="BJ292" i="278" s="1"/>
  <c r="BJ204" i="278"/>
  <c r="BJ206" i="278" s="1"/>
  <c r="BJ285" i="278" s="1"/>
  <c r="BJ180" i="278"/>
  <c r="BJ182" i="278" s="1"/>
  <c r="BJ282" i="278" s="1"/>
  <c r="BJ244" i="278"/>
  <c r="BJ246" i="278" s="1"/>
  <c r="BJ290" i="278" s="1"/>
  <c r="BJ252" i="278"/>
  <c r="BJ254" i="278" s="1"/>
  <c r="BJ291" i="278" s="1"/>
  <c r="BJ172" i="278"/>
  <c r="BJ174" i="278" s="1"/>
  <c r="BJ281" i="278" s="1"/>
  <c r="BJ228" i="278"/>
  <c r="BJ230" i="278" s="1"/>
  <c r="BJ288" i="278" s="1"/>
  <c r="BJ212" i="278"/>
  <c r="BJ214" i="278" s="1"/>
  <c r="BJ286" i="278" s="1"/>
  <c r="AE11" i="327"/>
  <c r="BK34" i="278"/>
  <c r="BK26" i="327"/>
  <c r="BJ129" i="325"/>
  <c r="BJ117" i="325"/>
  <c r="BI295" i="278"/>
  <c r="BI301" i="278" s="1"/>
  <c r="BL26" i="327"/>
  <c r="BL28" i="278"/>
  <c r="BL29" i="278" s="1"/>
  <c r="BL40" i="278" s="1"/>
  <c r="BL118" i="325"/>
  <c r="BL130" i="325"/>
  <c r="BC329" i="278"/>
  <c r="BC30" i="265" s="1"/>
  <c r="BD323" i="278"/>
  <c r="BD324" i="278" s="1"/>
  <c r="BD328" i="278" s="1"/>
  <c r="BD73" i="265"/>
  <c r="BD314" i="278"/>
  <c r="BD315" i="278" s="1"/>
  <c r="BD327" i="278" s="1"/>
  <c r="BD67" i="265"/>
  <c r="BH33" i="278"/>
  <c r="BH35" i="278" s="1"/>
  <c r="BE311" i="278"/>
  <c r="BE312" i="278" s="1"/>
  <c r="BG57" i="278"/>
  <c r="BG58" i="278" s="1"/>
  <c r="BG61" i="278" s="1"/>
  <c r="BG62" i="278" s="1"/>
  <c r="BG65" i="278" s="1"/>
  <c r="BX310" i="278"/>
  <c r="BX319" i="278"/>
  <c r="BE10" i="265"/>
  <c r="BE320" i="278"/>
  <c r="BE321" i="278" s="1"/>
  <c r="BD11" i="265"/>
  <c r="BD29" i="265" s="1"/>
  <c r="BE9" i="265"/>
  <c r="BI22" i="278"/>
  <c r="BI39" i="278" s="1"/>
  <c r="BI41" i="278" s="1"/>
  <c r="BJ19" i="278"/>
  <c r="BJ335" i="278"/>
  <c r="BF300" i="278"/>
  <c r="BF302" i="278" s="1"/>
  <c r="BF303" i="278" s="1"/>
  <c r="BF66" i="278"/>
  <c r="BF105" i="278" s="1"/>
  <c r="BF109" i="278" s="1"/>
  <c r="BH127" i="278"/>
  <c r="BH128" i="278" s="1"/>
  <c r="BH158" i="278" s="1"/>
  <c r="BH119" i="278"/>
  <c r="BH120" i="278" s="1"/>
  <c r="BH157" i="278" s="1"/>
  <c r="BH80" i="278"/>
  <c r="BH81" i="278" s="1"/>
  <c r="BH107" i="278" s="1"/>
  <c r="BH50" i="278"/>
  <c r="BH51" i="278" s="1"/>
  <c r="BH104" i="278" s="1"/>
  <c r="BX44" i="273"/>
  <c r="BX275" i="278"/>
  <c r="BX267" i="278"/>
  <c r="BX251" i="278"/>
  <c r="BX259" i="278"/>
  <c r="BX203" i="278"/>
  <c r="BX243" i="278"/>
  <c r="BX211" i="278"/>
  <c r="BX219" i="278"/>
  <c r="BX235" i="278"/>
  <c r="BX227" i="278"/>
  <c r="BX179" i="278"/>
  <c r="BX195" i="278"/>
  <c r="BX171" i="278"/>
  <c r="BX133" i="278"/>
  <c r="BX142" i="278"/>
  <c r="BX187" i="278"/>
  <c r="BX151" i="278"/>
  <c r="BG162" i="278"/>
  <c r="BK70" i="273"/>
  <c r="BM2" i="275"/>
  <c r="BM2" i="327"/>
  <c r="BM154" i="273"/>
  <c r="BM155" i="273" s="1"/>
  <c r="BM163" i="273"/>
  <c r="BM164" i="273" s="1"/>
  <c r="BM2" i="325"/>
  <c r="BM84" i="273"/>
  <c r="BM85" i="273" s="1"/>
  <c r="BM51" i="273"/>
  <c r="BM52" i="273" s="1"/>
  <c r="BM107" i="325" s="1"/>
  <c r="BM108" i="325" s="1"/>
  <c r="BM135" i="325" s="1"/>
  <c r="BM2" i="278"/>
  <c r="BM2" i="273"/>
  <c r="BM64" i="273"/>
  <c r="BM65" i="273" s="1"/>
  <c r="BM45" i="325" s="1"/>
  <c r="BM220" i="273"/>
  <c r="BM221" i="273" s="1"/>
  <c r="BM2" i="324"/>
  <c r="BM2" i="289"/>
  <c r="BM2" i="315"/>
  <c r="BM2" i="323"/>
  <c r="BM2" i="282"/>
  <c r="BM2" i="288"/>
  <c r="BM2" i="265"/>
  <c r="BM2" i="285"/>
  <c r="BM2" i="286"/>
  <c r="BM121" i="273"/>
  <c r="BM122" i="273" s="1"/>
  <c r="BM125" i="273" s="1"/>
  <c r="BM2" i="320"/>
  <c r="BL55" i="273"/>
  <c r="BM56" i="273" s="1"/>
  <c r="BL178" i="273"/>
  <c r="BL32" i="324"/>
  <c r="BL33" i="324" s="1"/>
  <c r="BL37" i="324"/>
  <c r="BL38" i="324" s="1"/>
  <c r="BL27" i="324"/>
  <c r="BL28" i="324" s="1"/>
  <c r="BL11" i="286"/>
  <c r="BL93" i="273"/>
  <c r="BM94" i="273" s="1"/>
  <c r="BM181" i="273" s="1"/>
  <c r="BL89" i="273"/>
  <c r="BL124" i="273"/>
  <c r="BL88" i="273"/>
  <c r="BL180" i="273"/>
  <c r="BN43" i="273"/>
  <c r="BN45" i="273" s="1"/>
  <c r="BN149" i="273" s="1"/>
  <c r="BN150" i="273" s="1"/>
  <c r="BN49" i="324" s="1"/>
  <c r="BN50" i="324" s="1"/>
  <c r="BO40" i="273"/>
  <c r="BN219" i="273"/>
  <c r="BH34" i="265"/>
  <c r="BH66" i="324"/>
  <c r="BH28" i="285"/>
  <c r="BH11" i="325"/>
  <c r="BK24" i="327"/>
  <c r="BK61" i="324"/>
  <c r="BK126" i="273"/>
  <c r="BJ21" i="285"/>
  <c r="BK32" i="324"/>
  <c r="BK33" i="324" s="1"/>
  <c r="BK37" i="324"/>
  <c r="BK38" i="324" s="1"/>
  <c r="BK27" i="324"/>
  <c r="BK28" i="324" s="1"/>
  <c r="BK55" i="273"/>
  <c r="BL56" i="273" s="1"/>
  <c r="BK178" i="273"/>
  <c r="BL65" i="273"/>
  <c r="BL45" i="325" s="1"/>
  <c r="BL207" i="273"/>
  <c r="BL169" i="273"/>
  <c r="BJ214" i="273"/>
  <c r="BJ215" i="273" s="1"/>
  <c r="BJ21" i="278" s="1"/>
  <c r="BJ22" i="324"/>
  <c r="BJ23" i="324" s="1"/>
  <c r="BH189" i="273"/>
  <c r="BH190" i="273" s="1"/>
  <c r="BI182" i="273"/>
  <c r="BI20" i="327"/>
  <c r="BI57" i="324"/>
  <c r="BI63" i="324" s="1"/>
  <c r="BI64" i="324" s="1"/>
  <c r="BG3" i="323"/>
  <c r="BG3" i="325"/>
  <c r="BG3" i="286"/>
  <c r="BG3" i="282"/>
  <c r="BG3" i="285"/>
  <c r="BG3" i="315"/>
  <c r="BG3" i="273"/>
  <c r="BG3" i="288"/>
  <c r="BG3" i="324"/>
  <c r="BG3" i="278"/>
  <c r="BG3" i="320"/>
  <c r="BG3" i="289"/>
  <c r="BG3" i="275"/>
  <c r="BG3" i="265"/>
  <c r="BG3" i="327"/>
  <c r="BX39" i="273"/>
  <c r="CA5" i="327"/>
  <c r="CA5" i="325"/>
  <c r="CA5" i="324"/>
  <c r="CA5" i="323"/>
  <c r="BY34" i="273"/>
  <c r="BZ28" i="273"/>
  <c r="BZ29" i="273" s="1"/>
  <c r="BZ33" i="273" s="1"/>
  <c r="BZ32" i="273"/>
  <c r="CA5" i="320"/>
  <c r="CA25" i="273"/>
  <c r="CA26" i="273" s="1"/>
  <c r="CA5" i="315"/>
  <c r="CA5" i="265"/>
  <c r="CA5" i="288"/>
  <c r="CA5" i="282"/>
  <c r="CA5" i="275"/>
  <c r="CA5" i="286"/>
  <c r="CA5" i="285"/>
  <c r="CA5" i="289"/>
  <c r="CA5" i="278"/>
  <c r="CA15" i="273"/>
  <c r="CA16" i="273" s="1"/>
  <c r="CA5" i="273"/>
  <c r="BZ177" i="273"/>
  <c r="BZ168" i="273"/>
  <c r="BG108" i="278" l="1"/>
  <c r="BG50" i="325"/>
  <c r="BG51" i="325" s="1"/>
  <c r="BG54" i="325" s="1"/>
  <c r="BG55" i="325" s="1"/>
  <c r="BG59" i="325" s="1"/>
  <c r="BG60" i="325" s="1"/>
  <c r="BY87" i="278"/>
  <c r="BY88" i="278" s="1"/>
  <c r="BY94" i="278" s="1"/>
  <c r="BY48" i="324"/>
  <c r="BN25" i="327"/>
  <c r="BN62" i="324"/>
  <c r="CN10" i="273"/>
  <c r="CM12" i="273"/>
  <c r="BK244" i="278"/>
  <c r="BK246" i="278" s="1"/>
  <c r="BK290" i="278" s="1"/>
  <c r="BK91" i="278"/>
  <c r="BK140" i="273"/>
  <c r="BJ92" i="278"/>
  <c r="BN79" i="288"/>
  <c r="BN135" i="273"/>
  <c r="BN136" i="273" s="1"/>
  <c r="BN139" i="273" s="1"/>
  <c r="BH72" i="278"/>
  <c r="BH73" i="278" s="1"/>
  <c r="BH106" i="278" s="1"/>
  <c r="BH93" i="278"/>
  <c r="BH95" i="278" s="1"/>
  <c r="BH100" i="278" s="1"/>
  <c r="BH101" i="278" s="1"/>
  <c r="BM261" i="278"/>
  <c r="BM99" i="278"/>
  <c r="BK208" i="273"/>
  <c r="BK209" i="273" s="1"/>
  <c r="BK111" i="273"/>
  <c r="BJ112" i="273" s="1"/>
  <c r="BJ61" i="288" s="1"/>
  <c r="BK51" i="288"/>
  <c r="BK52" i="288" s="1"/>
  <c r="BK56" i="288" s="1"/>
  <c r="BL46" i="325"/>
  <c r="BL47" i="325" s="1"/>
  <c r="BL62" i="325" s="1"/>
  <c r="BL55" i="288"/>
  <c r="BK92" i="325"/>
  <c r="BK35" i="288"/>
  <c r="BK42" i="288"/>
  <c r="BL90" i="273"/>
  <c r="BL212" i="278" s="1"/>
  <c r="BL214" i="278" s="1"/>
  <c r="BL286" i="278" s="1"/>
  <c r="BK20" i="278"/>
  <c r="BK197" i="273"/>
  <c r="BK198" i="273" s="1"/>
  <c r="BK201" i="273" s="1"/>
  <c r="BK188" i="278"/>
  <c r="BK190" i="278" s="1"/>
  <c r="BK283" i="278" s="1"/>
  <c r="BK152" i="278"/>
  <c r="BK154" i="278" s="1"/>
  <c r="BK161" i="278" s="1"/>
  <c r="BN103" i="273"/>
  <c r="BN104" i="273" s="1"/>
  <c r="BN107" i="273" s="1"/>
  <c r="BN26" i="288"/>
  <c r="CA38" i="273"/>
  <c r="CA13" i="288"/>
  <c r="CA145" i="325"/>
  <c r="BK134" i="278"/>
  <c r="BK136" i="278" s="1"/>
  <c r="BK159" i="278" s="1"/>
  <c r="BK202" i="273"/>
  <c r="BK203" i="273" s="1"/>
  <c r="BK180" i="278"/>
  <c r="BK182" i="278" s="1"/>
  <c r="BK282" i="278" s="1"/>
  <c r="BK172" i="278"/>
  <c r="BK174" i="278" s="1"/>
  <c r="BK281" i="278" s="1"/>
  <c r="BK143" i="278"/>
  <c r="BK145" i="278" s="1"/>
  <c r="BK160" i="278" s="1"/>
  <c r="BK220" i="278"/>
  <c r="BK222" i="278" s="1"/>
  <c r="BK287" i="278" s="1"/>
  <c r="BK204" i="278"/>
  <c r="BK206" i="278" s="1"/>
  <c r="BK285" i="278" s="1"/>
  <c r="BK252" i="278"/>
  <c r="BK254" i="278" s="1"/>
  <c r="BK291" i="278" s="1"/>
  <c r="BM42" i="325"/>
  <c r="BM43" i="325" s="1"/>
  <c r="BM93" i="325"/>
  <c r="BK196" i="278"/>
  <c r="BK198" i="278" s="1"/>
  <c r="BK284" i="278" s="1"/>
  <c r="BK212" i="278"/>
  <c r="BK214" i="278" s="1"/>
  <c r="BK286" i="278" s="1"/>
  <c r="BK236" i="278"/>
  <c r="BK238" i="278" s="1"/>
  <c r="BK289" i="278" s="1"/>
  <c r="BK260" i="278"/>
  <c r="BK262" i="278" s="1"/>
  <c r="BK292" i="278" s="1"/>
  <c r="BK268" i="278"/>
  <c r="BK270" i="278" s="1"/>
  <c r="BK293" i="278" s="1"/>
  <c r="BK228" i="278"/>
  <c r="BK230" i="278" s="1"/>
  <c r="BK288" i="278" s="1"/>
  <c r="BL108" i="273"/>
  <c r="BK58" i="325"/>
  <c r="BM144" i="278"/>
  <c r="BK4" i="278"/>
  <c r="BK4" i="289"/>
  <c r="BK4" i="286"/>
  <c r="BK4" i="282"/>
  <c r="BK4" i="265"/>
  <c r="BK4" i="324"/>
  <c r="BK4" i="315"/>
  <c r="BK4" i="285"/>
  <c r="BK4" i="325"/>
  <c r="BK4" i="323"/>
  <c r="BK4" i="288"/>
  <c r="BK4" i="320"/>
  <c r="BK4" i="273"/>
  <c r="BK4" i="275"/>
  <c r="BK4" i="327"/>
  <c r="BL170" i="273"/>
  <c r="BL172" i="273" s="1"/>
  <c r="BL173" i="273" s="1"/>
  <c r="BM213" i="278"/>
  <c r="BM277" i="278"/>
  <c r="BM56" i="278"/>
  <c r="BM71" i="278"/>
  <c r="BM135" i="278"/>
  <c r="BM237" i="278"/>
  <c r="BM269" i="278"/>
  <c r="BM153" i="278"/>
  <c r="BM118" i="278"/>
  <c r="BM229" i="278"/>
  <c r="BM49" i="278"/>
  <c r="BM181" i="278"/>
  <c r="BM189" i="278"/>
  <c r="BM253" i="278"/>
  <c r="BN13" i="289"/>
  <c r="BN14" i="289" s="1"/>
  <c r="BM126" i="278"/>
  <c r="BM79" i="278"/>
  <c r="BM173" i="278"/>
  <c r="BM205" i="278"/>
  <c r="BM245" i="278"/>
  <c r="BM221" i="278"/>
  <c r="BM197" i="278"/>
  <c r="BJ295" i="278"/>
  <c r="BJ301" i="278" s="1"/>
  <c r="BL34" i="278"/>
  <c r="BM28" i="278"/>
  <c r="BM29" i="278" s="1"/>
  <c r="BM40" i="278" s="1"/>
  <c r="BM118" i="325"/>
  <c r="BM130" i="325"/>
  <c r="BM26" i="327"/>
  <c r="BK129" i="325"/>
  <c r="BK117" i="325"/>
  <c r="BG64" i="278"/>
  <c r="BG66" i="278" s="1"/>
  <c r="BG105" i="278" s="1"/>
  <c r="BG109" i="278" s="1"/>
  <c r="BD329" i="278"/>
  <c r="BD30" i="265" s="1"/>
  <c r="BH57" i="278"/>
  <c r="BH58" i="278" s="1"/>
  <c r="BH61" i="278" s="1"/>
  <c r="BH62" i="278" s="1"/>
  <c r="BH65" i="278" s="1"/>
  <c r="BE323" i="278"/>
  <c r="BE324" i="278" s="1"/>
  <c r="BE328" i="278" s="1"/>
  <c r="BE73" i="265"/>
  <c r="BE314" i="278"/>
  <c r="BE315" i="278" s="1"/>
  <c r="BE327" i="278" s="1"/>
  <c r="BE67" i="265"/>
  <c r="BF10" i="265"/>
  <c r="BF320" i="278"/>
  <c r="BF321" i="278" s="1"/>
  <c r="BY319" i="278"/>
  <c r="BY310" i="278"/>
  <c r="BF311" i="278"/>
  <c r="BF312" i="278" s="1"/>
  <c r="BI33" i="278"/>
  <c r="BI35" i="278" s="1"/>
  <c r="BE11" i="265"/>
  <c r="BE29" i="265" s="1"/>
  <c r="BF9" i="265"/>
  <c r="BJ22" i="278"/>
  <c r="BJ33" i="278" s="1"/>
  <c r="BJ35" i="278" s="1"/>
  <c r="BJ93" i="278" s="1"/>
  <c r="BK214" i="273"/>
  <c r="BK215" i="273" s="1"/>
  <c r="BK21" i="278" s="1"/>
  <c r="BK335" i="278"/>
  <c r="BG300" i="278"/>
  <c r="BG302" i="278" s="1"/>
  <c r="BG303" i="278" s="1"/>
  <c r="BI127" i="278"/>
  <c r="BI128" i="278" s="1"/>
  <c r="BI158" i="278" s="1"/>
  <c r="BI80" i="278"/>
  <c r="BI81" i="278" s="1"/>
  <c r="BI107" i="278" s="1"/>
  <c r="BI119" i="278"/>
  <c r="BI120" i="278" s="1"/>
  <c r="BI157" i="278" s="1"/>
  <c r="BI50" i="278"/>
  <c r="BI51" i="278" s="1"/>
  <c r="BI104" i="278" s="1"/>
  <c r="BK22" i="324"/>
  <c r="BK23" i="324" s="1"/>
  <c r="BK57" i="324" s="1"/>
  <c r="BK19" i="278"/>
  <c r="BY39" i="273"/>
  <c r="BY259" i="278"/>
  <c r="BY267" i="278"/>
  <c r="BY275" i="278"/>
  <c r="BY243" i="278"/>
  <c r="BY251" i="278"/>
  <c r="BY235" i="278"/>
  <c r="BY227" i="278"/>
  <c r="BY203" i="278"/>
  <c r="BY211" i="278"/>
  <c r="BY219" i="278"/>
  <c r="BY171" i="278"/>
  <c r="BY187" i="278"/>
  <c r="BY195" i="278"/>
  <c r="BY133" i="278"/>
  <c r="BY179" i="278"/>
  <c r="BY142" i="278"/>
  <c r="BY151" i="278"/>
  <c r="BH162" i="278"/>
  <c r="BM73" i="273"/>
  <c r="BN74" i="273" s="1"/>
  <c r="BM42" i="324"/>
  <c r="BM43" i="324" s="1"/>
  <c r="BM15" i="275"/>
  <c r="BM69" i="273"/>
  <c r="BI11" i="325"/>
  <c r="BI66" i="324"/>
  <c r="BI28" i="285"/>
  <c r="BI34" i="265"/>
  <c r="BL42" i="324"/>
  <c r="BL43" i="324" s="1"/>
  <c r="BL15" i="275"/>
  <c r="BL20" i="275" s="1"/>
  <c r="BM17" i="275" s="1"/>
  <c r="BL69" i="273"/>
  <c r="BL73" i="273"/>
  <c r="BM74" i="273" s="1"/>
  <c r="BL68" i="273"/>
  <c r="BL70" i="273" s="1"/>
  <c r="BL179" i="273"/>
  <c r="BM169" i="273"/>
  <c r="BM207" i="273"/>
  <c r="BJ182" i="273"/>
  <c r="BI189" i="273"/>
  <c r="BI190" i="273" s="1"/>
  <c r="BK58" i="324"/>
  <c r="BK21" i="327"/>
  <c r="BK21" i="285"/>
  <c r="BL126" i="273"/>
  <c r="BP40" i="273"/>
  <c r="BO43" i="273"/>
  <c r="BO45" i="273" s="1"/>
  <c r="BO149" i="273" s="1"/>
  <c r="BO150" i="273" s="1"/>
  <c r="BO49" i="324" s="1"/>
  <c r="BO50" i="324" s="1"/>
  <c r="BO219" i="273"/>
  <c r="BL21" i="327"/>
  <c r="BL58" i="324"/>
  <c r="BM68" i="273"/>
  <c r="BM179" i="273"/>
  <c r="BM37" i="324"/>
  <c r="BM38" i="324" s="1"/>
  <c r="BM27" i="324"/>
  <c r="BM28" i="324" s="1"/>
  <c r="BM55" i="273"/>
  <c r="BN56" i="273" s="1"/>
  <c r="BM178" i="273"/>
  <c r="BM32" i="324"/>
  <c r="BM33" i="324" s="1"/>
  <c r="BH3" i="265"/>
  <c r="BH3" i="325"/>
  <c r="BH3" i="327"/>
  <c r="BH3" i="315"/>
  <c r="BH3" i="275"/>
  <c r="BH3" i="324"/>
  <c r="BH3" i="288"/>
  <c r="BH3" i="285"/>
  <c r="BH3" i="273"/>
  <c r="BH3" i="289"/>
  <c r="BH3" i="323"/>
  <c r="BH3" i="278"/>
  <c r="BH3" i="282"/>
  <c r="BH3" i="286"/>
  <c r="BH3" i="320"/>
  <c r="BK23" i="327"/>
  <c r="BK60" i="324"/>
  <c r="BN2" i="275"/>
  <c r="BN2" i="278"/>
  <c r="BN64" i="273"/>
  <c r="BN65" i="273" s="1"/>
  <c r="BN45" i="325" s="1"/>
  <c r="BN2" i="286"/>
  <c r="BN2" i="327"/>
  <c r="BN154" i="273"/>
  <c r="BN155" i="273" s="1"/>
  <c r="BN2" i="289"/>
  <c r="BN2" i="315"/>
  <c r="BN84" i="273"/>
  <c r="BN85" i="273" s="1"/>
  <c r="BN2" i="273"/>
  <c r="BN121" i="273"/>
  <c r="BN122" i="273" s="1"/>
  <c r="BN125" i="273" s="1"/>
  <c r="BN163" i="273"/>
  <c r="BN164" i="273" s="1"/>
  <c r="BN220" i="273"/>
  <c r="BN221" i="273" s="1"/>
  <c r="BN51" i="273"/>
  <c r="BN2" i="282"/>
  <c r="BN2" i="324"/>
  <c r="BN2" i="265"/>
  <c r="BN2" i="285"/>
  <c r="BN2" i="320"/>
  <c r="BN2" i="325"/>
  <c r="BN2" i="288"/>
  <c r="BN2" i="323"/>
  <c r="BL60" i="324"/>
  <c r="BL23" i="327"/>
  <c r="BM93" i="273"/>
  <c r="BN94" i="273" s="1"/>
  <c r="BN181" i="273" s="1"/>
  <c r="BM11" i="286"/>
  <c r="BM89" i="273"/>
  <c r="BJ57" i="324"/>
  <c r="BJ63" i="324" s="1"/>
  <c r="BJ64" i="324" s="1"/>
  <c r="BJ20" i="327"/>
  <c r="BK22" i="327"/>
  <c r="BK59" i="324"/>
  <c r="BL59" i="324"/>
  <c r="BL22" i="327"/>
  <c r="BY44" i="273"/>
  <c r="CB5" i="327"/>
  <c r="CB5" i="325"/>
  <c r="CB5" i="324"/>
  <c r="CB5" i="323"/>
  <c r="BZ34" i="273"/>
  <c r="CA28" i="273"/>
  <c r="CA29" i="273" s="1"/>
  <c r="CA33" i="273" s="1"/>
  <c r="CA32" i="273"/>
  <c r="CB5" i="320"/>
  <c r="CB25" i="273"/>
  <c r="CB26" i="273" s="1"/>
  <c r="CB5" i="315"/>
  <c r="CB5" i="288"/>
  <c r="CB5" i="282"/>
  <c r="CB5" i="275"/>
  <c r="CB5" i="286"/>
  <c r="CB5" i="265"/>
  <c r="CB5" i="285"/>
  <c r="CB5" i="289"/>
  <c r="CB5" i="278"/>
  <c r="CB15" i="273"/>
  <c r="CB16" i="273" s="1"/>
  <c r="CB5" i="273"/>
  <c r="CA177" i="273"/>
  <c r="CA168" i="273"/>
  <c r="AF32" i="265"/>
  <c r="BH108" i="278" l="1"/>
  <c r="BH50" i="325"/>
  <c r="BH51" i="325" s="1"/>
  <c r="BH54" i="325" s="1"/>
  <c r="BH55" i="325" s="1"/>
  <c r="BH59" i="325" s="1"/>
  <c r="BH60" i="325" s="1"/>
  <c r="BZ87" i="278"/>
  <c r="BZ88" i="278" s="1"/>
  <c r="BZ94" i="278" s="1"/>
  <c r="BZ48" i="324"/>
  <c r="BO25" i="327"/>
  <c r="BO62" i="324"/>
  <c r="BK63" i="324"/>
  <c r="BK64" i="324" s="1"/>
  <c r="BJ95" i="278"/>
  <c r="BJ100" i="278" s="1"/>
  <c r="BJ101" i="278" s="1"/>
  <c r="CO10" i="273"/>
  <c r="CN12" i="273"/>
  <c r="BO79" i="288"/>
  <c r="BO135" i="273"/>
  <c r="BO136" i="273" s="1"/>
  <c r="BO139" i="273" s="1"/>
  <c r="BI72" i="278"/>
  <c r="BI73" i="278" s="1"/>
  <c r="BI106" i="278" s="1"/>
  <c r="BI93" i="278"/>
  <c r="BI95" i="278" s="1"/>
  <c r="BI100" i="278" s="1"/>
  <c r="BI101" i="278" s="1"/>
  <c r="BM106" i="273"/>
  <c r="BM108" i="273" s="1"/>
  <c r="BM138" i="273"/>
  <c r="BN253" i="278"/>
  <c r="BN99" i="278"/>
  <c r="BL140" i="273"/>
  <c r="BK92" i="278"/>
  <c r="BN106" i="273"/>
  <c r="BN138" i="273"/>
  <c r="BL276" i="278"/>
  <c r="BL278" i="278" s="1"/>
  <c r="BL294" i="278" s="1"/>
  <c r="BL91" i="278"/>
  <c r="BL236" i="278"/>
  <c r="BL238" i="278" s="1"/>
  <c r="BL289" i="278" s="1"/>
  <c r="BL202" i="273"/>
  <c r="BL203" i="273" s="1"/>
  <c r="BL20" i="278"/>
  <c r="BL152" i="278"/>
  <c r="BL154" i="278" s="1"/>
  <c r="BL161" i="278" s="1"/>
  <c r="BL188" i="278"/>
  <c r="BL190" i="278" s="1"/>
  <c r="BL283" i="278" s="1"/>
  <c r="BL204" i="278"/>
  <c r="BL206" i="278" s="1"/>
  <c r="BL285" i="278" s="1"/>
  <c r="BL197" i="273"/>
  <c r="BL198" i="273" s="1"/>
  <c r="BL201" i="273" s="1"/>
  <c r="BL134" i="278"/>
  <c r="BL136" i="278" s="1"/>
  <c r="BL159" i="278" s="1"/>
  <c r="BL180" i="278"/>
  <c r="BL182" i="278" s="1"/>
  <c r="BL282" i="278" s="1"/>
  <c r="BL228" i="278"/>
  <c r="BL230" i="278" s="1"/>
  <c r="BL288" i="278" s="1"/>
  <c r="BL143" i="278"/>
  <c r="BL145" i="278" s="1"/>
  <c r="BL160" i="278" s="1"/>
  <c r="BL260" i="278"/>
  <c r="BL262" i="278" s="1"/>
  <c r="BL292" i="278" s="1"/>
  <c r="BL208" i="273"/>
  <c r="BL209" i="273" s="1"/>
  <c r="BL172" i="278"/>
  <c r="BL174" i="278" s="1"/>
  <c r="BL281" i="278" s="1"/>
  <c r="BL196" i="278"/>
  <c r="BL198" i="278" s="1"/>
  <c r="BL284" i="278" s="1"/>
  <c r="BL244" i="278"/>
  <c r="BL246" i="278" s="1"/>
  <c r="BL290" i="278" s="1"/>
  <c r="BL111" i="273"/>
  <c r="BK112" i="273" s="1"/>
  <c r="BK61" i="288" s="1"/>
  <c r="BL51" i="288"/>
  <c r="BL52" i="288" s="1"/>
  <c r="BL56" i="288" s="1"/>
  <c r="BM46" i="325"/>
  <c r="BM47" i="325" s="1"/>
  <c r="BM62" i="325" s="1"/>
  <c r="BM55" i="288"/>
  <c r="BL92" i="325"/>
  <c r="BL42" i="288"/>
  <c r="BL35" i="288"/>
  <c r="BL220" i="278"/>
  <c r="BL222" i="278" s="1"/>
  <c r="BL287" i="278" s="1"/>
  <c r="BL252" i="278"/>
  <c r="BL254" i="278" s="1"/>
  <c r="BL291" i="278" s="1"/>
  <c r="BL268" i="278"/>
  <c r="BL270" i="278" s="1"/>
  <c r="BL293" i="278" s="1"/>
  <c r="CB38" i="273"/>
  <c r="CB145" i="325"/>
  <c r="CB13" i="288"/>
  <c r="BO103" i="273"/>
  <c r="BO104" i="273" s="1"/>
  <c r="BO107" i="273" s="1"/>
  <c r="BO26" i="288"/>
  <c r="BN79" i="278"/>
  <c r="BN173" i="278"/>
  <c r="BN153" i="278"/>
  <c r="BN221" i="278"/>
  <c r="BN135" i="278"/>
  <c r="BN189" i="278"/>
  <c r="BN49" i="278"/>
  <c r="BN71" i="278"/>
  <c r="BN118" i="278"/>
  <c r="BN181" i="278"/>
  <c r="BN42" i="325"/>
  <c r="BN43" i="325" s="1"/>
  <c r="BN93" i="325"/>
  <c r="BN56" i="278"/>
  <c r="BN144" i="278"/>
  <c r="BN126" i="278"/>
  <c r="BN213" i="278"/>
  <c r="BK295" i="278"/>
  <c r="BK301" i="278" s="1"/>
  <c r="BN229" i="278"/>
  <c r="BN197" i="278"/>
  <c r="BN237" i="278"/>
  <c r="BL58" i="325"/>
  <c r="BN205" i="278"/>
  <c r="BN245" i="278"/>
  <c r="BN277" i="278"/>
  <c r="BL4" i="315"/>
  <c r="BL4" i="275"/>
  <c r="BL4" i="327"/>
  <c r="BL4" i="265"/>
  <c r="BL4" i="320"/>
  <c r="BL4" i="288"/>
  <c r="BL4" i="323"/>
  <c r="BL4" i="289"/>
  <c r="BL4" i="324"/>
  <c r="BL4" i="282"/>
  <c r="BL4" i="273"/>
  <c r="BL4" i="325"/>
  <c r="BL4" i="285"/>
  <c r="BL4" i="278"/>
  <c r="BL4" i="286"/>
  <c r="BM170" i="273"/>
  <c r="BM172" i="273" s="1"/>
  <c r="BM173" i="273" s="1"/>
  <c r="BN261" i="278"/>
  <c r="BN269" i="278"/>
  <c r="BO13" i="289"/>
  <c r="BO14" i="289" s="1"/>
  <c r="AF334" i="278"/>
  <c r="AF336" i="278" s="1"/>
  <c r="AF12" i="325" s="1"/>
  <c r="BM34" i="278"/>
  <c r="BN28" i="278"/>
  <c r="BN29" i="278" s="1"/>
  <c r="BN34" i="278" s="1"/>
  <c r="BN130" i="325"/>
  <c r="BN118" i="325"/>
  <c r="BL129" i="325"/>
  <c r="BL117" i="325"/>
  <c r="BE329" i="278"/>
  <c r="BE30" i="265" s="1"/>
  <c r="BH64" i="278"/>
  <c r="BH66" i="278" s="1"/>
  <c r="BH105" i="278" s="1"/>
  <c r="BH109" i="278" s="1"/>
  <c r="BI57" i="278"/>
  <c r="BI58" i="278" s="1"/>
  <c r="BI64" i="278" s="1"/>
  <c r="BF314" i="278"/>
  <c r="BF315" i="278" s="1"/>
  <c r="BF327" i="278" s="1"/>
  <c r="BF67" i="265"/>
  <c r="BF323" i="278"/>
  <c r="BF324" i="278" s="1"/>
  <c r="BF328" i="278" s="1"/>
  <c r="BF73" i="265"/>
  <c r="BG10" i="265"/>
  <c r="BG320" i="278"/>
  <c r="BG321" i="278" s="1"/>
  <c r="BZ319" i="278"/>
  <c r="BZ310" i="278"/>
  <c r="BG311" i="278"/>
  <c r="BG312" i="278" s="1"/>
  <c r="BK22" i="278"/>
  <c r="BK39" i="278" s="1"/>
  <c r="BK41" i="278" s="1"/>
  <c r="BF11" i="265"/>
  <c r="BF29" i="265" s="1"/>
  <c r="BJ39" i="278"/>
  <c r="BJ41" i="278" s="1"/>
  <c r="BJ80" i="278" s="1"/>
  <c r="BJ81" i="278" s="1"/>
  <c r="BJ107" i="278" s="1"/>
  <c r="BG9" i="265"/>
  <c r="BK20" i="327"/>
  <c r="BH300" i="278"/>
  <c r="BH302" i="278" s="1"/>
  <c r="BH303" i="278" s="1"/>
  <c r="BL19" i="278"/>
  <c r="BL335" i="278"/>
  <c r="BZ275" i="278"/>
  <c r="BZ251" i="278"/>
  <c r="BZ259" i="278"/>
  <c r="BZ267" i="278"/>
  <c r="BZ235" i="278"/>
  <c r="BZ243" i="278"/>
  <c r="BZ219" i="278"/>
  <c r="BZ227" i="278"/>
  <c r="BZ203" i="278"/>
  <c r="BZ211" i="278"/>
  <c r="BZ195" i="278"/>
  <c r="BZ179" i="278"/>
  <c r="BZ187" i="278"/>
  <c r="BZ151" i="278"/>
  <c r="BZ171" i="278"/>
  <c r="BZ133" i="278"/>
  <c r="BZ142" i="278"/>
  <c r="BJ57" i="278"/>
  <c r="BJ58" i="278" s="1"/>
  <c r="BJ72" i="278"/>
  <c r="BJ73" i="278" s="1"/>
  <c r="BJ106" i="278" s="1"/>
  <c r="BI162" i="278"/>
  <c r="BN52" i="273"/>
  <c r="BN107" i="325" s="1"/>
  <c r="BN108" i="325" s="1"/>
  <c r="BN135" i="325" s="1"/>
  <c r="BN15" i="275"/>
  <c r="BN73" i="273"/>
  <c r="BO74" i="273" s="1"/>
  <c r="BN69" i="273"/>
  <c r="BN42" i="324"/>
  <c r="BN43" i="324" s="1"/>
  <c r="BN68" i="273"/>
  <c r="BN179" i="273"/>
  <c r="BM70" i="273"/>
  <c r="BO2" i="289"/>
  <c r="BO2" i="288"/>
  <c r="BO2" i="286"/>
  <c r="BO2" i="324"/>
  <c r="BO2" i="265"/>
  <c r="BO2" i="273"/>
  <c r="BO154" i="273"/>
  <c r="BO155" i="273" s="1"/>
  <c r="BO2" i="275"/>
  <c r="BO84" i="273"/>
  <c r="BO85" i="273" s="1"/>
  <c r="BO2" i="320"/>
  <c r="BO2" i="285"/>
  <c r="BO2" i="282"/>
  <c r="BO2" i="278"/>
  <c r="BO163" i="273"/>
  <c r="BO164" i="273" s="1"/>
  <c r="BO2" i="325"/>
  <c r="BO64" i="273"/>
  <c r="BO65" i="273" s="1"/>
  <c r="BO45" i="325" s="1"/>
  <c r="BO51" i="273"/>
  <c r="BO2" i="327"/>
  <c r="BO2" i="315"/>
  <c r="BO121" i="273"/>
  <c r="BO122" i="273" s="1"/>
  <c r="BO125" i="273" s="1"/>
  <c r="BO2" i="323"/>
  <c r="BO220" i="273"/>
  <c r="BO221" i="273" s="1"/>
  <c r="BM20" i="275"/>
  <c r="BN17" i="275" s="1"/>
  <c r="BN11" i="286"/>
  <c r="BN93" i="273"/>
  <c r="BO94" i="273" s="1"/>
  <c r="BO181" i="273" s="1"/>
  <c r="BN89" i="273"/>
  <c r="BM21" i="327"/>
  <c r="BM58" i="324"/>
  <c r="BQ40" i="273"/>
  <c r="BP219" i="273"/>
  <c r="BP43" i="273"/>
  <c r="BP45" i="273" s="1"/>
  <c r="BP149" i="273" s="1"/>
  <c r="BP150" i="273" s="1"/>
  <c r="BP49" i="324" s="1"/>
  <c r="BP50" i="324" s="1"/>
  <c r="BL21" i="285"/>
  <c r="BI3" i="289"/>
  <c r="BI3" i="282"/>
  <c r="BI3" i="320"/>
  <c r="BI3" i="327"/>
  <c r="BI3" i="325"/>
  <c r="BI3" i="273"/>
  <c r="BI3" i="265"/>
  <c r="BI3" i="275"/>
  <c r="BI3" i="323"/>
  <c r="BI3" i="324"/>
  <c r="BI3" i="285"/>
  <c r="BI3" i="286"/>
  <c r="BI3" i="315"/>
  <c r="BI3" i="278"/>
  <c r="BI3" i="288"/>
  <c r="BL214" i="273"/>
  <c r="BL215" i="273" s="1"/>
  <c r="BL21" i="278" s="1"/>
  <c r="BL22" i="324"/>
  <c r="BL23" i="324" s="1"/>
  <c r="BL24" i="327"/>
  <c r="BL61" i="324"/>
  <c r="BM24" i="327"/>
  <c r="BM61" i="324"/>
  <c r="BJ34" i="265"/>
  <c r="BJ66" i="324"/>
  <c r="BJ28" i="285"/>
  <c r="BJ11" i="325"/>
  <c r="BN169" i="273"/>
  <c r="BN207" i="273"/>
  <c r="BM22" i="327"/>
  <c r="BM59" i="324"/>
  <c r="BM23" i="327"/>
  <c r="BM60" i="324"/>
  <c r="BK182" i="273"/>
  <c r="BJ189" i="273"/>
  <c r="BJ190" i="273" s="1"/>
  <c r="BM180" i="273"/>
  <c r="BM124" i="273"/>
  <c r="BM126" i="273" s="1"/>
  <c r="BM21" i="285" s="1"/>
  <c r="BM88" i="273"/>
  <c r="BM90" i="273" s="1"/>
  <c r="BM91" i="278" s="1"/>
  <c r="BN180" i="273"/>
  <c r="BN88" i="273"/>
  <c r="BN124" i="273"/>
  <c r="CC5" i="327"/>
  <c r="CC5" i="325"/>
  <c r="CC5" i="324"/>
  <c r="CC5" i="323"/>
  <c r="BZ44" i="273"/>
  <c r="BZ39" i="273"/>
  <c r="CB28" i="273"/>
  <c r="CB29" i="273" s="1"/>
  <c r="CB33" i="273" s="1"/>
  <c r="CB32" i="273"/>
  <c r="CA34" i="273"/>
  <c r="CC5" i="320"/>
  <c r="CC25" i="273"/>
  <c r="CC26" i="273" s="1"/>
  <c r="CC5" i="315"/>
  <c r="CB177" i="273"/>
  <c r="CB168" i="273"/>
  <c r="CC5" i="275"/>
  <c r="CC5" i="286"/>
  <c r="CC5" i="265"/>
  <c r="CC5" i="288"/>
  <c r="CC5" i="282"/>
  <c r="CC5" i="278"/>
  <c r="CC5" i="285"/>
  <c r="CC5" i="289"/>
  <c r="CC15" i="273"/>
  <c r="CC16" i="273" s="1"/>
  <c r="CC5" i="273"/>
  <c r="BJ108" i="278" l="1"/>
  <c r="BJ50" i="325"/>
  <c r="BJ51" i="325" s="1"/>
  <c r="BJ54" i="325" s="1"/>
  <c r="BJ55" i="325" s="1"/>
  <c r="BJ59" i="325" s="1"/>
  <c r="BJ60" i="325" s="1"/>
  <c r="BI108" i="278"/>
  <c r="BI50" i="325"/>
  <c r="BI51" i="325" s="1"/>
  <c r="BI54" i="325" s="1"/>
  <c r="BI55" i="325" s="1"/>
  <c r="BI59" i="325" s="1"/>
  <c r="BI60" i="325" s="1"/>
  <c r="BP25" i="327"/>
  <c r="BP62" i="324"/>
  <c r="CA87" i="278"/>
  <c r="CA88" i="278" s="1"/>
  <c r="CA94" i="278" s="1"/>
  <c r="CA48" i="324"/>
  <c r="CP10" i="273"/>
  <c r="CO12" i="273"/>
  <c r="BO269" i="278"/>
  <c r="BO99" i="278"/>
  <c r="BM140" i="273"/>
  <c r="BL92" i="278"/>
  <c r="BP79" i="288"/>
  <c r="BP135" i="273"/>
  <c r="BP136" i="273" s="1"/>
  <c r="BP139" i="273" s="1"/>
  <c r="BO106" i="273"/>
  <c r="BO138" i="273"/>
  <c r="BM111" i="273"/>
  <c r="BL112" i="273" s="1"/>
  <c r="BL61" i="288" s="1"/>
  <c r="BM51" i="288"/>
  <c r="BM52" i="288" s="1"/>
  <c r="BM56" i="288" s="1"/>
  <c r="BN46" i="325"/>
  <c r="BN47" i="325" s="1"/>
  <c r="BN62" i="325" s="1"/>
  <c r="BN55" i="288"/>
  <c r="BM92" i="325"/>
  <c r="BM42" i="288"/>
  <c r="BM35" i="288"/>
  <c r="BL295" i="278"/>
  <c r="BL301" i="278" s="1"/>
  <c r="CC38" i="273"/>
  <c r="CC13" i="288"/>
  <c r="CC145" i="325"/>
  <c r="BP103" i="273"/>
  <c r="BP104" i="273" s="1"/>
  <c r="BP107" i="273" s="1"/>
  <c r="BP26" i="288"/>
  <c r="BO42" i="325"/>
  <c r="BO43" i="325" s="1"/>
  <c r="BO93" i="325"/>
  <c r="BO79" i="278"/>
  <c r="BN108" i="273"/>
  <c r="BM58" i="325"/>
  <c r="BO181" i="278"/>
  <c r="BO135" i="278"/>
  <c r="BO205" i="278"/>
  <c r="BO118" i="278"/>
  <c r="BO126" i="278"/>
  <c r="BO221" i="278"/>
  <c r="BO49" i="278"/>
  <c r="BO71" i="278"/>
  <c r="BO237" i="278"/>
  <c r="BM4" i="286"/>
  <c r="BM4" i="278"/>
  <c r="BM4" i="275"/>
  <c r="BM4" i="325"/>
  <c r="BM4" i="323"/>
  <c r="BM4" i="282"/>
  <c r="BM4" i="320"/>
  <c r="BM4" i="273"/>
  <c r="BM4" i="327"/>
  <c r="BM4" i="315"/>
  <c r="BM4" i="324"/>
  <c r="BM4" i="289"/>
  <c r="BM4" i="265"/>
  <c r="BM4" i="285"/>
  <c r="BM4" i="288"/>
  <c r="BN170" i="273"/>
  <c r="BN172" i="273" s="1"/>
  <c r="BN173" i="273" s="1"/>
  <c r="BO144" i="278"/>
  <c r="BO197" i="278"/>
  <c r="BO253" i="278"/>
  <c r="BO245" i="278"/>
  <c r="BO189" i="278"/>
  <c r="BO213" i="278"/>
  <c r="BO277" i="278"/>
  <c r="BO56" i="278"/>
  <c r="BO153" i="278"/>
  <c r="BO173" i="278"/>
  <c r="BO229" i="278"/>
  <c r="BO261" i="278"/>
  <c r="BP13" i="289"/>
  <c r="BP14" i="289" s="1"/>
  <c r="AF11" i="327"/>
  <c r="BN40" i="278"/>
  <c r="BO28" i="278"/>
  <c r="BO29" i="278" s="1"/>
  <c r="BO40" i="278" s="1"/>
  <c r="BO130" i="325"/>
  <c r="BO118" i="325"/>
  <c r="BN26" i="327"/>
  <c r="BM129" i="325"/>
  <c r="BM117" i="325"/>
  <c r="BI61" i="278"/>
  <c r="BI62" i="278" s="1"/>
  <c r="BI65" i="278" s="1"/>
  <c r="BI66" i="278" s="1"/>
  <c r="BI105" i="278" s="1"/>
  <c r="BI109" i="278" s="1"/>
  <c r="BF329" i="278"/>
  <c r="BF30" i="265" s="1"/>
  <c r="BK33" i="278"/>
  <c r="BK35" i="278" s="1"/>
  <c r="BG314" i="278"/>
  <c r="BG315" i="278" s="1"/>
  <c r="BG327" i="278" s="1"/>
  <c r="BG67" i="265"/>
  <c r="BG11" i="265"/>
  <c r="BG29" i="265" s="1"/>
  <c r="BG323" i="278"/>
  <c r="BG324" i="278" s="1"/>
  <c r="BG328" i="278" s="1"/>
  <c r="BG73" i="265"/>
  <c r="BL22" i="278"/>
  <c r="BL39" i="278" s="1"/>
  <c r="BL41" i="278" s="1"/>
  <c r="CA319" i="278"/>
  <c r="CA310" i="278"/>
  <c r="BH311" i="278"/>
  <c r="BH312" i="278" s="1"/>
  <c r="BH10" i="265"/>
  <c r="BH320" i="278"/>
  <c r="BH321" i="278" s="1"/>
  <c r="BJ127" i="278"/>
  <c r="BJ128" i="278" s="1"/>
  <c r="BJ158" i="278" s="1"/>
  <c r="BN90" i="273"/>
  <c r="BJ50" i="278"/>
  <c r="BJ51" i="278" s="1"/>
  <c r="BJ104" i="278" s="1"/>
  <c r="BJ119" i="278"/>
  <c r="BJ120" i="278" s="1"/>
  <c r="BJ157" i="278" s="1"/>
  <c r="BH9" i="265"/>
  <c r="BK28" i="285"/>
  <c r="BM19" i="278"/>
  <c r="BM335" i="278"/>
  <c r="BI300" i="278"/>
  <c r="BI302" i="278" s="1"/>
  <c r="BI303" i="278" s="1"/>
  <c r="BK34" i="265"/>
  <c r="CA275" i="278"/>
  <c r="CA243" i="278"/>
  <c r="CA259" i="278"/>
  <c r="CA267" i="278"/>
  <c r="CA235" i="278"/>
  <c r="CA211" i="278"/>
  <c r="CA251" i="278"/>
  <c r="CA219" i="278"/>
  <c r="CA227" i="278"/>
  <c r="CA187" i="278"/>
  <c r="CA203" i="278"/>
  <c r="CA195" i="278"/>
  <c r="CA171" i="278"/>
  <c r="CA179" i="278"/>
  <c r="CA142" i="278"/>
  <c r="CA151" i="278"/>
  <c r="CA133" i="278"/>
  <c r="BK66" i="324"/>
  <c r="BJ64" i="278"/>
  <c r="BJ61" i="278"/>
  <c r="BJ62" i="278" s="1"/>
  <c r="BJ65" i="278" s="1"/>
  <c r="BK119" i="278"/>
  <c r="BK120" i="278" s="1"/>
  <c r="BK157" i="278" s="1"/>
  <c r="BK80" i="278"/>
  <c r="BK81" i="278" s="1"/>
  <c r="BK107" i="278" s="1"/>
  <c r="BK127" i="278"/>
  <c r="BK128" i="278" s="1"/>
  <c r="BK158" i="278" s="1"/>
  <c r="BK50" i="278"/>
  <c r="BK51" i="278" s="1"/>
  <c r="BK104" i="278" s="1"/>
  <c r="BM268" i="278"/>
  <c r="BM270" i="278" s="1"/>
  <c r="BM293" i="278" s="1"/>
  <c r="BM276" i="278"/>
  <c r="BM278" i="278" s="1"/>
  <c r="BM294" i="278" s="1"/>
  <c r="BM244" i="278"/>
  <c r="BM246" i="278" s="1"/>
  <c r="BM290" i="278" s="1"/>
  <c r="BM252" i="278"/>
  <c r="BM254" i="278" s="1"/>
  <c r="BM291" i="278" s="1"/>
  <c r="BM260" i="278"/>
  <c r="BM262" i="278" s="1"/>
  <c r="BM292" i="278" s="1"/>
  <c r="BM236" i="278"/>
  <c r="BM238" i="278" s="1"/>
  <c r="BM289" i="278" s="1"/>
  <c r="BM212" i="278"/>
  <c r="BM214" i="278" s="1"/>
  <c r="BM286" i="278" s="1"/>
  <c r="BM220" i="278"/>
  <c r="BM222" i="278" s="1"/>
  <c r="BM287" i="278" s="1"/>
  <c r="BM228" i="278"/>
  <c r="BM230" i="278" s="1"/>
  <c r="BM288" i="278" s="1"/>
  <c r="BM204" i="278"/>
  <c r="BM206" i="278" s="1"/>
  <c r="BM285" i="278" s="1"/>
  <c r="BM188" i="278"/>
  <c r="BM190" i="278" s="1"/>
  <c r="BM283" i="278" s="1"/>
  <c r="BM196" i="278"/>
  <c r="BM198" i="278" s="1"/>
  <c r="BM284" i="278" s="1"/>
  <c r="BM172" i="278"/>
  <c r="BM174" i="278" s="1"/>
  <c r="BM281" i="278" s="1"/>
  <c r="BM180" i="278"/>
  <c r="BM182" i="278" s="1"/>
  <c r="BM282" i="278" s="1"/>
  <c r="BM143" i="278"/>
  <c r="BM145" i="278" s="1"/>
  <c r="BM160" i="278" s="1"/>
  <c r="BM152" i="278"/>
  <c r="BM154" i="278" s="1"/>
  <c r="BM161" i="278" s="1"/>
  <c r="BM134" i="278"/>
  <c r="BM136" i="278" s="1"/>
  <c r="BM159" i="278" s="1"/>
  <c r="BM20" i="278"/>
  <c r="BK11" i="325"/>
  <c r="BN20" i="275"/>
  <c r="BO17" i="275" s="1"/>
  <c r="BO93" i="273"/>
  <c r="BP94" i="273" s="1"/>
  <c r="BP181" i="273" s="1"/>
  <c r="BO89" i="273"/>
  <c r="BO11" i="286"/>
  <c r="BN24" i="327"/>
  <c r="BN61" i="324"/>
  <c r="BO52" i="273"/>
  <c r="BO107" i="325" s="1"/>
  <c r="BO108" i="325" s="1"/>
  <c r="BO135" i="325" s="1"/>
  <c r="BL57" i="324"/>
  <c r="BL63" i="324" s="1"/>
  <c r="BL64" i="324" s="1"/>
  <c r="BL20" i="327"/>
  <c r="BP121" i="273"/>
  <c r="BP122" i="273" s="1"/>
  <c r="BP125" i="273" s="1"/>
  <c r="BP2" i="315"/>
  <c r="BP2" i="327"/>
  <c r="BP2" i="320"/>
  <c r="BP2" i="323"/>
  <c r="BP2" i="275"/>
  <c r="BP2" i="273"/>
  <c r="BP2" i="282"/>
  <c r="BP2" i="278"/>
  <c r="BP51" i="273"/>
  <c r="BP52" i="273" s="1"/>
  <c r="BP107" i="325" s="1"/>
  <c r="BP108" i="325" s="1"/>
  <c r="BP135" i="325" s="1"/>
  <c r="BP64" i="273"/>
  <c r="BP65" i="273" s="1"/>
  <c r="BP45" i="325" s="1"/>
  <c r="BP2" i="324"/>
  <c r="BP2" i="285"/>
  <c r="BP163" i="273"/>
  <c r="BP164" i="273" s="1"/>
  <c r="BP2" i="286"/>
  <c r="BP84" i="273"/>
  <c r="BP85" i="273" s="1"/>
  <c r="BP220" i="273"/>
  <c r="BP221" i="273" s="1"/>
  <c r="BP2" i="289"/>
  <c r="BP2" i="325"/>
  <c r="BP154" i="273"/>
  <c r="BP155" i="273" s="1"/>
  <c r="BP2" i="265"/>
  <c r="BP2" i="288"/>
  <c r="BO69" i="273"/>
  <c r="BO15" i="275"/>
  <c r="BO42" i="324"/>
  <c r="BO43" i="324" s="1"/>
  <c r="BO73" i="273"/>
  <c r="BP74" i="273" s="1"/>
  <c r="BM214" i="273"/>
  <c r="BM215" i="273" s="1"/>
  <c r="BM21" i="278" s="1"/>
  <c r="BN70" i="273"/>
  <c r="BM22" i="324"/>
  <c r="BM23" i="324" s="1"/>
  <c r="BN178" i="273"/>
  <c r="BN55" i="273"/>
  <c r="BO56" i="273" s="1"/>
  <c r="BN37" i="324"/>
  <c r="BN38" i="324" s="1"/>
  <c r="BN27" i="324"/>
  <c r="BN28" i="324" s="1"/>
  <c r="BN32" i="324"/>
  <c r="BN33" i="324" s="1"/>
  <c r="BN126" i="273"/>
  <c r="BJ3" i="320"/>
  <c r="BJ3" i="273"/>
  <c r="BJ3" i="285"/>
  <c r="BJ3" i="288"/>
  <c r="BJ3" i="289"/>
  <c r="BJ3" i="278"/>
  <c r="BJ3" i="324"/>
  <c r="BJ3" i="275"/>
  <c r="BJ3" i="265"/>
  <c r="BJ3" i="282"/>
  <c r="BJ3" i="327"/>
  <c r="BJ3" i="323"/>
  <c r="BJ3" i="325"/>
  <c r="BJ3" i="315"/>
  <c r="BJ3" i="286"/>
  <c r="BO124" i="273"/>
  <c r="BO88" i="273"/>
  <c r="BO180" i="273"/>
  <c r="BM208" i="273"/>
  <c r="BM209" i="273" s="1"/>
  <c r="BM197" i="273"/>
  <c r="BM198" i="273" s="1"/>
  <c r="BM201" i="273" s="1"/>
  <c r="BM202" i="273"/>
  <c r="BM203" i="273" s="1"/>
  <c r="BL182" i="273"/>
  <c r="BK189" i="273"/>
  <c r="BK190" i="273" s="1"/>
  <c r="BQ219" i="273"/>
  <c r="BR40" i="273"/>
  <c r="BQ43" i="273"/>
  <c r="BQ45" i="273" s="1"/>
  <c r="BQ149" i="273" s="1"/>
  <c r="BQ150" i="273" s="1"/>
  <c r="BQ49" i="324" s="1"/>
  <c r="BQ50" i="324" s="1"/>
  <c r="BO169" i="273"/>
  <c r="BO207" i="273"/>
  <c r="CD5" i="327"/>
  <c r="CD5" i="325"/>
  <c r="CD5" i="324"/>
  <c r="CD5" i="323"/>
  <c r="CB34" i="273"/>
  <c r="CA44" i="273"/>
  <c r="CA39" i="273"/>
  <c r="CC28" i="273"/>
  <c r="CC29" i="273" s="1"/>
  <c r="CC33" i="273" s="1"/>
  <c r="CC32" i="273"/>
  <c r="CD5" i="320"/>
  <c r="CD25" i="273"/>
  <c r="CD26" i="273" s="1"/>
  <c r="CD5" i="315"/>
  <c r="CC177" i="273"/>
  <c r="CC168" i="273"/>
  <c r="CD5" i="275"/>
  <c r="CD5" i="286"/>
  <c r="CD5" i="265"/>
  <c r="CD5" i="288"/>
  <c r="CD5" i="282"/>
  <c r="CD5" i="285"/>
  <c r="CD5" i="289"/>
  <c r="CD5" i="278"/>
  <c r="CD15" i="273"/>
  <c r="CD16" i="273" s="1"/>
  <c r="CD5" i="273"/>
  <c r="CB87" i="278" l="1"/>
  <c r="CB88" i="278" s="1"/>
  <c r="CB94" i="278" s="1"/>
  <c r="CB48" i="324"/>
  <c r="BQ25" i="327"/>
  <c r="BQ62" i="324"/>
  <c r="CQ10" i="273"/>
  <c r="CP12" i="273"/>
  <c r="BN252" i="278"/>
  <c r="BN254" i="278" s="1"/>
  <c r="BN291" i="278" s="1"/>
  <c r="BN91" i="278"/>
  <c r="BP253" i="278"/>
  <c r="BP99" i="278"/>
  <c r="BK57" i="278"/>
  <c r="BK58" i="278" s="1"/>
  <c r="BK64" i="278" s="1"/>
  <c r="BK93" i="278"/>
  <c r="BK95" i="278" s="1"/>
  <c r="BK100" i="278" s="1"/>
  <c r="BK101" i="278" s="1"/>
  <c r="BN140" i="273"/>
  <c r="BM92" i="278"/>
  <c r="BQ79" i="288"/>
  <c r="BQ135" i="273"/>
  <c r="BQ136" i="273" s="1"/>
  <c r="BQ139" i="273" s="1"/>
  <c r="BP106" i="273"/>
  <c r="BP138" i="273"/>
  <c r="BN111" i="273"/>
  <c r="BM112" i="273" s="1"/>
  <c r="BM61" i="288" s="1"/>
  <c r="BN51" i="288"/>
  <c r="BN52" i="288" s="1"/>
  <c r="BN56" i="288" s="1"/>
  <c r="BO46" i="325"/>
  <c r="BO47" i="325" s="1"/>
  <c r="BO62" i="325" s="1"/>
  <c r="BO55" i="288"/>
  <c r="BN92" i="325"/>
  <c r="BN35" i="288"/>
  <c r="BN42" i="288"/>
  <c r="CD38" i="273"/>
  <c r="CD13" i="288"/>
  <c r="CD145" i="325"/>
  <c r="BQ103" i="273"/>
  <c r="BQ104" i="273" s="1"/>
  <c r="BQ107" i="273" s="1"/>
  <c r="BQ26" i="288"/>
  <c r="BP42" i="325"/>
  <c r="BP43" i="325" s="1"/>
  <c r="BP93" i="325"/>
  <c r="BO108" i="273"/>
  <c r="BN58" i="325"/>
  <c r="BO170" i="273"/>
  <c r="BO172" i="273" s="1"/>
  <c r="BO173" i="273" s="1"/>
  <c r="BN4" i="325"/>
  <c r="BN4" i="288"/>
  <c r="BN4" i="278"/>
  <c r="BN4" i="327"/>
  <c r="BN4" i="275"/>
  <c r="BN4" i="282"/>
  <c r="BN4" i="265"/>
  <c r="BN4" i="320"/>
  <c r="BN4" i="315"/>
  <c r="BN4" i="273"/>
  <c r="BN4" i="324"/>
  <c r="BN4" i="289"/>
  <c r="BN4" i="286"/>
  <c r="BN4" i="285"/>
  <c r="BN4" i="323"/>
  <c r="BP173" i="278"/>
  <c r="BP205" i="278"/>
  <c r="BP153" i="278"/>
  <c r="BP71" i="278"/>
  <c r="BP197" i="278"/>
  <c r="BP237" i="278"/>
  <c r="BP49" i="278"/>
  <c r="BP144" i="278"/>
  <c r="BP229" i="278"/>
  <c r="BP126" i="278"/>
  <c r="BP56" i="278"/>
  <c r="BP135" i="278"/>
  <c r="BP245" i="278"/>
  <c r="BP181" i="278"/>
  <c r="BP213" i="278"/>
  <c r="BP269" i="278"/>
  <c r="BP261" i="278"/>
  <c r="BP277" i="278"/>
  <c r="BP118" i="278"/>
  <c r="BP79" i="278"/>
  <c r="BP189" i="278"/>
  <c r="BP221" i="278"/>
  <c r="BQ13" i="289"/>
  <c r="BQ14" i="289" s="1"/>
  <c r="BO34" i="278"/>
  <c r="BN117" i="325"/>
  <c r="BN129" i="325"/>
  <c r="BP26" i="327"/>
  <c r="BP28" i="278"/>
  <c r="BP29" i="278" s="1"/>
  <c r="BP34" i="278" s="1"/>
  <c r="BP118" i="325"/>
  <c r="BP130" i="325"/>
  <c r="BO26" i="327"/>
  <c r="BL33" i="278"/>
  <c r="BL35" i="278" s="1"/>
  <c r="BN208" i="273"/>
  <c r="BN209" i="273" s="1"/>
  <c r="BN202" i="273"/>
  <c r="BN203" i="273" s="1"/>
  <c r="BK72" i="278"/>
  <c r="BK73" i="278" s="1"/>
  <c r="BK106" i="278" s="1"/>
  <c r="BO90" i="273"/>
  <c r="BN220" i="278"/>
  <c r="BN222" i="278" s="1"/>
  <c r="BN287" i="278" s="1"/>
  <c r="BN197" i="273"/>
  <c r="BN198" i="273" s="1"/>
  <c r="BN201" i="273" s="1"/>
  <c r="BN196" i="278"/>
  <c r="BN198" i="278" s="1"/>
  <c r="BN284" i="278" s="1"/>
  <c r="BN143" i="278"/>
  <c r="BN145" i="278" s="1"/>
  <c r="BN160" i="278" s="1"/>
  <c r="BN20" i="278"/>
  <c r="BN188" i="278"/>
  <c r="BN190" i="278" s="1"/>
  <c r="BN283" i="278" s="1"/>
  <c r="BN152" i="278"/>
  <c r="BN154" i="278" s="1"/>
  <c r="BN161" i="278" s="1"/>
  <c r="BN244" i="278"/>
  <c r="BN246" i="278" s="1"/>
  <c r="BN290" i="278" s="1"/>
  <c r="BN260" i="278"/>
  <c r="BN262" i="278" s="1"/>
  <c r="BN292" i="278" s="1"/>
  <c r="BJ162" i="278"/>
  <c r="BJ300" i="278" s="1"/>
  <c r="BJ302" i="278" s="1"/>
  <c r="BJ303" i="278" s="1"/>
  <c r="BG329" i="278"/>
  <c r="BG30" i="265" s="1"/>
  <c r="BH314" i="278"/>
  <c r="BH315" i="278" s="1"/>
  <c r="BH327" i="278" s="1"/>
  <c r="BH67" i="265"/>
  <c r="BH323" i="278"/>
  <c r="BH324" i="278" s="1"/>
  <c r="BH328" i="278" s="1"/>
  <c r="BH73" i="265"/>
  <c r="BI311" i="278"/>
  <c r="BI312" i="278" s="1"/>
  <c r="CB319" i="278"/>
  <c r="CB310" i="278"/>
  <c r="BI10" i="265"/>
  <c r="BI320" i="278"/>
  <c r="BI321" i="278" s="1"/>
  <c r="BH11" i="265"/>
  <c r="BH29" i="265" s="1"/>
  <c r="BN172" i="278"/>
  <c r="BN174" i="278" s="1"/>
  <c r="BN281" i="278" s="1"/>
  <c r="BN228" i="278"/>
  <c r="BN230" i="278" s="1"/>
  <c r="BN288" i="278" s="1"/>
  <c r="BN236" i="278"/>
  <c r="BN238" i="278" s="1"/>
  <c r="BN289" i="278" s="1"/>
  <c r="BN268" i="278"/>
  <c r="BN270" i="278" s="1"/>
  <c r="BN293" i="278" s="1"/>
  <c r="BN204" i="278"/>
  <c r="BN206" i="278" s="1"/>
  <c r="BN285" i="278" s="1"/>
  <c r="BN276" i="278"/>
  <c r="BN278" i="278" s="1"/>
  <c r="BN294" i="278" s="1"/>
  <c r="BN134" i="278"/>
  <c r="BN136" i="278" s="1"/>
  <c r="BN159" i="278" s="1"/>
  <c r="BN180" i="278"/>
  <c r="BN182" i="278" s="1"/>
  <c r="BN282" i="278" s="1"/>
  <c r="BN212" i="278"/>
  <c r="BN214" i="278" s="1"/>
  <c r="BN286" i="278" s="1"/>
  <c r="BI9" i="265"/>
  <c r="BK162" i="278"/>
  <c r="BK300" i="278" s="1"/>
  <c r="BK302" i="278" s="1"/>
  <c r="BK303" i="278" s="1"/>
  <c r="BN19" i="278"/>
  <c r="BN335" i="278"/>
  <c r="CB44" i="273"/>
  <c r="CB275" i="278"/>
  <c r="CB267" i="278"/>
  <c r="CB251" i="278"/>
  <c r="CB259" i="278"/>
  <c r="CB203" i="278"/>
  <c r="CB235" i="278"/>
  <c r="CB211" i="278"/>
  <c r="CB243" i="278"/>
  <c r="CB219" i="278"/>
  <c r="CB227" i="278"/>
  <c r="CB179" i="278"/>
  <c r="CB195" i="278"/>
  <c r="CB171" i="278"/>
  <c r="CB133" i="278"/>
  <c r="CB142" i="278"/>
  <c r="CB151" i="278"/>
  <c r="CB187" i="278"/>
  <c r="BL127" i="278"/>
  <c r="BL128" i="278" s="1"/>
  <c r="BL158" i="278" s="1"/>
  <c r="BL119" i="278"/>
  <c r="BL120" i="278" s="1"/>
  <c r="BL157" i="278" s="1"/>
  <c r="BL50" i="278"/>
  <c r="BL51" i="278" s="1"/>
  <c r="BL104" i="278" s="1"/>
  <c r="BL80" i="278"/>
  <c r="BL81" i="278" s="1"/>
  <c r="BL107" i="278" s="1"/>
  <c r="BK61" i="278"/>
  <c r="BK62" i="278" s="1"/>
  <c r="BK65" i="278" s="1"/>
  <c r="BM22" i="278"/>
  <c r="BM295" i="278"/>
  <c r="BM301" i="278" s="1"/>
  <c r="BJ66" i="278"/>
  <c r="BJ105" i="278" s="1"/>
  <c r="BJ109" i="278" s="1"/>
  <c r="BO20" i="275"/>
  <c r="BP17" i="275" s="1"/>
  <c r="BP32" i="324"/>
  <c r="BP33" i="324" s="1"/>
  <c r="BP37" i="324"/>
  <c r="BP38" i="324" s="1"/>
  <c r="BP55" i="273"/>
  <c r="BQ56" i="273" s="1"/>
  <c r="BP27" i="324"/>
  <c r="BP28" i="324" s="1"/>
  <c r="BP178" i="273"/>
  <c r="BN22" i="327"/>
  <c r="BN59" i="324"/>
  <c r="BP124" i="273"/>
  <c r="BP180" i="273"/>
  <c r="BP88" i="273"/>
  <c r="BP207" i="273"/>
  <c r="BP169" i="273"/>
  <c r="BL11" i="325"/>
  <c r="BL66" i="324"/>
  <c r="BL34" i="265"/>
  <c r="BL28" i="285"/>
  <c r="BK3" i="285"/>
  <c r="BK3" i="288"/>
  <c r="BK3" i="320"/>
  <c r="BK3" i="265"/>
  <c r="BK3" i="289"/>
  <c r="BK3" i="325"/>
  <c r="BK3" i="275"/>
  <c r="BK3" i="278"/>
  <c r="BK3" i="324"/>
  <c r="BK3" i="315"/>
  <c r="BK3" i="282"/>
  <c r="BK3" i="286"/>
  <c r="BK3" i="323"/>
  <c r="BK3" i="273"/>
  <c r="BK3" i="327"/>
  <c r="BN21" i="285"/>
  <c r="BO126" i="273"/>
  <c r="BN58" i="324"/>
  <c r="BN21" i="327"/>
  <c r="BM20" i="327"/>
  <c r="BM57" i="324"/>
  <c r="BM63" i="324" s="1"/>
  <c r="BM64" i="324" s="1"/>
  <c r="BO24" i="327"/>
  <c r="BO61" i="324"/>
  <c r="BO55" i="273"/>
  <c r="BP56" i="273" s="1"/>
  <c r="BO37" i="324"/>
  <c r="BO38" i="324" s="1"/>
  <c r="BO27" i="324"/>
  <c r="BO28" i="324" s="1"/>
  <c r="BO178" i="273"/>
  <c r="BO32" i="324"/>
  <c r="BO33" i="324" s="1"/>
  <c r="BQ2" i="275"/>
  <c r="BQ163" i="273"/>
  <c r="BQ164" i="273" s="1"/>
  <c r="BQ84" i="273"/>
  <c r="BQ85" i="273" s="1"/>
  <c r="BQ2" i="325"/>
  <c r="BQ2" i="286"/>
  <c r="BQ2" i="285"/>
  <c r="BQ2" i="289"/>
  <c r="BQ64" i="273"/>
  <c r="BQ65" i="273" s="1"/>
  <c r="BQ45" i="325" s="1"/>
  <c r="BQ121" i="273"/>
  <c r="BQ122" i="273" s="1"/>
  <c r="BQ125" i="273" s="1"/>
  <c r="BQ2" i="320"/>
  <c r="BQ2" i="265"/>
  <c r="BQ51" i="273"/>
  <c r="BQ52" i="273" s="1"/>
  <c r="BQ107" i="325" s="1"/>
  <c r="BQ108" i="325" s="1"/>
  <c r="BQ135" i="325" s="1"/>
  <c r="BQ2" i="323"/>
  <c r="BQ2" i="327"/>
  <c r="BQ2" i="315"/>
  <c r="BQ2" i="324"/>
  <c r="BQ2" i="273"/>
  <c r="BQ2" i="278"/>
  <c r="BQ2" i="288"/>
  <c r="BQ220" i="273"/>
  <c r="BQ221" i="273" s="1"/>
  <c r="BQ154" i="273"/>
  <c r="BQ155" i="273" s="1"/>
  <c r="BQ2" i="282"/>
  <c r="BM182" i="273"/>
  <c r="BL189" i="273"/>
  <c r="BL190" i="273" s="1"/>
  <c r="BN23" i="327"/>
  <c r="BN60" i="324"/>
  <c r="BN22" i="324"/>
  <c r="BN23" i="324" s="1"/>
  <c r="BN214" i="273"/>
  <c r="BN215" i="273" s="1"/>
  <c r="BN21" i="278" s="1"/>
  <c r="BP89" i="273"/>
  <c r="BP93" i="273"/>
  <c r="BQ94" i="273" s="1"/>
  <c r="BQ181" i="273" s="1"/>
  <c r="BP11" i="286"/>
  <c r="BS40" i="273"/>
  <c r="BR43" i="273"/>
  <c r="BR45" i="273" s="1"/>
  <c r="BR149" i="273" s="1"/>
  <c r="BR150" i="273" s="1"/>
  <c r="BR49" i="324" s="1"/>
  <c r="BR50" i="324" s="1"/>
  <c r="BR219" i="273"/>
  <c r="BO179" i="273"/>
  <c r="BO68" i="273"/>
  <c r="BO70" i="273" s="1"/>
  <c r="BP73" i="273"/>
  <c r="BQ74" i="273" s="1"/>
  <c r="BP42" i="324"/>
  <c r="BP43" i="324" s="1"/>
  <c r="BP15" i="275"/>
  <c r="BP69" i="273"/>
  <c r="CE5" i="327"/>
  <c r="CE5" i="325"/>
  <c r="CB39" i="273"/>
  <c r="CE5" i="323"/>
  <c r="CE5" i="324"/>
  <c r="CC34" i="273"/>
  <c r="CD28" i="273"/>
  <c r="CD29" i="273" s="1"/>
  <c r="CD33" i="273" s="1"/>
  <c r="CD32" i="273"/>
  <c r="CE5" i="320"/>
  <c r="CE25" i="273"/>
  <c r="CE26" i="273" s="1"/>
  <c r="CE5" i="315"/>
  <c r="CD177" i="273"/>
  <c r="CD168" i="273"/>
  <c r="CE5" i="265"/>
  <c r="CE5" i="288"/>
  <c r="CE5" i="282"/>
  <c r="CE5" i="275"/>
  <c r="CE5" i="286"/>
  <c r="CE5" i="285"/>
  <c r="CE5" i="289"/>
  <c r="CE5" i="278"/>
  <c r="CE15" i="273"/>
  <c r="CE16" i="273" s="1"/>
  <c r="CE5" i="273"/>
  <c r="AG32" i="265"/>
  <c r="BK108" i="278" l="1"/>
  <c r="BK50" i="325"/>
  <c r="BK51" i="325" s="1"/>
  <c r="BK54" i="325" s="1"/>
  <c r="BK55" i="325" s="1"/>
  <c r="BK59" i="325" s="1"/>
  <c r="BK60" i="325" s="1"/>
  <c r="CC87" i="278"/>
  <c r="CC88" i="278" s="1"/>
  <c r="CC94" i="278" s="1"/>
  <c r="CC48" i="324"/>
  <c r="BR25" i="327"/>
  <c r="BR62" i="324"/>
  <c r="CR10" i="273"/>
  <c r="CQ12" i="273"/>
  <c r="BO276" i="278"/>
  <c r="BO278" i="278" s="1"/>
  <c r="BO294" i="278" s="1"/>
  <c r="BO91" i="278"/>
  <c r="BQ106" i="273"/>
  <c r="BQ138" i="273"/>
  <c r="BL72" i="278"/>
  <c r="BL73" i="278" s="1"/>
  <c r="BL106" i="278" s="1"/>
  <c r="BL93" i="278"/>
  <c r="BL95" i="278" s="1"/>
  <c r="BL100" i="278" s="1"/>
  <c r="BL101" i="278" s="1"/>
  <c r="BR79" i="288"/>
  <c r="BR135" i="273"/>
  <c r="BR136" i="273" s="1"/>
  <c r="BR139" i="273" s="1"/>
  <c r="BQ269" i="278"/>
  <c r="BQ99" i="278"/>
  <c r="BO140" i="273"/>
  <c r="BN92" i="278"/>
  <c r="BO111" i="273"/>
  <c r="BN112" i="273" s="1"/>
  <c r="BN61" i="288" s="1"/>
  <c r="BO51" i="288"/>
  <c r="BO52" i="288" s="1"/>
  <c r="BO56" i="288" s="1"/>
  <c r="BP46" i="325"/>
  <c r="BP47" i="325" s="1"/>
  <c r="BP62" i="325" s="1"/>
  <c r="BP55" i="288"/>
  <c r="BO92" i="325"/>
  <c r="BO42" i="288"/>
  <c r="BO35" i="288"/>
  <c r="CE38" i="273"/>
  <c r="CE13" i="288"/>
  <c r="CE145" i="325"/>
  <c r="BR103" i="273"/>
  <c r="BR104" i="273" s="1"/>
  <c r="BR107" i="273" s="1"/>
  <c r="BR26" i="288"/>
  <c r="BQ42" i="325"/>
  <c r="BQ43" i="325" s="1"/>
  <c r="BQ93" i="325"/>
  <c r="BP108" i="273"/>
  <c r="BO58" i="325"/>
  <c r="BQ118" i="278"/>
  <c r="BO4" i="275"/>
  <c r="BO4" i="282"/>
  <c r="BO4" i="323"/>
  <c r="BO4" i="285"/>
  <c r="BO4" i="315"/>
  <c r="BO4" i="286"/>
  <c r="BO4" i="278"/>
  <c r="BO4" i="288"/>
  <c r="BO4" i="327"/>
  <c r="BO4" i="265"/>
  <c r="BO4" i="325"/>
  <c r="BO4" i="273"/>
  <c r="BO4" i="320"/>
  <c r="BO4" i="289"/>
  <c r="BO4" i="324"/>
  <c r="BP170" i="273"/>
  <c r="BP172" i="273" s="1"/>
  <c r="BP173" i="273" s="1"/>
  <c r="BQ126" i="278"/>
  <c r="BQ197" i="278"/>
  <c r="BQ135" i="278"/>
  <c r="BQ245" i="278"/>
  <c r="BQ71" i="278"/>
  <c r="BQ173" i="278"/>
  <c r="BQ205" i="278"/>
  <c r="BQ153" i="278"/>
  <c r="BQ221" i="278"/>
  <c r="BQ261" i="278"/>
  <c r="BQ56" i="278"/>
  <c r="BQ144" i="278"/>
  <c r="BQ181" i="278"/>
  <c r="BQ237" i="278"/>
  <c r="BQ229" i="278"/>
  <c r="BQ277" i="278"/>
  <c r="BQ49" i="278"/>
  <c r="BQ79" i="278"/>
  <c r="BQ189" i="278"/>
  <c r="BQ213" i="278"/>
  <c r="BQ253" i="278"/>
  <c r="BR13" i="289"/>
  <c r="BR14" i="289" s="1"/>
  <c r="BP40" i="278"/>
  <c r="AG334" i="278"/>
  <c r="AG336" i="278" s="1"/>
  <c r="AG12" i="325" s="1"/>
  <c r="BL57" i="278"/>
  <c r="BL58" i="278" s="1"/>
  <c r="BL61" i="278" s="1"/>
  <c r="BL62" i="278" s="1"/>
  <c r="BL65" i="278" s="1"/>
  <c r="BQ28" i="278"/>
  <c r="BQ29" i="278" s="1"/>
  <c r="BQ40" i="278" s="1"/>
  <c r="BQ118" i="325"/>
  <c r="BQ130" i="325"/>
  <c r="BQ26" i="327"/>
  <c r="BO129" i="325"/>
  <c r="BO117" i="325"/>
  <c r="BO152" i="278"/>
  <c r="BO154" i="278" s="1"/>
  <c r="BO161" i="278" s="1"/>
  <c r="BO197" i="273"/>
  <c r="BO198" i="273" s="1"/>
  <c r="BO201" i="273" s="1"/>
  <c r="BO188" i="278"/>
  <c r="BO190" i="278" s="1"/>
  <c r="BO283" i="278" s="1"/>
  <c r="BO196" i="278"/>
  <c r="BO198" i="278" s="1"/>
  <c r="BO284" i="278" s="1"/>
  <c r="BO172" i="278"/>
  <c r="BO174" i="278" s="1"/>
  <c r="BO281" i="278" s="1"/>
  <c r="BO228" i="278"/>
  <c r="BO230" i="278" s="1"/>
  <c r="BO288" i="278" s="1"/>
  <c r="BO202" i="273"/>
  <c r="BO203" i="273" s="1"/>
  <c r="BO134" i="278"/>
  <c r="BO136" i="278" s="1"/>
  <c r="BO159" i="278" s="1"/>
  <c r="BO220" i="278"/>
  <c r="BO222" i="278" s="1"/>
  <c r="BO287" i="278" s="1"/>
  <c r="BO260" i="278"/>
  <c r="BO262" i="278" s="1"/>
  <c r="BO292" i="278" s="1"/>
  <c r="BO143" i="278"/>
  <c r="BO145" i="278" s="1"/>
  <c r="BO160" i="278" s="1"/>
  <c r="BP90" i="273"/>
  <c r="BO208" i="273"/>
  <c r="BO209" i="273" s="1"/>
  <c r="BO20" i="278"/>
  <c r="BO180" i="278"/>
  <c r="BO182" i="278" s="1"/>
  <c r="BO282" i="278" s="1"/>
  <c r="BO212" i="278"/>
  <c r="BO214" i="278" s="1"/>
  <c r="BO286" i="278" s="1"/>
  <c r="BO268" i="278"/>
  <c r="BO270" i="278" s="1"/>
  <c r="BO293" i="278" s="1"/>
  <c r="BO204" i="278"/>
  <c r="BO206" i="278" s="1"/>
  <c r="BO285" i="278" s="1"/>
  <c r="BO244" i="278"/>
  <c r="BO246" i="278" s="1"/>
  <c r="BO290" i="278" s="1"/>
  <c r="BO236" i="278"/>
  <c r="BO238" i="278" s="1"/>
  <c r="BO289" i="278" s="1"/>
  <c r="BO252" i="278"/>
  <c r="BO254" i="278" s="1"/>
  <c r="BO291" i="278" s="1"/>
  <c r="BH329" i="278"/>
  <c r="BH30" i="265" s="1"/>
  <c r="BP20" i="275"/>
  <c r="BQ17" i="275" s="1"/>
  <c r="BN22" i="278"/>
  <c r="BN33" i="278" s="1"/>
  <c r="BN35" i="278" s="1"/>
  <c r="BN93" i="278" s="1"/>
  <c r="BN95" i="278" s="1"/>
  <c r="BN100" i="278" s="1"/>
  <c r="BN101" i="278" s="1"/>
  <c r="BI314" i="278"/>
  <c r="BI315" i="278" s="1"/>
  <c r="BI327" i="278" s="1"/>
  <c r="BI67" i="265"/>
  <c r="BI323" i="278"/>
  <c r="BI324" i="278" s="1"/>
  <c r="BI328" i="278" s="1"/>
  <c r="BI73" i="265"/>
  <c r="CC310" i="278"/>
  <c r="CC319" i="278"/>
  <c r="BJ311" i="278"/>
  <c r="BJ312" i="278" s="1"/>
  <c r="BK10" i="265"/>
  <c r="BK320" i="278"/>
  <c r="BK321" i="278" s="1"/>
  <c r="BJ10" i="265"/>
  <c r="BJ320" i="278"/>
  <c r="BJ321" i="278" s="1"/>
  <c r="BN295" i="278"/>
  <c r="BN301" i="278" s="1"/>
  <c r="BI11" i="265"/>
  <c r="BI29" i="265" s="1"/>
  <c r="BJ9" i="265"/>
  <c r="BO19" i="278"/>
  <c r="BO335" i="278"/>
  <c r="BK66" i="278"/>
  <c r="BK105" i="278" s="1"/>
  <c r="BK109" i="278" s="1"/>
  <c r="BM33" i="278"/>
  <c r="BM35" i="278" s="1"/>
  <c r="BM93" i="278" s="1"/>
  <c r="BM95" i="278" s="1"/>
  <c r="BM100" i="278" s="1"/>
  <c r="BM101" i="278" s="1"/>
  <c r="BM39" i="278"/>
  <c r="BM41" i="278" s="1"/>
  <c r="CC39" i="273"/>
  <c r="CC259" i="278"/>
  <c r="CC267" i="278"/>
  <c r="CC243" i="278"/>
  <c r="CC275" i="278"/>
  <c r="CC251" i="278"/>
  <c r="CC227" i="278"/>
  <c r="CC203" i="278"/>
  <c r="CC235" i="278"/>
  <c r="CC211" i="278"/>
  <c r="CC219" i="278"/>
  <c r="CC171" i="278"/>
  <c r="CC187" i="278"/>
  <c r="CC195" i="278"/>
  <c r="CC133" i="278"/>
  <c r="CC142" i="278"/>
  <c r="CC179" i="278"/>
  <c r="CC151" i="278"/>
  <c r="BL162" i="278"/>
  <c r="BQ88" i="273"/>
  <c r="BQ124" i="273"/>
  <c r="BQ180" i="273"/>
  <c r="BO22" i="324"/>
  <c r="BO23" i="324" s="1"/>
  <c r="BO214" i="273"/>
  <c r="BO215" i="273" s="1"/>
  <c r="BO21" i="278" s="1"/>
  <c r="BM189" i="273"/>
  <c r="BM190" i="273" s="1"/>
  <c r="BN182" i="273"/>
  <c r="BQ42" i="324"/>
  <c r="BQ43" i="324" s="1"/>
  <c r="BQ15" i="275"/>
  <c r="BQ69" i="273"/>
  <c r="BQ73" i="273"/>
  <c r="BR74" i="273" s="1"/>
  <c r="BO59" i="324"/>
  <c r="BO22" i="327"/>
  <c r="BP179" i="273"/>
  <c r="BP68" i="273"/>
  <c r="BP70" i="273" s="1"/>
  <c r="BP21" i="327"/>
  <c r="BP58" i="324"/>
  <c r="BR2" i="265"/>
  <c r="BR2" i="288"/>
  <c r="BR2" i="286"/>
  <c r="BR2" i="282"/>
  <c r="BR220" i="273"/>
  <c r="BR221" i="273" s="1"/>
  <c r="BR64" i="273"/>
  <c r="BR65" i="273" s="1"/>
  <c r="BR45" i="325" s="1"/>
  <c r="BR2" i="289"/>
  <c r="BR163" i="273"/>
  <c r="BR164" i="273" s="1"/>
  <c r="BR2" i="275"/>
  <c r="BR2" i="323"/>
  <c r="BR2" i="325"/>
  <c r="BR2" i="278"/>
  <c r="BR2" i="320"/>
  <c r="BR2" i="273"/>
  <c r="BR154" i="273"/>
  <c r="BR155" i="273" s="1"/>
  <c r="BR2" i="315"/>
  <c r="BR2" i="324"/>
  <c r="BR84" i="273"/>
  <c r="BR85" i="273" s="1"/>
  <c r="BR121" i="273"/>
  <c r="BR122" i="273" s="1"/>
  <c r="BR125" i="273" s="1"/>
  <c r="BR2" i="285"/>
  <c r="BR2" i="327"/>
  <c r="BR51" i="273"/>
  <c r="BR52" i="273" s="1"/>
  <c r="BR107" i="325" s="1"/>
  <c r="BR108" i="325" s="1"/>
  <c r="BR135" i="325" s="1"/>
  <c r="BQ11" i="286"/>
  <c r="BQ93" i="273"/>
  <c r="BR94" i="273" s="1"/>
  <c r="BR181" i="273" s="1"/>
  <c r="BQ89" i="273"/>
  <c r="BQ179" i="273"/>
  <c r="BQ68" i="273"/>
  <c r="BS43" i="273"/>
  <c r="BS45" i="273" s="1"/>
  <c r="BS149" i="273" s="1"/>
  <c r="BS150" i="273" s="1"/>
  <c r="BS49" i="324" s="1"/>
  <c r="BS50" i="324" s="1"/>
  <c r="BS219" i="273"/>
  <c r="BT40" i="273"/>
  <c r="BQ169" i="273"/>
  <c r="BQ207" i="273"/>
  <c r="BO58" i="324"/>
  <c r="BO21" i="327"/>
  <c r="BP23" i="327"/>
  <c r="BP60" i="324"/>
  <c r="BP61" i="324"/>
  <c r="BP24" i="327"/>
  <c r="BN57" i="324"/>
  <c r="BN63" i="324" s="1"/>
  <c r="BN64" i="324" s="1"/>
  <c r="BN20" i="327"/>
  <c r="BL3" i="327"/>
  <c r="BL3" i="288"/>
  <c r="BL3" i="289"/>
  <c r="BL3" i="320"/>
  <c r="BL3" i="325"/>
  <c r="BL3" i="278"/>
  <c r="BL3" i="275"/>
  <c r="BL3" i="282"/>
  <c r="BL3" i="285"/>
  <c r="BL3" i="273"/>
  <c r="BL3" i="286"/>
  <c r="BL3" i="323"/>
  <c r="BL3" i="315"/>
  <c r="BL3" i="324"/>
  <c r="BL3" i="265"/>
  <c r="BQ178" i="273"/>
  <c r="BQ32" i="324"/>
  <c r="BQ33" i="324" s="1"/>
  <c r="BQ37" i="324"/>
  <c r="BQ38" i="324" s="1"/>
  <c r="BQ55" i="273"/>
  <c r="BR56" i="273" s="1"/>
  <c r="BQ27" i="324"/>
  <c r="BQ28" i="324" s="1"/>
  <c r="BO23" i="327"/>
  <c r="BO60" i="324"/>
  <c r="BM11" i="325"/>
  <c r="BM34" i="265"/>
  <c r="BM66" i="324"/>
  <c r="BM28" i="285"/>
  <c r="BP126" i="273"/>
  <c r="BO21" i="285"/>
  <c r="BP59" i="324"/>
  <c r="BP22" i="327"/>
  <c r="CC44" i="273"/>
  <c r="CF5" i="325"/>
  <c r="CF5" i="327"/>
  <c r="CF5" i="324"/>
  <c r="CF5" i="323"/>
  <c r="CD34" i="273"/>
  <c r="CE28" i="273"/>
  <c r="CE29" i="273" s="1"/>
  <c r="CE33" i="273" s="1"/>
  <c r="CE32" i="273"/>
  <c r="CF5" i="320"/>
  <c r="CF25" i="273"/>
  <c r="CF26" i="273" s="1"/>
  <c r="CF5" i="315"/>
  <c r="CF5" i="288"/>
  <c r="CF5" i="282"/>
  <c r="CF5" i="275"/>
  <c r="CF5" i="286"/>
  <c r="CF5" i="265"/>
  <c r="CF5" i="285"/>
  <c r="CF5" i="289"/>
  <c r="CF5" i="278"/>
  <c r="CF15" i="273"/>
  <c r="CF16" i="273" s="1"/>
  <c r="CF5" i="273"/>
  <c r="CE177" i="273"/>
  <c r="CE168" i="273"/>
  <c r="BL108" i="278" l="1"/>
  <c r="BL50" i="325"/>
  <c r="BL51" i="325" s="1"/>
  <c r="BL54" i="325" s="1"/>
  <c r="BL55" i="325" s="1"/>
  <c r="BL59" i="325" s="1"/>
  <c r="BL60" i="325" s="1"/>
  <c r="BM108" i="278"/>
  <c r="BM50" i="325"/>
  <c r="BM51" i="325" s="1"/>
  <c r="BM54" i="325" s="1"/>
  <c r="BM55" i="325" s="1"/>
  <c r="BM59" i="325" s="1"/>
  <c r="BM60" i="325" s="1"/>
  <c r="BN108" i="278"/>
  <c r="BN50" i="325"/>
  <c r="BN51" i="325" s="1"/>
  <c r="BN54" i="325" s="1"/>
  <c r="BN55" i="325" s="1"/>
  <c r="BN59" i="325" s="1"/>
  <c r="BN60" i="325" s="1"/>
  <c r="CD87" i="278"/>
  <c r="CD88" i="278" s="1"/>
  <c r="CD94" i="278" s="1"/>
  <c r="CD48" i="324"/>
  <c r="BS62" i="324"/>
  <c r="BS25" i="327"/>
  <c r="CS10" i="273"/>
  <c r="CR12" i="273"/>
  <c r="BR106" i="273"/>
  <c r="BR138" i="273"/>
  <c r="BP252" i="278"/>
  <c r="BP254" i="278" s="1"/>
  <c r="BP291" i="278" s="1"/>
  <c r="BP91" i="278"/>
  <c r="BS79" i="288"/>
  <c r="BS135" i="273"/>
  <c r="BS136" i="273" s="1"/>
  <c r="BS139" i="273" s="1"/>
  <c r="BR261" i="278"/>
  <c r="BR99" i="278"/>
  <c r="BP140" i="273"/>
  <c r="BO92" i="278"/>
  <c r="BP111" i="273"/>
  <c r="BO112" i="273" s="1"/>
  <c r="BO61" i="288" s="1"/>
  <c r="BP51" i="288"/>
  <c r="BP52" i="288" s="1"/>
  <c r="BP56" i="288" s="1"/>
  <c r="BQ46" i="325"/>
  <c r="BQ47" i="325" s="1"/>
  <c r="BQ62" i="325" s="1"/>
  <c r="BQ55" i="288"/>
  <c r="BP92" i="325"/>
  <c r="BP42" i="288"/>
  <c r="BP35" i="288"/>
  <c r="CF38" i="273"/>
  <c r="CF145" i="325"/>
  <c r="CF13" i="288"/>
  <c r="BS103" i="273"/>
  <c r="BS104" i="273" s="1"/>
  <c r="BS107" i="273" s="1"/>
  <c r="BS26" i="288"/>
  <c r="BR277" i="278"/>
  <c r="M63" i="325"/>
  <c r="BR42" i="325"/>
  <c r="BR43" i="325" s="1"/>
  <c r="BR93" i="325"/>
  <c r="BQ108" i="273"/>
  <c r="BP58" i="325"/>
  <c r="BR135" i="278"/>
  <c r="BR126" i="278"/>
  <c r="BR79" i="278"/>
  <c r="BR173" i="278"/>
  <c r="BP4" i="327"/>
  <c r="BP4" i="323"/>
  <c r="BP4" i="278"/>
  <c r="BP4" i="325"/>
  <c r="BP4" i="265"/>
  <c r="BP4" i="315"/>
  <c r="BP4" i="275"/>
  <c r="BP4" i="273"/>
  <c r="BP4" i="320"/>
  <c r="BP4" i="288"/>
  <c r="BP4" i="285"/>
  <c r="BP4" i="289"/>
  <c r="BP4" i="286"/>
  <c r="BP4" i="282"/>
  <c r="BP4" i="324"/>
  <c r="BR49" i="278"/>
  <c r="BR237" i="278"/>
  <c r="BQ170" i="273"/>
  <c r="BQ172" i="273" s="1"/>
  <c r="BQ173" i="273" s="1"/>
  <c r="BR71" i="278"/>
  <c r="BR189" i="278"/>
  <c r="BR197" i="278"/>
  <c r="BR56" i="278"/>
  <c r="BR118" i="278"/>
  <c r="BR181" i="278"/>
  <c r="BR205" i="278"/>
  <c r="BR245" i="278"/>
  <c r="BR253" i="278"/>
  <c r="BR229" i="278"/>
  <c r="BR269" i="278"/>
  <c r="BR144" i="278"/>
  <c r="BR153" i="278"/>
  <c r="BR213" i="278"/>
  <c r="BR221" i="278"/>
  <c r="BS13" i="289"/>
  <c r="BS14" i="289" s="1"/>
  <c r="BL64" i="278"/>
  <c r="BL66" i="278" s="1"/>
  <c r="BL105" i="278" s="1"/>
  <c r="BL109" i="278" s="1"/>
  <c r="AG11" i="327"/>
  <c r="BQ34" i="278"/>
  <c r="BR28" i="278"/>
  <c r="BR29" i="278" s="1"/>
  <c r="BR40" i="278" s="1"/>
  <c r="BR118" i="325"/>
  <c r="BR130" i="325"/>
  <c r="BR26" i="327"/>
  <c r="BP129" i="325"/>
  <c r="BP117" i="325"/>
  <c r="BP276" i="278"/>
  <c r="BP278" i="278" s="1"/>
  <c r="BP294" i="278" s="1"/>
  <c r="BP143" i="278"/>
  <c r="BP145" i="278" s="1"/>
  <c r="BP160" i="278" s="1"/>
  <c r="BP208" i="273"/>
  <c r="BP209" i="273" s="1"/>
  <c r="BP188" i="278"/>
  <c r="BP190" i="278" s="1"/>
  <c r="BP283" i="278" s="1"/>
  <c r="BP204" i="278"/>
  <c r="BP206" i="278" s="1"/>
  <c r="BP285" i="278" s="1"/>
  <c r="BP268" i="278"/>
  <c r="BP270" i="278" s="1"/>
  <c r="BP293" i="278" s="1"/>
  <c r="BN39" i="278"/>
  <c r="BN41" i="278" s="1"/>
  <c r="BN127" i="278" s="1"/>
  <c r="BN128" i="278" s="1"/>
  <c r="BN158" i="278" s="1"/>
  <c r="BO295" i="278"/>
  <c r="BO301" i="278" s="1"/>
  <c r="BP172" i="278"/>
  <c r="BP174" i="278" s="1"/>
  <c r="BP281" i="278" s="1"/>
  <c r="BP228" i="278"/>
  <c r="BP230" i="278" s="1"/>
  <c r="BP288" i="278" s="1"/>
  <c r="BP202" i="273"/>
  <c r="BP203" i="273" s="1"/>
  <c r="BP134" i="278"/>
  <c r="BP136" i="278" s="1"/>
  <c r="BP159" i="278" s="1"/>
  <c r="BP180" i="278"/>
  <c r="BP182" i="278" s="1"/>
  <c r="BP282" i="278" s="1"/>
  <c r="BP220" i="278"/>
  <c r="BP222" i="278" s="1"/>
  <c r="BP287" i="278" s="1"/>
  <c r="BP260" i="278"/>
  <c r="BP262" i="278" s="1"/>
  <c r="BP292" i="278" s="1"/>
  <c r="BP197" i="273"/>
  <c r="BP198" i="273" s="1"/>
  <c r="BP201" i="273" s="1"/>
  <c r="BP196" i="278"/>
  <c r="BP198" i="278" s="1"/>
  <c r="BP284" i="278" s="1"/>
  <c r="BP236" i="278"/>
  <c r="BP238" i="278" s="1"/>
  <c r="BP289" i="278" s="1"/>
  <c r="BQ90" i="273"/>
  <c r="BP20" i="278"/>
  <c r="BP152" i="278"/>
  <c r="BP154" i="278" s="1"/>
  <c r="BP161" i="278" s="1"/>
  <c r="BP212" i="278"/>
  <c r="BP214" i="278" s="1"/>
  <c r="BP286" i="278" s="1"/>
  <c r="BP244" i="278"/>
  <c r="BP246" i="278" s="1"/>
  <c r="BP290" i="278" s="1"/>
  <c r="BQ20" i="275"/>
  <c r="BR17" i="275" s="1"/>
  <c r="BI329" i="278"/>
  <c r="BI30" i="265" s="1"/>
  <c r="BK323" i="278"/>
  <c r="BK73" i="265"/>
  <c r="BJ323" i="278"/>
  <c r="BJ324" i="278" s="1"/>
  <c r="BJ328" i="278" s="1"/>
  <c r="BJ73" i="265"/>
  <c r="BJ314" i="278"/>
  <c r="BJ315" i="278" s="1"/>
  <c r="BJ327" i="278" s="1"/>
  <c r="BJ67" i="265"/>
  <c r="CD319" i="278"/>
  <c r="CD310" i="278"/>
  <c r="BK311" i="278"/>
  <c r="BK312" i="278" s="1"/>
  <c r="BJ11" i="265"/>
  <c r="BJ29" i="265" s="1"/>
  <c r="BQ70" i="273"/>
  <c r="BO22" i="278"/>
  <c r="BO39" i="278" s="1"/>
  <c r="BO41" i="278" s="1"/>
  <c r="BK9" i="265"/>
  <c r="BK11" i="265" s="1"/>
  <c r="BK29" i="265" s="1"/>
  <c r="BL300" i="278"/>
  <c r="BL302" i="278" s="1"/>
  <c r="BL303" i="278" s="1"/>
  <c r="BP19" i="278"/>
  <c r="BP335" i="278"/>
  <c r="CD44" i="273"/>
  <c r="CD275" i="278"/>
  <c r="CD251" i="278"/>
  <c r="CD259" i="278"/>
  <c r="CD267" i="278"/>
  <c r="CD235" i="278"/>
  <c r="CD243" i="278"/>
  <c r="CD219" i="278"/>
  <c r="CD227" i="278"/>
  <c r="CD203" i="278"/>
  <c r="CD211" i="278"/>
  <c r="CD195" i="278"/>
  <c r="CD179" i="278"/>
  <c r="CD187" i="278"/>
  <c r="CD151" i="278"/>
  <c r="CD133" i="278"/>
  <c r="CD171" i="278"/>
  <c r="CD142" i="278"/>
  <c r="BN57" i="278"/>
  <c r="BN58" i="278" s="1"/>
  <c r="BN72" i="278"/>
  <c r="BN73" i="278" s="1"/>
  <c r="BN106" i="278" s="1"/>
  <c r="BM127" i="278"/>
  <c r="BM128" i="278" s="1"/>
  <c r="BM158" i="278" s="1"/>
  <c r="BM80" i="278"/>
  <c r="BM81" i="278" s="1"/>
  <c r="BM107" i="278" s="1"/>
  <c r="BM119" i="278"/>
  <c r="BM120" i="278" s="1"/>
  <c r="BM157" i="278" s="1"/>
  <c r="BM50" i="278"/>
  <c r="BM51" i="278" s="1"/>
  <c r="BM104" i="278" s="1"/>
  <c r="BM72" i="278"/>
  <c r="BM73" i="278" s="1"/>
  <c r="BM106" i="278" s="1"/>
  <c r="BM57" i="278"/>
  <c r="BM58" i="278" s="1"/>
  <c r="BR179" i="273"/>
  <c r="BR68" i="273"/>
  <c r="BR178" i="273"/>
  <c r="BR55" i="273"/>
  <c r="BS56" i="273" s="1"/>
  <c r="BR27" i="324"/>
  <c r="BR28" i="324" s="1"/>
  <c r="BR37" i="324"/>
  <c r="BR38" i="324" s="1"/>
  <c r="BR32" i="324"/>
  <c r="BR33" i="324" s="1"/>
  <c r="BR11" i="286"/>
  <c r="BR93" i="273"/>
  <c r="BS94" i="273" s="1"/>
  <c r="BS181" i="273" s="1"/>
  <c r="BR89" i="273"/>
  <c r="BQ24" i="327"/>
  <c r="BQ61" i="324"/>
  <c r="BO20" i="327"/>
  <c r="BO57" i="324"/>
  <c r="BO63" i="324" s="1"/>
  <c r="BO64" i="324" s="1"/>
  <c r="BQ23" i="327"/>
  <c r="BQ60" i="324"/>
  <c r="BN34" i="265"/>
  <c r="BN28" i="285"/>
  <c r="BN66" i="324"/>
  <c r="BN11" i="325"/>
  <c r="BU40" i="273"/>
  <c r="BT219" i="273"/>
  <c r="BT43" i="273"/>
  <c r="BT45" i="273" s="1"/>
  <c r="BT149" i="273" s="1"/>
  <c r="BT150" i="273" s="1"/>
  <c r="BT49" i="324" s="1"/>
  <c r="BT50" i="324" s="1"/>
  <c r="BR69" i="273"/>
  <c r="BR15" i="275"/>
  <c r="BR73" i="273"/>
  <c r="BS74" i="273" s="1"/>
  <c r="BR42" i="324"/>
  <c r="BR43" i="324" s="1"/>
  <c r="BP22" i="324"/>
  <c r="BP23" i="324" s="1"/>
  <c r="BP214" i="273"/>
  <c r="BP215" i="273" s="1"/>
  <c r="BP21" i="278" s="1"/>
  <c r="BR88" i="273"/>
  <c r="BR180" i="273"/>
  <c r="BR124" i="273"/>
  <c r="BO182" i="273"/>
  <c r="BN189" i="273"/>
  <c r="BN190" i="273" s="1"/>
  <c r="BQ59" i="324"/>
  <c r="BQ22" i="327"/>
  <c r="BM3" i="315"/>
  <c r="BM3" i="289"/>
  <c r="BM3" i="286"/>
  <c r="BM3" i="288"/>
  <c r="BM3" i="320"/>
  <c r="BM3" i="273"/>
  <c r="BM3" i="278"/>
  <c r="BM3" i="324"/>
  <c r="BM3" i="323"/>
  <c r="BM3" i="275"/>
  <c r="BM3" i="282"/>
  <c r="BM3" i="327"/>
  <c r="BM3" i="265"/>
  <c r="BM3" i="285"/>
  <c r="BM3" i="325"/>
  <c r="BP21" i="285"/>
  <c r="BQ126" i="273"/>
  <c r="BQ58" i="324"/>
  <c r="BQ21" i="327"/>
  <c r="BS2" i="275"/>
  <c r="BS2" i="320"/>
  <c r="BS154" i="273"/>
  <c r="BS155" i="273" s="1"/>
  <c r="BS84" i="273"/>
  <c r="BS85" i="273" s="1"/>
  <c r="BS163" i="273"/>
  <c r="BS164" i="273" s="1"/>
  <c r="BS220" i="273"/>
  <c r="BS221" i="273" s="1"/>
  <c r="BS2" i="288"/>
  <c r="BS2" i="323"/>
  <c r="BS2" i="286"/>
  <c r="BS2" i="273"/>
  <c r="BS2" i="265"/>
  <c r="BS2" i="282"/>
  <c r="BS2" i="325"/>
  <c r="BS121" i="273"/>
  <c r="BS122" i="273" s="1"/>
  <c r="BS125" i="273" s="1"/>
  <c r="BS2" i="315"/>
  <c r="BS2" i="289"/>
  <c r="BS2" i="278"/>
  <c r="BS2" i="327"/>
  <c r="BS64" i="273"/>
  <c r="BS51" i="273"/>
  <c r="BS2" i="324"/>
  <c r="BS2" i="285"/>
  <c r="BR169" i="273"/>
  <c r="BR207" i="273"/>
  <c r="CG5" i="325"/>
  <c r="CG5" i="327"/>
  <c r="CD39" i="273"/>
  <c r="CE34" i="273"/>
  <c r="CG5" i="324"/>
  <c r="CG5" i="323"/>
  <c r="CF28" i="273"/>
  <c r="CF29" i="273" s="1"/>
  <c r="CF33" i="273" s="1"/>
  <c r="CF32" i="273"/>
  <c r="CG5" i="320"/>
  <c r="CG25" i="273"/>
  <c r="CG26" i="273" s="1"/>
  <c r="CG5" i="315"/>
  <c r="CG5" i="275"/>
  <c r="CG5" i="286"/>
  <c r="CG5" i="265"/>
  <c r="CG5" i="288"/>
  <c r="CG5" i="282"/>
  <c r="CG5" i="278"/>
  <c r="CG5" i="285"/>
  <c r="CG5" i="289"/>
  <c r="CG15" i="273"/>
  <c r="CG16" i="273" s="1"/>
  <c r="CG5" i="273"/>
  <c r="CF177" i="273"/>
  <c r="CF168" i="273"/>
  <c r="CE87" i="278" l="1"/>
  <c r="CE88" i="278" s="1"/>
  <c r="CE94" i="278" s="1"/>
  <c r="CE48" i="324"/>
  <c r="BT25" i="327"/>
  <c r="BT62" i="324"/>
  <c r="CT10" i="273"/>
  <c r="CS12" i="273"/>
  <c r="BQ244" i="278"/>
  <c r="BQ246" i="278" s="1"/>
  <c r="BQ290" i="278" s="1"/>
  <c r="BQ91" i="278"/>
  <c r="BS269" i="278"/>
  <c r="BS99" i="278"/>
  <c r="BT79" i="288"/>
  <c r="BT135" i="273"/>
  <c r="BT136" i="273" s="1"/>
  <c r="BT139" i="273" s="1"/>
  <c r="BQ140" i="273"/>
  <c r="BP92" i="278"/>
  <c r="BS106" i="273"/>
  <c r="BS138" i="273"/>
  <c r="BR46" i="325"/>
  <c r="BR55" i="288"/>
  <c r="BQ111" i="273"/>
  <c r="BP112" i="273" s="1"/>
  <c r="BP61" i="288" s="1"/>
  <c r="BQ51" i="288"/>
  <c r="BQ52" i="288" s="1"/>
  <c r="BQ56" i="288" s="1"/>
  <c r="BQ92" i="325"/>
  <c r="BQ42" i="288"/>
  <c r="BQ35" i="288"/>
  <c r="CG38" i="273"/>
  <c r="CG13" i="288"/>
  <c r="CG145" i="325"/>
  <c r="BT103" i="273"/>
  <c r="BT104" i="273" s="1"/>
  <c r="BT107" i="273" s="1"/>
  <c r="BT26" i="288"/>
  <c r="BR47" i="325"/>
  <c r="BR62" i="325" s="1"/>
  <c r="BS245" i="278"/>
  <c r="M99" i="325"/>
  <c r="BS42" i="325"/>
  <c r="BS43" i="325" s="1"/>
  <c r="BS93" i="325"/>
  <c r="BS221" i="278"/>
  <c r="BS71" i="278"/>
  <c r="BR108" i="273"/>
  <c r="BQ58" i="325"/>
  <c r="BS56" i="278"/>
  <c r="BR170" i="273"/>
  <c r="BR172" i="273" s="1"/>
  <c r="BR173" i="273" s="1"/>
  <c r="BQ4" i="285"/>
  <c r="BQ4" i="273"/>
  <c r="BQ4" i="324"/>
  <c r="BQ4" i="325"/>
  <c r="BQ4" i="323"/>
  <c r="BQ4" i="286"/>
  <c r="BQ4" i="315"/>
  <c r="BQ4" i="282"/>
  <c r="BQ4" i="278"/>
  <c r="BQ4" i="275"/>
  <c r="BQ4" i="327"/>
  <c r="BQ4" i="288"/>
  <c r="BQ4" i="320"/>
  <c r="BQ4" i="289"/>
  <c r="BQ4" i="265"/>
  <c r="BS126" i="278"/>
  <c r="BS118" i="278"/>
  <c r="BS144" i="278"/>
  <c r="BS79" i="278"/>
  <c r="BS189" i="278"/>
  <c r="BS205" i="278"/>
  <c r="BS135" i="278"/>
  <c r="BS181" i="278"/>
  <c r="BS253" i="278"/>
  <c r="BS197" i="278"/>
  <c r="BS237" i="278"/>
  <c r="BS213" i="278"/>
  <c r="BS277" i="278"/>
  <c r="BS49" i="278"/>
  <c r="BS153" i="278"/>
  <c r="BS173" i="278"/>
  <c r="BS229" i="278"/>
  <c r="BS261" i="278"/>
  <c r="BT13" i="289"/>
  <c r="BT14" i="289" s="1"/>
  <c r="BN80" i="278"/>
  <c r="BN81" i="278" s="1"/>
  <c r="BN107" i="278" s="1"/>
  <c r="BN50" i="278"/>
  <c r="BN51" i="278" s="1"/>
  <c r="BN104" i="278" s="1"/>
  <c r="BR20" i="275"/>
  <c r="BS17" i="275" s="1"/>
  <c r="BQ134" i="278"/>
  <c r="BQ136" i="278" s="1"/>
  <c r="BQ159" i="278" s="1"/>
  <c r="BR34" i="278"/>
  <c r="BQ335" i="278"/>
  <c r="BQ129" i="325"/>
  <c r="BQ117" i="325"/>
  <c r="BS28" i="278"/>
  <c r="BS29" i="278" s="1"/>
  <c r="BS34" i="278" s="1"/>
  <c r="BS130" i="325"/>
  <c r="BS118" i="325"/>
  <c r="BQ228" i="278"/>
  <c r="BQ230" i="278" s="1"/>
  <c r="BQ288" i="278" s="1"/>
  <c r="BN119" i="278"/>
  <c r="BN120" i="278" s="1"/>
  <c r="BN157" i="278" s="1"/>
  <c r="BN162" i="278" s="1"/>
  <c r="BQ268" i="278"/>
  <c r="BQ270" i="278" s="1"/>
  <c r="BQ293" i="278" s="1"/>
  <c r="BO33" i="278"/>
  <c r="BO35" i="278" s="1"/>
  <c r="BP295" i="278"/>
  <c r="BP301" i="278" s="1"/>
  <c r="BQ180" i="278"/>
  <c r="BQ182" i="278" s="1"/>
  <c r="BQ282" i="278" s="1"/>
  <c r="BQ236" i="278"/>
  <c r="BQ238" i="278" s="1"/>
  <c r="BQ289" i="278" s="1"/>
  <c r="BQ172" i="278"/>
  <c r="BQ174" i="278" s="1"/>
  <c r="BQ281" i="278" s="1"/>
  <c r="BQ260" i="278"/>
  <c r="BQ262" i="278" s="1"/>
  <c r="BQ292" i="278" s="1"/>
  <c r="BQ208" i="273"/>
  <c r="BQ209" i="273" s="1"/>
  <c r="BQ20" i="278"/>
  <c r="BQ204" i="278"/>
  <c r="BQ206" i="278" s="1"/>
  <c r="BQ285" i="278" s="1"/>
  <c r="BQ276" i="278"/>
  <c r="BQ278" i="278" s="1"/>
  <c r="BQ294" i="278" s="1"/>
  <c r="BQ202" i="273"/>
  <c r="BQ203" i="273" s="1"/>
  <c r="BQ152" i="278"/>
  <c r="BQ154" i="278" s="1"/>
  <c r="BQ161" i="278" s="1"/>
  <c r="BQ188" i="278"/>
  <c r="BQ190" i="278" s="1"/>
  <c r="BQ283" i="278" s="1"/>
  <c r="BQ220" i="278"/>
  <c r="BQ222" i="278" s="1"/>
  <c r="BQ287" i="278" s="1"/>
  <c r="BQ252" i="278"/>
  <c r="BQ254" i="278" s="1"/>
  <c r="BQ291" i="278" s="1"/>
  <c r="BR90" i="273"/>
  <c r="BQ197" i="273"/>
  <c r="BQ198" i="273" s="1"/>
  <c r="BQ201" i="273" s="1"/>
  <c r="BQ143" i="278"/>
  <c r="BQ145" i="278" s="1"/>
  <c r="BQ160" i="278" s="1"/>
  <c r="BQ196" i="278"/>
  <c r="BQ198" i="278" s="1"/>
  <c r="BQ284" i="278" s="1"/>
  <c r="BQ212" i="278"/>
  <c r="BQ214" i="278" s="1"/>
  <c r="BQ286" i="278" s="1"/>
  <c r="BJ329" i="278"/>
  <c r="BJ30" i="265" s="1"/>
  <c r="BK314" i="278"/>
  <c r="BK315" i="278" s="1"/>
  <c r="BK327" i="278" s="1"/>
  <c r="BK67" i="265"/>
  <c r="BK324" i="278"/>
  <c r="BK328" i="278" s="1"/>
  <c r="BL311" i="278"/>
  <c r="BL312" i="278" s="1"/>
  <c r="CE319" i="278"/>
  <c r="CE310" i="278"/>
  <c r="BL10" i="265"/>
  <c r="BL320" i="278"/>
  <c r="BL321" i="278" s="1"/>
  <c r="BR70" i="273"/>
  <c r="BR22" i="324" s="1"/>
  <c r="BR23" i="324" s="1"/>
  <c r="BQ214" i="273"/>
  <c r="BQ215" i="273" s="1"/>
  <c r="BQ21" i="278" s="1"/>
  <c r="BQ19" i="278"/>
  <c r="BQ22" i="324"/>
  <c r="BQ23" i="324" s="1"/>
  <c r="BQ57" i="324" s="1"/>
  <c r="BQ63" i="324" s="1"/>
  <c r="BQ64" i="324" s="1"/>
  <c r="BP22" i="278"/>
  <c r="BP33" i="278" s="1"/>
  <c r="BP35" i="278" s="1"/>
  <c r="BP93" i="278" s="1"/>
  <c r="BL9" i="265"/>
  <c r="BM162" i="278"/>
  <c r="BM64" i="278"/>
  <c r="BM61" i="278"/>
  <c r="BM62" i="278" s="1"/>
  <c r="BM65" i="278" s="1"/>
  <c r="BO119" i="278"/>
  <c r="BO120" i="278" s="1"/>
  <c r="BO157" i="278" s="1"/>
  <c r="BO80" i="278"/>
  <c r="BO81" i="278" s="1"/>
  <c r="BO107" i="278" s="1"/>
  <c r="BO127" i="278"/>
  <c r="BO128" i="278" s="1"/>
  <c r="BO158" i="278" s="1"/>
  <c r="BO50" i="278"/>
  <c r="BO51" i="278" s="1"/>
  <c r="BO104" i="278" s="1"/>
  <c r="BN64" i="278"/>
  <c r="BN61" i="278"/>
  <c r="BN62" i="278" s="1"/>
  <c r="BN65" i="278" s="1"/>
  <c r="CE44" i="273"/>
  <c r="CE275" i="278"/>
  <c r="CE243" i="278"/>
  <c r="CE259" i="278"/>
  <c r="CE267" i="278"/>
  <c r="CE235" i="278"/>
  <c r="CE211" i="278"/>
  <c r="CE219" i="278"/>
  <c r="CE251" i="278"/>
  <c r="CE227" i="278"/>
  <c r="CE187" i="278"/>
  <c r="CE195" i="278"/>
  <c r="CE203" i="278"/>
  <c r="CE171" i="278"/>
  <c r="CE179" i="278"/>
  <c r="CE142" i="278"/>
  <c r="CE151" i="278"/>
  <c r="CE133" i="278"/>
  <c r="BQ21" i="285"/>
  <c r="BR126" i="273"/>
  <c r="BR61" i="324"/>
  <c r="BR24" i="327"/>
  <c r="BS179" i="273"/>
  <c r="BS68" i="273"/>
  <c r="BS169" i="273"/>
  <c r="BS207" i="273"/>
  <c r="BN3" i="278"/>
  <c r="BN3" i="289"/>
  <c r="BN3" i="324"/>
  <c r="BN3" i="315"/>
  <c r="BN3" i="286"/>
  <c r="BN3" i="265"/>
  <c r="BN3" i="320"/>
  <c r="BN3" i="275"/>
  <c r="BN3" i="325"/>
  <c r="BN3" i="327"/>
  <c r="BN3" i="323"/>
  <c r="BN3" i="282"/>
  <c r="BN3" i="288"/>
  <c r="BN3" i="273"/>
  <c r="BN3" i="285"/>
  <c r="BS180" i="273"/>
  <c r="BS88" i="273"/>
  <c r="BS124" i="273"/>
  <c r="BU219" i="273"/>
  <c r="BU43" i="273"/>
  <c r="BU45" i="273" s="1"/>
  <c r="BU149" i="273" s="1"/>
  <c r="BU150" i="273" s="1"/>
  <c r="BU49" i="324" s="1"/>
  <c r="BU50" i="324" s="1"/>
  <c r="BV40" i="273"/>
  <c r="BR59" i="324"/>
  <c r="BR22" i="327"/>
  <c r="BS52" i="273"/>
  <c r="BS107" i="325" s="1"/>
  <c r="BS108" i="325" s="1"/>
  <c r="BS135" i="325" s="1"/>
  <c r="BS11" i="286"/>
  <c r="BS89" i="273"/>
  <c r="BS93" i="273"/>
  <c r="BT94" i="273" s="1"/>
  <c r="BT181" i="273" s="1"/>
  <c r="BO189" i="273"/>
  <c r="BO190" i="273" s="1"/>
  <c r="BP182" i="273"/>
  <c r="BO66" i="324"/>
  <c r="BO11" i="325"/>
  <c r="BO28" i="285"/>
  <c r="BO34" i="265"/>
  <c r="BR60" i="324"/>
  <c r="BR23" i="327"/>
  <c r="BS65" i="273"/>
  <c r="BS45" i="325" s="1"/>
  <c r="BP57" i="324"/>
  <c r="BP63" i="324" s="1"/>
  <c r="BP64" i="324" s="1"/>
  <c r="BP20" i="327"/>
  <c r="BT2" i="285"/>
  <c r="BT2" i="273"/>
  <c r="BT2" i="289"/>
  <c r="BT2" i="323"/>
  <c r="BT154" i="273"/>
  <c r="BT155" i="273" s="1"/>
  <c r="BT2" i="288"/>
  <c r="BT121" i="273"/>
  <c r="BT122" i="273" s="1"/>
  <c r="BT125" i="273" s="1"/>
  <c r="BT2" i="315"/>
  <c r="BT2" i="286"/>
  <c r="BT2" i="282"/>
  <c r="BT163" i="273"/>
  <c r="BT164" i="273" s="1"/>
  <c r="BT2" i="278"/>
  <c r="BT2" i="327"/>
  <c r="BT84" i="273"/>
  <c r="BT85" i="273" s="1"/>
  <c r="BT2" i="275"/>
  <c r="BT220" i="273"/>
  <c r="BT221" i="273" s="1"/>
  <c r="BT2" i="265"/>
  <c r="BT2" i="320"/>
  <c r="BT2" i="324"/>
  <c r="BT2" i="325"/>
  <c r="BT51" i="273"/>
  <c r="BT52" i="273" s="1"/>
  <c r="BT107" i="325" s="1"/>
  <c r="BT108" i="325" s="1"/>
  <c r="BT135" i="325" s="1"/>
  <c r="BT64" i="273"/>
  <c r="BT65" i="273" s="1"/>
  <c r="BT45" i="325" s="1"/>
  <c r="BR21" i="327"/>
  <c r="BR58" i="324"/>
  <c r="CH5" i="327"/>
  <c r="CH5" i="325"/>
  <c r="CE39" i="273"/>
  <c r="CH5" i="324"/>
  <c r="CH5" i="323"/>
  <c r="CF34" i="273"/>
  <c r="CG28" i="273"/>
  <c r="CG29" i="273" s="1"/>
  <c r="CG33" i="273" s="1"/>
  <c r="CG32" i="273"/>
  <c r="CH5" i="320"/>
  <c r="CH25" i="273"/>
  <c r="CH26" i="273" s="1"/>
  <c r="CH5" i="315"/>
  <c r="CH5" i="275"/>
  <c r="CH5" i="286"/>
  <c r="CH5" i="265"/>
  <c r="CH5" i="288"/>
  <c r="CH5" i="282"/>
  <c r="CH5" i="285"/>
  <c r="CH5" i="289"/>
  <c r="CH5" i="278"/>
  <c r="CH15" i="273"/>
  <c r="CH16" i="273" s="1"/>
  <c r="CH5" i="273"/>
  <c r="CG177" i="273"/>
  <c r="CG168" i="273"/>
  <c r="AH32" i="265"/>
  <c r="CF87" i="278" l="1"/>
  <c r="CF88" i="278" s="1"/>
  <c r="CF94" i="278" s="1"/>
  <c r="CF48" i="324"/>
  <c r="BU25" i="327"/>
  <c r="BU62" i="324"/>
  <c r="BP95" i="278"/>
  <c r="BP100" i="278" s="1"/>
  <c r="BP101" i="278" s="1"/>
  <c r="CU10" i="273"/>
  <c r="CT12" i="273"/>
  <c r="BO72" i="278"/>
  <c r="BO73" i="278" s="1"/>
  <c r="BO106" i="278" s="1"/>
  <c r="BO93" i="278"/>
  <c r="BO95" i="278" s="1"/>
  <c r="BO100" i="278" s="1"/>
  <c r="BO101" i="278" s="1"/>
  <c r="BR260" i="278"/>
  <c r="BR262" i="278" s="1"/>
  <c r="BR292" i="278" s="1"/>
  <c r="BR91" i="278"/>
  <c r="BU79" i="288"/>
  <c r="BU135" i="273"/>
  <c r="BU136" i="273" s="1"/>
  <c r="BU139" i="273" s="1"/>
  <c r="BT253" i="278"/>
  <c r="BT99" i="278"/>
  <c r="BR140" i="273"/>
  <c r="BQ92" i="278"/>
  <c r="BS170" i="273"/>
  <c r="BS172" i="273" s="1"/>
  <c r="BS173" i="273" s="1"/>
  <c r="BS4" i="323" s="1"/>
  <c r="BR111" i="273"/>
  <c r="BQ112" i="273" s="1"/>
  <c r="BQ61" i="288" s="1"/>
  <c r="BR51" i="288"/>
  <c r="BR52" i="288" s="1"/>
  <c r="BR56" i="288" s="1"/>
  <c r="BS46" i="325"/>
  <c r="BS47" i="325" s="1"/>
  <c r="BS62" i="325" s="1"/>
  <c r="BS55" i="288"/>
  <c r="BR92" i="325"/>
  <c r="BR42" i="288"/>
  <c r="BR35" i="288"/>
  <c r="BU103" i="273"/>
  <c r="BU104" i="273" s="1"/>
  <c r="BU107" i="273" s="1"/>
  <c r="BU26" i="288"/>
  <c r="CH38" i="273"/>
  <c r="CH13" i="288"/>
  <c r="CH145" i="325"/>
  <c r="BT42" i="325"/>
  <c r="BT43" i="325" s="1"/>
  <c r="BT93" i="325"/>
  <c r="BT229" i="278"/>
  <c r="BS108" i="273"/>
  <c r="BR58" i="325"/>
  <c r="BT56" i="278"/>
  <c r="BT221" i="278"/>
  <c r="BT71" i="278"/>
  <c r="BT245" i="278"/>
  <c r="BT144" i="278"/>
  <c r="BR4" i="324"/>
  <c r="BR4" i="325"/>
  <c r="BR4" i="315"/>
  <c r="BR4" i="285"/>
  <c r="BR4" i="273"/>
  <c r="BR4" i="288"/>
  <c r="BR4" i="323"/>
  <c r="BR4" i="289"/>
  <c r="BR4" i="265"/>
  <c r="BR4" i="320"/>
  <c r="BR4" i="282"/>
  <c r="BR4" i="327"/>
  <c r="BR4" i="275"/>
  <c r="BR4" i="278"/>
  <c r="BR4" i="286"/>
  <c r="BT173" i="278"/>
  <c r="BT237" i="278"/>
  <c r="BT126" i="278"/>
  <c r="BT189" i="278"/>
  <c r="BT261" i="278"/>
  <c r="BT277" i="278"/>
  <c r="BT118" i="278"/>
  <c r="BT79" i="278"/>
  <c r="BT181" i="278"/>
  <c r="BT213" i="278"/>
  <c r="BT269" i="278"/>
  <c r="BU13" i="289"/>
  <c r="BU14" i="289" s="1"/>
  <c r="BT49" i="278"/>
  <c r="BT153" i="278"/>
  <c r="BT135" i="278"/>
  <c r="BT197" i="278"/>
  <c r="BT205" i="278"/>
  <c r="AH334" i="278"/>
  <c r="AH336" i="278" s="1"/>
  <c r="AH12" i="325" s="1"/>
  <c r="BR196" i="278"/>
  <c r="BR198" i="278" s="1"/>
  <c r="BR284" i="278" s="1"/>
  <c r="BS40" i="278"/>
  <c r="BR202" i="273"/>
  <c r="BR203" i="273" s="1"/>
  <c r="BR188" i="278"/>
  <c r="BR190" i="278" s="1"/>
  <c r="BR283" i="278" s="1"/>
  <c r="BR252" i="278"/>
  <c r="BR254" i="278" s="1"/>
  <c r="BR291" i="278" s="1"/>
  <c r="BR152" i="278"/>
  <c r="BR154" i="278" s="1"/>
  <c r="BR161" i="278" s="1"/>
  <c r="BR220" i="278"/>
  <c r="BR222" i="278" s="1"/>
  <c r="BR287" i="278" s="1"/>
  <c r="BR143" i="278"/>
  <c r="BR145" i="278" s="1"/>
  <c r="BR160" i="278" s="1"/>
  <c r="BR244" i="278"/>
  <c r="BR246" i="278" s="1"/>
  <c r="BR290" i="278" s="1"/>
  <c r="BT26" i="327"/>
  <c r="BT28" i="278"/>
  <c r="BT29" i="278" s="1"/>
  <c r="BT34" i="278" s="1"/>
  <c r="BT118" i="325"/>
  <c r="BT130" i="325"/>
  <c r="BS26" i="327"/>
  <c r="BR214" i="273"/>
  <c r="BR215" i="273" s="1"/>
  <c r="BR21" i="278" s="1"/>
  <c r="BR129" i="325"/>
  <c r="BR117" i="325"/>
  <c r="BR236" i="278"/>
  <c r="BR238" i="278" s="1"/>
  <c r="BR289" i="278" s="1"/>
  <c r="BS90" i="273"/>
  <c r="BR208" i="273"/>
  <c r="BR209" i="273" s="1"/>
  <c r="BR134" i="278"/>
  <c r="BR136" i="278" s="1"/>
  <c r="BR159" i="278" s="1"/>
  <c r="BR180" i="278"/>
  <c r="BR182" i="278" s="1"/>
  <c r="BR282" i="278" s="1"/>
  <c r="BR212" i="278"/>
  <c r="BR214" i="278" s="1"/>
  <c r="BR286" i="278" s="1"/>
  <c r="BR268" i="278"/>
  <c r="BR270" i="278" s="1"/>
  <c r="BR293" i="278" s="1"/>
  <c r="BO57" i="278"/>
  <c r="BO58" i="278" s="1"/>
  <c r="BO61" i="278" s="1"/>
  <c r="BO62" i="278" s="1"/>
  <c r="BO65" i="278" s="1"/>
  <c r="BR197" i="273"/>
  <c r="BR198" i="273" s="1"/>
  <c r="BR201" i="273" s="1"/>
  <c r="BR20" i="278"/>
  <c r="BR172" i="278"/>
  <c r="BR174" i="278" s="1"/>
  <c r="BR281" i="278" s="1"/>
  <c r="BR228" i="278"/>
  <c r="BR230" i="278" s="1"/>
  <c r="BR288" i="278" s="1"/>
  <c r="BR204" i="278"/>
  <c r="BR206" i="278" s="1"/>
  <c r="BR285" i="278" s="1"/>
  <c r="BR276" i="278"/>
  <c r="BR278" i="278" s="1"/>
  <c r="BR294" i="278" s="1"/>
  <c r="BQ295" i="278"/>
  <c r="BQ301" i="278" s="1"/>
  <c r="BQ20" i="327"/>
  <c r="BS70" i="273"/>
  <c r="BR335" i="278"/>
  <c r="BK329" i="278"/>
  <c r="BK30" i="265" s="1"/>
  <c r="BR19" i="278"/>
  <c r="BP39" i="278"/>
  <c r="BP41" i="278" s="1"/>
  <c r="BP50" i="278" s="1"/>
  <c r="BP51" i="278" s="1"/>
  <c r="BP104" i="278" s="1"/>
  <c r="BL323" i="278"/>
  <c r="BL324" i="278" s="1"/>
  <c r="BL328" i="278" s="1"/>
  <c r="BL73" i="265"/>
  <c r="BL314" i="278"/>
  <c r="BL315" i="278" s="1"/>
  <c r="BL327" i="278" s="1"/>
  <c r="BL67" i="265"/>
  <c r="BQ22" i="278"/>
  <c r="BQ39" i="278" s="1"/>
  <c r="BQ41" i="278" s="1"/>
  <c r="CF319" i="278"/>
  <c r="CF310" i="278"/>
  <c r="BL11" i="265"/>
  <c r="BL29" i="265" s="1"/>
  <c r="BO162" i="278"/>
  <c r="BO300" i="278" s="1"/>
  <c r="BO302" i="278" s="1"/>
  <c r="BO303" i="278" s="1"/>
  <c r="BN300" i="278"/>
  <c r="BN302" i="278" s="1"/>
  <c r="BN303" i="278" s="1"/>
  <c r="BM300" i="278"/>
  <c r="BM302" i="278" s="1"/>
  <c r="BM303" i="278" s="1"/>
  <c r="BM66" i="278"/>
  <c r="BM105" i="278" s="1"/>
  <c r="BM109" i="278" s="1"/>
  <c r="CF39" i="273"/>
  <c r="CF275" i="278"/>
  <c r="CF267" i="278"/>
  <c r="CF251" i="278"/>
  <c r="CF259" i="278"/>
  <c r="CF203" i="278"/>
  <c r="CF211" i="278"/>
  <c r="CF219" i="278"/>
  <c r="CF243" i="278"/>
  <c r="CF235" i="278"/>
  <c r="CF227" i="278"/>
  <c r="CF179" i="278"/>
  <c r="CF195" i="278"/>
  <c r="CF171" i="278"/>
  <c r="CF187" i="278"/>
  <c r="CF133" i="278"/>
  <c r="CF142" i="278"/>
  <c r="CF151" i="278"/>
  <c r="BP72" i="278"/>
  <c r="BP73" i="278" s="1"/>
  <c r="BP106" i="278" s="1"/>
  <c r="BP57" i="278"/>
  <c r="BP58" i="278" s="1"/>
  <c r="BN66" i="278"/>
  <c r="BN105" i="278" s="1"/>
  <c r="BN109" i="278" s="1"/>
  <c r="BT32" i="324"/>
  <c r="BT33" i="324" s="1"/>
  <c r="BT55" i="273"/>
  <c r="BU56" i="273" s="1"/>
  <c r="BT27" i="324"/>
  <c r="BT28" i="324" s="1"/>
  <c r="BT178" i="273"/>
  <c r="BT37" i="324"/>
  <c r="BT38" i="324" s="1"/>
  <c r="BT69" i="273"/>
  <c r="BT42" i="324"/>
  <c r="BT43" i="324" s="1"/>
  <c r="BT73" i="273"/>
  <c r="BU74" i="273" s="1"/>
  <c r="BT15" i="275"/>
  <c r="BO3" i="278"/>
  <c r="BO3" i="289"/>
  <c r="BO3" i="324"/>
  <c r="BO3" i="265"/>
  <c r="BO3" i="288"/>
  <c r="BO3" i="273"/>
  <c r="BO3" i="323"/>
  <c r="BO3" i="315"/>
  <c r="BO3" i="285"/>
  <c r="BO3" i="275"/>
  <c r="BO3" i="282"/>
  <c r="BO3" i="286"/>
  <c r="BO3" i="327"/>
  <c r="BO3" i="325"/>
  <c r="BO3" i="320"/>
  <c r="BV219" i="273"/>
  <c r="BV43" i="273"/>
  <c r="BV45" i="273" s="1"/>
  <c r="BV149" i="273" s="1"/>
  <c r="BV150" i="273" s="1"/>
  <c r="BV49" i="324" s="1"/>
  <c r="BV50" i="324" s="1"/>
  <c r="BW40" i="273"/>
  <c r="BS73" i="273"/>
  <c r="BT74" i="273" s="1"/>
  <c r="BS69" i="273"/>
  <c r="BS15" i="275"/>
  <c r="BS20" i="275" s="1"/>
  <c r="BT17" i="275" s="1"/>
  <c r="BS42" i="324"/>
  <c r="BS43" i="324" s="1"/>
  <c r="BS32" i="324"/>
  <c r="BS33" i="324" s="1"/>
  <c r="BS37" i="324"/>
  <c r="BS38" i="324" s="1"/>
  <c r="BS55" i="273"/>
  <c r="BT56" i="273" s="1"/>
  <c r="BS178" i="273"/>
  <c r="BS27" i="324"/>
  <c r="BS28" i="324" s="1"/>
  <c r="BU2" i="289"/>
  <c r="BU2" i="285"/>
  <c r="BU2" i="323"/>
  <c r="BU220" i="273"/>
  <c r="BU221" i="273" s="1"/>
  <c r="BU2" i="275"/>
  <c r="BU64" i="273"/>
  <c r="BU65" i="273" s="1"/>
  <c r="BU45" i="325" s="1"/>
  <c r="BU2" i="282"/>
  <c r="BU2" i="265"/>
  <c r="BU2" i="325"/>
  <c r="BU163" i="273"/>
  <c r="BU164" i="273" s="1"/>
  <c r="BU121" i="273"/>
  <c r="BU122" i="273" s="1"/>
  <c r="BU125" i="273" s="1"/>
  <c r="BU154" i="273"/>
  <c r="BU155" i="273" s="1"/>
  <c r="BU2" i="327"/>
  <c r="BU2" i="278"/>
  <c r="BU2" i="288"/>
  <c r="BU2" i="320"/>
  <c r="BU2" i="286"/>
  <c r="BU2" i="324"/>
  <c r="BU2" i="273"/>
  <c r="BU2" i="315"/>
  <c r="BU84" i="273"/>
  <c r="BU85" i="273" s="1"/>
  <c r="BU51" i="273"/>
  <c r="BR20" i="327"/>
  <c r="BR57" i="324"/>
  <c r="BR63" i="324" s="1"/>
  <c r="BR64" i="324" s="1"/>
  <c r="BR21" i="285"/>
  <c r="BS126" i="273"/>
  <c r="BT11" i="286"/>
  <c r="BT93" i="273"/>
  <c r="BU94" i="273" s="1"/>
  <c r="BU181" i="273" s="1"/>
  <c r="BT89" i="273"/>
  <c r="BT207" i="273"/>
  <c r="BT169" i="273"/>
  <c r="BP28" i="285"/>
  <c r="BP11" i="325"/>
  <c r="BP34" i="265"/>
  <c r="BP66" i="324"/>
  <c r="BQ182" i="273"/>
  <c r="BP189" i="273"/>
  <c r="BP190" i="273" s="1"/>
  <c r="BQ11" i="325"/>
  <c r="BQ66" i="324"/>
  <c r="BQ34" i="265"/>
  <c r="BQ28" i="285"/>
  <c r="CI5" i="327"/>
  <c r="CI5" i="325"/>
  <c r="CF44" i="273"/>
  <c r="CI5" i="324"/>
  <c r="CI5" i="323"/>
  <c r="CH28" i="273"/>
  <c r="CH29" i="273" s="1"/>
  <c r="CH33" i="273" s="1"/>
  <c r="CH32" i="273"/>
  <c r="CG34" i="273"/>
  <c r="CI5" i="320"/>
  <c r="CI25" i="273"/>
  <c r="CI26" i="273" s="1"/>
  <c r="CI5" i="315"/>
  <c r="CH177" i="273"/>
  <c r="CH168" i="273"/>
  <c r="CI5" i="265"/>
  <c r="CI5" i="288"/>
  <c r="CI5" i="282"/>
  <c r="CI5" i="275"/>
  <c r="CI5" i="286"/>
  <c r="CI5" i="285"/>
  <c r="CI5" i="289"/>
  <c r="CI5" i="278"/>
  <c r="CI15" i="273"/>
  <c r="CI16" i="273" s="1"/>
  <c r="CI5" i="273"/>
  <c r="BO108" i="278" l="1"/>
  <c r="BO50" i="325"/>
  <c r="BO51" i="325" s="1"/>
  <c r="BO54" i="325" s="1"/>
  <c r="BO55" i="325" s="1"/>
  <c r="BO59" i="325" s="1"/>
  <c r="BO60" i="325" s="1"/>
  <c r="BP108" i="278"/>
  <c r="BP50" i="325"/>
  <c r="BP51" i="325" s="1"/>
  <c r="BP54" i="325" s="1"/>
  <c r="BP55" i="325" s="1"/>
  <c r="BP59" i="325" s="1"/>
  <c r="BP60" i="325" s="1"/>
  <c r="BV25" i="327"/>
  <c r="BV62" i="324"/>
  <c r="CG87" i="278"/>
  <c r="CG88" i="278" s="1"/>
  <c r="CG94" i="278" s="1"/>
  <c r="CG48" i="324"/>
  <c r="CV10" i="273"/>
  <c r="CU12" i="273"/>
  <c r="BT106" i="273"/>
  <c r="BT108" i="273" s="1"/>
  <c r="BT138" i="273"/>
  <c r="BS140" i="273"/>
  <c r="BR92" i="278"/>
  <c r="BU269" i="278"/>
  <c r="BU99" i="278"/>
  <c r="BS260" i="278"/>
  <c r="BS262" i="278" s="1"/>
  <c r="BS292" i="278" s="1"/>
  <c r="BS91" i="278"/>
  <c r="BV79" i="288"/>
  <c r="BV135" i="273"/>
  <c r="BV136" i="273" s="1"/>
  <c r="BV139" i="273" s="1"/>
  <c r="BU106" i="273"/>
  <c r="BU138" i="273"/>
  <c r="BS4" i="273"/>
  <c r="BS4" i="286"/>
  <c r="BS4" i="288"/>
  <c r="BS4" i="289"/>
  <c r="BS4" i="285"/>
  <c r="BS4" i="265"/>
  <c r="BS4" i="327"/>
  <c r="BS4" i="282"/>
  <c r="BS4" i="278"/>
  <c r="BS4" i="275"/>
  <c r="BS4" i="324"/>
  <c r="BT170" i="273"/>
  <c r="BT172" i="273" s="1"/>
  <c r="BT173" i="273" s="1"/>
  <c r="BT4" i="285" s="1"/>
  <c r="BS4" i="315"/>
  <c r="BS4" i="320"/>
  <c r="BS4" i="325"/>
  <c r="BS111" i="273"/>
  <c r="BR112" i="273" s="1"/>
  <c r="BR61" i="288" s="1"/>
  <c r="BS51" i="288"/>
  <c r="BS52" i="288" s="1"/>
  <c r="BS56" i="288" s="1"/>
  <c r="BT46" i="325"/>
  <c r="BT47" i="325" s="1"/>
  <c r="BT62" i="325" s="1"/>
  <c r="BT55" i="288"/>
  <c r="BS92" i="325"/>
  <c r="BS35" i="288"/>
  <c r="BS42" i="288"/>
  <c r="BV103" i="273"/>
  <c r="BV104" i="273" s="1"/>
  <c r="BV107" i="273" s="1"/>
  <c r="BV26" i="288"/>
  <c r="CI38" i="273"/>
  <c r="CI13" i="288"/>
  <c r="CI145" i="325"/>
  <c r="BU42" i="325"/>
  <c r="BU43" i="325" s="1"/>
  <c r="BU93" i="325"/>
  <c r="BS58" i="325"/>
  <c r="BS208" i="273"/>
  <c r="BS209" i="273" s="1"/>
  <c r="BU49" i="278"/>
  <c r="BU181" i="278"/>
  <c r="BU229" i="278"/>
  <c r="BU126" i="278"/>
  <c r="BU173" i="278"/>
  <c r="BU245" i="278"/>
  <c r="BU221" i="278"/>
  <c r="BU261" i="278"/>
  <c r="BU153" i="278"/>
  <c r="BU135" i="278"/>
  <c r="BU197" i="278"/>
  <c r="BU56" i="278"/>
  <c r="BU79" i="278"/>
  <c r="BU189" i="278"/>
  <c r="BU205" i="278"/>
  <c r="BU253" i="278"/>
  <c r="BU71" i="278"/>
  <c r="BU144" i="278"/>
  <c r="BU118" i="278"/>
  <c r="BU213" i="278"/>
  <c r="BU237" i="278"/>
  <c r="BU277" i="278"/>
  <c r="BS197" i="273"/>
  <c r="BS198" i="273" s="1"/>
  <c r="BS201" i="273" s="1"/>
  <c r="BV13" i="289"/>
  <c r="BV14" i="289" s="1"/>
  <c r="BS180" i="278"/>
  <c r="BS182" i="278" s="1"/>
  <c r="BS282" i="278" s="1"/>
  <c r="BS202" i="273"/>
  <c r="BS203" i="273" s="1"/>
  <c r="AH11" i="327"/>
  <c r="BS20" i="278"/>
  <c r="BS172" i="278"/>
  <c r="BS174" i="278" s="1"/>
  <c r="BS281" i="278" s="1"/>
  <c r="BS143" i="278"/>
  <c r="BS145" i="278" s="1"/>
  <c r="BS160" i="278" s="1"/>
  <c r="BS220" i="278"/>
  <c r="BS222" i="278" s="1"/>
  <c r="BS287" i="278" s="1"/>
  <c r="BS134" i="278"/>
  <c r="BS136" i="278" s="1"/>
  <c r="BS159" i="278" s="1"/>
  <c r="BS212" i="278"/>
  <c r="BS214" i="278" s="1"/>
  <c r="BS286" i="278" s="1"/>
  <c r="BS152" i="278"/>
  <c r="BS154" i="278" s="1"/>
  <c r="BS161" i="278" s="1"/>
  <c r="BS188" i="278"/>
  <c r="BS190" i="278" s="1"/>
  <c r="BS283" i="278" s="1"/>
  <c r="BS204" i="278"/>
  <c r="BS206" i="278" s="1"/>
  <c r="BS285" i="278" s="1"/>
  <c r="BS196" i="278"/>
  <c r="BS198" i="278" s="1"/>
  <c r="BS284" i="278" s="1"/>
  <c r="BS228" i="278"/>
  <c r="BS230" i="278" s="1"/>
  <c r="BS288" i="278" s="1"/>
  <c r="BS244" i="278"/>
  <c r="BS246" i="278" s="1"/>
  <c r="BS290" i="278" s="1"/>
  <c r="BS252" i="278"/>
  <c r="BS254" i="278" s="1"/>
  <c r="BS291" i="278" s="1"/>
  <c r="BS276" i="278"/>
  <c r="BS278" i="278" s="1"/>
  <c r="BS294" i="278" s="1"/>
  <c r="BS268" i="278"/>
  <c r="BS270" i="278" s="1"/>
  <c r="BS293" i="278" s="1"/>
  <c r="BS236" i="278"/>
  <c r="BS238" i="278" s="1"/>
  <c r="BS289" i="278" s="1"/>
  <c r="BT40" i="278"/>
  <c r="BO64" i="278"/>
  <c r="BO66" i="278" s="1"/>
  <c r="BO105" i="278" s="1"/>
  <c r="BO109" i="278" s="1"/>
  <c r="BS335" i="278"/>
  <c r="BS129" i="325"/>
  <c r="BS117" i="325"/>
  <c r="BU28" i="278"/>
  <c r="BU29" i="278" s="1"/>
  <c r="BU34" i="278" s="1"/>
  <c r="BU118" i="325"/>
  <c r="BU130" i="325"/>
  <c r="BR295" i="278"/>
  <c r="BR301" i="278" s="1"/>
  <c r="BS214" i="273"/>
  <c r="BS215" i="273" s="1"/>
  <c r="BS21" i="278" s="1"/>
  <c r="BS22" i="324"/>
  <c r="BS23" i="324" s="1"/>
  <c r="BS57" i="324" s="1"/>
  <c r="BS19" i="278"/>
  <c r="BL329" i="278"/>
  <c r="BL30" i="265" s="1"/>
  <c r="BP119" i="278"/>
  <c r="BP120" i="278" s="1"/>
  <c r="BP157" i="278" s="1"/>
  <c r="BP127" i="278"/>
  <c r="BP128" i="278" s="1"/>
  <c r="BP158" i="278" s="1"/>
  <c r="BP80" i="278"/>
  <c r="BP81" i="278" s="1"/>
  <c r="BP107" i="278" s="1"/>
  <c r="BR22" i="278"/>
  <c r="BR39" i="278" s="1"/>
  <c r="BR41" i="278" s="1"/>
  <c r="BR127" i="278" s="1"/>
  <c r="BR128" i="278" s="1"/>
  <c r="BR158" i="278" s="1"/>
  <c r="BQ33" i="278"/>
  <c r="BQ35" i="278" s="1"/>
  <c r="BN311" i="278"/>
  <c r="BN312" i="278" s="1"/>
  <c r="BN10" i="265"/>
  <c r="BN320" i="278"/>
  <c r="BN321" i="278" s="1"/>
  <c r="CG310" i="278"/>
  <c r="CG319" i="278"/>
  <c r="BM311" i="278"/>
  <c r="BM312" i="278" s="1"/>
  <c r="BO10" i="265"/>
  <c r="BO320" i="278"/>
  <c r="BO321" i="278" s="1"/>
  <c r="BM10" i="265"/>
  <c r="BM320" i="278"/>
  <c r="BM321" i="278" s="1"/>
  <c r="BM9" i="265"/>
  <c r="BN9" i="265"/>
  <c r="BQ127" i="278"/>
  <c r="BQ128" i="278" s="1"/>
  <c r="BQ158" i="278" s="1"/>
  <c r="BQ80" i="278"/>
  <c r="BQ81" i="278" s="1"/>
  <c r="BQ107" i="278" s="1"/>
  <c r="BQ50" i="278"/>
  <c r="BQ51" i="278" s="1"/>
  <c r="BQ104" i="278" s="1"/>
  <c r="BQ119" i="278"/>
  <c r="BQ120" i="278" s="1"/>
  <c r="BQ157" i="278" s="1"/>
  <c r="BP64" i="278"/>
  <c r="BP61" i="278"/>
  <c r="BP62" i="278" s="1"/>
  <c r="BP65" i="278" s="1"/>
  <c r="CG275" i="278"/>
  <c r="CG259" i="278"/>
  <c r="CG267" i="278"/>
  <c r="CG243" i="278"/>
  <c r="CG251" i="278"/>
  <c r="CG235" i="278"/>
  <c r="CG227" i="278"/>
  <c r="CG203" i="278"/>
  <c r="CG211" i="278"/>
  <c r="CG219" i="278"/>
  <c r="CG171" i="278"/>
  <c r="CG187" i="278"/>
  <c r="CG195" i="278"/>
  <c r="CG179" i="278"/>
  <c r="CG133" i="278"/>
  <c r="CG142" i="278"/>
  <c r="CG151" i="278"/>
  <c r="BP3" i="325"/>
  <c r="BP3" i="323"/>
  <c r="BP3" i="315"/>
  <c r="BP3" i="327"/>
  <c r="BP3" i="282"/>
  <c r="BP3" i="275"/>
  <c r="BP3" i="288"/>
  <c r="BP3" i="320"/>
  <c r="BP3" i="286"/>
  <c r="BP3" i="285"/>
  <c r="BP3" i="278"/>
  <c r="BP3" i="324"/>
  <c r="BP3" i="265"/>
  <c r="BP3" i="273"/>
  <c r="BP3" i="289"/>
  <c r="BU69" i="273"/>
  <c r="BU73" i="273"/>
  <c r="BV74" i="273" s="1"/>
  <c r="BU15" i="275"/>
  <c r="BU42" i="324"/>
  <c r="BU43" i="324" s="1"/>
  <c r="BS58" i="324"/>
  <c r="BS21" i="327"/>
  <c r="BS22" i="327"/>
  <c r="BS59" i="324"/>
  <c r="BU124" i="273"/>
  <c r="BU88" i="273"/>
  <c r="BU180" i="273"/>
  <c r="BQ189" i="273"/>
  <c r="BQ190" i="273" s="1"/>
  <c r="BR182" i="273"/>
  <c r="BS21" i="285"/>
  <c r="BU52" i="273"/>
  <c r="BU107" i="325" s="1"/>
  <c r="BU108" i="325" s="1"/>
  <c r="BU135" i="325" s="1"/>
  <c r="BT88" i="273"/>
  <c r="BT90" i="273" s="1"/>
  <c r="BT91" i="278" s="1"/>
  <c r="BT180" i="273"/>
  <c r="BT124" i="273"/>
  <c r="BT126" i="273" s="1"/>
  <c r="BT21" i="285" s="1"/>
  <c r="BT24" i="327"/>
  <c r="BT61" i="324"/>
  <c r="BT21" i="327"/>
  <c r="BT58" i="324"/>
  <c r="BU93" i="273"/>
  <c r="BV94" i="273" s="1"/>
  <c r="BV181" i="273" s="1"/>
  <c r="BU11" i="286"/>
  <c r="BU89" i="273"/>
  <c r="BU207" i="273"/>
  <c r="BU169" i="273"/>
  <c r="BT68" i="273"/>
  <c r="BT70" i="273" s="1"/>
  <c r="BT179" i="273"/>
  <c r="BS24" i="327"/>
  <c r="BS61" i="324"/>
  <c r="BX40" i="273"/>
  <c r="BW219" i="273"/>
  <c r="BW43" i="273"/>
  <c r="BW45" i="273" s="1"/>
  <c r="BW149" i="273" s="1"/>
  <c r="BW150" i="273" s="1"/>
  <c r="BW49" i="324" s="1"/>
  <c r="BW50" i="324" s="1"/>
  <c r="BU179" i="273"/>
  <c r="BU68" i="273"/>
  <c r="BR11" i="325"/>
  <c r="BR34" i="265"/>
  <c r="BR28" i="285"/>
  <c r="BR66" i="324"/>
  <c r="BS60" i="324"/>
  <c r="BS23" i="327"/>
  <c r="BV2" i="288"/>
  <c r="BV2" i="265"/>
  <c r="BV154" i="273"/>
  <c r="BV155" i="273" s="1"/>
  <c r="BV84" i="273"/>
  <c r="BV85" i="273" s="1"/>
  <c r="BV2" i="320"/>
  <c r="BV121" i="273"/>
  <c r="BV122" i="273" s="1"/>
  <c r="BV125" i="273" s="1"/>
  <c r="BV2" i="273"/>
  <c r="BV64" i="273"/>
  <c r="BV2" i="325"/>
  <c r="BV220" i="273"/>
  <c r="BV221" i="273" s="1"/>
  <c r="BV2" i="323"/>
  <c r="BV2" i="285"/>
  <c r="BV2" i="275"/>
  <c r="BV2" i="282"/>
  <c r="BV2" i="278"/>
  <c r="BV2" i="289"/>
  <c r="BV2" i="315"/>
  <c r="BV2" i="327"/>
  <c r="BV2" i="286"/>
  <c r="BV51" i="273"/>
  <c r="BV52" i="273" s="1"/>
  <c r="BV107" i="325" s="1"/>
  <c r="BV108" i="325" s="1"/>
  <c r="BV135" i="325" s="1"/>
  <c r="BV163" i="273"/>
  <c r="BV164" i="273" s="1"/>
  <c r="BV2" i="324"/>
  <c r="BT20" i="275"/>
  <c r="BU17" i="275" s="1"/>
  <c r="BT60" i="324"/>
  <c r="BT23" i="327"/>
  <c r="BT59" i="324"/>
  <c r="BT22" i="327"/>
  <c r="CJ5" i="325"/>
  <c r="CJ5" i="327"/>
  <c r="CH34" i="273"/>
  <c r="CJ5" i="324"/>
  <c r="CJ5" i="323"/>
  <c r="CG39" i="273"/>
  <c r="CG44" i="273"/>
  <c r="CI28" i="273"/>
  <c r="CI29" i="273" s="1"/>
  <c r="CI33" i="273" s="1"/>
  <c r="CI32" i="273"/>
  <c r="CJ5" i="320"/>
  <c r="CJ25" i="273"/>
  <c r="CJ26" i="273" s="1"/>
  <c r="CJ5" i="315"/>
  <c r="CJ5" i="288"/>
  <c r="CJ5" i="282"/>
  <c r="CJ5" i="275"/>
  <c r="CJ5" i="286"/>
  <c r="CJ5" i="265"/>
  <c r="CJ5" i="285"/>
  <c r="CJ5" i="289"/>
  <c r="CJ5" i="278"/>
  <c r="CJ15" i="273"/>
  <c r="CJ16" i="273" s="1"/>
  <c r="CJ5" i="273"/>
  <c r="CI177" i="273"/>
  <c r="CI168" i="273"/>
  <c r="CH87" i="278" l="1"/>
  <c r="CH88" i="278" s="1"/>
  <c r="CH94" i="278" s="1"/>
  <c r="CH48" i="324"/>
  <c r="BS63" i="324"/>
  <c r="BS64" i="324" s="1"/>
  <c r="BW62" i="324"/>
  <c r="BW25" i="327"/>
  <c r="CW10" i="273"/>
  <c r="CV12" i="273"/>
  <c r="BW79" i="288"/>
  <c r="BW135" i="273"/>
  <c r="BW136" i="273" s="1"/>
  <c r="BW139" i="273" s="1"/>
  <c r="BT140" i="273"/>
  <c r="BS92" i="278"/>
  <c r="BQ72" i="278"/>
  <c r="BQ73" i="278" s="1"/>
  <c r="BQ106" i="278" s="1"/>
  <c r="BQ93" i="278"/>
  <c r="BQ95" i="278" s="1"/>
  <c r="BQ100" i="278" s="1"/>
  <c r="BQ101" i="278" s="1"/>
  <c r="BV106" i="273"/>
  <c r="BV138" i="273"/>
  <c r="BV253" i="278"/>
  <c r="BV99" i="278"/>
  <c r="BT4" i="289"/>
  <c r="BT4" i="323"/>
  <c r="BT4" i="278"/>
  <c r="BT4" i="286"/>
  <c r="BU170" i="273"/>
  <c r="BU172" i="273" s="1"/>
  <c r="BU173" i="273" s="1"/>
  <c r="BU4" i="275" s="1"/>
  <c r="BT4" i="265"/>
  <c r="BT4" i="273"/>
  <c r="BT4" i="320"/>
  <c r="BT4" i="275"/>
  <c r="BT4" i="315"/>
  <c r="BT4" i="288"/>
  <c r="BT4" i="324"/>
  <c r="BT4" i="325"/>
  <c r="BT4" i="327"/>
  <c r="BT4" i="282"/>
  <c r="BU46" i="325"/>
  <c r="BU47" i="325" s="1"/>
  <c r="BU62" i="325" s="1"/>
  <c r="BU55" i="288"/>
  <c r="BT111" i="273"/>
  <c r="BS112" i="273" s="1"/>
  <c r="BS61" i="288" s="1"/>
  <c r="BT51" i="288"/>
  <c r="BT52" i="288" s="1"/>
  <c r="BT56" i="288" s="1"/>
  <c r="BT92" i="325"/>
  <c r="BT42" i="288"/>
  <c r="BT35" i="288"/>
  <c r="CJ38" i="273"/>
  <c r="CJ145" i="325"/>
  <c r="CJ13" i="288"/>
  <c r="BW103" i="273"/>
  <c r="BW104" i="273" s="1"/>
  <c r="BW107" i="273" s="1"/>
  <c r="BW26" i="288"/>
  <c r="BV42" i="325"/>
  <c r="BV43" i="325" s="1"/>
  <c r="BV93" i="325"/>
  <c r="BV49" i="278"/>
  <c r="BT58" i="325"/>
  <c r="BU108" i="273"/>
  <c r="BV205" i="278"/>
  <c r="BV135" i="278"/>
  <c r="BV245" i="278"/>
  <c r="BV269" i="278"/>
  <c r="BV153" i="278"/>
  <c r="BV79" i="278"/>
  <c r="BV189" i="278"/>
  <c r="BV277" i="278"/>
  <c r="BV71" i="278"/>
  <c r="BV173" i="278"/>
  <c r="BV181" i="278"/>
  <c r="BV229" i="278"/>
  <c r="BV261" i="278"/>
  <c r="BW13" i="289"/>
  <c r="BW14" i="289" s="1"/>
  <c r="BV118" i="278"/>
  <c r="BV197" i="278"/>
  <c r="BV237" i="278"/>
  <c r="BV56" i="278"/>
  <c r="BV144" i="278"/>
  <c r="BV126" i="278"/>
  <c r="BV213" i="278"/>
  <c r="BV221" i="278"/>
  <c r="BS295" i="278"/>
  <c r="BS301" i="278" s="1"/>
  <c r="BS20" i="327"/>
  <c r="BU40" i="278"/>
  <c r="BV26" i="327"/>
  <c r="BT129" i="325"/>
  <c r="BT117" i="325"/>
  <c r="BS22" i="278"/>
  <c r="BS39" i="278" s="1"/>
  <c r="BS41" i="278" s="1"/>
  <c r="BS127" i="278" s="1"/>
  <c r="BS128" i="278" s="1"/>
  <c r="BS158" i="278" s="1"/>
  <c r="BV28" i="278"/>
  <c r="BV29" i="278" s="1"/>
  <c r="BV34" i="278" s="1"/>
  <c r="BV130" i="325"/>
  <c r="BV118" i="325"/>
  <c r="BU26" i="327"/>
  <c r="BP162" i="278"/>
  <c r="BP300" i="278" s="1"/>
  <c r="BP302" i="278" s="1"/>
  <c r="BP303" i="278" s="1"/>
  <c r="BQ57" i="278"/>
  <c r="BQ58" i="278" s="1"/>
  <c r="BQ64" i="278" s="1"/>
  <c r="BR80" i="278"/>
  <c r="BR81" i="278" s="1"/>
  <c r="BR107" i="278" s="1"/>
  <c r="BR50" i="278"/>
  <c r="BR51" i="278" s="1"/>
  <c r="BR104" i="278" s="1"/>
  <c r="BR119" i="278"/>
  <c r="BR120" i="278" s="1"/>
  <c r="BR157" i="278" s="1"/>
  <c r="BR162" i="278" s="1"/>
  <c r="BR33" i="278"/>
  <c r="BR35" i="278" s="1"/>
  <c r="BN323" i="278"/>
  <c r="BN73" i="265"/>
  <c r="BM323" i="278"/>
  <c r="BM324" i="278" s="1"/>
  <c r="BM328" i="278" s="1"/>
  <c r="BM73" i="265"/>
  <c r="BM314" i="278"/>
  <c r="BM315" i="278" s="1"/>
  <c r="BM327" i="278" s="1"/>
  <c r="BM67" i="265"/>
  <c r="BN314" i="278"/>
  <c r="BN67" i="265"/>
  <c r="BO323" i="278"/>
  <c r="BO73" i="265"/>
  <c r="BO311" i="278"/>
  <c r="BO312" i="278" s="1"/>
  <c r="CH319" i="278"/>
  <c r="CH310" i="278"/>
  <c r="BN11" i="265"/>
  <c r="BN29" i="265" s="1"/>
  <c r="BQ162" i="278"/>
  <c r="BQ300" i="278" s="1"/>
  <c r="BQ302" i="278" s="1"/>
  <c r="BQ303" i="278" s="1"/>
  <c r="BM11" i="265"/>
  <c r="BM29" i="265" s="1"/>
  <c r="BO9" i="265"/>
  <c r="BO11" i="265" s="1"/>
  <c r="BO29" i="265" s="1"/>
  <c r="BT19" i="278"/>
  <c r="BT335" i="278"/>
  <c r="CH44" i="273"/>
  <c r="CH275" i="278"/>
  <c r="CH251" i="278"/>
  <c r="CH259" i="278"/>
  <c r="CH267" i="278"/>
  <c r="CH235" i="278"/>
  <c r="CH243" i="278"/>
  <c r="CH219" i="278"/>
  <c r="CH227" i="278"/>
  <c r="CH203" i="278"/>
  <c r="CH211" i="278"/>
  <c r="CH195" i="278"/>
  <c r="CH179" i="278"/>
  <c r="CH187" i="278"/>
  <c r="CH171" i="278"/>
  <c r="CH151" i="278"/>
  <c r="CH133" i="278"/>
  <c r="CH142" i="278"/>
  <c r="BT276" i="278"/>
  <c r="BT278" i="278" s="1"/>
  <c r="BT294" i="278" s="1"/>
  <c r="BT252" i="278"/>
  <c r="BT254" i="278" s="1"/>
  <c r="BT291" i="278" s="1"/>
  <c r="BT260" i="278"/>
  <c r="BT262" i="278" s="1"/>
  <c r="BT292" i="278" s="1"/>
  <c r="BT268" i="278"/>
  <c r="BT270" i="278" s="1"/>
  <c r="BT293" i="278" s="1"/>
  <c r="BT236" i="278"/>
  <c r="BT238" i="278" s="1"/>
  <c r="BT289" i="278" s="1"/>
  <c r="BT244" i="278"/>
  <c r="BT246" i="278" s="1"/>
  <c r="BT290" i="278" s="1"/>
  <c r="BT220" i="278"/>
  <c r="BT222" i="278" s="1"/>
  <c r="BT287" i="278" s="1"/>
  <c r="BT228" i="278"/>
  <c r="BT230" i="278" s="1"/>
  <c r="BT288" i="278" s="1"/>
  <c r="BT204" i="278"/>
  <c r="BT206" i="278" s="1"/>
  <c r="BT285" i="278" s="1"/>
  <c r="BT212" i="278"/>
  <c r="BT214" i="278" s="1"/>
  <c r="BT286" i="278" s="1"/>
  <c r="BT196" i="278"/>
  <c r="BT198" i="278" s="1"/>
  <c r="BT284" i="278" s="1"/>
  <c r="BT180" i="278"/>
  <c r="BT182" i="278" s="1"/>
  <c r="BT282" i="278" s="1"/>
  <c r="BT188" i="278"/>
  <c r="BT190" i="278" s="1"/>
  <c r="BT283" i="278" s="1"/>
  <c r="BT172" i="278"/>
  <c r="BT174" i="278" s="1"/>
  <c r="BT281" i="278" s="1"/>
  <c r="BT152" i="278"/>
  <c r="BT154" i="278" s="1"/>
  <c r="BT161" i="278" s="1"/>
  <c r="BT134" i="278"/>
  <c r="BT136" i="278" s="1"/>
  <c r="BT159" i="278" s="1"/>
  <c r="BT143" i="278"/>
  <c r="BT145" i="278" s="1"/>
  <c r="BT160" i="278" s="1"/>
  <c r="BT20" i="278"/>
  <c r="BP66" i="278"/>
  <c r="BP105" i="278" s="1"/>
  <c r="BP109" i="278" s="1"/>
  <c r="BU70" i="273"/>
  <c r="BU90" i="273"/>
  <c r="BU91" i="278" s="1"/>
  <c r="BV65" i="273"/>
  <c r="BV45" i="325" s="1"/>
  <c r="BV11" i="286"/>
  <c r="BV93" i="273"/>
  <c r="BW94" i="273" s="1"/>
  <c r="BW181" i="273" s="1"/>
  <c r="BV89" i="273"/>
  <c r="BW220" i="273"/>
  <c r="BW221" i="273" s="1"/>
  <c r="BW2" i="315"/>
  <c r="BW84" i="273"/>
  <c r="BW85" i="273" s="1"/>
  <c r="BW2" i="289"/>
  <c r="BW2" i="324"/>
  <c r="BW2" i="320"/>
  <c r="BW2" i="275"/>
  <c r="BW163" i="273"/>
  <c r="BW164" i="273" s="1"/>
  <c r="BW2" i="273"/>
  <c r="BW2" i="323"/>
  <c r="BW2" i="278"/>
  <c r="BW51" i="273"/>
  <c r="BW52" i="273" s="1"/>
  <c r="BW107" i="325" s="1"/>
  <c r="BW108" i="325" s="1"/>
  <c r="BW135" i="325" s="1"/>
  <c r="BW2" i="282"/>
  <c r="BW2" i="265"/>
  <c r="BW2" i="288"/>
  <c r="BW2" i="327"/>
  <c r="BW121" i="273"/>
  <c r="BW122" i="273" s="1"/>
  <c r="BW125" i="273" s="1"/>
  <c r="BW2" i="286"/>
  <c r="BW154" i="273"/>
  <c r="BW155" i="273" s="1"/>
  <c r="BW64" i="273"/>
  <c r="BW65" i="273" s="1"/>
  <c r="BW45" i="325" s="1"/>
  <c r="BW2" i="285"/>
  <c r="BW2" i="325"/>
  <c r="BU178" i="273"/>
  <c r="BU27" i="324"/>
  <c r="BU28" i="324" s="1"/>
  <c r="BU37" i="324"/>
  <c r="BU38" i="324" s="1"/>
  <c r="BU32" i="324"/>
  <c r="BU33" i="324" s="1"/>
  <c r="BU55" i="273"/>
  <c r="BV56" i="273" s="1"/>
  <c r="BV88" i="273"/>
  <c r="BV124" i="273"/>
  <c r="BV180" i="273"/>
  <c r="BS182" i="273"/>
  <c r="BR189" i="273"/>
  <c r="BR190" i="273" s="1"/>
  <c r="BU126" i="273"/>
  <c r="BU21" i="285" s="1"/>
  <c r="BY40" i="273"/>
  <c r="BX219" i="273"/>
  <c r="BX43" i="273"/>
  <c r="BX45" i="273" s="1"/>
  <c r="BX149" i="273" s="1"/>
  <c r="BX150" i="273" s="1"/>
  <c r="BX49" i="324" s="1"/>
  <c r="BX50" i="324" s="1"/>
  <c r="BT22" i="324"/>
  <c r="BT23" i="324" s="1"/>
  <c r="BT214" i="273"/>
  <c r="BT215" i="273" s="1"/>
  <c r="BT21" i="278" s="1"/>
  <c r="BT202" i="273"/>
  <c r="BT203" i="273" s="1"/>
  <c r="BT208" i="273"/>
  <c r="BT209" i="273" s="1"/>
  <c r="BT197" i="273"/>
  <c r="BT198" i="273" s="1"/>
  <c r="BT201" i="273" s="1"/>
  <c r="BQ3" i="324"/>
  <c r="BQ3" i="289"/>
  <c r="BQ3" i="327"/>
  <c r="BQ3" i="325"/>
  <c r="BQ3" i="273"/>
  <c r="BQ3" i="278"/>
  <c r="BQ3" i="323"/>
  <c r="BQ3" i="315"/>
  <c r="BQ3" i="275"/>
  <c r="BQ3" i="282"/>
  <c r="BQ3" i="265"/>
  <c r="BQ3" i="288"/>
  <c r="BQ3" i="286"/>
  <c r="BQ3" i="320"/>
  <c r="BQ3" i="285"/>
  <c r="BU24" i="327"/>
  <c r="BU61" i="324"/>
  <c r="BV207" i="273"/>
  <c r="BV169" i="273"/>
  <c r="BV32" i="324"/>
  <c r="BV33" i="324" s="1"/>
  <c r="BV55" i="273"/>
  <c r="BW56" i="273" s="1"/>
  <c r="BV27" i="324"/>
  <c r="BV28" i="324" s="1"/>
  <c r="BV37" i="324"/>
  <c r="BV38" i="324" s="1"/>
  <c r="BV178" i="273"/>
  <c r="BU20" i="275"/>
  <c r="BV17" i="275" s="1"/>
  <c r="CH39" i="273"/>
  <c r="CK5" i="325"/>
  <c r="CK5" i="327"/>
  <c r="CK5" i="324"/>
  <c r="CK5" i="323"/>
  <c r="CJ28" i="273"/>
  <c r="CJ29" i="273" s="1"/>
  <c r="CJ33" i="273" s="1"/>
  <c r="CJ32" i="273"/>
  <c r="CI34" i="273"/>
  <c r="CK5" i="320"/>
  <c r="CK25" i="273"/>
  <c r="CK26" i="273" s="1"/>
  <c r="CK5" i="315"/>
  <c r="CK5" i="275"/>
  <c r="CK5" i="286"/>
  <c r="CK5" i="265"/>
  <c r="CK5" i="288"/>
  <c r="CK5" i="282"/>
  <c r="CK5" i="278"/>
  <c r="CK5" i="285"/>
  <c r="CK5" i="289"/>
  <c r="CK15" i="273"/>
  <c r="CK16" i="273" s="1"/>
  <c r="CK5" i="273"/>
  <c r="CJ177" i="273"/>
  <c r="CJ168" i="273"/>
  <c r="AI32" i="265"/>
  <c r="BQ108" i="278" l="1"/>
  <c r="BQ50" i="325"/>
  <c r="BQ51" i="325" s="1"/>
  <c r="BQ54" i="325" s="1"/>
  <c r="BQ55" i="325" s="1"/>
  <c r="BQ59" i="325" s="1"/>
  <c r="BQ60" i="325" s="1"/>
  <c r="BX62" i="324"/>
  <c r="BX25" i="327"/>
  <c r="CI87" i="278"/>
  <c r="CI88" i="278" s="1"/>
  <c r="CI94" i="278" s="1"/>
  <c r="CI48" i="324"/>
  <c r="BU4" i="289"/>
  <c r="BU4" i="327"/>
  <c r="CX10" i="273"/>
  <c r="CW12" i="273"/>
  <c r="BV170" i="273"/>
  <c r="BV172" i="273" s="1"/>
  <c r="BV173" i="273" s="1"/>
  <c r="BV4" i="265" s="1"/>
  <c r="BR57" i="278"/>
  <c r="BR58" i="278" s="1"/>
  <c r="BR61" i="278" s="1"/>
  <c r="BR62" i="278" s="1"/>
  <c r="BR65" i="278" s="1"/>
  <c r="BR93" i="278"/>
  <c r="BR95" i="278" s="1"/>
  <c r="BR100" i="278" s="1"/>
  <c r="BR101" i="278" s="1"/>
  <c r="BX79" i="288"/>
  <c r="BX135" i="273"/>
  <c r="BX136" i="273" s="1"/>
  <c r="BX139" i="273" s="1"/>
  <c r="BW277" i="278"/>
  <c r="BW99" i="278"/>
  <c r="BU140" i="273"/>
  <c r="BT92" i="278"/>
  <c r="BU4" i="273"/>
  <c r="BU4" i="265"/>
  <c r="BU4" i="282"/>
  <c r="BU4" i="325"/>
  <c r="BU4" i="320"/>
  <c r="BU4" i="285"/>
  <c r="BU4" i="323"/>
  <c r="BU4" i="278"/>
  <c r="BU4" i="324"/>
  <c r="BU4" i="288"/>
  <c r="BU4" i="286"/>
  <c r="BU4" i="315"/>
  <c r="BU111" i="273"/>
  <c r="BT112" i="273" s="1"/>
  <c r="BT61" i="288" s="1"/>
  <c r="BU51" i="288"/>
  <c r="BU52" i="288" s="1"/>
  <c r="BU56" i="288" s="1"/>
  <c r="BV46" i="325"/>
  <c r="BV47" i="325" s="1"/>
  <c r="BV62" i="325" s="1"/>
  <c r="BV55" i="288"/>
  <c r="BU92" i="325"/>
  <c r="BU42" i="288"/>
  <c r="BU35" i="288"/>
  <c r="CK38" i="273"/>
  <c r="CK13" i="288"/>
  <c r="CK145" i="325"/>
  <c r="BX103" i="273"/>
  <c r="BX104" i="273" s="1"/>
  <c r="BX107" i="273" s="1"/>
  <c r="BX26" i="288"/>
  <c r="BW42" i="325"/>
  <c r="BW43" i="325" s="1"/>
  <c r="BW93" i="325"/>
  <c r="BW56" i="278"/>
  <c r="BV108" i="273"/>
  <c r="BU58" i="325"/>
  <c r="BW173" i="278"/>
  <c r="BW253" i="278"/>
  <c r="BW135" i="278"/>
  <c r="BW49" i="278"/>
  <c r="BW153" i="278"/>
  <c r="BW189" i="278"/>
  <c r="BW118" i="278"/>
  <c r="BW71" i="278"/>
  <c r="BW205" i="278"/>
  <c r="BW79" i="278"/>
  <c r="BW144" i="278"/>
  <c r="BW221" i="278"/>
  <c r="BW229" i="278"/>
  <c r="BW261" i="278"/>
  <c r="BW269" i="278"/>
  <c r="BW213" i="278"/>
  <c r="BW245" i="278"/>
  <c r="BW126" i="278"/>
  <c r="BW181" i="278"/>
  <c r="BW197" i="278"/>
  <c r="BW237" i="278"/>
  <c r="BX13" i="289"/>
  <c r="BX14" i="289" s="1"/>
  <c r="BV40" i="278"/>
  <c r="BS80" i="278"/>
  <c r="BS81" i="278" s="1"/>
  <c r="BS107" i="278" s="1"/>
  <c r="AI334" i="278"/>
  <c r="AI336" i="278" s="1"/>
  <c r="AI12" i="325" s="1"/>
  <c r="BS119" i="278"/>
  <c r="BS120" i="278" s="1"/>
  <c r="BS157" i="278" s="1"/>
  <c r="BS162" i="278" s="1"/>
  <c r="BS50" i="278"/>
  <c r="BS51" i="278" s="1"/>
  <c r="BS104" i="278" s="1"/>
  <c r="BS33" i="278"/>
  <c r="BS35" i="278" s="1"/>
  <c r="BU214" i="273"/>
  <c r="BU215" i="273" s="1"/>
  <c r="BU21" i="278" s="1"/>
  <c r="BU129" i="325"/>
  <c r="BU117" i="325"/>
  <c r="BW26" i="327"/>
  <c r="BW28" i="278"/>
  <c r="BW29" i="278" s="1"/>
  <c r="BW34" i="278" s="1"/>
  <c r="BW130" i="325"/>
  <c r="BW118" i="325"/>
  <c r="BQ61" i="278"/>
  <c r="BQ62" i="278" s="1"/>
  <c r="BQ65" i="278" s="1"/>
  <c r="BQ66" i="278" s="1"/>
  <c r="BQ105" i="278" s="1"/>
  <c r="BQ109" i="278" s="1"/>
  <c r="BO324" i="278"/>
  <c r="BO328" i="278" s="1"/>
  <c r="BR72" i="278"/>
  <c r="BR73" i="278" s="1"/>
  <c r="BR106" i="278" s="1"/>
  <c r="BN324" i="278"/>
  <c r="BN328" i="278" s="1"/>
  <c r="BM329" i="278"/>
  <c r="BM30" i="265" s="1"/>
  <c r="BN315" i="278"/>
  <c r="BN327" i="278" s="1"/>
  <c r="BO314" i="278"/>
  <c r="BO315" i="278" s="1"/>
  <c r="BO327" i="278" s="1"/>
  <c r="BO67" i="265"/>
  <c r="BQ10" i="265"/>
  <c r="BQ320" i="278"/>
  <c r="BQ321" i="278" s="1"/>
  <c r="BT22" i="278"/>
  <c r="BT39" i="278" s="1"/>
  <c r="BT41" i="278" s="1"/>
  <c r="BU22" i="324"/>
  <c r="BU23" i="324" s="1"/>
  <c r="BU20" i="327" s="1"/>
  <c r="CI310" i="278"/>
  <c r="CI319" i="278"/>
  <c r="BP311" i="278"/>
  <c r="BP312" i="278" s="1"/>
  <c r="BP320" i="278"/>
  <c r="BP321" i="278" s="1"/>
  <c r="BP9" i="265"/>
  <c r="BU19" i="278"/>
  <c r="BU335" i="278"/>
  <c r="BR300" i="278"/>
  <c r="BR302" i="278" s="1"/>
  <c r="BR303" i="278" s="1"/>
  <c r="BU202" i="273"/>
  <c r="BU203" i="273" s="1"/>
  <c r="BU268" i="278"/>
  <c r="BU270" i="278" s="1"/>
  <c r="BU293" i="278" s="1"/>
  <c r="BU276" i="278"/>
  <c r="BU278" i="278" s="1"/>
  <c r="BU294" i="278" s="1"/>
  <c r="BU244" i="278"/>
  <c r="BU246" i="278" s="1"/>
  <c r="BU290" i="278" s="1"/>
  <c r="BU252" i="278"/>
  <c r="BU254" i="278" s="1"/>
  <c r="BU291" i="278" s="1"/>
  <c r="BU260" i="278"/>
  <c r="BU262" i="278" s="1"/>
  <c r="BU292" i="278" s="1"/>
  <c r="BU236" i="278"/>
  <c r="BU238" i="278" s="1"/>
  <c r="BU289" i="278" s="1"/>
  <c r="BU212" i="278"/>
  <c r="BU214" i="278" s="1"/>
  <c r="BU286" i="278" s="1"/>
  <c r="BU220" i="278"/>
  <c r="BU222" i="278" s="1"/>
  <c r="BU287" i="278" s="1"/>
  <c r="BU228" i="278"/>
  <c r="BU230" i="278" s="1"/>
  <c r="BU288" i="278" s="1"/>
  <c r="BU204" i="278"/>
  <c r="BU206" i="278" s="1"/>
  <c r="BU285" i="278" s="1"/>
  <c r="BU188" i="278"/>
  <c r="BU190" i="278" s="1"/>
  <c r="BU283" i="278" s="1"/>
  <c r="BU172" i="278"/>
  <c r="BU174" i="278" s="1"/>
  <c r="BU281" i="278" s="1"/>
  <c r="BU196" i="278"/>
  <c r="BU198" i="278" s="1"/>
  <c r="BU284" i="278" s="1"/>
  <c r="BU180" i="278"/>
  <c r="BU182" i="278" s="1"/>
  <c r="BU282" i="278" s="1"/>
  <c r="BU143" i="278"/>
  <c r="BU145" i="278" s="1"/>
  <c r="BU160" i="278" s="1"/>
  <c r="BU152" i="278"/>
  <c r="BU154" i="278" s="1"/>
  <c r="BU161" i="278" s="1"/>
  <c r="BU134" i="278"/>
  <c r="BU136" i="278" s="1"/>
  <c r="BU159" i="278" s="1"/>
  <c r="BU20" i="278"/>
  <c r="BT295" i="278"/>
  <c r="BT301" i="278" s="1"/>
  <c r="CI275" i="278"/>
  <c r="CI243" i="278"/>
  <c r="CI259" i="278"/>
  <c r="CI267" i="278"/>
  <c r="CI235" i="278"/>
  <c r="CI211" i="278"/>
  <c r="CI219" i="278"/>
  <c r="CI227" i="278"/>
  <c r="CI251" i="278"/>
  <c r="CI187" i="278"/>
  <c r="CI195" i="278"/>
  <c r="CI171" i="278"/>
  <c r="CI203" i="278"/>
  <c r="CI179" i="278"/>
  <c r="CI142" i="278"/>
  <c r="CI151" i="278"/>
  <c r="CI133" i="278"/>
  <c r="BU197" i="273"/>
  <c r="BU198" i="273" s="1"/>
  <c r="BU201" i="273" s="1"/>
  <c r="BU208" i="273"/>
  <c r="BU209" i="273" s="1"/>
  <c r="BV90" i="273"/>
  <c r="BV126" i="273"/>
  <c r="BV21" i="285" s="1"/>
  <c r="BW42" i="324"/>
  <c r="BW43" i="324" s="1"/>
  <c r="BW15" i="275"/>
  <c r="BW73" i="273"/>
  <c r="BX74" i="273" s="1"/>
  <c r="BW69" i="273"/>
  <c r="BW68" i="273"/>
  <c r="BW179" i="273"/>
  <c r="BS189" i="273"/>
  <c r="BS190" i="273" s="1"/>
  <c r="BT182" i="273"/>
  <c r="BU58" i="324"/>
  <c r="BU21" i="327"/>
  <c r="BW37" i="324"/>
  <c r="BW38" i="324" s="1"/>
  <c r="BW55" i="273"/>
  <c r="BX56" i="273" s="1"/>
  <c r="BW27" i="324"/>
  <c r="BW28" i="324" s="1"/>
  <c r="BW32" i="324"/>
  <c r="BW33" i="324" s="1"/>
  <c r="BW178" i="273"/>
  <c r="BW169" i="273"/>
  <c r="BW207" i="273"/>
  <c r="BV22" i="327"/>
  <c r="BV59" i="324"/>
  <c r="BY43" i="273"/>
  <c r="BY45" i="273" s="1"/>
  <c r="BY149" i="273" s="1"/>
  <c r="BY150" i="273" s="1"/>
  <c r="BY49" i="324" s="1"/>
  <c r="BY50" i="324" s="1"/>
  <c r="BY219" i="273"/>
  <c r="BZ40" i="273"/>
  <c r="BS34" i="265"/>
  <c r="BS66" i="324"/>
  <c r="BS28" i="285"/>
  <c r="BS11" i="325"/>
  <c r="BV68" i="273"/>
  <c r="BV70" i="273" s="1"/>
  <c r="BV179" i="273"/>
  <c r="BW89" i="273"/>
  <c r="BW93" i="273"/>
  <c r="BX94" i="273" s="1"/>
  <c r="BX181" i="273" s="1"/>
  <c r="BW11" i="286"/>
  <c r="BV23" i="327"/>
  <c r="BV60" i="324"/>
  <c r="BT20" i="327"/>
  <c r="BT57" i="324"/>
  <c r="BT63" i="324" s="1"/>
  <c r="BT64" i="324" s="1"/>
  <c r="BU59" i="324"/>
  <c r="BU22" i="327"/>
  <c r="BV21" i="327"/>
  <c r="BV58" i="324"/>
  <c r="BX2" i="275"/>
  <c r="BX2" i="325"/>
  <c r="BX2" i="289"/>
  <c r="BX2" i="315"/>
  <c r="BX2" i="285"/>
  <c r="BX163" i="273"/>
  <c r="BX164" i="273" s="1"/>
  <c r="BX2" i="273"/>
  <c r="BX84" i="273"/>
  <c r="BX85" i="273" s="1"/>
  <c r="BX2" i="282"/>
  <c r="BX2" i="324"/>
  <c r="BX2" i="327"/>
  <c r="BX220" i="273"/>
  <c r="BX221" i="273" s="1"/>
  <c r="BX2" i="286"/>
  <c r="BX51" i="273"/>
  <c r="BX2" i="265"/>
  <c r="BX121" i="273"/>
  <c r="BX122" i="273" s="1"/>
  <c r="BX125" i="273" s="1"/>
  <c r="BX2" i="323"/>
  <c r="BX2" i="288"/>
  <c r="BX2" i="278"/>
  <c r="BX154" i="273"/>
  <c r="BX155" i="273" s="1"/>
  <c r="BX64" i="273"/>
  <c r="BX65" i="273" s="1"/>
  <c r="BX45" i="325" s="1"/>
  <c r="BX2" i="320"/>
  <c r="BR3" i="275"/>
  <c r="BR3" i="285"/>
  <c r="BR3" i="320"/>
  <c r="BR3" i="325"/>
  <c r="BR3" i="282"/>
  <c r="BR3" i="286"/>
  <c r="BR3" i="288"/>
  <c r="BR3" i="324"/>
  <c r="BR3" i="289"/>
  <c r="BR3" i="327"/>
  <c r="BR3" i="323"/>
  <c r="BR3" i="315"/>
  <c r="BR3" i="273"/>
  <c r="BR3" i="278"/>
  <c r="BR3" i="265"/>
  <c r="BU23" i="327"/>
  <c r="BU60" i="324"/>
  <c r="BV69" i="273"/>
  <c r="BV42" i="324"/>
  <c r="BV43" i="324" s="1"/>
  <c r="BV15" i="275"/>
  <c r="BV20" i="275" s="1"/>
  <c r="BW17" i="275" s="1"/>
  <c r="BV73" i="273"/>
  <c r="BW74" i="273" s="1"/>
  <c r="CL5" i="327"/>
  <c r="CL5" i="325"/>
  <c r="CJ34" i="273"/>
  <c r="CL5" i="324"/>
  <c r="CL5" i="323"/>
  <c r="CI44" i="273"/>
  <c r="CI39" i="273"/>
  <c r="CK28" i="273"/>
  <c r="CK29" i="273" s="1"/>
  <c r="CK33" i="273" s="1"/>
  <c r="CK32" i="273"/>
  <c r="CL5" i="320"/>
  <c r="CL25" i="273"/>
  <c r="CL26" i="273" s="1"/>
  <c r="CL5" i="315"/>
  <c r="CK177" i="273"/>
  <c r="CK168" i="273"/>
  <c r="CL5" i="275"/>
  <c r="CL5" i="286"/>
  <c r="CL5" i="265"/>
  <c r="CL5" i="288"/>
  <c r="CL5" i="282"/>
  <c r="CL5" i="285"/>
  <c r="CL5" i="289"/>
  <c r="CL5" i="278"/>
  <c r="CL15" i="273"/>
  <c r="CL16" i="273" s="1"/>
  <c r="CL5" i="273"/>
  <c r="BR108" i="278" l="1"/>
  <c r="BR50" i="325"/>
  <c r="BR51" i="325" s="1"/>
  <c r="BR54" i="325" s="1"/>
  <c r="BR55" i="325" s="1"/>
  <c r="BR59" i="325" s="1"/>
  <c r="BR60" i="325" s="1"/>
  <c r="BY25" i="327"/>
  <c r="BY62" i="324"/>
  <c r="CJ87" i="278"/>
  <c r="CJ88" i="278" s="1"/>
  <c r="CJ94" i="278" s="1"/>
  <c r="CJ48" i="324"/>
  <c r="BV4" i="288"/>
  <c r="BV4" i="320"/>
  <c r="BV4" i="325"/>
  <c r="BV4" i="327"/>
  <c r="BV4" i="278"/>
  <c r="BV4" i="315"/>
  <c r="BW170" i="273"/>
  <c r="BW172" i="273" s="1"/>
  <c r="BW173" i="273" s="1"/>
  <c r="BW4" i="273" s="1"/>
  <c r="BV4" i="275"/>
  <c r="BV4" i="323"/>
  <c r="CY10" i="273"/>
  <c r="CX12" i="273"/>
  <c r="BV4" i="289"/>
  <c r="BV4" i="324"/>
  <c r="BV4" i="285"/>
  <c r="BV4" i="282"/>
  <c r="BR64" i="278"/>
  <c r="BR66" i="278" s="1"/>
  <c r="BR105" i="278" s="1"/>
  <c r="BV4" i="273"/>
  <c r="BV4" i="286"/>
  <c r="BV140" i="273"/>
  <c r="BU92" i="278"/>
  <c r="BX237" i="278"/>
  <c r="BX99" i="278"/>
  <c r="BY79" i="288"/>
  <c r="BY135" i="273"/>
  <c r="BY136" i="273" s="1"/>
  <c r="BY139" i="273" s="1"/>
  <c r="BX106" i="273"/>
  <c r="BX138" i="273"/>
  <c r="BV197" i="273"/>
  <c r="BV198" i="273" s="1"/>
  <c r="BV201" i="273" s="1"/>
  <c r="BV91" i="278"/>
  <c r="BS57" i="278"/>
  <c r="BS58" i="278" s="1"/>
  <c r="BS64" i="278" s="1"/>
  <c r="BS93" i="278"/>
  <c r="BS95" i="278" s="1"/>
  <c r="BS100" i="278" s="1"/>
  <c r="BS101" i="278" s="1"/>
  <c r="BW106" i="273"/>
  <c r="BW108" i="273" s="1"/>
  <c r="BW138" i="273"/>
  <c r="BV111" i="273"/>
  <c r="BU112" i="273" s="1"/>
  <c r="BU61" i="288" s="1"/>
  <c r="BV51" i="288"/>
  <c r="BV52" i="288" s="1"/>
  <c r="BV56" i="288" s="1"/>
  <c r="BW46" i="325"/>
  <c r="BW47" i="325" s="1"/>
  <c r="BW62" i="325" s="1"/>
  <c r="BW55" i="288"/>
  <c r="BV92" i="325"/>
  <c r="BV35" i="288"/>
  <c r="BV42" i="288"/>
  <c r="BY103" i="273"/>
  <c r="BY104" i="273" s="1"/>
  <c r="BY107" i="273" s="1"/>
  <c r="BY26" i="288"/>
  <c r="CL38" i="273"/>
  <c r="CL13" i="288"/>
  <c r="CL145" i="325"/>
  <c r="BX42" i="325"/>
  <c r="BX43" i="325" s="1"/>
  <c r="BX93" i="325"/>
  <c r="BX56" i="278"/>
  <c r="BX79" i="278"/>
  <c r="BX189" i="278"/>
  <c r="BX49" i="278"/>
  <c r="BX118" i="278"/>
  <c r="BX221" i="278"/>
  <c r="BX153" i="278"/>
  <c r="BX277" i="278"/>
  <c r="BX135" i="278"/>
  <c r="BX213" i="278"/>
  <c r="BX126" i="278"/>
  <c r="BX144" i="278"/>
  <c r="BX181" i="278"/>
  <c r="BV58" i="325"/>
  <c r="BX197" i="278"/>
  <c r="BX245" i="278"/>
  <c r="BX261" i="278"/>
  <c r="BX269" i="278"/>
  <c r="BX253" i="278"/>
  <c r="BX71" i="278"/>
  <c r="BX173" i="278"/>
  <c r="BX229" i="278"/>
  <c r="BX205" i="278"/>
  <c r="BY13" i="289"/>
  <c r="BY14" i="289" s="1"/>
  <c r="AI11" i="327"/>
  <c r="BO329" i="278"/>
  <c r="BO30" i="265" s="1"/>
  <c r="BW40" i="278"/>
  <c r="BS72" i="278"/>
  <c r="BS73" i="278" s="1"/>
  <c r="BS106" i="278" s="1"/>
  <c r="BX28" i="278"/>
  <c r="BX29" i="278" s="1"/>
  <c r="BX40" i="278" s="1"/>
  <c r="BX130" i="325"/>
  <c r="BX118" i="325"/>
  <c r="BV117" i="325"/>
  <c r="BV129" i="325"/>
  <c r="BU57" i="324"/>
  <c r="BU63" i="324" s="1"/>
  <c r="BU64" i="324" s="1"/>
  <c r="BN329" i="278"/>
  <c r="BN30" i="265" s="1"/>
  <c r="BP323" i="278"/>
  <c r="BP324" i="278" s="1"/>
  <c r="BP328" i="278" s="1"/>
  <c r="BP73" i="265"/>
  <c r="BQ323" i="278"/>
  <c r="BQ73" i="265"/>
  <c r="BP314" i="278"/>
  <c r="BP315" i="278" s="1"/>
  <c r="BP327" i="278" s="1"/>
  <c r="BP67" i="265"/>
  <c r="BT33" i="278"/>
  <c r="BT35" i="278" s="1"/>
  <c r="BP10" i="265"/>
  <c r="BP11" i="265" s="1"/>
  <c r="BP29" i="265" s="1"/>
  <c r="CJ319" i="278"/>
  <c r="CJ310" i="278"/>
  <c r="BR10" i="265"/>
  <c r="BR320" i="278"/>
  <c r="BR321" i="278" s="1"/>
  <c r="BQ311" i="278"/>
  <c r="BQ312" i="278" s="1"/>
  <c r="BU22" i="278"/>
  <c r="BU33" i="278" s="1"/>
  <c r="BU35" i="278" s="1"/>
  <c r="BU93" i="278" s="1"/>
  <c r="BQ9" i="265"/>
  <c r="BQ11" i="265" s="1"/>
  <c r="BQ29" i="265" s="1"/>
  <c r="BS300" i="278"/>
  <c r="BS302" i="278" s="1"/>
  <c r="BS303" i="278" s="1"/>
  <c r="BV19" i="278"/>
  <c r="BV335" i="278"/>
  <c r="BU295" i="278"/>
  <c r="BU301" i="278" s="1"/>
  <c r="CJ44" i="273"/>
  <c r="CJ275" i="278"/>
  <c r="CJ267" i="278"/>
  <c r="CJ251" i="278"/>
  <c r="CJ259" i="278"/>
  <c r="CJ243" i="278"/>
  <c r="CJ203" i="278"/>
  <c r="CJ235" i="278"/>
  <c r="CJ211" i="278"/>
  <c r="CJ219" i="278"/>
  <c r="CJ227" i="278"/>
  <c r="CJ179" i="278"/>
  <c r="CJ195" i="278"/>
  <c r="CJ171" i="278"/>
  <c r="CJ133" i="278"/>
  <c r="CJ187" i="278"/>
  <c r="CJ142" i="278"/>
  <c r="CJ151" i="278"/>
  <c r="BV208" i="273"/>
  <c r="BV209" i="273" s="1"/>
  <c r="BV276" i="278"/>
  <c r="BV278" i="278" s="1"/>
  <c r="BV294" i="278" s="1"/>
  <c r="BV252" i="278"/>
  <c r="BV254" i="278" s="1"/>
  <c r="BV291" i="278" s="1"/>
  <c r="BV268" i="278"/>
  <c r="BV270" i="278" s="1"/>
  <c r="BV293" i="278" s="1"/>
  <c r="BV260" i="278"/>
  <c r="BV262" i="278" s="1"/>
  <c r="BV292" i="278" s="1"/>
  <c r="BV204" i="278"/>
  <c r="BV206" i="278" s="1"/>
  <c r="BV285" i="278" s="1"/>
  <c r="BV244" i="278"/>
  <c r="BV246" i="278" s="1"/>
  <c r="BV290" i="278" s="1"/>
  <c r="BV236" i="278"/>
  <c r="BV238" i="278" s="1"/>
  <c r="BV289" i="278" s="1"/>
  <c r="BV212" i="278"/>
  <c r="BV214" i="278" s="1"/>
  <c r="BV286" i="278" s="1"/>
  <c r="BV220" i="278"/>
  <c r="BV222" i="278" s="1"/>
  <c r="BV287" i="278" s="1"/>
  <c r="BV228" i="278"/>
  <c r="BV230" i="278" s="1"/>
  <c r="BV288" i="278" s="1"/>
  <c r="BV196" i="278"/>
  <c r="BV198" i="278" s="1"/>
  <c r="BV284" i="278" s="1"/>
  <c r="BV180" i="278"/>
  <c r="BV182" i="278" s="1"/>
  <c r="BV282" i="278" s="1"/>
  <c r="BV188" i="278"/>
  <c r="BV190" i="278" s="1"/>
  <c r="BV283" i="278" s="1"/>
  <c r="BV172" i="278"/>
  <c r="BV174" i="278" s="1"/>
  <c r="BV281" i="278" s="1"/>
  <c r="BV134" i="278"/>
  <c r="BV136" i="278" s="1"/>
  <c r="BV159" i="278" s="1"/>
  <c r="BV143" i="278"/>
  <c r="BV145" i="278" s="1"/>
  <c r="BV160" i="278" s="1"/>
  <c r="BV152" i="278"/>
  <c r="BV154" i="278" s="1"/>
  <c r="BV161" i="278" s="1"/>
  <c r="BV20" i="278"/>
  <c r="BT127" i="278"/>
  <c r="BT128" i="278" s="1"/>
  <c r="BT158" i="278" s="1"/>
  <c r="BT119" i="278"/>
  <c r="BT120" i="278" s="1"/>
  <c r="BT157" i="278" s="1"/>
  <c r="BT50" i="278"/>
  <c r="BT51" i="278" s="1"/>
  <c r="BT104" i="278" s="1"/>
  <c r="BT80" i="278"/>
  <c r="BT81" i="278" s="1"/>
  <c r="BT107" i="278" s="1"/>
  <c r="BV202" i="273"/>
  <c r="BV203" i="273" s="1"/>
  <c r="CJ39" i="273"/>
  <c r="BX207" i="273"/>
  <c r="BX169" i="273"/>
  <c r="BW60" i="324"/>
  <c r="BW23" i="327"/>
  <c r="BX15" i="275"/>
  <c r="BX42" i="324"/>
  <c r="BX43" i="324" s="1"/>
  <c r="BX73" i="273"/>
  <c r="BY74" i="273" s="1"/>
  <c r="BX69" i="273"/>
  <c r="BX52" i="273"/>
  <c r="BX107" i="325" s="1"/>
  <c r="BX108" i="325" s="1"/>
  <c r="BX135" i="325" s="1"/>
  <c r="BV61" i="324"/>
  <c r="BV24" i="327"/>
  <c r="BZ219" i="273"/>
  <c r="CA40" i="273"/>
  <c r="BZ43" i="273"/>
  <c r="BZ45" i="273" s="1"/>
  <c r="BZ149" i="273" s="1"/>
  <c r="BZ150" i="273" s="1"/>
  <c r="BZ49" i="324" s="1"/>
  <c r="BZ50" i="324" s="1"/>
  <c r="BW59" i="324"/>
  <c r="BW22" i="327"/>
  <c r="BX88" i="273"/>
  <c r="BX124" i="273"/>
  <c r="BX180" i="273"/>
  <c r="BX11" i="286"/>
  <c r="BX93" i="273"/>
  <c r="BY94" i="273" s="1"/>
  <c r="BY181" i="273" s="1"/>
  <c r="BX89" i="273"/>
  <c r="BW58" i="324"/>
  <c r="BW21" i="327"/>
  <c r="BT189" i="273"/>
  <c r="BT190" i="273" s="1"/>
  <c r="BU182" i="273"/>
  <c r="BW20" i="275"/>
  <c r="BX17" i="275" s="1"/>
  <c r="BW88" i="273"/>
  <c r="BW90" i="273" s="1"/>
  <c r="BW91" i="278" s="1"/>
  <c r="BW124" i="273"/>
  <c r="BW126" i="273" s="1"/>
  <c r="BW21" i="285" s="1"/>
  <c r="BW180" i="273"/>
  <c r="BT34" i="265"/>
  <c r="BT28" i="285"/>
  <c r="BT11" i="325"/>
  <c r="BT66" i="324"/>
  <c r="BV214" i="273"/>
  <c r="BV215" i="273" s="1"/>
  <c r="BV21" i="278" s="1"/>
  <c r="BV22" i="324"/>
  <c r="BV23" i="324" s="1"/>
  <c r="BY64" i="273"/>
  <c r="BY65" i="273" s="1"/>
  <c r="BY45" i="325" s="1"/>
  <c r="BY2" i="315"/>
  <c r="BY2" i="282"/>
  <c r="BY154" i="273"/>
  <c r="BY155" i="273" s="1"/>
  <c r="BY2" i="288"/>
  <c r="BY2" i="285"/>
  <c r="BY2" i="327"/>
  <c r="BY2" i="320"/>
  <c r="BY2" i="273"/>
  <c r="BY2" i="275"/>
  <c r="BY2" i="289"/>
  <c r="BY84" i="273"/>
  <c r="BY85" i="273" s="1"/>
  <c r="BY2" i="325"/>
  <c r="BY163" i="273"/>
  <c r="BY164" i="273" s="1"/>
  <c r="BY2" i="323"/>
  <c r="BY2" i="278"/>
  <c r="BY51" i="273"/>
  <c r="BY52" i="273" s="1"/>
  <c r="BY107" i="325" s="1"/>
  <c r="BY108" i="325" s="1"/>
  <c r="BY135" i="325" s="1"/>
  <c r="BY2" i="265"/>
  <c r="BY2" i="286"/>
  <c r="BY220" i="273"/>
  <c r="BY221" i="273" s="1"/>
  <c r="BY2" i="324"/>
  <c r="BY121" i="273"/>
  <c r="BY122" i="273" s="1"/>
  <c r="BY125" i="273" s="1"/>
  <c r="BX179" i="273"/>
  <c r="BX68" i="273"/>
  <c r="BS3" i="286"/>
  <c r="BS3" i="265"/>
  <c r="BS3" i="278"/>
  <c r="BS3" i="315"/>
  <c r="BS3" i="273"/>
  <c r="BS3" i="288"/>
  <c r="BS3" i="282"/>
  <c r="BS3" i="320"/>
  <c r="BS3" i="275"/>
  <c r="BS3" i="325"/>
  <c r="BS3" i="324"/>
  <c r="BS3" i="323"/>
  <c r="BS3" i="327"/>
  <c r="BS3" i="289"/>
  <c r="BS3" i="285"/>
  <c r="BW70" i="273"/>
  <c r="BW61" i="324"/>
  <c r="BW24" i="327"/>
  <c r="CM5" i="327"/>
  <c r="CM5" i="325"/>
  <c r="CM5" i="323"/>
  <c r="CM5" i="324"/>
  <c r="CK34" i="273"/>
  <c r="CL28" i="273"/>
  <c r="CL29" i="273" s="1"/>
  <c r="CL33" i="273" s="1"/>
  <c r="CL32" i="273"/>
  <c r="CM5" i="320"/>
  <c r="CM25" i="273"/>
  <c r="CM26" i="273" s="1"/>
  <c r="CM5" i="315"/>
  <c r="CL177" i="273"/>
  <c r="CL168" i="273"/>
  <c r="CM5" i="265"/>
  <c r="CM5" i="288"/>
  <c r="CM5" i="282"/>
  <c r="CM5" i="275"/>
  <c r="CM5" i="286"/>
  <c r="CM5" i="285"/>
  <c r="CM5" i="289"/>
  <c r="CM5" i="278"/>
  <c r="CM15" i="273"/>
  <c r="CM16" i="273" s="1"/>
  <c r="CM5" i="273"/>
  <c r="BS108" i="278" l="1"/>
  <c r="BS50" i="325"/>
  <c r="BS51" i="325" s="1"/>
  <c r="BS54" i="325" s="1"/>
  <c r="BS55" i="325" s="1"/>
  <c r="BS59" i="325" s="1"/>
  <c r="BS60" i="325" s="1"/>
  <c r="BW4" i="288"/>
  <c r="BR109" i="278"/>
  <c r="BR9" i="265" s="1"/>
  <c r="CK87" i="278"/>
  <c r="CK88" i="278" s="1"/>
  <c r="CK94" i="278" s="1"/>
  <c r="CK48" i="324"/>
  <c r="BZ25" i="327"/>
  <c r="BZ62" i="324"/>
  <c r="BW4" i="315"/>
  <c r="BW4" i="278"/>
  <c r="BW4" i="324"/>
  <c r="BW4" i="323"/>
  <c r="BW4" i="327"/>
  <c r="BW4" i="325"/>
  <c r="BW4" i="275"/>
  <c r="BW4" i="320"/>
  <c r="CZ10" i="273"/>
  <c r="CY12" i="273"/>
  <c r="BW4" i="286"/>
  <c r="BW4" i="265"/>
  <c r="BW4" i="285"/>
  <c r="BX170" i="273"/>
  <c r="BX172" i="273" s="1"/>
  <c r="BX173" i="273" s="1"/>
  <c r="BX4" i="286" s="1"/>
  <c r="BW4" i="282"/>
  <c r="BW4" i="289"/>
  <c r="BS61" i="278"/>
  <c r="BS62" i="278" s="1"/>
  <c r="BS65" i="278" s="1"/>
  <c r="BS66" i="278" s="1"/>
  <c r="BS105" i="278" s="1"/>
  <c r="BS109" i="278" s="1"/>
  <c r="BS9" i="265" s="1"/>
  <c r="BZ79" i="288"/>
  <c r="BZ135" i="273"/>
  <c r="BZ136" i="273" s="1"/>
  <c r="BZ139" i="273" s="1"/>
  <c r="BY106" i="273"/>
  <c r="BY138" i="273"/>
  <c r="BT72" i="278"/>
  <c r="BT73" i="278" s="1"/>
  <c r="BT106" i="278" s="1"/>
  <c r="BT93" i="278"/>
  <c r="BT95" i="278" s="1"/>
  <c r="BT100" i="278" s="1"/>
  <c r="BT101" i="278" s="1"/>
  <c r="BY269" i="278"/>
  <c r="BY99" i="278"/>
  <c r="BU95" i="278"/>
  <c r="BU100" i="278" s="1"/>
  <c r="BU101" i="278" s="1"/>
  <c r="BW140" i="273"/>
  <c r="BV92" i="278"/>
  <c r="BX46" i="325"/>
  <c r="BX47" i="325" s="1"/>
  <c r="BX62" i="325" s="1"/>
  <c r="BX55" i="288"/>
  <c r="BW111" i="273"/>
  <c r="BV112" i="273" s="1"/>
  <c r="BV61" i="288" s="1"/>
  <c r="BW51" i="288"/>
  <c r="BW52" i="288" s="1"/>
  <c r="BW56" i="288" s="1"/>
  <c r="BW92" i="325"/>
  <c r="BW42" i="288"/>
  <c r="BW35" i="288"/>
  <c r="CM38" i="273"/>
  <c r="CM13" i="288"/>
  <c r="CM145" i="325"/>
  <c r="BZ103" i="273"/>
  <c r="BZ104" i="273" s="1"/>
  <c r="BZ107" i="273" s="1"/>
  <c r="BZ26" i="288"/>
  <c r="BY42" i="325"/>
  <c r="BY43" i="325" s="1"/>
  <c r="BY93" i="325"/>
  <c r="BX108" i="273"/>
  <c r="BW58" i="325"/>
  <c r="BY56" i="278"/>
  <c r="BY144" i="278"/>
  <c r="BY197" i="278"/>
  <c r="BY71" i="278"/>
  <c r="BY261" i="278"/>
  <c r="BY135" i="278"/>
  <c r="BY126" i="278"/>
  <c r="BY118" i="278"/>
  <c r="BY49" i="278"/>
  <c r="BY153" i="278"/>
  <c r="BY221" i="278"/>
  <c r="BY79" i="278"/>
  <c r="BY173" i="278"/>
  <c r="BY237" i="278"/>
  <c r="BY245" i="278"/>
  <c r="BY213" i="278"/>
  <c r="BY229" i="278"/>
  <c r="BY277" i="278"/>
  <c r="BY181" i="278"/>
  <c r="BY189" i="278"/>
  <c r="BY205" i="278"/>
  <c r="BY253" i="278"/>
  <c r="BZ13" i="289"/>
  <c r="BZ14" i="289" s="1"/>
  <c r="BX34" i="278"/>
  <c r="BR311" i="278"/>
  <c r="BR312" i="278" s="1"/>
  <c r="BR67" i="265" s="1"/>
  <c r="BX26" i="327"/>
  <c r="BW129" i="325"/>
  <c r="BW117" i="325"/>
  <c r="BY26" i="327"/>
  <c r="BY28" i="278"/>
  <c r="BY29" i="278" s="1"/>
  <c r="BY34" i="278" s="1"/>
  <c r="BY118" i="325"/>
  <c r="BY130" i="325"/>
  <c r="BT57" i="278"/>
  <c r="BT58" i="278" s="1"/>
  <c r="BT61" i="278" s="1"/>
  <c r="BT62" i="278" s="1"/>
  <c r="BT65" i="278" s="1"/>
  <c r="BP329" i="278"/>
  <c r="BP30" i="265" s="1"/>
  <c r="BQ324" i="278"/>
  <c r="BQ328" i="278" s="1"/>
  <c r="BQ314" i="278"/>
  <c r="BQ315" i="278" s="1"/>
  <c r="BQ327" i="278" s="1"/>
  <c r="BQ67" i="265"/>
  <c r="BR323" i="278"/>
  <c r="BR324" i="278" s="1"/>
  <c r="BR328" i="278" s="1"/>
  <c r="BR73" i="265"/>
  <c r="CK319" i="278"/>
  <c r="CK310" i="278"/>
  <c r="BS10" i="265"/>
  <c r="BS320" i="278"/>
  <c r="BS321" i="278" s="1"/>
  <c r="BR11" i="265"/>
  <c r="BR29" i="265" s="1"/>
  <c r="BU39" i="278"/>
  <c r="BU41" i="278" s="1"/>
  <c r="BU127" i="278" s="1"/>
  <c r="BU128" i="278" s="1"/>
  <c r="BU158" i="278" s="1"/>
  <c r="BW19" i="278"/>
  <c r="BW335" i="278"/>
  <c r="BV295" i="278"/>
  <c r="BV301" i="278" s="1"/>
  <c r="BV22" i="278"/>
  <c r="BU72" i="278"/>
  <c r="BU73" i="278" s="1"/>
  <c r="BU106" i="278" s="1"/>
  <c r="BU57" i="278"/>
  <c r="BU58" i="278" s="1"/>
  <c r="CK44" i="273"/>
  <c r="CK259" i="278"/>
  <c r="CK275" i="278"/>
  <c r="CK267" i="278"/>
  <c r="CK243" i="278"/>
  <c r="CK251" i="278"/>
  <c r="CK227" i="278"/>
  <c r="CK203" i="278"/>
  <c r="CK235" i="278"/>
  <c r="CK211" i="278"/>
  <c r="CK219" i="278"/>
  <c r="CK171" i="278"/>
  <c r="CK187" i="278"/>
  <c r="CK195" i="278"/>
  <c r="CK179" i="278"/>
  <c r="CK133" i="278"/>
  <c r="CK142" i="278"/>
  <c r="CK151" i="278"/>
  <c r="BW276" i="278"/>
  <c r="BW278" i="278" s="1"/>
  <c r="BW294" i="278" s="1"/>
  <c r="BW268" i="278"/>
  <c r="BW270" i="278" s="1"/>
  <c r="BW293" i="278" s="1"/>
  <c r="BW260" i="278"/>
  <c r="BW262" i="278" s="1"/>
  <c r="BW292" i="278" s="1"/>
  <c r="BW244" i="278"/>
  <c r="BW246" i="278" s="1"/>
  <c r="BW290" i="278" s="1"/>
  <c r="BW252" i="278"/>
  <c r="BW254" i="278" s="1"/>
  <c r="BW291" i="278" s="1"/>
  <c r="BW228" i="278"/>
  <c r="BW230" i="278" s="1"/>
  <c r="BW288" i="278" s="1"/>
  <c r="BW196" i="278"/>
  <c r="BW198" i="278" s="1"/>
  <c r="BW284" i="278" s="1"/>
  <c r="BW204" i="278"/>
  <c r="BW206" i="278" s="1"/>
  <c r="BW285" i="278" s="1"/>
  <c r="BW236" i="278"/>
  <c r="BW238" i="278" s="1"/>
  <c r="BW289" i="278" s="1"/>
  <c r="BW212" i="278"/>
  <c r="BW214" i="278" s="1"/>
  <c r="BW286" i="278" s="1"/>
  <c r="BW220" i="278"/>
  <c r="BW222" i="278" s="1"/>
  <c r="BW287" i="278" s="1"/>
  <c r="BW172" i="278"/>
  <c r="BW174" i="278" s="1"/>
  <c r="BW281" i="278" s="1"/>
  <c r="BW188" i="278"/>
  <c r="BW190" i="278" s="1"/>
  <c r="BW283" i="278" s="1"/>
  <c r="BW134" i="278"/>
  <c r="BW136" i="278" s="1"/>
  <c r="BW159" i="278" s="1"/>
  <c r="BW180" i="278"/>
  <c r="BW182" i="278" s="1"/>
  <c r="BW282" i="278" s="1"/>
  <c r="BW143" i="278"/>
  <c r="BW145" i="278" s="1"/>
  <c r="BW160" i="278" s="1"/>
  <c r="BW152" i="278"/>
  <c r="BW154" i="278" s="1"/>
  <c r="BW161" i="278" s="1"/>
  <c r="BW20" i="278"/>
  <c r="BT162" i="278"/>
  <c r="BX126" i="273"/>
  <c r="BX21" i="285" s="1"/>
  <c r="BY32" i="324"/>
  <c r="BY33" i="324" s="1"/>
  <c r="BY178" i="273"/>
  <c r="BY55" i="273"/>
  <c r="BZ56" i="273" s="1"/>
  <c r="BY37" i="324"/>
  <c r="BY38" i="324" s="1"/>
  <c r="BY27" i="324"/>
  <c r="BY28" i="324" s="1"/>
  <c r="BW22" i="324"/>
  <c r="BW23" i="324" s="1"/>
  <c r="BW214" i="273"/>
  <c r="BW215" i="273" s="1"/>
  <c r="BW21" i="278" s="1"/>
  <c r="BX70" i="273"/>
  <c r="BZ64" i="273"/>
  <c r="BZ2" i="288"/>
  <c r="BZ2" i="278"/>
  <c r="BZ2" i="315"/>
  <c r="BZ2" i="265"/>
  <c r="BZ2" i="324"/>
  <c r="BZ2" i="275"/>
  <c r="BZ2" i="285"/>
  <c r="BZ84" i="273"/>
  <c r="BZ85" i="273" s="1"/>
  <c r="BZ51" i="273"/>
  <c r="BZ52" i="273" s="1"/>
  <c r="BZ107" i="325" s="1"/>
  <c r="BZ108" i="325" s="1"/>
  <c r="BZ135" i="325" s="1"/>
  <c r="BZ154" i="273"/>
  <c r="BZ155" i="273" s="1"/>
  <c r="BZ2" i="289"/>
  <c r="BZ2" i="325"/>
  <c r="BZ2" i="323"/>
  <c r="BZ2" i="282"/>
  <c r="BZ2" i="320"/>
  <c r="BZ220" i="273"/>
  <c r="BZ221" i="273" s="1"/>
  <c r="BZ2" i="273"/>
  <c r="BZ2" i="286"/>
  <c r="BZ2" i="327"/>
  <c r="BZ121" i="273"/>
  <c r="BZ122" i="273" s="1"/>
  <c r="BZ125" i="273" s="1"/>
  <c r="BZ163" i="273"/>
  <c r="BZ164" i="273" s="1"/>
  <c r="BX27" i="324"/>
  <c r="BX28" i="324" s="1"/>
  <c r="BX55" i="273"/>
  <c r="BY56" i="273" s="1"/>
  <c r="BX32" i="324"/>
  <c r="BX33" i="324" s="1"/>
  <c r="BX37" i="324"/>
  <c r="BX38" i="324" s="1"/>
  <c r="BX178" i="273"/>
  <c r="BX20" i="275"/>
  <c r="BY17" i="275" s="1"/>
  <c r="BY11" i="286"/>
  <c r="BY89" i="273"/>
  <c r="BY93" i="273"/>
  <c r="BZ94" i="273" s="1"/>
  <c r="BZ181" i="273" s="1"/>
  <c r="BY73" i="273"/>
  <c r="BZ74" i="273" s="1"/>
  <c r="BY69" i="273"/>
  <c r="BY15" i="275"/>
  <c r="BY42" i="324"/>
  <c r="BY43" i="324" s="1"/>
  <c r="BV182" i="273"/>
  <c r="BU189" i="273"/>
  <c r="BU190" i="273" s="1"/>
  <c r="BU34" i="265"/>
  <c r="BU66" i="324"/>
  <c r="BU11" i="325"/>
  <c r="BU28" i="285"/>
  <c r="CA219" i="273"/>
  <c r="CB40" i="273"/>
  <c r="CA43" i="273"/>
  <c r="CA45" i="273" s="1"/>
  <c r="CA149" i="273" s="1"/>
  <c r="CA150" i="273" s="1"/>
  <c r="CA49" i="324" s="1"/>
  <c r="CA50" i="324" s="1"/>
  <c r="BV57" i="324"/>
  <c r="BV63" i="324" s="1"/>
  <c r="BV64" i="324" s="1"/>
  <c r="BV20" i="327"/>
  <c r="BT3" i="265"/>
  <c r="BT3" i="327"/>
  <c r="BT3" i="325"/>
  <c r="BT3" i="323"/>
  <c r="BT3" i="315"/>
  <c r="BT3" i="275"/>
  <c r="BT3" i="273"/>
  <c r="BT3" i="289"/>
  <c r="BT3" i="278"/>
  <c r="BT3" i="320"/>
  <c r="BT3" i="285"/>
  <c r="BT3" i="282"/>
  <c r="BT3" i="288"/>
  <c r="BT3" i="286"/>
  <c r="BT3" i="324"/>
  <c r="BY88" i="273"/>
  <c r="BY180" i="273"/>
  <c r="BY124" i="273"/>
  <c r="BY169" i="273"/>
  <c r="BY207" i="273"/>
  <c r="BW208" i="273"/>
  <c r="BW209" i="273" s="1"/>
  <c r="BW197" i="273"/>
  <c r="BW198" i="273" s="1"/>
  <c r="BW201" i="273" s="1"/>
  <c r="BX90" i="273"/>
  <c r="BX91" i="278" s="1"/>
  <c r="BW202" i="273"/>
  <c r="BW203" i="273" s="1"/>
  <c r="BX24" i="327"/>
  <c r="BX61" i="324"/>
  <c r="CN5" i="327"/>
  <c r="CN5" i="325"/>
  <c r="CK39" i="273"/>
  <c r="CN5" i="324"/>
  <c r="CN5" i="323"/>
  <c r="CL34" i="273"/>
  <c r="CM28" i="273"/>
  <c r="CM29" i="273" s="1"/>
  <c r="CM33" i="273" s="1"/>
  <c r="CM32" i="273"/>
  <c r="CN5" i="320"/>
  <c r="CN25" i="273"/>
  <c r="CN26" i="273" s="1"/>
  <c r="CN5" i="315"/>
  <c r="CN5" i="288"/>
  <c r="CN5" i="282"/>
  <c r="CN5" i="275"/>
  <c r="CN5" i="286"/>
  <c r="CN5" i="265"/>
  <c r="CN5" i="285"/>
  <c r="CN5" i="289"/>
  <c r="CN5" i="278"/>
  <c r="CN15" i="273"/>
  <c r="CN16" i="273" s="1"/>
  <c r="CN5" i="273"/>
  <c r="CM177" i="273"/>
  <c r="CM168" i="273"/>
  <c r="AJ32" i="265"/>
  <c r="BU108" i="278" l="1"/>
  <c r="BU50" i="325"/>
  <c r="BU51" i="325" s="1"/>
  <c r="BU54" i="325" s="1"/>
  <c r="BU55" i="325" s="1"/>
  <c r="BU59" i="325" s="1"/>
  <c r="BU60" i="325" s="1"/>
  <c r="BT108" i="278"/>
  <c r="BT50" i="325"/>
  <c r="BT51" i="325" s="1"/>
  <c r="BT54" i="325" s="1"/>
  <c r="BT55" i="325" s="1"/>
  <c r="BT59" i="325" s="1"/>
  <c r="BT60" i="325" s="1"/>
  <c r="CA62" i="324"/>
  <c r="CA25" i="327"/>
  <c r="BY170" i="273"/>
  <c r="BY172" i="273" s="1"/>
  <c r="BY173" i="273" s="1"/>
  <c r="BY4" i="285" s="1"/>
  <c r="CL87" i="278"/>
  <c r="CL88" i="278" s="1"/>
  <c r="CL94" i="278" s="1"/>
  <c r="CL48" i="324"/>
  <c r="BX4" i="265"/>
  <c r="BX4" i="285"/>
  <c r="BX4" i="278"/>
  <c r="BX4" i="273"/>
  <c r="BX4" i="327"/>
  <c r="BX4" i="315"/>
  <c r="BX4" i="275"/>
  <c r="BX4" i="325"/>
  <c r="BX4" i="324"/>
  <c r="BX4" i="282"/>
  <c r="BX4" i="288"/>
  <c r="BX4" i="323"/>
  <c r="BX4" i="320"/>
  <c r="BX4" i="289"/>
  <c r="DA10" i="273"/>
  <c r="CZ12" i="273"/>
  <c r="BZ277" i="278"/>
  <c r="BZ99" i="278"/>
  <c r="CA79" i="288"/>
  <c r="CA135" i="273"/>
  <c r="CA136" i="273" s="1"/>
  <c r="CA139" i="273" s="1"/>
  <c r="BZ106" i="273"/>
  <c r="BZ138" i="273"/>
  <c r="BX140" i="273"/>
  <c r="BW92" i="278"/>
  <c r="BX111" i="273"/>
  <c r="BW112" i="273" s="1"/>
  <c r="BW61" i="288" s="1"/>
  <c r="BX51" i="288"/>
  <c r="BX52" i="288" s="1"/>
  <c r="BX56" i="288" s="1"/>
  <c r="BY46" i="325"/>
  <c r="BY47" i="325" s="1"/>
  <c r="BY62" i="325" s="1"/>
  <c r="BY55" i="288"/>
  <c r="BX92" i="325"/>
  <c r="BX42" i="288"/>
  <c r="BX35" i="288"/>
  <c r="CN38" i="273"/>
  <c r="CN145" i="325"/>
  <c r="CN13" i="288"/>
  <c r="CA103" i="273"/>
  <c r="CA104" i="273" s="1"/>
  <c r="CA107" i="273" s="1"/>
  <c r="CA26" i="288"/>
  <c r="N63" i="325"/>
  <c r="BZ42" i="325"/>
  <c r="BZ43" i="325" s="1"/>
  <c r="BZ93" i="325"/>
  <c r="BY108" i="273"/>
  <c r="BX58" i="325"/>
  <c r="BZ229" i="278"/>
  <c r="BZ181" i="278"/>
  <c r="BZ71" i="278"/>
  <c r="BZ269" i="278"/>
  <c r="BZ118" i="278"/>
  <c r="BZ56" i="278"/>
  <c r="BZ213" i="278"/>
  <c r="BZ221" i="278"/>
  <c r="BZ261" i="278"/>
  <c r="CA13" i="289"/>
  <c r="CA14" i="289" s="1"/>
  <c r="BZ144" i="278"/>
  <c r="BZ79" i="278"/>
  <c r="BZ135" i="278"/>
  <c r="BZ153" i="278"/>
  <c r="BZ205" i="278"/>
  <c r="BZ245" i="278"/>
  <c r="BZ253" i="278"/>
  <c r="BZ126" i="278"/>
  <c r="BZ49" i="278"/>
  <c r="BZ173" i="278"/>
  <c r="BZ189" i="278"/>
  <c r="BZ197" i="278"/>
  <c r="BZ237" i="278"/>
  <c r="BS311" i="278"/>
  <c r="BS312" i="278" s="1"/>
  <c r="BS67" i="265" s="1"/>
  <c r="AJ334" i="278"/>
  <c r="AJ336" i="278" s="1"/>
  <c r="AJ11" i="327" s="1"/>
  <c r="BY40" i="278"/>
  <c r="BR314" i="278"/>
  <c r="BR315" i="278" s="1"/>
  <c r="BR327" i="278" s="1"/>
  <c r="BR329" i="278" s="1"/>
  <c r="BR30" i="265" s="1"/>
  <c r="BX129" i="325"/>
  <c r="BX117" i="325"/>
  <c r="BZ28" i="278"/>
  <c r="BZ29" i="278" s="1"/>
  <c r="BZ40" i="278" s="1"/>
  <c r="BZ130" i="325"/>
  <c r="BZ118" i="325"/>
  <c r="BZ26" i="327"/>
  <c r="BT64" i="278"/>
  <c r="BT66" i="278" s="1"/>
  <c r="BT105" i="278" s="1"/>
  <c r="BQ329" i="278"/>
  <c r="BQ30" i="265" s="1"/>
  <c r="BS323" i="278"/>
  <c r="BS324" i="278" s="1"/>
  <c r="BS328" i="278" s="1"/>
  <c r="BS73" i="265"/>
  <c r="CL319" i="278"/>
  <c r="CL310" i="278"/>
  <c r="BU119" i="278"/>
  <c r="BU120" i="278" s="1"/>
  <c r="BU157" i="278" s="1"/>
  <c r="BU162" i="278" s="1"/>
  <c r="BU50" i="278"/>
  <c r="BU51" i="278" s="1"/>
  <c r="BU104" i="278" s="1"/>
  <c r="BU80" i="278"/>
  <c r="BU81" i="278" s="1"/>
  <c r="BU107" i="278" s="1"/>
  <c r="BS11" i="265"/>
  <c r="BS29" i="265" s="1"/>
  <c r="BY126" i="273"/>
  <c r="BY21" i="285" s="1"/>
  <c r="BT300" i="278"/>
  <c r="BT302" i="278" s="1"/>
  <c r="BT303" i="278" s="1"/>
  <c r="BX19" i="278"/>
  <c r="BX335" i="278"/>
  <c r="BW22" i="278"/>
  <c r="BW33" i="278" s="1"/>
  <c r="BW35" i="278" s="1"/>
  <c r="BW93" i="278" s="1"/>
  <c r="BW295" i="278"/>
  <c r="BW301" i="278" s="1"/>
  <c r="BU64" i="278"/>
  <c r="BU61" i="278"/>
  <c r="BU62" i="278" s="1"/>
  <c r="BU65" i="278" s="1"/>
  <c r="CL275" i="278"/>
  <c r="CL251" i="278"/>
  <c r="CL259" i="278"/>
  <c r="CL267" i="278"/>
  <c r="CL235" i="278"/>
  <c r="CL243" i="278"/>
  <c r="CL219" i="278"/>
  <c r="CL227" i="278"/>
  <c r="CL203" i="278"/>
  <c r="CL211" i="278"/>
  <c r="CL195" i="278"/>
  <c r="CL179" i="278"/>
  <c r="CL187" i="278"/>
  <c r="CL151" i="278"/>
  <c r="CL171" i="278"/>
  <c r="CL133" i="278"/>
  <c r="CL142" i="278"/>
  <c r="BV33" i="278"/>
  <c r="BV35" i="278" s="1"/>
  <c r="BV93" i="278" s="1"/>
  <c r="BV95" i="278" s="1"/>
  <c r="BV100" i="278" s="1"/>
  <c r="BV101" i="278" s="1"/>
  <c r="BV39" i="278"/>
  <c r="BV41" i="278" s="1"/>
  <c r="BX276" i="278"/>
  <c r="BX278" i="278" s="1"/>
  <c r="BX294" i="278" s="1"/>
  <c r="BX252" i="278"/>
  <c r="BX254" i="278" s="1"/>
  <c r="BX291" i="278" s="1"/>
  <c r="BX268" i="278"/>
  <c r="BX270" i="278" s="1"/>
  <c r="BX293" i="278" s="1"/>
  <c r="BX260" i="278"/>
  <c r="BX262" i="278" s="1"/>
  <c r="BX292" i="278" s="1"/>
  <c r="BX236" i="278"/>
  <c r="BX238" i="278" s="1"/>
  <c r="BX289" i="278" s="1"/>
  <c r="BX244" i="278"/>
  <c r="BX246" i="278" s="1"/>
  <c r="BX290" i="278" s="1"/>
  <c r="BX220" i="278"/>
  <c r="BX222" i="278" s="1"/>
  <c r="BX287" i="278" s="1"/>
  <c r="BX228" i="278"/>
  <c r="BX230" i="278" s="1"/>
  <c r="BX288" i="278" s="1"/>
  <c r="BX204" i="278"/>
  <c r="BX206" i="278" s="1"/>
  <c r="BX285" i="278" s="1"/>
  <c r="BX212" i="278"/>
  <c r="BX214" i="278" s="1"/>
  <c r="BX286" i="278" s="1"/>
  <c r="BX196" i="278"/>
  <c r="BX198" i="278" s="1"/>
  <c r="BX284" i="278" s="1"/>
  <c r="BX180" i="278"/>
  <c r="BX182" i="278" s="1"/>
  <c r="BX282" i="278" s="1"/>
  <c r="BX188" i="278"/>
  <c r="BX190" i="278" s="1"/>
  <c r="BX283" i="278" s="1"/>
  <c r="BX152" i="278"/>
  <c r="BX154" i="278" s="1"/>
  <c r="BX161" i="278" s="1"/>
  <c r="BX172" i="278"/>
  <c r="BX174" i="278" s="1"/>
  <c r="BX281" i="278" s="1"/>
  <c r="BX134" i="278"/>
  <c r="BX136" i="278" s="1"/>
  <c r="BX159" i="278" s="1"/>
  <c r="BX143" i="278"/>
  <c r="BX145" i="278" s="1"/>
  <c r="BX160" i="278" s="1"/>
  <c r="BX20" i="278"/>
  <c r="BX197" i="273"/>
  <c r="BX198" i="273" s="1"/>
  <c r="BX201" i="273" s="1"/>
  <c r="BX208" i="273"/>
  <c r="BX209" i="273" s="1"/>
  <c r="BX202" i="273"/>
  <c r="BX203" i="273" s="1"/>
  <c r="BY90" i="273"/>
  <c r="BY91" i="278" s="1"/>
  <c r="BX22" i="327"/>
  <c r="BX59" i="324"/>
  <c r="BZ178" i="273"/>
  <c r="BZ27" i="324"/>
  <c r="BZ28" i="324" s="1"/>
  <c r="BZ37" i="324"/>
  <c r="BZ38" i="324" s="1"/>
  <c r="BZ55" i="273"/>
  <c r="CA56" i="273" s="1"/>
  <c r="BZ32" i="324"/>
  <c r="BZ33" i="324" s="1"/>
  <c r="BX214" i="273"/>
  <c r="BX215" i="273" s="1"/>
  <c r="BX21" i="278" s="1"/>
  <c r="BX22" i="324"/>
  <c r="BX23" i="324" s="1"/>
  <c r="BY23" i="327"/>
  <c r="BY60" i="324"/>
  <c r="BV11" i="325"/>
  <c r="BV34" i="265"/>
  <c r="BV66" i="324"/>
  <c r="BV28" i="285"/>
  <c r="BZ180" i="273"/>
  <c r="BZ124" i="273"/>
  <c r="BZ88" i="273"/>
  <c r="BY68" i="273"/>
  <c r="BY70" i="273" s="1"/>
  <c r="BY179" i="273"/>
  <c r="BZ93" i="273"/>
  <c r="CA94" i="273" s="1"/>
  <c r="CA181" i="273" s="1"/>
  <c r="BZ89" i="273"/>
  <c r="BZ11" i="286"/>
  <c r="BZ65" i="273"/>
  <c r="BZ45" i="325" s="1"/>
  <c r="BZ68" i="273"/>
  <c r="BZ179" i="273"/>
  <c r="CA2" i="282"/>
  <c r="CA2" i="273"/>
  <c r="CA2" i="288"/>
  <c r="CA2" i="320"/>
  <c r="CA2" i="278"/>
  <c r="CA84" i="273"/>
  <c r="CA85" i="273" s="1"/>
  <c r="CA2" i="286"/>
  <c r="CA154" i="273"/>
  <c r="CA155" i="273" s="1"/>
  <c r="CA64" i="273"/>
  <c r="CA65" i="273" s="1"/>
  <c r="CA45" i="325" s="1"/>
  <c r="CA121" i="273"/>
  <c r="CA122" i="273" s="1"/>
  <c r="CA125" i="273" s="1"/>
  <c r="CA2" i="285"/>
  <c r="CA2" i="315"/>
  <c r="CA2" i="324"/>
  <c r="CA2" i="327"/>
  <c r="CA163" i="273"/>
  <c r="CA164" i="273" s="1"/>
  <c r="CA51" i="273"/>
  <c r="CA52" i="273" s="1"/>
  <c r="CA107" i="325" s="1"/>
  <c r="CA108" i="325" s="1"/>
  <c r="CA135" i="325" s="1"/>
  <c r="CA2" i="325"/>
  <c r="CA2" i="275"/>
  <c r="CA2" i="265"/>
  <c r="CA220" i="273"/>
  <c r="CA221" i="273" s="1"/>
  <c r="CA2" i="323"/>
  <c r="CA2" i="289"/>
  <c r="BU3" i="315"/>
  <c r="BU3" i="275"/>
  <c r="BU3" i="286"/>
  <c r="BU3" i="278"/>
  <c r="BU3" i="320"/>
  <c r="BU3" i="288"/>
  <c r="BU3" i="289"/>
  <c r="BU3" i="285"/>
  <c r="BU3" i="282"/>
  <c r="BU3" i="324"/>
  <c r="BU3" i="327"/>
  <c r="BU3" i="265"/>
  <c r="BU3" i="273"/>
  <c r="BU3" i="323"/>
  <c r="BU3" i="325"/>
  <c r="BY61" i="324"/>
  <c r="BY24" i="327"/>
  <c r="BX58" i="324"/>
  <c r="BX21" i="327"/>
  <c r="BW57" i="324"/>
  <c r="BW63" i="324" s="1"/>
  <c r="BW64" i="324" s="1"/>
  <c r="BW20" i="327"/>
  <c r="CC40" i="273"/>
  <c r="CB43" i="273"/>
  <c r="CB45" i="273" s="1"/>
  <c r="CB149" i="273" s="1"/>
  <c r="CB150" i="273" s="1"/>
  <c r="CB49" i="324" s="1"/>
  <c r="CB50" i="324" s="1"/>
  <c r="CB219" i="273"/>
  <c r="BV189" i="273"/>
  <c r="BV190" i="273" s="1"/>
  <c r="BW182" i="273"/>
  <c r="BY20" i="275"/>
  <c r="BZ17" i="275" s="1"/>
  <c r="BX23" i="327"/>
  <c r="BX60" i="324"/>
  <c r="BZ169" i="273"/>
  <c r="BZ207" i="273"/>
  <c r="BY21" i="327"/>
  <c r="BY58" i="324"/>
  <c r="BY22" i="327"/>
  <c r="BY59" i="324"/>
  <c r="CO5" i="327"/>
  <c r="CO5" i="325"/>
  <c r="CO5" i="324"/>
  <c r="CO5" i="323"/>
  <c r="CM34" i="273"/>
  <c r="CN28" i="273"/>
  <c r="CN29" i="273" s="1"/>
  <c r="CN33" i="273" s="1"/>
  <c r="CN32" i="273"/>
  <c r="CL44" i="273"/>
  <c r="CL39" i="273"/>
  <c r="CO5" i="320"/>
  <c r="CO25" i="273"/>
  <c r="CO26" i="273" s="1"/>
  <c r="CO5" i="315"/>
  <c r="CO5" i="275"/>
  <c r="CO5" i="286"/>
  <c r="CO5" i="265"/>
  <c r="CO5" i="288"/>
  <c r="CO5" i="282"/>
  <c r="CO5" i="278"/>
  <c r="CO5" i="285"/>
  <c r="CO5" i="289"/>
  <c r="CO15" i="273"/>
  <c r="CO16" i="273" s="1"/>
  <c r="CO5" i="273"/>
  <c r="CN177" i="273"/>
  <c r="CN168" i="273"/>
  <c r="BV108" i="278" l="1"/>
  <c r="BV50" i="325"/>
  <c r="BV51" i="325" s="1"/>
  <c r="BV54" i="325" s="1"/>
  <c r="BV55" i="325" s="1"/>
  <c r="BV59" i="325" s="1"/>
  <c r="BV60" i="325" s="1"/>
  <c r="BT109" i="278"/>
  <c r="BT311" i="278" s="1"/>
  <c r="BT312" i="278" s="1"/>
  <c r="BY4" i="289"/>
  <c r="BY4" i="275"/>
  <c r="BY4" i="323"/>
  <c r="BY4" i="265"/>
  <c r="BZ170" i="273"/>
  <c r="BZ172" i="273" s="1"/>
  <c r="BZ173" i="273" s="1"/>
  <c r="BZ4" i="325" s="1"/>
  <c r="BY4" i="273"/>
  <c r="BY4" i="288"/>
  <c r="CM87" i="278"/>
  <c r="CM88" i="278" s="1"/>
  <c r="CM94" i="278" s="1"/>
  <c r="CM48" i="324"/>
  <c r="CB62" i="324"/>
  <c r="CB25" i="327"/>
  <c r="BY4" i="315"/>
  <c r="BY4" i="324"/>
  <c r="BY4" i="282"/>
  <c r="BY4" i="278"/>
  <c r="BY4" i="327"/>
  <c r="BY4" i="325"/>
  <c r="BY4" i="320"/>
  <c r="BY4" i="286"/>
  <c r="DB10" i="273"/>
  <c r="DA12" i="273"/>
  <c r="BY140" i="273"/>
  <c r="BX92" i="278"/>
  <c r="CA269" i="278"/>
  <c r="CA99" i="278"/>
  <c r="CB79" i="288"/>
  <c r="CB135" i="273"/>
  <c r="CB136" i="273" s="1"/>
  <c r="CB139" i="273" s="1"/>
  <c r="BW95" i="278"/>
  <c r="BW100" i="278" s="1"/>
  <c r="BW101" i="278" s="1"/>
  <c r="BZ4" i="323"/>
  <c r="BZ4" i="275"/>
  <c r="BZ4" i="324"/>
  <c r="BY111" i="273"/>
  <c r="BX112" i="273" s="1"/>
  <c r="BX61" i="288" s="1"/>
  <c r="BY51" i="288"/>
  <c r="BY52" i="288" s="1"/>
  <c r="BY56" i="288" s="1"/>
  <c r="BZ46" i="325"/>
  <c r="BZ47" i="325" s="1"/>
  <c r="BZ62" i="325" s="1"/>
  <c r="BZ55" i="288"/>
  <c r="BY92" i="325"/>
  <c r="BY42" i="288"/>
  <c r="BY35" i="288"/>
  <c r="CO38" i="273"/>
  <c r="CO13" i="288"/>
  <c r="CO145" i="325"/>
  <c r="CB103" i="273"/>
  <c r="CB104" i="273" s="1"/>
  <c r="CB107" i="273" s="1"/>
  <c r="CB26" i="288"/>
  <c r="N99" i="325"/>
  <c r="CA42" i="325"/>
  <c r="CA43" i="325" s="1"/>
  <c r="CA93" i="325"/>
  <c r="CA49" i="278"/>
  <c r="CA71" i="278"/>
  <c r="CA56" i="278"/>
  <c r="CA181" i="278"/>
  <c r="CA79" i="278"/>
  <c r="CA135" i="278"/>
  <c r="BZ108" i="273"/>
  <c r="BY58" i="325"/>
  <c r="CA153" i="278"/>
  <c r="CA118" i="278"/>
  <c r="CA126" i="278"/>
  <c r="CA205" i="278"/>
  <c r="CA189" i="278"/>
  <c r="CA144" i="278"/>
  <c r="CA213" i="278"/>
  <c r="BW39" i="278"/>
  <c r="BW41" i="278" s="1"/>
  <c r="BW127" i="278" s="1"/>
  <c r="BW128" i="278" s="1"/>
  <c r="BW158" i="278" s="1"/>
  <c r="CA173" i="278"/>
  <c r="CA253" i="278"/>
  <c r="CA221" i="278"/>
  <c r="CA197" i="278"/>
  <c r="CA277" i="278"/>
  <c r="CA229" i="278"/>
  <c r="CA261" i="278"/>
  <c r="CA237" i="278"/>
  <c r="CA245" i="278"/>
  <c r="CB13" i="289"/>
  <c r="CB14" i="289" s="1"/>
  <c r="BS314" i="278"/>
  <c r="BS315" i="278" s="1"/>
  <c r="BS327" i="278" s="1"/>
  <c r="BS329" i="278" s="1"/>
  <c r="BS30" i="265" s="1"/>
  <c r="AJ12" i="325"/>
  <c r="BZ34" i="278"/>
  <c r="CA28" i="278"/>
  <c r="CA29" i="278" s="1"/>
  <c r="CA34" i="278" s="1"/>
  <c r="CA130" i="325"/>
  <c r="CA118" i="325"/>
  <c r="CA26" i="327"/>
  <c r="BY129" i="325"/>
  <c r="BY117" i="325"/>
  <c r="CM310" i="278"/>
  <c r="CM319" i="278"/>
  <c r="BZ126" i="273"/>
  <c r="BZ21" i="285" s="1"/>
  <c r="BT10" i="265"/>
  <c r="BT320" i="278"/>
  <c r="BT321" i="278" s="1"/>
  <c r="BX22" i="278"/>
  <c r="BX33" i="278" s="1"/>
  <c r="BX35" i="278" s="1"/>
  <c r="BX93" i="278" s="1"/>
  <c r="BY19" i="278"/>
  <c r="BY335" i="278"/>
  <c r="BU66" i="278"/>
  <c r="BU105" i="278" s="1"/>
  <c r="BU109" i="278" s="1"/>
  <c r="BU300" i="278"/>
  <c r="BU302" i="278" s="1"/>
  <c r="BU303" i="278" s="1"/>
  <c r="CM275" i="278"/>
  <c r="CM243" i="278"/>
  <c r="CM259" i="278"/>
  <c r="CM267" i="278"/>
  <c r="CM235" i="278"/>
  <c r="CM251" i="278"/>
  <c r="CM211" i="278"/>
  <c r="CM219" i="278"/>
  <c r="CM227" i="278"/>
  <c r="CM203" i="278"/>
  <c r="CM187" i="278"/>
  <c r="CM195" i="278"/>
  <c r="CM171" i="278"/>
  <c r="CM179" i="278"/>
  <c r="CM142" i="278"/>
  <c r="CM151" i="278"/>
  <c r="CM133" i="278"/>
  <c r="BV80" i="278"/>
  <c r="BV81" i="278" s="1"/>
  <c r="BV107" i="278" s="1"/>
  <c r="BV127" i="278"/>
  <c r="BV128" i="278" s="1"/>
  <c r="BV158" i="278" s="1"/>
  <c r="BV119" i="278"/>
  <c r="BV120" i="278" s="1"/>
  <c r="BV157" i="278" s="1"/>
  <c r="BV50" i="278"/>
  <c r="BV51" i="278" s="1"/>
  <c r="BV104" i="278" s="1"/>
  <c r="BX295" i="278"/>
  <c r="BX301" i="278" s="1"/>
  <c r="BV57" i="278"/>
  <c r="BV58" i="278" s="1"/>
  <c r="BV72" i="278"/>
  <c r="BV73" i="278" s="1"/>
  <c r="BV106" i="278" s="1"/>
  <c r="BY268" i="278"/>
  <c r="BY270" i="278" s="1"/>
  <c r="BY293" i="278" s="1"/>
  <c r="BY276" i="278"/>
  <c r="BY278" i="278" s="1"/>
  <c r="BY294" i="278" s="1"/>
  <c r="BY244" i="278"/>
  <c r="BY246" i="278" s="1"/>
  <c r="BY290" i="278" s="1"/>
  <c r="BY252" i="278"/>
  <c r="BY254" i="278" s="1"/>
  <c r="BY291" i="278" s="1"/>
  <c r="BY260" i="278"/>
  <c r="BY262" i="278" s="1"/>
  <c r="BY292" i="278" s="1"/>
  <c r="BY236" i="278"/>
  <c r="BY238" i="278" s="1"/>
  <c r="BY289" i="278" s="1"/>
  <c r="BY212" i="278"/>
  <c r="BY214" i="278" s="1"/>
  <c r="BY286" i="278" s="1"/>
  <c r="BY220" i="278"/>
  <c r="BY222" i="278" s="1"/>
  <c r="BY287" i="278" s="1"/>
  <c r="BY228" i="278"/>
  <c r="BY230" i="278" s="1"/>
  <c r="BY288" i="278" s="1"/>
  <c r="BY204" i="278"/>
  <c r="BY206" i="278" s="1"/>
  <c r="BY285" i="278" s="1"/>
  <c r="BY188" i="278"/>
  <c r="BY190" i="278" s="1"/>
  <c r="BY283" i="278" s="1"/>
  <c r="BY196" i="278"/>
  <c r="BY198" i="278" s="1"/>
  <c r="BY284" i="278" s="1"/>
  <c r="BY172" i="278"/>
  <c r="BY174" i="278" s="1"/>
  <c r="BY281" i="278" s="1"/>
  <c r="BY180" i="278"/>
  <c r="BY182" i="278" s="1"/>
  <c r="BY282" i="278" s="1"/>
  <c r="BY143" i="278"/>
  <c r="BY145" i="278" s="1"/>
  <c r="BY160" i="278" s="1"/>
  <c r="BY152" i="278"/>
  <c r="BY154" i="278" s="1"/>
  <c r="BY161" i="278" s="1"/>
  <c r="BY134" i="278"/>
  <c r="BY136" i="278" s="1"/>
  <c r="BY159" i="278" s="1"/>
  <c r="BY20" i="278"/>
  <c r="BW72" i="278"/>
  <c r="BW73" i="278" s="1"/>
  <c r="BW106" i="278" s="1"/>
  <c r="BW57" i="278"/>
  <c r="BW58" i="278" s="1"/>
  <c r="BZ70" i="273"/>
  <c r="BZ214" i="273" s="1"/>
  <c r="CA69" i="273"/>
  <c r="CA42" i="324"/>
  <c r="CA43" i="324" s="1"/>
  <c r="CA73" i="273"/>
  <c r="CB74" i="273" s="1"/>
  <c r="CA15" i="275"/>
  <c r="CA37" i="324"/>
  <c r="CA38" i="324" s="1"/>
  <c r="CA55" i="273"/>
  <c r="CB56" i="273" s="1"/>
  <c r="CA27" i="324"/>
  <c r="CA28" i="324" s="1"/>
  <c r="CA178" i="273"/>
  <c r="CA32" i="324"/>
  <c r="CA33" i="324" s="1"/>
  <c r="BZ58" i="324"/>
  <c r="BZ21" i="327"/>
  <c r="BY197" i="273"/>
  <c r="BY198" i="273" s="1"/>
  <c r="BY201" i="273" s="1"/>
  <c r="BY202" i="273"/>
  <c r="BY203" i="273" s="1"/>
  <c r="BY208" i="273"/>
  <c r="BY209" i="273" s="1"/>
  <c r="BZ90" i="273"/>
  <c r="BZ91" i="278" s="1"/>
  <c r="BX182" i="273"/>
  <c r="BW189" i="273"/>
  <c r="BW190" i="273" s="1"/>
  <c r="CC43" i="273"/>
  <c r="CC45" i="273" s="1"/>
  <c r="CC149" i="273" s="1"/>
  <c r="CC150" i="273" s="1"/>
  <c r="CC49" i="324" s="1"/>
  <c r="CC50" i="324" s="1"/>
  <c r="CD40" i="273"/>
  <c r="CC219" i="273"/>
  <c r="CA207" i="273"/>
  <c r="CA169" i="273"/>
  <c r="BZ42" i="324"/>
  <c r="BZ43" i="324" s="1"/>
  <c r="BZ69" i="273"/>
  <c r="BZ15" i="275"/>
  <c r="BZ20" i="275" s="1"/>
  <c r="CA17" i="275" s="1"/>
  <c r="BZ73" i="273"/>
  <c r="CA74" i="273" s="1"/>
  <c r="BZ22" i="327"/>
  <c r="BZ59" i="324"/>
  <c r="CB2" i="285"/>
  <c r="CB84" i="273"/>
  <c r="CB85" i="273" s="1"/>
  <c r="CB163" i="273"/>
  <c r="CB164" i="273" s="1"/>
  <c r="CB2" i="275"/>
  <c r="CB2" i="315"/>
  <c r="CB2" i="323"/>
  <c r="CB2" i="265"/>
  <c r="CB2" i="288"/>
  <c r="CB2" i="289"/>
  <c r="CB121" i="273"/>
  <c r="CB122" i="273" s="1"/>
  <c r="CB125" i="273" s="1"/>
  <c r="CB2" i="325"/>
  <c r="CB154" i="273"/>
  <c r="CB155" i="273" s="1"/>
  <c r="CB64" i="273"/>
  <c r="CB65" i="273" s="1"/>
  <c r="CB45" i="325" s="1"/>
  <c r="CB2" i="273"/>
  <c r="CB2" i="286"/>
  <c r="CB2" i="278"/>
  <c r="CB2" i="324"/>
  <c r="CB220" i="273"/>
  <c r="CB221" i="273" s="1"/>
  <c r="CB51" i="273"/>
  <c r="CB52" i="273" s="1"/>
  <c r="CB107" i="325" s="1"/>
  <c r="CB108" i="325" s="1"/>
  <c r="CB135" i="325" s="1"/>
  <c r="CB2" i="282"/>
  <c r="CB2" i="327"/>
  <c r="CB2" i="320"/>
  <c r="BV3" i="288"/>
  <c r="BV3" i="325"/>
  <c r="BV3" i="327"/>
  <c r="BV3" i="320"/>
  <c r="BV3" i="265"/>
  <c r="BV3" i="282"/>
  <c r="BV3" i="286"/>
  <c r="BV3" i="324"/>
  <c r="BV3" i="323"/>
  <c r="BV3" i="285"/>
  <c r="BV3" i="278"/>
  <c r="BV3" i="289"/>
  <c r="BV3" i="315"/>
  <c r="BV3" i="273"/>
  <c r="BV3" i="275"/>
  <c r="BY22" i="324"/>
  <c r="BY23" i="324" s="1"/>
  <c r="BY214" i="273"/>
  <c r="BY215" i="273" s="1"/>
  <c r="BY21" i="278" s="1"/>
  <c r="CA179" i="273"/>
  <c r="CA68" i="273"/>
  <c r="BW34" i="265"/>
  <c r="BW66" i="324"/>
  <c r="BW11" i="325"/>
  <c r="BW28" i="285"/>
  <c r="CA89" i="273"/>
  <c r="CA11" i="286"/>
  <c r="CA93" i="273"/>
  <c r="CB94" i="273" s="1"/>
  <c r="CB181" i="273" s="1"/>
  <c r="BX20" i="327"/>
  <c r="BX57" i="324"/>
  <c r="BX63" i="324" s="1"/>
  <c r="BX64" i="324" s="1"/>
  <c r="BZ23" i="327"/>
  <c r="BZ60" i="324"/>
  <c r="CP5" i="325"/>
  <c r="CP5" i="327"/>
  <c r="CP5" i="324"/>
  <c r="CP5" i="323"/>
  <c r="CN34" i="273"/>
  <c r="CM44" i="273"/>
  <c r="CM39" i="273"/>
  <c r="CO28" i="273"/>
  <c r="CO29" i="273" s="1"/>
  <c r="CO33" i="273" s="1"/>
  <c r="CO32" i="273"/>
  <c r="CP5" i="320"/>
  <c r="CP25" i="273"/>
  <c r="CP26" i="273" s="1"/>
  <c r="CP5" i="315"/>
  <c r="CO177" i="273"/>
  <c r="CO168" i="273"/>
  <c r="CP5" i="275"/>
  <c r="CP5" i="286"/>
  <c r="CP5" i="265"/>
  <c r="CP5" i="288"/>
  <c r="CP5" i="282"/>
  <c r="CP5" i="285"/>
  <c r="CP5" i="289"/>
  <c r="CP5" i="278"/>
  <c r="CP15" i="273"/>
  <c r="CP16" i="273" s="1"/>
  <c r="CP5" i="273"/>
  <c r="BW108" i="278" l="1"/>
  <c r="BW50" i="325"/>
  <c r="BW51" i="325" s="1"/>
  <c r="BW54" i="325" s="1"/>
  <c r="BW55" i="325" s="1"/>
  <c r="BW59" i="325" s="1"/>
  <c r="BW60" i="325" s="1"/>
  <c r="BT9" i="265"/>
  <c r="BT11" i="265" s="1"/>
  <c r="BT29" i="265" s="1"/>
  <c r="BZ4" i="327"/>
  <c r="BZ4" i="285"/>
  <c r="BZ4" i="289"/>
  <c r="BZ4" i="320"/>
  <c r="BZ4" i="278"/>
  <c r="BZ4" i="282"/>
  <c r="BZ4" i="315"/>
  <c r="CA170" i="273"/>
  <c r="CA172" i="273" s="1"/>
  <c r="CA173" i="273" s="1"/>
  <c r="CA4" i="288" s="1"/>
  <c r="BZ4" i="288"/>
  <c r="BZ4" i="273"/>
  <c r="BZ4" i="286"/>
  <c r="BZ4" i="265"/>
  <c r="CA4" i="278"/>
  <c r="CC25" i="327"/>
  <c r="CC62" i="324"/>
  <c r="CA4" i="325"/>
  <c r="CN87" i="278"/>
  <c r="CN88" i="278" s="1"/>
  <c r="CN94" i="278" s="1"/>
  <c r="CN48" i="324"/>
  <c r="DC10" i="273"/>
  <c r="DB12" i="273"/>
  <c r="BX95" i="278"/>
  <c r="BX100" i="278" s="1"/>
  <c r="BX101" i="278" s="1"/>
  <c r="CC79" i="288"/>
  <c r="CC135" i="273"/>
  <c r="CC136" i="273" s="1"/>
  <c r="CC139" i="273" s="1"/>
  <c r="CA106" i="273"/>
  <c r="CA108" i="273" s="1"/>
  <c r="CA138" i="273"/>
  <c r="CB106" i="273"/>
  <c r="CB138" i="273"/>
  <c r="BZ140" i="273"/>
  <c r="BY92" i="278"/>
  <c r="CB277" i="278"/>
  <c r="CB99" i="278"/>
  <c r="CB170" i="273"/>
  <c r="CB172" i="273" s="1"/>
  <c r="CB173" i="273" s="1"/>
  <c r="CB4" i="315" s="1"/>
  <c r="CA4" i="286"/>
  <c r="BZ111" i="273"/>
  <c r="BY112" i="273" s="1"/>
  <c r="BY61" i="288" s="1"/>
  <c r="BZ51" i="288"/>
  <c r="BZ52" i="288" s="1"/>
  <c r="BZ56" i="288" s="1"/>
  <c r="CA46" i="325"/>
  <c r="CA47" i="325" s="1"/>
  <c r="CA62" i="325" s="1"/>
  <c r="CA55" i="288"/>
  <c r="BZ92" i="325"/>
  <c r="BZ42" i="288"/>
  <c r="BZ35" i="288"/>
  <c r="CB49" i="278"/>
  <c r="CB153" i="278"/>
  <c r="CP38" i="273"/>
  <c r="CP13" i="288"/>
  <c r="CP145" i="325"/>
  <c r="CC103" i="273"/>
  <c r="CC104" i="273" s="1"/>
  <c r="CC107" i="273" s="1"/>
  <c r="CC26" i="288"/>
  <c r="CB56" i="278"/>
  <c r="CB118" i="278"/>
  <c r="CB173" i="278"/>
  <c r="CB126" i="278"/>
  <c r="CB71" i="278"/>
  <c r="CB213" i="278"/>
  <c r="CB181" i="278"/>
  <c r="CB144" i="278"/>
  <c r="CB42" i="325"/>
  <c r="CB43" i="325" s="1"/>
  <c r="CB93" i="325"/>
  <c r="CB79" i="278"/>
  <c r="CB135" i="278"/>
  <c r="CB197" i="278"/>
  <c r="CB189" i="278"/>
  <c r="BW80" i="278"/>
  <c r="BW81" i="278" s="1"/>
  <c r="BW107" i="278" s="1"/>
  <c r="BZ58" i="325"/>
  <c r="CB221" i="278"/>
  <c r="CB229" i="278"/>
  <c r="BW119" i="278"/>
  <c r="BW120" i="278" s="1"/>
  <c r="BW157" i="278" s="1"/>
  <c r="BW162" i="278" s="1"/>
  <c r="BW50" i="278"/>
  <c r="BW51" i="278" s="1"/>
  <c r="BW104" i="278" s="1"/>
  <c r="CB245" i="278"/>
  <c r="CB261" i="278"/>
  <c r="CB269" i="278"/>
  <c r="CB205" i="278"/>
  <c r="CB253" i="278"/>
  <c r="CB237" i="278"/>
  <c r="CC13" i="289"/>
  <c r="CC14" i="289" s="1"/>
  <c r="CA70" i="273"/>
  <c r="CA129" i="325" s="1"/>
  <c r="CA40" i="278"/>
  <c r="CB28" i="278"/>
  <c r="CB29" i="278" s="1"/>
  <c r="CB34" i="278" s="1"/>
  <c r="CB118" i="325"/>
  <c r="CB130" i="325"/>
  <c r="BZ335" i="278"/>
  <c r="BZ129" i="325"/>
  <c r="BZ117" i="325"/>
  <c r="CB26" i="327"/>
  <c r="BT323" i="278"/>
  <c r="BT324" i="278" s="1"/>
  <c r="BT328" i="278" s="1"/>
  <c r="BT73" i="265"/>
  <c r="BY22" i="278"/>
  <c r="BY39" i="278" s="1"/>
  <c r="BY41" i="278" s="1"/>
  <c r="BT314" i="278"/>
  <c r="BT315" i="278" s="1"/>
  <c r="BT327" i="278" s="1"/>
  <c r="BT67" i="265"/>
  <c r="BU10" i="265"/>
  <c r="BU320" i="278"/>
  <c r="BU321" i="278" s="1"/>
  <c r="BU311" i="278"/>
  <c r="BU312" i="278" s="1"/>
  <c r="CN310" i="278"/>
  <c r="CN319" i="278"/>
  <c r="BX39" i="278"/>
  <c r="BX41" i="278" s="1"/>
  <c r="BX127" i="278" s="1"/>
  <c r="BX128" i="278" s="1"/>
  <c r="BX158" i="278" s="1"/>
  <c r="BV162" i="278"/>
  <c r="BV300" i="278" s="1"/>
  <c r="BV302" i="278" s="1"/>
  <c r="BV303" i="278" s="1"/>
  <c r="BU9" i="265"/>
  <c r="BZ22" i="324"/>
  <c r="BZ23" i="324" s="1"/>
  <c r="BZ57" i="324" s="1"/>
  <c r="BZ19" i="278"/>
  <c r="BW61" i="278"/>
  <c r="BW62" i="278" s="1"/>
  <c r="BW65" i="278" s="1"/>
  <c r="BW64" i="278"/>
  <c r="BY295" i="278"/>
  <c r="BY301" i="278" s="1"/>
  <c r="BV64" i="278"/>
  <c r="BV61" i="278"/>
  <c r="BV62" i="278" s="1"/>
  <c r="BV65" i="278" s="1"/>
  <c r="CN44" i="273"/>
  <c r="CN275" i="278"/>
  <c r="CN267" i="278"/>
  <c r="CN251" i="278"/>
  <c r="CN259" i="278"/>
  <c r="CN203" i="278"/>
  <c r="CN243" i="278"/>
  <c r="CN211" i="278"/>
  <c r="CN219" i="278"/>
  <c r="CN235" i="278"/>
  <c r="CN227" i="278"/>
  <c r="CN179" i="278"/>
  <c r="CN195" i="278"/>
  <c r="CN171" i="278"/>
  <c r="CN133" i="278"/>
  <c r="CN142" i="278"/>
  <c r="CN187" i="278"/>
  <c r="CN151" i="278"/>
  <c r="BZ276" i="278"/>
  <c r="BZ278" i="278" s="1"/>
  <c r="BZ294" i="278" s="1"/>
  <c r="BZ268" i="278"/>
  <c r="BZ270" i="278" s="1"/>
  <c r="BZ293" i="278" s="1"/>
  <c r="BZ252" i="278"/>
  <c r="BZ254" i="278" s="1"/>
  <c r="BZ291" i="278" s="1"/>
  <c r="BZ260" i="278"/>
  <c r="BZ262" i="278" s="1"/>
  <c r="BZ292" i="278" s="1"/>
  <c r="BZ204" i="278"/>
  <c r="BZ206" i="278" s="1"/>
  <c r="BZ285" i="278" s="1"/>
  <c r="BZ212" i="278"/>
  <c r="BZ214" i="278" s="1"/>
  <c r="BZ286" i="278" s="1"/>
  <c r="BZ244" i="278"/>
  <c r="BZ246" i="278" s="1"/>
  <c r="BZ290" i="278" s="1"/>
  <c r="BZ220" i="278"/>
  <c r="BZ222" i="278" s="1"/>
  <c r="BZ287" i="278" s="1"/>
  <c r="BZ236" i="278"/>
  <c r="BZ238" i="278" s="1"/>
  <c r="BZ289" i="278" s="1"/>
  <c r="BZ228" i="278"/>
  <c r="BZ230" i="278" s="1"/>
  <c r="BZ288" i="278" s="1"/>
  <c r="BZ180" i="278"/>
  <c r="BZ182" i="278" s="1"/>
  <c r="BZ282" i="278" s="1"/>
  <c r="BZ188" i="278"/>
  <c r="BZ190" i="278" s="1"/>
  <c r="BZ283" i="278" s="1"/>
  <c r="BZ196" i="278"/>
  <c r="BZ198" i="278" s="1"/>
  <c r="BZ284" i="278" s="1"/>
  <c r="BZ172" i="278"/>
  <c r="BZ174" i="278" s="1"/>
  <c r="BZ281" i="278" s="1"/>
  <c r="BZ134" i="278"/>
  <c r="BZ136" i="278" s="1"/>
  <c r="BZ159" i="278" s="1"/>
  <c r="BZ143" i="278"/>
  <c r="BZ145" i="278" s="1"/>
  <c r="BZ160" i="278" s="1"/>
  <c r="BZ152" i="278"/>
  <c r="BZ154" i="278" s="1"/>
  <c r="BZ161" i="278" s="1"/>
  <c r="BZ20" i="278"/>
  <c r="BX72" i="278"/>
  <c r="BX73" i="278" s="1"/>
  <c r="BX106" i="278" s="1"/>
  <c r="BX57" i="278"/>
  <c r="BX58" i="278" s="1"/>
  <c r="CA20" i="275"/>
  <c r="CB17" i="275" s="1"/>
  <c r="BX34" i="265"/>
  <c r="BX11" i="325"/>
  <c r="BX66" i="324"/>
  <c r="BX28" i="285"/>
  <c r="CB93" i="273"/>
  <c r="CC94" i="273" s="1"/>
  <c r="CC181" i="273" s="1"/>
  <c r="CB89" i="273"/>
  <c r="CB11" i="286"/>
  <c r="CA124" i="273"/>
  <c r="CA126" i="273" s="1"/>
  <c r="CA21" i="285" s="1"/>
  <c r="CA88" i="273"/>
  <c r="CA90" i="273" s="1"/>
  <c r="CA91" i="278" s="1"/>
  <c r="CA180" i="273"/>
  <c r="CB4" i="282"/>
  <c r="CC84" i="273"/>
  <c r="CC85" i="273" s="1"/>
  <c r="CC2" i="265"/>
  <c r="CC2" i="320"/>
  <c r="CC2" i="282"/>
  <c r="CC220" i="273"/>
  <c r="CC221" i="273" s="1"/>
  <c r="CC2" i="325"/>
  <c r="CC51" i="273"/>
  <c r="CC52" i="273" s="1"/>
  <c r="CC107" i="325" s="1"/>
  <c r="CC108" i="325" s="1"/>
  <c r="CC135" i="325" s="1"/>
  <c r="CC2" i="288"/>
  <c r="CC121" i="273"/>
  <c r="CC122" i="273" s="1"/>
  <c r="CC125" i="273" s="1"/>
  <c r="CC64" i="273"/>
  <c r="CC65" i="273" s="1"/>
  <c r="CC45" i="325" s="1"/>
  <c r="CC2" i="286"/>
  <c r="CC2" i="324"/>
  <c r="CC2" i="315"/>
  <c r="CC2" i="285"/>
  <c r="CC163" i="273"/>
  <c r="CC164" i="273" s="1"/>
  <c r="CC2" i="275"/>
  <c r="CC2" i="278"/>
  <c r="CC2" i="327"/>
  <c r="CC2" i="273"/>
  <c r="CC2" i="323"/>
  <c r="CC154" i="273"/>
  <c r="CC155" i="273" s="1"/>
  <c r="CC2" i="289"/>
  <c r="CB73" i="273"/>
  <c r="CC74" i="273" s="1"/>
  <c r="CB69" i="273"/>
  <c r="CB15" i="275"/>
  <c r="CB42" i="324"/>
  <c r="CB43" i="324" s="1"/>
  <c r="BW3" i="315"/>
  <c r="BW3" i="324"/>
  <c r="BW3" i="285"/>
  <c r="BW3" i="275"/>
  <c r="BW3" i="286"/>
  <c r="BW3" i="323"/>
  <c r="BW3" i="282"/>
  <c r="BW3" i="273"/>
  <c r="BW3" i="288"/>
  <c r="BW3" i="265"/>
  <c r="BW3" i="278"/>
  <c r="BW3" i="289"/>
  <c r="BW3" i="327"/>
  <c r="BW3" i="325"/>
  <c r="BW3" i="320"/>
  <c r="CA58" i="324"/>
  <c r="CA21" i="327"/>
  <c r="CB124" i="273"/>
  <c r="CB88" i="273"/>
  <c r="CB180" i="273"/>
  <c r="BZ215" i="273"/>
  <c r="BZ21" i="278" s="1"/>
  <c r="BX189" i="273"/>
  <c r="BX190" i="273" s="1"/>
  <c r="BY182" i="273"/>
  <c r="CB179" i="273"/>
  <c r="CB68" i="273"/>
  <c r="CA61" i="324"/>
  <c r="CA24" i="327"/>
  <c r="BY57" i="324"/>
  <c r="BY63" i="324" s="1"/>
  <c r="BY64" i="324" s="1"/>
  <c r="BY20" i="327"/>
  <c r="CB27" i="324"/>
  <c r="CB28" i="324" s="1"/>
  <c r="CB37" i="324"/>
  <c r="CB38" i="324" s="1"/>
  <c r="CB55" i="273"/>
  <c r="CC56" i="273" s="1"/>
  <c r="CB32" i="324"/>
  <c r="CB33" i="324" s="1"/>
  <c r="CB178" i="273"/>
  <c r="CB207" i="273"/>
  <c r="CB169" i="273"/>
  <c r="BZ61" i="324"/>
  <c r="BZ24" i="327"/>
  <c r="CD43" i="273"/>
  <c r="CD45" i="273" s="1"/>
  <c r="CD149" i="273" s="1"/>
  <c r="CD150" i="273" s="1"/>
  <c r="CD49" i="324" s="1"/>
  <c r="CD50" i="324" s="1"/>
  <c r="CD219" i="273"/>
  <c r="CE40" i="273"/>
  <c r="BZ197" i="273"/>
  <c r="BZ198" i="273" s="1"/>
  <c r="BZ201" i="273" s="1"/>
  <c r="BZ202" i="273"/>
  <c r="BZ203" i="273" s="1"/>
  <c r="BZ208" i="273"/>
  <c r="BZ209" i="273" s="1"/>
  <c r="CA59" i="324"/>
  <c r="CA22" i="327"/>
  <c r="CA23" i="327"/>
  <c r="CA60" i="324"/>
  <c r="CQ5" i="327"/>
  <c r="CQ5" i="325"/>
  <c r="CN39" i="273"/>
  <c r="CQ5" i="324"/>
  <c r="CQ5" i="323"/>
  <c r="CP28" i="273"/>
  <c r="CP29" i="273" s="1"/>
  <c r="CP33" i="273" s="1"/>
  <c r="CP32" i="273"/>
  <c r="CO34" i="273"/>
  <c r="CQ5" i="320"/>
  <c r="CQ25" i="273"/>
  <c r="CQ26" i="273" s="1"/>
  <c r="CQ5" i="315"/>
  <c r="CQ5" i="265"/>
  <c r="CQ5" i="288"/>
  <c r="CQ5" i="282"/>
  <c r="CQ5" i="275"/>
  <c r="CQ5" i="286"/>
  <c r="CQ5" i="285"/>
  <c r="CQ5" i="289"/>
  <c r="CQ5" i="278"/>
  <c r="CQ15" i="273"/>
  <c r="CQ16" i="273" s="1"/>
  <c r="CQ5" i="273"/>
  <c r="CP177" i="273"/>
  <c r="CP168" i="273"/>
  <c r="AK32" i="265"/>
  <c r="BX108" i="278" l="1"/>
  <c r="BX50" i="325"/>
  <c r="BX51" i="325" s="1"/>
  <c r="BX54" i="325" s="1"/>
  <c r="BX55" i="325" s="1"/>
  <c r="BX59" i="325" s="1"/>
  <c r="BX60" i="325" s="1"/>
  <c r="CA4" i="323"/>
  <c r="CA4" i="273"/>
  <c r="CA4" i="320"/>
  <c r="CA4" i="275"/>
  <c r="CA4" i="285"/>
  <c r="CA4" i="289"/>
  <c r="CA4" i="315"/>
  <c r="CA4" i="327"/>
  <c r="CA4" i="282"/>
  <c r="CA4" i="265"/>
  <c r="CA4" i="324"/>
  <c r="CB4" i="320"/>
  <c r="CD25" i="327"/>
  <c r="CD62" i="324"/>
  <c r="BZ63" i="324"/>
  <c r="BZ64" i="324" s="1"/>
  <c r="CO87" i="278"/>
  <c r="CO88" i="278" s="1"/>
  <c r="CO94" i="278" s="1"/>
  <c r="CO48" i="324"/>
  <c r="DD10" i="273"/>
  <c r="DC12" i="273"/>
  <c r="CC170" i="273"/>
  <c r="CC172" i="273" s="1"/>
  <c r="CC173" i="273" s="1"/>
  <c r="CC4" i="323" s="1"/>
  <c r="CB4" i="327"/>
  <c r="CB4" i="288"/>
  <c r="CB4" i="273"/>
  <c r="CB4" i="286"/>
  <c r="CB4" i="324"/>
  <c r="CB4" i="325"/>
  <c r="CB4" i="285"/>
  <c r="CC106" i="273"/>
  <c r="CC138" i="273"/>
  <c r="CB4" i="278"/>
  <c r="CB4" i="275"/>
  <c r="CD79" i="288"/>
  <c r="CD135" i="273"/>
  <c r="CD136" i="273" s="1"/>
  <c r="CD139" i="273" s="1"/>
  <c r="CB4" i="265"/>
  <c r="CB4" i="289"/>
  <c r="CB4" i="323"/>
  <c r="CC277" i="278"/>
  <c r="CC99" i="278"/>
  <c r="CA140" i="273"/>
  <c r="BZ92" i="278"/>
  <c r="CB46" i="325"/>
  <c r="CB47" i="325" s="1"/>
  <c r="CB62" i="325" s="1"/>
  <c r="CB55" i="288"/>
  <c r="CA111" i="273"/>
  <c r="BZ112" i="273" s="1"/>
  <c r="BZ61" i="288" s="1"/>
  <c r="CA51" i="288"/>
  <c r="CA52" i="288" s="1"/>
  <c r="CA56" i="288" s="1"/>
  <c r="CA92" i="325"/>
  <c r="CA35" i="288"/>
  <c r="CA42" i="288"/>
  <c r="CD103" i="273"/>
  <c r="CD104" i="273" s="1"/>
  <c r="CD107" i="273" s="1"/>
  <c r="CD26" i="288"/>
  <c r="CQ38" i="273"/>
  <c r="CQ13" i="288"/>
  <c r="CQ145" i="325"/>
  <c r="CC42" i="325"/>
  <c r="CC43" i="325" s="1"/>
  <c r="CC93" i="325"/>
  <c r="CB108" i="273"/>
  <c r="CA58" i="325"/>
  <c r="CC269" i="278"/>
  <c r="CC126" i="278"/>
  <c r="CC144" i="278"/>
  <c r="CC237" i="278"/>
  <c r="CC173" i="278"/>
  <c r="CC245" i="278"/>
  <c r="CC79" i="278"/>
  <c r="CC205" i="278"/>
  <c r="CC49" i="278"/>
  <c r="CC189" i="278"/>
  <c r="CC253" i="278"/>
  <c r="CD13" i="289"/>
  <c r="CD14" i="289" s="1"/>
  <c r="CC56" i="278"/>
  <c r="CC153" i="278"/>
  <c r="CC135" i="278"/>
  <c r="CC221" i="278"/>
  <c r="CC197" i="278"/>
  <c r="CC261" i="278"/>
  <c r="CB70" i="273"/>
  <c r="CB117" i="325" s="1"/>
  <c r="CC71" i="278"/>
  <c r="CC181" i="278"/>
  <c r="CC118" i="278"/>
  <c r="CC213" i="278"/>
  <c r="CC229" i="278"/>
  <c r="CA214" i="273"/>
  <c r="CA215" i="273" s="1"/>
  <c r="CA21" i="278" s="1"/>
  <c r="CA335" i="278"/>
  <c r="CA22" i="324"/>
  <c r="CA23" i="324" s="1"/>
  <c r="CA20" i="327" s="1"/>
  <c r="CA19" i="278"/>
  <c r="CA117" i="325"/>
  <c r="AK334" i="278"/>
  <c r="AK336" i="278" s="1"/>
  <c r="AK11" i="327" s="1"/>
  <c r="BX119" i="278"/>
  <c r="BX120" i="278" s="1"/>
  <c r="BX157" i="278" s="1"/>
  <c r="BX162" i="278" s="1"/>
  <c r="CB40" i="278"/>
  <c r="BY33" i="278"/>
  <c r="BY35" i="278" s="1"/>
  <c r="CC26" i="327"/>
  <c r="CC28" i="278"/>
  <c r="CC29" i="278" s="1"/>
  <c r="CC40" i="278" s="1"/>
  <c r="CC118" i="325"/>
  <c r="CC130" i="325"/>
  <c r="BX80" i="278"/>
  <c r="BX81" i="278" s="1"/>
  <c r="BX107" i="278" s="1"/>
  <c r="BT329" i="278"/>
  <c r="BT30" i="265" s="1"/>
  <c r="BU323" i="278"/>
  <c r="BU324" i="278" s="1"/>
  <c r="BU328" i="278" s="1"/>
  <c r="BU73" i="265"/>
  <c r="BU314" i="278"/>
  <c r="BU315" i="278" s="1"/>
  <c r="BU327" i="278" s="1"/>
  <c r="BU67" i="265"/>
  <c r="BV10" i="265"/>
  <c r="BV320" i="278"/>
  <c r="BV321" i="278" s="1"/>
  <c r="CO319" i="278"/>
  <c r="CO310" i="278"/>
  <c r="BX50" i="278"/>
  <c r="BX51" i="278" s="1"/>
  <c r="BX104" i="278" s="1"/>
  <c r="BZ20" i="327"/>
  <c r="BU11" i="265"/>
  <c r="BU29" i="265" s="1"/>
  <c r="BZ22" i="278"/>
  <c r="BZ39" i="278" s="1"/>
  <c r="BZ41" i="278" s="1"/>
  <c r="BW300" i="278"/>
  <c r="BW302" i="278" s="1"/>
  <c r="BW303" i="278" s="1"/>
  <c r="BW66" i="278"/>
  <c r="BW105" i="278" s="1"/>
  <c r="BW109" i="278" s="1"/>
  <c r="BV66" i="278"/>
  <c r="BV105" i="278" s="1"/>
  <c r="BV109" i="278" s="1"/>
  <c r="BX61" i="278"/>
  <c r="BX62" i="278" s="1"/>
  <c r="BX65" i="278" s="1"/>
  <c r="BX64" i="278"/>
  <c r="CO259" i="278"/>
  <c r="CO267" i="278"/>
  <c r="CO275" i="278"/>
  <c r="CO243" i="278"/>
  <c r="CO251" i="278"/>
  <c r="CO235" i="278"/>
  <c r="CO227" i="278"/>
  <c r="CO203" i="278"/>
  <c r="CO211" i="278"/>
  <c r="CO219" i="278"/>
  <c r="CO171" i="278"/>
  <c r="CO187" i="278"/>
  <c r="CO195" i="278"/>
  <c r="CO133" i="278"/>
  <c r="CO179" i="278"/>
  <c r="CO142" i="278"/>
  <c r="CO151" i="278"/>
  <c r="BZ295" i="278"/>
  <c r="BZ301" i="278" s="1"/>
  <c r="BY127" i="278"/>
  <c r="BY128" i="278" s="1"/>
  <c r="BY158" i="278" s="1"/>
  <c r="BY80" i="278"/>
  <c r="BY81" i="278" s="1"/>
  <c r="BY107" i="278" s="1"/>
  <c r="BY119" i="278"/>
  <c r="BY120" i="278" s="1"/>
  <c r="BY157" i="278" s="1"/>
  <c r="BY50" i="278"/>
  <c r="BY51" i="278" s="1"/>
  <c r="BY104" i="278" s="1"/>
  <c r="CA276" i="278"/>
  <c r="CA278" i="278" s="1"/>
  <c r="CA294" i="278" s="1"/>
  <c r="CA260" i="278"/>
  <c r="CA262" i="278" s="1"/>
  <c r="CA292" i="278" s="1"/>
  <c r="CA244" i="278"/>
  <c r="CA246" i="278" s="1"/>
  <c r="CA290" i="278" s="1"/>
  <c r="CA268" i="278"/>
  <c r="CA270" i="278" s="1"/>
  <c r="CA293" i="278" s="1"/>
  <c r="CA252" i="278"/>
  <c r="CA254" i="278" s="1"/>
  <c r="CA291" i="278" s="1"/>
  <c r="CA236" i="278"/>
  <c r="CA238" i="278" s="1"/>
  <c r="CA289" i="278" s="1"/>
  <c r="CA228" i="278"/>
  <c r="CA230" i="278" s="1"/>
  <c r="CA288" i="278" s="1"/>
  <c r="CA196" i="278"/>
  <c r="CA198" i="278" s="1"/>
  <c r="CA284" i="278" s="1"/>
  <c r="CA204" i="278"/>
  <c r="CA206" i="278" s="1"/>
  <c r="CA285" i="278" s="1"/>
  <c r="CA212" i="278"/>
  <c r="CA214" i="278" s="1"/>
  <c r="CA286" i="278" s="1"/>
  <c r="CA220" i="278"/>
  <c r="CA222" i="278" s="1"/>
  <c r="CA287" i="278" s="1"/>
  <c r="CA172" i="278"/>
  <c r="CA174" i="278" s="1"/>
  <c r="CA281" i="278" s="1"/>
  <c r="CA188" i="278"/>
  <c r="CA190" i="278" s="1"/>
  <c r="CA283" i="278" s="1"/>
  <c r="CA134" i="278"/>
  <c r="CA136" i="278" s="1"/>
  <c r="CA159" i="278" s="1"/>
  <c r="CA143" i="278"/>
  <c r="CA145" i="278" s="1"/>
  <c r="CA160" i="278" s="1"/>
  <c r="CA180" i="278"/>
  <c r="CA182" i="278" s="1"/>
  <c r="CA282" i="278" s="1"/>
  <c r="CA152" i="278"/>
  <c r="CA154" i="278" s="1"/>
  <c r="CA161" i="278" s="1"/>
  <c r="CA20" i="278"/>
  <c r="CB20" i="275"/>
  <c r="CC17" i="275" s="1"/>
  <c r="CC179" i="273"/>
  <c r="CC68" i="273"/>
  <c r="BY28" i="285"/>
  <c r="BY11" i="325"/>
  <c r="BY66" i="324"/>
  <c r="BY34" i="265"/>
  <c r="CC88" i="273"/>
  <c r="CC180" i="273"/>
  <c r="CC124" i="273"/>
  <c r="CC69" i="273"/>
  <c r="CC42" i="324"/>
  <c r="CC43" i="324" s="1"/>
  <c r="CC15" i="275"/>
  <c r="CC73" i="273"/>
  <c r="CD74" i="273" s="1"/>
  <c r="CA208" i="273"/>
  <c r="CA209" i="273" s="1"/>
  <c r="CA197" i="273"/>
  <c r="CA198" i="273" s="1"/>
  <c r="CA201" i="273" s="1"/>
  <c r="CA202" i="273"/>
  <c r="CA203" i="273" s="1"/>
  <c r="CD2" i="320"/>
  <c r="CD2" i="315"/>
  <c r="CD2" i="285"/>
  <c r="CD2" i="289"/>
  <c r="CD2" i="282"/>
  <c r="CD84" i="273"/>
  <c r="CD85" i="273" s="1"/>
  <c r="CD2" i="324"/>
  <c r="CD220" i="273"/>
  <c r="CD221" i="273" s="1"/>
  <c r="CD2" i="278"/>
  <c r="CD64" i="273"/>
  <c r="CD121" i="273"/>
  <c r="CD122" i="273" s="1"/>
  <c r="CD125" i="273" s="1"/>
  <c r="CD163" i="273"/>
  <c r="CD164" i="273" s="1"/>
  <c r="CD2" i="288"/>
  <c r="CD2" i="327"/>
  <c r="CD154" i="273"/>
  <c r="CD155" i="273" s="1"/>
  <c r="CD2" i="325"/>
  <c r="CD51" i="273"/>
  <c r="CD52" i="273" s="1"/>
  <c r="CD107" i="325" s="1"/>
  <c r="CD108" i="325" s="1"/>
  <c r="CD135" i="325" s="1"/>
  <c r="CD2" i="275"/>
  <c r="CD2" i="265"/>
  <c r="CD2" i="286"/>
  <c r="CD2" i="323"/>
  <c r="CD2" i="273"/>
  <c r="CB23" i="327"/>
  <c r="CB60" i="324"/>
  <c r="BY189" i="273"/>
  <c r="BY190" i="273" s="1"/>
  <c r="BZ182" i="273"/>
  <c r="CB90" i="273"/>
  <c r="CB91" i="278" s="1"/>
  <c r="CB24" i="327"/>
  <c r="CB61" i="324"/>
  <c r="CC89" i="273"/>
  <c r="CC11" i="286"/>
  <c r="CC93" i="273"/>
  <c r="CD94" i="273" s="1"/>
  <c r="CD181" i="273" s="1"/>
  <c r="CB21" i="327"/>
  <c r="CB58" i="324"/>
  <c r="BX3" i="275"/>
  <c r="BX3" i="289"/>
  <c r="BX3" i="323"/>
  <c r="BX3" i="282"/>
  <c r="BX3" i="286"/>
  <c r="BX3" i="278"/>
  <c r="BX3" i="265"/>
  <c r="BX3" i="273"/>
  <c r="BX3" i="325"/>
  <c r="BX3" i="315"/>
  <c r="BX3" i="320"/>
  <c r="BX3" i="327"/>
  <c r="BX3" i="324"/>
  <c r="BX3" i="288"/>
  <c r="BX3" i="285"/>
  <c r="CB126" i="273"/>
  <c r="CF40" i="273"/>
  <c r="CE43" i="273"/>
  <c r="CE45" i="273" s="1"/>
  <c r="CE149" i="273" s="1"/>
  <c r="CE150" i="273" s="1"/>
  <c r="CE49" i="324" s="1"/>
  <c r="CE50" i="324" s="1"/>
  <c r="CE219" i="273"/>
  <c r="CB59" i="324"/>
  <c r="CB22" i="327"/>
  <c r="CC169" i="273"/>
  <c r="CC207" i="273"/>
  <c r="CC178" i="273"/>
  <c r="CC37" i="324"/>
  <c r="CC38" i="324" s="1"/>
  <c r="CC27" i="324"/>
  <c r="CC28" i="324" s="1"/>
  <c r="CC55" i="273"/>
  <c r="CD56" i="273" s="1"/>
  <c r="CC32" i="324"/>
  <c r="CC33" i="324" s="1"/>
  <c r="CR5" i="327"/>
  <c r="CR5" i="325"/>
  <c r="CR5" i="324"/>
  <c r="CR5" i="323"/>
  <c r="CP34" i="273"/>
  <c r="CO44" i="273"/>
  <c r="CO39" i="273"/>
  <c r="CQ28" i="273"/>
  <c r="CQ29" i="273" s="1"/>
  <c r="CQ33" i="273" s="1"/>
  <c r="CQ32" i="273"/>
  <c r="CR5" i="320"/>
  <c r="CR25" i="273"/>
  <c r="CR26" i="273" s="1"/>
  <c r="CR5" i="315"/>
  <c r="CQ177" i="273"/>
  <c r="CQ168" i="273"/>
  <c r="CR5" i="288"/>
  <c r="CR5" i="282"/>
  <c r="CR5" i="275"/>
  <c r="CR5" i="286"/>
  <c r="CR5" i="265"/>
  <c r="CR5" i="285"/>
  <c r="CR5" i="289"/>
  <c r="CR5" i="278"/>
  <c r="CR15" i="273"/>
  <c r="CR16" i="273" s="1"/>
  <c r="CR5" i="273"/>
  <c r="CC4" i="315" l="1"/>
  <c r="CC4" i="273"/>
  <c r="BZ28" i="285"/>
  <c r="CE62" i="324"/>
  <c r="CE25" i="327"/>
  <c r="CP87" i="278"/>
  <c r="CP88" i="278" s="1"/>
  <c r="CP94" i="278" s="1"/>
  <c r="CP48" i="324"/>
  <c r="CD170" i="273"/>
  <c r="CD172" i="273" s="1"/>
  <c r="CD173" i="273" s="1"/>
  <c r="CD4" i="273" s="1"/>
  <c r="CC4" i="327"/>
  <c r="CC4" i="282"/>
  <c r="CC4" i="320"/>
  <c r="CC4" i="278"/>
  <c r="CC4" i="325"/>
  <c r="CC4" i="265"/>
  <c r="CC4" i="286"/>
  <c r="CC4" i="288"/>
  <c r="CC4" i="289"/>
  <c r="CC4" i="285"/>
  <c r="CC4" i="324"/>
  <c r="CC4" i="275"/>
  <c r="DE10" i="273"/>
  <c r="DD12" i="273"/>
  <c r="CD269" i="278"/>
  <c r="CD99" i="278"/>
  <c r="CD106" i="273"/>
  <c r="CD138" i="273"/>
  <c r="CB140" i="273"/>
  <c r="CA92" i="278"/>
  <c r="CE79" i="288"/>
  <c r="CE135" i="273"/>
  <c r="CE136" i="273" s="1"/>
  <c r="CE139" i="273" s="1"/>
  <c r="BY72" i="278"/>
  <c r="BY73" i="278" s="1"/>
  <c r="BY106" i="278" s="1"/>
  <c r="BY93" i="278"/>
  <c r="BY95" i="278" s="1"/>
  <c r="BY100" i="278" s="1"/>
  <c r="BY101" i="278" s="1"/>
  <c r="CB111" i="273"/>
  <c r="CA112" i="273" s="1"/>
  <c r="CA61" i="288" s="1"/>
  <c r="CB51" i="288"/>
  <c r="CB52" i="288" s="1"/>
  <c r="CB56" i="288" s="1"/>
  <c r="CC46" i="325"/>
  <c r="CC47" i="325" s="1"/>
  <c r="CC62" i="325" s="1"/>
  <c r="CC55" i="288"/>
  <c r="CB92" i="325"/>
  <c r="CB42" i="288"/>
  <c r="CB35" i="288"/>
  <c r="CD261" i="278"/>
  <c r="CE103" i="273"/>
  <c r="CE104" i="273" s="1"/>
  <c r="CE107" i="273" s="1"/>
  <c r="CE26" i="288"/>
  <c r="CR38" i="273"/>
  <c r="CR145" i="325"/>
  <c r="CR13" i="288"/>
  <c r="CD42" i="325"/>
  <c r="CD43" i="325" s="1"/>
  <c r="CD93" i="325"/>
  <c r="CC108" i="273"/>
  <c r="CB58" i="325"/>
  <c r="CD79" i="278"/>
  <c r="CD173" i="278"/>
  <c r="CD153" i="278"/>
  <c r="CD205" i="278"/>
  <c r="CD135" i="278"/>
  <c r="CD189" i="278"/>
  <c r="CD197" i="278"/>
  <c r="CD49" i="278"/>
  <c r="CD71" i="278"/>
  <c r="CD118" i="278"/>
  <c r="CD181" i="278"/>
  <c r="CD221" i="278"/>
  <c r="CD56" i="278"/>
  <c r="CD144" i="278"/>
  <c r="CD126" i="278"/>
  <c r="CD213" i="278"/>
  <c r="CD237" i="278"/>
  <c r="CD277" i="278"/>
  <c r="CD229" i="278"/>
  <c r="CD253" i="278"/>
  <c r="CD245" i="278"/>
  <c r="CB129" i="325"/>
  <c r="CB214" i="273"/>
  <c r="CB215" i="273" s="1"/>
  <c r="CB21" i="278" s="1"/>
  <c r="CB335" i="278"/>
  <c r="CC70" i="273"/>
  <c r="CC335" i="278" s="1"/>
  <c r="CB19" i="278"/>
  <c r="CE13" i="289"/>
  <c r="CE14" i="289" s="1"/>
  <c r="CB22" i="324"/>
  <c r="CB23" i="324" s="1"/>
  <c r="CB20" i="327" s="1"/>
  <c r="CA57" i="324"/>
  <c r="AK12" i="325"/>
  <c r="BY57" i="278"/>
  <c r="BY58" i="278" s="1"/>
  <c r="BY64" i="278" s="1"/>
  <c r="CC34" i="278"/>
  <c r="CD26" i="327"/>
  <c r="CD28" i="278"/>
  <c r="CD29" i="278" s="1"/>
  <c r="CD40" i="278" s="1"/>
  <c r="CD130" i="325"/>
  <c r="CD118" i="325"/>
  <c r="BU329" i="278"/>
  <c r="BU30" i="265" s="1"/>
  <c r="BV323" i="278"/>
  <c r="BV324" i="278" s="1"/>
  <c r="BV328" i="278" s="1"/>
  <c r="BV73" i="265"/>
  <c r="BW10" i="265"/>
  <c r="BW320" i="278"/>
  <c r="BW321" i="278" s="1"/>
  <c r="BV311" i="278"/>
  <c r="BV312" i="278" s="1"/>
  <c r="CP319" i="278"/>
  <c r="CP310" i="278"/>
  <c r="BW311" i="278"/>
  <c r="BW312" i="278" s="1"/>
  <c r="BZ33" i="278"/>
  <c r="BZ35" i="278" s="1"/>
  <c r="BV9" i="265"/>
  <c r="BV11" i="265" s="1"/>
  <c r="BV29" i="265" s="1"/>
  <c r="BW9" i="265"/>
  <c r="BX300" i="278"/>
  <c r="BX302" i="278" s="1"/>
  <c r="BX303" i="278" s="1"/>
  <c r="BZ34" i="265"/>
  <c r="CA22" i="278"/>
  <c r="CA33" i="278" s="1"/>
  <c r="CA35" i="278" s="1"/>
  <c r="CA93" i="278" s="1"/>
  <c r="BY162" i="278"/>
  <c r="BX66" i="278"/>
  <c r="BX105" i="278" s="1"/>
  <c r="BX109" i="278" s="1"/>
  <c r="CP39" i="273"/>
  <c r="CP275" i="278"/>
  <c r="CP251" i="278"/>
  <c r="CP259" i="278"/>
  <c r="CP267" i="278"/>
  <c r="CP235" i="278"/>
  <c r="CP243" i="278"/>
  <c r="CP219" i="278"/>
  <c r="CP227" i="278"/>
  <c r="CP203" i="278"/>
  <c r="CP211" i="278"/>
  <c r="CP195" i="278"/>
  <c r="CP179" i="278"/>
  <c r="CP187" i="278"/>
  <c r="CP151" i="278"/>
  <c r="CP171" i="278"/>
  <c r="CP133" i="278"/>
  <c r="CP142" i="278"/>
  <c r="CB276" i="278"/>
  <c r="CB278" i="278" s="1"/>
  <c r="CB294" i="278" s="1"/>
  <c r="CB268" i="278"/>
  <c r="CB270" i="278" s="1"/>
  <c r="CB293" i="278" s="1"/>
  <c r="CB252" i="278"/>
  <c r="CB254" i="278" s="1"/>
  <c r="CB291" i="278" s="1"/>
  <c r="CB260" i="278"/>
  <c r="CB262" i="278" s="1"/>
  <c r="CB292" i="278" s="1"/>
  <c r="CB236" i="278"/>
  <c r="CB238" i="278" s="1"/>
  <c r="CB289" i="278" s="1"/>
  <c r="CB244" i="278"/>
  <c r="CB246" i="278" s="1"/>
  <c r="CB290" i="278" s="1"/>
  <c r="CB220" i="278"/>
  <c r="CB222" i="278" s="1"/>
  <c r="CB287" i="278" s="1"/>
  <c r="CB228" i="278"/>
  <c r="CB230" i="278" s="1"/>
  <c r="CB288" i="278" s="1"/>
  <c r="CB204" i="278"/>
  <c r="CB206" i="278" s="1"/>
  <c r="CB285" i="278" s="1"/>
  <c r="CB212" i="278"/>
  <c r="CB214" i="278" s="1"/>
  <c r="CB286" i="278" s="1"/>
  <c r="CB196" i="278"/>
  <c r="CB198" i="278" s="1"/>
  <c r="CB284" i="278" s="1"/>
  <c r="CB180" i="278"/>
  <c r="CB182" i="278" s="1"/>
  <c r="CB282" i="278" s="1"/>
  <c r="CB188" i="278"/>
  <c r="CB190" i="278" s="1"/>
  <c r="CB283" i="278" s="1"/>
  <c r="CB152" i="278"/>
  <c r="CB154" i="278" s="1"/>
  <c r="CB161" i="278" s="1"/>
  <c r="CB172" i="278"/>
  <c r="CB174" i="278" s="1"/>
  <c r="CB281" i="278" s="1"/>
  <c r="CB134" i="278"/>
  <c r="CB136" i="278" s="1"/>
  <c r="CB159" i="278" s="1"/>
  <c r="CB143" i="278"/>
  <c r="CB145" i="278" s="1"/>
  <c r="CB160" i="278" s="1"/>
  <c r="CB20" i="278"/>
  <c r="BZ80" i="278"/>
  <c r="BZ81" i="278" s="1"/>
  <c r="BZ107" i="278" s="1"/>
  <c r="BZ127" i="278"/>
  <c r="BZ128" i="278" s="1"/>
  <c r="BZ158" i="278" s="1"/>
  <c r="BZ119" i="278"/>
  <c r="BZ120" i="278" s="1"/>
  <c r="BZ157" i="278" s="1"/>
  <c r="BZ50" i="278"/>
  <c r="BZ51" i="278" s="1"/>
  <c r="BZ104" i="278" s="1"/>
  <c r="CA295" i="278"/>
  <c r="CA301" i="278" s="1"/>
  <c r="BZ11" i="325"/>
  <c r="BZ66" i="324"/>
  <c r="CC20" i="275"/>
  <c r="CD17" i="275" s="1"/>
  <c r="CC58" i="324"/>
  <c r="CC21" i="327"/>
  <c r="BY3" i="275"/>
  <c r="BY3" i="265"/>
  <c r="BY3" i="288"/>
  <c r="BY3" i="278"/>
  <c r="BY3" i="323"/>
  <c r="BY3" i="324"/>
  <c r="BY3" i="315"/>
  <c r="BY3" i="273"/>
  <c r="BY3" i="282"/>
  <c r="BY3" i="286"/>
  <c r="BY3" i="289"/>
  <c r="BY3" i="320"/>
  <c r="BY3" i="327"/>
  <c r="BY3" i="325"/>
  <c r="BY3" i="285"/>
  <c r="CD178" i="273"/>
  <c r="CD27" i="324"/>
  <c r="CD28" i="324" s="1"/>
  <c r="CD37" i="324"/>
  <c r="CD38" i="324" s="1"/>
  <c r="CD55" i="273"/>
  <c r="CE56" i="273" s="1"/>
  <c r="CD32" i="324"/>
  <c r="CD33" i="324" s="1"/>
  <c r="CD65" i="273"/>
  <c r="CD45" i="325" s="1"/>
  <c r="CD11" i="286"/>
  <c r="CD89" i="273"/>
  <c r="CD93" i="273"/>
  <c r="CE94" i="273" s="1"/>
  <c r="CE181" i="273" s="1"/>
  <c r="CD180" i="273"/>
  <c r="CD88" i="273"/>
  <c r="CD124" i="273"/>
  <c r="CC60" i="324"/>
  <c r="CC23" i="327"/>
  <c r="CE2" i="289"/>
  <c r="CE2" i="324"/>
  <c r="CE2" i="286"/>
  <c r="CE2" i="320"/>
  <c r="CE2" i="278"/>
  <c r="CE51" i="273"/>
  <c r="CE52" i="273" s="1"/>
  <c r="CE107" i="325" s="1"/>
  <c r="CE108" i="325" s="1"/>
  <c r="CE135" i="325" s="1"/>
  <c r="CE64" i="273"/>
  <c r="CE65" i="273" s="1"/>
  <c r="CE45" i="325" s="1"/>
  <c r="CE220" i="273"/>
  <c r="CE221" i="273" s="1"/>
  <c r="CE2" i="325"/>
  <c r="CE2" i="275"/>
  <c r="CE2" i="265"/>
  <c r="CE2" i="327"/>
  <c r="CE2" i="323"/>
  <c r="CE121" i="273"/>
  <c r="CE122" i="273" s="1"/>
  <c r="CE125" i="273" s="1"/>
  <c r="CE84" i="273"/>
  <c r="CE85" i="273" s="1"/>
  <c r="CE2" i="273"/>
  <c r="CE2" i="288"/>
  <c r="CE2" i="315"/>
  <c r="CE163" i="273"/>
  <c r="CE164" i="273" s="1"/>
  <c r="CE2" i="282"/>
  <c r="CE2" i="285"/>
  <c r="CE154" i="273"/>
  <c r="CE155" i="273" s="1"/>
  <c r="CB21" i="285"/>
  <c r="CC126" i="273"/>
  <c r="CD207" i="273"/>
  <c r="CD169" i="273"/>
  <c r="CC59" i="324"/>
  <c r="CC22" i="327"/>
  <c r="CG40" i="273"/>
  <c r="CF219" i="273"/>
  <c r="CF43" i="273"/>
  <c r="CF45" i="273" s="1"/>
  <c r="CF149" i="273" s="1"/>
  <c r="CF150" i="273" s="1"/>
  <c r="CF49" i="324" s="1"/>
  <c r="CF50" i="324" s="1"/>
  <c r="CC90" i="273"/>
  <c r="CC91" i="278" s="1"/>
  <c r="CB208" i="273"/>
  <c r="CB209" i="273" s="1"/>
  <c r="CB202" i="273"/>
  <c r="CB203" i="273" s="1"/>
  <c r="CB197" i="273"/>
  <c r="CB198" i="273" s="1"/>
  <c r="CB201" i="273" s="1"/>
  <c r="CC61" i="324"/>
  <c r="CC24" i="327"/>
  <c r="CD68" i="273"/>
  <c r="CD179" i="273"/>
  <c r="BZ189" i="273"/>
  <c r="BZ190" i="273" s="1"/>
  <c r="CA182" i="273"/>
  <c r="CS5" i="325"/>
  <c r="CS5" i="327"/>
  <c r="CP44" i="273"/>
  <c r="CS5" i="324"/>
  <c r="CS5" i="323"/>
  <c r="CR28" i="273"/>
  <c r="CR29" i="273" s="1"/>
  <c r="CR33" i="273" s="1"/>
  <c r="CR32" i="273"/>
  <c r="CQ34" i="273"/>
  <c r="CS5" i="320"/>
  <c r="CS25" i="273"/>
  <c r="CS26" i="273" s="1"/>
  <c r="CS5" i="315"/>
  <c r="CR177" i="273"/>
  <c r="CR168" i="273"/>
  <c r="CS5" i="275"/>
  <c r="CS5" i="286"/>
  <c r="CS5" i="265"/>
  <c r="CS5" i="288"/>
  <c r="CS5" i="282"/>
  <c r="CS5" i="278"/>
  <c r="CS5" i="285"/>
  <c r="CS5" i="289"/>
  <c r="CS15" i="273"/>
  <c r="CS16" i="273" s="1"/>
  <c r="CS5" i="273"/>
  <c r="CD4" i="286" l="1"/>
  <c r="BY108" i="278"/>
  <c r="BY50" i="325"/>
  <c r="BY51" i="325" s="1"/>
  <c r="BY54" i="325" s="1"/>
  <c r="BY55" i="325" s="1"/>
  <c r="BY59" i="325" s="1"/>
  <c r="BY60" i="325" s="1"/>
  <c r="CD4" i="320"/>
  <c r="CD4" i="315"/>
  <c r="CD4" i="278"/>
  <c r="CE170" i="273"/>
  <c r="CE172" i="273" s="1"/>
  <c r="CE173" i="273" s="1"/>
  <c r="CE4" i="320" s="1"/>
  <c r="CD4" i="289"/>
  <c r="CD4" i="265"/>
  <c r="CD4" i="325"/>
  <c r="CD4" i="288"/>
  <c r="CF62" i="324"/>
  <c r="CF25" i="327"/>
  <c r="CD4" i="327"/>
  <c r="CD4" i="323"/>
  <c r="CD4" i="285"/>
  <c r="CD4" i="282"/>
  <c r="CA63" i="324"/>
  <c r="CA64" i="324" s="1"/>
  <c r="CA34" i="265" s="1"/>
  <c r="CQ87" i="278"/>
  <c r="CQ88" i="278" s="1"/>
  <c r="CQ94" i="278" s="1"/>
  <c r="CQ48" i="324"/>
  <c r="CD4" i="324"/>
  <c r="CD4" i="275"/>
  <c r="DF10" i="273"/>
  <c r="DE12" i="273"/>
  <c r="CE245" i="278"/>
  <c r="CE99" i="278"/>
  <c r="CA95" i="278"/>
  <c r="CA100" i="278" s="1"/>
  <c r="CA101" i="278" s="1"/>
  <c r="CF79" i="288"/>
  <c r="CF135" i="273"/>
  <c r="CF136" i="273" s="1"/>
  <c r="CF139" i="273" s="1"/>
  <c r="BZ57" i="278"/>
  <c r="BZ58" i="278" s="1"/>
  <c r="BZ64" i="278" s="1"/>
  <c r="BZ93" i="278"/>
  <c r="BZ95" i="278" s="1"/>
  <c r="BZ100" i="278" s="1"/>
  <c r="BZ101" i="278" s="1"/>
  <c r="CC140" i="273"/>
  <c r="CB92" i="278"/>
  <c r="CC111" i="273"/>
  <c r="CB112" i="273" s="1"/>
  <c r="CB61" i="288" s="1"/>
  <c r="CC51" i="288"/>
  <c r="CC52" i="288" s="1"/>
  <c r="CC56" i="288" s="1"/>
  <c r="CD46" i="325"/>
  <c r="CD47" i="325" s="1"/>
  <c r="CD62" i="325" s="1"/>
  <c r="CD55" i="288"/>
  <c r="CC92" i="325"/>
  <c r="CC42" i="288"/>
  <c r="CC35" i="288"/>
  <c r="CS38" i="273"/>
  <c r="CS13" i="288"/>
  <c r="CS145" i="325"/>
  <c r="CF103" i="273"/>
  <c r="CF104" i="273" s="1"/>
  <c r="CF107" i="273" s="1"/>
  <c r="CF26" i="288"/>
  <c r="CE42" i="325"/>
  <c r="CE43" i="325" s="1"/>
  <c r="CE93" i="325"/>
  <c r="CC129" i="325"/>
  <c r="CD108" i="273"/>
  <c r="CC58" i="325"/>
  <c r="CE237" i="278"/>
  <c r="CE118" i="278"/>
  <c r="CE49" i="278"/>
  <c r="CE153" i="278"/>
  <c r="CE181" i="278"/>
  <c r="CE173" i="278"/>
  <c r="CC22" i="324"/>
  <c r="CC23" i="324" s="1"/>
  <c r="CC20" i="327" s="1"/>
  <c r="CE261" i="278"/>
  <c r="CC214" i="273"/>
  <c r="CC215" i="273" s="1"/>
  <c r="CC21" i="278" s="1"/>
  <c r="CE126" i="278"/>
  <c r="CE229" i="278"/>
  <c r="CD70" i="273"/>
  <c r="CD117" i="325" s="1"/>
  <c r="CC19" i="278"/>
  <c r="CB57" i="324"/>
  <c r="CE269" i="278"/>
  <c r="CC117" i="325"/>
  <c r="CE197" i="278"/>
  <c r="CE277" i="278"/>
  <c r="CF13" i="289"/>
  <c r="CF14" i="289" s="1"/>
  <c r="CE79" i="278"/>
  <c r="CE71" i="278"/>
  <c r="CE189" i="278"/>
  <c r="CE221" i="278"/>
  <c r="CE253" i="278"/>
  <c r="CE56" i="278"/>
  <c r="CE135" i="278"/>
  <c r="CE144" i="278"/>
  <c r="CE205" i="278"/>
  <c r="CE213" i="278"/>
  <c r="BY61" i="278"/>
  <c r="BY62" i="278" s="1"/>
  <c r="BY65" i="278" s="1"/>
  <c r="BY66" i="278" s="1"/>
  <c r="BY105" i="278" s="1"/>
  <c r="CD34" i="278"/>
  <c r="CE28" i="278"/>
  <c r="CE29" i="278" s="1"/>
  <c r="CE40" i="278" s="1"/>
  <c r="CE130" i="325"/>
  <c r="CE118" i="325"/>
  <c r="CE26" i="327"/>
  <c r="BZ72" i="278"/>
  <c r="BZ73" i="278" s="1"/>
  <c r="BZ106" i="278" s="1"/>
  <c r="BW323" i="278"/>
  <c r="BW324" i="278" s="1"/>
  <c r="BW328" i="278" s="1"/>
  <c r="BW73" i="265"/>
  <c r="BW314" i="278"/>
  <c r="BW67" i="265"/>
  <c r="BV314" i="278"/>
  <c r="BV315" i="278" s="1"/>
  <c r="BV327" i="278" s="1"/>
  <c r="BV329" i="278" s="1"/>
  <c r="BV30" i="265" s="1"/>
  <c r="BV67" i="265"/>
  <c r="BX10" i="265"/>
  <c r="BX320" i="278"/>
  <c r="BX321" i="278" s="1"/>
  <c r="BX311" i="278"/>
  <c r="BX312" i="278" s="1"/>
  <c r="CQ319" i="278"/>
  <c r="CQ310" i="278"/>
  <c r="BZ162" i="278"/>
  <c r="BZ300" i="278" s="1"/>
  <c r="BZ302" i="278" s="1"/>
  <c r="BZ303" i="278" s="1"/>
  <c r="BW11" i="265"/>
  <c r="BW29" i="265" s="1"/>
  <c r="CB22" i="278"/>
  <c r="CB39" i="278" s="1"/>
  <c r="CB41" i="278" s="1"/>
  <c r="BX9" i="265"/>
  <c r="CA39" i="278"/>
  <c r="CA41" i="278" s="1"/>
  <c r="CA127" i="278" s="1"/>
  <c r="CA128" i="278" s="1"/>
  <c r="CA158" i="278" s="1"/>
  <c r="BY300" i="278"/>
  <c r="BY302" i="278" s="1"/>
  <c r="BY303" i="278" s="1"/>
  <c r="CC268" i="278"/>
  <c r="CC270" i="278" s="1"/>
  <c r="CC293" i="278" s="1"/>
  <c r="CC276" i="278"/>
  <c r="CC278" i="278" s="1"/>
  <c r="CC294" i="278" s="1"/>
  <c r="CC244" i="278"/>
  <c r="CC246" i="278" s="1"/>
  <c r="CC290" i="278" s="1"/>
  <c r="CC252" i="278"/>
  <c r="CC254" i="278" s="1"/>
  <c r="CC291" i="278" s="1"/>
  <c r="CC260" i="278"/>
  <c r="CC262" i="278" s="1"/>
  <c r="CC292" i="278" s="1"/>
  <c r="CC236" i="278"/>
  <c r="CC238" i="278" s="1"/>
  <c r="CC289" i="278" s="1"/>
  <c r="CC212" i="278"/>
  <c r="CC214" i="278" s="1"/>
  <c r="CC286" i="278" s="1"/>
  <c r="CC220" i="278"/>
  <c r="CC222" i="278" s="1"/>
  <c r="CC287" i="278" s="1"/>
  <c r="CC228" i="278"/>
  <c r="CC230" i="278" s="1"/>
  <c r="CC288" i="278" s="1"/>
  <c r="CC204" i="278"/>
  <c r="CC206" i="278" s="1"/>
  <c r="CC285" i="278" s="1"/>
  <c r="CC188" i="278"/>
  <c r="CC190" i="278" s="1"/>
  <c r="CC283" i="278" s="1"/>
  <c r="CC196" i="278"/>
  <c r="CC198" i="278" s="1"/>
  <c r="CC284" i="278" s="1"/>
  <c r="CC172" i="278"/>
  <c r="CC174" i="278" s="1"/>
  <c r="CC281" i="278" s="1"/>
  <c r="CC180" i="278"/>
  <c r="CC182" i="278" s="1"/>
  <c r="CC282" i="278" s="1"/>
  <c r="CC143" i="278"/>
  <c r="CC145" i="278" s="1"/>
  <c r="CC160" i="278" s="1"/>
  <c r="CC152" i="278"/>
  <c r="CC154" i="278" s="1"/>
  <c r="CC161" i="278" s="1"/>
  <c r="CC134" i="278"/>
  <c r="CC136" i="278" s="1"/>
  <c r="CC159" i="278" s="1"/>
  <c r="CC20" i="278"/>
  <c r="CQ275" i="278"/>
  <c r="CQ243" i="278"/>
  <c r="CQ259" i="278"/>
  <c r="CQ267" i="278"/>
  <c r="CQ235" i="278"/>
  <c r="CQ211" i="278"/>
  <c r="CQ251" i="278"/>
  <c r="CQ219" i="278"/>
  <c r="CQ227" i="278"/>
  <c r="CQ187" i="278"/>
  <c r="CQ203" i="278"/>
  <c r="CQ195" i="278"/>
  <c r="CQ171" i="278"/>
  <c r="CQ179" i="278"/>
  <c r="CQ142" i="278"/>
  <c r="CQ151" i="278"/>
  <c r="CQ133" i="278"/>
  <c r="CB295" i="278"/>
  <c r="CB301" i="278" s="1"/>
  <c r="CA72" i="278"/>
  <c r="CA73" i="278" s="1"/>
  <c r="CA106" i="278" s="1"/>
  <c r="CA57" i="278"/>
  <c r="CA58" i="278" s="1"/>
  <c r="CE15" i="275"/>
  <c r="CE73" i="273"/>
  <c r="CF74" i="273" s="1"/>
  <c r="CE42" i="324"/>
  <c r="CE43" i="324" s="1"/>
  <c r="CE69" i="273"/>
  <c r="CE4" i="285"/>
  <c r="CD15" i="275"/>
  <c r="CD20" i="275" s="1"/>
  <c r="CE17" i="275" s="1"/>
  <c r="CD42" i="324"/>
  <c r="CD43" i="324" s="1"/>
  <c r="CD73" i="273"/>
  <c r="CE74" i="273" s="1"/>
  <c r="CD69" i="273"/>
  <c r="CD21" i="327"/>
  <c r="CD58" i="324"/>
  <c r="CA189" i="273"/>
  <c r="CA190" i="273" s="1"/>
  <c r="CB182" i="273"/>
  <c r="CG43" i="273"/>
  <c r="CG45" i="273" s="1"/>
  <c r="CG149" i="273" s="1"/>
  <c r="CG150" i="273" s="1"/>
  <c r="CG49" i="324" s="1"/>
  <c r="CG50" i="324" s="1"/>
  <c r="CG219" i="273"/>
  <c r="CH40" i="273"/>
  <c r="CE37" i="324"/>
  <c r="CE38" i="324" s="1"/>
  <c r="CE55" i="273"/>
  <c r="CF56" i="273" s="1"/>
  <c r="CE27" i="324"/>
  <c r="CE28" i="324" s="1"/>
  <c r="CE178" i="273"/>
  <c r="CE32" i="324"/>
  <c r="CE33" i="324" s="1"/>
  <c r="CD59" i="324"/>
  <c r="CD22" i="327"/>
  <c r="BZ3" i="286"/>
  <c r="BZ3" i="289"/>
  <c r="BZ3" i="315"/>
  <c r="BZ3" i="278"/>
  <c r="BZ3" i="324"/>
  <c r="BZ3" i="323"/>
  <c r="BZ3" i="273"/>
  <c r="BZ3" i="325"/>
  <c r="BZ3" i="327"/>
  <c r="BZ3" i="265"/>
  <c r="BZ3" i="285"/>
  <c r="BZ3" i="320"/>
  <c r="BZ3" i="275"/>
  <c r="BZ3" i="282"/>
  <c r="BZ3" i="288"/>
  <c r="CC197" i="273"/>
  <c r="CC198" i="273" s="1"/>
  <c r="CC201" i="273" s="1"/>
  <c r="CD90" i="273"/>
  <c r="CD91" i="278" s="1"/>
  <c r="CC208" i="273"/>
  <c r="CC209" i="273" s="1"/>
  <c r="CC202" i="273"/>
  <c r="CC203" i="273" s="1"/>
  <c r="CC21" i="285"/>
  <c r="CD126" i="273"/>
  <c r="CE179" i="273"/>
  <c r="CE68" i="273"/>
  <c r="CF2" i="273"/>
  <c r="CF2" i="278"/>
  <c r="CF64" i="273"/>
  <c r="CF2" i="323"/>
  <c r="CF2" i="315"/>
  <c r="CF2" i="285"/>
  <c r="CF121" i="273"/>
  <c r="CF122" i="273" s="1"/>
  <c r="CF125" i="273" s="1"/>
  <c r="CF2" i="320"/>
  <c r="CF2" i="288"/>
  <c r="CF2" i="275"/>
  <c r="CF51" i="273"/>
  <c r="CF2" i="289"/>
  <c r="CF220" i="273"/>
  <c r="CF221" i="273" s="1"/>
  <c r="CF2" i="327"/>
  <c r="CF163" i="273"/>
  <c r="CF164" i="273" s="1"/>
  <c r="CF2" i="265"/>
  <c r="CF2" i="286"/>
  <c r="CF84" i="273"/>
  <c r="CF85" i="273" s="1"/>
  <c r="CF2" i="325"/>
  <c r="CF2" i="324"/>
  <c r="CF2" i="282"/>
  <c r="CF154" i="273"/>
  <c r="CF155" i="273" s="1"/>
  <c r="CE207" i="273"/>
  <c r="CE169" i="273"/>
  <c r="CE93" i="273"/>
  <c r="CF94" i="273" s="1"/>
  <c r="CF181" i="273" s="1"/>
  <c r="CE11" i="286"/>
  <c r="CE89" i="273"/>
  <c r="CD60" i="324"/>
  <c r="CD23" i="327"/>
  <c r="CT5" i="327"/>
  <c r="CT5" i="325"/>
  <c r="CT5" i="324"/>
  <c r="CT5" i="323"/>
  <c r="CS28" i="273"/>
  <c r="CS29" i="273" s="1"/>
  <c r="CS33" i="273" s="1"/>
  <c r="CS32" i="273"/>
  <c r="CR34" i="273"/>
  <c r="CQ44" i="273"/>
  <c r="CQ39" i="273"/>
  <c r="CT5" i="320"/>
  <c r="CT25" i="273"/>
  <c r="CT26" i="273" s="1"/>
  <c r="CT5" i="315"/>
  <c r="CS177" i="273"/>
  <c r="CS168" i="273"/>
  <c r="CT5" i="275"/>
  <c r="CT5" i="286"/>
  <c r="CT5" i="265"/>
  <c r="CT5" i="288"/>
  <c r="CT5" i="282"/>
  <c r="CT5" i="285"/>
  <c r="CT5" i="289"/>
  <c r="CT5" i="278"/>
  <c r="CT15" i="273"/>
  <c r="CT16" i="273" s="1"/>
  <c r="CT5" i="273"/>
  <c r="AL32" i="265"/>
  <c r="BZ108" i="278" l="1"/>
  <c r="BZ50" i="325"/>
  <c r="BZ51" i="325" s="1"/>
  <c r="BZ54" i="325" s="1"/>
  <c r="BZ55" i="325" s="1"/>
  <c r="BZ59" i="325" s="1"/>
  <c r="BZ60" i="325" s="1"/>
  <c r="CA108" i="278"/>
  <c r="CA50" i="325"/>
  <c r="CA51" i="325" s="1"/>
  <c r="CA54" i="325" s="1"/>
  <c r="CA55" i="325" s="1"/>
  <c r="CA59" i="325" s="1"/>
  <c r="CA60" i="325" s="1"/>
  <c r="CE4" i="288"/>
  <c r="CE4" i="289"/>
  <c r="CE4" i="324"/>
  <c r="BY109" i="278"/>
  <c r="BY311" i="278" s="1"/>
  <c r="BY312" i="278" s="1"/>
  <c r="CF170" i="273"/>
  <c r="CF172" i="273" s="1"/>
  <c r="CF173" i="273" s="1"/>
  <c r="CE4" i="278"/>
  <c r="CE4" i="275"/>
  <c r="CE4" i="325"/>
  <c r="CE4" i="327"/>
  <c r="CE4" i="273"/>
  <c r="CE4" i="323"/>
  <c r="CA66" i="324"/>
  <c r="CE4" i="286"/>
  <c r="CE4" i="315"/>
  <c r="CE4" i="265"/>
  <c r="CE4" i="282"/>
  <c r="CA28" i="285"/>
  <c r="CA11" i="325"/>
  <c r="CR87" i="278"/>
  <c r="CR88" i="278" s="1"/>
  <c r="CR94" i="278" s="1"/>
  <c r="CR48" i="324"/>
  <c r="CB63" i="324"/>
  <c r="CB64" i="324" s="1"/>
  <c r="CB34" i="265" s="1"/>
  <c r="CG25" i="327"/>
  <c r="CG62" i="324"/>
  <c r="DG10" i="273"/>
  <c r="DF12" i="273"/>
  <c r="CG79" i="288"/>
  <c r="CG135" i="273"/>
  <c r="CG136" i="273" s="1"/>
  <c r="CG139" i="273" s="1"/>
  <c r="CE106" i="273"/>
  <c r="CE108" i="273" s="1"/>
  <c r="CE138" i="273"/>
  <c r="CF106" i="273"/>
  <c r="CF138" i="273"/>
  <c r="BZ61" i="278"/>
  <c r="BZ62" i="278" s="1"/>
  <c r="BZ65" i="278" s="1"/>
  <c r="BZ66" i="278" s="1"/>
  <c r="BZ105" i="278" s="1"/>
  <c r="BZ109" i="278" s="1"/>
  <c r="CF237" i="278"/>
  <c r="CF99" i="278"/>
  <c r="CD140" i="273"/>
  <c r="CC92" i="278"/>
  <c r="CD111" i="273"/>
  <c r="CC112" i="273" s="1"/>
  <c r="CC61" i="288" s="1"/>
  <c r="CD51" i="288"/>
  <c r="CD52" i="288" s="1"/>
  <c r="CD56" i="288" s="1"/>
  <c r="CE46" i="325"/>
  <c r="CE47" i="325" s="1"/>
  <c r="CE62" i="325" s="1"/>
  <c r="CE55" i="288"/>
  <c r="CD92" i="325"/>
  <c r="CD35" i="288"/>
  <c r="CD42" i="288"/>
  <c r="CT38" i="273"/>
  <c r="CT13" i="288"/>
  <c r="CT145" i="325"/>
  <c r="CG103" i="273"/>
  <c r="CG104" i="273" s="1"/>
  <c r="CG107" i="273" s="1"/>
  <c r="CG26" i="288"/>
  <c r="CF71" i="278"/>
  <c r="CF42" i="325"/>
  <c r="CF43" i="325" s="1"/>
  <c r="CF93" i="325"/>
  <c r="CF126" i="278"/>
  <c r="CF49" i="278"/>
  <c r="CF144" i="278"/>
  <c r="CF56" i="278"/>
  <c r="CF79" i="278"/>
  <c r="CD335" i="278"/>
  <c r="CF118" i="278"/>
  <c r="CF189" i="278"/>
  <c r="CF153" i="278"/>
  <c r="CF173" i="278"/>
  <c r="CF197" i="278"/>
  <c r="CD58" i="325"/>
  <c r="CC57" i="324"/>
  <c r="CF229" i="278"/>
  <c r="CF135" i="278"/>
  <c r="CF181" i="278"/>
  <c r="CF221" i="278"/>
  <c r="CF261" i="278"/>
  <c r="CD214" i="273"/>
  <c r="CD215" i="273" s="1"/>
  <c r="CD21" i="278" s="1"/>
  <c r="CD19" i="278"/>
  <c r="CD129" i="325"/>
  <c r="CD22" i="324"/>
  <c r="CD23" i="324" s="1"/>
  <c r="CD57" i="324" s="1"/>
  <c r="CF245" i="278"/>
  <c r="CF253" i="278"/>
  <c r="CF277" i="278"/>
  <c r="CF213" i="278"/>
  <c r="CF205" i="278"/>
  <c r="CF269" i="278"/>
  <c r="CG13" i="289"/>
  <c r="CG14" i="289" s="1"/>
  <c r="AL334" i="278"/>
  <c r="AL336" i="278" s="1"/>
  <c r="AL12" i="325" s="1"/>
  <c r="CE34" i="278"/>
  <c r="CF28" i="278"/>
  <c r="CF29" i="278" s="1"/>
  <c r="CF40" i="278" s="1"/>
  <c r="CF118" i="325"/>
  <c r="CF130" i="325"/>
  <c r="BX314" i="278"/>
  <c r="BX315" i="278" s="1"/>
  <c r="BX327" i="278" s="1"/>
  <c r="BX67" i="265"/>
  <c r="BX323" i="278"/>
  <c r="BX324" i="278" s="1"/>
  <c r="BX328" i="278" s="1"/>
  <c r="BX73" i="265"/>
  <c r="BW315" i="278"/>
  <c r="BW327" i="278" s="1"/>
  <c r="BW329" i="278" s="1"/>
  <c r="BW30" i="265" s="1"/>
  <c r="CR310" i="278"/>
  <c r="CR319" i="278"/>
  <c r="BY10" i="265"/>
  <c r="BY320" i="278"/>
  <c r="BY321" i="278" s="1"/>
  <c r="BZ10" i="265"/>
  <c r="BZ320" i="278"/>
  <c r="BZ321" i="278" s="1"/>
  <c r="CB33" i="278"/>
  <c r="CB35" i="278" s="1"/>
  <c r="BX11" i="265"/>
  <c r="BX29" i="265" s="1"/>
  <c r="CA80" i="278"/>
  <c r="CA81" i="278" s="1"/>
  <c r="CA107" i="278" s="1"/>
  <c r="CA119" i="278"/>
  <c r="CA120" i="278" s="1"/>
  <c r="CA157" i="278" s="1"/>
  <c r="CA162" i="278" s="1"/>
  <c r="CC22" i="278"/>
  <c r="CC33" i="278" s="1"/>
  <c r="CC35" i="278" s="1"/>
  <c r="CC93" i="278" s="1"/>
  <c r="CA50" i="278"/>
  <c r="CA51" i="278" s="1"/>
  <c r="CA104" i="278" s="1"/>
  <c r="CB127" i="278"/>
  <c r="CB128" i="278" s="1"/>
  <c r="CB158" i="278" s="1"/>
  <c r="CB119" i="278"/>
  <c r="CB120" i="278" s="1"/>
  <c r="CB157" i="278" s="1"/>
  <c r="CB50" i="278"/>
  <c r="CB51" i="278" s="1"/>
  <c r="CB104" i="278" s="1"/>
  <c r="CB80" i="278"/>
  <c r="CB81" i="278" s="1"/>
  <c r="CB107" i="278" s="1"/>
  <c r="CA61" i="278"/>
  <c r="CA62" i="278" s="1"/>
  <c r="CA65" i="278" s="1"/>
  <c r="CA64" i="278"/>
  <c r="CD276" i="278"/>
  <c r="CD278" i="278" s="1"/>
  <c r="CD294" i="278" s="1"/>
  <c r="CD268" i="278"/>
  <c r="CD270" i="278" s="1"/>
  <c r="CD293" i="278" s="1"/>
  <c r="CD252" i="278"/>
  <c r="CD254" i="278" s="1"/>
  <c r="CD291" i="278" s="1"/>
  <c r="CD260" i="278"/>
  <c r="CD262" i="278" s="1"/>
  <c r="CD292" i="278" s="1"/>
  <c r="CD204" i="278"/>
  <c r="CD206" i="278" s="1"/>
  <c r="CD285" i="278" s="1"/>
  <c r="CD236" i="278"/>
  <c r="CD238" i="278" s="1"/>
  <c r="CD289" i="278" s="1"/>
  <c r="CD212" i="278"/>
  <c r="CD214" i="278" s="1"/>
  <c r="CD286" i="278" s="1"/>
  <c r="CD220" i="278"/>
  <c r="CD222" i="278" s="1"/>
  <c r="CD287" i="278" s="1"/>
  <c r="CD244" i="278"/>
  <c r="CD246" i="278" s="1"/>
  <c r="CD290" i="278" s="1"/>
  <c r="CD228" i="278"/>
  <c r="CD230" i="278" s="1"/>
  <c r="CD288" i="278" s="1"/>
  <c r="CD180" i="278"/>
  <c r="CD182" i="278" s="1"/>
  <c r="CD282" i="278" s="1"/>
  <c r="CD188" i="278"/>
  <c r="CD190" i="278" s="1"/>
  <c r="CD283" i="278" s="1"/>
  <c r="CD196" i="278"/>
  <c r="CD198" i="278" s="1"/>
  <c r="CD284" i="278" s="1"/>
  <c r="CD172" i="278"/>
  <c r="CD174" i="278" s="1"/>
  <c r="CD281" i="278" s="1"/>
  <c r="CD134" i="278"/>
  <c r="CD136" i="278" s="1"/>
  <c r="CD159" i="278" s="1"/>
  <c r="CD143" i="278"/>
  <c r="CD145" i="278" s="1"/>
  <c r="CD160" i="278" s="1"/>
  <c r="CD152" i="278"/>
  <c r="CD154" i="278" s="1"/>
  <c r="CD161" i="278" s="1"/>
  <c r="CD20" i="278"/>
  <c r="CR275" i="278"/>
  <c r="CR267" i="278"/>
  <c r="CR251" i="278"/>
  <c r="CR259" i="278"/>
  <c r="CR203" i="278"/>
  <c r="CR235" i="278"/>
  <c r="CR211" i="278"/>
  <c r="CR243" i="278"/>
  <c r="CR219" i="278"/>
  <c r="CR227" i="278"/>
  <c r="CR179" i="278"/>
  <c r="CR195" i="278"/>
  <c r="CR171" i="278"/>
  <c r="CR133" i="278"/>
  <c r="CR142" i="278"/>
  <c r="CR151" i="278"/>
  <c r="CR187" i="278"/>
  <c r="CC295" i="278"/>
  <c r="CC301" i="278" s="1"/>
  <c r="CF93" i="273"/>
  <c r="CG94" i="273" s="1"/>
  <c r="CG181" i="273" s="1"/>
  <c r="CF11" i="286"/>
  <c r="CF89" i="273"/>
  <c r="CF179" i="273"/>
  <c r="CF68" i="273"/>
  <c r="CG51" i="273"/>
  <c r="CG52" i="273" s="1"/>
  <c r="CG107" i="325" s="1"/>
  <c r="CG108" i="325" s="1"/>
  <c r="CG135" i="325" s="1"/>
  <c r="CG121" i="273"/>
  <c r="CG122" i="273" s="1"/>
  <c r="CG125" i="273" s="1"/>
  <c r="CG2" i="324"/>
  <c r="CG2" i="275"/>
  <c r="CG2" i="278"/>
  <c r="CG84" i="273"/>
  <c r="CG85" i="273" s="1"/>
  <c r="CG163" i="273"/>
  <c r="CG164" i="273" s="1"/>
  <c r="CG2" i="315"/>
  <c r="CG2" i="273"/>
  <c r="CG2" i="285"/>
  <c r="CG2" i="320"/>
  <c r="CG2" i="289"/>
  <c r="CG2" i="325"/>
  <c r="CG2" i="288"/>
  <c r="CG2" i="282"/>
  <c r="CG2" i="327"/>
  <c r="CG2" i="265"/>
  <c r="CG154" i="273"/>
  <c r="CG155" i="273" s="1"/>
  <c r="CG2" i="286"/>
  <c r="CG64" i="273"/>
  <c r="CG65" i="273" s="1"/>
  <c r="CG45" i="325" s="1"/>
  <c r="CG220" i="273"/>
  <c r="CG221" i="273" s="1"/>
  <c r="CG2" i="323"/>
  <c r="CE61" i="324"/>
  <c r="CE24" i="327"/>
  <c r="CF4" i="278"/>
  <c r="CF4" i="286"/>
  <c r="CF4" i="285"/>
  <c r="CF4" i="282"/>
  <c r="CF4" i="327"/>
  <c r="CF4" i="323"/>
  <c r="CF4" i="273"/>
  <c r="CF4" i="324"/>
  <c r="CF4" i="289"/>
  <c r="CF4" i="275"/>
  <c r="CF4" i="325"/>
  <c r="CF4" i="288"/>
  <c r="CF4" i="315"/>
  <c r="CF4" i="320"/>
  <c r="CF4" i="265"/>
  <c r="CE59" i="324"/>
  <c r="CE22" i="327"/>
  <c r="CE23" i="327"/>
  <c r="CE60" i="324"/>
  <c r="CC182" i="273"/>
  <c r="CB189" i="273"/>
  <c r="CB190" i="273" s="1"/>
  <c r="CF88" i="273"/>
  <c r="CF180" i="273"/>
  <c r="CF124" i="273"/>
  <c r="CE70" i="273"/>
  <c r="CD21" i="285"/>
  <c r="CD202" i="273"/>
  <c r="CD203" i="273" s="1"/>
  <c r="CD208" i="273"/>
  <c r="CD209" i="273" s="1"/>
  <c r="CD197" i="273"/>
  <c r="CD198" i="273" s="1"/>
  <c r="CD201" i="273" s="1"/>
  <c r="CH43" i="273"/>
  <c r="CH45" i="273" s="1"/>
  <c r="CH149" i="273" s="1"/>
  <c r="CH150" i="273" s="1"/>
  <c r="CH49" i="324" s="1"/>
  <c r="CH50" i="324" s="1"/>
  <c r="CI40" i="273"/>
  <c r="CH219" i="273"/>
  <c r="CA3" i="286"/>
  <c r="CA3" i="323"/>
  <c r="CA3" i="315"/>
  <c r="CA3" i="282"/>
  <c r="CA3" i="275"/>
  <c r="CA3" i="288"/>
  <c r="CA3" i="289"/>
  <c r="CA3" i="273"/>
  <c r="CA3" i="324"/>
  <c r="CA3" i="327"/>
  <c r="CA3" i="325"/>
  <c r="CA3" i="285"/>
  <c r="CA3" i="278"/>
  <c r="CA3" i="320"/>
  <c r="CA3" i="265"/>
  <c r="CE180" i="273"/>
  <c r="CE124" i="273"/>
  <c r="CE126" i="273" s="1"/>
  <c r="CE21" i="285" s="1"/>
  <c r="CE88" i="273"/>
  <c r="CE90" i="273" s="1"/>
  <c r="CE91" i="278" s="1"/>
  <c r="CE20" i="275"/>
  <c r="CF17" i="275" s="1"/>
  <c r="CF207" i="273"/>
  <c r="CF169" i="273"/>
  <c r="CG170" i="273" s="1"/>
  <c r="CG172" i="273" s="1"/>
  <c r="CG173" i="273" s="1"/>
  <c r="CF52" i="273"/>
  <c r="CF107" i="325" s="1"/>
  <c r="CF108" i="325" s="1"/>
  <c r="CF135" i="325" s="1"/>
  <c r="CF65" i="273"/>
  <c r="CF45" i="325" s="1"/>
  <c r="CE58" i="324"/>
  <c r="CE21" i="327"/>
  <c r="CD24" i="327"/>
  <c r="CD61" i="324"/>
  <c r="CU5" i="327"/>
  <c r="CU5" i="325"/>
  <c r="CU5" i="324"/>
  <c r="CU5" i="323"/>
  <c r="CR39" i="273"/>
  <c r="CR44" i="273"/>
  <c r="CT28" i="273"/>
  <c r="CT29" i="273" s="1"/>
  <c r="CT33" i="273" s="1"/>
  <c r="CT32" i="273"/>
  <c r="CS34" i="273"/>
  <c r="CU5" i="320"/>
  <c r="CU25" i="273"/>
  <c r="CU26" i="273" s="1"/>
  <c r="CU5" i="315"/>
  <c r="CU5" i="265"/>
  <c r="CU5" i="288"/>
  <c r="CU5" i="282"/>
  <c r="CU5" i="275"/>
  <c r="CU5" i="286"/>
  <c r="CU5" i="285"/>
  <c r="CU5" i="289"/>
  <c r="CU5" i="278"/>
  <c r="CU15" i="273"/>
  <c r="CU16" i="273" s="1"/>
  <c r="CU5" i="273"/>
  <c r="CT177" i="273"/>
  <c r="CT168" i="273"/>
  <c r="BY9" i="265" l="1"/>
  <c r="CB28" i="285"/>
  <c r="CC63" i="324"/>
  <c r="CC64" i="324" s="1"/>
  <c r="CB66" i="324"/>
  <c r="CD63" i="324"/>
  <c r="CD64" i="324" s="1"/>
  <c r="CB11" i="325"/>
  <c r="CH25" i="327"/>
  <c r="CH62" i="324"/>
  <c r="CS87" i="278"/>
  <c r="CS88" i="278" s="1"/>
  <c r="CS94" i="278" s="1"/>
  <c r="CS48" i="324"/>
  <c r="DH10" i="273"/>
  <c r="DG12" i="273"/>
  <c r="CE140" i="273"/>
  <c r="CD92" i="278"/>
  <c r="CH79" i="288"/>
  <c r="CH135" i="273"/>
  <c r="CH136" i="273" s="1"/>
  <c r="CH139" i="273" s="1"/>
  <c r="CB57" i="278"/>
  <c r="CB58" i="278" s="1"/>
  <c r="CB64" i="278" s="1"/>
  <c r="CB93" i="278"/>
  <c r="CB95" i="278" s="1"/>
  <c r="CB100" i="278" s="1"/>
  <c r="CB101" i="278" s="1"/>
  <c r="CG261" i="278"/>
  <c r="CG99" i="278"/>
  <c r="CC95" i="278"/>
  <c r="CC100" i="278" s="1"/>
  <c r="CC101" i="278" s="1"/>
  <c r="CE111" i="273"/>
  <c r="CD112" i="273" s="1"/>
  <c r="CD61" i="288" s="1"/>
  <c r="CE51" i="288"/>
  <c r="CE52" i="288" s="1"/>
  <c r="CE56" i="288" s="1"/>
  <c r="CF46" i="325"/>
  <c r="CF47" i="325" s="1"/>
  <c r="CF62" i="325" s="1"/>
  <c r="CF55" i="288"/>
  <c r="CE92" i="325"/>
  <c r="CE42" i="288"/>
  <c r="CE35" i="288"/>
  <c r="CH103" i="273"/>
  <c r="CH104" i="273" s="1"/>
  <c r="CH107" i="273" s="1"/>
  <c r="CH26" i="288"/>
  <c r="CU38" i="273"/>
  <c r="CU13" i="288"/>
  <c r="CU145" i="325"/>
  <c r="CD20" i="327"/>
  <c r="CC34" i="265"/>
  <c r="CG42" i="325"/>
  <c r="CG43" i="325" s="1"/>
  <c r="CG93" i="325"/>
  <c r="CG181" i="278"/>
  <c r="CC28" i="285"/>
  <c r="CF108" i="273"/>
  <c r="CE58" i="325"/>
  <c r="CG71" i="278"/>
  <c r="CG153" i="278"/>
  <c r="CG144" i="278"/>
  <c r="CG197" i="278"/>
  <c r="CG221" i="278"/>
  <c r="CG49" i="278"/>
  <c r="CG118" i="278"/>
  <c r="CG229" i="278"/>
  <c r="CG237" i="278"/>
  <c r="CG277" i="278"/>
  <c r="CG56" i="278"/>
  <c r="CG79" i="278"/>
  <c r="CG189" i="278"/>
  <c r="CG213" i="278"/>
  <c r="CG253" i="278"/>
  <c r="CG269" i="278"/>
  <c r="CG126" i="278"/>
  <c r="CG135" i="278"/>
  <c r="CG173" i="278"/>
  <c r="CG205" i="278"/>
  <c r="CG245" i="278"/>
  <c r="CH13" i="289"/>
  <c r="CH14" i="289" s="1"/>
  <c r="CF34" i="278"/>
  <c r="CB72" i="278"/>
  <c r="CB73" i="278" s="1"/>
  <c r="CB106" i="278" s="1"/>
  <c r="AL11" i="327"/>
  <c r="CD22" i="278"/>
  <c r="CD39" i="278" s="1"/>
  <c r="CD41" i="278" s="1"/>
  <c r="CF26" i="327"/>
  <c r="CG26" i="327"/>
  <c r="CE129" i="325"/>
  <c r="CE117" i="325"/>
  <c r="CG28" i="278"/>
  <c r="CG29" i="278" s="1"/>
  <c r="CG34" i="278" s="1"/>
  <c r="CG118" i="325"/>
  <c r="CG130" i="325"/>
  <c r="BX329" i="278"/>
  <c r="BX30" i="265" s="1"/>
  <c r="BY323" i="278"/>
  <c r="BY324" i="278" s="1"/>
  <c r="BY328" i="278" s="1"/>
  <c r="BY73" i="265"/>
  <c r="BY314" i="278"/>
  <c r="BY315" i="278" s="1"/>
  <c r="BY327" i="278" s="1"/>
  <c r="BY67" i="265"/>
  <c r="BZ323" i="278"/>
  <c r="BZ73" i="265"/>
  <c r="CS310" i="278"/>
  <c r="CS319" i="278"/>
  <c r="BZ311" i="278"/>
  <c r="BZ312" i="278" s="1"/>
  <c r="BY11" i="265"/>
  <c r="BY29" i="265" s="1"/>
  <c r="CC39" i="278"/>
  <c r="CC41" i="278" s="1"/>
  <c r="CC80" i="278" s="1"/>
  <c r="CC81" i="278" s="1"/>
  <c r="CC107" i="278" s="1"/>
  <c r="BZ9" i="265"/>
  <c r="BZ11" i="265" s="1"/>
  <c r="BZ29" i="265" s="1"/>
  <c r="CE19" i="278"/>
  <c r="CE335" i="278"/>
  <c r="CA300" i="278"/>
  <c r="CA302" i="278" s="1"/>
  <c r="CA303" i="278" s="1"/>
  <c r="CD295" i="278"/>
  <c r="CD301" i="278" s="1"/>
  <c r="CS259" i="278"/>
  <c r="CS267" i="278"/>
  <c r="CS243" i="278"/>
  <c r="CS275" i="278"/>
  <c r="CS251" i="278"/>
  <c r="CS227" i="278"/>
  <c r="CS203" i="278"/>
  <c r="CS235" i="278"/>
  <c r="CS211" i="278"/>
  <c r="CS219" i="278"/>
  <c r="CS171" i="278"/>
  <c r="CS187" i="278"/>
  <c r="CS195" i="278"/>
  <c r="CS133" i="278"/>
  <c r="CS142" i="278"/>
  <c r="CS179" i="278"/>
  <c r="CS151" i="278"/>
  <c r="CC72" i="278"/>
  <c r="CC73" i="278" s="1"/>
  <c r="CC106" i="278" s="1"/>
  <c r="CC57" i="278"/>
  <c r="CC58" i="278" s="1"/>
  <c r="CE276" i="278"/>
  <c r="CE278" i="278" s="1"/>
  <c r="CE294" i="278" s="1"/>
  <c r="CE260" i="278"/>
  <c r="CE262" i="278" s="1"/>
  <c r="CE292" i="278" s="1"/>
  <c r="CE268" i="278"/>
  <c r="CE270" i="278" s="1"/>
  <c r="CE293" i="278" s="1"/>
  <c r="CE244" i="278"/>
  <c r="CE246" i="278" s="1"/>
  <c r="CE290" i="278" s="1"/>
  <c r="CE252" i="278"/>
  <c r="CE254" i="278" s="1"/>
  <c r="CE291" i="278" s="1"/>
  <c r="CE228" i="278"/>
  <c r="CE230" i="278" s="1"/>
  <c r="CE288" i="278" s="1"/>
  <c r="CE196" i="278"/>
  <c r="CE198" i="278" s="1"/>
  <c r="CE284" i="278" s="1"/>
  <c r="CE204" i="278"/>
  <c r="CE206" i="278" s="1"/>
  <c r="CE285" i="278" s="1"/>
  <c r="CE236" i="278"/>
  <c r="CE238" i="278" s="1"/>
  <c r="CE289" i="278" s="1"/>
  <c r="CE212" i="278"/>
  <c r="CE214" i="278" s="1"/>
  <c r="CE286" i="278" s="1"/>
  <c r="CE220" i="278"/>
  <c r="CE222" i="278" s="1"/>
  <c r="CE287" i="278" s="1"/>
  <c r="CE172" i="278"/>
  <c r="CE174" i="278" s="1"/>
  <c r="CE281" i="278" s="1"/>
  <c r="CE188" i="278"/>
  <c r="CE190" i="278" s="1"/>
  <c r="CE283" i="278" s="1"/>
  <c r="CE180" i="278"/>
  <c r="CE182" i="278" s="1"/>
  <c r="CE282" i="278" s="1"/>
  <c r="CE134" i="278"/>
  <c r="CE136" i="278" s="1"/>
  <c r="CE159" i="278" s="1"/>
  <c r="CE143" i="278"/>
  <c r="CE145" i="278" s="1"/>
  <c r="CE160" i="278" s="1"/>
  <c r="CE152" i="278"/>
  <c r="CE154" i="278" s="1"/>
  <c r="CE161" i="278" s="1"/>
  <c r="CE20" i="278"/>
  <c r="CA66" i="278"/>
  <c r="CA105" i="278" s="1"/>
  <c r="CA109" i="278" s="1"/>
  <c r="CB162" i="278"/>
  <c r="CG93" i="273"/>
  <c r="CH94" i="273" s="1"/>
  <c r="CH181" i="273" s="1"/>
  <c r="CG89" i="273"/>
  <c r="CG11" i="286"/>
  <c r="CG15" i="275"/>
  <c r="CG69" i="273"/>
  <c r="CG73" i="273"/>
  <c r="CH74" i="273" s="1"/>
  <c r="CG42" i="324"/>
  <c r="CG43" i="324" s="1"/>
  <c r="CG4" i="315"/>
  <c r="CG4" i="323"/>
  <c r="CG4" i="325"/>
  <c r="CG4" i="275"/>
  <c r="CG4" i="286"/>
  <c r="CG4" i="320"/>
  <c r="CG4" i="265"/>
  <c r="CG4" i="273"/>
  <c r="CG4" i="278"/>
  <c r="CG4" i="285"/>
  <c r="CG4" i="282"/>
  <c r="CG4" i="324"/>
  <c r="CG4" i="289"/>
  <c r="CG4" i="288"/>
  <c r="CG4" i="327"/>
  <c r="CF90" i="273"/>
  <c r="CF91" i="278" s="1"/>
  <c r="CF27" i="324"/>
  <c r="CF28" i="324" s="1"/>
  <c r="CF178" i="273"/>
  <c r="CF37" i="324"/>
  <c r="CF38" i="324" s="1"/>
  <c r="CF55" i="273"/>
  <c r="CG56" i="273" s="1"/>
  <c r="CF32" i="324"/>
  <c r="CF33" i="324" s="1"/>
  <c r="CF15" i="275"/>
  <c r="CF20" i="275" s="1"/>
  <c r="CG17" i="275" s="1"/>
  <c r="CF69" i="273"/>
  <c r="CF73" i="273"/>
  <c r="CG74" i="273" s="1"/>
  <c r="CF42" i="324"/>
  <c r="CF43" i="324" s="1"/>
  <c r="CI219" i="273"/>
  <c r="CJ40" i="273"/>
  <c r="CI43" i="273"/>
  <c r="CI45" i="273" s="1"/>
  <c r="CI149" i="273" s="1"/>
  <c r="CI150" i="273" s="1"/>
  <c r="CI49" i="324" s="1"/>
  <c r="CI50" i="324" s="1"/>
  <c r="CE214" i="273"/>
  <c r="CE215" i="273" s="1"/>
  <c r="CE21" i="278" s="1"/>
  <c r="CE22" i="324"/>
  <c r="CE23" i="324" s="1"/>
  <c r="CF70" i="273"/>
  <c r="CB3" i="286"/>
  <c r="CB3" i="315"/>
  <c r="CB3" i="278"/>
  <c r="CB3" i="323"/>
  <c r="CB3" i="275"/>
  <c r="CB3" i="288"/>
  <c r="CB3" i="289"/>
  <c r="CB3" i="265"/>
  <c r="CB3" i="285"/>
  <c r="CB3" i="282"/>
  <c r="CB3" i="324"/>
  <c r="CB3" i="325"/>
  <c r="CB3" i="273"/>
  <c r="CB3" i="320"/>
  <c r="CB3" i="327"/>
  <c r="CG178" i="273"/>
  <c r="CG32" i="324"/>
  <c r="CG33" i="324" s="1"/>
  <c r="CG37" i="324"/>
  <c r="CG38" i="324" s="1"/>
  <c r="CG55" i="273"/>
  <c r="CH56" i="273" s="1"/>
  <c r="CG27" i="324"/>
  <c r="CG28" i="324" s="1"/>
  <c r="CH2" i="285"/>
  <c r="CH2" i="273"/>
  <c r="CH64" i="273"/>
  <c r="CH65" i="273" s="1"/>
  <c r="CH45" i="325" s="1"/>
  <c r="CH2" i="288"/>
  <c r="CH121" i="273"/>
  <c r="CH122" i="273" s="1"/>
  <c r="CH125" i="273" s="1"/>
  <c r="CH2" i="323"/>
  <c r="CH2" i="275"/>
  <c r="CH2" i="278"/>
  <c r="CH2" i="289"/>
  <c r="CH2" i="315"/>
  <c r="CH2" i="286"/>
  <c r="CH2" i="325"/>
  <c r="CH2" i="327"/>
  <c r="CH2" i="320"/>
  <c r="CH51" i="273"/>
  <c r="CH52" i="273" s="1"/>
  <c r="CH107" i="325" s="1"/>
  <c r="CH108" i="325" s="1"/>
  <c r="CH135" i="325" s="1"/>
  <c r="CH220" i="273"/>
  <c r="CH221" i="273" s="1"/>
  <c r="CH2" i="265"/>
  <c r="CH163" i="273"/>
  <c r="CH164" i="273" s="1"/>
  <c r="CH2" i="324"/>
  <c r="CH154" i="273"/>
  <c r="CH155" i="273" s="1"/>
  <c r="CH84" i="273"/>
  <c r="CH85" i="273" s="1"/>
  <c r="CH2" i="282"/>
  <c r="CE197" i="273"/>
  <c r="CE198" i="273" s="1"/>
  <c r="CE201" i="273" s="1"/>
  <c r="CE202" i="273"/>
  <c r="CE203" i="273" s="1"/>
  <c r="CE208" i="273"/>
  <c r="CE209" i="273" s="1"/>
  <c r="CF126" i="273"/>
  <c r="CD182" i="273"/>
  <c r="CC189" i="273"/>
  <c r="CC190" i="273" s="1"/>
  <c r="CG169" i="273"/>
  <c r="CH170" i="273" s="1"/>
  <c r="CH172" i="273" s="1"/>
  <c r="CH173" i="273" s="1"/>
  <c r="CG207" i="273"/>
  <c r="CV5" i="327"/>
  <c r="CV5" i="325"/>
  <c r="CV5" i="324"/>
  <c r="CV5" i="323"/>
  <c r="CU28" i="273"/>
  <c r="CU29" i="273" s="1"/>
  <c r="CU33" i="273" s="1"/>
  <c r="CU32" i="273"/>
  <c r="CT34" i="273"/>
  <c r="CS44" i="273"/>
  <c r="CS39" i="273"/>
  <c r="CV5" i="320"/>
  <c r="CV25" i="273"/>
  <c r="CV26" i="273" s="1"/>
  <c r="CV5" i="315"/>
  <c r="CV5" i="288"/>
  <c r="CV5" i="282"/>
  <c r="CV5" i="275"/>
  <c r="CV5" i="286"/>
  <c r="CV5" i="265"/>
  <c r="CV5" i="285"/>
  <c r="CV5" i="289"/>
  <c r="CV5" i="278"/>
  <c r="CV15" i="273"/>
  <c r="CV16" i="273" s="1"/>
  <c r="CV5" i="273"/>
  <c r="CU177" i="273"/>
  <c r="CU168" i="273"/>
  <c r="CB108" i="278" l="1"/>
  <c r="CB50" i="325"/>
  <c r="CB51" i="325" s="1"/>
  <c r="CB54" i="325" s="1"/>
  <c r="CB55" i="325" s="1"/>
  <c r="CB59" i="325" s="1"/>
  <c r="CB60" i="325" s="1"/>
  <c r="CC108" i="278"/>
  <c r="CC50" i="325"/>
  <c r="CC51" i="325" s="1"/>
  <c r="CC54" i="325" s="1"/>
  <c r="CC55" i="325" s="1"/>
  <c r="CC59" i="325" s="1"/>
  <c r="CC60" i="325" s="1"/>
  <c r="CC66" i="324"/>
  <c r="CC11" i="325"/>
  <c r="CI62" i="324"/>
  <c r="CI25" i="327"/>
  <c r="CT87" i="278"/>
  <c r="CT88" i="278" s="1"/>
  <c r="CT94" i="278" s="1"/>
  <c r="CT48" i="324"/>
  <c r="DI10" i="273"/>
  <c r="DH12" i="273"/>
  <c r="CI79" i="288"/>
  <c r="CI135" i="273"/>
  <c r="CI136" i="273" s="1"/>
  <c r="CI139" i="273" s="1"/>
  <c r="CH106" i="273"/>
  <c r="CH138" i="273"/>
  <c r="CB61" i="278"/>
  <c r="CB62" i="278" s="1"/>
  <c r="CB65" i="278" s="1"/>
  <c r="CF140" i="273"/>
  <c r="CE92" i="278"/>
  <c r="CG106" i="273"/>
  <c r="CG108" i="273" s="1"/>
  <c r="CG138" i="273"/>
  <c r="CH253" i="278"/>
  <c r="CH99" i="278"/>
  <c r="CF111" i="273"/>
  <c r="CE112" i="273" s="1"/>
  <c r="CE61" i="288" s="1"/>
  <c r="CF51" i="288"/>
  <c r="CF52" i="288" s="1"/>
  <c r="CF56" i="288" s="1"/>
  <c r="CG46" i="325"/>
  <c r="CG47" i="325" s="1"/>
  <c r="CG62" i="325" s="1"/>
  <c r="CG55" i="288"/>
  <c r="CF92" i="325"/>
  <c r="CF42" i="288"/>
  <c r="CF35" i="288"/>
  <c r="CV38" i="273"/>
  <c r="CV13" i="288"/>
  <c r="CV145" i="325"/>
  <c r="CI103" i="273"/>
  <c r="CI104" i="273" s="1"/>
  <c r="CI107" i="273" s="1"/>
  <c r="CI26" i="288"/>
  <c r="CH42" i="325"/>
  <c r="CH43" i="325" s="1"/>
  <c r="CH93" i="325"/>
  <c r="CH135" i="278"/>
  <c r="CH173" i="278"/>
  <c r="CH79" i="278"/>
  <c r="CH118" i="278"/>
  <c r="CF58" i="325"/>
  <c r="CH229" i="278"/>
  <c r="CH49" i="278"/>
  <c r="CH189" i="278"/>
  <c r="CH71" i="278"/>
  <c r="CH126" i="278"/>
  <c r="CH181" i="278"/>
  <c r="CH261" i="278"/>
  <c r="CH56" i="278"/>
  <c r="CH144" i="278"/>
  <c r="CH153" i="278"/>
  <c r="CH213" i="278"/>
  <c r="CH205" i="278"/>
  <c r="CH221" i="278"/>
  <c r="CH277" i="278"/>
  <c r="CH245" i="278"/>
  <c r="CH197" i="278"/>
  <c r="CH237" i="278"/>
  <c r="CH269" i="278"/>
  <c r="CI13" i="289"/>
  <c r="CI14" i="289" s="1"/>
  <c r="CD33" i="278"/>
  <c r="CD35" i="278" s="1"/>
  <c r="CG40" i="278"/>
  <c r="CH28" i="278"/>
  <c r="CH29" i="278" s="1"/>
  <c r="CH40" i="278" s="1"/>
  <c r="CH118" i="325"/>
  <c r="CH130" i="325"/>
  <c r="CH26" i="327"/>
  <c r="CF129" i="325"/>
  <c r="CF117" i="325"/>
  <c r="BZ324" i="278"/>
  <c r="BZ328" i="278" s="1"/>
  <c r="BY329" i="278"/>
  <c r="BY30" i="265" s="1"/>
  <c r="BZ314" i="278"/>
  <c r="BZ315" i="278" s="1"/>
  <c r="BZ327" i="278" s="1"/>
  <c r="BZ67" i="265"/>
  <c r="CT319" i="278"/>
  <c r="CT310" i="278"/>
  <c r="CA311" i="278"/>
  <c r="CA312" i="278" s="1"/>
  <c r="CA10" i="265"/>
  <c r="CA320" i="278"/>
  <c r="CA321" i="278" s="1"/>
  <c r="CC119" i="278"/>
  <c r="CC120" i="278" s="1"/>
  <c r="CC157" i="278" s="1"/>
  <c r="CC127" i="278"/>
  <c r="CC128" i="278" s="1"/>
  <c r="CC158" i="278" s="1"/>
  <c r="CC50" i="278"/>
  <c r="CC51" i="278" s="1"/>
  <c r="CC104" i="278" s="1"/>
  <c r="CE22" i="278"/>
  <c r="CE39" i="278" s="1"/>
  <c r="CE41" i="278" s="1"/>
  <c r="CA9" i="265"/>
  <c r="CF19" i="278"/>
  <c r="CF335" i="278"/>
  <c r="CB300" i="278"/>
  <c r="CB302" i="278" s="1"/>
  <c r="CB303" i="278" s="1"/>
  <c r="CD80" i="278"/>
  <c r="CD81" i="278" s="1"/>
  <c r="CD107" i="278" s="1"/>
  <c r="CD127" i="278"/>
  <c r="CD128" i="278" s="1"/>
  <c r="CD158" i="278" s="1"/>
  <c r="CD119" i="278"/>
  <c r="CD120" i="278" s="1"/>
  <c r="CD157" i="278" s="1"/>
  <c r="CD50" i="278"/>
  <c r="CD51" i="278" s="1"/>
  <c r="CD104" i="278" s="1"/>
  <c r="CF276" i="278"/>
  <c r="CF278" i="278" s="1"/>
  <c r="CF294" i="278" s="1"/>
  <c r="CF252" i="278"/>
  <c r="CF254" i="278" s="1"/>
  <c r="CF291" i="278" s="1"/>
  <c r="CF260" i="278"/>
  <c r="CF262" i="278" s="1"/>
  <c r="CF292" i="278" s="1"/>
  <c r="CF236" i="278"/>
  <c r="CF238" i="278" s="1"/>
  <c r="CF289" i="278" s="1"/>
  <c r="CF268" i="278"/>
  <c r="CF270" i="278" s="1"/>
  <c r="CF293" i="278" s="1"/>
  <c r="CF244" i="278"/>
  <c r="CF246" i="278" s="1"/>
  <c r="CF290" i="278" s="1"/>
  <c r="CF220" i="278"/>
  <c r="CF222" i="278" s="1"/>
  <c r="CF287" i="278" s="1"/>
  <c r="CF228" i="278"/>
  <c r="CF230" i="278" s="1"/>
  <c r="CF288" i="278" s="1"/>
  <c r="CF204" i="278"/>
  <c r="CF206" i="278" s="1"/>
  <c r="CF285" i="278" s="1"/>
  <c r="CF212" i="278"/>
  <c r="CF214" i="278" s="1"/>
  <c r="CF286" i="278" s="1"/>
  <c r="CF180" i="278"/>
  <c r="CF182" i="278" s="1"/>
  <c r="CF282" i="278" s="1"/>
  <c r="CF196" i="278"/>
  <c r="CF198" i="278" s="1"/>
  <c r="CF284" i="278" s="1"/>
  <c r="CF188" i="278"/>
  <c r="CF190" i="278" s="1"/>
  <c r="CF283" i="278" s="1"/>
  <c r="CF152" i="278"/>
  <c r="CF154" i="278" s="1"/>
  <c r="CF161" i="278" s="1"/>
  <c r="CF134" i="278"/>
  <c r="CF136" i="278" s="1"/>
  <c r="CF159" i="278" s="1"/>
  <c r="CF172" i="278"/>
  <c r="CF174" i="278" s="1"/>
  <c r="CF281" i="278" s="1"/>
  <c r="CF143" i="278"/>
  <c r="CF145" i="278" s="1"/>
  <c r="CF160" i="278" s="1"/>
  <c r="CF20" i="278"/>
  <c r="CT275" i="278"/>
  <c r="CT251" i="278"/>
  <c r="CT259" i="278"/>
  <c r="CT267" i="278"/>
  <c r="CT235" i="278"/>
  <c r="CT243" i="278"/>
  <c r="CT219" i="278"/>
  <c r="CT227" i="278"/>
  <c r="CT203" i="278"/>
  <c r="CT211" i="278"/>
  <c r="CT195" i="278"/>
  <c r="CT179" i="278"/>
  <c r="CT187" i="278"/>
  <c r="CT151" i="278"/>
  <c r="CT133" i="278"/>
  <c r="CT171" i="278"/>
  <c r="CT142" i="278"/>
  <c r="CE295" i="278"/>
  <c r="CE301" i="278" s="1"/>
  <c r="CC64" i="278"/>
  <c r="CC61" i="278"/>
  <c r="CC62" i="278" s="1"/>
  <c r="CC65" i="278" s="1"/>
  <c r="CB66" i="278"/>
  <c r="CB105" i="278" s="1"/>
  <c r="CB109" i="278" s="1"/>
  <c r="CG20" i="275"/>
  <c r="CH17" i="275" s="1"/>
  <c r="CF21" i="285"/>
  <c r="CH27" i="324"/>
  <c r="CH28" i="324" s="1"/>
  <c r="CH178" i="273"/>
  <c r="CH55" i="273"/>
  <c r="CI56" i="273" s="1"/>
  <c r="CH32" i="324"/>
  <c r="CH33" i="324" s="1"/>
  <c r="CH37" i="324"/>
  <c r="CH38" i="324" s="1"/>
  <c r="CH42" i="324"/>
  <c r="CH43" i="324" s="1"/>
  <c r="CH69" i="273"/>
  <c r="CH73" i="273"/>
  <c r="CI74" i="273" s="1"/>
  <c r="CH15" i="275"/>
  <c r="CH179" i="273"/>
  <c r="CH68" i="273"/>
  <c r="CF214" i="273"/>
  <c r="CF215" i="273" s="1"/>
  <c r="CF21" i="278" s="1"/>
  <c r="CF22" i="324"/>
  <c r="CF23" i="324" s="1"/>
  <c r="CJ219" i="273"/>
  <c r="CJ43" i="273"/>
  <c r="CJ45" i="273" s="1"/>
  <c r="CJ149" i="273" s="1"/>
  <c r="CJ150" i="273" s="1"/>
  <c r="CJ49" i="324" s="1"/>
  <c r="CJ50" i="324" s="1"/>
  <c r="CK40" i="273"/>
  <c r="CF60" i="324"/>
  <c r="CF23" i="327"/>
  <c r="CD66" i="324"/>
  <c r="CD11" i="325"/>
  <c r="CD28" i="285"/>
  <c r="CD34" i="265"/>
  <c r="CH4" i="289"/>
  <c r="CH4" i="273"/>
  <c r="CH4" i="327"/>
  <c r="CH4" i="278"/>
  <c r="CH4" i="286"/>
  <c r="CH4" i="325"/>
  <c r="CH4" i="285"/>
  <c r="CH4" i="324"/>
  <c r="CH4" i="323"/>
  <c r="CH4" i="288"/>
  <c r="CH4" i="320"/>
  <c r="CH4" i="265"/>
  <c r="CH4" i="275"/>
  <c r="CH4" i="315"/>
  <c r="CH4" i="282"/>
  <c r="CH169" i="273"/>
  <c r="CI170" i="273" s="1"/>
  <c r="CI172" i="273" s="1"/>
  <c r="CI173" i="273" s="1"/>
  <c r="CH207" i="273"/>
  <c r="CG60" i="324"/>
  <c r="CG23" i="327"/>
  <c r="CE57" i="324"/>
  <c r="CE63" i="324" s="1"/>
  <c r="CE64" i="324" s="1"/>
  <c r="CE20" i="327"/>
  <c r="CG61" i="324"/>
  <c r="CG24" i="327"/>
  <c r="CC3" i="320"/>
  <c r="CC3" i="282"/>
  <c r="CC3" i="285"/>
  <c r="CC3" i="324"/>
  <c r="CC3" i="286"/>
  <c r="CC3" i="325"/>
  <c r="CC3" i="327"/>
  <c r="CC3" i="323"/>
  <c r="CC3" i="265"/>
  <c r="CC3" i="275"/>
  <c r="CC3" i="273"/>
  <c r="CC3" i="278"/>
  <c r="CC3" i="315"/>
  <c r="CC3" i="289"/>
  <c r="CC3" i="288"/>
  <c r="CH93" i="273"/>
  <c r="CI94" i="273" s="1"/>
  <c r="CI181" i="273" s="1"/>
  <c r="CH89" i="273"/>
  <c r="CH11" i="286"/>
  <c r="CG59" i="324"/>
  <c r="CG22" i="327"/>
  <c r="CF24" i="327"/>
  <c r="CF61" i="324"/>
  <c r="CF59" i="324"/>
  <c r="CF22" i="327"/>
  <c r="CF21" i="327"/>
  <c r="CF58" i="324"/>
  <c r="CH88" i="273"/>
  <c r="CH124" i="273"/>
  <c r="CH180" i="273"/>
  <c r="CD189" i="273"/>
  <c r="CD190" i="273" s="1"/>
  <c r="CE182" i="273"/>
  <c r="CG58" i="324"/>
  <c r="CG21" i="327"/>
  <c r="CI2" i="323"/>
  <c r="CI2" i="285"/>
  <c r="CI2" i="265"/>
  <c r="CI2" i="289"/>
  <c r="CI2" i="324"/>
  <c r="CI2" i="315"/>
  <c r="CI2" i="282"/>
  <c r="CI51" i="273"/>
  <c r="CI52" i="273" s="1"/>
  <c r="CI107" i="325" s="1"/>
  <c r="CI108" i="325" s="1"/>
  <c r="CI135" i="325" s="1"/>
  <c r="CI121" i="273"/>
  <c r="CI122" i="273" s="1"/>
  <c r="CI125" i="273" s="1"/>
  <c r="CI2" i="288"/>
  <c r="CI84" i="273"/>
  <c r="CI85" i="273" s="1"/>
  <c r="CI2" i="275"/>
  <c r="CI163" i="273"/>
  <c r="CI164" i="273" s="1"/>
  <c r="CI2" i="273"/>
  <c r="CI64" i="273"/>
  <c r="CI2" i="278"/>
  <c r="CI2" i="286"/>
  <c r="CI2" i="320"/>
  <c r="CI154" i="273"/>
  <c r="CI155" i="273" s="1"/>
  <c r="CI220" i="273"/>
  <c r="CI221" i="273" s="1"/>
  <c r="CI2" i="325"/>
  <c r="CI2" i="327"/>
  <c r="CG88" i="273"/>
  <c r="CG90" i="273" s="1"/>
  <c r="CG91" i="278" s="1"/>
  <c r="CG180" i="273"/>
  <c r="CG124" i="273"/>
  <c r="CG126" i="273" s="1"/>
  <c r="CG21" i="285" s="1"/>
  <c r="CG179" i="273"/>
  <c r="CG68" i="273"/>
  <c r="CG70" i="273" s="1"/>
  <c r="CF202" i="273"/>
  <c r="CF203" i="273" s="1"/>
  <c r="CF208" i="273"/>
  <c r="CF209" i="273" s="1"/>
  <c r="CF197" i="273"/>
  <c r="CF198" i="273" s="1"/>
  <c r="CF201" i="273" s="1"/>
  <c r="CW5" i="327"/>
  <c r="CW5" i="325"/>
  <c r="CW5" i="324"/>
  <c r="CW5" i="323"/>
  <c r="CU34" i="273"/>
  <c r="CT44" i="273"/>
  <c r="CT39" i="273"/>
  <c r="CV28" i="273"/>
  <c r="CV29" i="273" s="1"/>
  <c r="CV33" i="273" s="1"/>
  <c r="CV32" i="273"/>
  <c r="CW5" i="320"/>
  <c r="CW25" i="273"/>
  <c r="CW26" i="273" s="1"/>
  <c r="CW5" i="315"/>
  <c r="CV177" i="273"/>
  <c r="CV168" i="273"/>
  <c r="CW5" i="275"/>
  <c r="CW5" i="286"/>
  <c r="CW5" i="265"/>
  <c r="CW5" i="288"/>
  <c r="CW5" i="282"/>
  <c r="CW5" i="278"/>
  <c r="CW5" i="285"/>
  <c r="CW5" i="289"/>
  <c r="CW15" i="273"/>
  <c r="CW16" i="273" s="1"/>
  <c r="CW5" i="273"/>
  <c r="AM32" i="265"/>
  <c r="CU87" i="278" l="1"/>
  <c r="CU88" i="278" s="1"/>
  <c r="CU94" i="278" s="1"/>
  <c r="CU48" i="324"/>
  <c r="CJ62" i="324"/>
  <c r="CJ25" i="327"/>
  <c r="DJ10" i="273"/>
  <c r="DI12" i="273"/>
  <c r="CG140" i="273"/>
  <c r="CF92" i="278"/>
  <c r="CI253" i="278"/>
  <c r="CI99" i="278"/>
  <c r="CI106" i="273"/>
  <c r="CI138" i="273"/>
  <c r="CJ79" i="288"/>
  <c r="CJ135" i="273"/>
  <c r="CJ136" i="273" s="1"/>
  <c r="CJ139" i="273" s="1"/>
  <c r="CD72" i="278"/>
  <c r="CD73" i="278" s="1"/>
  <c r="CD106" i="278" s="1"/>
  <c r="CD93" i="278"/>
  <c r="CD95" i="278" s="1"/>
  <c r="CD100" i="278" s="1"/>
  <c r="CD101" i="278" s="1"/>
  <c r="CG111" i="273"/>
  <c r="CF112" i="273" s="1"/>
  <c r="CF61" i="288" s="1"/>
  <c r="CG51" i="288"/>
  <c r="CG52" i="288" s="1"/>
  <c r="CG56" i="288" s="1"/>
  <c r="CH46" i="325"/>
  <c r="CH47" i="325" s="1"/>
  <c r="CH62" i="325" s="1"/>
  <c r="CH55" i="288"/>
  <c r="CG92" i="325"/>
  <c r="CG42" i="288"/>
  <c r="CG35" i="288"/>
  <c r="CJ103" i="273"/>
  <c r="CJ104" i="273" s="1"/>
  <c r="CJ107" i="273" s="1"/>
  <c r="CJ26" i="288"/>
  <c r="CW38" i="273"/>
  <c r="CW13" i="288"/>
  <c r="CW145" i="325"/>
  <c r="O99" i="325"/>
  <c r="CI42" i="325"/>
  <c r="CI43" i="325" s="1"/>
  <c r="CI93" i="325"/>
  <c r="CI71" i="278"/>
  <c r="CI221" i="278"/>
  <c r="CH108" i="273"/>
  <c r="CG58" i="325"/>
  <c r="CI56" i="278"/>
  <c r="CI144" i="278"/>
  <c r="CI79" i="278"/>
  <c r="CI213" i="278"/>
  <c r="CI118" i="278"/>
  <c r="CI126" i="278"/>
  <c r="CI205" i="278"/>
  <c r="CI135" i="278"/>
  <c r="CI189" i="278"/>
  <c r="CI245" i="278"/>
  <c r="CI277" i="278"/>
  <c r="CI181" i="278"/>
  <c r="CI197" i="278"/>
  <c r="CI237" i="278"/>
  <c r="CI269" i="278"/>
  <c r="CI49" i="278"/>
  <c r="CI153" i="278"/>
  <c r="CI173" i="278"/>
  <c r="CI229" i="278"/>
  <c r="CI261" i="278"/>
  <c r="CJ13" i="289"/>
  <c r="CJ14" i="289" s="1"/>
  <c r="CD57" i="278"/>
  <c r="CD58" i="278" s="1"/>
  <c r="CD64" i="278" s="1"/>
  <c r="AM334" i="278"/>
  <c r="AM336" i="278" s="1"/>
  <c r="AM12" i="325" s="1"/>
  <c r="CH34" i="278"/>
  <c r="CI28" i="278"/>
  <c r="CI29" i="278" s="1"/>
  <c r="CI40" i="278" s="1"/>
  <c r="CI130" i="325"/>
  <c r="CI118" i="325"/>
  <c r="CI26" i="327"/>
  <c r="CG129" i="325"/>
  <c r="CG117" i="325"/>
  <c r="BZ329" i="278"/>
  <c r="BZ30" i="265" s="1"/>
  <c r="CA323" i="278"/>
  <c r="CA324" i="278" s="1"/>
  <c r="CA328" i="278" s="1"/>
  <c r="CA73" i="265"/>
  <c r="CA314" i="278"/>
  <c r="CA315" i="278" s="1"/>
  <c r="CA327" i="278" s="1"/>
  <c r="CA67" i="265"/>
  <c r="CB10" i="265"/>
  <c r="CB320" i="278"/>
  <c r="CB321" i="278" s="1"/>
  <c r="CU319" i="278"/>
  <c r="CU310" i="278"/>
  <c r="CB311" i="278"/>
  <c r="CB312" i="278" s="1"/>
  <c r="CE33" i="278"/>
  <c r="CE35" i="278" s="1"/>
  <c r="CC162" i="278"/>
  <c r="CA11" i="265"/>
  <c r="CA29" i="265" s="1"/>
  <c r="CB9" i="265"/>
  <c r="CC66" i="278"/>
  <c r="CC105" i="278" s="1"/>
  <c r="CC109" i="278" s="1"/>
  <c r="CG19" i="278"/>
  <c r="CG335" i="278"/>
  <c r="CH20" i="275"/>
  <c r="CI17" i="275" s="1"/>
  <c r="CF22" i="278"/>
  <c r="CF39" i="278" s="1"/>
  <c r="CF41" i="278" s="1"/>
  <c r="CC300" i="278"/>
  <c r="CC302" i="278" s="1"/>
  <c r="CC303" i="278" s="1"/>
  <c r="CD162" i="278"/>
  <c r="CF295" i="278"/>
  <c r="CF301" i="278" s="1"/>
  <c r="CE119" i="278"/>
  <c r="CE120" i="278" s="1"/>
  <c r="CE157" i="278" s="1"/>
  <c r="CE80" i="278"/>
  <c r="CE81" i="278" s="1"/>
  <c r="CE107" i="278" s="1"/>
  <c r="CE127" i="278"/>
  <c r="CE128" i="278" s="1"/>
  <c r="CE158" i="278" s="1"/>
  <c r="CE50" i="278"/>
  <c r="CE51" i="278" s="1"/>
  <c r="CE104" i="278" s="1"/>
  <c r="CU39" i="273"/>
  <c r="CU275" i="278"/>
  <c r="CU243" i="278"/>
  <c r="CU259" i="278"/>
  <c r="CU267" i="278"/>
  <c r="CU235" i="278"/>
  <c r="CU211" i="278"/>
  <c r="CU219" i="278"/>
  <c r="CU251" i="278"/>
  <c r="CU227" i="278"/>
  <c r="CU187" i="278"/>
  <c r="CU195" i="278"/>
  <c r="CU203" i="278"/>
  <c r="CU171" i="278"/>
  <c r="CU179" i="278"/>
  <c r="CU142" i="278"/>
  <c r="CU151" i="278"/>
  <c r="CU133" i="278"/>
  <c r="CG268" i="278"/>
  <c r="CG270" i="278" s="1"/>
  <c r="CG293" i="278" s="1"/>
  <c r="CG276" i="278"/>
  <c r="CG278" i="278" s="1"/>
  <c r="CG294" i="278" s="1"/>
  <c r="CG244" i="278"/>
  <c r="CG246" i="278" s="1"/>
  <c r="CG290" i="278" s="1"/>
  <c r="CG252" i="278"/>
  <c r="CG254" i="278" s="1"/>
  <c r="CG291" i="278" s="1"/>
  <c r="CG260" i="278"/>
  <c r="CG262" i="278" s="1"/>
  <c r="CG292" i="278" s="1"/>
  <c r="CG236" i="278"/>
  <c r="CG238" i="278" s="1"/>
  <c r="CG289" i="278" s="1"/>
  <c r="CG212" i="278"/>
  <c r="CG214" i="278" s="1"/>
  <c r="CG286" i="278" s="1"/>
  <c r="CG220" i="278"/>
  <c r="CG222" i="278" s="1"/>
  <c r="CG287" i="278" s="1"/>
  <c r="CG228" i="278"/>
  <c r="CG230" i="278" s="1"/>
  <c r="CG288" i="278" s="1"/>
  <c r="CG204" i="278"/>
  <c r="CG206" i="278" s="1"/>
  <c r="CG285" i="278" s="1"/>
  <c r="CG196" i="278"/>
  <c r="CG198" i="278" s="1"/>
  <c r="CG284" i="278" s="1"/>
  <c r="CG188" i="278"/>
  <c r="CG190" i="278" s="1"/>
  <c r="CG283" i="278" s="1"/>
  <c r="CG172" i="278"/>
  <c r="CG174" i="278" s="1"/>
  <c r="CG281" i="278" s="1"/>
  <c r="CG180" i="278"/>
  <c r="CG182" i="278" s="1"/>
  <c r="CG282" i="278" s="1"/>
  <c r="CG143" i="278"/>
  <c r="CG145" i="278" s="1"/>
  <c r="CG160" i="278" s="1"/>
  <c r="CG152" i="278"/>
  <c r="CG154" i="278" s="1"/>
  <c r="CG161" i="278" s="1"/>
  <c r="CG134" i="278"/>
  <c r="CG136" i="278" s="1"/>
  <c r="CG159" i="278" s="1"/>
  <c r="CG20" i="278"/>
  <c r="CG208" i="273"/>
  <c r="CG209" i="273" s="1"/>
  <c r="CG197" i="273"/>
  <c r="CG198" i="273" s="1"/>
  <c r="CG201" i="273" s="1"/>
  <c r="CG202" i="273"/>
  <c r="CG203" i="273" s="1"/>
  <c r="CG214" i="273"/>
  <c r="CG215" i="273" s="1"/>
  <c r="CG21" i="278" s="1"/>
  <c r="CG22" i="324"/>
  <c r="CG23" i="324" s="1"/>
  <c r="CI37" i="324"/>
  <c r="CI38" i="324" s="1"/>
  <c r="CI55" i="273"/>
  <c r="CJ56" i="273" s="1"/>
  <c r="CI32" i="324"/>
  <c r="CI33" i="324" s="1"/>
  <c r="CI178" i="273"/>
  <c r="CI27" i="324"/>
  <c r="CI28" i="324" s="1"/>
  <c r="CH61" i="324"/>
  <c r="CH24" i="327"/>
  <c r="CI65" i="273"/>
  <c r="CI45" i="325" s="1"/>
  <c r="CI89" i="273"/>
  <c r="CI11" i="286"/>
  <c r="CI93" i="273"/>
  <c r="CJ94" i="273" s="1"/>
  <c r="CJ181" i="273" s="1"/>
  <c r="CH126" i="273"/>
  <c r="CF57" i="324"/>
  <c r="CF63" i="324" s="1"/>
  <c r="CF64" i="324" s="1"/>
  <c r="CF20" i="327"/>
  <c r="CH23" i="327"/>
  <c r="CH60" i="324"/>
  <c r="CH21" i="327"/>
  <c r="CH58" i="324"/>
  <c r="CF182" i="273"/>
  <c r="CE189" i="273"/>
  <c r="CE190" i="273" s="1"/>
  <c r="CH90" i="273"/>
  <c r="CH91" i="278" s="1"/>
  <c r="CE11" i="325"/>
  <c r="CE66" i="324"/>
  <c r="CE34" i="265"/>
  <c r="CE28" i="285"/>
  <c r="CI4" i="327"/>
  <c r="CI4" i="286"/>
  <c r="CI4" i="324"/>
  <c r="CI4" i="288"/>
  <c r="CI4" i="289"/>
  <c r="CI4" i="265"/>
  <c r="CI4" i="323"/>
  <c r="CI4" i="320"/>
  <c r="CI4" i="285"/>
  <c r="CI4" i="282"/>
  <c r="CI4" i="315"/>
  <c r="CI4" i="278"/>
  <c r="CI4" i="275"/>
  <c r="CI4" i="273"/>
  <c r="CI4" i="325"/>
  <c r="CK219" i="273"/>
  <c r="CL40" i="273"/>
  <c r="CK43" i="273"/>
  <c r="CK45" i="273" s="1"/>
  <c r="CK149" i="273" s="1"/>
  <c r="CK150" i="273" s="1"/>
  <c r="CK49" i="324" s="1"/>
  <c r="CK50" i="324" s="1"/>
  <c r="CI180" i="273"/>
  <c r="CI124" i="273"/>
  <c r="CI88" i="273"/>
  <c r="CH59" i="324"/>
  <c r="CH22" i="327"/>
  <c r="CI207" i="273"/>
  <c r="CI169" i="273"/>
  <c r="CJ170" i="273" s="1"/>
  <c r="CJ172" i="273" s="1"/>
  <c r="CJ173" i="273" s="1"/>
  <c r="CD3" i="288"/>
  <c r="CD3" i="324"/>
  <c r="CD3" i="315"/>
  <c r="CD3" i="323"/>
  <c r="CD3" i="278"/>
  <c r="CD3" i="275"/>
  <c r="CD3" i="285"/>
  <c r="CD3" i="286"/>
  <c r="CD3" i="325"/>
  <c r="CD3" i="320"/>
  <c r="CD3" i="282"/>
  <c r="CD3" i="273"/>
  <c r="CD3" i="265"/>
  <c r="CD3" i="327"/>
  <c r="CD3" i="289"/>
  <c r="CJ2" i="315"/>
  <c r="CJ51" i="273"/>
  <c r="CJ52" i="273" s="1"/>
  <c r="CJ107" i="325" s="1"/>
  <c r="CJ108" i="325" s="1"/>
  <c r="CJ135" i="325" s="1"/>
  <c r="CJ2" i="320"/>
  <c r="CJ64" i="273"/>
  <c r="CJ65" i="273" s="1"/>
  <c r="CJ45" i="325" s="1"/>
  <c r="CJ2" i="325"/>
  <c r="CJ163" i="273"/>
  <c r="CJ164" i="273" s="1"/>
  <c r="CJ2" i="285"/>
  <c r="CJ154" i="273"/>
  <c r="CJ155" i="273" s="1"/>
  <c r="CJ2" i="265"/>
  <c r="CJ2" i="327"/>
  <c r="CJ2" i="282"/>
  <c r="CJ2" i="275"/>
  <c r="CJ2" i="288"/>
  <c r="CJ220" i="273"/>
  <c r="CJ221" i="273" s="1"/>
  <c r="CJ2" i="289"/>
  <c r="CJ2" i="323"/>
  <c r="CJ84" i="273"/>
  <c r="CJ85" i="273" s="1"/>
  <c r="CJ2" i="286"/>
  <c r="CJ121" i="273"/>
  <c r="CJ122" i="273" s="1"/>
  <c r="CJ125" i="273" s="1"/>
  <c r="CJ2" i="278"/>
  <c r="CJ2" i="324"/>
  <c r="CJ2" i="273"/>
  <c r="CH70" i="273"/>
  <c r="CI68" i="273"/>
  <c r="CI179" i="273"/>
  <c r="CU44" i="273"/>
  <c r="CX5" i="325"/>
  <c r="CX5" i="327"/>
  <c r="CV34" i="273"/>
  <c r="CX5" i="324"/>
  <c r="CX5" i="323"/>
  <c r="CW28" i="273"/>
  <c r="CW29" i="273" s="1"/>
  <c r="CW33" i="273" s="1"/>
  <c r="CW32" i="273"/>
  <c r="CX5" i="320"/>
  <c r="CX25" i="273"/>
  <c r="CX26" i="273" s="1"/>
  <c r="CX5" i="315"/>
  <c r="CX5" i="275"/>
  <c r="CX5" i="286"/>
  <c r="CX5" i="265"/>
  <c r="CX5" i="288"/>
  <c r="CX5" i="282"/>
  <c r="CX5" i="285"/>
  <c r="CX5" i="289"/>
  <c r="CX5" i="278"/>
  <c r="CX15" i="273"/>
  <c r="CX16" i="273" s="1"/>
  <c r="CX5" i="273"/>
  <c r="CW177" i="273"/>
  <c r="CW168" i="273"/>
  <c r="CD108" i="278" l="1"/>
  <c r="CD50" i="325"/>
  <c r="CD51" i="325" s="1"/>
  <c r="CD54" i="325" s="1"/>
  <c r="CD55" i="325" s="1"/>
  <c r="CD59" i="325" s="1"/>
  <c r="CD60" i="325" s="1"/>
  <c r="CV87" i="278"/>
  <c r="CV88" i="278" s="1"/>
  <c r="CV94" i="278" s="1"/>
  <c r="CV48" i="324"/>
  <c r="CK25" i="327"/>
  <c r="CK62" i="324"/>
  <c r="DK10" i="273"/>
  <c r="DJ12" i="273"/>
  <c r="CE72" i="278"/>
  <c r="CE73" i="278" s="1"/>
  <c r="CE106" i="278" s="1"/>
  <c r="CE93" i="278"/>
  <c r="CE95" i="278" s="1"/>
  <c r="CE100" i="278" s="1"/>
  <c r="CE101" i="278" s="1"/>
  <c r="CJ277" i="278"/>
  <c r="CJ99" i="278"/>
  <c r="CK79" i="288"/>
  <c r="CK135" i="273"/>
  <c r="CK136" i="273" s="1"/>
  <c r="CK139" i="273" s="1"/>
  <c r="CH140" i="273"/>
  <c r="CG92" i="278"/>
  <c r="CH111" i="273"/>
  <c r="CG112" i="273" s="1"/>
  <c r="CG61" i="288" s="1"/>
  <c r="CH51" i="288"/>
  <c r="CH52" i="288" s="1"/>
  <c r="CH56" i="288" s="1"/>
  <c r="CI46" i="325"/>
  <c r="CI47" i="325" s="1"/>
  <c r="CI62" i="325" s="1"/>
  <c r="CI55" i="288"/>
  <c r="CH92" i="325"/>
  <c r="CH42" i="288"/>
  <c r="CH35" i="288"/>
  <c r="CX38" i="273"/>
  <c r="CX13" i="288"/>
  <c r="CX145" i="325"/>
  <c r="CK103" i="273"/>
  <c r="CK104" i="273" s="1"/>
  <c r="CK107" i="273" s="1"/>
  <c r="CK26" i="288"/>
  <c r="O63" i="325"/>
  <c r="CJ42" i="325"/>
  <c r="CJ43" i="325" s="1"/>
  <c r="CJ93" i="325"/>
  <c r="CI108" i="273"/>
  <c r="CH58" i="325"/>
  <c r="CJ153" i="278"/>
  <c r="CJ189" i="278"/>
  <c r="CJ49" i="278"/>
  <c r="CJ71" i="278"/>
  <c r="CJ181" i="278"/>
  <c r="CJ144" i="278"/>
  <c r="CJ213" i="278"/>
  <c r="CJ56" i="278"/>
  <c r="CJ126" i="278"/>
  <c r="CJ135" i="278"/>
  <c r="CJ118" i="278"/>
  <c r="CJ79" i="278"/>
  <c r="CJ197" i="278"/>
  <c r="CJ221" i="278"/>
  <c r="CJ205" i="278"/>
  <c r="CJ173" i="278"/>
  <c r="CJ229" i="278"/>
  <c r="CJ245" i="278"/>
  <c r="CJ237" i="278"/>
  <c r="CJ261" i="278"/>
  <c r="CJ253" i="278"/>
  <c r="CJ269" i="278"/>
  <c r="CK13" i="289"/>
  <c r="CK14" i="289" s="1"/>
  <c r="CD61" i="278"/>
  <c r="CD62" i="278" s="1"/>
  <c r="CD65" i="278" s="1"/>
  <c r="CD66" i="278" s="1"/>
  <c r="CD105" i="278" s="1"/>
  <c r="CD109" i="278" s="1"/>
  <c r="CI34" i="278"/>
  <c r="AM11" i="327"/>
  <c r="CA329" i="278"/>
  <c r="CA30" i="265" s="1"/>
  <c r="CJ28" i="278"/>
  <c r="CJ29" i="278" s="1"/>
  <c r="CJ40" i="278" s="1"/>
  <c r="CJ130" i="325"/>
  <c r="CJ118" i="325"/>
  <c r="CJ26" i="327"/>
  <c r="CH129" i="325"/>
  <c r="CH117" i="325"/>
  <c r="CE57" i="278"/>
  <c r="CE58" i="278" s="1"/>
  <c r="CE64" i="278" s="1"/>
  <c r="CB314" i="278"/>
  <c r="CB315" i="278" s="1"/>
  <c r="CB327" i="278" s="1"/>
  <c r="CB67" i="265"/>
  <c r="CB323" i="278"/>
  <c r="CB324" i="278" s="1"/>
  <c r="CB328" i="278" s="1"/>
  <c r="CB73" i="265"/>
  <c r="CV319" i="278"/>
  <c r="CV310" i="278"/>
  <c r="CC10" i="265"/>
  <c r="CC320" i="278"/>
  <c r="CC321" i="278" s="1"/>
  <c r="CC311" i="278"/>
  <c r="CC312" i="278" s="1"/>
  <c r="CB11" i="265"/>
  <c r="CB29" i="265" s="1"/>
  <c r="CC9" i="265"/>
  <c r="CD300" i="278"/>
  <c r="CD302" i="278" s="1"/>
  <c r="CD303" i="278" s="1"/>
  <c r="CF33" i="278"/>
  <c r="CF35" i="278" s="1"/>
  <c r="CH19" i="278"/>
  <c r="CH335" i="278"/>
  <c r="CH276" i="278"/>
  <c r="CH278" i="278" s="1"/>
  <c r="CH294" i="278" s="1"/>
  <c r="CH268" i="278"/>
  <c r="CH270" i="278" s="1"/>
  <c r="CH293" i="278" s="1"/>
  <c r="CH252" i="278"/>
  <c r="CH254" i="278" s="1"/>
  <c r="CH291" i="278" s="1"/>
  <c r="CH260" i="278"/>
  <c r="CH262" i="278" s="1"/>
  <c r="CH292" i="278" s="1"/>
  <c r="CH244" i="278"/>
  <c r="CH246" i="278" s="1"/>
  <c r="CH290" i="278" s="1"/>
  <c r="CH204" i="278"/>
  <c r="CH206" i="278" s="1"/>
  <c r="CH285" i="278" s="1"/>
  <c r="CH212" i="278"/>
  <c r="CH214" i="278" s="1"/>
  <c r="CH286" i="278" s="1"/>
  <c r="CH220" i="278"/>
  <c r="CH222" i="278" s="1"/>
  <c r="CH287" i="278" s="1"/>
  <c r="CH236" i="278"/>
  <c r="CH238" i="278" s="1"/>
  <c r="CH289" i="278" s="1"/>
  <c r="CH228" i="278"/>
  <c r="CH230" i="278" s="1"/>
  <c r="CH288" i="278" s="1"/>
  <c r="CH180" i="278"/>
  <c r="CH182" i="278" s="1"/>
  <c r="CH282" i="278" s="1"/>
  <c r="CH196" i="278"/>
  <c r="CH198" i="278" s="1"/>
  <c r="CH284" i="278" s="1"/>
  <c r="CH188" i="278"/>
  <c r="CH190" i="278" s="1"/>
  <c r="CH283" i="278" s="1"/>
  <c r="CH172" i="278"/>
  <c r="CH174" i="278" s="1"/>
  <c r="CH281" i="278" s="1"/>
  <c r="CH134" i="278"/>
  <c r="CH136" i="278" s="1"/>
  <c r="CH159" i="278" s="1"/>
  <c r="CH143" i="278"/>
  <c r="CH145" i="278" s="1"/>
  <c r="CH160" i="278" s="1"/>
  <c r="CH152" i="278"/>
  <c r="CH154" i="278" s="1"/>
  <c r="CH161" i="278" s="1"/>
  <c r="CH20" i="278"/>
  <c r="CG295" i="278"/>
  <c r="CG301" i="278" s="1"/>
  <c r="CG22" i="278"/>
  <c r="CV39" i="273"/>
  <c r="CV275" i="278"/>
  <c r="CV267" i="278"/>
  <c r="CV251" i="278"/>
  <c r="CV259" i="278"/>
  <c r="CV203" i="278"/>
  <c r="CV211" i="278"/>
  <c r="CV219" i="278"/>
  <c r="CV243" i="278"/>
  <c r="CV235" i="278"/>
  <c r="CV227" i="278"/>
  <c r="CV179" i="278"/>
  <c r="CV195" i="278"/>
  <c r="CV171" i="278"/>
  <c r="CV187" i="278"/>
  <c r="CV133" i="278"/>
  <c r="CV142" i="278"/>
  <c r="CV151" i="278"/>
  <c r="CF127" i="278"/>
  <c r="CF128" i="278" s="1"/>
  <c r="CF158" i="278" s="1"/>
  <c r="CF119" i="278"/>
  <c r="CF120" i="278" s="1"/>
  <c r="CF157" i="278" s="1"/>
  <c r="CF50" i="278"/>
  <c r="CF51" i="278" s="1"/>
  <c r="CF104" i="278" s="1"/>
  <c r="CF80" i="278"/>
  <c r="CF81" i="278" s="1"/>
  <c r="CF107" i="278" s="1"/>
  <c r="CE162" i="278"/>
  <c r="CJ69" i="273"/>
  <c r="CJ42" i="324"/>
  <c r="CJ43" i="324" s="1"/>
  <c r="CJ15" i="275"/>
  <c r="CJ73" i="273"/>
  <c r="CK74" i="273" s="1"/>
  <c r="CI59" i="324"/>
  <c r="CI22" i="327"/>
  <c r="CJ89" i="273"/>
  <c r="CJ93" i="273"/>
  <c r="CK94" i="273" s="1"/>
  <c r="CK181" i="273" s="1"/>
  <c r="CJ11" i="286"/>
  <c r="CJ169" i="273"/>
  <c r="CK170" i="273" s="1"/>
  <c r="CK172" i="273" s="1"/>
  <c r="CK173" i="273" s="1"/>
  <c r="CJ207" i="273"/>
  <c r="CJ4" i="325"/>
  <c r="CJ4" i="285"/>
  <c r="CJ4" i="273"/>
  <c r="CJ4" i="265"/>
  <c r="CJ4" i="320"/>
  <c r="CJ4" i="323"/>
  <c r="CJ4" i="289"/>
  <c r="CJ4" i="286"/>
  <c r="CJ4" i="288"/>
  <c r="CJ4" i="315"/>
  <c r="CJ4" i="282"/>
  <c r="CJ4" i="324"/>
  <c r="CJ4" i="278"/>
  <c r="CJ4" i="327"/>
  <c r="CJ4" i="275"/>
  <c r="CI90" i="273"/>
  <c r="CI91" i="278" s="1"/>
  <c r="CH208" i="273"/>
  <c r="CH209" i="273" s="1"/>
  <c r="CH197" i="273"/>
  <c r="CH198" i="273" s="1"/>
  <c r="CH201" i="273" s="1"/>
  <c r="CH202" i="273"/>
  <c r="CH203" i="273" s="1"/>
  <c r="CF28" i="285"/>
  <c r="CF11" i="325"/>
  <c r="CF34" i="265"/>
  <c r="CF66" i="324"/>
  <c r="CJ179" i="273"/>
  <c r="CJ68" i="273"/>
  <c r="CJ37" i="324"/>
  <c r="CJ38" i="324" s="1"/>
  <c r="CJ32" i="324"/>
  <c r="CJ33" i="324" s="1"/>
  <c r="CJ178" i="273"/>
  <c r="CJ55" i="273"/>
  <c r="CK56" i="273" s="1"/>
  <c r="CJ27" i="324"/>
  <c r="CJ28" i="324" s="1"/>
  <c r="CH22" i="324"/>
  <c r="CH23" i="324" s="1"/>
  <c r="CI70" i="273"/>
  <c r="CH214" i="273"/>
  <c r="CH215" i="273" s="1"/>
  <c r="CH21" i="278" s="1"/>
  <c r="CE3" i="323"/>
  <c r="CE3" i="324"/>
  <c r="CE3" i="327"/>
  <c r="CE3" i="289"/>
  <c r="CE3" i="282"/>
  <c r="CE3" i="275"/>
  <c r="CE3" i="320"/>
  <c r="CE3" i="286"/>
  <c r="CE3" i="315"/>
  <c r="CE3" i="285"/>
  <c r="CE3" i="288"/>
  <c r="CE3" i="265"/>
  <c r="CE3" i="325"/>
  <c r="CE3" i="273"/>
  <c r="CE3" i="278"/>
  <c r="CH21" i="285"/>
  <c r="CI126" i="273"/>
  <c r="CI21" i="327"/>
  <c r="CI58" i="324"/>
  <c r="CI60" i="324"/>
  <c r="CI23" i="327"/>
  <c r="CL219" i="273"/>
  <c r="CM40" i="273"/>
  <c r="CL43" i="273"/>
  <c r="CL45" i="273" s="1"/>
  <c r="CL149" i="273" s="1"/>
  <c r="CL150" i="273" s="1"/>
  <c r="CL49" i="324" s="1"/>
  <c r="CL50" i="324" s="1"/>
  <c r="CK2" i="285"/>
  <c r="CK154" i="273"/>
  <c r="CK155" i="273" s="1"/>
  <c r="CK121" i="273"/>
  <c r="CK122" i="273" s="1"/>
  <c r="CK125" i="273" s="1"/>
  <c r="CK163" i="273"/>
  <c r="CK164" i="273" s="1"/>
  <c r="CK64" i="273"/>
  <c r="CK65" i="273" s="1"/>
  <c r="CK45" i="325" s="1"/>
  <c r="CK2" i="327"/>
  <c r="CK2" i="286"/>
  <c r="CK2" i="278"/>
  <c r="CK220" i="273"/>
  <c r="CK221" i="273" s="1"/>
  <c r="CK2" i="273"/>
  <c r="CK84" i="273"/>
  <c r="CK85" i="273" s="1"/>
  <c r="CK2" i="323"/>
  <c r="CK2" i="325"/>
  <c r="CK51" i="273"/>
  <c r="CK52" i="273" s="1"/>
  <c r="CK107" i="325" s="1"/>
  <c r="CK108" i="325" s="1"/>
  <c r="CK135" i="325" s="1"/>
  <c r="CK2" i="282"/>
  <c r="CK2" i="315"/>
  <c r="CK2" i="289"/>
  <c r="CK2" i="265"/>
  <c r="CK2" i="320"/>
  <c r="CK2" i="288"/>
  <c r="CK2" i="275"/>
  <c r="CK2" i="324"/>
  <c r="CG182" i="273"/>
  <c r="CF189" i="273"/>
  <c r="CF190" i="273" s="1"/>
  <c r="CI42" i="324"/>
  <c r="CI43" i="324" s="1"/>
  <c r="CI69" i="273"/>
  <c r="CI15" i="275"/>
  <c r="CI20" i="275" s="1"/>
  <c r="CJ17" i="275" s="1"/>
  <c r="CI73" i="273"/>
  <c r="CJ74" i="273" s="1"/>
  <c r="CG57" i="324"/>
  <c r="CG63" i="324" s="1"/>
  <c r="CG64" i="324" s="1"/>
  <c r="CG20" i="327"/>
  <c r="CV44" i="273"/>
  <c r="CY5" i="327"/>
  <c r="CY5" i="325"/>
  <c r="CY5" i="324"/>
  <c r="CY5" i="323"/>
  <c r="CX28" i="273"/>
  <c r="CX29" i="273" s="1"/>
  <c r="CX33" i="273" s="1"/>
  <c r="CX32" i="273"/>
  <c r="CW34" i="273"/>
  <c r="CY5" i="320"/>
  <c r="CY25" i="273"/>
  <c r="CY26" i="273" s="1"/>
  <c r="CY5" i="315"/>
  <c r="CY5" i="265"/>
  <c r="CY5" i="288"/>
  <c r="CY5" i="282"/>
  <c r="CY5" i="275"/>
  <c r="CY5" i="286"/>
  <c r="CY5" i="285"/>
  <c r="CY5" i="289"/>
  <c r="CY5" i="278"/>
  <c r="CY15" i="273"/>
  <c r="CY16" i="273" s="1"/>
  <c r="CY5" i="273"/>
  <c r="CX177" i="273"/>
  <c r="CX168" i="273"/>
  <c r="CE108" i="278" l="1"/>
  <c r="CE50" i="325"/>
  <c r="CE51" i="325" s="1"/>
  <c r="CE54" i="325" s="1"/>
  <c r="CE55" i="325" s="1"/>
  <c r="CE59" i="325" s="1"/>
  <c r="CE60" i="325" s="1"/>
  <c r="CW87" i="278"/>
  <c r="CW88" i="278" s="1"/>
  <c r="CW94" i="278" s="1"/>
  <c r="CW48" i="324"/>
  <c r="CL25" i="327"/>
  <c r="CL62" i="324"/>
  <c r="DL10" i="273"/>
  <c r="DK12" i="273"/>
  <c r="CL79" i="288"/>
  <c r="CL135" i="273"/>
  <c r="CL136" i="273" s="1"/>
  <c r="CL139" i="273" s="1"/>
  <c r="CK106" i="273"/>
  <c r="CK138" i="273"/>
  <c r="CF57" i="278"/>
  <c r="CF58" i="278" s="1"/>
  <c r="CF64" i="278" s="1"/>
  <c r="CF93" i="278"/>
  <c r="CF95" i="278" s="1"/>
  <c r="CF100" i="278" s="1"/>
  <c r="CF101" i="278" s="1"/>
  <c r="CK277" i="278"/>
  <c r="CK99" i="278"/>
  <c r="CI140" i="273"/>
  <c r="CH92" i="278"/>
  <c r="CJ106" i="273"/>
  <c r="CJ108" i="273" s="1"/>
  <c r="CJ138" i="273"/>
  <c r="CI111" i="273"/>
  <c r="CH112" i="273" s="1"/>
  <c r="CH61" i="288" s="1"/>
  <c r="CI51" i="288"/>
  <c r="CI52" i="288" s="1"/>
  <c r="CI56" i="288" s="1"/>
  <c r="CJ46" i="325"/>
  <c r="CJ47" i="325" s="1"/>
  <c r="CJ62" i="325" s="1"/>
  <c r="CJ55" i="288"/>
  <c r="CI92" i="325"/>
  <c r="CI35" i="288"/>
  <c r="CI42" i="288"/>
  <c r="CL103" i="273"/>
  <c r="CL104" i="273" s="1"/>
  <c r="CL107" i="273" s="1"/>
  <c r="CL26" i="288"/>
  <c r="CY38" i="273"/>
  <c r="CY13" i="288"/>
  <c r="CY145" i="325"/>
  <c r="CK42" i="325"/>
  <c r="CK43" i="325" s="1"/>
  <c r="CK93" i="325"/>
  <c r="CK56" i="278"/>
  <c r="CI58" i="325"/>
  <c r="CK118" i="278"/>
  <c r="CK126" i="278"/>
  <c r="CK173" i="278"/>
  <c r="CK245" i="278"/>
  <c r="CK237" i="278"/>
  <c r="CK144" i="278"/>
  <c r="CK213" i="278"/>
  <c r="CK135" i="278"/>
  <c r="CK197" i="278"/>
  <c r="CK49" i="278"/>
  <c r="CK153" i="278"/>
  <c r="CK181" i="278"/>
  <c r="CK221" i="278"/>
  <c r="CK229" i="278"/>
  <c r="CK261" i="278"/>
  <c r="CK71" i="278"/>
  <c r="CK79" i="278"/>
  <c r="CK189" i="278"/>
  <c r="CK205" i="278"/>
  <c r="CK253" i="278"/>
  <c r="CK269" i="278"/>
  <c r="CL13" i="289"/>
  <c r="CL14" i="289" s="1"/>
  <c r="CJ34" i="278"/>
  <c r="CK26" i="327"/>
  <c r="CI129" i="325"/>
  <c r="CI117" i="325"/>
  <c r="CK28" i="278"/>
  <c r="CK29" i="278" s="1"/>
  <c r="CK34" i="278" s="1"/>
  <c r="CK118" i="325"/>
  <c r="CK130" i="325"/>
  <c r="CE61" i="278"/>
  <c r="CE62" i="278" s="1"/>
  <c r="CE65" i="278" s="1"/>
  <c r="CE66" i="278" s="1"/>
  <c r="CE105" i="278" s="1"/>
  <c r="CE109" i="278" s="1"/>
  <c r="CF72" i="278"/>
  <c r="CF73" i="278" s="1"/>
  <c r="CF106" i="278" s="1"/>
  <c r="CB329" i="278"/>
  <c r="CB30" i="265" s="1"/>
  <c r="CC323" i="278"/>
  <c r="CC324" i="278" s="1"/>
  <c r="CC328" i="278" s="1"/>
  <c r="CC73" i="265"/>
  <c r="CC314" i="278"/>
  <c r="CC315" i="278" s="1"/>
  <c r="CC327" i="278" s="1"/>
  <c r="CC67" i="265"/>
  <c r="CW319" i="278"/>
  <c r="CW310" i="278"/>
  <c r="CD10" i="265"/>
  <c r="CD320" i="278"/>
  <c r="CD321" i="278" s="1"/>
  <c r="CD311" i="278"/>
  <c r="CD312" i="278" s="1"/>
  <c r="CC11" i="265"/>
  <c r="CC29" i="265" s="1"/>
  <c r="CD9" i="265"/>
  <c r="CI19" i="278"/>
  <c r="CI335" i="278"/>
  <c r="CE300" i="278"/>
  <c r="CE302" i="278" s="1"/>
  <c r="CE303" i="278" s="1"/>
  <c r="CH22" i="278"/>
  <c r="CH33" i="278" s="1"/>
  <c r="CH35" i="278" s="1"/>
  <c r="CH93" i="278" s="1"/>
  <c r="CH295" i="278"/>
  <c r="CH301" i="278" s="1"/>
  <c r="CF162" i="278"/>
  <c r="CW275" i="278"/>
  <c r="CW259" i="278"/>
  <c r="CW267" i="278"/>
  <c r="CW243" i="278"/>
  <c r="CW251" i="278"/>
  <c r="CW235" i="278"/>
  <c r="CW227" i="278"/>
  <c r="CW203" i="278"/>
  <c r="CW211" i="278"/>
  <c r="CW219" i="278"/>
  <c r="CW171" i="278"/>
  <c r="CW187" i="278"/>
  <c r="CW195" i="278"/>
  <c r="CW179" i="278"/>
  <c r="CW133" i="278"/>
  <c r="CW142" i="278"/>
  <c r="CW151" i="278"/>
  <c r="CI276" i="278"/>
  <c r="CI278" i="278" s="1"/>
  <c r="CI294" i="278" s="1"/>
  <c r="CI260" i="278"/>
  <c r="CI262" i="278" s="1"/>
  <c r="CI292" i="278" s="1"/>
  <c r="CI268" i="278"/>
  <c r="CI270" i="278" s="1"/>
  <c r="CI293" i="278" s="1"/>
  <c r="CI244" i="278"/>
  <c r="CI246" i="278" s="1"/>
  <c r="CI290" i="278" s="1"/>
  <c r="CI252" i="278"/>
  <c r="CI254" i="278" s="1"/>
  <c r="CI291" i="278" s="1"/>
  <c r="CI236" i="278"/>
  <c r="CI238" i="278" s="1"/>
  <c r="CI289" i="278" s="1"/>
  <c r="CI228" i="278"/>
  <c r="CI230" i="278" s="1"/>
  <c r="CI288" i="278" s="1"/>
  <c r="CI196" i="278"/>
  <c r="CI198" i="278" s="1"/>
  <c r="CI284" i="278" s="1"/>
  <c r="CI204" i="278"/>
  <c r="CI206" i="278" s="1"/>
  <c r="CI285" i="278" s="1"/>
  <c r="CI212" i="278"/>
  <c r="CI214" i="278" s="1"/>
  <c r="CI286" i="278" s="1"/>
  <c r="CI220" i="278"/>
  <c r="CI222" i="278" s="1"/>
  <c r="CI287" i="278" s="1"/>
  <c r="CI172" i="278"/>
  <c r="CI174" i="278" s="1"/>
  <c r="CI281" i="278" s="1"/>
  <c r="CI188" i="278"/>
  <c r="CI190" i="278" s="1"/>
  <c r="CI283" i="278" s="1"/>
  <c r="CI180" i="278"/>
  <c r="CI182" i="278" s="1"/>
  <c r="CI282" i="278" s="1"/>
  <c r="CI134" i="278"/>
  <c r="CI136" i="278" s="1"/>
  <c r="CI159" i="278" s="1"/>
  <c r="CI143" i="278"/>
  <c r="CI145" i="278" s="1"/>
  <c r="CI160" i="278" s="1"/>
  <c r="CI152" i="278"/>
  <c r="CI154" i="278" s="1"/>
  <c r="CI161" i="278" s="1"/>
  <c r="CI20" i="278"/>
  <c r="CG39" i="278"/>
  <c r="CG41" i="278" s="1"/>
  <c r="CG33" i="278"/>
  <c r="CG35" i="278" s="1"/>
  <c r="CG93" i="278" s="1"/>
  <c r="CG95" i="278" s="1"/>
  <c r="CG100" i="278" s="1"/>
  <c r="CG101" i="278" s="1"/>
  <c r="CJ180" i="273"/>
  <c r="CJ124" i="273"/>
  <c r="CJ126" i="273" s="1"/>
  <c r="CJ21" i="285" s="1"/>
  <c r="CJ88" i="273"/>
  <c r="CJ90" i="273" s="1"/>
  <c r="CJ91" i="278" s="1"/>
  <c r="CF3" i="320"/>
  <c r="CF3" i="275"/>
  <c r="CF3" i="265"/>
  <c r="CF3" i="315"/>
  <c r="CF3" i="282"/>
  <c r="CF3" i="289"/>
  <c r="CF3" i="327"/>
  <c r="CF3" i="325"/>
  <c r="CF3" i="278"/>
  <c r="CF3" i="324"/>
  <c r="CF3" i="286"/>
  <c r="CF3" i="273"/>
  <c r="CF3" i="285"/>
  <c r="CF3" i="323"/>
  <c r="CF3" i="288"/>
  <c r="CK37" i="324"/>
  <c r="CK38" i="324" s="1"/>
  <c r="CK27" i="324"/>
  <c r="CK28" i="324" s="1"/>
  <c r="CK32" i="324"/>
  <c r="CK33" i="324" s="1"/>
  <c r="CK178" i="273"/>
  <c r="CK55" i="273"/>
  <c r="CL56" i="273" s="1"/>
  <c r="CK89" i="273"/>
  <c r="CK11" i="286"/>
  <c r="CK93" i="273"/>
  <c r="CL94" i="273" s="1"/>
  <c r="CL181" i="273" s="1"/>
  <c r="CN40" i="273"/>
  <c r="CM219" i="273"/>
  <c r="CM43" i="273"/>
  <c r="CM45" i="273" s="1"/>
  <c r="CM149" i="273" s="1"/>
  <c r="CM150" i="273" s="1"/>
  <c r="CM49" i="324" s="1"/>
  <c r="CM50" i="324" s="1"/>
  <c r="CK179" i="273"/>
  <c r="CK68" i="273"/>
  <c r="CK4" i="265"/>
  <c r="CK4" i="315"/>
  <c r="CK4" i="325"/>
  <c r="CK4" i="275"/>
  <c r="CK4" i="278"/>
  <c r="CK4" i="273"/>
  <c r="CK4" i="324"/>
  <c r="CK4" i="285"/>
  <c r="CK4" i="286"/>
  <c r="CK4" i="289"/>
  <c r="CK4" i="323"/>
  <c r="CK4" i="288"/>
  <c r="CK4" i="320"/>
  <c r="CK4" i="327"/>
  <c r="CK4" i="282"/>
  <c r="CK180" i="273"/>
  <c r="CK88" i="273"/>
  <c r="CK124" i="273"/>
  <c r="CH182" i="273"/>
  <c r="CG189" i="273"/>
  <c r="CG190" i="273" s="1"/>
  <c r="CI22" i="324"/>
  <c r="CI23" i="324" s="1"/>
  <c r="CI214" i="273"/>
  <c r="CI215" i="273" s="1"/>
  <c r="CI21" i="278" s="1"/>
  <c r="CJ70" i="273"/>
  <c r="CJ20" i="275"/>
  <c r="CK17" i="275" s="1"/>
  <c r="CK73" i="273"/>
  <c r="CL74" i="273" s="1"/>
  <c r="CK15" i="275"/>
  <c r="CK42" i="324"/>
  <c r="CK43" i="324" s="1"/>
  <c r="CK69" i="273"/>
  <c r="CI21" i="285"/>
  <c r="CH57" i="324"/>
  <c r="CH63" i="324" s="1"/>
  <c r="CH64" i="324" s="1"/>
  <c r="CH20" i="327"/>
  <c r="CJ22" i="327"/>
  <c r="CJ59" i="324"/>
  <c r="CI202" i="273"/>
  <c r="CI203" i="273" s="1"/>
  <c r="CI197" i="273"/>
  <c r="CI198" i="273" s="1"/>
  <c r="CI201" i="273" s="1"/>
  <c r="CI208" i="273"/>
  <c r="CI209" i="273" s="1"/>
  <c r="CJ24" i="327"/>
  <c r="CJ61" i="324"/>
  <c r="CG28" i="285"/>
  <c r="CG11" i="325"/>
  <c r="CG34" i="265"/>
  <c r="CG66" i="324"/>
  <c r="CI61" i="324"/>
  <c r="CI24" i="327"/>
  <c r="CK169" i="273"/>
  <c r="CL170" i="273" s="1"/>
  <c r="CL172" i="273" s="1"/>
  <c r="CL173" i="273" s="1"/>
  <c r="CK207" i="273"/>
  <c r="CL220" i="273"/>
  <c r="CL221" i="273" s="1"/>
  <c r="CL2" i="285"/>
  <c r="CL154" i="273"/>
  <c r="CL155" i="273" s="1"/>
  <c r="CL2" i="273"/>
  <c r="CL2" i="275"/>
  <c r="CL163" i="273"/>
  <c r="CL164" i="273" s="1"/>
  <c r="CL121" i="273"/>
  <c r="CL122" i="273" s="1"/>
  <c r="CL125" i="273" s="1"/>
  <c r="CL2" i="327"/>
  <c r="CL2" i="282"/>
  <c r="CL2" i="320"/>
  <c r="CL51" i="273"/>
  <c r="CL52" i="273" s="1"/>
  <c r="CL107" i="325" s="1"/>
  <c r="CL108" i="325" s="1"/>
  <c r="CL135" i="325" s="1"/>
  <c r="CL84" i="273"/>
  <c r="CL85" i="273" s="1"/>
  <c r="CL2" i="288"/>
  <c r="CL2" i="325"/>
  <c r="CL2" i="286"/>
  <c r="CL2" i="324"/>
  <c r="CL2" i="265"/>
  <c r="CL2" i="323"/>
  <c r="CL2" i="278"/>
  <c r="CL2" i="289"/>
  <c r="CL64" i="273"/>
  <c r="CL2" i="315"/>
  <c r="CJ58" i="324"/>
  <c r="CJ21" i="327"/>
  <c r="CJ60" i="324"/>
  <c r="CJ23" i="327"/>
  <c r="CZ5" i="327"/>
  <c r="CZ5" i="325"/>
  <c r="CZ5" i="324"/>
  <c r="CZ5" i="323"/>
  <c r="CW44" i="273"/>
  <c r="CW39" i="273"/>
  <c r="CX34" i="273"/>
  <c r="CY28" i="273"/>
  <c r="CY29" i="273" s="1"/>
  <c r="CY33" i="273" s="1"/>
  <c r="CY32" i="273"/>
  <c r="CZ5" i="320"/>
  <c r="CZ25" i="273"/>
  <c r="CZ26" i="273" s="1"/>
  <c r="CZ5" i="315"/>
  <c r="CZ5" i="288"/>
  <c r="CZ5" i="282"/>
  <c r="CZ5" i="275"/>
  <c r="CZ5" i="286"/>
  <c r="CZ5" i="265"/>
  <c r="CZ5" i="285"/>
  <c r="CZ5" i="289"/>
  <c r="CZ5" i="278"/>
  <c r="CZ15" i="273"/>
  <c r="CZ16" i="273" s="1"/>
  <c r="CZ5" i="273"/>
  <c r="CY177" i="273"/>
  <c r="CY168" i="273"/>
  <c r="AN32" i="265"/>
  <c r="CF108" i="278" l="1"/>
  <c r="CF50" i="325"/>
  <c r="CF51" i="325" s="1"/>
  <c r="CF54" i="325" s="1"/>
  <c r="CF55" i="325" s="1"/>
  <c r="CF59" i="325" s="1"/>
  <c r="CF60" i="325" s="1"/>
  <c r="CG108" i="278"/>
  <c r="CG50" i="325"/>
  <c r="CG51" i="325" s="1"/>
  <c r="CG54" i="325" s="1"/>
  <c r="CG55" i="325" s="1"/>
  <c r="CG59" i="325" s="1"/>
  <c r="CG60" i="325" s="1"/>
  <c r="CM62" i="324"/>
  <c r="CM25" i="327"/>
  <c r="CX87" i="278"/>
  <c r="CX88" i="278" s="1"/>
  <c r="CX94" i="278" s="1"/>
  <c r="CX48" i="324"/>
  <c r="CF61" i="278"/>
  <c r="CF62" i="278" s="1"/>
  <c r="CF65" i="278" s="1"/>
  <c r="DM10" i="273"/>
  <c r="DL12" i="273"/>
  <c r="CH95" i="278"/>
  <c r="CH100" i="278" s="1"/>
  <c r="CH101" i="278" s="1"/>
  <c r="CL106" i="273"/>
  <c r="CL138" i="273"/>
  <c r="CJ140" i="273"/>
  <c r="CI92" i="278"/>
  <c r="CM79" i="288"/>
  <c r="CM135" i="273"/>
  <c r="CM136" i="273" s="1"/>
  <c r="CM139" i="273" s="1"/>
  <c r="CL261" i="278"/>
  <c r="CL99" i="278"/>
  <c r="CK46" i="325"/>
  <c r="CK55" i="288"/>
  <c r="CJ111" i="273"/>
  <c r="CI112" i="273" s="1"/>
  <c r="CI61" i="288" s="1"/>
  <c r="CJ51" i="288"/>
  <c r="CJ52" i="288" s="1"/>
  <c r="CJ56" i="288" s="1"/>
  <c r="CJ92" i="325"/>
  <c r="CJ42" i="288"/>
  <c r="CJ35" i="288"/>
  <c r="CM103" i="273"/>
  <c r="CM104" i="273" s="1"/>
  <c r="CM107" i="273" s="1"/>
  <c r="CM26" i="288"/>
  <c r="CZ38" i="273"/>
  <c r="CZ145" i="325"/>
  <c r="CZ13" i="288"/>
  <c r="CK47" i="325"/>
  <c r="CK62" i="325" s="1"/>
  <c r="CL42" i="325"/>
  <c r="CL43" i="325" s="1"/>
  <c r="CL93" i="325"/>
  <c r="CL79" i="278"/>
  <c r="CL213" i="278"/>
  <c r="CL205" i="278"/>
  <c r="CK108" i="273"/>
  <c r="CJ58" i="325"/>
  <c r="CL71" i="278"/>
  <c r="CL56" i="278"/>
  <c r="CL144" i="278"/>
  <c r="CL277" i="278"/>
  <c r="CL49" i="278"/>
  <c r="CL135" i="278"/>
  <c r="CL173" i="278"/>
  <c r="CL126" i="278"/>
  <c r="CL269" i="278"/>
  <c r="CL221" i="278"/>
  <c r="CL153" i="278"/>
  <c r="CL245" i="278"/>
  <c r="CL181" i="278"/>
  <c r="CL229" i="278"/>
  <c r="CL253" i="278"/>
  <c r="CL118" i="278"/>
  <c r="CL189" i="278"/>
  <c r="CL197" i="278"/>
  <c r="CL237" i="278"/>
  <c r="CM13" i="289"/>
  <c r="CM14" i="289" s="1"/>
  <c r="AN334" i="278"/>
  <c r="AN336" i="278" s="1"/>
  <c r="AN11" i="327" s="1"/>
  <c r="CK40" i="278"/>
  <c r="CL28" i="278"/>
  <c r="CL29" i="278" s="1"/>
  <c r="CL34" i="278" s="1"/>
  <c r="CL130" i="325"/>
  <c r="CL118" i="325"/>
  <c r="CJ129" i="325"/>
  <c r="CJ117" i="325"/>
  <c r="CL26" i="327"/>
  <c r="CC329" i="278"/>
  <c r="CC30" i="265" s="1"/>
  <c r="CD323" i="278"/>
  <c r="CD324" i="278" s="1"/>
  <c r="CD328" i="278" s="1"/>
  <c r="CD73" i="265"/>
  <c r="CD314" i="278"/>
  <c r="CD315" i="278" s="1"/>
  <c r="CD327" i="278" s="1"/>
  <c r="CD67" i="265"/>
  <c r="CX310" i="278"/>
  <c r="CX319" i="278"/>
  <c r="CE311" i="278"/>
  <c r="CE312" i="278" s="1"/>
  <c r="CE10" i="265"/>
  <c r="CE320" i="278"/>
  <c r="CE321" i="278" s="1"/>
  <c r="CH39" i="278"/>
  <c r="CH41" i="278" s="1"/>
  <c r="CH80" i="278" s="1"/>
  <c r="CH81" i="278" s="1"/>
  <c r="CH107" i="278" s="1"/>
  <c r="CI22" i="278"/>
  <c r="CI39" i="278" s="1"/>
  <c r="CI41" i="278" s="1"/>
  <c r="CD11" i="265"/>
  <c r="CD29" i="265" s="1"/>
  <c r="CE9" i="265"/>
  <c r="CJ19" i="278"/>
  <c r="CJ335" i="278"/>
  <c r="CF300" i="278"/>
  <c r="CF302" i="278" s="1"/>
  <c r="CF303" i="278" s="1"/>
  <c r="CI295" i="278"/>
  <c r="CI301" i="278" s="1"/>
  <c r="CG127" i="278"/>
  <c r="CG128" i="278" s="1"/>
  <c r="CG158" i="278" s="1"/>
  <c r="CG80" i="278"/>
  <c r="CG81" i="278" s="1"/>
  <c r="CG107" i="278" s="1"/>
  <c r="CG50" i="278"/>
  <c r="CG51" i="278" s="1"/>
  <c r="CG104" i="278" s="1"/>
  <c r="CG119" i="278"/>
  <c r="CG120" i="278" s="1"/>
  <c r="CG157" i="278" s="1"/>
  <c r="CX275" i="278"/>
  <c r="CX251" i="278"/>
  <c r="CX259" i="278"/>
  <c r="CX267" i="278"/>
  <c r="CX235" i="278"/>
  <c r="CX243" i="278"/>
  <c r="CX219" i="278"/>
  <c r="CX227" i="278"/>
  <c r="CX203" i="278"/>
  <c r="CX211" i="278"/>
  <c r="CX195" i="278"/>
  <c r="CX179" i="278"/>
  <c r="CX187" i="278"/>
  <c r="CX171" i="278"/>
  <c r="CX151" i="278"/>
  <c r="CX133" i="278"/>
  <c r="CX142" i="278"/>
  <c r="CJ276" i="278"/>
  <c r="CJ278" i="278" s="1"/>
  <c r="CJ294" i="278" s="1"/>
  <c r="CJ252" i="278"/>
  <c r="CJ254" i="278" s="1"/>
  <c r="CJ291" i="278" s="1"/>
  <c r="CJ260" i="278"/>
  <c r="CJ262" i="278" s="1"/>
  <c r="CJ292" i="278" s="1"/>
  <c r="CJ268" i="278"/>
  <c r="CJ270" i="278" s="1"/>
  <c r="CJ293" i="278" s="1"/>
  <c r="CJ236" i="278"/>
  <c r="CJ238" i="278" s="1"/>
  <c r="CJ289" i="278" s="1"/>
  <c r="CJ244" i="278"/>
  <c r="CJ246" i="278" s="1"/>
  <c r="CJ290" i="278" s="1"/>
  <c r="CJ220" i="278"/>
  <c r="CJ222" i="278" s="1"/>
  <c r="CJ287" i="278" s="1"/>
  <c r="CJ228" i="278"/>
  <c r="CJ230" i="278" s="1"/>
  <c r="CJ288" i="278" s="1"/>
  <c r="CJ204" i="278"/>
  <c r="CJ206" i="278" s="1"/>
  <c r="CJ285" i="278" s="1"/>
  <c r="CJ212" i="278"/>
  <c r="CJ214" i="278" s="1"/>
  <c r="CJ286" i="278" s="1"/>
  <c r="CJ196" i="278"/>
  <c r="CJ198" i="278" s="1"/>
  <c r="CJ284" i="278" s="1"/>
  <c r="CJ180" i="278"/>
  <c r="CJ182" i="278" s="1"/>
  <c r="CJ282" i="278" s="1"/>
  <c r="CJ188" i="278"/>
  <c r="CJ190" i="278" s="1"/>
  <c r="CJ283" i="278" s="1"/>
  <c r="CJ172" i="278"/>
  <c r="CJ174" i="278" s="1"/>
  <c r="CJ281" i="278" s="1"/>
  <c r="CJ152" i="278"/>
  <c r="CJ154" i="278" s="1"/>
  <c r="CJ161" i="278" s="1"/>
  <c r="CJ134" i="278"/>
  <c r="CJ136" i="278" s="1"/>
  <c r="CJ159" i="278" s="1"/>
  <c r="CJ143" i="278"/>
  <c r="CJ145" i="278" s="1"/>
  <c r="CJ160" i="278" s="1"/>
  <c r="CJ20" i="278"/>
  <c r="CF66" i="278"/>
  <c r="CF105" i="278" s="1"/>
  <c r="CF109" i="278" s="1"/>
  <c r="CH72" i="278"/>
  <c r="CH73" i="278" s="1"/>
  <c r="CH106" i="278" s="1"/>
  <c r="CH57" i="278"/>
  <c r="CH58" i="278" s="1"/>
  <c r="CG72" i="278"/>
  <c r="CG73" i="278" s="1"/>
  <c r="CG106" i="278" s="1"/>
  <c r="CG57" i="278"/>
  <c r="CG58" i="278" s="1"/>
  <c r="CK20" i="275"/>
  <c r="CL17" i="275" s="1"/>
  <c r="CL65" i="273"/>
  <c r="CL45" i="325" s="1"/>
  <c r="CL169" i="273"/>
  <c r="CM170" i="273" s="1"/>
  <c r="CM172" i="273" s="1"/>
  <c r="CM173" i="273" s="1"/>
  <c r="CL207" i="273"/>
  <c r="CJ202" i="273"/>
  <c r="CJ203" i="273" s="1"/>
  <c r="CJ197" i="273"/>
  <c r="CJ198" i="273" s="1"/>
  <c r="CJ201" i="273" s="1"/>
  <c r="CJ208" i="273"/>
  <c r="CJ209" i="273" s="1"/>
  <c r="CH11" i="325"/>
  <c r="CH28" i="285"/>
  <c r="CH66" i="324"/>
  <c r="CH34" i="265"/>
  <c r="CK61" i="324"/>
  <c r="CK24" i="327"/>
  <c r="CI57" i="324"/>
  <c r="CI63" i="324" s="1"/>
  <c r="CI64" i="324" s="1"/>
  <c r="CI20" i="327"/>
  <c r="CK90" i="273"/>
  <c r="CK91" i="278" s="1"/>
  <c r="CO40" i="273"/>
  <c r="CN219" i="273"/>
  <c r="CN43" i="273"/>
  <c r="CN45" i="273" s="1"/>
  <c r="CN149" i="273" s="1"/>
  <c r="CN150" i="273" s="1"/>
  <c r="CN49" i="324" s="1"/>
  <c r="CN50" i="324" s="1"/>
  <c r="CL68" i="273"/>
  <c r="CL179" i="273"/>
  <c r="CK23" i="327"/>
  <c r="CK60" i="324"/>
  <c r="CL11" i="286"/>
  <c r="CL93" i="273"/>
  <c r="CM94" i="273" s="1"/>
  <c r="CM181" i="273" s="1"/>
  <c r="CL89" i="273"/>
  <c r="CG3" i="265"/>
  <c r="CG3" i="323"/>
  <c r="CG3" i="282"/>
  <c r="CG3" i="273"/>
  <c r="CG3" i="315"/>
  <c r="CG3" i="327"/>
  <c r="CG3" i="324"/>
  <c r="CG3" i="288"/>
  <c r="CG3" i="286"/>
  <c r="CG3" i="289"/>
  <c r="CG3" i="285"/>
  <c r="CG3" i="275"/>
  <c r="CG3" i="278"/>
  <c r="CG3" i="320"/>
  <c r="CG3" i="325"/>
  <c r="CL55" i="273"/>
  <c r="CM56" i="273" s="1"/>
  <c r="CL37" i="324"/>
  <c r="CL38" i="324" s="1"/>
  <c r="CL32" i="324"/>
  <c r="CL33" i="324" s="1"/>
  <c r="CL27" i="324"/>
  <c r="CL28" i="324" s="1"/>
  <c r="CL178" i="273"/>
  <c r="CL124" i="273"/>
  <c r="CL180" i="273"/>
  <c r="CL88" i="273"/>
  <c r="CK70" i="273"/>
  <c r="CJ22" i="324"/>
  <c r="CJ23" i="324" s="1"/>
  <c r="CJ214" i="273"/>
  <c r="CJ215" i="273" s="1"/>
  <c r="CJ21" i="278" s="1"/>
  <c r="CI182" i="273"/>
  <c r="CH189" i="273"/>
  <c r="CH190" i="273" s="1"/>
  <c r="CM2" i="325"/>
  <c r="CM154" i="273"/>
  <c r="CM155" i="273" s="1"/>
  <c r="CM2" i="288"/>
  <c r="CM84" i="273"/>
  <c r="CM85" i="273" s="1"/>
  <c r="CM2" i="285"/>
  <c r="CM2" i="324"/>
  <c r="CM2" i="273"/>
  <c r="CM51" i="273"/>
  <c r="CM2" i="323"/>
  <c r="CM2" i="315"/>
  <c r="CM2" i="275"/>
  <c r="CM2" i="289"/>
  <c r="CM2" i="320"/>
  <c r="CM2" i="286"/>
  <c r="CM2" i="278"/>
  <c r="CM2" i="327"/>
  <c r="CM163" i="273"/>
  <c r="CM164" i="273" s="1"/>
  <c r="CM220" i="273"/>
  <c r="CM221" i="273" s="1"/>
  <c r="CM2" i="282"/>
  <c r="CM2" i="265"/>
  <c r="CM64" i="273"/>
  <c r="CM121" i="273"/>
  <c r="CM122" i="273" s="1"/>
  <c r="CM125" i="273" s="1"/>
  <c r="CK59" i="324"/>
  <c r="CK22" i="327"/>
  <c r="CL4" i="323"/>
  <c r="CL4" i="285"/>
  <c r="CL4" i="278"/>
  <c r="CL4" i="265"/>
  <c r="CL4" i="288"/>
  <c r="CL4" i="275"/>
  <c r="CL4" i="320"/>
  <c r="CL4" i="325"/>
  <c r="CL4" i="289"/>
  <c r="CL4" i="273"/>
  <c r="CL4" i="286"/>
  <c r="CL4" i="327"/>
  <c r="CL4" i="282"/>
  <c r="CL4" i="315"/>
  <c r="CL4" i="324"/>
  <c r="CK126" i="273"/>
  <c r="CK21" i="327"/>
  <c r="CK58" i="324"/>
  <c r="DA5" i="325"/>
  <c r="DA5" i="327"/>
  <c r="DA5" i="324"/>
  <c r="DA5" i="323"/>
  <c r="CY34" i="273"/>
  <c r="CZ28" i="273"/>
  <c r="CZ29" i="273" s="1"/>
  <c r="CZ33" i="273" s="1"/>
  <c r="CZ32" i="273"/>
  <c r="CX44" i="273"/>
  <c r="CX39" i="273"/>
  <c r="DA5" i="320"/>
  <c r="DA25" i="273"/>
  <c r="DA26" i="273" s="1"/>
  <c r="DA5" i="315"/>
  <c r="DA5" i="275"/>
  <c r="DA5" i="286"/>
  <c r="DA5" i="265"/>
  <c r="DA5" i="288"/>
  <c r="DA5" i="282"/>
  <c r="DA5" i="278"/>
  <c r="DA5" i="285"/>
  <c r="DA5" i="289"/>
  <c r="DA15" i="273"/>
  <c r="DA16" i="273" s="1"/>
  <c r="DA5" i="273"/>
  <c r="CZ177" i="273"/>
  <c r="CZ168" i="273"/>
  <c r="CH108" i="278" l="1"/>
  <c r="CH50" i="325"/>
  <c r="CH51" i="325" s="1"/>
  <c r="CH54" i="325" s="1"/>
  <c r="CH55" i="325" s="1"/>
  <c r="CH59" i="325" s="1"/>
  <c r="CH60" i="325" s="1"/>
  <c r="CN62" i="324"/>
  <c r="CN25" i="327"/>
  <c r="CY87" i="278"/>
  <c r="CY88" i="278" s="1"/>
  <c r="CY94" i="278" s="1"/>
  <c r="CY48" i="324"/>
  <c r="DM12" i="273"/>
  <c r="DN10" i="273"/>
  <c r="CK140" i="273"/>
  <c r="CJ92" i="278"/>
  <c r="CN79" i="288"/>
  <c r="CN135" i="273"/>
  <c r="CN136" i="273" s="1"/>
  <c r="CN139" i="273" s="1"/>
  <c r="CM269" i="278"/>
  <c r="CM99" i="278"/>
  <c r="CL46" i="325"/>
  <c r="CL47" i="325" s="1"/>
  <c r="CL62" i="325" s="1"/>
  <c r="CL55" i="288"/>
  <c r="CK111" i="273"/>
  <c r="CJ112" i="273" s="1"/>
  <c r="CJ61" i="288" s="1"/>
  <c r="CK51" i="288"/>
  <c r="CK52" i="288" s="1"/>
  <c r="CK56" i="288" s="1"/>
  <c r="CK92" i="325"/>
  <c r="CK42" i="288"/>
  <c r="CK35" i="288"/>
  <c r="DA38" i="273"/>
  <c r="DA13" i="288"/>
  <c r="DA145" i="325"/>
  <c r="CN103" i="273"/>
  <c r="CN104" i="273" s="1"/>
  <c r="CN107" i="273" s="1"/>
  <c r="CN26" i="288"/>
  <c r="CM42" i="325"/>
  <c r="CM43" i="325" s="1"/>
  <c r="CM93" i="325"/>
  <c r="CL108" i="273"/>
  <c r="CK58" i="325"/>
  <c r="CM118" i="278"/>
  <c r="CM126" i="278"/>
  <c r="CM173" i="278"/>
  <c r="CM56" i="278"/>
  <c r="CM229" i="278"/>
  <c r="CM153" i="278"/>
  <c r="CM261" i="278"/>
  <c r="CM181" i="278"/>
  <c r="CM197" i="278"/>
  <c r="CM237" i="278"/>
  <c r="CM79" i="278"/>
  <c r="CM71" i="278"/>
  <c r="CM189" i="278"/>
  <c r="CM221" i="278"/>
  <c r="CM253" i="278"/>
  <c r="CM49" i="278"/>
  <c r="CM135" i="278"/>
  <c r="CM144" i="278"/>
  <c r="CM205" i="278"/>
  <c r="CM213" i="278"/>
  <c r="CN13" i="289"/>
  <c r="CN14" i="289" s="1"/>
  <c r="CM245" i="278"/>
  <c r="CM277" i="278"/>
  <c r="AN12" i="325"/>
  <c r="CL40" i="278"/>
  <c r="CM28" i="278"/>
  <c r="CM29" i="278" s="1"/>
  <c r="CM34" i="278" s="1"/>
  <c r="CM130" i="325"/>
  <c r="CM118" i="325"/>
  <c r="CK129" i="325"/>
  <c r="CK117" i="325"/>
  <c r="CD329" i="278"/>
  <c r="CD30" i="265" s="1"/>
  <c r="CE323" i="278"/>
  <c r="CE324" i="278" s="1"/>
  <c r="CE328" i="278" s="1"/>
  <c r="CE73" i="265"/>
  <c r="CE314" i="278"/>
  <c r="CE315" i="278" s="1"/>
  <c r="CE327" i="278" s="1"/>
  <c r="CE67" i="265"/>
  <c r="CH127" i="278"/>
  <c r="CH128" i="278" s="1"/>
  <c r="CH158" i="278" s="1"/>
  <c r="CE11" i="265"/>
  <c r="CE29" i="265" s="1"/>
  <c r="CI33" i="278"/>
  <c r="CI35" i="278" s="1"/>
  <c r="CY319" i="278"/>
  <c r="CY310" i="278"/>
  <c r="CF311" i="278"/>
  <c r="CF312" i="278" s="1"/>
  <c r="CF10" i="265"/>
  <c r="CF320" i="278"/>
  <c r="CF321" i="278" s="1"/>
  <c r="CH50" i="278"/>
  <c r="CH51" i="278" s="1"/>
  <c r="CH104" i="278" s="1"/>
  <c r="CH119" i="278"/>
  <c r="CH120" i="278" s="1"/>
  <c r="CH157" i="278" s="1"/>
  <c r="CF9" i="265"/>
  <c r="CK19" i="278"/>
  <c r="CK335" i="278"/>
  <c r="CJ22" i="278"/>
  <c r="CJ39" i="278" s="1"/>
  <c r="CJ41" i="278" s="1"/>
  <c r="CG162" i="278"/>
  <c r="CY39" i="273"/>
  <c r="CY275" i="278"/>
  <c r="CY243" i="278"/>
  <c r="CY259" i="278"/>
  <c r="CY267" i="278"/>
  <c r="CY235" i="278"/>
  <c r="CY211" i="278"/>
  <c r="CY219" i="278"/>
  <c r="CY227" i="278"/>
  <c r="CY251" i="278"/>
  <c r="CY187" i="278"/>
  <c r="CY195" i="278"/>
  <c r="CY171" i="278"/>
  <c r="CY203" i="278"/>
  <c r="CY179" i="278"/>
  <c r="CY142" i="278"/>
  <c r="CY151" i="278"/>
  <c r="CY133" i="278"/>
  <c r="CI119" i="278"/>
  <c r="CI120" i="278" s="1"/>
  <c r="CI157" i="278" s="1"/>
  <c r="CI80" i="278"/>
  <c r="CI81" i="278" s="1"/>
  <c r="CI107" i="278" s="1"/>
  <c r="CI127" i="278"/>
  <c r="CI128" i="278" s="1"/>
  <c r="CI158" i="278" s="1"/>
  <c r="CI50" i="278"/>
  <c r="CI51" i="278" s="1"/>
  <c r="CI104" i="278" s="1"/>
  <c r="CK268" i="278"/>
  <c r="CK270" i="278" s="1"/>
  <c r="CK293" i="278" s="1"/>
  <c r="CK276" i="278"/>
  <c r="CK278" i="278" s="1"/>
  <c r="CK294" i="278" s="1"/>
  <c r="CK244" i="278"/>
  <c r="CK246" i="278" s="1"/>
  <c r="CK290" i="278" s="1"/>
  <c r="CK252" i="278"/>
  <c r="CK254" i="278" s="1"/>
  <c r="CK291" i="278" s="1"/>
  <c r="CK260" i="278"/>
  <c r="CK262" i="278" s="1"/>
  <c r="CK292" i="278" s="1"/>
  <c r="CK236" i="278"/>
  <c r="CK238" i="278" s="1"/>
  <c r="CK289" i="278" s="1"/>
  <c r="CK212" i="278"/>
  <c r="CK214" i="278" s="1"/>
  <c r="CK286" i="278" s="1"/>
  <c r="CK220" i="278"/>
  <c r="CK222" i="278" s="1"/>
  <c r="CK287" i="278" s="1"/>
  <c r="CK228" i="278"/>
  <c r="CK230" i="278" s="1"/>
  <c r="CK288" i="278" s="1"/>
  <c r="CK204" i="278"/>
  <c r="CK206" i="278" s="1"/>
  <c r="CK285" i="278" s="1"/>
  <c r="CK188" i="278"/>
  <c r="CK190" i="278" s="1"/>
  <c r="CK283" i="278" s="1"/>
  <c r="CK172" i="278"/>
  <c r="CK174" i="278" s="1"/>
  <c r="CK281" i="278" s="1"/>
  <c r="CK196" i="278"/>
  <c r="CK198" i="278" s="1"/>
  <c r="CK284" i="278" s="1"/>
  <c r="CK180" i="278"/>
  <c r="CK182" i="278" s="1"/>
  <c r="CK282" i="278" s="1"/>
  <c r="CK143" i="278"/>
  <c r="CK145" i="278" s="1"/>
  <c r="CK160" i="278" s="1"/>
  <c r="CK152" i="278"/>
  <c r="CK154" i="278" s="1"/>
  <c r="CK161" i="278" s="1"/>
  <c r="CK134" i="278"/>
  <c r="CK136" i="278" s="1"/>
  <c r="CK159" i="278" s="1"/>
  <c r="CK20" i="278"/>
  <c r="CG64" i="278"/>
  <c r="CG61" i="278"/>
  <c r="CG62" i="278" s="1"/>
  <c r="CG65" i="278" s="1"/>
  <c r="CH64" i="278"/>
  <c r="CH61" i="278"/>
  <c r="CH62" i="278" s="1"/>
  <c r="CH65" i="278" s="1"/>
  <c r="CJ295" i="278"/>
  <c r="CJ301" i="278" s="1"/>
  <c r="CM52" i="273"/>
  <c r="CM107" i="325" s="1"/>
  <c r="CM108" i="325" s="1"/>
  <c r="CM135" i="325" s="1"/>
  <c r="CM89" i="273"/>
  <c r="CM93" i="273"/>
  <c r="CN94" i="273" s="1"/>
  <c r="CN181" i="273" s="1"/>
  <c r="CM11" i="286"/>
  <c r="CH3" i="286"/>
  <c r="CH3" i="320"/>
  <c r="CH3" i="323"/>
  <c r="CH3" i="278"/>
  <c r="CH3" i="273"/>
  <c r="CH3" i="285"/>
  <c r="CH3" i="327"/>
  <c r="CH3" i="265"/>
  <c r="CH3" i="289"/>
  <c r="CH3" i="325"/>
  <c r="CH3" i="324"/>
  <c r="CH3" i="275"/>
  <c r="CH3" i="288"/>
  <c r="CH3" i="282"/>
  <c r="CH3" i="315"/>
  <c r="CK22" i="324"/>
  <c r="CK23" i="324" s="1"/>
  <c r="CK214" i="273"/>
  <c r="CK215" i="273" s="1"/>
  <c r="CK21" i="278" s="1"/>
  <c r="CL70" i="273"/>
  <c r="CM68" i="273"/>
  <c r="CM179" i="273"/>
  <c r="CP40" i="273"/>
  <c r="CO43" i="273"/>
  <c r="CO45" i="273" s="1"/>
  <c r="CO149" i="273" s="1"/>
  <c r="CO150" i="273" s="1"/>
  <c r="CO49" i="324" s="1"/>
  <c r="CO50" i="324" s="1"/>
  <c r="CO219" i="273"/>
  <c r="CI189" i="273"/>
  <c r="CI190" i="273" s="1"/>
  <c r="CJ182" i="273"/>
  <c r="CL58" i="324"/>
  <c r="CL21" i="327"/>
  <c r="CK202" i="273"/>
  <c r="CK203" i="273" s="1"/>
  <c r="CK197" i="273"/>
  <c r="CK198" i="273" s="1"/>
  <c r="CK201" i="273" s="1"/>
  <c r="CK208" i="273"/>
  <c r="CK209" i="273" s="1"/>
  <c r="CL90" i="273"/>
  <c r="CL91" i="278" s="1"/>
  <c r="CM4" i="323"/>
  <c r="CM4" i="285"/>
  <c r="CM4" i="288"/>
  <c r="CM4" i="289"/>
  <c r="CM4" i="315"/>
  <c r="CM4" i="325"/>
  <c r="CM4" i="320"/>
  <c r="CM4" i="327"/>
  <c r="CM4" i="278"/>
  <c r="CM4" i="324"/>
  <c r="CM4" i="275"/>
  <c r="CM4" i="286"/>
  <c r="CM4" i="265"/>
  <c r="CM4" i="282"/>
  <c r="CM4" i="273"/>
  <c r="CK21" i="285"/>
  <c r="CL126" i="273"/>
  <c r="CL22" i="327"/>
  <c r="CL59" i="324"/>
  <c r="CN2" i="282"/>
  <c r="CN2" i="265"/>
  <c r="CN2" i="289"/>
  <c r="CN2" i="288"/>
  <c r="CN2" i="278"/>
  <c r="CN2" i="327"/>
  <c r="CN121" i="273"/>
  <c r="CN122" i="273" s="1"/>
  <c r="CN125" i="273" s="1"/>
  <c r="CN2" i="273"/>
  <c r="CN154" i="273"/>
  <c r="CN155" i="273" s="1"/>
  <c r="CN2" i="275"/>
  <c r="CN2" i="324"/>
  <c r="CN2" i="285"/>
  <c r="CN163" i="273"/>
  <c r="CN164" i="273" s="1"/>
  <c r="CN84" i="273"/>
  <c r="CN85" i="273" s="1"/>
  <c r="CN2" i="286"/>
  <c r="CN2" i="325"/>
  <c r="CN51" i="273"/>
  <c r="CN52" i="273" s="1"/>
  <c r="CN107" i="325" s="1"/>
  <c r="CN108" i="325" s="1"/>
  <c r="CN135" i="325" s="1"/>
  <c r="CN2" i="320"/>
  <c r="CN2" i="323"/>
  <c r="CN2" i="315"/>
  <c r="CN220" i="273"/>
  <c r="CN221" i="273" s="1"/>
  <c r="CN64" i="273"/>
  <c r="CN65" i="273" s="1"/>
  <c r="CN45" i="325" s="1"/>
  <c r="CM65" i="273"/>
  <c r="CM45" i="325" s="1"/>
  <c r="CM207" i="273"/>
  <c r="CM169" i="273"/>
  <c r="CN170" i="273" s="1"/>
  <c r="CN172" i="273" s="1"/>
  <c r="CN173" i="273" s="1"/>
  <c r="CJ20" i="327"/>
  <c r="CJ57" i="324"/>
  <c r="CJ63" i="324" s="1"/>
  <c r="CJ64" i="324" s="1"/>
  <c r="CL23" i="327"/>
  <c r="CL60" i="324"/>
  <c r="CI66" i="324"/>
  <c r="CI11" i="325"/>
  <c r="CI28" i="285"/>
  <c r="CI34" i="265"/>
  <c r="CL69" i="273"/>
  <c r="CL42" i="324"/>
  <c r="CL43" i="324" s="1"/>
  <c r="CL73" i="273"/>
  <c r="CM74" i="273" s="1"/>
  <c r="CL15" i="275"/>
  <c r="CL20" i="275" s="1"/>
  <c r="CM17" i="275" s="1"/>
  <c r="CY44" i="273"/>
  <c r="DB5" i="327"/>
  <c r="DB5" i="325"/>
  <c r="DB5" i="324"/>
  <c r="DB5" i="323"/>
  <c r="CZ34" i="273"/>
  <c r="DA28" i="273"/>
  <c r="DA29" i="273" s="1"/>
  <c r="DA33" i="273" s="1"/>
  <c r="DA32" i="273"/>
  <c r="DB5" i="320"/>
  <c r="DB25" i="273"/>
  <c r="DB26" i="273" s="1"/>
  <c r="DB5" i="315"/>
  <c r="DA177" i="273"/>
  <c r="DA168" i="273"/>
  <c r="DB5" i="275"/>
  <c r="DB5" i="286"/>
  <c r="DB5" i="265"/>
  <c r="DB5" i="288"/>
  <c r="DB5" i="282"/>
  <c r="DB5" i="285"/>
  <c r="DB5" i="289"/>
  <c r="DB5" i="278"/>
  <c r="DB15" i="273"/>
  <c r="DB16" i="273" s="1"/>
  <c r="DB5" i="273"/>
  <c r="CO25" i="327" l="1"/>
  <c r="CO62" i="324"/>
  <c r="CZ87" i="278"/>
  <c r="CZ88" i="278" s="1"/>
  <c r="CZ94" i="278" s="1"/>
  <c r="CZ48" i="324"/>
  <c r="DO10" i="273"/>
  <c r="DN12" i="273"/>
  <c r="CI72" i="278"/>
  <c r="CI73" i="278" s="1"/>
  <c r="CI106" i="278" s="1"/>
  <c r="CI93" i="278"/>
  <c r="CI95" i="278" s="1"/>
  <c r="CI100" i="278" s="1"/>
  <c r="CI101" i="278" s="1"/>
  <c r="CM106" i="273"/>
  <c r="CM138" i="273"/>
  <c r="CO79" i="288"/>
  <c r="CO135" i="273"/>
  <c r="CO136" i="273" s="1"/>
  <c r="CO139" i="273" s="1"/>
  <c r="CN277" i="278"/>
  <c r="CN99" i="278"/>
  <c r="CL140" i="273"/>
  <c r="CK92" i="278"/>
  <c r="CM46" i="325"/>
  <c r="CM55" i="288"/>
  <c r="CL111" i="273"/>
  <c r="CK112" i="273" s="1"/>
  <c r="CK61" i="288" s="1"/>
  <c r="CL51" i="288"/>
  <c r="CL52" i="288" s="1"/>
  <c r="CL56" i="288" s="1"/>
  <c r="CL92" i="325"/>
  <c r="CL35" i="288"/>
  <c r="CL42" i="288"/>
  <c r="DB38" i="273"/>
  <c r="DB13" i="288"/>
  <c r="DB145" i="325"/>
  <c r="CO103" i="273"/>
  <c r="CO104" i="273" s="1"/>
  <c r="CO107" i="273" s="1"/>
  <c r="CO26" i="288"/>
  <c r="CM47" i="325"/>
  <c r="CM62" i="325" s="1"/>
  <c r="CN42" i="325"/>
  <c r="CN43" i="325" s="1"/>
  <c r="CN93" i="325"/>
  <c r="CN71" i="278"/>
  <c r="CN118" i="278"/>
  <c r="CN126" i="278"/>
  <c r="CN144" i="278"/>
  <c r="CN56" i="278"/>
  <c r="CN79" i="278"/>
  <c r="CN197" i="278"/>
  <c r="CN189" i="278"/>
  <c r="CN221" i="278"/>
  <c r="CM108" i="273"/>
  <c r="CL58" i="325"/>
  <c r="CN49" i="278"/>
  <c r="CN153" i="278"/>
  <c r="CN135" i="278"/>
  <c r="CN213" i="278"/>
  <c r="CN269" i="278"/>
  <c r="CN181" i="278"/>
  <c r="CN173" i="278"/>
  <c r="CN229" i="278"/>
  <c r="CN205" i="278"/>
  <c r="CN245" i="278"/>
  <c r="CN237" i="278"/>
  <c r="CN253" i="278"/>
  <c r="CN261" i="278"/>
  <c r="CO13" i="289"/>
  <c r="CO14" i="289" s="1"/>
  <c r="CM40" i="278"/>
  <c r="CN26" i="327"/>
  <c r="CM26" i="327"/>
  <c r="CN28" i="278"/>
  <c r="CN29" i="278" s="1"/>
  <c r="CN34" i="278" s="1"/>
  <c r="CN130" i="325"/>
  <c r="CN118" i="325"/>
  <c r="CL117" i="325"/>
  <c r="CL129" i="325"/>
  <c r="CE329" i="278"/>
  <c r="CE30" i="265" s="1"/>
  <c r="CI57" i="278"/>
  <c r="CI58" i="278" s="1"/>
  <c r="CI61" i="278" s="1"/>
  <c r="CI62" i="278" s="1"/>
  <c r="CI65" i="278" s="1"/>
  <c r="CF323" i="278"/>
  <c r="CF324" i="278" s="1"/>
  <c r="CF328" i="278" s="1"/>
  <c r="CF73" i="265"/>
  <c r="CH162" i="278"/>
  <c r="CH300" i="278" s="1"/>
  <c r="CH302" i="278" s="1"/>
  <c r="CH303" i="278" s="1"/>
  <c r="CF314" i="278"/>
  <c r="CF315" i="278" s="1"/>
  <c r="CF327" i="278" s="1"/>
  <c r="CF67" i="265"/>
  <c r="CZ319" i="278"/>
  <c r="CZ310" i="278"/>
  <c r="CJ33" i="278"/>
  <c r="CJ35" i="278" s="1"/>
  <c r="CH66" i="278"/>
  <c r="CH105" i="278" s="1"/>
  <c r="CH109" i="278" s="1"/>
  <c r="CK22" i="278"/>
  <c r="CK39" i="278" s="1"/>
  <c r="CK41" i="278" s="1"/>
  <c r="CF11" i="265"/>
  <c r="CF29" i="265" s="1"/>
  <c r="CL19" i="278"/>
  <c r="CL335" i="278"/>
  <c r="CG300" i="278"/>
  <c r="CG302" i="278" s="1"/>
  <c r="CG303" i="278" s="1"/>
  <c r="CG66" i="278"/>
  <c r="CG105" i="278" s="1"/>
  <c r="CG109" i="278" s="1"/>
  <c r="CL276" i="278"/>
  <c r="CL278" i="278" s="1"/>
  <c r="CL294" i="278" s="1"/>
  <c r="CL252" i="278"/>
  <c r="CL254" i="278" s="1"/>
  <c r="CL291" i="278" s="1"/>
  <c r="CL268" i="278"/>
  <c r="CL270" i="278" s="1"/>
  <c r="CL293" i="278" s="1"/>
  <c r="CL260" i="278"/>
  <c r="CL262" i="278" s="1"/>
  <c r="CL292" i="278" s="1"/>
  <c r="CL204" i="278"/>
  <c r="CL206" i="278" s="1"/>
  <c r="CL285" i="278" s="1"/>
  <c r="CL244" i="278"/>
  <c r="CL246" i="278" s="1"/>
  <c r="CL290" i="278" s="1"/>
  <c r="CL236" i="278"/>
  <c r="CL238" i="278" s="1"/>
  <c r="CL289" i="278" s="1"/>
  <c r="CL212" i="278"/>
  <c r="CL214" i="278" s="1"/>
  <c r="CL286" i="278" s="1"/>
  <c r="CL220" i="278"/>
  <c r="CL222" i="278" s="1"/>
  <c r="CL287" i="278" s="1"/>
  <c r="CL228" i="278"/>
  <c r="CL230" i="278" s="1"/>
  <c r="CL288" i="278" s="1"/>
  <c r="CL196" i="278"/>
  <c r="CL198" i="278" s="1"/>
  <c r="CL284" i="278" s="1"/>
  <c r="CL180" i="278"/>
  <c r="CL182" i="278" s="1"/>
  <c r="CL282" i="278" s="1"/>
  <c r="CL188" i="278"/>
  <c r="CL190" i="278" s="1"/>
  <c r="CL283" i="278" s="1"/>
  <c r="CL172" i="278"/>
  <c r="CL174" i="278" s="1"/>
  <c r="CL281" i="278" s="1"/>
  <c r="CL134" i="278"/>
  <c r="CL136" i="278" s="1"/>
  <c r="CL159" i="278" s="1"/>
  <c r="CL143" i="278"/>
  <c r="CL145" i="278" s="1"/>
  <c r="CL160" i="278" s="1"/>
  <c r="CL152" i="278"/>
  <c r="CL154" i="278" s="1"/>
  <c r="CL161" i="278" s="1"/>
  <c r="CL20" i="278"/>
  <c r="CJ127" i="278"/>
  <c r="CJ128" i="278" s="1"/>
  <c r="CJ158" i="278" s="1"/>
  <c r="CJ119" i="278"/>
  <c r="CJ120" i="278" s="1"/>
  <c r="CJ157" i="278" s="1"/>
  <c r="CJ50" i="278"/>
  <c r="CJ51" i="278" s="1"/>
  <c r="CJ104" i="278" s="1"/>
  <c r="CJ80" i="278"/>
  <c r="CJ81" i="278" s="1"/>
  <c r="CJ107" i="278" s="1"/>
  <c r="CZ39" i="273"/>
  <c r="CZ275" i="278"/>
  <c r="CZ267" i="278"/>
  <c r="CZ251" i="278"/>
  <c r="CZ259" i="278"/>
  <c r="CZ243" i="278"/>
  <c r="CZ203" i="278"/>
  <c r="CZ235" i="278"/>
  <c r="CZ211" i="278"/>
  <c r="CZ219" i="278"/>
  <c r="CZ227" i="278"/>
  <c r="CZ179" i="278"/>
  <c r="CZ195" i="278"/>
  <c r="CZ171" i="278"/>
  <c r="CZ133" i="278"/>
  <c r="CZ187" i="278"/>
  <c r="CZ142" i="278"/>
  <c r="CZ151" i="278"/>
  <c r="CK295" i="278"/>
  <c r="CK301" i="278" s="1"/>
  <c r="CI162" i="278"/>
  <c r="CN178" i="273"/>
  <c r="CN32" i="324"/>
  <c r="CN33" i="324" s="1"/>
  <c r="CN37" i="324"/>
  <c r="CN38" i="324" s="1"/>
  <c r="CN27" i="324"/>
  <c r="CN28" i="324" s="1"/>
  <c r="CN55" i="273"/>
  <c r="CO56" i="273" s="1"/>
  <c r="CN15" i="275"/>
  <c r="CN73" i="273"/>
  <c r="CO74" i="273" s="1"/>
  <c r="CN42" i="324"/>
  <c r="CN43" i="324" s="1"/>
  <c r="CN69" i="273"/>
  <c r="CO84" i="273"/>
  <c r="CO85" i="273" s="1"/>
  <c r="CO2" i="327"/>
  <c r="CO2" i="282"/>
  <c r="CO2" i="325"/>
  <c r="CO2" i="286"/>
  <c r="CO2" i="265"/>
  <c r="CO2" i="315"/>
  <c r="CO2" i="285"/>
  <c r="CO2" i="288"/>
  <c r="CO2" i="289"/>
  <c r="CO51" i="273"/>
  <c r="CO52" i="273" s="1"/>
  <c r="CO107" i="325" s="1"/>
  <c r="CO108" i="325" s="1"/>
  <c r="CO135" i="325" s="1"/>
  <c r="CO2" i="324"/>
  <c r="CO2" i="273"/>
  <c r="CO2" i="275"/>
  <c r="CO121" i="273"/>
  <c r="CO122" i="273" s="1"/>
  <c r="CO125" i="273" s="1"/>
  <c r="CO220" i="273"/>
  <c r="CO221" i="273" s="1"/>
  <c r="CO2" i="278"/>
  <c r="CO154" i="273"/>
  <c r="CO155" i="273" s="1"/>
  <c r="CO2" i="323"/>
  <c r="CO64" i="273"/>
  <c r="CO65" i="273" s="1"/>
  <c r="CO45" i="325" s="1"/>
  <c r="CO2" i="320"/>
  <c r="CO163" i="273"/>
  <c r="CO164" i="273" s="1"/>
  <c r="CM70" i="273"/>
  <c r="CL214" i="273"/>
  <c r="CL215" i="273" s="1"/>
  <c r="CL21" i="278" s="1"/>
  <c r="CL22" i="324"/>
  <c r="CL23" i="324" s="1"/>
  <c r="CL24" i="327"/>
  <c r="CL61" i="324"/>
  <c r="CL21" i="285"/>
  <c r="CK182" i="273"/>
  <c r="CJ189" i="273"/>
  <c r="CJ190" i="273" s="1"/>
  <c r="CP219" i="273"/>
  <c r="CQ40" i="273"/>
  <c r="CP43" i="273"/>
  <c r="CP45" i="273" s="1"/>
  <c r="CP149" i="273" s="1"/>
  <c r="CP150" i="273" s="1"/>
  <c r="CP49" i="324" s="1"/>
  <c r="CP50" i="324" s="1"/>
  <c r="CM180" i="273"/>
  <c r="CM124" i="273"/>
  <c r="CM126" i="273" s="1"/>
  <c r="CM21" i="285" s="1"/>
  <c r="CM88" i="273"/>
  <c r="CM90" i="273" s="1"/>
  <c r="CM91" i="278" s="1"/>
  <c r="CJ11" i="325"/>
  <c r="CJ66" i="324"/>
  <c r="CJ28" i="285"/>
  <c r="CJ34" i="265"/>
  <c r="CM73" i="273"/>
  <c r="CN74" i="273" s="1"/>
  <c r="CM42" i="324"/>
  <c r="CM43" i="324" s="1"/>
  <c r="CM69" i="273"/>
  <c r="CM15" i="275"/>
  <c r="CM20" i="275" s="1"/>
  <c r="CN17" i="275" s="1"/>
  <c r="CI3" i="282"/>
  <c r="CI3" i="285"/>
  <c r="CI3" i="327"/>
  <c r="CI3" i="325"/>
  <c r="CI3" i="275"/>
  <c r="CI3" i="278"/>
  <c r="CI3" i="315"/>
  <c r="CI3" i="323"/>
  <c r="CI3" i="265"/>
  <c r="CI3" i="286"/>
  <c r="CI3" i="320"/>
  <c r="CI3" i="288"/>
  <c r="CI3" i="324"/>
  <c r="CI3" i="289"/>
  <c r="CI3" i="273"/>
  <c r="CK20" i="327"/>
  <c r="CK57" i="324"/>
  <c r="CK63" i="324" s="1"/>
  <c r="CK64" i="324" s="1"/>
  <c r="CN4" i="285"/>
  <c r="CN4" i="320"/>
  <c r="CN4" i="273"/>
  <c r="CN4" i="278"/>
  <c r="CN4" i="282"/>
  <c r="CN4" i="288"/>
  <c r="CN4" i="275"/>
  <c r="CN4" i="327"/>
  <c r="CN4" i="324"/>
  <c r="CN4" i="323"/>
  <c r="CN4" i="289"/>
  <c r="CN4" i="265"/>
  <c r="CN4" i="286"/>
  <c r="CN4" i="325"/>
  <c r="CN4" i="315"/>
  <c r="CN207" i="273"/>
  <c r="CN169" i="273"/>
  <c r="CO170" i="273" s="1"/>
  <c r="CO172" i="273" s="1"/>
  <c r="CO173" i="273" s="1"/>
  <c r="CN11" i="286"/>
  <c r="CN89" i="273"/>
  <c r="CN93" i="273"/>
  <c r="CO94" i="273" s="1"/>
  <c r="CO181" i="273" s="1"/>
  <c r="CL197" i="273"/>
  <c r="CL198" i="273" s="1"/>
  <c r="CL201" i="273" s="1"/>
  <c r="CL208" i="273"/>
  <c r="CL209" i="273" s="1"/>
  <c r="CL202" i="273"/>
  <c r="CL203" i="273" s="1"/>
  <c r="CM178" i="273"/>
  <c r="CM37" i="324"/>
  <c r="CM38" i="324" s="1"/>
  <c r="CM27" i="324"/>
  <c r="CM28" i="324" s="1"/>
  <c r="CM55" i="273"/>
  <c r="CN56" i="273" s="1"/>
  <c r="CM32" i="324"/>
  <c r="CM33" i="324" s="1"/>
  <c r="CZ44" i="273"/>
  <c r="DC5" i="327"/>
  <c r="DC5" i="325"/>
  <c r="DC5" i="324"/>
  <c r="DC5" i="323"/>
  <c r="DA34" i="273"/>
  <c r="DB28" i="273"/>
  <c r="DB29" i="273" s="1"/>
  <c r="DB33" i="273" s="1"/>
  <c r="DB32" i="273"/>
  <c r="DC5" i="320"/>
  <c r="DC25" i="273"/>
  <c r="DC26" i="273" s="1"/>
  <c r="DC5" i="315"/>
  <c r="DC5" i="265"/>
  <c r="DC5" i="288"/>
  <c r="DC5" i="282"/>
  <c r="DC5" i="275"/>
  <c r="DC5" i="286"/>
  <c r="DC5" i="285"/>
  <c r="DC5" i="289"/>
  <c r="DC5" i="278"/>
  <c r="DC15" i="273"/>
  <c r="DC16" i="273" s="1"/>
  <c r="DC5" i="273"/>
  <c r="DB177" i="273"/>
  <c r="DB168" i="273"/>
  <c r="AO32" i="265"/>
  <c r="CI108" i="278" l="1"/>
  <c r="CI50" i="325"/>
  <c r="CI51" i="325" s="1"/>
  <c r="CI54" i="325" s="1"/>
  <c r="CI55" i="325" s="1"/>
  <c r="CI59" i="325" s="1"/>
  <c r="CI60" i="325" s="1"/>
  <c r="CP25" i="327"/>
  <c r="CP62" i="324"/>
  <c r="DA87" i="278"/>
  <c r="DA88" i="278" s="1"/>
  <c r="DA94" i="278" s="1"/>
  <c r="DA48" i="324"/>
  <c r="DP10" i="273"/>
  <c r="DO12" i="273"/>
  <c r="CO106" i="273"/>
  <c r="CO138" i="273"/>
  <c r="CJ72" i="278"/>
  <c r="CJ73" i="278" s="1"/>
  <c r="CJ106" i="278" s="1"/>
  <c r="CJ93" i="278"/>
  <c r="CJ95" i="278" s="1"/>
  <c r="CJ100" i="278" s="1"/>
  <c r="CJ101" i="278" s="1"/>
  <c r="CN106" i="273"/>
  <c r="CN108" i="273" s="1"/>
  <c r="CN138" i="273"/>
  <c r="CP79" i="288"/>
  <c r="CP135" i="273"/>
  <c r="CP136" i="273" s="1"/>
  <c r="CP139" i="273" s="1"/>
  <c r="CO269" i="278"/>
  <c r="CO99" i="278"/>
  <c r="CM140" i="273"/>
  <c r="CL92" i="278"/>
  <c r="CN46" i="325"/>
  <c r="CN47" i="325" s="1"/>
  <c r="CN62" i="325" s="1"/>
  <c r="CN55" i="288"/>
  <c r="CM111" i="273"/>
  <c r="CL112" i="273" s="1"/>
  <c r="CL61" i="288" s="1"/>
  <c r="CM51" i="288"/>
  <c r="CM52" i="288" s="1"/>
  <c r="CM56" i="288" s="1"/>
  <c r="CM92" i="325"/>
  <c r="CM42" i="288"/>
  <c r="CM35" i="288"/>
  <c r="DC38" i="273"/>
  <c r="DC13" i="288"/>
  <c r="DC145" i="325"/>
  <c r="CP103" i="273"/>
  <c r="CP104" i="273" s="1"/>
  <c r="CP107" i="273" s="1"/>
  <c r="CP26" i="288"/>
  <c r="CO42" i="325"/>
  <c r="CO43" i="325" s="1"/>
  <c r="CO93" i="325"/>
  <c r="CO49" i="278"/>
  <c r="CM58" i="325"/>
  <c r="CO181" i="278"/>
  <c r="CO189" i="278"/>
  <c r="CO153" i="278"/>
  <c r="CO56" i="278"/>
  <c r="CO173" i="278"/>
  <c r="CO71" i="278"/>
  <c r="CO79" i="278"/>
  <c r="CO221" i="278"/>
  <c r="CO126" i="278"/>
  <c r="CO135" i="278"/>
  <c r="CO237" i="278"/>
  <c r="CO197" i="278"/>
  <c r="CO261" i="278"/>
  <c r="CO205" i="278"/>
  <c r="CO253" i="278"/>
  <c r="CO277" i="278"/>
  <c r="CO144" i="278"/>
  <c r="CO118" i="278"/>
  <c r="CO213" i="278"/>
  <c r="CO229" i="278"/>
  <c r="CO245" i="278"/>
  <c r="CP13" i="289"/>
  <c r="CP14" i="289" s="1"/>
  <c r="AO334" i="278"/>
  <c r="AO336" i="278" s="1"/>
  <c r="AO11" i="327" s="1"/>
  <c r="CN40" i="278"/>
  <c r="CO26" i="327"/>
  <c r="CM129" i="325"/>
  <c r="CM117" i="325"/>
  <c r="CO28" i="278"/>
  <c r="CO29" i="278" s="1"/>
  <c r="CO34" i="278" s="1"/>
  <c r="CO118" i="325"/>
  <c r="CO130" i="325"/>
  <c r="CJ57" i="278"/>
  <c r="CJ58" i="278" s="1"/>
  <c r="CJ64" i="278" s="1"/>
  <c r="CI64" i="278"/>
  <c r="CI66" i="278" s="1"/>
  <c r="CI105" i="278" s="1"/>
  <c r="CI109" i="278" s="1"/>
  <c r="CF329" i="278"/>
  <c r="CF30" i="265" s="1"/>
  <c r="DA319" i="278"/>
  <c r="DA310" i="278"/>
  <c r="CH10" i="265"/>
  <c r="CH320" i="278"/>
  <c r="CH321" i="278" s="1"/>
  <c r="CH311" i="278"/>
  <c r="CH312" i="278" s="1"/>
  <c r="CK33" i="278"/>
  <c r="CK35" i="278" s="1"/>
  <c r="CG311" i="278"/>
  <c r="CG312" i="278" s="1"/>
  <c r="CG320" i="278"/>
  <c r="CG321" i="278" s="1"/>
  <c r="CH9" i="265"/>
  <c r="CL22" i="278"/>
  <c r="CL33" i="278" s="1"/>
  <c r="CL35" i="278" s="1"/>
  <c r="CL93" i="278" s="1"/>
  <c r="CG9" i="265"/>
  <c r="CM19" i="278"/>
  <c r="CM335" i="278"/>
  <c r="CI300" i="278"/>
  <c r="CI302" i="278" s="1"/>
  <c r="CI303" i="278" s="1"/>
  <c r="CL295" i="278"/>
  <c r="CL301" i="278" s="1"/>
  <c r="CK127" i="278"/>
  <c r="CK128" i="278" s="1"/>
  <c r="CK158" i="278" s="1"/>
  <c r="CK80" i="278"/>
  <c r="CK81" i="278" s="1"/>
  <c r="CK107" i="278" s="1"/>
  <c r="CK50" i="278"/>
  <c r="CK51" i="278" s="1"/>
  <c r="CK104" i="278" s="1"/>
  <c r="CK119" i="278"/>
  <c r="CK120" i="278" s="1"/>
  <c r="CK157" i="278" s="1"/>
  <c r="CJ162" i="278"/>
  <c r="CM276" i="278"/>
  <c r="CM278" i="278" s="1"/>
  <c r="CM294" i="278" s="1"/>
  <c r="CM268" i="278"/>
  <c r="CM270" i="278" s="1"/>
  <c r="CM293" i="278" s="1"/>
  <c r="CM260" i="278"/>
  <c r="CM262" i="278" s="1"/>
  <c r="CM292" i="278" s="1"/>
  <c r="CM244" i="278"/>
  <c r="CM246" i="278" s="1"/>
  <c r="CM290" i="278" s="1"/>
  <c r="CM252" i="278"/>
  <c r="CM254" i="278" s="1"/>
  <c r="CM291" i="278" s="1"/>
  <c r="CM228" i="278"/>
  <c r="CM230" i="278" s="1"/>
  <c r="CM288" i="278" s="1"/>
  <c r="CM196" i="278"/>
  <c r="CM198" i="278" s="1"/>
  <c r="CM284" i="278" s="1"/>
  <c r="CM204" i="278"/>
  <c r="CM206" i="278" s="1"/>
  <c r="CM285" i="278" s="1"/>
  <c r="CM236" i="278"/>
  <c r="CM238" i="278" s="1"/>
  <c r="CM289" i="278" s="1"/>
  <c r="CM212" i="278"/>
  <c r="CM214" i="278" s="1"/>
  <c r="CM286" i="278" s="1"/>
  <c r="CM220" i="278"/>
  <c r="CM222" i="278" s="1"/>
  <c r="CM287" i="278" s="1"/>
  <c r="CM172" i="278"/>
  <c r="CM174" i="278" s="1"/>
  <c r="CM281" i="278" s="1"/>
  <c r="CM188" i="278"/>
  <c r="CM190" i="278" s="1"/>
  <c r="CM283" i="278" s="1"/>
  <c r="CM134" i="278"/>
  <c r="CM136" i="278" s="1"/>
  <c r="CM159" i="278" s="1"/>
  <c r="CM180" i="278"/>
  <c r="CM182" i="278" s="1"/>
  <c r="CM282" i="278" s="1"/>
  <c r="CM143" i="278"/>
  <c r="CM145" i="278" s="1"/>
  <c r="CM160" i="278" s="1"/>
  <c r="CM152" i="278"/>
  <c r="CM154" i="278" s="1"/>
  <c r="CM161" i="278" s="1"/>
  <c r="CM20" i="278"/>
  <c r="DA44" i="273"/>
  <c r="DA259" i="278"/>
  <c r="DA275" i="278"/>
  <c r="DA267" i="278"/>
  <c r="DA243" i="278"/>
  <c r="DA251" i="278"/>
  <c r="DA227" i="278"/>
  <c r="DA203" i="278"/>
  <c r="DA235" i="278"/>
  <c r="DA211" i="278"/>
  <c r="DA219" i="278"/>
  <c r="DA171" i="278"/>
  <c r="DA187" i="278"/>
  <c r="DA195" i="278"/>
  <c r="DA179" i="278"/>
  <c r="DA133" i="278"/>
  <c r="DA142" i="278"/>
  <c r="DA151" i="278"/>
  <c r="CM59" i="324"/>
  <c r="CM22" i="327"/>
  <c r="CO4" i="320"/>
  <c r="CO4" i="323"/>
  <c r="CO4" i="285"/>
  <c r="CO4" i="288"/>
  <c r="CO4" i="282"/>
  <c r="CO4" i="275"/>
  <c r="CO4" i="325"/>
  <c r="CO4" i="265"/>
  <c r="CO4" i="286"/>
  <c r="CO4" i="289"/>
  <c r="CO4" i="315"/>
  <c r="CO4" i="327"/>
  <c r="CO4" i="273"/>
  <c r="CO4" i="278"/>
  <c r="CO4" i="324"/>
  <c r="CN61" i="324"/>
  <c r="CN24" i="327"/>
  <c r="CN179" i="273"/>
  <c r="CN68" i="273"/>
  <c r="CN70" i="273" s="1"/>
  <c r="CJ3" i="286"/>
  <c r="CJ3" i="275"/>
  <c r="CJ3" i="278"/>
  <c r="CJ3" i="288"/>
  <c r="CJ3" i="327"/>
  <c r="CJ3" i="273"/>
  <c r="CJ3" i="325"/>
  <c r="CJ3" i="320"/>
  <c r="CJ3" i="324"/>
  <c r="CJ3" i="323"/>
  <c r="CJ3" i="285"/>
  <c r="CJ3" i="315"/>
  <c r="CJ3" i="289"/>
  <c r="CJ3" i="265"/>
  <c r="CJ3" i="282"/>
  <c r="CL20" i="327"/>
  <c r="CL57" i="324"/>
  <c r="CL63" i="324" s="1"/>
  <c r="CL64" i="324" s="1"/>
  <c r="CO124" i="273"/>
  <c r="CO180" i="273"/>
  <c r="CO88" i="273"/>
  <c r="CN60" i="324"/>
  <c r="CN23" i="327"/>
  <c r="CO169" i="273"/>
  <c r="CP170" i="273" s="1"/>
  <c r="CP172" i="273" s="1"/>
  <c r="CP173" i="273" s="1"/>
  <c r="CO207" i="273"/>
  <c r="CO55" i="273"/>
  <c r="CP56" i="273" s="1"/>
  <c r="CO32" i="324"/>
  <c r="CO33" i="324" s="1"/>
  <c r="CO178" i="273"/>
  <c r="CO37" i="324"/>
  <c r="CO38" i="324" s="1"/>
  <c r="CO27" i="324"/>
  <c r="CO28" i="324" s="1"/>
  <c r="CN58" i="324"/>
  <c r="CN21" i="327"/>
  <c r="CM21" i="327"/>
  <c r="CM58" i="324"/>
  <c r="CM197" i="273"/>
  <c r="CM198" i="273" s="1"/>
  <c r="CM201" i="273" s="1"/>
  <c r="CM202" i="273"/>
  <c r="CM203" i="273" s="1"/>
  <c r="CM208" i="273"/>
  <c r="CM209" i="273" s="1"/>
  <c r="CK34" i="265"/>
  <c r="CK66" i="324"/>
  <c r="CK11" i="325"/>
  <c r="CK28" i="285"/>
  <c r="CM61" i="324"/>
  <c r="CM24" i="327"/>
  <c r="CP2" i="285"/>
  <c r="CP2" i="273"/>
  <c r="CP51" i="273"/>
  <c r="CP52" i="273" s="1"/>
  <c r="CP107" i="325" s="1"/>
  <c r="CP108" i="325" s="1"/>
  <c r="CP135" i="325" s="1"/>
  <c r="CP121" i="273"/>
  <c r="CP122" i="273" s="1"/>
  <c r="CP125" i="273" s="1"/>
  <c r="CP2" i="325"/>
  <c r="CP2" i="315"/>
  <c r="CP2" i="288"/>
  <c r="CP2" i="323"/>
  <c r="CP154" i="273"/>
  <c r="CP155" i="273" s="1"/>
  <c r="CP2" i="327"/>
  <c r="CP220" i="273"/>
  <c r="CP221" i="273" s="1"/>
  <c r="CP2" i="278"/>
  <c r="CP2" i="275"/>
  <c r="CP2" i="286"/>
  <c r="CP2" i="282"/>
  <c r="CP2" i="265"/>
  <c r="CP2" i="324"/>
  <c r="CP64" i="273"/>
  <c r="CP65" i="273" s="1"/>
  <c r="CP45" i="325" s="1"/>
  <c r="CP2" i="289"/>
  <c r="CP163" i="273"/>
  <c r="CP164" i="273" s="1"/>
  <c r="CP2" i="320"/>
  <c r="CP84" i="273"/>
  <c r="CP85" i="273" s="1"/>
  <c r="CL182" i="273"/>
  <c r="CK189" i="273"/>
  <c r="CK190" i="273" s="1"/>
  <c r="CO15" i="275"/>
  <c r="CO42" i="324"/>
  <c r="CO43" i="324" s="1"/>
  <c r="CO73" i="273"/>
  <c r="CP74" i="273" s="1"/>
  <c r="CO69" i="273"/>
  <c r="CO11" i="286"/>
  <c r="CO93" i="273"/>
  <c r="CP94" i="273" s="1"/>
  <c r="CP181" i="273" s="1"/>
  <c r="CO89" i="273"/>
  <c r="CN20" i="275"/>
  <c r="CO17" i="275" s="1"/>
  <c r="CN22" i="327"/>
  <c r="CN59" i="324"/>
  <c r="CM23" i="327"/>
  <c r="CM60" i="324"/>
  <c r="CN88" i="273"/>
  <c r="CN90" i="273" s="1"/>
  <c r="CN91" i="278" s="1"/>
  <c r="CN180" i="273"/>
  <c r="CN124" i="273"/>
  <c r="CN126" i="273" s="1"/>
  <c r="CN21" i="285" s="1"/>
  <c r="CQ219" i="273"/>
  <c r="CR40" i="273"/>
  <c r="CQ43" i="273"/>
  <c r="CQ45" i="273" s="1"/>
  <c r="CQ149" i="273" s="1"/>
  <c r="CQ150" i="273" s="1"/>
  <c r="CQ49" i="324" s="1"/>
  <c r="CQ50" i="324" s="1"/>
  <c r="CM22" i="324"/>
  <c r="CM23" i="324" s="1"/>
  <c r="CM214" i="273"/>
  <c r="CM215" i="273" s="1"/>
  <c r="CM21" i="278" s="1"/>
  <c r="CO68" i="273"/>
  <c r="CO179" i="273"/>
  <c r="DD5" i="327"/>
  <c r="DD5" i="325"/>
  <c r="DA39" i="273"/>
  <c r="DD5" i="324"/>
  <c r="DD5" i="323"/>
  <c r="DB34" i="273"/>
  <c r="DC28" i="273"/>
  <c r="DC29" i="273" s="1"/>
  <c r="DC33" i="273" s="1"/>
  <c r="DC32" i="273"/>
  <c r="DD5" i="320"/>
  <c r="DD25" i="273"/>
  <c r="DD26" i="273" s="1"/>
  <c r="DD5" i="315"/>
  <c r="DD5" i="288"/>
  <c r="DD5" i="282"/>
  <c r="DD5" i="275"/>
  <c r="DD5" i="286"/>
  <c r="DD5" i="265"/>
  <c r="DD5" i="285"/>
  <c r="DD5" i="289"/>
  <c r="DD5" i="278"/>
  <c r="DD15" i="273"/>
  <c r="DD16" i="273" s="1"/>
  <c r="DD5" i="273"/>
  <c r="DC177" i="273"/>
  <c r="DC168" i="273"/>
  <c r="CJ108" i="278" l="1"/>
  <c r="CJ50" i="325"/>
  <c r="CJ51" i="325" s="1"/>
  <c r="CJ54" i="325" s="1"/>
  <c r="CJ55" i="325" s="1"/>
  <c r="CJ59" i="325" s="1"/>
  <c r="CJ60" i="325" s="1"/>
  <c r="DB87" i="278"/>
  <c r="DB88" i="278" s="1"/>
  <c r="DB94" i="278" s="1"/>
  <c r="DB48" i="324"/>
  <c r="CQ62" i="324"/>
  <c r="CQ25" i="327"/>
  <c r="DQ10" i="273"/>
  <c r="DP12" i="273"/>
  <c r="CL95" i="278"/>
  <c r="CL100" i="278" s="1"/>
  <c r="CL101" i="278" s="1"/>
  <c r="CK72" i="278"/>
  <c r="CK73" i="278" s="1"/>
  <c r="CK106" i="278" s="1"/>
  <c r="CK93" i="278"/>
  <c r="CK95" i="278" s="1"/>
  <c r="CK100" i="278" s="1"/>
  <c r="CK101" i="278" s="1"/>
  <c r="CQ79" i="288"/>
  <c r="CQ135" i="273"/>
  <c r="CQ136" i="273" s="1"/>
  <c r="CQ139" i="273" s="1"/>
  <c r="CP261" i="278"/>
  <c r="CP99" i="278"/>
  <c r="CN140" i="273"/>
  <c r="CM92" i="278"/>
  <c r="CP106" i="273"/>
  <c r="CP138" i="273"/>
  <c r="CO46" i="325"/>
  <c r="CO55" i="288"/>
  <c r="CN111" i="273"/>
  <c r="CM112" i="273" s="1"/>
  <c r="CM61" i="288" s="1"/>
  <c r="CN51" i="288"/>
  <c r="CN52" i="288" s="1"/>
  <c r="CN56" i="288" s="1"/>
  <c r="CN92" i="325"/>
  <c r="CN42" i="288"/>
  <c r="CN35" i="288"/>
  <c r="DD38" i="273"/>
  <c r="DD13" i="288"/>
  <c r="DD145" i="325"/>
  <c r="CQ103" i="273"/>
  <c r="CQ104" i="273" s="1"/>
  <c r="CQ107" i="273" s="1"/>
  <c r="CQ26" i="288"/>
  <c r="CO47" i="325"/>
  <c r="CO62" i="325" s="1"/>
  <c r="CP42" i="325"/>
  <c r="CP43" i="325" s="1"/>
  <c r="CP93" i="325"/>
  <c r="CO108" i="273"/>
  <c r="CN58" i="325"/>
  <c r="CP56" i="278"/>
  <c r="CP79" i="278"/>
  <c r="CP49" i="278"/>
  <c r="CP118" i="278"/>
  <c r="CP144" i="278"/>
  <c r="CP173" i="278"/>
  <c r="CP71" i="278"/>
  <c r="CP269" i="278"/>
  <c r="CP126" i="278"/>
  <c r="CP213" i="278"/>
  <c r="CP181" i="278"/>
  <c r="CP135" i="278"/>
  <c r="CP153" i="278"/>
  <c r="CP197" i="278"/>
  <c r="CP189" i="278"/>
  <c r="CP229" i="278"/>
  <c r="CP245" i="278"/>
  <c r="CP277" i="278"/>
  <c r="CP205" i="278"/>
  <c r="CP237" i="278"/>
  <c r="CP253" i="278"/>
  <c r="CP221" i="278"/>
  <c r="CQ13" i="289"/>
  <c r="CQ14" i="289" s="1"/>
  <c r="AO12" i="325"/>
  <c r="CJ61" i="278"/>
  <c r="CJ62" i="278" s="1"/>
  <c r="CJ65" i="278" s="1"/>
  <c r="CJ66" i="278" s="1"/>
  <c r="CJ105" i="278" s="1"/>
  <c r="CJ109" i="278" s="1"/>
  <c r="CO40" i="278"/>
  <c r="CN129" i="325"/>
  <c r="CN117" i="325"/>
  <c r="CP28" i="278"/>
  <c r="CP29" i="278" s="1"/>
  <c r="CP34" i="278" s="1"/>
  <c r="CP130" i="325"/>
  <c r="CP118" i="325"/>
  <c r="CP26" i="327"/>
  <c r="CH323" i="278"/>
  <c r="CH73" i="265"/>
  <c r="CG323" i="278"/>
  <c r="CG324" i="278" s="1"/>
  <c r="CG328" i="278" s="1"/>
  <c r="CG73" i="265"/>
  <c r="CH314" i="278"/>
  <c r="CH67" i="265"/>
  <c r="CG314" i="278"/>
  <c r="CG315" i="278" s="1"/>
  <c r="CG327" i="278" s="1"/>
  <c r="CG67" i="265"/>
  <c r="CK57" i="278"/>
  <c r="CK58" i="278" s="1"/>
  <c r="CK64" i="278" s="1"/>
  <c r="CG10" i="265"/>
  <c r="CG11" i="265" s="1"/>
  <c r="CG29" i="265" s="1"/>
  <c r="CI10" i="265"/>
  <c r="CI320" i="278"/>
  <c r="CI321" i="278" s="1"/>
  <c r="CI311" i="278"/>
  <c r="CI312" i="278" s="1"/>
  <c r="DB310" i="278"/>
  <c r="DB319" i="278"/>
  <c r="CL39" i="278"/>
  <c r="CL41" i="278" s="1"/>
  <c r="CL80" i="278" s="1"/>
  <c r="CL81" i="278" s="1"/>
  <c r="CL107" i="278" s="1"/>
  <c r="CH11" i="265"/>
  <c r="CH29" i="265" s="1"/>
  <c r="CM22" i="278"/>
  <c r="CM39" i="278" s="1"/>
  <c r="CM41" i="278" s="1"/>
  <c r="CI9" i="265"/>
  <c r="CN19" i="278"/>
  <c r="CN335" i="278"/>
  <c r="CJ300" i="278"/>
  <c r="CJ302" i="278" s="1"/>
  <c r="CJ303" i="278" s="1"/>
  <c r="CM295" i="278"/>
  <c r="CM301" i="278" s="1"/>
  <c r="DB44" i="273"/>
  <c r="DB275" i="278"/>
  <c r="DB251" i="278"/>
  <c r="DB259" i="278"/>
  <c r="DB267" i="278"/>
  <c r="DB235" i="278"/>
  <c r="DB243" i="278"/>
  <c r="DB219" i="278"/>
  <c r="DB227" i="278"/>
  <c r="DB203" i="278"/>
  <c r="DB211" i="278"/>
  <c r="DB195" i="278"/>
  <c r="DB179" i="278"/>
  <c r="DB187" i="278"/>
  <c r="DB151" i="278"/>
  <c r="DB171" i="278"/>
  <c r="DB133" i="278"/>
  <c r="DB142" i="278"/>
  <c r="CK162" i="278"/>
  <c r="CN276" i="278"/>
  <c r="CN278" i="278" s="1"/>
  <c r="CN294" i="278" s="1"/>
  <c r="CN252" i="278"/>
  <c r="CN254" i="278" s="1"/>
  <c r="CN291" i="278" s="1"/>
  <c r="CN268" i="278"/>
  <c r="CN270" i="278" s="1"/>
  <c r="CN293" i="278" s="1"/>
  <c r="CN260" i="278"/>
  <c r="CN262" i="278" s="1"/>
  <c r="CN292" i="278" s="1"/>
  <c r="CN236" i="278"/>
  <c r="CN238" i="278" s="1"/>
  <c r="CN289" i="278" s="1"/>
  <c r="CN244" i="278"/>
  <c r="CN246" i="278" s="1"/>
  <c r="CN290" i="278" s="1"/>
  <c r="CN220" i="278"/>
  <c r="CN222" i="278" s="1"/>
  <c r="CN287" i="278" s="1"/>
  <c r="CN228" i="278"/>
  <c r="CN230" i="278" s="1"/>
  <c r="CN288" i="278" s="1"/>
  <c r="CN204" i="278"/>
  <c r="CN206" i="278" s="1"/>
  <c r="CN285" i="278" s="1"/>
  <c r="CN212" i="278"/>
  <c r="CN214" i="278" s="1"/>
  <c r="CN286" i="278" s="1"/>
  <c r="CN196" i="278"/>
  <c r="CN198" i="278" s="1"/>
  <c r="CN284" i="278" s="1"/>
  <c r="CN180" i="278"/>
  <c r="CN182" i="278" s="1"/>
  <c r="CN282" i="278" s="1"/>
  <c r="CN188" i="278"/>
  <c r="CN190" i="278" s="1"/>
  <c r="CN283" i="278" s="1"/>
  <c r="CN152" i="278"/>
  <c r="CN154" i="278" s="1"/>
  <c r="CN161" i="278" s="1"/>
  <c r="CN172" i="278"/>
  <c r="CN174" i="278" s="1"/>
  <c r="CN281" i="278" s="1"/>
  <c r="CN134" i="278"/>
  <c r="CN136" i="278" s="1"/>
  <c r="CN159" i="278" s="1"/>
  <c r="CN143" i="278"/>
  <c r="CN145" i="278" s="1"/>
  <c r="CN160" i="278" s="1"/>
  <c r="CN20" i="278"/>
  <c r="CL72" i="278"/>
  <c r="CL73" i="278" s="1"/>
  <c r="CL106" i="278" s="1"/>
  <c r="CL57" i="278"/>
  <c r="CL58" i="278" s="1"/>
  <c r="CO20" i="275"/>
  <c r="CP17" i="275" s="1"/>
  <c r="CO70" i="273"/>
  <c r="CR43" i="273"/>
  <c r="CR45" i="273" s="1"/>
  <c r="CR149" i="273" s="1"/>
  <c r="CR150" i="273" s="1"/>
  <c r="CR49" i="324" s="1"/>
  <c r="CR50" i="324" s="1"/>
  <c r="CR219" i="273"/>
  <c r="CS40" i="273"/>
  <c r="CN197" i="273"/>
  <c r="CN198" i="273" s="1"/>
  <c r="CN201" i="273" s="1"/>
  <c r="CN202" i="273"/>
  <c r="CN203" i="273" s="1"/>
  <c r="CN208" i="273"/>
  <c r="CN209" i="273" s="1"/>
  <c r="CP73" i="273"/>
  <c r="CQ74" i="273" s="1"/>
  <c r="CP69" i="273"/>
  <c r="CP15" i="275"/>
  <c r="CP42" i="324"/>
  <c r="CP43" i="324" s="1"/>
  <c r="CO21" i="327"/>
  <c r="CO58" i="324"/>
  <c r="CP68" i="273"/>
  <c r="CP179" i="273"/>
  <c r="CL28" i="285"/>
  <c r="CL34" i="265"/>
  <c r="CL11" i="325"/>
  <c r="CL66" i="324"/>
  <c r="CM20" i="327"/>
  <c r="CM57" i="324"/>
  <c r="CM63" i="324" s="1"/>
  <c r="CM64" i="324" s="1"/>
  <c r="CK3" i="315"/>
  <c r="CK3" i="282"/>
  <c r="CK3" i="285"/>
  <c r="CK3" i="273"/>
  <c r="CK3" i="325"/>
  <c r="CK3" i="286"/>
  <c r="CK3" i="278"/>
  <c r="CK3" i="275"/>
  <c r="CK3" i="288"/>
  <c r="CK3" i="320"/>
  <c r="CK3" i="289"/>
  <c r="CK3" i="324"/>
  <c r="CK3" i="265"/>
  <c r="CK3" i="327"/>
  <c r="CK3" i="323"/>
  <c r="CO60" i="324"/>
  <c r="CO23" i="327"/>
  <c r="CO90" i="273"/>
  <c r="CO91" i="278" s="1"/>
  <c r="CN22" i="324"/>
  <c r="CN23" i="324" s="1"/>
  <c r="CN214" i="273"/>
  <c r="CN215" i="273" s="1"/>
  <c r="CN21" i="278" s="1"/>
  <c r="CP124" i="273"/>
  <c r="CP180" i="273"/>
  <c r="CP88" i="273"/>
  <c r="CM182" i="273"/>
  <c r="CL189" i="273"/>
  <c r="CL190" i="273" s="1"/>
  <c r="CP169" i="273"/>
  <c r="CQ170" i="273" s="1"/>
  <c r="CQ172" i="273" s="1"/>
  <c r="CQ173" i="273" s="1"/>
  <c r="CP207" i="273"/>
  <c r="CP4" i="282"/>
  <c r="CP4" i="289"/>
  <c r="CP4" i="288"/>
  <c r="CP4" i="325"/>
  <c r="CP4" i="286"/>
  <c r="CP4" i="320"/>
  <c r="CP4" i="324"/>
  <c r="CP4" i="315"/>
  <c r="CP4" i="275"/>
  <c r="CP4" i="285"/>
  <c r="CP4" i="265"/>
  <c r="CP4" i="327"/>
  <c r="CP4" i="278"/>
  <c r="CP4" i="273"/>
  <c r="CP4" i="323"/>
  <c r="CQ2" i="286"/>
  <c r="CQ2" i="265"/>
  <c r="CQ2" i="323"/>
  <c r="CQ2" i="325"/>
  <c r="CQ2" i="285"/>
  <c r="CQ220" i="273"/>
  <c r="CQ221" i="273" s="1"/>
  <c r="CQ2" i="289"/>
  <c r="CQ2" i="288"/>
  <c r="CQ2" i="278"/>
  <c r="CQ2" i="275"/>
  <c r="CQ2" i="315"/>
  <c r="CQ64" i="273"/>
  <c r="CQ65" i="273" s="1"/>
  <c r="CQ45" i="325" s="1"/>
  <c r="CQ2" i="273"/>
  <c r="CQ84" i="273"/>
  <c r="CQ85" i="273" s="1"/>
  <c r="CQ51" i="273"/>
  <c r="CQ2" i="282"/>
  <c r="CQ154" i="273"/>
  <c r="CQ155" i="273" s="1"/>
  <c r="CQ163" i="273"/>
  <c r="CQ164" i="273" s="1"/>
  <c r="CQ121" i="273"/>
  <c r="CQ122" i="273" s="1"/>
  <c r="CQ125" i="273" s="1"/>
  <c r="CQ2" i="324"/>
  <c r="CQ2" i="320"/>
  <c r="CQ2" i="327"/>
  <c r="CO24" i="327"/>
  <c r="CO61" i="324"/>
  <c r="CP89" i="273"/>
  <c r="CP11" i="286"/>
  <c r="CP93" i="273"/>
  <c r="CQ94" i="273" s="1"/>
  <c r="CQ181" i="273" s="1"/>
  <c r="CP27" i="324"/>
  <c r="CP28" i="324" s="1"/>
  <c r="CP178" i="273"/>
  <c r="CP32" i="324"/>
  <c r="CP33" i="324" s="1"/>
  <c r="CP55" i="273"/>
  <c r="CQ56" i="273" s="1"/>
  <c r="CP37" i="324"/>
  <c r="CP38" i="324" s="1"/>
  <c r="CO59" i="324"/>
  <c r="CO22" i="327"/>
  <c r="CO126" i="273"/>
  <c r="DE5" i="327"/>
  <c r="DE5" i="325"/>
  <c r="DB39" i="273"/>
  <c r="DE5" i="324"/>
  <c r="DE5" i="323"/>
  <c r="DC34" i="273"/>
  <c r="DD28" i="273"/>
  <c r="DD29" i="273" s="1"/>
  <c r="DD33" i="273" s="1"/>
  <c r="DD32" i="273"/>
  <c r="DE5" i="320"/>
  <c r="DE25" i="273"/>
  <c r="DE26" i="273" s="1"/>
  <c r="DE5" i="315"/>
  <c r="DE5" i="275"/>
  <c r="DE5" i="286"/>
  <c r="DE5" i="265"/>
  <c r="DE5" i="288"/>
  <c r="DE5" i="282"/>
  <c r="DE5" i="278"/>
  <c r="DE5" i="285"/>
  <c r="DE5" i="289"/>
  <c r="DE15" i="273"/>
  <c r="DE16" i="273" s="1"/>
  <c r="DE5" i="273"/>
  <c r="DD177" i="273"/>
  <c r="DD168" i="273"/>
  <c r="CK108" i="278" l="1"/>
  <c r="CK50" i="325"/>
  <c r="CK51" i="325" s="1"/>
  <c r="CK54" i="325" s="1"/>
  <c r="CK55" i="325" s="1"/>
  <c r="CK59" i="325" s="1"/>
  <c r="CK60" i="325" s="1"/>
  <c r="CL108" i="278"/>
  <c r="CL50" i="325"/>
  <c r="CL51" i="325" s="1"/>
  <c r="CL54" i="325" s="1"/>
  <c r="CL55" i="325" s="1"/>
  <c r="CL59" i="325" s="1"/>
  <c r="CL60" i="325" s="1"/>
  <c r="DC87" i="278"/>
  <c r="DC88" i="278" s="1"/>
  <c r="DC94" i="278" s="1"/>
  <c r="DC48" i="324"/>
  <c r="CR62" i="324"/>
  <c r="CR25" i="327"/>
  <c r="DR10" i="273"/>
  <c r="DQ12" i="273"/>
  <c r="CR79" i="288"/>
  <c r="CR135" i="273"/>
  <c r="CR136" i="273" s="1"/>
  <c r="CR139" i="273" s="1"/>
  <c r="CQ106" i="273"/>
  <c r="CQ138" i="273"/>
  <c r="CQ245" i="278"/>
  <c r="CQ99" i="278"/>
  <c r="CO140" i="273"/>
  <c r="CN92" i="278"/>
  <c r="CO111" i="273"/>
  <c r="CN112" i="273" s="1"/>
  <c r="CN61" i="288" s="1"/>
  <c r="CO51" i="288"/>
  <c r="CO52" i="288" s="1"/>
  <c r="CO56" i="288" s="1"/>
  <c r="CP46" i="325"/>
  <c r="CP47" i="325" s="1"/>
  <c r="CP62" i="325" s="1"/>
  <c r="CP55" i="288"/>
  <c r="CO92" i="325"/>
  <c r="CO42" i="288"/>
  <c r="CO35" i="288"/>
  <c r="DE38" i="273"/>
  <c r="DE13" i="288"/>
  <c r="DE145" i="325"/>
  <c r="CR103" i="273"/>
  <c r="CR104" i="273" s="1"/>
  <c r="CR107" i="273" s="1"/>
  <c r="CR26" i="288"/>
  <c r="P63" i="325"/>
  <c r="CQ42" i="325"/>
  <c r="CQ43" i="325" s="1"/>
  <c r="CQ93" i="325"/>
  <c r="CQ118" i="278"/>
  <c r="CP108" i="273"/>
  <c r="CO58" i="325"/>
  <c r="CQ49" i="278"/>
  <c r="CQ153" i="278"/>
  <c r="CQ126" i="278"/>
  <c r="CQ79" i="278"/>
  <c r="CQ71" i="278"/>
  <c r="CQ56" i="278"/>
  <c r="CQ135" i="278"/>
  <c r="CQ197" i="278"/>
  <c r="CQ144" i="278"/>
  <c r="CQ229" i="278"/>
  <c r="CQ181" i="278"/>
  <c r="CQ269" i="278"/>
  <c r="CQ173" i="278"/>
  <c r="CQ253" i="278"/>
  <c r="CQ189" i="278"/>
  <c r="CQ261" i="278"/>
  <c r="CQ221" i="278"/>
  <c r="CQ237" i="278"/>
  <c r="CQ277" i="278"/>
  <c r="CQ205" i="278"/>
  <c r="CQ213" i="278"/>
  <c r="CR13" i="289"/>
  <c r="CR14" i="289" s="1"/>
  <c r="CG329" i="278"/>
  <c r="CG30" i="265" s="1"/>
  <c r="CP40" i="278"/>
  <c r="CO22" i="324"/>
  <c r="CO23" i="324" s="1"/>
  <c r="CO20" i="327" s="1"/>
  <c r="CO129" i="325"/>
  <c r="CO117" i="325"/>
  <c r="CQ28" i="278"/>
  <c r="CQ29" i="278" s="1"/>
  <c r="CQ34" i="278" s="1"/>
  <c r="CQ130" i="325"/>
  <c r="CQ118" i="325"/>
  <c r="CL127" i="278"/>
  <c r="CL128" i="278" s="1"/>
  <c r="CL158" i="278" s="1"/>
  <c r="CL119" i="278"/>
  <c r="CL120" i="278" s="1"/>
  <c r="CL157" i="278" s="1"/>
  <c r="CL50" i="278"/>
  <c r="CL51" i="278" s="1"/>
  <c r="CL104" i="278" s="1"/>
  <c r="CH324" i="278"/>
  <c r="CH328" i="278" s="1"/>
  <c r="CK61" i="278"/>
  <c r="CK62" i="278" s="1"/>
  <c r="CK65" i="278" s="1"/>
  <c r="CK66" i="278" s="1"/>
  <c r="CK105" i="278" s="1"/>
  <c r="CK109" i="278" s="1"/>
  <c r="CI314" i="278"/>
  <c r="CI315" i="278" s="1"/>
  <c r="CI327" i="278" s="1"/>
  <c r="CI67" i="265"/>
  <c r="CN22" i="278"/>
  <c r="CN39" i="278" s="1"/>
  <c r="CN41" i="278" s="1"/>
  <c r="CI323" i="278"/>
  <c r="CI324" i="278" s="1"/>
  <c r="CI328" i="278" s="1"/>
  <c r="CI73" i="265"/>
  <c r="CH315" i="278"/>
  <c r="CH327" i="278" s="1"/>
  <c r="DC319" i="278"/>
  <c r="DC310" i="278"/>
  <c r="CJ10" i="265"/>
  <c r="CJ320" i="278"/>
  <c r="CJ321" i="278" s="1"/>
  <c r="CJ311" i="278"/>
  <c r="CJ312" i="278" s="1"/>
  <c r="CM33" i="278"/>
  <c r="CM35" i="278" s="1"/>
  <c r="CI11" i="265"/>
  <c r="CI29" i="265" s="1"/>
  <c r="CJ9" i="265"/>
  <c r="CO19" i="278"/>
  <c r="CO335" i="278"/>
  <c r="CK300" i="278"/>
  <c r="CK302" i="278" s="1"/>
  <c r="CK303" i="278" s="1"/>
  <c r="CN295" i="278"/>
  <c r="CN301" i="278" s="1"/>
  <c r="CO214" i="273"/>
  <c r="CO215" i="273" s="1"/>
  <c r="CO21" i="278" s="1"/>
  <c r="CM119" i="278"/>
  <c r="CM120" i="278" s="1"/>
  <c r="CM157" i="278" s="1"/>
  <c r="CM80" i="278"/>
  <c r="CM81" i="278" s="1"/>
  <c r="CM107" i="278" s="1"/>
  <c r="CM127" i="278"/>
  <c r="CM128" i="278" s="1"/>
  <c r="CM158" i="278" s="1"/>
  <c r="CM50" i="278"/>
  <c r="CM51" i="278" s="1"/>
  <c r="CM104" i="278" s="1"/>
  <c r="CO268" i="278"/>
  <c r="CO270" i="278" s="1"/>
  <c r="CO293" i="278" s="1"/>
  <c r="CO276" i="278"/>
  <c r="CO278" i="278" s="1"/>
  <c r="CO294" i="278" s="1"/>
  <c r="CO244" i="278"/>
  <c r="CO246" i="278" s="1"/>
  <c r="CO290" i="278" s="1"/>
  <c r="CO252" i="278"/>
  <c r="CO254" i="278" s="1"/>
  <c r="CO291" i="278" s="1"/>
  <c r="CO260" i="278"/>
  <c r="CO262" i="278" s="1"/>
  <c r="CO292" i="278" s="1"/>
  <c r="CO236" i="278"/>
  <c r="CO238" i="278" s="1"/>
  <c r="CO289" i="278" s="1"/>
  <c r="CO212" i="278"/>
  <c r="CO214" i="278" s="1"/>
  <c r="CO286" i="278" s="1"/>
  <c r="CO220" i="278"/>
  <c r="CO222" i="278" s="1"/>
  <c r="CO287" i="278" s="1"/>
  <c r="CO228" i="278"/>
  <c r="CO230" i="278" s="1"/>
  <c r="CO288" i="278" s="1"/>
  <c r="CO204" i="278"/>
  <c r="CO206" i="278" s="1"/>
  <c r="CO285" i="278" s="1"/>
  <c r="CO188" i="278"/>
  <c r="CO190" i="278" s="1"/>
  <c r="CO283" i="278" s="1"/>
  <c r="CO196" i="278"/>
  <c r="CO198" i="278" s="1"/>
  <c r="CO284" i="278" s="1"/>
  <c r="CO172" i="278"/>
  <c r="CO174" i="278" s="1"/>
  <c r="CO281" i="278" s="1"/>
  <c r="CO180" i="278"/>
  <c r="CO182" i="278" s="1"/>
  <c r="CO282" i="278" s="1"/>
  <c r="CO143" i="278"/>
  <c r="CO145" i="278" s="1"/>
  <c r="CO160" i="278" s="1"/>
  <c r="CO152" i="278"/>
  <c r="CO154" i="278" s="1"/>
  <c r="CO161" i="278" s="1"/>
  <c r="CO134" i="278"/>
  <c r="CO136" i="278" s="1"/>
  <c r="CO159" i="278" s="1"/>
  <c r="CO20" i="278"/>
  <c r="CL64" i="278"/>
  <c r="CL61" i="278"/>
  <c r="CL62" i="278" s="1"/>
  <c r="CL65" i="278" s="1"/>
  <c r="DC39" i="273"/>
  <c r="DC275" i="278"/>
  <c r="DC243" i="278"/>
  <c r="DC259" i="278"/>
  <c r="DC267" i="278"/>
  <c r="DC235" i="278"/>
  <c r="DC251" i="278"/>
  <c r="DC211" i="278"/>
  <c r="DC219" i="278"/>
  <c r="DC227" i="278"/>
  <c r="DC203" i="278"/>
  <c r="DC187" i="278"/>
  <c r="DC195" i="278"/>
  <c r="DC171" i="278"/>
  <c r="DC179" i="278"/>
  <c r="DC142" i="278"/>
  <c r="DC151" i="278"/>
  <c r="DC133" i="278"/>
  <c r="CP20" i="275"/>
  <c r="CQ17" i="275" s="1"/>
  <c r="CP70" i="273"/>
  <c r="CO21" i="285"/>
  <c r="CP126" i="273"/>
  <c r="CN182" i="273"/>
  <c r="CM189" i="273"/>
  <c r="CM190" i="273" s="1"/>
  <c r="CP23" i="327"/>
  <c r="CP60" i="324"/>
  <c r="CP21" i="327"/>
  <c r="CP58" i="324"/>
  <c r="CN20" i="327"/>
  <c r="CN57" i="324"/>
  <c r="CN63" i="324" s="1"/>
  <c r="CN64" i="324" s="1"/>
  <c r="CQ124" i="273"/>
  <c r="CQ180" i="273"/>
  <c r="CQ88" i="273"/>
  <c r="CT40" i="273"/>
  <c r="CS219" i="273"/>
  <c r="CS43" i="273"/>
  <c r="CS45" i="273" s="1"/>
  <c r="CS149" i="273" s="1"/>
  <c r="CS150" i="273" s="1"/>
  <c r="CS49" i="324" s="1"/>
  <c r="CS50" i="324" s="1"/>
  <c r="CQ179" i="273"/>
  <c r="CQ68" i="273"/>
  <c r="CQ52" i="273"/>
  <c r="CQ107" i="325" s="1"/>
  <c r="CQ108" i="325" s="1"/>
  <c r="CQ135" i="325" s="1"/>
  <c r="CQ69" i="273"/>
  <c r="CQ15" i="275"/>
  <c r="CQ73" i="273"/>
  <c r="CR74" i="273" s="1"/>
  <c r="CQ42" i="324"/>
  <c r="CQ43" i="324" s="1"/>
  <c r="CQ4" i="320"/>
  <c r="CQ4" i="289"/>
  <c r="CQ4" i="285"/>
  <c r="CQ4" i="265"/>
  <c r="CQ4" i="315"/>
  <c r="CQ4" i="288"/>
  <c r="CQ4" i="278"/>
  <c r="CQ4" i="286"/>
  <c r="CQ4" i="324"/>
  <c r="CQ4" i="323"/>
  <c r="CQ4" i="327"/>
  <c r="CQ4" i="275"/>
  <c r="CQ4" i="325"/>
  <c r="CQ4" i="273"/>
  <c r="CQ4" i="282"/>
  <c r="CO208" i="273"/>
  <c r="CO209" i="273" s="1"/>
  <c r="CP90" i="273"/>
  <c r="CP91" i="278" s="1"/>
  <c r="CO202" i="273"/>
  <c r="CO203" i="273" s="1"/>
  <c r="CO197" i="273"/>
  <c r="CO198" i="273" s="1"/>
  <c r="CO201" i="273" s="1"/>
  <c r="CP24" i="327"/>
  <c r="CP61" i="324"/>
  <c r="CP59" i="324"/>
  <c r="CP22" i="327"/>
  <c r="CQ207" i="273"/>
  <c r="CQ169" i="273"/>
  <c r="CR170" i="273" s="1"/>
  <c r="CR172" i="273" s="1"/>
  <c r="CR173" i="273" s="1"/>
  <c r="CQ11" i="286"/>
  <c r="CQ93" i="273"/>
  <c r="CR94" i="273" s="1"/>
  <c r="CR181" i="273" s="1"/>
  <c r="CQ89" i="273"/>
  <c r="CL3" i="282"/>
  <c r="CL3" i="285"/>
  <c r="CL3" i="289"/>
  <c r="CL3" i="275"/>
  <c r="CL3" i="273"/>
  <c r="CL3" i="325"/>
  <c r="CL3" i="327"/>
  <c r="CL3" i="288"/>
  <c r="CL3" i="265"/>
  <c r="CL3" i="324"/>
  <c r="CL3" i="315"/>
  <c r="CL3" i="286"/>
  <c r="CL3" i="323"/>
  <c r="CL3" i="320"/>
  <c r="CL3" i="278"/>
  <c r="CM28" i="285"/>
  <c r="CM66" i="324"/>
  <c r="CM34" i="265"/>
  <c r="CM11" i="325"/>
  <c r="CR2" i="273"/>
  <c r="CR2" i="325"/>
  <c r="CR2" i="285"/>
  <c r="CR154" i="273"/>
  <c r="CR155" i="273" s="1"/>
  <c r="CR84" i="273"/>
  <c r="CR85" i="273" s="1"/>
  <c r="CR51" i="273"/>
  <c r="CR52" i="273" s="1"/>
  <c r="CR107" i="325" s="1"/>
  <c r="CR108" i="325" s="1"/>
  <c r="CR135" i="325" s="1"/>
  <c r="CR2" i="265"/>
  <c r="CR2" i="282"/>
  <c r="CR2" i="327"/>
  <c r="CR163" i="273"/>
  <c r="CR164" i="273" s="1"/>
  <c r="CR2" i="286"/>
  <c r="CR2" i="315"/>
  <c r="CR2" i="289"/>
  <c r="CR2" i="320"/>
  <c r="CR2" i="275"/>
  <c r="CR2" i="278"/>
  <c r="CR2" i="324"/>
  <c r="CR121" i="273"/>
  <c r="CR122" i="273" s="1"/>
  <c r="CR125" i="273" s="1"/>
  <c r="CR2" i="323"/>
  <c r="CR2" i="288"/>
  <c r="CR220" i="273"/>
  <c r="CR221" i="273" s="1"/>
  <c r="CR64" i="273"/>
  <c r="DC44" i="273"/>
  <c r="DF5" i="327"/>
  <c r="DF5" i="325"/>
  <c r="DF5" i="324"/>
  <c r="DF5" i="323"/>
  <c r="DD34" i="273"/>
  <c r="DE28" i="273"/>
  <c r="DE29" i="273" s="1"/>
  <c r="DE33" i="273" s="1"/>
  <c r="DE32" i="273"/>
  <c r="DF5" i="320"/>
  <c r="DF25" i="273"/>
  <c r="DF26" i="273" s="1"/>
  <c r="DF5" i="315"/>
  <c r="DF5" i="275"/>
  <c r="DF5" i="286"/>
  <c r="DF5" i="265"/>
  <c r="DF5" i="288"/>
  <c r="DF5" i="282"/>
  <c r="DF5" i="285"/>
  <c r="DF5" i="289"/>
  <c r="DF5" i="278"/>
  <c r="DF15" i="273"/>
  <c r="DF16" i="273" s="1"/>
  <c r="DF5" i="273"/>
  <c r="DE177" i="273"/>
  <c r="DE168" i="273"/>
  <c r="AP32" i="265"/>
  <c r="CS25" i="327" l="1"/>
  <c r="CS62" i="324"/>
  <c r="DD87" i="278"/>
  <c r="DD88" i="278" s="1"/>
  <c r="DD94" i="278" s="1"/>
  <c r="DD48" i="324"/>
  <c r="DS10" i="273"/>
  <c r="DR12" i="273"/>
  <c r="CM57" i="278"/>
  <c r="CM58" i="278" s="1"/>
  <c r="CM64" i="278" s="1"/>
  <c r="CM93" i="278"/>
  <c r="CM95" i="278" s="1"/>
  <c r="CM100" i="278" s="1"/>
  <c r="CM101" i="278" s="1"/>
  <c r="CS79" i="288"/>
  <c r="CS135" i="273"/>
  <c r="CS136" i="273" s="1"/>
  <c r="CS139" i="273" s="1"/>
  <c r="CR237" i="278"/>
  <c r="CR99" i="278"/>
  <c r="CR106" i="273"/>
  <c r="CR138" i="273"/>
  <c r="CP140" i="273"/>
  <c r="CO92" i="278"/>
  <c r="CP111" i="273"/>
  <c r="CO112" i="273" s="1"/>
  <c r="CO61" i="288" s="1"/>
  <c r="CP51" i="288"/>
  <c r="CP52" i="288" s="1"/>
  <c r="CP56" i="288" s="1"/>
  <c r="CQ46" i="325"/>
  <c r="CQ47" i="325" s="1"/>
  <c r="CQ62" i="325" s="1"/>
  <c r="CQ55" i="288"/>
  <c r="CP92" i="325"/>
  <c r="CP42" i="288"/>
  <c r="CP35" i="288"/>
  <c r="DF38" i="273"/>
  <c r="DF13" i="288"/>
  <c r="DF145" i="325"/>
  <c r="CS103" i="273"/>
  <c r="CS104" i="273" s="1"/>
  <c r="CS107" i="273" s="1"/>
  <c r="CS26" i="288"/>
  <c r="P99" i="325"/>
  <c r="CR42" i="325"/>
  <c r="CR43" i="325" s="1"/>
  <c r="CR93" i="325"/>
  <c r="CR56" i="278"/>
  <c r="CQ108" i="273"/>
  <c r="CP58" i="325"/>
  <c r="CR79" i="278"/>
  <c r="CR245" i="278"/>
  <c r="CR126" i="278"/>
  <c r="CR118" i="278"/>
  <c r="CR173" i="278"/>
  <c r="CR205" i="278"/>
  <c r="CR49" i="278"/>
  <c r="CR153" i="278"/>
  <c r="CR189" i="278"/>
  <c r="CR269" i="278"/>
  <c r="CR71" i="278"/>
  <c r="CR229" i="278"/>
  <c r="CR144" i="278"/>
  <c r="CR197" i="278"/>
  <c r="CR221" i="278"/>
  <c r="CR261" i="278"/>
  <c r="CR135" i="278"/>
  <c r="CR181" i="278"/>
  <c r="CR213" i="278"/>
  <c r="CR253" i="278"/>
  <c r="CR277" i="278"/>
  <c r="CS13" i="289"/>
  <c r="CS14" i="289" s="1"/>
  <c r="AP334" i="278"/>
  <c r="AP336" i="278" s="1"/>
  <c r="AP12" i="325" s="1"/>
  <c r="CO57" i="324"/>
  <c r="CQ40" i="278"/>
  <c r="CR28" i="278"/>
  <c r="CR29" i="278" s="1"/>
  <c r="CR40" i="278" s="1"/>
  <c r="CR118" i="325"/>
  <c r="CR130" i="325"/>
  <c r="CQ26" i="327"/>
  <c r="CR26" i="327"/>
  <c r="CP22" i="324"/>
  <c r="CP23" i="324" s="1"/>
  <c r="CP57" i="324" s="1"/>
  <c r="CP63" i="324" s="1"/>
  <c r="CP64" i="324" s="1"/>
  <c r="CP129" i="325"/>
  <c r="CP117" i="325"/>
  <c r="CL162" i="278"/>
  <c r="CL300" i="278" s="1"/>
  <c r="CL302" i="278" s="1"/>
  <c r="CL303" i="278" s="1"/>
  <c r="CN33" i="278"/>
  <c r="CN35" i="278" s="1"/>
  <c r="CM72" i="278"/>
  <c r="CM73" i="278" s="1"/>
  <c r="CM106" i="278" s="1"/>
  <c r="CH329" i="278"/>
  <c r="CH30" i="265" s="1"/>
  <c r="CI329" i="278"/>
  <c r="CI30" i="265" s="1"/>
  <c r="CJ314" i="278"/>
  <c r="CJ315" i="278" s="1"/>
  <c r="CJ327" i="278" s="1"/>
  <c r="CJ67" i="265"/>
  <c r="CJ323" i="278"/>
  <c r="CJ324" i="278" s="1"/>
  <c r="CJ328" i="278" s="1"/>
  <c r="CJ73" i="265"/>
  <c r="CJ11" i="265"/>
  <c r="CJ29" i="265" s="1"/>
  <c r="DD319" i="278"/>
  <c r="DD310" i="278"/>
  <c r="CK311" i="278"/>
  <c r="CK312" i="278" s="1"/>
  <c r="CK10" i="265"/>
  <c r="CK320" i="278"/>
  <c r="CK321" i="278" s="1"/>
  <c r="CO22" i="278"/>
  <c r="CO33" i="278" s="1"/>
  <c r="CO35" i="278" s="1"/>
  <c r="CO93" i="278" s="1"/>
  <c r="CK9" i="265"/>
  <c r="CL66" i="278"/>
  <c r="CL105" i="278" s="1"/>
  <c r="CL109" i="278" s="1"/>
  <c r="CQ20" i="275"/>
  <c r="CR17" i="275" s="1"/>
  <c r="CP19" i="278"/>
  <c r="CP335" i="278"/>
  <c r="CQ70" i="273"/>
  <c r="CM162" i="278"/>
  <c r="CO295" i="278"/>
  <c r="CO301" i="278" s="1"/>
  <c r="CM61" i="278"/>
  <c r="CM62" i="278" s="1"/>
  <c r="CM65" i="278" s="1"/>
  <c r="CP276" i="278"/>
  <c r="CP278" i="278" s="1"/>
  <c r="CP294" i="278" s="1"/>
  <c r="CP268" i="278"/>
  <c r="CP270" i="278" s="1"/>
  <c r="CP293" i="278" s="1"/>
  <c r="CP252" i="278"/>
  <c r="CP254" i="278" s="1"/>
  <c r="CP291" i="278" s="1"/>
  <c r="CP260" i="278"/>
  <c r="CP262" i="278" s="1"/>
  <c r="CP292" i="278" s="1"/>
  <c r="CP204" i="278"/>
  <c r="CP206" i="278" s="1"/>
  <c r="CP285" i="278" s="1"/>
  <c r="CP212" i="278"/>
  <c r="CP214" i="278" s="1"/>
  <c r="CP286" i="278" s="1"/>
  <c r="CP244" i="278"/>
  <c r="CP246" i="278" s="1"/>
  <c r="CP290" i="278" s="1"/>
  <c r="CP220" i="278"/>
  <c r="CP222" i="278" s="1"/>
  <c r="CP287" i="278" s="1"/>
  <c r="CP236" i="278"/>
  <c r="CP238" i="278" s="1"/>
  <c r="CP289" i="278" s="1"/>
  <c r="CP228" i="278"/>
  <c r="CP230" i="278" s="1"/>
  <c r="CP288" i="278" s="1"/>
  <c r="CP180" i="278"/>
  <c r="CP182" i="278" s="1"/>
  <c r="CP282" i="278" s="1"/>
  <c r="CP188" i="278"/>
  <c r="CP190" i="278" s="1"/>
  <c r="CP283" i="278" s="1"/>
  <c r="CP196" i="278"/>
  <c r="CP198" i="278" s="1"/>
  <c r="CP284" i="278" s="1"/>
  <c r="CP172" i="278"/>
  <c r="CP174" i="278" s="1"/>
  <c r="CP281" i="278" s="1"/>
  <c r="CP134" i="278"/>
  <c r="CP136" i="278" s="1"/>
  <c r="CP159" i="278" s="1"/>
  <c r="CP143" i="278"/>
  <c r="CP145" i="278" s="1"/>
  <c r="CP160" i="278" s="1"/>
  <c r="CP152" i="278"/>
  <c r="CP154" i="278" s="1"/>
  <c r="CP161" i="278" s="1"/>
  <c r="CP20" i="278"/>
  <c r="DD39" i="273"/>
  <c r="DD275" i="278"/>
  <c r="DD267" i="278"/>
  <c r="DD251" i="278"/>
  <c r="DD259" i="278"/>
  <c r="DD203" i="278"/>
  <c r="DD243" i="278"/>
  <c r="DD211" i="278"/>
  <c r="DD219" i="278"/>
  <c r="DD235" i="278"/>
  <c r="DD227" i="278"/>
  <c r="DD179" i="278"/>
  <c r="DD195" i="278"/>
  <c r="DD171" i="278"/>
  <c r="DD133" i="278"/>
  <c r="DD142" i="278"/>
  <c r="DD187" i="278"/>
  <c r="DD151" i="278"/>
  <c r="CP214" i="273"/>
  <c r="CP215" i="273" s="1"/>
  <c r="CP21" i="278" s="1"/>
  <c r="CN127" i="278"/>
  <c r="CN128" i="278" s="1"/>
  <c r="CN158" i="278" s="1"/>
  <c r="CN119" i="278"/>
  <c r="CN120" i="278" s="1"/>
  <c r="CN157" i="278" s="1"/>
  <c r="CN80" i="278"/>
  <c r="CN81" i="278" s="1"/>
  <c r="CN107" i="278" s="1"/>
  <c r="CN50" i="278"/>
  <c r="CN51" i="278" s="1"/>
  <c r="CN104" i="278" s="1"/>
  <c r="CR11" i="286"/>
  <c r="CR93" i="273"/>
  <c r="CS94" i="273" s="1"/>
  <c r="CS181" i="273" s="1"/>
  <c r="CR89" i="273"/>
  <c r="CP208" i="273"/>
  <c r="CP209" i="273" s="1"/>
  <c r="CP197" i="273"/>
  <c r="CP198" i="273" s="1"/>
  <c r="CP201" i="273" s="1"/>
  <c r="CQ90" i="273"/>
  <c r="CQ91" i="278" s="1"/>
  <c r="CP202" i="273"/>
  <c r="CP203" i="273" s="1"/>
  <c r="CT43" i="273"/>
  <c r="CT45" i="273" s="1"/>
  <c r="CT149" i="273" s="1"/>
  <c r="CT150" i="273" s="1"/>
  <c r="CT49" i="324" s="1"/>
  <c r="CT50" i="324" s="1"/>
  <c r="CT219" i="273"/>
  <c r="CU40" i="273"/>
  <c r="CN34" i="265"/>
  <c r="CN28" i="285"/>
  <c r="CN66" i="324"/>
  <c r="CN11" i="325"/>
  <c r="CR65" i="273"/>
  <c r="CR45" i="325" s="1"/>
  <c r="CR4" i="324"/>
  <c r="CR4" i="323"/>
  <c r="CR4" i="325"/>
  <c r="CR4" i="278"/>
  <c r="CR4" i="288"/>
  <c r="CR4" i="273"/>
  <c r="CR4" i="320"/>
  <c r="CR4" i="265"/>
  <c r="CR4" i="285"/>
  <c r="CR4" i="275"/>
  <c r="CR4" i="327"/>
  <c r="CR4" i="282"/>
  <c r="CR4" i="315"/>
  <c r="CR4" i="289"/>
  <c r="CR4" i="286"/>
  <c r="CQ24" i="327"/>
  <c r="CQ61" i="324"/>
  <c r="CR178" i="273"/>
  <c r="CR27" i="324"/>
  <c r="CR28" i="324" s="1"/>
  <c r="CR37" i="324"/>
  <c r="CR38" i="324" s="1"/>
  <c r="CR32" i="324"/>
  <c r="CR33" i="324" s="1"/>
  <c r="CR55" i="273"/>
  <c r="CS56" i="273" s="1"/>
  <c r="CS2" i="265"/>
  <c r="CS220" i="273"/>
  <c r="CS221" i="273" s="1"/>
  <c r="CS2" i="275"/>
  <c r="CS2" i="289"/>
  <c r="CS2" i="288"/>
  <c r="CS2" i="286"/>
  <c r="CS51" i="273"/>
  <c r="CS52" i="273" s="1"/>
  <c r="CS107" i="325" s="1"/>
  <c r="CS108" i="325" s="1"/>
  <c r="CS135" i="325" s="1"/>
  <c r="CS2" i="285"/>
  <c r="CS163" i="273"/>
  <c r="CS164" i="273" s="1"/>
  <c r="CS2" i="273"/>
  <c r="CS121" i="273"/>
  <c r="CS122" i="273" s="1"/>
  <c r="CS125" i="273" s="1"/>
  <c r="CS2" i="325"/>
  <c r="CS2" i="320"/>
  <c r="CS2" i="323"/>
  <c r="CS2" i="282"/>
  <c r="CS2" i="278"/>
  <c r="CS64" i="273"/>
  <c r="CS84" i="273"/>
  <c r="CS85" i="273" s="1"/>
  <c r="CS154" i="273"/>
  <c r="CS155" i="273" s="1"/>
  <c r="CS2" i="324"/>
  <c r="CS2" i="315"/>
  <c r="CS2" i="327"/>
  <c r="CM3" i="289"/>
  <c r="CM3" i="320"/>
  <c r="CM3" i="265"/>
  <c r="CM3" i="278"/>
  <c r="CM3" i="275"/>
  <c r="CM3" i="315"/>
  <c r="CM3" i="324"/>
  <c r="CM3" i="288"/>
  <c r="CM3" i="325"/>
  <c r="CM3" i="273"/>
  <c r="CM3" i="323"/>
  <c r="CM3" i="286"/>
  <c r="CM3" i="282"/>
  <c r="CM3" i="327"/>
  <c r="CM3" i="285"/>
  <c r="CP21" i="285"/>
  <c r="CQ126" i="273"/>
  <c r="CR169" i="273"/>
  <c r="CS170" i="273" s="1"/>
  <c r="CS172" i="273" s="1"/>
  <c r="CS173" i="273" s="1"/>
  <c r="CR207" i="273"/>
  <c r="CR180" i="273"/>
  <c r="CR88" i="273"/>
  <c r="CR124" i="273"/>
  <c r="CQ37" i="324"/>
  <c r="CQ38" i="324" s="1"/>
  <c r="CQ178" i="273"/>
  <c r="CQ55" i="273"/>
  <c r="CR56" i="273" s="1"/>
  <c r="CQ32" i="324"/>
  <c r="CQ33" i="324" s="1"/>
  <c r="CQ27" i="324"/>
  <c r="CQ28" i="324" s="1"/>
  <c r="CO182" i="273"/>
  <c r="CN189" i="273"/>
  <c r="CN190" i="273" s="1"/>
  <c r="DD44" i="273"/>
  <c r="DG5" i="327"/>
  <c r="DG5" i="325"/>
  <c r="DG5" i="324"/>
  <c r="DG5" i="323"/>
  <c r="DE34" i="273"/>
  <c r="DF28" i="273"/>
  <c r="DF29" i="273" s="1"/>
  <c r="DF33" i="273" s="1"/>
  <c r="DF32" i="273"/>
  <c r="DG5" i="320"/>
  <c r="DG25" i="273"/>
  <c r="DG26" i="273" s="1"/>
  <c r="DG5" i="315"/>
  <c r="DF177" i="273"/>
  <c r="DF168" i="273"/>
  <c r="DG5" i="265"/>
  <c r="DG5" i="288"/>
  <c r="DG5" i="282"/>
  <c r="DG5" i="275"/>
  <c r="DG5" i="286"/>
  <c r="DG5" i="285"/>
  <c r="DG5" i="289"/>
  <c r="DG5" i="278"/>
  <c r="DG15" i="273"/>
  <c r="DG16" i="273" s="1"/>
  <c r="DG5" i="273"/>
  <c r="CM108" i="278" l="1"/>
  <c r="CM50" i="325"/>
  <c r="CM51" i="325" s="1"/>
  <c r="CM54" i="325" s="1"/>
  <c r="CM55" i="325" s="1"/>
  <c r="CM59" i="325" s="1"/>
  <c r="CM60" i="325" s="1"/>
  <c r="CT25" i="327"/>
  <c r="CT62" i="324"/>
  <c r="CO63" i="324"/>
  <c r="CO64" i="324" s="1"/>
  <c r="CO34" i="265" s="1"/>
  <c r="DE87" i="278"/>
  <c r="DE88" i="278" s="1"/>
  <c r="DE94" i="278" s="1"/>
  <c r="DE48" i="324"/>
  <c r="DT10" i="273"/>
  <c r="DS12" i="273"/>
  <c r="CT79" i="288"/>
  <c r="CT135" i="273"/>
  <c r="CT136" i="273" s="1"/>
  <c r="CT139" i="273" s="1"/>
  <c r="CN57" i="278"/>
  <c r="CN58" i="278" s="1"/>
  <c r="CN61" i="278" s="1"/>
  <c r="CN62" i="278" s="1"/>
  <c r="CN65" i="278" s="1"/>
  <c r="CN93" i="278"/>
  <c r="CN95" i="278" s="1"/>
  <c r="CN100" i="278" s="1"/>
  <c r="CN101" i="278" s="1"/>
  <c r="CS277" i="278"/>
  <c r="CS99" i="278"/>
  <c r="CO95" i="278"/>
  <c r="CO100" i="278" s="1"/>
  <c r="CO101" i="278" s="1"/>
  <c r="CQ140" i="273"/>
  <c r="CP92" i="278"/>
  <c r="CQ111" i="273"/>
  <c r="CP112" i="273" s="1"/>
  <c r="CP61" i="288" s="1"/>
  <c r="CQ51" i="288"/>
  <c r="CQ52" i="288" s="1"/>
  <c r="CQ56" i="288" s="1"/>
  <c r="CR46" i="325"/>
  <c r="CR47" i="325" s="1"/>
  <c r="CR62" i="325" s="1"/>
  <c r="CR55" i="288"/>
  <c r="CQ92" i="325"/>
  <c r="CQ35" i="288"/>
  <c r="CQ42" i="288"/>
  <c r="CT103" i="273"/>
  <c r="CT104" i="273" s="1"/>
  <c r="CT107" i="273" s="1"/>
  <c r="CT26" i="288"/>
  <c r="DG38" i="273"/>
  <c r="DG13" i="288"/>
  <c r="DG145" i="325"/>
  <c r="CS42" i="325"/>
  <c r="CS43" i="325" s="1"/>
  <c r="CS93" i="325"/>
  <c r="CR108" i="273"/>
  <c r="CQ58" i="325"/>
  <c r="CS49" i="278"/>
  <c r="CS253" i="278"/>
  <c r="CS269" i="278"/>
  <c r="CS144" i="278"/>
  <c r="CP20" i="327"/>
  <c r="CS237" i="278"/>
  <c r="CS189" i="278"/>
  <c r="CS126" i="278"/>
  <c r="CS79" i="278"/>
  <c r="CS173" i="278"/>
  <c r="CS205" i="278"/>
  <c r="CS245" i="278"/>
  <c r="CT13" i="289"/>
  <c r="CT14" i="289" s="1"/>
  <c r="CS56" i="278"/>
  <c r="CS153" i="278"/>
  <c r="CS135" i="278"/>
  <c r="CS221" i="278"/>
  <c r="CS197" i="278"/>
  <c r="CS261" i="278"/>
  <c r="CS71" i="278"/>
  <c r="CS181" i="278"/>
  <c r="CS118" i="278"/>
  <c r="CS213" i="278"/>
  <c r="CS229" i="278"/>
  <c r="AP11" i="327"/>
  <c r="CR34" i="278"/>
  <c r="CQ214" i="273"/>
  <c r="CQ215" i="273" s="1"/>
  <c r="CQ21" i="278" s="1"/>
  <c r="CQ129" i="325"/>
  <c r="CQ117" i="325"/>
  <c r="CS26" i="327"/>
  <c r="CS28" i="278"/>
  <c r="CS29" i="278" s="1"/>
  <c r="CS40" i="278" s="1"/>
  <c r="CS118" i="325"/>
  <c r="CS130" i="325"/>
  <c r="CN72" i="278"/>
  <c r="CN73" i="278" s="1"/>
  <c r="CN106" i="278" s="1"/>
  <c r="CJ329" i="278"/>
  <c r="CJ30" i="265" s="1"/>
  <c r="CK314" i="278"/>
  <c r="CK315" i="278" s="1"/>
  <c r="CK327" i="278" s="1"/>
  <c r="CK67" i="265"/>
  <c r="CK323" i="278"/>
  <c r="CK324" i="278" s="1"/>
  <c r="CK328" i="278" s="1"/>
  <c r="CK73" i="265"/>
  <c r="CL320" i="278"/>
  <c r="CL321" i="278" s="1"/>
  <c r="DE319" i="278"/>
  <c r="DE310" i="278"/>
  <c r="CL311" i="278"/>
  <c r="CL312" i="278" s="1"/>
  <c r="CQ22" i="324"/>
  <c r="CQ23" i="324" s="1"/>
  <c r="CQ20" i="327" s="1"/>
  <c r="CO39" i="278"/>
  <c r="CO41" i="278" s="1"/>
  <c r="CO127" i="278" s="1"/>
  <c r="CO128" i="278" s="1"/>
  <c r="CO158" i="278" s="1"/>
  <c r="CK11" i="265"/>
  <c r="CK29" i="265" s="1"/>
  <c r="CL9" i="265"/>
  <c r="CQ19" i="278"/>
  <c r="CQ335" i="278"/>
  <c r="CP22" i="278"/>
  <c r="CP39" i="278" s="1"/>
  <c r="CP41" i="278" s="1"/>
  <c r="CM300" i="278"/>
  <c r="CM302" i="278" s="1"/>
  <c r="CM303" i="278" s="1"/>
  <c r="CN162" i="278"/>
  <c r="DE39" i="273"/>
  <c r="DE259" i="278"/>
  <c r="DE267" i="278"/>
  <c r="DE275" i="278"/>
  <c r="DE243" i="278"/>
  <c r="DE251" i="278"/>
  <c r="DE235" i="278"/>
  <c r="DE227" i="278"/>
  <c r="DE203" i="278"/>
  <c r="DE211" i="278"/>
  <c r="DE219" i="278"/>
  <c r="DE171" i="278"/>
  <c r="DE187" i="278"/>
  <c r="DE195" i="278"/>
  <c r="DE133" i="278"/>
  <c r="DE179" i="278"/>
  <c r="DE142" i="278"/>
  <c r="DE151" i="278"/>
  <c r="CM66" i="278"/>
  <c r="CM105" i="278" s="1"/>
  <c r="CM109" i="278" s="1"/>
  <c r="CQ276" i="278"/>
  <c r="CQ278" i="278" s="1"/>
  <c r="CQ294" i="278" s="1"/>
  <c r="CQ260" i="278"/>
  <c r="CQ262" i="278" s="1"/>
  <c r="CQ292" i="278" s="1"/>
  <c r="CQ244" i="278"/>
  <c r="CQ246" i="278" s="1"/>
  <c r="CQ290" i="278" s="1"/>
  <c r="CQ268" i="278"/>
  <c r="CQ270" i="278" s="1"/>
  <c r="CQ293" i="278" s="1"/>
  <c r="CQ252" i="278"/>
  <c r="CQ254" i="278" s="1"/>
  <c r="CQ291" i="278" s="1"/>
  <c r="CQ236" i="278"/>
  <c r="CQ238" i="278" s="1"/>
  <c r="CQ289" i="278" s="1"/>
  <c r="CQ228" i="278"/>
  <c r="CQ230" i="278" s="1"/>
  <c r="CQ288" i="278" s="1"/>
  <c r="CQ196" i="278"/>
  <c r="CQ198" i="278" s="1"/>
  <c r="CQ284" i="278" s="1"/>
  <c r="CQ204" i="278"/>
  <c r="CQ206" i="278" s="1"/>
  <c r="CQ285" i="278" s="1"/>
  <c r="CQ212" i="278"/>
  <c r="CQ214" i="278" s="1"/>
  <c r="CQ286" i="278" s="1"/>
  <c r="CQ220" i="278"/>
  <c r="CQ222" i="278" s="1"/>
  <c r="CQ287" i="278" s="1"/>
  <c r="CQ172" i="278"/>
  <c r="CQ174" i="278" s="1"/>
  <c r="CQ281" i="278" s="1"/>
  <c r="CQ188" i="278"/>
  <c r="CQ190" i="278" s="1"/>
  <c r="CQ283" i="278" s="1"/>
  <c r="CQ134" i="278"/>
  <c r="CQ136" i="278" s="1"/>
  <c r="CQ159" i="278" s="1"/>
  <c r="CQ143" i="278"/>
  <c r="CQ145" i="278" s="1"/>
  <c r="CQ160" i="278" s="1"/>
  <c r="CQ180" i="278"/>
  <c r="CQ182" i="278" s="1"/>
  <c r="CQ282" i="278" s="1"/>
  <c r="CQ152" i="278"/>
  <c r="CQ154" i="278" s="1"/>
  <c r="CQ161" i="278" s="1"/>
  <c r="CQ20" i="278"/>
  <c r="CP295" i="278"/>
  <c r="CP301" i="278" s="1"/>
  <c r="CO72" i="278"/>
  <c r="CO73" i="278" s="1"/>
  <c r="CO106" i="278" s="1"/>
  <c r="CO57" i="278"/>
  <c r="CO58" i="278" s="1"/>
  <c r="CQ59" i="324"/>
  <c r="CQ22" i="327"/>
  <c r="CR23" i="327"/>
  <c r="CR60" i="324"/>
  <c r="CR15" i="275"/>
  <c r="CR20" i="275" s="1"/>
  <c r="CS17" i="275" s="1"/>
  <c r="CR73" i="273"/>
  <c r="CS74" i="273" s="1"/>
  <c r="CR42" i="324"/>
  <c r="CR43" i="324" s="1"/>
  <c r="CR69" i="273"/>
  <c r="CS4" i="320"/>
  <c r="CS4" i="288"/>
  <c r="CS4" i="327"/>
  <c r="CS4" i="278"/>
  <c r="CS4" i="286"/>
  <c r="CS4" i="265"/>
  <c r="CS4" i="324"/>
  <c r="CS4" i="282"/>
  <c r="CS4" i="285"/>
  <c r="CS4" i="273"/>
  <c r="CS4" i="275"/>
  <c r="CS4" i="315"/>
  <c r="CS4" i="325"/>
  <c r="CS4" i="289"/>
  <c r="CS4" i="323"/>
  <c r="CS169" i="273"/>
  <c r="CT170" i="273" s="1"/>
  <c r="CT172" i="273" s="1"/>
  <c r="CT173" i="273" s="1"/>
  <c r="CS207" i="273"/>
  <c r="CN3" i="282"/>
  <c r="CN3" i="320"/>
  <c r="CN3" i="286"/>
  <c r="CN3" i="289"/>
  <c r="CN3" i="325"/>
  <c r="CN3" i="324"/>
  <c r="CN3" i="288"/>
  <c r="CN3" i="278"/>
  <c r="CN3" i="315"/>
  <c r="CN3" i="265"/>
  <c r="CN3" i="285"/>
  <c r="CN3" i="275"/>
  <c r="CN3" i="323"/>
  <c r="CN3" i="273"/>
  <c r="CN3" i="327"/>
  <c r="CR68" i="273"/>
  <c r="CR70" i="273" s="1"/>
  <c r="CR179" i="273"/>
  <c r="CR126" i="273"/>
  <c r="CQ21" i="285"/>
  <c r="CR58" i="324"/>
  <c r="CR21" i="327"/>
  <c r="CT64" i="273"/>
  <c r="CT2" i="289"/>
  <c r="CT2" i="324"/>
  <c r="CT2" i="323"/>
  <c r="CT2" i="325"/>
  <c r="CT2" i="288"/>
  <c r="CT2" i="315"/>
  <c r="CT2" i="282"/>
  <c r="CT121" i="273"/>
  <c r="CT122" i="273" s="1"/>
  <c r="CT125" i="273" s="1"/>
  <c r="CT2" i="285"/>
  <c r="CT51" i="273"/>
  <c r="CT52" i="273" s="1"/>
  <c r="CT107" i="325" s="1"/>
  <c r="CT108" i="325" s="1"/>
  <c r="CT135" i="325" s="1"/>
  <c r="CT154" i="273"/>
  <c r="CT155" i="273" s="1"/>
  <c r="CT84" i="273"/>
  <c r="CT85" i="273" s="1"/>
  <c r="CT2" i="275"/>
  <c r="CT2" i="273"/>
  <c r="CT220" i="273"/>
  <c r="CT221" i="273" s="1"/>
  <c r="CT2" i="327"/>
  <c r="CT163" i="273"/>
  <c r="CT164" i="273" s="1"/>
  <c r="CT2" i="320"/>
  <c r="CT2" i="278"/>
  <c r="CT2" i="265"/>
  <c r="CT2" i="286"/>
  <c r="CP182" i="273"/>
  <c r="CO189" i="273"/>
  <c r="CO190" i="273" s="1"/>
  <c r="CS68" i="273"/>
  <c r="CS179" i="273"/>
  <c r="CP28" i="285"/>
  <c r="CP66" i="324"/>
  <c r="CP11" i="325"/>
  <c r="CP34" i="265"/>
  <c r="CQ58" i="324"/>
  <c r="CQ21" i="327"/>
  <c r="CQ60" i="324"/>
  <c r="CQ23" i="327"/>
  <c r="CS93" i="273"/>
  <c r="CT94" i="273" s="1"/>
  <c r="CT181" i="273" s="1"/>
  <c r="CS11" i="286"/>
  <c r="CS89" i="273"/>
  <c r="CS178" i="273"/>
  <c r="CS55" i="273"/>
  <c r="CT56" i="273" s="1"/>
  <c r="CS27" i="324"/>
  <c r="CS28" i="324" s="1"/>
  <c r="CS37" i="324"/>
  <c r="CS38" i="324" s="1"/>
  <c r="CS32" i="324"/>
  <c r="CS33" i="324" s="1"/>
  <c r="CR59" i="324"/>
  <c r="CR22" i="327"/>
  <c r="CS65" i="273"/>
  <c r="CS45" i="325" s="1"/>
  <c r="CU43" i="273"/>
  <c r="CU45" i="273" s="1"/>
  <c r="CU149" i="273" s="1"/>
  <c r="CU150" i="273" s="1"/>
  <c r="CU49" i="324" s="1"/>
  <c r="CU50" i="324" s="1"/>
  <c r="CU219" i="273"/>
  <c r="CV40" i="273"/>
  <c r="CQ208" i="273"/>
  <c r="CQ209" i="273" s="1"/>
  <c r="CQ202" i="273"/>
  <c r="CQ203" i="273" s="1"/>
  <c r="CQ197" i="273"/>
  <c r="CQ198" i="273" s="1"/>
  <c r="CQ201" i="273" s="1"/>
  <c r="CR90" i="273"/>
  <c r="CR91" i="278" s="1"/>
  <c r="DE44" i="273"/>
  <c r="DH5" i="327"/>
  <c r="DH5" i="325"/>
  <c r="DH5" i="324"/>
  <c r="DH5" i="323"/>
  <c r="DG28" i="273"/>
  <c r="DG29" i="273" s="1"/>
  <c r="DG33" i="273" s="1"/>
  <c r="DG32" i="273"/>
  <c r="DF34" i="273"/>
  <c r="DH5" i="320"/>
  <c r="DH25" i="273"/>
  <c r="DH26" i="273" s="1"/>
  <c r="DH5" i="315"/>
  <c r="DG177" i="273"/>
  <c r="DG168" i="273"/>
  <c r="DH5" i="288"/>
  <c r="DH5" i="282"/>
  <c r="DH5" i="275"/>
  <c r="DH5" i="286"/>
  <c r="DH5" i="265"/>
  <c r="DH5" i="285"/>
  <c r="DH5" i="289"/>
  <c r="DH5" i="278"/>
  <c r="DH15" i="273"/>
  <c r="DH16" i="273" s="1"/>
  <c r="DH5" i="273"/>
  <c r="CN108" i="278" l="1"/>
  <c r="CN50" i="325"/>
  <c r="CN51" i="325" s="1"/>
  <c r="CN54" i="325" s="1"/>
  <c r="CN55" i="325" s="1"/>
  <c r="CN59" i="325" s="1"/>
  <c r="CN60" i="325" s="1"/>
  <c r="CO108" i="278"/>
  <c r="CO50" i="325"/>
  <c r="CO51" i="325" s="1"/>
  <c r="CO54" i="325" s="1"/>
  <c r="CO55" i="325" s="1"/>
  <c r="CO59" i="325" s="1"/>
  <c r="CO60" i="325" s="1"/>
  <c r="CO66" i="324"/>
  <c r="CO28" i="285"/>
  <c r="CO11" i="325"/>
  <c r="CN64" i="278"/>
  <c r="CN66" i="278" s="1"/>
  <c r="CN105" i="278" s="1"/>
  <c r="CN109" i="278" s="1"/>
  <c r="DF87" i="278"/>
  <c r="DF88" i="278" s="1"/>
  <c r="DF94" i="278" s="1"/>
  <c r="DF48" i="324"/>
  <c r="CU62" i="324"/>
  <c r="CU25" i="327"/>
  <c r="DU10" i="273"/>
  <c r="DT12" i="273"/>
  <c r="CT253" i="278"/>
  <c r="CT99" i="278"/>
  <c r="CU79" i="288"/>
  <c r="CU135" i="273"/>
  <c r="CU136" i="273" s="1"/>
  <c r="CU139" i="273" s="1"/>
  <c r="CS106" i="273"/>
  <c r="CS108" i="273" s="1"/>
  <c r="CS138" i="273"/>
  <c r="CR140" i="273"/>
  <c r="CQ92" i="278"/>
  <c r="CR111" i="273"/>
  <c r="CQ112" i="273" s="1"/>
  <c r="CQ61" i="288" s="1"/>
  <c r="CR51" i="288"/>
  <c r="CR52" i="288" s="1"/>
  <c r="CR56" i="288" s="1"/>
  <c r="CS46" i="325"/>
  <c r="CS47" i="325" s="1"/>
  <c r="CS62" i="325" s="1"/>
  <c r="CS55" i="288"/>
  <c r="CR92" i="325"/>
  <c r="CR42" i="288"/>
  <c r="CR35" i="288"/>
  <c r="DH38" i="273"/>
  <c r="DH13" i="288"/>
  <c r="DH145" i="325"/>
  <c r="CU103" i="273"/>
  <c r="CU104" i="273" s="1"/>
  <c r="CU107" i="273" s="1"/>
  <c r="CU26" i="288"/>
  <c r="CT42" i="325"/>
  <c r="CT43" i="325" s="1"/>
  <c r="CT93" i="325"/>
  <c r="CT118" i="278"/>
  <c r="CR58" i="325"/>
  <c r="CT56" i="278"/>
  <c r="CT71" i="278"/>
  <c r="CT221" i="278"/>
  <c r="CT126" i="278"/>
  <c r="CT144" i="278"/>
  <c r="CT277" i="278"/>
  <c r="CT213" i="278"/>
  <c r="CT79" i="278"/>
  <c r="CT173" i="278"/>
  <c r="CT153" i="278"/>
  <c r="CT205" i="278"/>
  <c r="CT245" i="278"/>
  <c r="CT49" i="278"/>
  <c r="CT135" i="278"/>
  <c r="CT189" i="278"/>
  <c r="CT197" i="278"/>
  <c r="CT237" i="278"/>
  <c r="CT181" i="278"/>
  <c r="CT229" i="278"/>
  <c r="CT261" i="278"/>
  <c r="CT269" i="278"/>
  <c r="CU13" i="289"/>
  <c r="CU14" i="289" s="1"/>
  <c r="CS34" i="278"/>
  <c r="CT28" i="278"/>
  <c r="CT29" i="278" s="1"/>
  <c r="CT40" i="278" s="1"/>
  <c r="CT130" i="325"/>
  <c r="CT118" i="325"/>
  <c r="CT26" i="327"/>
  <c r="CR129" i="325"/>
  <c r="CR117" i="325"/>
  <c r="CQ57" i="324"/>
  <c r="CK329" i="278"/>
  <c r="CK30" i="265" s="1"/>
  <c r="CL323" i="278"/>
  <c r="CL324" i="278" s="1"/>
  <c r="CL328" i="278" s="1"/>
  <c r="CL73" i="265"/>
  <c r="CL314" i="278"/>
  <c r="CL315" i="278" s="1"/>
  <c r="CL327" i="278" s="1"/>
  <c r="CL67" i="265"/>
  <c r="CL10" i="265"/>
  <c r="CL11" i="265" s="1"/>
  <c r="CL29" i="265" s="1"/>
  <c r="DF319" i="278"/>
  <c r="DF310" i="278"/>
  <c r="CM311" i="278"/>
  <c r="CM312" i="278" s="1"/>
  <c r="CM10" i="265"/>
  <c r="CM320" i="278"/>
  <c r="CM321" i="278" s="1"/>
  <c r="CO50" i="278"/>
  <c r="CO51" i="278" s="1"/>
  <c r="CO104" i="278" s="1"/>
  <c r="CO80" i="278"/>
  <c r="CO81" i="278" s="1"/>
  <c r="CO107" i="278" s="1"/>
  <c r="CO119" i="278"/>
  <c r="CO120" i="278" s="1"/>
  <c r="CO157" i="278" s="1"/>
  <c r="CO162" i="278" s="1"/>
  <c r="CP33" i="278"/>
  <c r="CP35" i="278" s="1"/>
  <c r="CM9" i="265"/>
  <c r="CR19" i="278"/>
  <c r="CR335" i="278"/>
  <c r="CN300" i="278"/>
  <c r="CN302" i="278" s="1"/>
  <c r="CN303" i="278" s="1"/>
  <c r="CQ22" i="278"/>
  <c r="CQ39" i="278" s="1"/>
  <c r="CQ41" i="278" s="1"/>
  <c r="CR276" i="278"/>
  <c r="CR278" i="278" s="1"/>
  <c r="CR294" i="278" s="1"/>
  <c r="CR268" i="278"/>
  <c r="CR270" i="278" s="1"/>
  <c r="CR293" i="278" s="1"/>
  <c r="CR252" i="278"/>
  <c r="CR254" i="278" s="1"/>
  <c r="CR291" i="278" s="1"/>
  <c r="CR260" i="278"/>
  <c r="CR262" i="278" s="1"/>
  <c r="CR292" i="278" s="1"/>
  <c r="CR236" i="278"/>
  <c r="CR238" i="278" s="1"/>
  <c r="CR289" i="278" s="1"/>
  <c r="CR244" i="278"/>
  <c r="CR246" i="278" s="1"/>
  <c r="CR290" i="278" s="1"/>
  <c r="CR220" i="278"/>
  <c r="CR222" i="278" s="1"/>
  <c r="CR287" i="278" s="1"/>
  <c r="CR228" i="278"/>
  <c r="CR230" i="278" s="1"/>
  <c r="CR288" i="278" s="1"/>
  <c r="CR204" i="278"/>
  <c r="CR206" i="278" s="1"/>
  <c r="CR285" i="278" s="1"/>
  <c r="CR212" i="278"/>
  <c r="CR214" i="278" s="1"/>
  <c r="CR286" i="278" s="1"/>
  <c r="CR196" i="278"/>
  <c r="CR198" i="278" s="1"/>
  <c r="CR284" i="278" s="1"/>
  <c r="CR180" i="278"/>
  <c r="CR182" i="278" s="1"/>
  <c r="CR282" i="278" s="1"/>
  <c r="CR188" i="278"/>
  <c r="CR190" i="278" s="1"/>
  <c r="CR283" i="278" s="1"/>
  <c r="CR152" i="278"/>
  <c r="CR154" i="278" s="1"/>
  <c r="CR161" i="278" s="1"/>
  <c r="CR172" i="278"/>
  <c r="CR174" i="278" s="1"/>
  <c r="CR281" i="278" s="1"/>
  <c r="CR134" i="278"/>
  <c r="CR136" i="278" s="1"/>
  <c r="CR159" i="278" s="1"/>
  <c r="CR143" i="278"/>
  <c r="CR145" i="278" s="1"/>
  <c r="CR160" i="278" s="1"/>
  <c r="CR20" i="278"/>
  <c r="CP80" i="278"/>
  <c r="CP81" i="278" s="1"/>
  <c r="CP107" i="278" s="1"/>
  <c r="CP127" i="278"/>
  <c r="CP128" i="278" s="1"/>
  <c r="CP158" i="278" s="1"/>
  <c r="CP119" i="278"/>
  <c r="CP120" i="278" s="1"/>
  <c r="CP157" i="278" s="1"/>
  <c r="CP50" i="278"/>
  <c r="CP51" i="278" s="1"/>
  <c r="CP104" i="278" s="1"/>
  <c r="DF275" i="278"/>
  <c r="DF251" i="278"/>
  <c r="DF259" i="278"/>
  <c r="DF267" i="278"/>
  <c r="DF235" i="278"/>
  <c r="DF243" i="278"/>
  <c r="DF219" i="278"/>
  <c r="DF227" i="278"/>
  <c r="DF203" i="278"/>
  <c r="DF211" i="278"/>
  <c r="DF195" i="278"/>
  <c r="DF179" i="278"/>
  <c r="DF187" i="278"/>
  <c r="DF151" i="278"/>
  <c r="DF171" i="278"/>
  <c r="DF133" i="278"/>
  <c r="DF142" i="278"/>
  <c r="CO64" i="278"/>
  <c r="CO61" i="278"/>
  <c r="CO62" i="278" s="1"/>
  <c r="CO65" i="278" s="1"/>
  <c r="CQ295" i="278"/>
  <c r="CQ301" i="278" s="1"/>
  <c r="CS70" i="273"/>
  <c r="CS69" i="273"/>
  <c r="CS42" i="324"/>
  <c r="CS43" i="324" s="1"/>
  <c r="CS73" i="273"/>
  <c r="CT74" i="273" s="1"/>
  <c r="CS15" i="275"/>
  <c r="CS20" i="275" s="1"/>
  <c r="CT17" i="275" s="1"/>
  <c r="CS60" i="324"/>
  <c r="CS23" i="327"/>
  <c r="CO3" i="288"/>
  <c r="CO3" i="275"/>
  <c r="CO3" i="289"/>
  <c r="CO3" i="320"/>
  <c r="CO3" i="325"/>
  <c r="CO3" i="324"/>
  <c r="CO3" i="265"/>
  <c r="CO3" i="327"/>
  <c r="CO3" i="286"/>
  <c r="CO3" i="273"/>
  <c r="CO3" i="323"/>
  <c r="CO3" i="315"/>
  <c r="CO3" i="285"/>
  <c r="CO3" i="278"/>
  <c r="CO3" i="282"/>
  <c r="CT93" i="273"/>
  <c r="CU94" i="273" s="1"/>
  <c r="CU181" i="273" s="1"/>
  <c r="CT11" i="286"/>
  <c r="CT89" i="273"/>
  <c r="CR22" i="324"/>
  <c r="CR23" i="324" s="1"/>
  <c r="CR214" i="273"/>
  <c r="CR215" i="273" s="1"/>
  <c r="CR21" i="278" s="1"/>
  <c r="CR61" i="324"/>
  <c r="CR24" i="327"/>
  <c r="CR197" i="273"/>
  <c r="CR198" i="273" s="1"/>
  <c r="CR201" i="273" s="1"/>
  <c r="CR202" i="273"/>
  <c r="CR203" i="273" s="1"/>
  <c r="CR208" i="273"/>
  <c r="CR209" i="273" s="1"/>
  <c r="CV219" i="273"/>
  <c r="CV43" i="273"/>
  <c r="CV45" i="273" s="1"/>
  <c r="CV149" i="273" s="1"/>
  <c r="CV150" i="273" s="1"/>
  <c r="CV49" i="324" s="1"/>
  <c r="CV50" i="324" s="1"/>
  <c r="CW40" i="273"/>
  <c r="CS58" i="324"/>
  <c r="CS21" i="327"/>
  <c r="CP189" i="273"/>
  <c r="CP190" i="273" s="1"/>
  <c r="CQ182" i="273"/>
  <c r="CS124" i="273"/>
  <c r="CS126" i="273" s="1"/>
  <c r="CS180" i="273"/>
  <c r="CS88" i="273"/>
  <c r="CS90" i="273" s="1"/>
  <c r="CS91" i="278" s="1"/>
  <c r="CT65" i="273"/>
  <c r="CT45" i="325" s="1"/>
  <c r="CT68" i="273"/>
  <c r="CT179" i="273"/>
  <c r="CT178" i="273"/>
  <c r="CT32" i="324"/>
  <c r="CT33" i="324" s="1"/>
  <c r="CT55" i="273"/>
  <c r="CU56" i="273" s="1"/>
  <c r="CT27" i="324"/>
  <c r="CT28" i="324" s="1"/>
  <c r="CT37" i="324"/>
  <c r="CT38" i="324" s="1"/>
  <c r="CR21" i="285"/>
  <c r="CT4" i="265"/>
  <c r="CT4" i="286"/>
  <c r="CT4" i="324"/>
  <c r="CT4" i="278"/>
  <c r="CT4" i="325"/>
  <c r="CT4" i="320"/>
  <c r="CT4" i="285"/>
  <c r="CT4" i="273"/>
  <c r="CT4" i="315"/>
  <c r="CT4" i="282"/>
  <c r="CT4" i="323"/>
  <c r="CT4" i="289"/>
  <c r="CT4" i="288"/>
  <c r="CT4" i="327"/>
  <c r="CT4" i="275"/>
  <c r="CU2" i="323"/>
  <c r="CU2" i="265"/>
  <c r="CU2" i="273"/>
  <c r="CU163" i="273"/>
  <c r="CU164" i="273" s="1"/>
  <c r="CU2" i="325"/>
  <c r="CU154" i="273"/>
  <c r="CU155" i="273" s="1"/>
  <c r="CU2" i="282"/>
  <c r="CU121" i="273"/>
  <c r="CU122" i="273" s="1"/>
  <c r="CU125" i="273" s="1"/>
  <c r="CU2" i="288"/>
  <c r="CU51" i="273"/>
  <c r="CU52" i="273" s="1"/>
  <c r="CU107" i="325" s="1"/>
  <c r="CU108" i="325" s="1"/>
  <c r="CU135" i="325" s="1"/>
  <c r="CU2" i="324"/>
  <c r="CU2" i="289"/>
  <c r="CU2" i="320"/>
  <c r="CU2" i="285"/>
  <c r="CU2" i="327"/>
  <c r="CU84" i="273"/>
  <c r="CU85" i="273" s="1"/>
  <c r="CU2" i="278"/>
  <c r="CU64" i="273"/>
  <c r="CU65" i="273" s="1"/>
  <c r="CU45" i="325" s="1"/>
  <c r="CU2" i="315"/>
  <c r="CU220" i="273"/>
  <c r="CU221" i="273" s="1"/>
  <c r="CU2" i="286"/>
  <c r="CU2" i="275"/>
  <c r="CS59" i="324"/>
  <c r="CS22" i="327"/>
  <c r="CT207" i="273"/>
  <c r="CT169" i="273"/>
  <c r="CU170" i="273" s="1"/>
  <c r="CU172" i="273" s="1"/>
  <c r="CU173" i="273" s="1"/>
  <c r="DI5" i="325"/>
  <c r="DI5" i="327"/>
  <c r="DI5" i="324"/>
  <c r="DI5" i="323"/>
  <c r="DF44" i="273"/>
  <c r="DF39" i="273"/>
  <c r="DG34" i="273"/>
  <c r="DH28" i="273"/>
  <c r="DH29" i="273" s="1"/>
  <c r="DH33" i="273" s="1"/>
  <c r="DH32" i="273"/>
  <c r="DI5" i="320"/>
  <c r="DI25" i="273"/>
  <c r="DI26" i="273" s="1"/>
  <c r="DI5" i="315"/>
  <c r="DH177" i="273"/>
  <c r="DH168" i="273"/>
  <c r="DI5" i="275"/>
  <c r="DI5" i="286"/>
  <c r="DI5" i="265"/>
  <c r="DI5" i="288"/>
  <c r="DI5" i="282"/>
  <c r="DI5" i="278"/>
  <c r="DI5" i="285"/>
  <c r="DI5" i="289"/>
  <c r="DI15" i="273"/>
  <c r="DI16" i="273" s="1"/>
  <c r="DI5" i="273"/>
  <c r="AQ32" i="265"/>
  <c r="CV62" i="324" l="1"/>
  <c r="CV25" i="327"/>
  <c r="CQ63" i="324"/>
  <c r="CQ64" i="324" s="1"/>
  <c r="CQ34" i="265" s="1"/>
  <c r="DG87" i="278"/>
  <c r="DG88" i="278" s="1"/>
  <c r="DG94" i="278" s="1"/>
  <c r="DG48" i="324"/>
  <c r="DU12" i="273"/>
  <c r="DV10" i="273"/>
  <c r="CT106" i="273"/>
  <c r="CT138" i="273"/>
  <c r="CP57" i="278"/>
  <c r="CP58" i="278" s="1"/>
  <c r="CP64" i="278" s="1"/>
  <c r="CP93" i="278"/>
  <c r="CP95" i="278" s="1"/>
  <c r="CP100" i="278" s="1"/>
  <c r="CP101" i="278" s="1"/>
  <c r="CV79" i="288"/>
  <c r="CV135" i="273"/>
  <c r="CV136" i="273" s="1"/>
  <c r="CV139" i="273" s="1"/>
  <c r="CU245" i="278"/>
  <c r="CU99" i="278"/>
  <c r="CS140" i="273"/>
  <c r="CR92" i="278"/>
  <c r="CT46" i="325"/>
  <c r="CT47" i="325" s="1"/>
  <c r="CT62" i="325" s="1"/>
  <c r="CT55" i="288"/>
  <c r="CS111" i="273"/>
  <c r="CR112" i="273" s="1"/>
  <c r="CR61" i="288" s="1"/>
  <c r="CS51" i="288"/>
  <c r="CS52" i="288" s="1"/>
  <c r="CS56" i="288" s="1"/>
  <c r="CS92" i="325"/>
  <c r="CS42" i="288"/>
  <c r="CS35" i="288"/>
  <c r="DI38" i="273"/>
  <c r="DI13" i="288"/>
  <c r="DI145" i="325"/>
  <c r="CV103" i="273"/>
  <c r="CV104" i="273" s="1"/>
  <c r="CV107" i="273" s="1"/>
  <c r="CV26" i="288"/>
  <c r="CU42" i="325"/>
  <c r="CU43" i="325" s="1"/>
  <c r="CU93" i="325"/>
  <c r="CT108" i="273"/>
  <c r="CS58" i="325"/>
  <c r="CU126" i="278"/>
  <c r="CU237" i="278"/>
  <c r="CU56" i="278"/>
  <c r="CU197" i="278"/>
  <c r="CU277" i="278"/>
  <c r="CU181" i="278"/>
  <c r="CV13" i="289"/>
  <c r="CV14" i="289" s="1"/>
  <c r="CU49" i="278"/>
  <c r="CU153" i="278"/>
  <c r="CU173" i="278"/>
  <c r="CU229" i="278"/>
  <c r="CU261" i="278"/>
  <c r="CU269" i="278"/>
  <c r="CU79" i="278"/>
  <c r="CU71" i="278"/>
  <c r="CU189" i="278"/>
  <c r="CU221" i="278"/>
  <c r="CU253" i="278"/>
  <c r="CU118" i="278"/>
  <c r="CU135" i="278"/>
  <c r="CU144" i="278"/>
  <c r="CU205" i="278"/>
  <c r="CU213" i="278"/>
  <c r="AQ334" i="278"/>
  <c r="AQ336" i="278" s="1"/>
  <c r="AQ11" i="327" s="1"/>
  <c r="CT34" i="278"/>
  <c r="CU26" i="327"/>
  <c r="CU28" i="278"/>
  <c r="CU29" i="278" s="1"/>
  <c r="CU40" i="278" s="1"/>
  <c r="CU130" i="325"/>
  <c r="CU118" i="325"/>
  <c r="CS335" i="278"/>
  <c r="CS129" i="325"/>
  <c r="CS117" i="325"/>
  <c r="CM323" i="278"/>
  <c r="CM324" i="278" s="1"/>
  <c r="CM328" i="278" s="1"/>
  <c r="CM73" i="265"/>
  <c r="CL329" i="278"/>
  <c r="CL30" i="265" s="1"/>
  <c r="CM314" i="278"/>
  <c r="CM315" i="278" s="1"/>
  <c r="CM327" i="278" s="1"/>
  <c r="CM67" i="265"/>
  <c r="CN311" i="278"/>
  <c r="CN312" i="278" s="1"/>
  <c r="DG319" i="278"/>
  <c r="DG310" i="278"/>
  <c r="CN10" i="265"/>
  <c r="CN320" i="278"/>
  <c r="CN321" i="278" s="1"/>
  <c r="CP72" i="278"/>
  <c r="CP73" i="278" s="1"/>
  <c r="CP106" i="278" s="1"/>
  <c r="CQ33" i="278"/>
  <c r="CQ35" i="278" s="1"/>
  <c r="CR22" i="278"/>
  <c r="CR39" i="278" s="1"/>
  <c r="CR41" i="278" s="1"/>
  <c r="CM11" i="265"/>
  <c r="CM29" i="265" s="1"/>
  <c r="CN9" i="265"/>
  <c r="CP162" i="278"/>
  <c r="CO300" i="278"/>
  <c r="CO302" i="278" s="1"/>
  <c r="CO303" i="278" s="1"/>
  <c r="CO66" i="278"/>
  <c r="CO105" i="278" s="1"/>
  <c r="CO109" i="278" s="1"/>
  <c r="CS268" i="278"/>
  <c r="CS270" i="278" s="1"/>
  <c r="CS293" i="278" s="1"/>
  <c r="CS276" i="278"/>
  <c r="CS278" i="278" s="1"/>
  <c r="CS294" i="278" s="1"/>
  <c r="CS244" i="278"/>
  <c r="CS246" i="278" s="1"/>
  <c r="CS290" i="278" s="1"/>
  <c r="CS252" i="278"/>
  <c r="CS254" i="278" s="1"/>
  <c r="CS291" i="278" s="1"/>
  <c r="CS260" i="278"/>
  <c r="CS262" i="278" s="1"/>
  <c r="CS292" i="278" s="1"/>
  <c r="CS236" i="278"/>
  <c r="CS238" i="278" s="1"/>
  <c r="CS289" i="278" s="1"/>
  <c r="CS212" i="278"/>
  <c r="CS214" i="278" s="1"/>
  <c r="CS286" i="278" s="1"/>
  <c r="CS220" i="278"/>
  <c r="CS222" i="278" s="1"/>
  <c r="CS287" i="278" s="1"/>
  <c r="CS228" i="278"/>
  <c r="CS230" i="278" s="1"/>
  <c r="CS288" i="278" s="1"/>
  <c r="CS204" i="278"/>
  <c r="CS206" i="278" s="1"/>
  <c r="CS285" i="278" s="1"/>
  <c r="CS188" i="278"/>
  <c r="CS190" i="278" s="1"/>
  <c r="CS283" i="278" s="1"/>
  <c r="CS196" i="278"/>
  <c r="CS198" i="278" s="1"/>
  <c r="CS284" i="278" s="1"/>
  <c r="CS172" i="278"/>
  <c r="CS174" i="278" s="1"/>
  <c r="CS281" i="278" s="1"/>
  <c r="CS180" i="278"/>
  <c r="CS182" i="278" s="1"/>
  <c r="CS282" i="278" s="1"/>
  <c r="CS143" i="278"/>
  <c r="CS145" i="278" s="1"/>
  <c r="CS160" i="278" s="1"/>
  <c r="CS152" i="278"/>
  <c r="CS154" i="278" s="1"/>
  <c r="CS161" i="278" s="1"/>
  <c r="CS134" i="278"/>
  <c r="CS136" i="278" s="1"/>
  <c r="CS159" i="278" s="1"/>
  <c r="CS20" i="278"/>
  <c r="DG275" i="278"/>
  <c r="DG243" i="278"/>
  <c r="DG259" i="278"/>
  <c r="DG267" i="278"/>
  <c r="DG235" i="278"/>
  <c r="DG211" i="278"/>
  <c r="DG251" i="278"/>
  <c r="DG219" i="278"/>
  <c r="DG227" i="278"/>
  <c r="DG187" i="278"/>
  <c r="DG203" i="278"/>
  <c r="DG195" i="278"/>
  <c r="DG171" i="278"/>
  <c r="DG179" i="278"/>
  <c r="DG142" i="278"/>
  <c r="DG151" i="278"/>
  <c r="DG133" i="278"/>
  <c r="CQ119" i="278"/>
  <c r="CQ120" i="278" s="1"/>
  <c r="CQ157" i="278" s="1"/>
  <c r="CQ80" i="278"/>
  <c r="CQ81" i="278" s="1"/>
  <c r="CQ107" i="278" s="1"/>
  <c r="CQ127" i="278"/>
  <c r="CQ128" i="278" s="1"/>
  <c r="CQ158" i="278" s="1"/>
  <c r="CQ50" i="278"/>
  <c r="CQ51" i="278" s="1"/>
  <c r="CQ104" i="278" s="1"/>
  <c r="CS214" i="273"/>
  <c r="CS215" i="273" s="1"/>
  <c r="CS21" i="278" s="1"/>
  <c r="CS19" i="278"/>
  <c r="CR295" i="278"/>
  <c r="CR301" i="278" s="1"/>
  <c r="CS22" i="324"/>
  <c r="CS23" i="324" s="1"/>
  <c r="CS20" i="327" s="1"/>
  <c r="CT70" i="273"/>
  <c r="CS21" i="285"/>
  <c r="CS202" i="273"/>
  <c r="CS203" i="273" s="1"/>
  <c r="CS208" i="273"/>
  <c r="CS209" i="273" s="1"/>
  <c r="CS197" i="273"/>
  <c r="CS198" i="273" s="1"/>
  <c r="CS201" i="273" s="1"/>
  <c r="CU42" i="324"/>
  <c r="CU43" i="324" s="1"/>
  <c r="CU69" i="273"/>
  <c r="CU15" i="275"/>
  <c r="CU73" i="273"/>
  <c r="CV74" i="273" s="1"/>
  <c r="CT23" i="327"/>
  <c r="CT60" i="324"/>
  <c r="CV220" i="273"/>
  <c r="CV221" i="273" s="1"/>
  <c r="CV2" i="324"/>
  <c r="CV2" i="323"/>
  <c r="CV51" i="273"/>
  <c r="CV2" i="288"/>
  <c r="CV154" i="273"/>
  <c r="CV155" i="273" s="1"/>
  <c r="CV2" i="320"/>
  <c r="CV2" i="286"/>
  <c r="CV2" i="273"/>
  <c r="CV2" i="289"/>
  <c r="CV2" i="315"/>
  <c r="CV84" i="273"/>
  <c r="CV85" i="273" s="1"/>
  <c r="CV163" i="273"/>
  <c r="CV164" i="273" s="1"/>
  <c r="CV2" i="265"/>
  <c r="CV64" i="273"/>
  <c r="CV65" i="273" s="1"/>
  <c r="CV45" i="325" s="1"/>
  <c r="CV2" i="275"/>
  <c r="CV2" i="278"/>
  <c r="CV121" i="273"/>
  <c r="CV122" i="273" s="1"/>
  <c r="CV125" i="273" s="1"/>
  <c r="CV2" i="327"/>
  <c r="CV2" i="285"/>
  <c r="CV2" i="325"/>
  <c r="CV2" i="282"/>
  <c r="CU93" i="273"/>
  <c r="CV94" i="273" s="1"/>
  <c r="CV181" i="273" s="1"/>
  <c r="CU89" i="273"/>
  <c r="CU11" i="286"/>
  <c r="CU169" i="273"/>
  <c r="CV170" i="273" s="1"/>
  <c r="CV172" i="273" s="1"/>
  <c r="CV173" i="273" s="1"/>
  <c r="CU207" i="273"/>
  <c r="CT58" i="324"/>
  <c r="CT21" i="327"/>
  <c r="CT15" i="275"/>
  <c r="CT20" i="275" s="1"/>
  <c r="CU17" i="275" s="1"/>
  <c r="CT42" i="324"/>
  <c r="CT43" i="324" s="1"/>
  <c r="CT69" i="273"/>
  <c r="CT73" i="273"/>
  <c r="CU74" i="273" s="1"/>
  <c r="CQ189" i="273"/>
  <c r="CQ190" i="273" s="1"/>
  <c r="CR182" i="273"/>
  <c r="CR20" i="327"/>
  <c r="CR57" i="324"/>
  <c r="CR63" i="324" s="1"/>
  <c r="CR64" i="324" s="1"/>
  <c r="CT124" i="273"/>
  <c r="CT126" i="273" s="1"/>
  <c r="CT180" i="273"/>
  <c r="CT88" i="273"/>
  <c r="CT90" i="273" s="1"/>
  <c r="CT91" i="278" s="1"/>
  <c r="CU68" i="273"/>
  <c r="CU179" i="273"/>
  <c r="CP3" i="315"/>
  <c r="CP3" i="325"/>
  <c r="CP3" i="327"/>
  <c r="CP3" i="323"/>
  <c r="CP3" i="286"/>
  <c r="CP3" i="285"/>
  <c r="CP3" i="275"/>
  <c r="CP3" i="288"/>
  <c r="CP3" i="289"/>
  <c r="CP3" i="320"/>
  <c r="CP3" i="278"/>
  <c r="CP3" i="282"/>
  <c r="CP3" i="324"/>
  <c r="CP3" i="265"/>
  <c r="CP3" i="273"/>
  <c r="CS24" i="327"/>
  <c r="CS61" i="324"/>
  <c r="CU4" i="275"/>
  <c r="CU4" i="289"/>
  <c r="CU4" i="324"/>
  <c r="CU4" i="320"/>
  <c r="CU4" i="265"/>
  <c r="CU4" i="282"/>
  <c r="CU4" i="315"/>
  <c r="CU4" i="288"/>
  <c r="CU4" i="285"/>
  <c r="CU4" i="273"/>
  <c r="CU4" i="286"/>
  <c r="CU4" i="327"/>
  <c r="CU4" i="325"/>
  <c r="CU4" i="278"/>
  <c r="CU4" i="323"/>
  <c r="CU178" i="273"/>
  <c r="CU37" i="324"/>
  <c r="CU38" i="324" s="1"/>
  <c r="CU32" i="324"/>
  <c r="CU33" i="324" s="1"/>
  <c r="CU55" i="273"/>
  <c r="CV56" i="273" s="1"/>
  <c r="CU27" i="324"/>
  <c r="CU28" i="324" s="1"/>
  <c r="CT59" i="324"/>
  <c r="CT22" i="327"/>
  <c r="CW43" i="273"/>
  <c r="CW45" i="273" s="1"/>
  <c r="CW149" i="273" s="1"/>
  <c r="CW150" i="273" s="1"/>
  <c r="CW49" i="324" s="1"/>
  <c r="CW50" i="324" s="1"/>
  <c r="CW219" i="273"/>
  <c r="CX40" i="273"/>
  <c r="DJ5" i="327"/>
  <c r="DJ5" i="325"/>
  <c r="DH34" i="273"/>
  <c r="DJ5" i="324"/>
  <c r="DJ5" i="323"/>
  <c r="DI28" i="273"/>
  <c r="DI29" i="273" s="1"/>
  <c r="DI33" i="273" s="1"/>
  <c r="DI32" i="273"/>
  <c r="DG44" i="273"/>
  <c r="DG39" i="273"/>
  <c r="DJ5" i="320"/>
  <c r="DJ25" i="273"/>
  <c r="DJ26" i="273" s="1"/>
  <c r="DJ5" i="315"/>
  <c r="DJ5" i="275"/>
  <c r="DJ5" i="286"/>
  <c r="DJ5" i="265"/>
  <c r="DJ5" i="288"/>
  <c r="DJ5" i="282"/>
  <c r="DJ5" i="285"/>
  <c r="DJ5" i="289"/>
  <c r="DJ5" i="278"/>
  <c r="DJ15" i="273"/>
  <c r="DJ16" i="273" s="1"/>
  <c r="DJ5" i="273"/>
  <c r="DI177" i="273"/>
  <c r="DI168" i="273"/>
  <c r="CP108" i="278" l="1"/>
  <c r="CP50" i="325"/>
  <c r="CP51" i="325" s="1"/>
  <c r="CP54" i="325" s="1"/>
  <c r="CP55" i="325" s="1"/>
  <c r="CP59" i="325" s="1"/>
  <c r="CP60" i="325" s="1"/>
  <c r="CW25" i="327"/>
  <c r="CW62" i="324"/>
  <c r="CQ11" i="325"/>
  <c r="DH87" i="278"/>
  <c r="DH88" i="278" s="1"/>
  <c r="DH94" i="278" s="1"/>
  <c r="DH48" i="324"/>
  <c r="CQ66" i="324"/>
  <c r="CQ28" i="285"/>
  <c r="DW10" i="273"/>
  <c r="DV12" i="273"/>
  <c r="CU106" i="273"/>
  <c r="CU138" i="273"/>
  <c r="CP61" i="278"/>
  <c r="CP62" i="278" s="1"/>
  <c r="CP65" i="278" s="1"/>
  <c r="CP66" i="278" s="1"/>
  <c r="CP105" i="278" s="1"/>
  <c r="CQ57" i="278"/>
  <c r="CQ58" i="278" s="1"/>
  <c r="CQ61" i="278" s="1"/>
  <c r="CQ62" i="278" s="1"/>
  <c r="CQ65" i="278" s="1"/>
  <c r="CQ93" i="278"/>
  <c r="CQ95" i="278" s="1"/>
  <c r="CQ100" i="278" s="1"/>
  <c r="CQ101" i="278" s="1"/>
  <c r="CW79" i="288"/>
  <c r="CW135" i="273"/>
  <c r="CW136" i="273" s="1"/>
  <c r="CW139" i="273" s="1"/>
  <c r="CV106" i="273"/>
  <c r="CV138" i="273"/>
  <c r="CV253" i="278"/>
  <c r="CV99" i="278"/>
  <c r="CT140" i="273"/>
  <c r="CS92" i="278"/>
  <c r="CU46" i="325"/>
  <c r="CU47" i="325" s="1"/>
  <c r="CU62" i="325" s="1"/>
  <c r="CU55" i="288"/>
  <c r="CT111" i="273"/>
  <c r="CS112" i="273" s="1"/>
  <c r="CS61" i="288" s="1"/>
  <c r="CT51" i="288"/>
  <c r="CT52" i="288" s="1"/>
  <c r="CT56" i="288" s="1"/>
  <c r="CT92" i="325"/>
  <c r="CT35" i="288"/>
  <c r="CT42" i="288"/>
  <c r="CW103" i="273"/>
  <c r="CW104" i="273" s="1"/>
  <c r="CW107" i="273" s="1"/>
  <c r="CW26" i="288"/>
  <c r="DJ38" i="273"/>
  <c r="DJ13" i="288"/>
  <c r="DJ145" i="325"/>
  <c r="CV277" i="278"/>
  <c r="CV42" i="325"/>
  <c r="CV43" i="325" s="1"/>
  <c r="CV93" i="325"/>
  <c r="CU108" i="273"/>
  <c r="CT58" i="325"/>
  <c r="CV71" i="278"/>
  <c r="CV197" i="278"/>
  <c r="CV49" i="278"/>
  <c r="CV144" i="278"/>
  <c r="CV181" i="278"/>
  <c r="CV118" i="278"/>
  <c r="CV135" i="278"/>
  <c r="CV245" i="278"/>
  <c r="CV56" i="278"/>
  <c r="CV126" i="278"/>
  <c r="CV153" i="278"/>
  <c r="CV173" i="278"/>
  <c r="CV205" i="278"/>
  <c r="CV79" i="278"/>
  <c r="CV189" i="278"/>
  <c r="CV213" i="278"/>
  <c r="CV229" i="278"/>
  <c r="CV261" i="278"/>
  <c r="CV237" i="278"/>
  <c r="CV221" i="278"/>
  <c r="CV269" i="278"/>
  <c r="CW13" i="289"/>
  <c r="CW14" i="289" s="1"/>
  <c r="AQ12" i="325"/>
  <c r="CU34" i="278"/>
  <c r="CV28" i="278"/>
  <c r="CV29" i="278" s="1"/>
  <c r="CV40" i="278" s="1"/>
  <c r="CV118" i="325"/>
  <c r="CV130" i="325"/>
  <c r="CT335" i="278"/>
  <c r="CT117" i="325"/>
  <c r="CT129" i="325"/>
  <c r="CQ72" i="278"/>
  <c r="CQ73" i="278" s="1"/>
  <c r="CQ106" i="278" s="1"/>
  <c r="CM329" i="278"/>
  <c r="CM30" i="265" s="1"/>
  <c r="CN323" i="278"/>
  <c r="CN324" i="278" s="1"/>
  <c r="CN328" i="278" s="1"/>
  <c r="CN73" i="265"/>
  <c r="CN314" i="278"/>
  <c r="CN315" i="278" s="1"/>
  <c r="CN327" i="278" s="1"/>
  <c r="CN67" i="265"/>
  <c r="CO10" i="265"/>
  <c r="CO320" i="278"/>
  <c r="CO321" i="278" s="1"/>
  <c r="DH319" i="278"/>
  <c r="DH310" i="278"/>
  <c r="CO311" i="278"/>
  <c r="CO312" i="278" s="1"/>
  <c r="CR33" i="278"/>
  <c r="CR35" i="278" s="1"/>
  <c r="CP300" i="278"/>
  <c r="CP302" i="278" s="1"/>
  <c r="CP303" i="278" s="1"/>
  <c r="CN11" i="265"/>
  <c r="CN29" i="265" s="1"/>
  <c r="CS22" i="278"/>
  <c r="CS39" i="278" s="1"/>
  <c r="CS41" i="278" s="1"/>
  <c r="CO9" i="265"/>
  <c r="CS57" i="324"/>
  <c r="CS63" i="324" s="1"/>
  <c r="CS64" i="324" s="1"/>
  <c r="CT22" i="324"/>
  <c r="CT23" i="324" s="1"/>
  <c r="CT57" i="324" s="1"/>
  <c r="CT19" i="278"/>
  <c r="DH44" i="273"/>
  <c r="DH275" i="278"/>
  <c r="DH267" i="278"/>
  <c r="DH251" i="278"/>
  <c r="DH259" i="278"/>
  <c r="DH203" i="278"/>
  <c r="DH235" i="278"/>
  <c r="DH211" i="278"/>
  <c r="DH243" i="278"/>
  <c r="DH219" i="278"/>
  <c r="DH227" i="278"/>
  <c r="DH179" i="278"/>
  <c r="DH195" i="278"/>
  <c r="DH171" i="278"/>
  <c r="DH133" i="278"/>
  <c r="DH142" i="278"/>
  <c r="DH151" i="278"/>
  <c r="DH187" i="278"/>
  <c r="CS295" i="278"/>
  <c r="CS301" i="278" s="1"/>
  <c r="CT276" i="278"/>
  <c r="CT278" i="278" s="1"/>
  <c r="CT294" i="278" s="1"/>
  <c r="CT268" i="278"/>
  <c r="CT270" i="278" s="1"/>
  <c r="CT293" i="278" s="1"/>
  <c r="CT252" i="278"/>
  <c r="CT254" i="278" s="1"/>
  <c r="CT291" i="278" s="1"/>
  <c r="CT260" i="278"/>
  <c r="CT262" i="278" s="1"/>
  <c r="CT292" i="278" s="1"/>
  <c r="CT204" i="278"/>
  <c r="CT206" i="278" s="1"/>
  <c r="CT285" i="278" s="1"/>
  <c r="CT236" i="278"/>
  <c r="CT238" i="278" s="1"/>
  <c r="CT289" i="278" s="1"/>
  <c r="CT212" i="278"/>
  <c r="CT214" i="278" s="1"/>
  <c r="CT286" i="278" s="1"/>
  <c r="CT220" i="278"/>
  <c r="CT222" i="278" s="1"/>
  <c r="CT287" i="278" s="1"/>
  <c r="CT244" i="278"/>
  <c r="CT246" i="278" s="1"/>
  <c r="CT290" i="278" s="1"/>
  <c r="CT228" i="278"/>
  <c r="CT230" i="278" s="1"/>
  <c r="CT288" i="278" s="1"/>
  <c r="CT180" i="278"/>
  <c r="CT182" i="278" s="1"/>
  <c r="CT282" i="278" s="1"/>
  <c r="CT188" i="278"/>
  <c r="CT190" i="278" s="1"/>
  <c r="CT283" i="278" s="1"/>
  <c r="CT196" i="278"/>
  <c r="CT198" i="278" s="1"/>
  <c r="CT284" i="278" s="1"/>
  <c r="CT172" i="278"/>
  <c r="CT174" i="278" s="1"/>
  <c r="CT281" i="278" s="1"/>
  <c r="CT134" i="278"/>
  <c r="CT136" i="278" s="1"/>
  <c r="CT159" i="278" s="1"/>
  <c r="CT143" i="278"/>
  <c r="CT145" i="278" s="1"/>
  <c r="CT160" i="278" s="1"/>
  <c r="CT152" i="278"/>
  <c r="CT154" i="278" s="1"/>
  <c r="CT161" i="278" s="1"/>
  <c r="CT20" i="278"/>
  <c r="CQ162" i="278"/>
  <c r="CR127" i="278"/>
  <c r="CR128" i="278" s="1"/>
  <c r="CR158" i="278" s="1"/>
  <c r="CR119" i="278"/>
  <c r="CR120" i="278" s="1"/>
  <c r="CR157" i="278" s="1"/>
  <c r="CR50" i="278"/>
  <c r="CR51" i="278" s="1"/>
  <c r="CR104" i="278" s="1"/>
  <c r="CR80" i="278"/>
  <c r="CR81" i="278" s="1"/>
  <c r="CR107" i="278" s="1"/>
  <c r="CT214" i="273"/>
  <c r="CT215" i="273" s="1"/>
  <c r="CT21" i="278" s="1"/>
  <c r="CU70" i="273"/>
  <c r="CT21" i="285"/>
  <c r="CY40" i="273"/>
  <c r="CX43" i="273"/>
  <c r="CX45" i="273" s="1"/>
  <c r="CX149" i="273" s="1"/>
  <c r="CX150" i="273" s="1"/>
  <c r="CX49" i="324" s="1"/>
  <c r="CX50" i="324" s="1"/>
  <c r="CX219" i="273"/>
  <c r="CV179" i="273"/>
  <c r="CV68" i="273"/>
  <c r="CQ3" i="325"/>
  <c r="CQ3" i="265"/>
  <c r="CQ3" i="273"/>
  <c r="CQ3" i="327"/>
  <c r="CQ3" i="286"/>
  <c r="CQ3" i="282"/>
  <c r="CQ3" i="320"/>
  <c r="CQ3" i="275"/>
  <c r="CQ3" i="288"/>
  <c r="CQ3" i="289"/>
  <c r="CQ3" i="324"/>
  <c r="CQ3" i="315"/>
  <c r="CQ3" i="323"/>
  <c r="CQ3" i="278"/>
  <c r="CQ3" i="285"/>
  <c r="CV207" i="273"/>
  <c r="CV169" i="273"/>
  <c r="CW170" i="273" s="1"/>
  <c r="CW172" i="273" s="1"/>
  <c r="CW173" i="273" s="1"/>
  <c r="CU20" i="275"/>
  <c r="CV17" i="275" s="1"/>
  <c r="CU59" i="324"/>
  <c r="CU22" i="327"/>
  <c r="CR34" i="265"/>
  <c r="CR66" i="324"/>
  <c r="CR28" i="285"/>
  <c r="CR11" i="325"/>
  <c r="CU124" i="273"/>
  <c r="CU126" i="273" s="1"/>
  <c r="CU21" i="285" s="1"/>
  <c r="CU88" i="273"/>
  <c r="CU90" i="273" s="1"/>
  <c r="CU91" i="278" s="1"/>
  <c r="CU180" i="273"/>
  <c r="CV93" i="273"/>
  <c r="CW94" i="273" s="1"/>
  <c r="CW181" i="273" s="1"/>
  <c r="CV11" i="286"/>
  <c r="CV89" i="273"/>
  <c r="CV52" i="273"/>
  <c r="CV107" i="325" s="1"/>
  <c r="CV108" i="325" s="1"/>
  <c r="CV135" i="325" s="1"/>
  <c r="CW121" i="273"/>
  <c r="CW122" i="273" s="1"/>
  <c r="CW125" i="273" s="1"/>
  <c r="CW2" i="265"/>
  <c r="CW2" i="327"/>
  <c r="CW2" i="285"/>
  <c r="CW2" i="323"/>
  <c r="CW64" i="273"/>
  <c r="CW65" i="273" s="1"/>
  <c r="CW45" i="325" s="1"/>
  <c r="CW154" i="273"/>
  <c r="CW155" i="273" s="1"/>
  <c r="CW2" i="324"/>
  <c r="CW84" i="273"/>
  <c r="CW85" i="273" s="1"/>
  <c r="CW2" i="282"/>
  <c r="CW2" i="315"/>
  <c r="CW2" i="278"/>
  <c r="CW51" i="273"/>
  <c r="CW52" i="273" s="1"/>
  <c r="CW107" i="325" s="1"/>
  <c r="CW108" i="325" s="1"/>
  <c r="CW135" i="325" s="1"/>
  <c r="CW2" i="320"/>
  <c r="CW163" i="273"/>
  <c r="CW164" i="273" s="1"/>
  <c r="CW220" i="273"/>
  <c r="CW221" i="273" s="1"/>
  <c r="CW2" i="286"/>
  <c r="CW2" i="275"/>
  <c r="CW2" i="289"/>
  <c r="CW2" i="288"/>
  <c r="CW2" i="325"/>
  <c r="CW2" i="273"/>
  <c r="CU23" i="327"/>
  <c r="CU60" i="324"/>
  <c r="CT208" i="273"/>
  <c r="CT209" i="273" s="1"/>
  <c r="CT197" i="273"/>
  <c r="CT198" i="273" s="1"/>
  <c r="CT201" i="273" s="1"/>
  <c r="CT202" i="273"/>
  <c r="CT203" i="273" s="1"/>
  <c r="CV4" i="325"/>
  <c r="CV4" i="327"/>
  <c r="CV4" i="265"/>
  <c r="CV4" i="324"/>
  <c r="CV4" i="323"/>
  <c r="CV4" i="289"/>
  <c r="CV4" i="282"/>
  <c r="CV4" i="320"/>
  <c r="CV4" i="288"/>
  <c r="CV4" i="285"/>
  <c r="CV4" i="278"/>
  <c r="CV4" i="273"/>
  <c r="CV4" i="286"/>
  <c r="CV4" i="315"/>
  <c r="CV4" i="275"/>
  <c r="CV42" i="324"/>
  <c r="CV43" i="324" s="1"/>
  <c r="CV69" i="273"/>
  <c r="CV73" i="273"/>
  <c r="CW74" i="273" s="1"/>
  <c r="CV15" i="275"/>
  <c r="CU61" i="324"/>
  <c r="CU24" i="327"/>
  <c r="CU21" i="327"/>
  <c r="CU58" i="324"/>
  <c r="CR189" i="273"/>
  <c r="CR190" i="273" s="1"/>
  <c r="CS182" i="273"/>
  <c r="CT61" i="324"/>
  <c r="CT24" i="327"/>
  <c r="CV124" i="273"/>
  <c r="CV88" i="273"/>
  <c r="CV180" i="273"/>
  <c r="DK5" i="327"/>
  <c r="DK5" i="325"/>
  <c r="DH39" i="273"/>
  <c r="DK5" i="323"/>
  <c r="DK5" i="324"/>
  <c r="DJ28" i="273"/>
  <c r="DJ29" i="273" s="1"/>
  <c r="DJ33" i="273" s="1"/>
  <c r="DJ32" i="273"/>
  <c r="DI34" i="273"/>
  <c r="DK5" i="320"/>
  <c r="DK25" i="273"/>
  <c r="DK26" i="273" s="1"/>
  <c r="DK5" i="315"/>
  <c r="DJ177" i="273"/>
  <c r="DJ168" i="273"/>
  <c r="DK5" i="265"/>
  <c r="DK5" i="288"/>
  <c r="DK5" i="282"/>
  <c r="DK5" i="275"/>
  <c r="DK5" i="286"/>
  <c r="DK5" i="285"/>
  <c r="DK5" i="289"/>
  <c r="DK5" i="278"/>
  <c r="DK15" i="273"/>
  <c r="DK16" i="273" s="1"/>
  <c r="DK5" i="273"/>
  <c r="CQ108" i="278" l="1"/>
  <c r="CQ50" i="325"/>
  <c r="CQ51" i="325" s="1"/>
  <c r="CQ54" i="325" s="1"/>
  <c r="CQ55" i="325" s="1"/>
  <c r="CQ59" i="325" s="1"/>
  <c r="CQ60" i="325" s="1"/>
  <c r="CP109" i="278"/>
  <c r="CT63" i="324"/>
  <c r="CT64" i="324" s="1"/>
  <c r="CX25" i="327"/>
  <c r="CX62" i="324"/>
  <c r="DI87" i="278"/>
  <c r="DI88" i="278" s="1"/>
  <c r="DI94" i="278" s="1"/>
  <c r="DI48" i="324"/>
  <c r="CQ64" i="278"/>
  <c r="DX10" i="273"/>
  <c r="DW12" i="273"/>
  <c r="CX79" i="288"/>
  <c r="CX135" i="273"/>
  <c r="CX136" i="273" s="1"/>
  <c r="CX139" i="273" s="1"/>
  <c r="CW106" i="273"/>
  <c r="CW138" i="273"/>
  <c r="CU140" i="273"/>
  <c r="CT92" i="278"/>
  <c r="CR72" i="278"/>
  <c r="CR73" i="278" s="1"/>
  <c r="CR106" i="278" s="1"/>
  <c r="CR93" i="278"/>
  <c r="CR95" i="278" s="1"/>
  <c r="CR100" i="278" s="1"/>
  <c r="CR101" i="278" s="1"/>
  <c r="CW277" i="278"/>
  <c r="CW99" i="278"/>
  <c r="CV46" i="325"/>
  <c r="CV47" i="325" s="1"/>
  <c r="CV62" i="325" s="1"/>
  <c r="CV55" i="288"/>
  <c r="CU111" i="273"/>
  <c r="CT112" i="273" s="1"/>
  <c r="CT61" i="288" s="1"/>
  <c r="CU51" i="288"/>
  <c r="CU52" i="288" s="1"/>
  <c r="CU56" i="288" s="1"/>
  <c r="CU92" i="325"/>
  <c r="CU42" i="288"/>
  <c r="CU35" i="288"/>
  <c r="DK38" i="273"/>
  <c r="DK13" i="288"/>
  <c r="DK145" i="325"/>
  <c r="CX103" i="273"/>
  <c r="CX104" i="273" s="1"/>
  <c r="CX107" i="273" s="1"/>
  <c r="CX26" i="288"/>
  <c r="CW42" i="325"/>
  <c r="CW43" i="325" s="1"/>
  <c r="CW93" i="325"/>
  <c r="CW253" i="278"/>
  <c r="CV108" i="273"/>
  <c r="CU58" i="325"/>
  <c r="CW269" i="278"/>
  <c r="CW79" i="278"/>
  <c r="CW56" i="278"/>
  <c r="CW213" i="278"/>
  <c r="CW189" i="278"/>
  <c r="CW126" i="278"/>
  <c r="CW135" i="278"/>
  <c r="CW173" i="278"/>
  <c r="CW205" i="278"/>
  <c r="CW245" i="278"/>
  <c r="CX13" i="289"/>
  <c r="CX14" i="289" s="1"/>
  <c r="CW71" i="278"/>
  <c r="CW153" i="278"/>
  <c r="CW118" i="278"/>
  <c r="CW221" i="278"/>
  <c r="CW197" i="278"/>
  <c r="CW261" i="278"/>
  <c r="CW49" i="278"/>
  <c r="CW144" i="278"/>
  <c r="CW181" i="278"/>
  <c r="CW237" i="278"/>
  <c r="CW229" i="278"/>
  <c r="CV34" i="278"/>
  <c r="CW28" i="278"/>
  <c r="CW29" i="278" s="1"/>
  <c r="CW40" i="278" s="1"/>
  <c r="CW118" i="325"/>
  <c r="CW130" i="325"/>
  <c r="CU335" i="278"/>
  <c r="CU129" i="325"/>
  <c r="CU117" i="325"/>
  <c r="CV26" i="327"/>
  <c r="CW26" i="327"/>
  <c r="CN329" i="278"/>
  <c r="CN30" i="265" s="1"/>
  <c r="CO314" i="278"/>
  <c r="CO315" i="278" s="1"/>
  <c r="CO327" i="278" s="1"/>
  <c r="CO67" i="265"/>
  <c r="CO323" i="278"/>
  <c r="CO324" i="278" s="1"/>
  <c r="CO328" i="278" s="1"/>
  <c r="CO73" i="265"/>
  <c r="CS33" i="278"/>
  <c r="CS35" i="278" s="1"/>
  <c r="CR57" i="278"/>
  <c r="CR58" i="278" s="1"/>
  <c r="CR64" i="278" s="1"/>
  <c r="CP311" i="278"/>
  <c r="CP312" i="278" s="1"/>
  <c r="DI310" i="278"/>
  <c r="DI319" i="278"/>
  <c r="CP320" i="278"/>
  <c r="CP321" i="278" s="1"/>
  <c r="CO11" i="265"/>
  <c r="CO29" i="265" s="1"/>
  <c r="CV20" i="275"/>
  <c r="CW17" i="275" s="1"/>
  <c r="CT295" i="278"/>
  <c r="CT301" i="278" s="1"/>
  <c r="CP9" i="265"/>
  <c r="CS11" i="325"/>
  <c r="CS66" i="324"/>
  <c r="CS34" i="265"/>
  <c r="CS28" i="285"/>
  <c r="CT20" i="327"/>
  <c r="CQ300" i="278"/>
  <c r="CQ302" i="278" s="1"/>
  <c r="CQ303" i="278" s="1"/>
  <c r="CT22" i="278"/>
  <c r="CT33" i="278" s="1"/>
  <c r="CT35" i="278" s="1"/>
  <c r="CT93" i="278" s="1"/>
  <c r="CR162" i="278"/>
  <c r="CQ66" i="278"/>
  <c r="CQ105" i="278" s="1"/>
  <c r="CQ109" i="278" s="1"/>
  <c r="CU214" i="273"/>
  <c r="CU215" i="273" s="1"/>
  <c r="CU21" i="278" s="1"/>
  <c r="CU19" i="278"/>
  <c r="CU276" i="278"/>
  <c r="CU278" i="278" s="1"/>
  <c r="CU294" i="278" s="1"/>
  <c r="CU260" i="278"/>
  <c r="CU262" i="278" s="1"/>
  <c r="CU292" i="278" s="1"/>
  <c r="CU268" i="278"/>
  <c r="CU270" i="278" s="1"/>
  <c r="CU293" i="278" s="1"/>
  <c r="CU244" i="278"/>
  <c r="CU246" i="278" s="1"/>
  <c r="CU290" i="278" s="1"/>
  <c r="CU252" i="278"/>
  <c r="CU254" i="278" s="1"/>
  <c r="CU291" i="278" s="1"/>
  <c r="CU228" i="278"/>
  <c r="CU230" i="278" s="1"/>
  <c r="CU288" i="278" s="1"/>
  <c r="CU204" i="278"/>
  <c r="CU206" i="278" s="1"/>
  <c r="CU285" i="278" s="1"/>
  <c r="CU236" i="278"/>
  <c r="CU238" i="278" s="1"/>
  <c r="CU289" i="278" s="1"/>
  <c r="CU212" i="278"/>
  <c r="CU214" i="278" s="1"/>
  <c r="CU286" i="278" s="1"/>
  <c r="CU220" i="278"/>
  <c r="CU222" i="278" s="1"/>
  <c r="CU287" i="278" s="1"/>
  <c r="CU172" i="278"/>
  <c r="CU174" i="278" s="1"/>
  <c r="CU281" i="278" s="1"/>
  <c r="CU188" i="278"/>
  <c r="CU190" i="278" s="1"/>
  <c r="CU283" i="278" s="1"/>
  <c r="CU196" i="278"/>
  <c r="CU198" i="278" s="1"/>
  <c r="CU284" i="278" s="1"/>
  <c r="CU180" i="278"/>
  <c r="CU182" i="278" s="1"/>
  <c r="CU282" i="278" s="1"/>
  <c r="CU134" i="278"/>
  <c r="CU136" i="278" s="1"/>
  <c r="CU159" i="278" s="1"/>
  <c r="CU143" i="278"/>
  <c r="CU145" i="278" s="1"/>
  <c r="CU160" i="278" s="1"/>
  <c r="CU152" i="278"/>
  <c r="CU154" i="278" s="1"/>
  <c r="CU161" i="278" s="1"/>
  <c r="CU20" i="278"/>
  <c r="DI259" i="278"/>
  <c r="DI267" i="278"/>
  <c r="DI243" i="278"/>
  <c r="DI275" i="278"/>
  <c r="DI251" i="278"/>
  <c r="DI227" i="278"/>
  <c r="DI203" i="278"/>
  <c r="DI235" i="278"/>
  <c r="DI211" i="278"/>
  <c r="DI219" i="278"/>
  <c r="DI171" i="278"/>
  <c r="DI187" i="278"/>
  <c r="DI195" i="278"/>
  <c r="DI133" i="278"/>
  <c r="DI142" i="278"/>
  <c r="DI179" i="278"/>
  <c r="DI151" i="278"/>
  <c r="CS127" i="278"/>
  <c r="CS128" i="278" s="1"/>
  <c r="CS158" i="278" s="1"/>
  <c r="CS80" i="278"/>
  <c r="CS81" i="278" s="1"/>
  <c r="CS107" i="278" s="1"/>
  <c r="CS119" i="278"/>
  <c r="CS120" i="278" s="1"/>
  <c r="CS157" i="278" s="1"/>
  <c r="CS50" i="278"/>
  <c r="CS51" i="278" s="1"/>
  <c r="CS104" i="278" s="1"/>
  <c r="CU22" i="324"/>
  <c r="CU23" i="324" s="1"/>
  <c r="CU20" i="327" s="1"/>
  <c r="CV70" i="273"/>
  <c r="CW32" i="324"/>
  <c r="CW33" i="324" s="1"/>
  <c r="CW55" i="273"/>
  <c r="CX56" i="273" s="1"/>
  <c r="CW27" i="324"/>
  <c r="CW28" i="324" s="1"/>
  <c r="CW178" i="273"/>
  <c r="CW37" i="324"/>
  <c r="CW38" i="324" s="1"/>
  <c r="CU197" i="273"/>
  <c r="CU198" i="273" s="1"/>
  <c r="CU201" i="273" s="1"/>
  <c r="CU208" i="273"/>
  <c r="CU209" i="273" s="1"/>
  <c r="CU202" i="273"/>
  <c r="CU203" i="273" s="1"/>
  <c r="CV90" i="273"/>
  <c r="CV91" i="278" s="1"/>
  <c r="CS189" i="273"/>
  <c r="CS190" i="273" s="1"/>
  <c r="CT182" i="273"/>
  <c r="CX2" i="273"/>
  <c r="CX2" i="324"/>
  <c r="CX220" i="273"/>
  <c r="CX221" i="273" s="1"/>
  <c r="CX64" i="273"/>
  <c r="CX51" i="273"/>
  <c r="CX52" i="273" s="1"/>
  <c r="CX107" i="325" s="1"/>
  <c r="CX108" i="325" s="1"/>
  <c r="CX135" i="325" s="1"/>
  <c r="CX121" i="273"/>
  <c r="CX122" i="273" s="1"/>
  <c r="CX125" i="273" s="1"/>
  <c r="CX2" i="289"/>
  <c r="CX2" i="320"/>
  <c r="CX2" i="275"/>
  <c r="CX2" i="282"/>
  <c r="CX2" i="286"/>
  <c r="CX2" i="327"/>
  <c r="CX163" i="273"/>
  <c r="CX164" i="273" s="1"/>
  <c r="CX2" i="285"/>
  <c r="CX154" i="273"/>
  <c r="CX155" i="273" s="1"/>
  <c r="CX2" i="315"/>
  <c r="CX2" i="325"/>
  <c r="CX2" i="278"/>
  <c r="CX2" i="265"/>
  <c r="CX84" i="273"/>
  <c r="CX85" i="273" s="1"/>
  <c r="CX2" i="288"/>
  <c r="CX2" i="323"/>
  <c r="CV126" i="273"/>
  <c r="CR3" i="275"/>
  <c r="CR3" i="265"/>
  <c r="CR3" i="289"/>
  <c r="CR3" i="282"/>
  <c r="CR3" i="315"/>
  <c r="CR3" i="327"/>
  <c r="CR3" i="325"/>
  <c r="CR3" i="324"/>
  <c r="CR3" i="273"/>
  <c r="CR3" i="278"/>
  <c r="CR3" i="320"/>
  <c r="CR3" i="285"/>
  <c r="CR3" i="288"/>
  <c r="CR3" i="323"/>
  <c r="CR3" i="286"/>
  <c r="CW180" i="273"/>
  <c r="CW88" i="273"/>
  <c r="CW124" i="273"/>
  <c r="CW207" i="273"/>
  <c r="CW169" i="273"/>
  <c r="CX170" i="273" s="1"/>
  <c r="CX172" i="273" s="1"/>
  <c r="CX173" i="273" s="1"/>
  <c r="CY219" i="273"/>
  <c r="CY43" i="273"/>
  <c r="CY45" i="273" s="1"/>
  <c r="CY149" i="273" s="1"/>
  <c r="CY150" i="273" s="1"/>
  <c r="CY49" i="324" s="1"/>
  <c r="CY50" i="324" s="1"/>
  <c r="CZ40" i="273"/>
  <c r="CW4" i="327"/>
  <c r="CW4" i="323"/>
  <c r="CW4" i="282"/>
  <c r="CW4" i="289"/>
  <c r="CW4" i="325"/>
  <c r="CW4" i="324"/>
  <c r="CW4" i="320"/>
  <c r="CW4" i="275"/>
  <c r="CW4" i="286"/>
  <c r="CW4" i="288"/>
  <c r="CW4" i="278"/>
  <c r="CW4" i="315"/>
  <c r="CW4" i="273"/>
  <c r="CW4" i="265"/>
  <c r="CW4" i="285"/>
  <c r="CV61" i="324"/>
  <c r="CV24" i="327"/>
  <c r="CW11" i="286"/>
  <c r="CW93" i="273"/>
  <c r="CX94" i="273" s="1"/>
  <c r="CX181" i="273" s="1"/>
  <c r="CW89" i="273"/>
  <c r="CW15" i="275"/>
  <c r="CW42" i="324"/>
  <c r="CW43" i="324" s="1"/>
  <c r="CW73" i="273"/>
  <c r="CX74" i="273" s="1"/>
  <c r="CW69" i="273"/>
  <c r="CV37" i="324"/>
  <c r="CV38" i="324" s="1"/>
  <c r="CV32" i="324"/>
  <c r="CV33" i="324" s="1"/>
  <c r="CV27" i="324"/>
  <c r="CV28" i="324" s="1"/>
  <c r="CV178" i="273"/>
  <c r="CV55" i="273"/>
  <c r="CW56" i="273" s="1"/>
  <c r="DL5" i="327"/>
  <c r="DL5" i="325"/>
  <c r="DL5" i="324"/>
  <c r="DL5" i="323"/>
  <c r="DJ34" i="273"/>
  <c r="DI44" i="273"/>
  <c r="DI39" i="273"/>
  <c r="DK28" i="273"/>
  <c r="DK29" i="273" s="1"/>
  <c r="DK33" i="273" s="1"/>
  <c r="DK32" i="273"/>
  <c r="DL5" i="320"/>
  <c r="DL25" i="273"/>
  <c r="DL26" i="273" s="1"/>
  <c r="DL5" i="315"/>
  <c r="DK177" i="273"/>
  <c r="DK168" i="273"/>
  <c r="DL5" i="288"/>
  <c r="DL5" i="282"/>
  <c r="DL5" i="275"/>
  <c r="DL5" i="286"/>
  <c r="DL5" i="265"/>
  <c r="DL5" i="285"/>
  <c r="DL5" i="289"/>
  <c r="DL5" i="278"/>
  <c r="DL15" i="273"/>
  <c r="DL16" i="273" s="1"/>
  <c r="DL5" i="273"/>
  <c r="AR32" i="265"/>
  <c r="CR108" i="278" l="1"/>
  <c r="CR50" i="325"/>
  <c r="CR51" i="325" s="1"/>
  <c r="CR54" i="325" s="1"/>
  <c r="CR55" i="325" s="1"/>
  <c r="CR59" i="325" s="1"/>
  <c r="CR60" i="325" s="1"/>
  <c r="DJ87" i="278"/>
  <c r="DJ88" i="278" s="1"/>
  <c r="DJ94" i="278" s="1"/>
  <c r="DJ48" i="324"/>
  <c r="CY62" i="324"/>
  <c r="CY25" i="327"/>
  <c r="DY10" i="273"/>
  <c r="DX12" i="273"/>
  <c r="CY79" i="288"/>
  <c r="CY135" i="273"/>
  <c r="CY136" i="273" s="1"/>
  <c r="CY139" i="273" s="1"/>
  <c r="CS57" i="278"/>
  <c r="CS58" i="278" s="1"/>
  <c r="CS61" i="278" s="1"/>
  <c r="CS62" i="278" s="1"/>
  <c r="CS65" i="278" s="1"/>
  <c r="CS93" i="278"/>
  <c r="CS95" i="278" s="1"/>
  <c r="CS100" i="278" s="1"/>
  <c r="CS101" i="278" s="1"/>
  <c r="CT95" i="278"/>
  <c r="CT100" i="278" s="1"/>
  <c r="CT101" i="278" s="1"/>
  <c r="CV140" i="273"/>
  <c r="CU92" i="278"/>
  <c r="CX106" i="273"/>
  <c r="CX138" i="273"/>
  <c r="CX269" i="278"/>
  <c r="CX99" i="278"/>
  <c r="CW46" i="325"/>
  <c r="CW47" i="325" s="1"/>
  <c r="CW62" i="325" s="1"/>
  <c r="CW55" i="288"/>
  <c r="CV111" i="273"/>
  <c r="CU112" i="273" s="1"/>
  <c r="CU61" i="288" s="1"/>
  <c r="CV51" i="288"/>
  <c r="CV52" i="288" s="1"/>
  <c r="CV56" i="288" s="1"/>
  <c r="CV92" i="325"/>
  <c r="CV42" i="288"/>
  <c r="CV35" i="288"/>
  <c r="DL38" i="273"/>
  <c r="DL13" i="288"/>
  <c r="DL145" i="325"/>
  <c r="CY103" i="273"/>
  <c r="CY104" i="273" s="1"/>
  <c r="CY107" i="273" s="1"/>
  <c r="CY26" i="288"/>
  <c r="CX42" i="325"/>
  <c r="CX43" i="325" s="1"/>
  <c r="CX93" i="325"/>
  <c r="CX118" i="278"/>
  <c r="CX49" i="278"/>
  <c r="CX56" i="278"/>
  <c r="CW108" i="273"/>
  <c r="CV58" i="325"/>
  <c r="CX79" i="278"/>
  <c r="CX135" i="278"/>
  <c r="CX277" i="278"/>
  <c r="CX173" i="278"/>
  <c r="CX144" i="278"/>
  <c r="CX205" i="278"/>
  <c r="CX245" i="278"/>
  <c r="CX153" i="278"/>
  <c r="CX213" i="278"/>
  <c r="CX221" i="278"/>
  <c r="CX253" i="278"/>
  <c r="CX189" i="278"/>
  <c r="CX197" i="278"/>
  <c r="CX237" i="278"/>
  <c r="CX71" i="278"/>
  <c r="CX126" i="278"/>
  <c r="CX181" i="278"/>
  <c r="CX229" i="278"/>
  <c r="CX261" i="278"/>
  <c r="CY13" i="289"/>
  <c r="CY14" i="289" s="1"/>
  <c r="CW34" i="278"/>
  <c r="AR334" i="278"/>
  <c r="AR336" i="278" s="1"/>
  <c r="AR12" i="325" s="1"/>
  <c r="CV22" i="324"/>
  <c r="CV23" i="324" s="1"/>
  <c r="CV20" i="327" s="1"/>
  <c r="CV129" i="325"/>
  <c r="CV117" i="325"/>
  <c r="CX28" i="278"/>
  <c r="CX29" i="278" s="1"/>
  <c r="CX34" i="278" s="1"/>
  <c r="CX118" i="325"/>
  <c r="CX130" i="325"/>
  <c r="CX26" i="327"/>
  <c r="CO329" i="278"/>
  <c r="CO30" i="265" s="1"/>
  <c r="CR61" i="278"/>
  <c r="CR62" i="278" s="1"/>
  <c r="CR65" i="278" s="1"/>
  <c r="CR66" i="278" s="1"/>
  <c r="CR105" i="278" s="1"/>
  <c r="CR109" i="278" s="1"/>
  <c r="CS72" i="278"/>
  <c r="CS73" i="278" s="1"/>
  <c r="CS106" i="278" s="1"/>
  <c r="CP323" i="278"/>
  <c r="CP324" i="278" s="1"/>
  <c r="CP328" i="278" s="1"/>
  <c r="CP73" i="265"/>
  <c r="CP314" i="278"/>
  <c r="CP315" i="278" s="1"/>
  <c r="CP327" i="278" s="1"/>
  <c r="CP67" i="265"/>
  <c r="DJ310" i="278"/>
  <c r="DJ319" i="278"/>
  <c r="CP10" i="265"/>
  <c r="CP11" i="265" s="1"/>
  <c r="CP29" i="265" s="1"/>
  <c r="CQ311" i="278"/>
  <c r="CQ312" i="278" s="1"/>
  <c r="CQ10" i="265"/>
  <c r="CQ320" i="278"/>
  <c r="CQ321" i="278" s="1"/>
  <c r="CU57" i="324"/>
  <c r="CU22" i="278"/>
  <c r="CU33" i="278" s="1"/>
  <c r="CU35" i="278" s="1"/>
  <c r="CU93" i="278" s="1"/>
  <c r="CW20" i="275"/>
  <c r="CX17" i="275" s="1"/>
  <c r="CQ9" i="265"/>
  <c r="CR300" i="278"/>
  <c r="CR302" i="278" s="1"/>
  <c r="CR303" i="278" s="1"/>
  <c r="CV19" i="278"/>
  <c r="CV335" i="278"/>
  <c r="CT39" i="278"/>
  <c r="CT41" i="278" s="1"/>
  <c r="CT80" i="278" s="1"/>
  <c r="CT81" i="278" s="1"/>
  <c r="CT107" i="278" s="1"/>
  <c r="CU295" i="278"/>
  <c r="CU301" i="278" s="1"/>
  <c r="CV214" i="273"/>
  <c r="CV215" i="273" s="1"/>
  <c r="CV21" i="278" s="1"/>
  <c r="CV276" i="278"/>
  <c r="CV278" i="278" s="1"/>
  <c r="CV294" i="278" s="1"/>
  <c r="CV252" i="278"/>
  <c r="CV254" i="278" s="1"/>
  <c r="CV291" i="278" s="1"/>
  <c r="CV260" i="278"/>
  <c r="CV262" i="278" s="1"/>
  <c r="CV292" i="278" s="1"/>
  <c r="CV236" i="278"/>
  <c r="CV238" i="278" s="1"/>
  <c r="CV289" i="278" s="1"/>
  <c r="CV268" i="278"/>
  <c r="CV270" i="278" s="1"/>
  <c r="CV293" i="278" s="1"/>
  <c r="CV244" i="278"/>
  <c r="CV246" i="278" s="1"/>
  <c r="CV290" i="278" s="1"/>
  <c r="CV220" i="278"/>
  <c r="CV222" i="278" s="1"/>
  <c r="CV287" i="278" s="1"/>
  <c r="CV228" i="278"/>
  <c r="CV230" i="278" s="1"/>
  <c r="CV288" i="278" s="1"/>
  <c r="CV204" i="278"/>
  <c r="CV206" i="278" s="1"/>
  <c r="CV285" i="278" s="1"/>
  <c r="CV212" i="278"/>
  <c r="CV214" i="278" s="1"/>
  <c r="CV286" i="278" s="1"/>
  <c r="CV196" i="278"/>
  <c r="CV198" i="278" s="1"/>
  <c r="CV284" i="278" s="1"/>
  <c r="CV180" i="278"/>
  <c r="CV182" i="278" s="1"/>
  <c r="CV282" i="278" s="1"/>
  <c r="CV188" i="278"/>
  <c r="CV190" i="278" s="1"/>
  <c r="CV283" i="278" s="1"/>
  <c r="CV152" i="278"/>
  <c r="CV154" i="278" s="1"/>
  <c r="CV161" i="278" s="1"/>
  <c r="CV134" i="278"/>
  <c r="CV136" i="278" s="1"/>
  <c r="CV159" i="278" s="1"/>
  <c r="CV172" i="278"/>
  <c r="CV174" i="278" s="1"/>
  <c r="CV281" i="278" s="1"/>
  <c r="CV143" i="278"/>
  <c r="CV145" i="278" s="1"/>
  <c r="CV160" i="278" s="1"/>
  <c r="CV20" i="278"/>
  <c r="CS162" i="278"/>
  <c r="DJ275" i="278"/>
  <c r="DJ251" i="278"/>
  <c r="DJ259" i="278"/>
  <c r="DJ267" i="278"/>
  <c r="DJ235" i="278"/>
  <c r="DJ243" i="278"/>
  <c r="DJ219" i="278"/>
  <c r="DJ227" i="278"/>
  <c r="DJ203" i="278"/>
  <c r="DJ211" i="278"/>
  <c r="DJ195" i="278"/>
  <c r="DJ179" i="278"/>
  <c r="DJ187" i="278"/>
  <c r="DJ151" i="278"/>
  <c r="DJ133" i="278"/>
  <c r="DJ171" i="278"/>
  <c r="DJ142" i="278"/>
  <c r="CT72" i="278"/>
  <c r="CT73" i="278" s="1"/>
  <c r="CT106" i="278" s="1"/>
  <c r="CT57" i="278"/>
  <c r="CT58" i="278" s="1"/>
  <c r="CX65" i="273"/>
  <c r="CX45" i="325" s="1"/>
  <c r="CV59" i="324"/>
  <c r="CV22" i="327"/>
  <c r="CW24" i="327"/>
  <c r="CW61" i="324"/>
  <c r="CY2" i="275"/>
  <c r="CY2" i="278"/>
  <c r="CY2" i="315"/>
  <c r="CY2" i="327"/>
  <c r="CY2" i="282"/>
  <c r="CY2" i="320"/>
  <c r="CY121" i="273"/>
  <c r="CY122" i="273" s="1"/>
  <c r="CY125" i="273" s="1"/>
  <c r="CY84" i="273"/>
  <c r="CY85" i="273" s="1"/>
  <c r="CY64" i="273"/>
  <c r="CY154" i="273"/>
  <c r="CY155" i="273" s="1"/>
  <c r="CY2" i="325"/>
  <c r="CY2" i="289"/>
  <c r="CY51" i="273"/>
  <c r="CY52" i="273" s="1"/>
  <c r="CY107" i="325" s="1"/>
  <c r="CY108" i="325" s="1"/>
  <c r="CY135" i="325" s="1"/>
  <c r="CY2" i="286"/>
  <c r="CY2" i="288"/>
  <c r="CY2" i="324"/>
  <c r="CY220" i="273"/>
  <c r="CY221" i="273" s="1"/>
  <c r="CY2" i="285"/>
  <c r="CY2" i="273"/>
  <c r="CY163" i="273"/>
  <c r="CY164" i="273" s="1"/>
  <c r="CY2" i="265"/>
  <c r="CY2" i="323"/>
  <c r="CV21" i="285"/>
  <c r="CW126" i="273"/>
  <c r="CW68" i="273"/>
  <c r="CW70" i="273" s="1"/>
  <c r="CW179" i="273"/>
  <c r="CV23" i="327"/>
  <c r="CV60" i="324"/>
  <c r="CT189" i="273"/>
  <c r="CT190" i="273" s="1"/>
  <c r="CU182" i="273"/>
  <c r="CW58" i="324"/>
  <c r="CW21" i="327"/>
  <c r="CX169" i="273"/>
  <c r="CY170" i="273" s="1"/>
  <c r="CY172" i="273" s="1"/>
  <c r="CY173" i="273" s="1"/>
  <c r="CX207" i="273"/>
  <c r="CX55" i="273"/>
  <c r="CY56" i="273" s="1"/>
  <c r="CX37" i="324"/>
  <c r="CX38" i="324" s="1"/>
  <c r="CX32" i="324"/>
  <c r="CX33" i="324" s="1"/>
  <c r="CX27" i="324"/>
  <c r="CX28" i="324" s="1"/>
  <c r="CX178" i="273"/>
  <c r="CS3" i="285"/>
  <c r="CS3" i="265"/>
  <c r="CS3" i="286"/>
  <c r="CS3" i="275"/>
  <c r="CS3" i="320"/>
  <c r="CS3" i="315"/>
  <c r="CS3" i="282"/>
  <c r="CS3" i="289"/>
  <c r="CS3" i="273"/>
  <c r="CS3" i="325"/>
  <c r="CS3" i="327"/>
  <c r="CS3" i="324"/>
  <c r="CS3" i="278"/>
  <c r="CS3" i="288"/>
  <c r="CS3" i="323"/>
  <c r="CX68" i="273"/>
  <c r="CX179" i="273"/>
  <c r="CV58" i="324"/>
  <c r="CV21" i="327"/>
  <c r="CX180" i="273"/>
  <c r="CX88" i="273"/>
  <c r="CX124" i="273"/>
  <c r="CT66" i="324"/>
  <c r="CT34" i="265"/>
  <c r="CT28" i="285"/>
  <c r="CT11" i="325"/>
  <c r="DA40" i="273"/>
  <c r="CZ43" i="273"/>
  <c r="CZ45" i="273" s="1"/>
  <c r="CZ149" i="273" s="1"/>
  <c r="CZ150" i="273" s="1"/>
  <c r="CZ49" i="324" s="1"/>
  <c r="CZ50" i="324" s="1"/>
  <c r="CZ219" i="273"/>
  <c r="CX4" i="315"/>
  <c r="CX4" i="278"/>
  <c r="CX4" i="273"/>
  <c r="CX4" i="324"/>
  <c r="CX4" i="288"/>
  <c r="CX4" i="265"/>
  <c r="CX4" i="285"/>
  <c r="CX4" i="323"/>
  <c r="CX4" i="289"/>
  <c r="CX4" i="286"/>
  <c r="CX4" i="327"/>
  <c r="CX4" i="320"/>
  <c r="CX4" i="275"/>
  <c r="CX4" i="282"/>
  <c r="CX4" i="325"/>
  <c r="CX11" i="286"/>
  <c r="CX89" i="273"/>
  <c r="CX93" i="273"/>
  <c r="CY94" i="273" s="1"/>
  <c r="CY181" i="273" s="1"/>
  <c r="CV197" i="273"/>
  <c r="CV198" i="273" s="1"/>
  <c r="CV201" i="273" s="1"/>
  <c r="CV202" i="273"/>
  <c r="CV203" i="273" s="1"/>
  <c r="CW90" i="273"/>
  <c r="CW91" i="278" s="1"/>
  <c r="CV208" i="273"/>
  <c r="CV209" i="273" s="1"/>
  <c r="CW60" i="324"/>
  <c r="CW23" i="327"/>
  <c r="CW59" i="324"/>
  <c r="CW22" i="327"/>
  <c r="DM5" i="325"/>
  <c r="DM5" i="327"/>
  <c r="DM5" i="324"/>
  <c r="DM5" i="323"/>
  <c r="DL28" i="273"/>
  <c r="DL29" i="273" s="1"/>
  <c r="DL33" i="273" s="1"/>
  <c r="DL32" i="273"/>
  <c r="DK34" i="273"/>
  <c r="DJ44" i="273"/>
  <c r="DJ39" i="273"/>
  <c r="DM5" i="320"/>
  <c r="DM25" i="273"/>
  <c r="DM26" i="273" s="1"/>
  <c r="DM5" i="315"/>
  <c r="DM5" i="275"/>
  <c r="DM5" i="286"/>
  <c r="DM5" i="265"/>
  <c r="DM5" i="288"/>
  <c r="DM5" i="282"/>
  <c r="DM5" i="278"/>
  <c r="DM5" i="285"/>
  <c r="DM5" i="289"/>
  <c r="DM15" i="273"/>
  <c r="DM16" i="273" s="1"/>
  <c r="DM5" i="273"/>
  <c r="DL177" i="273"/>
  <c r="DL168" i="273"/>
  <c r="CT108" i="278" l="1"/>
  <c r="CT50" i="325"/>
  <c r="CT51" i="325" s="1"/>
  <c r="CT54" i="325" s="1"/>
  <c r="CT55" i="325" s="1"/>
  <c r="CT59" i="325" s="1"/>
  <c r="CT60" i="325" s="1"/>
  <c r="CS108" i="278"/>
  <c r="CS50" i="325"/>
  <c r="CS51" i="325" s="1"/>
  <c r="CS54" i="325" s="1"/>
  <c r="CS55" i="325" s="1"/>
  <c r="CS59" i="325" s="1"/>
  <c r="CS60" i="325" s="1"/>
  <c r="DK87" i="278"/>
  <c r="DK88" i="278" s="1"/>
  <c r="DK94" i="278" s="1"/>
  <c r="DK48" i="324"/>
  <c r="CZ62" i="324"/>
  <c r="CZ25" i="327"/>
  <c r="CU63" i="324"/>
  <c r="CU64" i="324" s="1"/>
  <c r="CU34" i="265" s="1"/>
  <c r="CS64" i="278"/>
  <c r="CS66" i="278" s="1"/>
  <c r="CS105" i="278" s="1"/>
  <c r="DZ10" i="273"/>
  <c r="DY12" i="273"/>
  <c r="CU95" i="278"/>
  <c r="CU100" i="278" s="1"/>
  <c r="CU101" i="278" s="1"/>
  <c r="CZ79" i="288"/>
  <c r="CZ135" i="273"/>
  <c r="CZ136" i="273" s="1"/>
  <c r="CZ139" i="273" s="1"/>
  <c r="CY253" i="278"/>
  <c r="CY99" i="278"/>
  <c r="CW140" i="273"/>
  <c r="CV92" i="278"/>
  <c r="CX46" i="325"/>
  <c r="CX47" i="325" s="1"/>
  <c r="CX62" i="325" s="1"/>
  <c r="CX55" i="288"/>
  <c r="CW111" i="273"/>
  <c r="CV112" i="273" s="1"/>
  <c r="CV61" i="288" s="1"/>
  <c r="CW51" i="288"/>
  <c r="CW52" i="288" s="1"/>
  <c r="CW56" i="288" s="1"/>
  <c r="CW92" i="325"/>
  <c r="CW42" i="288"/>
  <c r="CW35" i="288"/>
  <c r="DM38" i="273"/>
  <c r="DM13" i="288"/>
  <c r="DM145" i="325"/>
  <c r="CZ103" i="273"/>
  <c r="CZ104" i="273" s="1"/>
  <c r="CZ107" i="273" s="1"/>
  <c r="CZ26" i="288"/>
  <c r="Q99" i="325"/>
  <c r="CY42" i="325"/>
  <c r="CY43" i="325" s="1"/>
  <c r="CY93" i="325"/>
  <c r="CY135" i="278"/>
  <c r="CY261" i="278"/>
  <c r="CX108" i="273"/>
  <c r="CW58" i="325"/>
  <c r="CY79" i="278"/>
  <c r="CY181" i="278"/>
  <c r="CY49" i="278"/>
  <c r="CY126" i="278"/>
  <c r="CY277" i="278"/>
  <c r="CY56" i="278"/>
  <c r="CY144" i="278"/>
  <c r="CY118" i="278"/>
  <c r="CY153" i="278"/>
  <c r="CY205" i="278"/>
  <c r="CY71" i="278"/>
  <c r="CY197" i="278"/>
  <c r="CY173" i="278"/>
  <c r="CY229" i="278"/>
  <c r="CY189" i="278"/>
  <c r="CY213" i="278"/>
  <c r="CV57" i="324"/>
  <c r="CY221" i="278"/>
  <c r="CY245" i="278"/>
  <c r="CY237" i="278"/>
  <c r="CY269" i="278"/>
  <c r="CZ13" i="289"/>
  <c r="CZ14" i="289" s="1"/>
  <c r="AR11" i="327"/>
  <c r="CX40" i="278"/>
  <c r="CW129" i="325"/>
  <c r="CW117" i="325"/>
  <c r="CY28" i="278"/>
  <c r="CY29" i="278" s="1"/>
  <c r="CY40" i="278" s="1"/>
  <c r="CY130" i="325"/>
  <c r="CY118" i="325"/>
  <c r="CY26" i="327"/>
  <c r="CP329" i="278"/>
  <c r="CP30" i="265" s="1"/>
  <c r="CU28" i="285"/>
  <c r="CQ314" i="278"/>
  <c r="CQ315" i="278" s="1"/>
  <c r="CQ327" i="278" s="1"/>
  <c r="CQ67" i="265"/>
  <c r="CQ323" i="278"/>
  <c r="CQ324" i="278" s="1"/>
  <c r="CQ328" i="278" s="1"/>
  <c r="CQ73" i="265"/>
  <c r="CU39" i="278"/>
  <c r="CU41" i="278" s="1"/>
  <c r="CU119" i="278" s="1"/>
  <c r="CU120" i="278" s="1"/>
  <c r="CU157" i="278" s="1"/>
  <c r="DK319" i="278"/>
  <c r="DK310" i="278"/>
  <c r="CR311" i="278"/>
  <c r="CR312" i="278" s="1"/>
  <c r="CR10" i="265"/>
  <c r="CR320" i="278"/>
  <c r="CR321" i="278" s="1"/>
  <c r="CX70" i="273"/>
  <c r="CT127" i="278"/>
  <c r="CT128" i="278" s="1"/>
  <c r="CT158" i="278" s="1"/>
  <c r="CT50" i="278"/>
  <c r="CT51" i="278" s="1"/>
  <c r="CT104" i="278" s="1"/>
  <c r="CQ11" i="265"/>
  <c r="CQ29" i="265" s="1"/>
  <c r="CT119" i="278"/>
  <c r="CT120" i="278" s="1"/>
  <c r="CT157" i="278" s="1"/>
  <c r="CV22" i="278"/>
  <c r="CV33" i="278" s="1"/>
  <c r="CV35" i="278" s="1"/>
  <c r="CV93" i="278" s="1"/>
  <c r="CR9" i="265"/>
  <c r="CW19" i="278"/>
  <c r="CW335" i="278"/>
  <c r="CS300" i="278"/>
  <c r="CS302" i="278" s="1"/>
  <c r="CS303" i="278" s="1"/>
  <c r="CV295" i="278"/>
  <c r="CV301" i="278" s="1"/>
  <c r="DK275" i="278"/>
  <c r="DK243" i="278"/>
  <c r="DK259" i="278"/>
  <c r="DK267" i="278"/>
  <c r="DK235" i="278"/>
  <c r="DK211" i="278"/>
  <c r="DK219" i="278"/>
  <c r="DK251" i="278"/>
  <c r="DK227" i="278"/>
  <c r="DK187" i="278"/>
  <c r="DK195" i="278"/>
  <c r="DK203" i="278"/>
  <c r="DK171" i="278"/>
  <c r="DK179" i="278"/>
  <c r="DK142" i="278"/>
  <c r="DK151" i="278"/>
  <c r="DK133" i="278"/>
  <c r="CW268" i="278"/>
  <c r="CW270" i="278" s="1"/>
  <c r="CW293" i="278" s="1"/>
  <c r="CW276" i="278"/>
  <c r="CW278" i="278" s="1"/>
  <c r="CW294" i="278" s="1"/>
  <c r="CW244" i="278"/>
  <c r="CW246" i="278" s="1"/>
  <c r="CW290" i="278" s="1"/>
  <c r="CW252" i="278"/>
  <c r="CW254" i="278" s="1"/>
  <c r="CW291" i="278" s="1"/>
  <c r="CW260" i="278"/>
  <c r="CW262" i="278" s="1"/>
  <c r="CW292" i="278" s="1"/>
  <c r="CW236" i="278"/>
  <c r="CW238" i="278" s="1"/>
  <c r="CW289" i="278" s="1"/>
  <c r="CW212" i="278"/>
  <c r="CW214" i="278" s="1"/>
  <c r="CW286" i="278" s="1"/>
  <c r="CW220" i="278"/>
  <c r="CW222" i="278" s="1"/>
  <c r="CW287" i="278" s="1"/>
  <c r="CW228" i="278"/>
  <c r="CW230" i="278" s="1"/>
  <c r="CW288" i="278" s="1"/>
  <c r="CW204" i="278"/>
  <c r="CW206" i="278" s="1"/>
  <c r="CW285" i="278" s="1"/>
  <c r="CW188" i="278"/>
  <c r="CW190" i="278" s="1"/>
  <c r="CW283" i="278" s="1"/>
  <c r="CW196" i="278"/>
  <c r="CW198" i="278" s="1"/>
  <c r="CW284" i="278" s="1"/>
  <c r="CW172" i="278"/>
  <c r="CW174" i="278" s="1"/>
  <c r="CW281" i="278" s="1"/>
  <c r="CW180" i="278"/>
  <c r="CW182" i="278" s="1"/>
  <c r="CW282" i="278" s="1"/>
  <c r="CW143" i="278"/>
  <c r="CW145" i="278" s="1"/>
  <c r="CW160" i="278" s="1"/>
  <c r="CW152" i="278"/>
  <c r="CW154" i="278" s="1"/>
  <c r="CW161" i="278" s="1"/>
  <c r="CW134" i="278"/>
  <c r="CW136" i="278" s="1"/>
  <c r="CW159" i="278" s="1"/>
  <c r="CW20" i="278"/>
  <c r="CT64" i="278"/>
  <c r="CT61" i="278"/>
  <c r="CT62" i="278" s="1"/>
  <c r="CT65" i="278" s="1"/>
  <c r="CU57" i="278"/>
  <c r="CU58" i="278" s="1"/>
  <c r="CU72" i="278"/>
  <c r="CU73" i="278" s="1"/>
  <c r="CU106" i="278" s="1"/>
  <c r="CY37" i="324"/>
  <c r="CY38" i="324" s="1"/>
  <c r="CY178" i="273"/>
  <c r="CY27" i="324"/>
  <c r="CY28" i="324" s="1"/>
  <c r="CY55" i="273"/>
  <c r="CZ56" i="273" s="1"/>
  <c r="CY32" i="324"/>
  <c r="CY33" i="324" s="1"/>
  <c r="CW202" i="273"/>
  <c r="CW203" i="273" s="1"/>
  <c r="CW197" i="273"/>
  <c r="CW198" i="273" s="1"/>
  <c r="CW201" i="273" s="1"/>
  <c r="CX90" i="273"/>
  <c r="CX91" i="278" s="1"/>
  <c r="CW208" i="273"/>
  <c r="CW209" i="273" s="1"/>
  <c r="CY68" i="273"/>
  <c r="CY179" i="273"/>
  <c r="CY207" i="273"/>
  <c r="CY169" i="273"/>
  <c r="CZ170" i="273" s="1"/>
  <c r="CZ172" i="273" s="1"/>
  <c r="CZ173" i="273" s="1"/>
  <c r="CY11" i="286"/>
  <c r="CY89" i="273"/>
  <c r="CY93" i="273"/>
  <c r="CZ94" i="273" s="1"/>
  <c r="CZ181" i="273" s="1"/>
  <c r="CX23" i="327"/>
  <c r="CX60" i="324"/>
  <c r="CX126" i="273"/>
  <c r="CW21" i="285"/>
  <c r="CZ2" i="273"/>
  <c r="CZ2" i="289"/>
  <c r="CZ2" i="315"/>
  <c r="CZ2" i="320"/>
  <c r="CZ84" i="273"/>
  <c r="CZ85" i="273" s="1"/>
  <c r="CZ2" i="285"/>
  <c r="CZ2" i="288"/>
  <c r="CZ163" i="273"/>
  <c r="CZ164" i="273" s="1"/>
  <c r="CZ2" i="324"/>
  <c r="CZ121" i="273"/>
  <c r="CZ122" i="273" s="1"/>
  <c r="CZ125" i="273" s="1"/>
  <c r="CZ2" i="278"/>
  <c r="CZ64" i="273"/>
  <c r="CZ2" i="325"/>
  <c r="CZ2" i="282"/>
  <c r="CZ154" i="273"/>
  <c r="CZ155" i="273" s="1"/>
  <c r="CZ2" i="327"/>
  <c r="CZ220" i="273"/>
  <c r="CZ221" i="273" s="1"/>
  <c r="CZ2" i="275"/>
  <c r="CZ51" i="273"/>
  <c r="CZ52" i="273" s="1"/>
  <c r="CZ107" i="325" s="1"/>
  <c r="CZ108" i="325" s="1"/>
  <c r="CZ135" i="325" s="1"/>
  <c r="CZ2" i="286"/>
  <c r="CZ2" i="323"/>
  <c r="CZ2" i="265"/>
  <c r="CX21" i="327"/>
  <c r="CX58" i="324"/>
  <c r="CV182" i="273"/>
  <c r="CU189" i="273"/>
  <c r="CU190" i="273" s="1"/>
  <c r="CY65" i="273"/>
  <c r="CY45" i="325" s="1"/>
  <c r="DB40" i="273"/>
  <c r="DA43" i="273"/>
  <c r="DA45" i="273" s="1"/>
  <c r="DA149" i="273" s="1"/>
  <c r="DA150" i="273" s="1"/>
  <c r="DA49" i="324" s="1"/>
  <c r="DA50" i="324" s="1"/>
  <c r="DA219" i="273"/>
  <c r="CX22" i="327"/>
  <c r="CX59" i="324"/>
  <c r="CY4" i="282"/>
  <c r="CY4" i="265"/>
  <c r="CY4" i="315"/>
  <c r="CY4" i="325"/>
  <c r="CY4" i="327"/>
  <c r="CY4" i="323"/>
  <c r="CY4" i="289"/>
  <c r="CY4" i="285"/>
  <c r="CY4" i="286"/>
  <c r="CY4" i="324"/>
  <c r="CY4" i="288"/>
  <c r="CY4" i="275"/>
  <c r="CY4" i="273"/>
  <c r="CY4" i="320"/>
  <c r="CY4" i="278"/>
  <c r="CT3" i="288"/>
  <c r="CT3" i="273"/>
  <c r="CT3" i="320"/>
  <c r="CT3" i="286"/>
  <c r="CT3" i="285"/>
  <c r="CT3" i="282"/>
  <c r="CT3" i="278"/>
  <c r="CT3" i="289"/>
  <c r="CT3" i="327"/>
  <c r="CT3" i="324"/>
  <c r="CT3" i="325"/>
  <c r="CT3" i="265"/>
  <c r="CT3" i="275"/>
  <c r="CT3" i="315"/>
  <c r="CT3" i="323"/>
  <c r="CW214" i="273"/>
  <c r="CW215" i="273" s="1"/>
  <c r="CW21" i="278" s="1"/>
  <c r="CW22" i="324"/>
  <c r="CW23" i="324" s="1"/>
  <c r="CX15" i="275"/>
  <c r="CX20" i="275" s="1"/>
  <c r="CY17" i="275" s="1"/>
  <c r="CX73" i="273"/>
  <c r="CY74" i="273" s="1"/>
  <c r="CX42" i="324"/>
  <c r="CX43" i="324" s="1"/>
  <c r="CX69" i="273"/>
  <c r="DN5" i="327"/>
  <c r="DN5" i="325"/>
  <c r="DN5" i="324"/>
  <c r="DN5" i="323"/>
  <c r="DL34" i="273"/>
  <c r="DM28" i="273"/>
  <c r="DM29" i="273" s="1"/>
  <c r="DM33" i="273" s="1"/>
  <c r="DM32" i="273"/>
  <c r="DK44" i="273"/>
  <c r="DK39" i="273"/>
  <c r="DN5" i="320"/>
  <c r="DN25" i="273"/>
  <c r="DN26" i="273" s="1"/>
  <c r="DN5" i="315"/>
  <c r="DN5" i="275"/>
  <c r="DN5" i="286"/>
  <c r="DN5" i="265"/>
  <c r="DN5" i="288"/>
  <c r="DN5" i="282"/>
  <c r="DN5" i="285"/>
  <c r="DN5" i="289"/>
  <c r="DN5" i="278"/>
  <c r="DN15" i="273"/>
  <c r="DN16" i="273" s="1"/>
  <c r="DN5" i="273"/>
  <c r="DM177" i="273"/>
  <c r="DM168" i="273"/>
  <c r="CS109" i="278" l="1"/>
  <c r="CU108" i="278"/>
  <c r="CU50" i="325"/>
  <c r="CU51" i="325" s="1"/>
  <c r="CU54" i="325" s="1"/>
  <c r="CU55" i="325" s="1"/>
  <c r="CU59" i="325" s="1"/>
  <c r="CU60" i="325" s="1"/>
  <c r="CV63" i="324"/>
  <c r="CV64" i="324" s="1"/>
  <c r="CV34" i="265" s="1"/>
  <c r="DL87" i="278"/>
  <c r="DL88" i="278" s="1"/>
  <c r="DL94" i="278" s="1"/>
  <c r="DL48" i="324"/>
  <c r="DA25" i="327"/>
  <c r="DA62" i="324"/>
  <c r="CU11" i="325"/>
  <c r="CU66" i="324"/>
  <c r="EA10" i="273"/>
  <c r="DZ12" i="273"/>
  <c r="CV95" i="278"/>
  <c r="CV100" i="278" s="1"/>
  <c r="CV101" i="278" s="1"/>
  <c r="DA79" i="288"/>
  <c r="DA135" i="273"/>
  <c r="DA136" i="273" s="1"/>
  <c r="DA139" i="273" s="1"/>
  <c r="CX140" i="273"/>
  <c r="CW92" i="278"/>
  <c r="CZ269" i="278"/>
  <c r="CZ99" i="278"/>
  <c r="CY106" i="273"/>
  <c r="CY108" i="273" s="1"/>
  <c r="CY138" i="273"/>
  <c r="CX111" i="273"/>
  <c r="CW112" i="273" s="1"/>
  <c r="CW61" i="288" s="1"/>
  <c r="CX51" i="288"/>
  <c r="CX52" i="288" s="1"/>
  <c r="CX56" i="288" s="1"/>
  <c r="CY46" i="325"/>
  <c r="CY47" i="325" s="1"/>
  <c r="CY62" i="325" s="1"/>
  <c r="CY55" i="288"/>
  <c r="CX92" i="325"/>
  <c r="CX42" i="288"/>
  <c r="CX35" i="288"/>
  <c r="DN38" i="273"/>
  <c r="DN13" i="288"/>
  <c r="DN145" i="325"/>
  <c r="DA103" i="273"/>
  <c r="DA104" i="273" s="1"/>
  <c r="DA107" i="273" s="1"/>
  <c r="DA26" i="288"/>
  <c r="Q63" i="325"/>
  <c r="CZ42" i="325"/>
  <c r="CZ43" i="325" s="1"/>
  <c r="CZ93" i="325"/>
  <c r="CZ135" i="278"/>
  <c r="CX58" i="325"/>
  <c r="CZ118" i="278"/>
  <c r="CZ221" i="278"/>
  <c r="CZ144" i="278"/>
  <c r="CZ126" i="278"/>
  <c r="CZ197" i="278"/>
  <c r="CZ49" i="278"/>
  <c r="CZ153" i="278"/>
  <c r="CZ173" i="278"/>
  <c r="CZ205" i="278"/>
  <c r="CZ56" i="278"/>
  <c r="CZ71" i="278"/>
  <c r="CZ189" i="278"/>
  <c r="CZ261" i="278"/>
  <c r="CZ277" i="278"/>
  <c r="CZ253" i="278"/>
  <c r="CZ229" i="278"/>
  <c r="CZ245" i="278"/>
  <c r="CZ237" i="278"/>
  <c r="CZ79" i="278"/>
  <c r="CZ181" i="278"/>
  <c r="CZ213" i="278"/>
  <c r="DA13" i="289"/>
  <c r="DA14" i="289" s="1"/>
  <c r="CY34" i="278"/>
  <c r="CZ26" i="327"/>
  <c r="CZ28" i="278"/>
  <c r="CZ29" i="278" s="1"/>
  <c r="CZ40" i="278" s="1"/>
  <c r="CZ118" i="325"/>
  <c r="CZ130" i="325"/>
  <c r="CX335" i="278"/>
  <c r="CX129" i="325"/>
  <c r="CX117" i="325"/>
  <c r="CX214" i="273"/>
  <c r="CX215" i="273" s="1"/>
  <c r="CX21" i="278" s="1"/>
  <c r="CV11" i="325"/>
  <c r="CX22" i="324"/>
  <c r="CX23" i="324" s="1"/>
  <c r="CX57" i="324" s="1"/>
  <c r="CV66" i="324"/>
  <c r="CX19" i="278"/>
  <c r="CQ329" i="278"/>
  <c r="CQ30" i="265" s="1"/>
  <c r="CR11" i="265"/>
  <c r="CR29" i="265" s="1"/>
  <c r="CU50" i="278"/>
  <c r="CU51" i="278" s="1"/>
  <c r="CU104" i="278" s="1"/>
  <c r="CR314" i="278"/>
  <c r="CR315" i="278" s="1"/>
  <c r="CR327" i="278" s="1"/>
  <c r="CR67" i="265"/>
  <c r="CU127" i="278"/>
  <c r="CU128" i="278" s="1"/>
  <c r="CU158" i="278" s="1"/>
  <c r="CU162" i="278" s="1"/>
  <c r="CR323" i="278"/>
  <c r="CR324" i="278" s="1"/>
  <c r="CR328" i="278" s="1"/>
  <c r="CR73" i="265"/>
  <c r="CU80" i="278"/>
  <c r="CU81" i="278" s="1"/>
  <c r="CU107" i="278" s="1"/>
  <c r="DL319" i="278"/>
  <c r="DL310" i="278"/>
  <c r="CS10" i="265"/>
  <c r="CS320" i="278"/>
  <c r="CS321" i="278" s="1"/>
  <c r="CS311" i="278"/>
  <c r="CS312" i="278" s="1"/>
  <c r="CV39" i="278"/>
  <c r="CV41" i="278" s="1"/>
  <c r="CV80" i="278" s="1"/>
  <c r="CV81" i="278" s="1"/>
  <c r="CV107" i="278" s="1"/>
  <c r="CT162" i="278"/>
  <c r="CT300" i="278" s="1"/>
  <c r="CT302" i="278" s="1"/>
  <c r="CT303" i="278" s="1"/>
  <c r="CS9" i="265"/>
  <c r="CW22" i="278"/>
  <c r="CW33" i="278" s="1"/>
  <c r="CW35" i="278" s="1"/>
  <c r="CW93" i="278" s="1"/>
  <c r="DL39" i="273"/>
  <c r="DL275" i="278"/>
  <c r="DL267" i="278"/>
  <c r="DL251" i="278"/>
  <c r="DL259" i="278"/>
  <c r="DL203" i="278"/>
  <c r="DL211" i="278"/>
  <c r="DL219" i="278"/>
  <c r="DL243" i="278"/>
  <c r="DL235" i="278"/>
  <c r="DL227" i="278"/>
  <c r="DL179" i="278"/>
  <c r="DL195" i="278"/>
  <c r="DL171" i="278"/>
  <c r="DL187" i="278"/>
  <c r="DL133" i="278"/>
  <c r="DL142" i="278"/>
  <c r="DL151" i="278"/>
  <c r="CU61" i="278"/>
  <c r="CU62" i="278" s="1"/>
  <c r="CU65" i="278" s="1"/>
  <c r="CU64" i="278"/>
  <c r="CW295" i="278"/>
  <c r="CW301" i="278" s="1"/>
  <c r="CX276" i="278"/>
  <c r="CX278" i="278" s="1"/>
  <c r="CX294" i="278" s="1"/>
  <c r="CX268" i="278"/>
  <c r="CX270" i="278" s="1"/>
  <c r="CX293" i="278" s="1"/>
  <c r="CX252" i="278"/>
  <c r="CX254" i="278" s="1"/>
  <c r="CX291" i="278" s="1"/>
  <c r="CX260" i="278"/>
  <c r="CX262" i="278" s="1"/>
  <c r="CX292" i="278" s="1"/>
  <c r="CX244" i="278"/>
  <c r="CX246" i="278" s="1"/>
  <c r="CX290" i="278" s="1"/>
  <c r="CX204" i="278"/>
  <c r="CX206" i="278" s="1"/>
  <c r="CX285" i="278" s="1"/>
  <c r="CX212" i="278"/>
  <c r="CX214" i="278" s="1"/>
  <c r="CX286" i="278" s="1"/>
  <c r="CX220" i="278"/>
  <c r="CX222" i="278" s="1"/>
  <c r="CX287" i="278" s="1"/>
  <c r="CX236" i="278"/>
  <c r="CX238" i="278" s="1"/>
  <c r="CX289" i="278" s="1"/>
  <c r="CX228" i="278"/>
  <c r="CX230" i="278" s="1"/>
  <c r="CX288" i="278" s="1"/>
  <c r="CX180" i="278"/>
  <c r="CX182" i="278" s="1"/>
  <c r="CX282" i="278" s="1"/>
  <c r="CX188" i="278"/>
  <c r="CX190" i="278" s="1"/>
  <c r="CX283" i="278" s="1"/>
  <c r="CX196" i="278"/>
  <c r="CX198" i="278" s="1"/>
  <c r="CX284" i="278" s="1"/>
  <c r="CX172" i="278"/>
  <c r="CX174" i="278" s="1"/>
  <c r="CX281" i="278" s="1"/>
  <c r="CX134" i="278"/>
  <c r="CX136" i="278" s="1"/>
  <c r="CX159" i="278" s="1"/>
  <c r="CX143" i="278"/>
  <c r="CX145" i="278" s="1"/>
  <c r="CX160" i="278" s="1"/>
  <c r="CX152" i="278"/>
  <c r="CX154" i="278" s="1"/>
  <c r="CX161" i="278" s="1"/>
  <c r="CX20" i="278"/>
  <c r="CV72" i="278"/>
  <c r="CV73" i="278" s="1"/>
  <c r="CV106" i="278" s="1"/>
  <c r="CV57" i="278"/>
  <c r="CV58" i="278" s="1"/>
  <c r="CT66" i="278"/>
  <c r="CT105" i="278" s="1"/>
  <c r="CT109" i="278" s="1"/>
  <c r="CY70" i="273"/>
  <c r="CX61" i="324"/>
  <c r="CX24" i="327"/>
  <c r="DB43" i="273"/>
  <c r="DB45" i="273" s="1"/>
  <c r="DB149" i="273" s="1"/>
  <c r="DB150" i="273" s="1"/>
  <c r="DB49" i="324" s="1"/>
  <c r="DB50" i="324" s="1"/>
  <c r="DB219" i="273"/>
  <c r="DC40" i="273"/>
  <c r="CY15" i="275"/>
  <c r="CY20" i="275" s="1"/>
  <c r="CZ17" i="275" s="1"/>
  <c r="CY73" i="273"/>
  <c r="CZ74" i="273" s="1"/>
  <c r="CY69" i="273"/>
  <c r="CY42" i="324"/>
  <c r="CY43" i="324" s="1"/>
  <c r="CZ55" i="273"/>
  <c r="DA56" i="273" s="1"/>
  <c r="CZ178" i="273"/>
  <c r="CZ27" i="324"/>
  <c r="CZ28" i="324" s="1"/>
  <c r="CZ37" i="324"/>
  <c r="CZ38" i="324" s="1"/>
  <c r="CZ32" i="324"/>
  <c r="CZ33" i="324" s="1"/>
  <c r="CZ207" i="273"/>
  <c r="CZ169" i="273"/>
  <c r="DA170" i="273" s="1"/>
  <c r="DA172" i="273" s="1"/>
  <c r="DA173" i="273" s="1"/>
  <c r="CZ68" i="273"/>
  <c r="CZ179" i="273"/>
  <c r="CY180" i="273"/>
  <c r="CY88" i="273"/>
  <c r="CY90" i="273" s="1"/>
  <c r="CY91" i="278" s="1"/>
  <c r="CY124" i="273"/>
  <c r="CY126" i="273" s="1"/>
  <c r="CY21" i="285" s="1"/>
  <c r="CU3" i="323"/>
  <c r="CU3" i="275"/>
  <c r="CU3" i="288"/>
  <c r="CU3" i="278"/>
  <c r="CU3" i="324"/>
  <c r="CU3" i="327"/>
  <c r="CU3" i="325"/>
  <c r="CU3" i="286"/>
  <c r="CU3" i="285"/>
  <c r="CU3" i="273"/>
  <c r="CU3" i="289"/>
  <c r="CU3" i="320"/>
  <c r="CU3" i="265"/>
  <c r="CU3" i="315"/>
  <c r="CU3" i="282"/>
  <c r="CX21" i="285"/>
  <c r="CZ4" i="275"/>
  <c r="CZ4" i="315"/>
  <c r="CZ4" i="278"/>
  <c r="CZ4" i="265"/>
  <c r="CZ4" i="325"/>
  <c r="CZ4" i="286"/>
  <c r="CZ4" i="320"/>
  <c r="CZ4" i="288"/>
  <c r="CZ4" i="282"/>
  <c r="CZ4" i="327"/>
  <c r="CZ4" i="285"/>
  <c r="CZ4" i="273"/>
  <c r="CZ4" i="289"/>
  <c r="CZ4" i="323"/>
  <c r="CZ4" i="324"/>
  <c r="CX202" i="273"/>
  <c r="CX203" i="273" s="1"/>
  <c r="CX208" i="273"/>
  <c r="CX209" i="273" s="1"/>
  <c r="CX197" i="273"/>
  <c r="CX198" i="273" s="1"/>
  <c r="CX201" i="273" s="1"/>
  <c r="CY21" i="327"/>
  <c r="CY58" i="324"/>
  <c r="CV189" i="273"/>
  <c r="CV190" i="273" s="1"/>
  <c r="CW182" i="273"/>
  <c r="CZ65" i="273"/>
  <c r="CZ45" i="325" s="1"/>
  <c r="CW20" i="327"/>
  <c r="CW57" i="324"/>
  <c r="CW63" i="324" s="1"/>
  <c r="CW64" i="324" s="1"/>
  <c r="DA51" i="273"/>
  <c r="DA52" i="273" s="1"/>
  <c r="DA107" i="325" s="1"/>
  <c r="DA108" i="325" s="1"/>
  <c r="DA135" i="325" s="1"/>
  <c r="DA2" i="282"/>
  <c r="DA2" i="323"/>
  <c r="DA64" i="273"/>
  <c r="DA65" i="273" s="1"/>
  <c r="DA45" i="325" s="1"/>
  <c r="DA2" i="325"/>
  <c r="DA2" i="285"/>
  <c r="DA2" i="273"/>
  <c r="DA2" i="288"/>
  <c r="DA2" i="324"/>
  <c r="DA220" i="273"/>
  <c r="DA221" i="273" s="1"/>
  <c r="DA163" i="273"/>
  <c r="DA164" i="273" s="1"/>
  <c r="DA2" i="286"/>
  <c r="DA2" i="278"/>
  <c r="DA2" i="275"/>
  <c r="DA2" i="320"/>
  <c r="DA121" i="273"/>
  <c r="DA122" i="273" s="1"/>
  <c r="DA125" i="273" s="1"/>
  <c r="DA2" i="265"/>
  <c r="DA2" i="315"/>
  <c r="DA84" i="273"/>
  <c r="DA85" i="273" s="1"/>
  <c r="DA2" i="327"/>
  <c r="DA2" i="289"/>
  <c r="DA154" i="273"/>
  <c r="DA155" i="273" s="1"/>
  <c r="CZ93" i="273"/>
  <c r="DA94" i="273" s="1"/>
  <c r="DA181" i="273" s="1"/>
  <c r="CZ11" i="286"/>
  <c r="CZ89" i="273"/>
  <c r="CY59" i="324"/>
  <c r="CY22" i="327"/>
  <c r="CY23" i="327"/>
  <c r="CY60" i="324"/>
  <c r="DO5" i="327"/>
  <c r="DO5" i="325"/>
  <c r="DO5" i="324"/>
  <c r="DO5" i="323"/>
  <c r="DL44" i="273"/>
  <c r="DM34" i="273"/>
  <c r="DN28" i="273"/>
  <c r="DN29" i="273" s="1"/>
  <c r="DN33" i="273" s="1"/>
  <c r="DN32" i="273"/>
  <c r="DO5" i="320"/>
  <c r="DO25" i="273"/>
  <c r="DO26" i="273" s="1"/>
  <c r="DO5" i="315"/>
  <c r="DO5" i="265"/>
  <c r="DO5" i="288"/>
  <c r="DO5" i="282"/>
  <c r="DO5" i="275"/>
  <c r="DO5" i="286"/>
  <c r="DO5" i="285"/>
  <c r="DO5" i="289"/>
  <c r="DO5" i="278"/>
  <c r="DO15" i="273"/>
  <c r="DO16" i="273" s="1"/>
  <c r="DO5" i="273"/>
  <c r="DN177" i="273"/>
  <c r="DN168" i="273"/>
  <c r="AS32" i="265"/>
  <c r="CV108" i="278" l="1"/>
  <c r="CV50" i="325"/>
  <c r="CV51" i="325" s="1"/>
  <c r="CV54" i="325" s="1"/>
  <c r="CV55" i="325" s="1"/>
  <c r="CV59" i="325" s="1"/>
  <c r="CV60" i="325" s="1"/>
  <c r="DM87" i="278"/>
  <c r="DM88" i="278" s="1"/>
  <c r="DM94" i="278" s="1"/>
  <c r="DM48" i="324"/>
  <c r="CX63" i="324"/>
  <c r="CX64" i="324" s="1"/>
  <c r="DB25" i="327"/>
  <c r="DB62" i="324"/>
  <c r="CV28" i="285"/>
  <c r="EB10" i="273"/>
  <c r="EA12" i="273"/>
  <c r="DA261" i="278"/>
  <c r="DA99" i="278"/>
  <c r="CW95" i="278"/>
  <c r="CW100" i="278" s="1"/>
  <c r="CW101" i="278" s="1"/>
  <c r="CZ106" i="273"/>
  <c r="CZ138" i="273"/>
  <c r="DB79" i="288"/>
  <c r="DB135" i="273"/>
  <c r="DB136" i="273" s="1"/>
  <c r="DB139" i="273" s="1"/>
  <c r="CY140" i="273"/>
  <c r="CX92" i="278"/>
  <c r="CY111" i="273"/>
  <c r="CX112" i="273" s="1"/>
  <c r="CX61" i="288" s="1"/>
  <c r="CY51" i="288"/>
  <c r="CY52" i="288" s="1"/>
  <c r="CY56" i="288" s="1"/>
  <c r="CZ46" i="325"/>
  <c r="CZ47" i="325" s="1"/>
  <c r="CZ62" i="325" s="1"/>
  <c r="CZ55" i="288"/>
  <c r="CY92" i="325"/>
  <c r="CY35" i="288"/>
  <c r="CY42" i="288"/>
  <c r="DO38" i="273"/>
  <c r="DO13" i="288"/>
  <c r="DO145" i="325"/>
  <c r="DB103" i="273"/>
  <c r="DB104" i="273" s="1"/>
  <c r="DB107" i="273" s="1"/>
  <c r="DB26" i="288"/>
  <c r="DA42" i="325"/>
  <c r="DA43" i="325" s="1"/>
  <c r="DA93" i="325"/>
  <c r="CZ108" i="273"/>
  <c r="CY58" i="325"/>
  <c r="DA118" i="278"/>
  <c r="DA71" i="278"/>
  <c r="DA213" i="278"/>
  <c r="DA237" i="278"/>
  <c r="DA144" i="278"/>
  <c r="DA189" i="278"/>
  <c r="DA245" i="278"/>
  <c r="DA126" i="278"/>
  <c r="DA135" i="278"/>
  <c r="DA173" i="278"/>
  <c r="DA197" i="278"/>
  <c r="DA277" i="278"/>
  <c r="DA56" i="278"/>
  <c r="DA79" i="278"/>
  <c r="DA205" i="278"/>
  <c r="DA49" i="278"/>
  <c r="DA153" i="278"/>
  <c r="DA181" i="278"/>
  <c r="DA221" i="278"/>
  <c r="DA229" i="278"/>
  <c r="DA269" i="278"/>
  <c r="DA253" i="278"/>
  <c r="DB13" i="289"/>
  <c r="DB14" i="289" s="1"/>
  <c r="CZ34" i="278"/>
  <c r="AS334" i="278"/>
  <c r="AS336" i="278" s="1"/>
  <c r="AS12" i="325" s="1"/>
  <c r="DA28" i="278"/>
  <c r="DA29" i="278" s="1"/>
  <c r="DA40" i="278" s="1"/>
  <c r="DA118" i="325"/>
  <c r="DA130" i="325"/>
  <c r="CY129" i="325"/>
  <c r="CY117" i="325"/>
  <c r="DA26" i="327"/>
  <c r="CW39" i="278"/>
  <c r="CW41" i="278" s="1"/>
  <c r="CW119" i="278" s="1"/>
  <c r="CW120" i="278" s="1"/>
  <c r="CW157" i="278" s="1"/>
  <c r="CS11" i="265"/>
  <c r="CS29" i="265" s="1"/>
  <c r="CX20" i="327"/>
  <c r="CV127" i="278"/>
  <c r="CV128" i="278" s="1"/>
  <c r="CV158" i="278" s="1"/>
  <c r="CV50" i="278"/>
  <c r="CV51" i="278" s="1"/>
  <c r="CV104" i="278" s="1"/>
  <c r="CS314" i="278"/>
  <c r="CS315" i="278" s="1"/>
  <c r="CS327" i="278" s="1"/>
  <c r="CS67" i="265"/>
  <c r="CS323" i="278"/>
  <c r="CS324" i="278" s="1"/>
  <c r="CS328" i="278" s="1"/>
  <c r="CS73" i="265"/>
  <c r="CR329" i="278"/>
  <c r="CR30" i="265" s="1"/>
  <c r="DM319" i="278"/>
  <c r="DM310" i="278"/>
  <c r="CT311" i="278"/>
  <c r="CT312" i="278" s="1"/>
  <c r="CT10" i="265"/>
  <c r="CT320" i="278"/>
  <c r="CT321" i="278" s="1"/>
  <c r="CV119" i="278"/>
  <c r="CV120" i="278" s="1"/>
  <c r="CV157" i="278" s="1"/>
  <c r="CT9" i="265"/>
  <c r="CY214" i="273"/>
  <c r="CY215" i="273" s="1"/>
  <c r="CY21" i="278" s="1"/>
  <c r="CY335" i="278"/>
  <c r="CU300" i="278"/>
  <c r="CU302" i="278" s="1"/>
  <c r="CU303" i="278" s="1"/>
  <c r="DM275" i="278"/>
  <c r="DM259" i="278"/>
  <c r="DM267" i="278"/>
  <c r="DM243" i="278"/>
  <c r="DM251" i="278"/>
  <c r="DM235" i="278"/>
  <c r="DM227" i="278"/>
  <c r="DM203" i="278"/>
  <c r="DM211" i="278"/>
  <c r="DM219" i="278"/>
  <c r="DM171" i="278"/>
  <c r="DM187" i="278"/>
  <c r="DM195" i="278"/>
  <c r="DM179" i="278"/>
  <c r="DM133" i="278"/>
  <c r="DM142" i="278"/>
  <c r="DM151" i="278"/>
  <c r="CX22" i="278"/>
  <c r="CY22" i="324"/>
  <c r="CY23" i="324" s="1"/>
  <c r="CY57" i="324" s="1"/>
  <c r="CY19" i="278"/>
  <c r="CV61" i="278"/>
  <c r="CV62" i="278" s="1"/>
  <c r="CV65" i="278" s="1"/>
  <c r="CV64" i="278"/>
  <c r="CW72" i="278"/>
  <c r="CW73" i="278" s="1"/>
  <c r="CW106" i="278" s="1"/>
  <c r="CW57" i="278"/>
  <c r="CW58" i="278" s="1"/>
  <c r="CU66" i="278"/>
  <c r="CU105" i="278" s="1"/>
  <c r="CU109" i="278" s="1"/>
  <c r="CY276" i="278"/>
  <c r="CY278" i="278" s="1"/>
  <c r="CY294" i="278" s="1"/>
  <c r="CY260" i="278"/>
  <c r="CY262" i="278" s="1"/>
  <c r="CY292" i="278" s="1"/>
  <c r="CY268" i="278"/>
  <c r="CY270" i="278" s="1"/>
  <c r="CY293" i="278" s="1"/>
  <c r="CY244" i="278"/>
  <c r="CY246" i="278" s="1"/>
  <c r="CY290" i="278" s="1"/>
  <c r="CY252" i="278"/>
  <c r="CY254" i="278" s="1"/>
  <c r="CY291" i="278" s="1"/>
  <c r="CY236" i="278"/>
  <c r="CY238" i="278" s="1"/>
  <c r="CY289" i="278" s="1"/>
  <c r="CY228" i="278"/>
  <c r="CY230" i="278" s="1"/>
  <c r="CY288" i="278" s="1"/>
  <c r="CY204" i="278"/>
  <c r="CY206" i="278" s="1"/>
  <c r="CY285" i="278" s="1"/>
  <c r="CY212" i="278"/>
  <c r="CY214" i="278" s="1"/>
  <c r="CY286" i="278" s="1"/>
  <c r="CY220" i="278"/>
  <c r="CY222" i="278" s="1"/>
  <c r="CY287" i="278" s="1"/>
  <c r="CY172" i="278"/>
  <c r="CY174" i="278" s="1"/>
  <c r="CY281" i="278" s="1"/>
  <c r="CY188" i="278"/>
  <c r="CY190" i="278" s="1"/>
  <c r="CY283" i="278" s="1"/>
  <c r="CY196" i="278"/>
  <c r="CY198" i="278" s="1"/>
  <c r="CY284" i="278" s="1"/>
  <c r="CY180" i="278"/>
  <c r="CY182" i="278" s="1"/>
  <c r="CY282" i="278" s="1"/>
  <c r="CY134" i="278"/>
  <c r="CY136" i="278" s="1"/>
  <c r="CY159" i="278" s="1"/>
  <c r="CY143" i="278"/>
  <c r="CY145" i="278" s="1"/>
  <c r="CY160" i="278" s="1"/>
  <c r="CY152" i="278"/>
  <c r="CY154" i="278" s="1"/>
  <c r="CY161" i="278" s="1"/>
  <c r="CY20" i="278"/>
  <c r="CX295" i="278"/>
  <c r="CX301" i="278" s="1"/>
  <c r="CZ70" i="273"/>
  <c r="DA15" i="275"/>
  <c r="DA73" i="273"/>
  <c r="DB74" i="273" s="1"/>
  <c r="DA42" i="324"/>
  <c r="DA43" i="324" s="1"/>
  <c r="DA69" i="273"/>
  <c r="CW189" i="273"/>
  <c r="CW190" i="273" s="1"/>
  <c r="CX182" i="273"/>
  <c r="DA93" i="273"/>
  <c r="DB94" i="273" s="1"/>
  <c r="DB181" i="273" s="1"/>
  <c r="DA11" i="286"/>
  <c r="DA89" i="273"/>
  <c r="DA207" i="273"/>
  <c r="DA169" i="273"/>
  <c r="DB170" i="273" s="1"/>
  <c r="DB172" i="273" s="1"/>
  <c r="DB173" i="273" s="1"/>
  <c r="CW28" i="285"/>
  <c r="CW66" i="324"/>
  <c r="CW11" i="325"/>
  <c r="CW34" i="265"/>
  <c r="CV3" i="324"/>
  <c r="CV3" i="273"/>
  <c r="CV3" i="286"/>
  <c r="CV3" i="320"/>
  <c r="CV3" i="265"/>
  <c r="CV3" i="278"/>
  <c r="CV3" i="275"/>
  <c r="CV3" i="323"/>
  <c r="CV3" i="315"/>
  <c r="CV3" i="288"/>
  <c r="CV3" i="327"/>
  <c r="CV3" i="325"/>
  <c r="CV3" i="289"/>
  <c r="CV3" i="285"/>
  <c r="CV3" i="282"/>
  <c r="CZ88" i="273"/>
  <c r="CZ90" i="273" s="1"/>
  <c r="CZ91" i="278" s="1"/>
  <c r="CZ124" i="273"/>
  <c r="CZ126" i="273" s="1"/>
  <c r="CZ180" i="273"/>
  <c r="DB2" i="275"/>
  <c r="DB154" i="273"/>
  <c r="DB155" i="273" s="1"/>
  <c r="DB163" i="273"/>
  <c r="DB164" i="273" s="1"/>
  <c r="DB2" i="324"/>
  <c r="DB2" i="323"/>
  <c r="DB2" i="320"/>
  <c r="DB2" i="325"/>
  <c r="DB64" i="273"/>
  <c r="DB65" i="273" s="1"/>
  <c r="DB45" i="325" s="1"/>
  <c r="DB84" i="273"/>
  <c r="DB85" i="273" s="1"/>
  <c r="DB2" i="273"/>
  <c r="DB2" i="286"/>
  <c r="DB2" i="289"/>
  <c r="DB51" i="273"/>
  <c r="DB2" i="288"/>
  <c r="DB2" i="327"/>
  <c r="DB2" i="265"/>
  <c r="DB121" i="273"/>
  <c r="DB122" i="273" s="1"/>
  <c r="DB125" i="273" s="1"/>
  <c r="DB2" i="285"/>
  <c r="DB220" i="273"/>
  <c r="DB221" i="273" s="1"/>
  <c r="DB2" i="282"/>
  <c r="DB2" i="278"/>
  <c r="DB2" i="315"/>
  <c r="CY208" i="273"/>
  <c r="CY209" i="273" s="1"/>
  <c r="CY197" i="273"/>
  <c r="CY198" i="273" s="1"/>
  <c r="CY201" i="273" s="1"/>
  <c r="CY202" i="273"/>
  <c r="CY203" i="273" s="1"/>
  <c r="CZ59" i="324"/>
  <c r="CZ22" i="327"/>
  <c r="DA179" i="273"/>
  <c r="DA68" i="273"/>
  <c r="DA27" i="324"/>
  <c r="DA28" i="324" s="1"/>
  <c r="DA32" i="324"/>
  <c r="DA33" i="324" s="1"/>
  <c r="DA55" i="273"/>
  <c r="DB56" i="273" s="1"/>
  <c r="DA178" i="273"/>
  <c r="DA37" i="324"/>
  <c r="DA38" i="324" s="1"/>
  <c r="CZ58" i="324"/>
  <c r="CZ21" i="327"/>
  <c r="CZ15" i="275"/>
  <c r="CZ20" i="275" s="1"/>
  <c r="DA17" i="275" s="1"/>
  <c r="CZ69" i="273"/>
  <c r="CZ73" i="273"/>
  <c r="DA74" i="273" s="1"/>
  <c r="CZ42" i="324"/>
  <c r="CZ43" i="324" s="1"/>
  <c r="DA4" i="286"/>
  <c r="DA4" i="278"/>
  <c r="DA4" i="288"/>
  <c r="DA4" i="265"/>
  <c r="DA4" i="323"/>
  <c r="DA4" i="327"/>
  <c r="DA4" i="273"/>
  <c r="DA4" i="324"/>
  <c r="DA4" i="285"/>
  <c r="DA4" i="289"/>
  <c r="DA4" i="325"/>
  <c r="DA4" i="282"/>
  <c r="DA4" i="315"/>
  <c r="DA4" i="320"/>
  <c r="DA4" i="275"/>
  <c r="CZ23" i="327"/>
  <c r="CZ60" i="324"/>
  <c r="CY61" i="324"/>
  <c r="CY24" i="327"/>
  <c r="DD40" i="273"/>
  <c r="DC43" i="273"/>
  <c r="DC45" i="273" s="1"/>
  <c r="DC149" i="273" s="1"/>
  <c r="DC150" i="273" s="1"/>
  <c r="DC49" i="324" s="1"/>
  <c r="DC50" i="324" s="1"/>
  <c r="DC219" i="273"/>
  <c r="DP5" i="327"/>
  <c r="DP5" i="325"/>
  <c r="DP5" i="324"/>
  <c r="DP5" i="323"/>
  <c r="DN34" i="273"/>
  <c r="DO28" i="273"/>
  <c r="DO29" i="273" s="1"/>
  <c r="DO33" i="273" s="1"/>
  <c r="DO32" i="273"/>
  <c r="DM39" i="273"/>
  <c r="DM44" i="273"/>
  <c r="DP5" i="320"/>
  <c r="DP25" i="273"/>
  <c r="DP26" i="273" s="1"/>
  <c r="DP5" i="315"/>
  <c r="DP5" i="288"/>
  <c r="DP5" i="282"/>
  <c r="DP5" i="275"/>
  <c r="DP5" i="286"/>
  <c r="DP5" i="265"/>
  <c r="DP5" i="285"/>
  <c r="DP5" i="289"/>
  <c r="DP5" i="278"/>
  <c r="DP15" i="273"/>
  <c r="DP16" i="273" s="1"/>
  <c r="DP5" i="273"/>
  <c r="DO177" i="273"/>
  <c r="DO168" i="273"/>
  <c r="CW108" i="278" l="1"/>
  <c r="CW50" i="325"/>
  <c r="CW51" i="325" s="1"/>
  <c r="CW54" i="325" s="1"/>
  <c r="CW55" i="325" s="1"/>
  <c r="CW59" i="325" s="1"/>
  <c r="CW60" i="325" s="1"/>
  <c r="CY63" i="324"/>
  <c r="CY64" i="324" s="1"/>
  <c r="DC62" i="324"/>
  <c r="DC25" i="327"/>
  <c r="DN87" i="278"/>
  <c r="DN88" i="278" s="1"/>
  <c r="DN94" i="278" s="1"/>
  <c r="DN48" i="324"/>
  <c r="EC10" i="273"/>
  <c r="EB12" i="273"/>
  <c r="DA106" i="273"/>
  <c r="DA138" i="273"/>
  <c r="DC79" i="288"/>
  <c r="DC135" i="273"/>
  <c r="DC136" i="273" s="1"/>
  <c r="DC139" i="273" s="1"/>
  <c r="DB277" i="278"/>
  <c r="DB99" i="278"/>
  <c r="CZ140" i="273"/>
  <c r="CY92" i="278"/>
  <c r="DB106" i="273"/>
  <c r="DB138" i="273"/>
  <c r="CZ111" i="273"/>
  <c r="CY112" i="273" s="1"/>
  <c r="CY61" i="288" s="1"/>
  <c r="CZ51" i="288"/>
  <c r="CZ52" i="288" s="1"/>
  <c r="CZ56" i="288" s="1"/>
  <c r="DA46" i="325"/>
  <c r="DA47" i="325" s="1"/>
  <c r="DA62" i="325" s="1"/>
  <c r="DA55" i="288"/>
  <c r="CZ92" i="325"/>
  <c r="CZ42" i="288"/>
  <c r="CZ35" i="288"/>
  <c r="DC103" i="273"/>
  <c r="DC104" i="273" s="1"/>
  <c r="DC107" i="273" s="1"/>
  <c r="DC26" i="288"/>
  <c r="DP38" i="273"/>
  <c r="DP145" i="325"/>
  <c r="DP13" i="288"/>
  <c r="DB42" i="325"/>
  <c r="DB43" i="325" s="1"/>
  <c r="DB93" i="325"/>
  <c r="DA108" i="273"/>
  <c r="CZ58" i="325"/>
  <c r="DB71" i="278"/>
  <c r="DB56" i="278"/>
  <c r="DB144" i="278"/>
  <c r="DB49" i="278"/>
  <c r="DB118" i="278"/>
  <c r="DB79" i="278"/>
  <c r="DB126" i="278"/>
  <c r="DB213" i="278"/>
  <c r="DB135" i="278"/>
  <c r="DB153" i="278"/>
  <c r="DB221" i="278"/>
  <c r="DB189" i="278"/>
  <c r="DB245" i="278"/>
  <c r="DB173" i="278"/>
  <c r="DB181" i="278"/>
  <c r="DB253" i="278"/>
  <c r="DB205" i="278"/>
  <c r="DB229" i="278"/>
  <c r="DB261" i="278"/>
  <c r="DB269" i="278"/>
  <c r="DB197" i="278"/>
  <c r="DB237" i="278"/>
  <c r="DC13" i="289"/>
  <c r="DC14" i="289" s="1"/>
  <c r="AS11" i="327"/>
  <c r="DA34" i="278"/>
  <c r="CW50" i="278"/>
  <c r="CW51" i="278" s="1"/>
  <c r="CW104" i="278" s="1"/>
  <c r="CW80" i="278"/>
  <c r="CW81" i="278" s="1"/>
  <c r="CW107" i="278" s="1"/>
  <c r="CZ335" i="278"/>
  <c r="CZ129" i="325"/>
  <c r="CZ117" i="325"/>
  <c r="DB28" i="278"/>
  <c r="DB29" i="278" s="1"/>
  <c r="DB40" i="278" s="1"/>
  <c r="DB130" i="325"/>
  <c r="DB118" i="325"/>
  <c r="CW127" i="278"/>
  <c r="CW128" i="278" s="1"/>
  <c r="CW158" i="278" s="1"/>
  <c r="CW162" i="278" s="1"/>
  <c r="CV162" i="278"/>
  <c r="CV300" i="278" s="1"/>
  <c r="CV302" i="278" s="1"/>
  <c r="CV303" i="278" s="1"/>
  <c r="CT314" i="278"/>
  <c r="CT315" i="278" s="1"/>
  <c r="CT327" i="278" s="1"/>
  <c r="CT67" i="265"/>
  <c r="CS329" i="278"/>
  <c r="CS30" i="265" s="1"/>
  <c r="CT323" i="278"/>
  <c r="CT324" i="278" s="1"/>
  <c r="CT328" i="278" s="1"/>
  <c r="CT73" i="265"/>
  <c r="CU10" i="265"/>
  <c r="CU320" i="278"/>
  <c r="CU321" i="278" s="1"/>
  <c r="DN310" i="278"/>
  <c r="DN319" i="278"/>
  <c r="CU311" i="278"/>
  <c r="CU312" i="278" s="1"/>
  <c r="CT11" i="265"/>
  <c r="CT29" i="265" s="1"/>
  <c r="CU9" i="265"/>
  <c r="CY20" i="327"/>
  <c r="CZ276" i="278"/>
  <c r="CZ278" i="278" s="1"/>
  <c r="CZ294" i="278" s="1"/>
  <c r="CZ252" i="278"/>
  <c r="CZ254" i="278" s="1"/>
  <c r="CZ291" i="278" s="1"/>
  <c r="CZ260" i="278"/>
  <c r="CZ262" i="278" s="1"/>
  <c r="CZ292" i="278" s="1"/>
  <c r="CZ268" i="278"/>
  <c r="CZ270" i="278" s="1"/>
  <c r="CZ293" i="278" s="1"/>
  <c r="CZ236" i="278"/>
  <c r="CZ238" i="278" s="1"/>
  <c r="CZ289" i="278" s="1"/>
  <c r="CZ244" i="278"/>
  <c r="CZ246" i="278" s="1"/>
  <c r="CZ290" i="278" s="1"/>
  <c r="CZ220" i="278"/>
  <c r="CZ222" i="278" s="1"/>
  <c r="CZ287" i="278" s="1"/>
  <c r="CZ228" i="278"/>
  <c r="CZ230" i="278" s="1"/>
  <c r="CZ288" i="278" s="1"/>
  <c r="CZ204" i="278"/>
  <c r="CZ206" i="278" s="1"/>
  <c r="CZ285" i="278" s="1"/>
  <c r="CZ212" i="278"/>
  <c r="CZ214" i="278" s="1"/>
  <c r="CZ286" i="278" s="1"/>
  <c r="CZ196" i="278"/>
  <c r="CZ198" i="278" s="1"/>
  <c r="CZ284" i="278" s="1"/>
  <c r="CZ180" i="278"/>
  <c r="CZ182" i="278" s="1"/>
  <c r="CZ282" i="278" s="1"/>
  <c r="CZ188" i="278"/>
  <c r="CZ190" i="278" s="1"/>
  <c r="CZ283" i="278" s="1"/>
  <c r="CZ172" i="278"/>
  <c r="CZ174" i="278" s="1"/>
  <c r="CZ281" i="278" s="1"/>
  <c r="CZ152" i="278"/>
  <c r="CZ154" i="278" s="1"/>
  <c r="CZ161" i="278" s="1"/>
  <c r="CZ134" i="278"/>
  <c r="CZ136" i="278" s="1"/>
  <c r="CZ159" i="278" s="1"/>
  <c r="CZ143" i="278"/>
  <c r="CZ145" i="278" s="1"/>
  <c r="CZ160" i="278" s="1"/>
  <c r="CZ20" i="278"/>
  <c r="CY295" i="278"/>
  <c r="CY301" i="278" s="1"/>
  <c r="CV66" i="278"/>
  <c r="CV105" i="278" s="1"/>
  <c r="CV109" i="278" s="1"/>
  <c r="CX33" i="278"/>
  <c r="CX35" i="278" s="1"/>
  <c r="CX93" i="278" s="1"/>
  <c r="CX95" i="278" s="1"/>
  <c r="CX100" i="278" s="1"/>
  <c r="CX101" i="278" s="1"/>
  <c r="CX39" i="278"/>
  <c r="CX41" i="278" s="1"/>
  <c r="DN275" i="278"/>
  <c r="DN251" i="278"/>
  <c r="DN259" i="278"/>
  <c r="DN267" i="278"/>
  <c r="DN235" i="278"/>
  <c r="DN243" i="278"/>
  <c r="DN219" i="278"/>
  <c r="DN227" i="278"/>
  <c r="DN203" i="278"/>
  <c r="DN211" i="278"/>
  <c r="DN195" i="278"/>
  <c r="DN179" i="278"/>
  <c r="DN187" i="278"/>
  <c r="DN171" i="278"/>
  <c r="DN151" i="278"/>
  <c r="DN133" i="278"/>
  <c r="DN142" i="278"/>
  <c r="CY22" i="278"/>
  <c r="CZ214" i="273"/>
  <c r="CZ215" i="273" s="1"/>
  <c r="CZ21" i="278" s="1"/>
  <c r="CZ19" i="278"/>
  <c r="CW64" i="278"/>
  <c r="CW61" i="278"/>
  <c r="CW62" i="278" s="1"/>
  <c r="CW65" i="278" s="1"/>
  <c r="CZ22" i="324"/>
  <c r="CZ23" i="324" s="1"/>
  <c r="CZ57" i="324" s="1"/>
  <c r="DA70" i="273"/>
  <c r="CY28" i="285"/>
  <c r="CW3" i="282"/>
  <c r="CW3" i="278"/>
  <c r="CW3" i="320"/>
  <c r="CW3" i="273"/>
  <c r="CW3" i="275"/>
  <c r="CW3" i="324"/>
  <c r="CW3" i="265"/>
  <c r="CW3" i="327"/>
  <c r="CW3" i="325"/>
  <c r="CW3" i="289"/>
  <c r="CW3" i="315"/>
  <c r="CW3" i="288"/>
  <c r="CW3" i="286"/>
  <c r="CW3" i="323"/>
  <c r="CW3" i="285"/>
  <c r="DA20" i="275"/>
  <c r="DB17" i="275" s="1"/>
  <c r="CZ61" i="324"/>
  <c r="CZ24" i="327"/>
  <c r="DB68" i="273"/>
  <c r="DB179" i="273"/>
  <c r="DB69" i="273"/>
  <c r="DB42" i="324"/>
  <c r="DB43" i="324" s="1"/>
  <c r="DB73" i="273"/>
  <c r="DC74" i="273" s="1"/>
  <c r="DB15" i="275"/>
  <c r="DD43" i="273"/>
  <c r="DD45" i="273" s="1"/>
  <c r="DD149" i="273" s="1"/>
  <c r="DD150" i="273" s="1"/>
  <c r="DD49" i="324" s="1"/>
  <c r="DD50" i="324" s="1"/>
  <c r="DE40" i="273"/>
  <c r="DD219" i="273"/>
  <c r="DB52" i="273"/>
  <c r="DB107" i="325" s="1"/>
  <c r="DB108" i="325" s="1"/>
  <c r="DB135" i="325" s="1"/>
  <c r="DB93" i="273"/>
  <c r="DC94" i="273" s="1"/>
  <c r="DC181" i="273" s="1"/>
  <c r="DB89" i="273"/>
  <c r="DB11" i="286"/>
  <c r="CX34" i="265"/>
  <c r="CX28" i="285"/>
  <c r="CX66" i="324"/>
  <c r="CX11" i="325"/>
  <c r="DA88" i="273"/>
  <c r="DA90" i="273" s="1"/>
  <c r="DA91" i="278" s="1"/>
  <c r="DA180" i="273"/>
  <c r="DA124" i="273"/>
  <c r="DA126" i="273" s="1"/>
  <c r="DA21" i="285" s="1"/>
  <c r="DA22" i="327"/>
  <c r="DA59" i="324"/>
  <c r="DB207" i="273"/>
  <c r="DB169" i="273"/>
  <c r="DC170" i="273" s="1"/>
  <c r="DC172" i="273" s="1"/>
  <c r="DC173" i="273" s="1"/>
  <c r="CZ21" i="285"/>
  <c r="DB4" i="315"/>
  <c r="DB4" i="285"/>
  <c r="DB4" i="282"/>
  <c r="DB4" i="278"/>
  <c r="DB4" i="324"/>
  <c r="DB4" i="288"/>
  <c r="DB4" i="320"/>
  <c r="DB4" i="289"/>
  <c r="DB4" i="323"/>
  <c r="DB4" i="275"/>
  <c r="DB4" i="273"/>
  <c r="DB4" i="327"/>
  <c r="DB4" i="286"/>
  <c r="DB4" i="265"/>
  <c r="DB4" i="325"/>
  <c r="DA24" i="327"/>
  <c r="DA61" i="324"/>
  <c r="DC64" i="273"/>
  <c r="DC65" i="273" s="1"/>
  <c r="DC45" i="325" s="1"/>
  <c r="DC2" i="289"/>
  <c r="DC163" i="273"/>
  <c r="DC164" i="273" s="1"/>
  <c r="DC2" i="265"/>
  <c r="DC2" i="327"/>
  <c r="DC2" i="324"/>
  <c r="DC121" i="273"/>
  <c r="DC122" i="273" s="1"/>
  <c r="DC125" i="273" s="1"/>
  <c r="DC2" i="325"/>
  <c r="DC2" i="278"/>
  <c r="DC2" i="275"/>
  <c r="DC2" i="286"/>
  <c r="DC2" i="315"/>
  <c r="DC2" i="273"/>
  <c r="DC154" i="273"/>
  <c r="DC155" i="273" s="1"/>
  <c r="DC84" i="273"/>
  <c r="DC85" i="273" s="1"/>
  <c r="DC2" i="323"/>
  <c r="DC2" i="288"/>
  <c r="DC51" i="273"/>
  <c r="DC52" i="273" s="1"/>
  <c r="DC107" i="325" s="1"/>
  <c r="DC108" i="325" s="1"/>
  <c r="DC135" i="325" s="1"/>
  <c r="DC220" i="273"/>
  <c r="DC221" i="273" s="1"/>
  <c r="DC2" i="285"/>
  <c r="DC2" i="282"/>
  <c r="DC2" i="320"/>
  <c r="DA60" i="324"/>
  <c r="DA23" i="327"/>
  <c r="DA21" i="327"/>
  <c r="DA58" i="324"/>
  <c r="CZ202" i="273"/>
  <c r="CZ203" i="273" s="1"/>
  <c r="CZ208" i="273"/>
  <c r="CZ209" i="273" s="1"/>
  <c r="CZ197" i="273"/>
  <c r="CZ198" i="273" s="1"/>
  <c r="CZ201" i="273" s="1"/>
  <c r="CY182" i="273"/>
  <c r="CX189" i="273"/>
  <c r="CX190" i="273" s="1"/>
  <c r="DB180" i="273"/>
  <c r="DB124" i="273"/>
  <c r="DB88" i="273"/>
  <c r="DQ5" i="325"/>
  <c r="DQ5" i="327"/>
  <c r="DQ5" i="324"/>
  <c r="DQ5" i="323"/>
  <c r="DO34" i="273"/>
  <c r="DP28" i="273"/>
  <c r="DP29" i="273" s="1"/>
  <c r="DP33" i="273" s="1"/>
  <c r="DP32" i="273"/>
  <c r="DN44" i="273"/>
  <c r="DN39" i="273"/>
  <c r="DQ5" i="320"/>
  <c r="DQ25" i="273"/>
  <c r="DQ26" i="273" s="1"/>
  <c r="DQ5" i="315"/>
  <c r="DP177" i="273"/>
  <c r="DP168" i="273"/>
  <c r="DQ5" i="275"/>
  <c r="DQ5" i="286"/>
  <c r="DQ5" i="265"/>
  <c r="DQ5" i="288"/>
  <c r="DQ5" i="282"/>
  <c r="DQ5" i="278"/>
  <c r="DQ5" i="285"/>
  <c r="DQ5" i="289"/>
  <c r="DQ15" i="273"/>
  <c r="DQ16" i="273" s="1"/>
  <c r="DQ5" i="273"/>
  <c r="CX108" i="278" l="1"/>
  <c r="CX50" i="325"/>
  <c r="CX51" i="325" s="1"/>
  <c r="CX54" i="325" s="1"/>
  <c r="CX55" i="325" s="1"/>
  <c r="CX59" i="325" s="1"/>
  <c r="CX60" i="325" s="1"/>
  <c r="CZ63" i="324"/>
  <c r="CZ64" i="324" s="1"/>
  <c r="DO87" i="278"/>
  <c r="DO88" i="278" s="1"/>
  <c r="DO94" i="278" s="1"/>
  <c r="DO48" i="324"/>
  <c r="DD62" i="324"/>
  <c r="DD25" i="327"/>
  <c r="ED10" i="273"/>
  <c r="EC12" i="273"/>
  <c r="DC253" i="278"/>
  <c r="DC99" i="278"/>
  <c r="DC106" i="273"/>
  <c r="DC138" i="273"/>
  <c r="DA140" i="273"/>
  <c r="CZ92" i="278"/>
  <c r="DD79" i="288"/>
  <c r="DD135" i="273"/>
  <c r="DD136" i="273" s="1"/>
  <c r="DD139" i="273" s="1"/>
  <c r="DB46" i="325"/>
  <c r="DB47" i="325" s="1"/>
  <c r="DB62" i="325" s="1"/>
  <c r="DB55" i="288"/>
  <c r="DA111" i="273"/>
  <c r="CZ112" i="273" s="1"/>
  <c r="CZ61" i="288" s="1"/>
  <c r="DA51" i="288"/>
  <c r="DA52" i="288" s="1"/>
  <c r="DA56" i="288" s="1"/>
  <c r="DA92" i="325"/>
  <c r="DA42" i="288"/>
  <c r="DA35" i="288"/>
  <c r="DQ38" i="273"/>
  <c r="DQ13" i="288"/>
  <c r="DQ145" i="325"/>
  <c r="DD103" i="273"/>
  <c r="DD104" i="273" s="1"/>
  <c r="DD107" i="273" s="1"/>
  <c r="DD26" i="288"/>
  <c r="DC42" i="325"/>
  <c r="DC43" i="325" s="1"/>
  <c r="DC93" i="325"/>
  <c r="DC181" i="278"/>
  <c r="DB108" i="273"/>
  <c r="DA58" i="325"/>
  <c r="DC135" i="278"/>
  <c r="DC269" i="278"/>
  <c r="DC56" i="278"/>
  <c r="DC49" i="278"/>
  <c r="DC153" i="278"/>
  <c r="DC261" i="278"/>
  <c r="DC173" i="278"/>
  <c r="DC126" i="278"/>
  <c r="DC189" i="278"/>
  <c r="DC229" i="278"/>
  <c r="DC118" i="278"/>
  <c r="DC144" i="278"/>
  <c r="DC205" i="278"/>
  <c r="DC213" i="278"/>
  <c r="DC245" i="278"/>
  <c r="DC237" i="278"/>
  <c r="DC277" i="278"/>
  <c r="DC79" i="278"/>
  <c r="DC71" i="278"/>
  <c r="DC197" i="278"/>
  <c r="DC221" i="278"/>
  <c r="DD13" i="289"/>
  <c r="DD14" i="289" s="1"/>
  <c r="DB34" i="278"/>
  <c r="DC26" i="327"/>
  <c r="DB26" i="327"/>
  <c r="DA335" i="278"/>
  <c r="DA129" i="325"/>
  <c r="DA117" i="325"/>
  <c r="DC28" i="278"/>
  <c r="DC29" i="278" s="1"/>
  <c r="DC40" i="278" s="1"/>
  <c r="DC130" i="325"/>
  <c r="DC118" i="325"/>
  <c r="CT329" i="278"/>
  <c r="CT30" i="265" s="1"/>
  <c r="CU11" i="265"/>
  <c r="CU29" i="265" s="1"/>
  <c r="CU323" i="278"/>
  <c r="CU324" i="278" s="1"/>
  <c r="CU328" i="278" s="1"/>
  <c r="CU73" i="265"/>
  <c r="CU314" i="278"/>
  <c r="CU315" i="278" s="1"/>
  <c r="CU327" i="278" s="1"/>
  <c r="CU67" i="265"/>
  <c r="DO319" i="278"/>
  <c r="DO310" i="278"/>
  <c r="CV10" i="265"/>
  <c r="CV320" i="278"/>
  <c r="CV321" i="278" s="1"/>
  <c r="CV311" i="278"/>
  <c r="CV312" i="278" s="1"/>
  <c r="CZ22" i="278"/>
  <c r="CZ39" i="278" s="1"/>
  <c r="CZ41" i="278" s="1"/>
  <c r="CV9" i="265"/>
  <c r="CW300" i="278"/>
  <c r="CW302" i="278" s="1"/>
  <c r="CW303" i="278" s="1"/>
  <c r="CZ20" i="327"/>
  <c r="DA214" i="273"/>
  <c r="DA215" i="273" s="1"/>
  <c r="DA21" i="278" s="1"/>
  <c r="DA19" i="278"/>
  <c r="CX72" i="278"/>
  <c r="CX73" i="278" s="1"/>
  <c r="CX106" i="278" s="1"/>
  <c r="CX57" i="278"/>
  <c r="CX58" i="278" s="1"/>
  <c r="CZ295" i="278"/>
  <c r="CZ301" i="278" s="1"/>
  <c r="CY39" i="278"/>
  <c r="CY41" i="278" s="1"/>
  <c r="CY33" i="278"/>
  <c r="CY35" i="278" s="1"/>
  <c r="CY93" i="278" s="1"/>
  <c r="CY95" i="278" s="1"/>
  <c r="CY100" i="278" s="1"/>
  <c r="CY101" i="278" s="1"/>
  <c r="DO39" i="273"/>
  <c r="DO275" i="278"/>
  <c r="DO243" i="278"/>
  <c r="DO259" i="278"/>
  <c r="DO267" i="278"/>
  <c r="DO235" i="278"/>
  <c r="DO211" i="278"/>
  <c r="DO219" i="278"/>
  <c r="DO227" i="278"/>
  <c r="DO251" i="278"/>
  <c r="DO187" i="278"/>
  <c r="DO195" i="278"/>
  <c r="DO171" i="278"/>
  <c r="DO203" i="278"/>
  <c r="DO179" i="278"/>
  <c r="DO142" i="278"/>
  <c r="DO151" i="278"/>
  <c r="DO133" i="278"/>
  <c r="DA268" i="278"/>
  <c r="DA270" i="278" s="1"/>
  <c r="DA293" i="278" s="1"/>
  <c r="DA276" i="278"/>
  <c r="DA278" i="278" s="1"/>
  <c r="DA294" i="278" s="1"/>
  <c r="DA244" i="278"/>
  <c r="DA246" i="278" s="1"/>
  <c r="DA290" i="278" s="1"/>
  <c r="DA252" i="278"/>
  <c r="DA254" i="278" s="1"/>
  <c r="DA291" i="278" s="1"/>
  <c r="DA260" i="278"/>
  <c r="DA262" i="278" s="1"/>
  <c r="DA292" i="278" s="1"/>
  <c r="DA236" i="278"/>
  <c r="DA238" i="278" s="1"/>
  <c r="DA289" i="278" s="1"/>
  <c r="DA212" i="278"/>
  <c r="DA214" i="278" s="1"/>
  <c r="DA286" i="278" s="1"/>
  <c r="DA220" i="278"/>
  <c r="DA222" i="278" s="1"/>
  <c r="DA287" i="278" s="1"/>
  <c r="DA228" i="278"/>
  <c r="DA230" i="278" s="1"/>
  <c r="DA288" i="278" s="1"/>
  <c r="DA204" i="278"/>
  <c r="DA206" i="278" s="1"/>
  <c r="DA285" i="278" s="1"/>
  <c r="DA188" i="278"/>
  <c r="DA190" i="278" s="1"/>
  <c r="DA283" i="278" s="1"/>
  <c r="DA196" i="278"/>
  <c r="DA198" i="278" s="1"/>
  <c r="DA284" i="278" s="1"/>
  <c r="DA172" i="278"/>
  <c r="DA174" i="278" s="1"/>
  <c r="DA281" i="278" s="1"/>
  <c r="DA180" i="278"/>
  <c r="DA182" i="278" s="1"/>
  <c r="DA282" i="278" s="1"/>
  <c r="DA143" i="278"/>
  <c r="DA145" i="278" s="1"/>
  <c r="DA160" i="278" s="1"/>
  <c r="DA152" i="278"/>
  <c r="DA154" i="278" s="1"/>
  <c r="DA161" i="278" s="1"/>
  <c r="DA134" i="278"/>
  <c r="DA136" i="278" s="1"/>
  <c r="DA159" i="278" s="1"/>
  <c r="DA20" i="278"/>
  <c r="DB70" i="273"/>
  <c r="CW66" i="278"/>
  <c r="CW105" i="278" s="1"/>
  <c r="CW109" i="278" s="1"/>
  <c r="CX80" i="278"/>
  <c r="CX81" i="278" s="1"/>
  <c r="CX107" i="278" s="1"/>
  <c r="CX127" i="278"/>
  <c r="CX128" i="278" s="1"/>
  <c r="CX158" i="278" s="1"/>
  <c r="CX119" i="278"/>
  <c r="CX120" i="278" s="1"/>
  <c r="CX157" i="278" s="1"/>
  <c r="CX50" i="278"/>
  <c r="CX51" i="278" s="1"/>
  <c r="CX104" i="278" s="1"/>
  <c r="CY34" i="265"/>
  <c r="CZ66" i="324"/>
  <c r="CY11" i="325"/>
  <c r="DA22" i="324"/>
  <c r="DA23" i="324" s="1"/>
  <c r="DA57" i="324" s="1"/>
  <c r="DA63" i="324" s="1"/>
  <c r="DA64" i="324" s="1"/>
  <c r="CY66" i="324"/>
  <c r="DB20" i="275"/>
  <c r="DC17" i="275" s="1"/>
  <c r="DC32" i="324"/>
  <c r="DC33" i="324" s="1"/>
  <c r="DC37" i="324"/>
  <c r="DC38" i="324" s="1"/>
  <c r="DC55" i="273"/>
  <c r="DD56" i="273" s="1"/>
  <c r="DC178" i="273"/>
  <c r="DC27" i="324"/>
  <c r="DC28" i="324" s="1"/>
  <c r="DC4" i="315"/>
  <c r="DC4" i="320"/>
  <c r="DC4" i="327"/>
  <c r="DC4" i="325"/>
  <c r="DC4" i="323"/>
  <c r="DC4" i="275"/>
  <c r="DC4" i="288"/>
  <c r="DC4" i="285"/>
  <c r="DC4" i="278"/>
  <c r="DC4" i="324"/>
  <c r="DC4" i="273"/>
  <c r="DC4" i="265"/>
  <c r="DC4" i="286"/>
  <c r="DC4" i="289"/>
  <c r="DC4" i="282"/>
  <c r="DB178" i="273"/>
  <c r="DB27" i="324"/>
  <c r="DB28" i="324" s="1"/>
  <c r="DB37" i="324"/>
  <c r="DB38" i="324" s="1"/>
  <c r="DB55" i="273"/>
  <c r="DC56" i="273" s="1"/>
  <c r="DB32" i="324"/>
  <c r="DB33" i="324" s="1"/>
  <c r="DB61" i="324"/>
  <c r="DB24" i="327"/>
  <c r="DA208" i="273"/>
  <c r="DA209" i="273" s="1"/>
  <c r="DA202" i="273"/>
  <c r="DA203" i="273" s="1"/>
  <c r="DA197" i="273"/>
  <c r="DA198" i="273" s="1"/>
  <c r="DA201" i="273" s="1"/>
  <c r="DC89" i="273"/>
  <c r="DC11" i="286"/>
  <c r="DC93" i="273"/>
  <c r="DD94" i="273" s="1"/>
  <c r="DD181" i="273" s="1"/>
  <c r="DB126" i="273"/>
  <c r="DC73" i="273"/>
  <c r="DD74" i="273" s="1"/>
  <c r="DC15" i="275"/>
  <c r="DC69" i="273"/>
  <c r="DC42" i="324"/>
  <c r="DC43" i="324" s="1"/>
  <c r="CX3" i="315"/>
  <c r="CX3" i="288"/>
  <c r="CX3" i="282"/>
  <c r="CX3" i="324"/>
  <c r="CX3" i="327"/>
  <c r="CX3" i="273"/>
  <c r="CX3" i="285"/>
  <c r="CX3" i="278"/>
  <c r="CX3" i="323"/>
  <c r="CX3" i="265"/>
  <c r="CX3" i="289"/>
  <c r="CX3" i="275"/>
  <c r="CX3" i="286"/>
  <c r="CX3" i="325"/>
  <c r="CX3" i="320"/>
  <c r="DC207" i="273"/>
  <c r="DC169" i="273"/>
  <c r="DD170" i="273" s="1"/>
  <c r="DD172" i="273" s="1"/>
  <c r="DD173" i="273" s="1"/>
  <c r="DE43" i="273"/>
  <c r="DE45" i="273" s="1"/>
  <c r="DE149" i="273" s="1"/>
  <c r="DE150" i="273" s="1"/>
  <c r="DE49" i="324" s="1"/>
  <c r="DE50" i="324" s="1"/>
  <c r="DE219" i="273"/>
  <c r="DF40" i="273"/>
  <c r="DB90" i="273"/>
  <c r="DB91" i="278" s="1"/>
  <c r="CY189" i="273"/>
  <c r="CY190" i="273" s="1"/>
  <c r="CZ182" i="273"/>
  <c r="DD2" i="315"/>
  <c r="DD2" i="273"/>
  <c r="DD163" i="273"/>
  <c r="DD164" i="273" s="1"/>
  <c r="DD2" i="288"/>
  <c r="DD2" i="286"/>
  <c r="DD2" i="320"/>
  <c r="DD154" i="273"/>
  <c r="DD155" i="273" s="1"/>
  <c r="DD2" i="282"/>
  <c r="DD64" i="273"/>
  <c r="DD65" i="273" s="1"/>
  <c r="DD45" i="325" s="1"/>
  <c r="DD2" i="275"/>
  <c r="DD2" i="278"/>
  <c r="DD84" i="273"/>
  <c r="DD85" i="273" s="1"/>
  <c r="DD121" i="273"/>
  <c r="DD122" i="273" s="1"/>
  <c r="DD125" i="273" s="1"/>
  <c r="DD2" i="323"/>
  <c r="DD2" i="289"/>
  <c r="DD2" i="324"/>
  <c r="DD220" i="273"/>
  <c r="DD221" i="273" s="1"/>
  <c r="DD2" i="327"/>
  <c r="DD2" i="285"/>
  <c r="DD2" i="265"/>
  <c r="DD51" i="273"/>
  <c r="DD52" i="273" s="1"/>
  <c r="DD107" i="325" s="1"/>
  <c r="DD108" i="325" s="1"/>
  <c r="DD135" i="325" s="1"/>
  <c r="DD2" i="325"/>
  <c r="DC180" i="273"/>
  <c r="DC124" i="273"/>
  <c r="DC88" i="273"/>
  <c r="DO44" i="273"/>
  <c r="DR5" i="327"/>
  <c r="DR5" i="325"/>
  <c r="DR5" i="324"/>
  <c r="DR5" i="323"/>
  <c r="DP34" i="273"/>
  <c r="DQ28" i="273"/>
  <c r="DQ29" i="273" s="1"/>
  <c r="DQ33" i="273" s="1"/>
  <c r="DQ32" i="273"/>
  <c r="DR5" i="320"/>
  <c r="DR25" i="273"/>
  <c r="DR26" i="273" s="1"/>
  <c r="DR5" i="315"/>
  <c r="DR5" i="275"/>
  <c r="DR5" i="286"/>
  <c r="DR5" i="265"/>
  <c r="DR5" i="288"/>
  <c r="DR5" i="282"/>
  <c r="DR5" i="285"/>
  <c r="DR5" i="289"/>
  <c r="DR5" i="278"/>
  <c r="DR15" i="273"/>
  <c r="DR16" i="273" s="1"/>
  <c r="DR5" i="273"/>
  <c r="DQ177" i="273"/>
  <c r="DQ168" i="273"/>
  <c r="AT32" i="265"/>
  <c r="CY108" i="278" l="1"/>
  <c r="CY50" i="325"/>
  <c r="CY51" i="325" s="1"/>
  <c r="CY54" i="325" s="1"/>
  <c r="CY55" i="325" s="1"/>
  <c r="CY59" i="325" s="1"/>
  <c r="CY60" i="325" s="1"/>
  <c r="DP87" i="278"/>
  <c r="DP88" i="278" s="1"/>
  <c r="DP94" i="278" s="1"/>
  <c r="DP48" i="324"/>
  <c r="DE25" i="327"/>
  <c r="DE62" i="324"/>
  <c r="EE10" i="273"/>
  <c r="ED12" i="273"/>
  <c r="DD277" i="278"/>
  <c r="DD99" i="278"/>
  <c r="DE79" i="288"/>
  <c r="DE135" i="273"/>
  <c r="DE136" i="273" s="1"/>
  <c r="DE139" i="273" s="1"/>
  <c r="DB140" i="273"/>
  <c r="DA92" i="278"/>
  <c r="DD106" i="273"/>
  <c r="DD138" i="273"/>
  <c r="DC46" i="325"/>
  <c r="DC55" i="288"/>
  <c r="DB111" i="273"/>
  <c r="DA112" i="273" s="1"/>
  <c r="DA61" i="288" s="1"/>
  <c r="DB51" i="288"/>
  <c r="DB52" i="288" s="1"/>
  <c r="DB56" i="288" s="1"/>
  <c r="DC47" i="325"/>
  <c r="DC62" i="325" s="1"/>
  <c r="DB92" i="325"/>
  <c r="DB35" i="288"/>
  <c r="DB42" i="288"/>
  <c r="DE103" i="273"/>
  <c r="DE104" i="273" s="1"/>
  <c r="DE107" i="273" s="1"/>
  <c r="DE26" i="288"/>
  <c r="DR38" i="273"/>
  <c r="DR13" i="288"/>
  <c r="DR145" i="325"/>
  <c r="DD42" i="325"/>
  <c r="DD43" i="325" s="1"/>
  <c r="DD93" i="325"/>
  <c r="DC108" i="273"/>
  <c r="DB58" i="325"/>
  <c r="DD49" i="278"/>
  <c r="DD153" i="278"/>
  <c r="DD173" i="278"/>
  <c r="DD126" i="278"/>
  <c r="DD71" i="278"/>
  <c r="DD197" i="278"/>
  <c r="DD56" i="278"/>
  <c r="DD144" i="278"/>
  <c r="DD245" i="278"/>
  <c r="DD118" i="278"/>
  <c r="DD79" i="278"/>
  <c r="DD135" i="278"/>
  <c r="DD221" i="278"/>
  <c r="DD261" i="278"/>
  <c r="DD181" i="278"/>
  <c r="DD269" i="278"/>
  <c r="DD189" i="278"/>
  <c r="DD213" i="278"/>
  <c r="DD253" i="278"/>
  <c r="DD229" i="278"/>
  <c r="DD205" i="278"/>
  <c r="DD237" i="278"/>
  <c r="DE13" i="289"/>
  <c r="DE14" i="289" s="1"/>
  <c r="AT334" i="278"/>
  <c r="AT336" i="278" s="1"/>
  <c r="AT11" i="327" s="1"/>
  <c r="DC34" i="278"/>
  <c r="DD26" i="327"/>
  <c r="DD28" i="278"/>
  <c r="DD29" i="278" s="1"/>
  <c r="DD34" i="278" s="1"/>
  <c r="DD130" i="325"/>
  <c r="DD118" i="325"/>
  <c r="DB117" i="325"/>
  <c r="DB129" i="325"/>
  <c r="CU329" i="278"/>
  <c r="CU30" i="265" s="1"/>
  <c r="CV314" i="278"/>
  <c r="CV315" i="278" s="1"/>
  <c r="CV327" i="278" s="1"/>
  <c r="CV67" i="265"/>
  <c r="CV323" i="278"/>
  <c r="CV324" i="278" s="1"/>
  <c r="CV328" i="278" s="1"/>
  <c r="CV73" i="265"/>
  <c r="CZ33" i="278"/>
  <c r="CZ35" i="278" s="1"/>
  <c r="CW311" i="278"/>
  <c r="CW312" i="278" s="1"/>
  <c r="CW10" i="265"/>
  <c r="CW320" i="278"/>
  <c r="CW321" i="278" s="1"/>
  <c r="DP319" i="278"/>
  <c r="DP310" i="278"/>
  <c r="DA20" i="327"/>
  <c r="CV11" i="265"/>
  <c r="CV29" i="265" s="1"/>
  <c r="CW9" i="265"/>
  <c r="DB19" i="278"/>
  <c r="DB335" i="278"/>
  <c r="CZ11" i="325"/>
  <c r="DB214" i="273"/>
  <c r="DB215" i="273" s="1"/>
  <c r="DB21" i="278" s="1"/>
  <c r="DA22" i="278"/>
  <c r="DA33" i="278" s="1"/>
  <c r="DA35" i="278" s="1"/>
  <c r="DA93" i="278" s="1"/>
  <c r="DB22" i="324"/>
  <c r="DB23" i="324" s="1"/>
  <c r="DB57" i="324" s="1"/>
  <c r="CZ28" i="285"/>
  <c r="CX162" i="278"/>
  <c r="DA295" i="278"/>
  <c r="DA301" i="278" s="1"/>
  <c r="CY72" i="278"/>
  <c r="CY73" i="278" s="1"/>
  <c r="CY106" i="278" s="1"/>
  <c r="CY57" i="278"/>
  <c r="CY58" i="278" s="1"/>
  <c r="CY119" i="278"/>
  <c r="CY120" i="278" s="1"/>
  <c r="CY157" i="278" s="1"/>
  <c r="CY80" i="278"/>
  <c r="CY81" i="278" s="1"/>
  <c r="CY107" i="278" s="1"/>
  <c r="CY127" i="278"/>
  <c r="CY128" i="278" s="1"/>
  <c r="CY158" i="278" s="1"/>
  <c r="CY50" i="278"/>
  <c r="CY51" i="278" s="1"/>
  <c r="CY104" i="278" s="1"/>
  <c r="CZ127" i="278"/>
  <c r="CZ128" i="278" s="1"/>
  <c r="CZ158" i="278" s="1"/>
  <c r="CZ119" i="278"/>
  <c r="CZ120" i="278" s="1"/>
  <c r="CZ157" i="278" s="1"/>
  <c r="CZ50" i="278"/>
  <c r="CZ51" i="278" s="1"/>
  <c r="CZ104" i="278" s="1"/>
  <c r="CZ80" i="278"/>
  <c r="CZ81" i="278" s="1"/>
  <c r="CZ107" i="278" s="1"/>
  <c r="CX64" i="278"/>
  <c r="CX61" i="278"/>
  <c r="CX62" i="278" s="1"/>
  <c r="CX65" i="278" s="1"/>
  <c r="DP39" i="273"/>
  <c r="DP275" i="278"/>
  <c r="DP267" i="278"/>
  <c r="DP251" i="278"/>
  <c r="DP259" i="278"/>
  <c r="DP243" i="278"/>
  <c r="DP203" i="278"/>
  <c r="DP235" i="278"/>
  <c r="DP211" i="278"/>
  <c r="DP219" i="278"/>
  <c r="DP227" i="278"/>
  <c r="DP179" i="278"/>
  <c r="DP195" i="278"/>
  <c r="DP171" i="278"/>
  <c r="DP133" i="278"/>
  <c r="DP187" i="278"/>
  <c r="DP142" i="278"/>
  <c r="DP151" i="278"/>
  <c r="DB276" i="278"/>
  <c r="DB278" i="278" s="1"/>
  <c r="DB294" i="278" s="1"/>
  <c r="DB252" i="278"/>
  <c r="DB254" i="278" s="1"/>
  <c r="DB291" i="278" s="1"/>
  <c r="DB268" i="278"/>
  <c r="DB270" i="278" s="1"/>
  <c r="DB293" i="278" s="1"/>
  <c r="DB260" i="278"/>
  <c r="DB262" i="278" s="1"/>
  <c r="DB292" i="278" s="1"/>
  <c r="DB204" i="278"/>
  <c r="DB206" i="278" s="1"/>
  <c r="DB285" i="278" s="1"/>
  <c r="DB244" i="278"/>
  <c r="DB246" i="278" s="1"/>
  <c r="DB290" i="278" s="1"/>
  <c r="DB236" i="278"/>
  <c r="DB238" i="278" s="1"/>
  <c r="DB289" i="278" s="1"/>
  <c r="DB212" i="278"/>
  <c r="DB214" i="278" s="1"/>
  <c r="DB286" i="278" s="1"/>
  <c r="DB220" i="278"/>
  <c r="DB222" i="278" s="1"/>
  <c r="DB287" i="278" s="1"/>
  <c r="DB228" i="278"/>
  <c r="DB230" i="278" s="1"/>
  <c r="DB288" i="278" s="1"/>
  <c r="DB180" i="278"/>
  <c r="DB182" i="278" s="1"/>
  <c r="DB282" i="278" s="1"/>
  <c r="DB188" i="278"/>
  <c r="DB190" i="278" s="1"/>
  <c r="DB283" i="278" s="1"/>
  <c r="DB196" i="278"/>
  <c r="DB198" i="278" s="1"/>
  <c r="DB284" i="278" s="1"/>
  <c r="DB172" i="278"/>
  <c r="DB174" i="278" s="1"/>
  <c r="DB281" i="278" s="1"/>
  <c r="DB134" i="278"/>
  <c r="DB136" i="278" s="1"/>
  <c r="DB159" i="278" s="1"/>
  <c r="DB143" i="278"/>
  <c r="DB145" i="278" s="1"/>
  <c r="DB160" i="278" s="1"/>
  <c r="DB152" i="278"/>
  <c r="DB154" i="278" s="1"/>
  <c r="DB161" i="278" s="1"/>
  <c r="DB20" i="278"/>
  <c r="CZ34" i="265"/>
  <c r="DC20" i="275"/>
  <c r="DD17" i="275" s="1"/>
  <c r="DC68" i="273"/>
  <c r="DC70" i="273" s="1"/>
  <c r="DC179" i="273"/>
  <c r="DD4" i="315"/>
  <c r="DD4" i="325"/>
  <c r="DD4" i="273"/>
  <c r="DD4" i="323"/>
  <c r="DD4" i="288"/>
  <c r="DD4" i="327"/>
  <c r="DD4" i="282"/>
  <c r="DD4" i="320"/>
  <c r="DD4" i="278"/>
  <c r="DD4" i="265"/>
  <c r="DD4" i="275"/>
  <c r="DD4" i="285"/>
  <c r="DD4" i="324"/>
  <c r="DD4" i="286"/>
  <c r="DD4" i="289"/>
  <c r="DD68" i="273"/>
  <c r="DD179" i="273"/>
  <c r="DA34" i="265"/>
  <c r="DA11" i="325"/>
  <c r="DA28" i="285"/>
  <c r="DA66" i="324"/>
  <c r="DD27" i="324"/>
  <c r="DD28" i="324" s="1"/>
  <c r="DD37" i="324"/>
  <c r="DD38" i="324" s="1"/>
  <c r="DD32" i="324"/>
  <c r="DD33" i="324" s="1"/>
  <c r="DD178" i="273"/>
  <c r="DD55" i="273"/>
  <c r="DE56" i="273" s="1"/>
  <c r="DD15" i="275"/>
  <c r="DD73" i="273"/>
  <c r="DE74" i="273" s="1"/>
  <c r="DD69" i="273"/>
  <c r="DD42" i="324"/>
  <c r="DD43" i="324" s="1"/>
  <c r="CZ189" i="273"/>
  <c r="CZ190" i="273" s="1"/>
  <c r="DA182" i="273"/>
  <c r="DF43" i="273"/>
  <c r="DF45" i="273" s="1"/>
  <c r="DF149" i="273" s="1"/>
  <c r="DF150" i="273" s="1"/>
  <c r="DF49" i="324" s="1"/>
  <c r="DF50" i="324" s="1"/>
  <c r="DF219" i="273"/>
  <c r="DG40" i="273"/>
  <c r="DD11" i="286"/>
  <c r="DD89" i="273"/>
  <c r="DD93" i="273"/>
  <c r="DE94" i="273" s="1"/>
  <c r="DE181" i="273" s="1"/>
  <c r="CY3" i="273"/>
  <c r="CY3" i="278"/>
  <c r="CY3" i="289"/>
  <c r="CY3" i="323"/>
  <c r="CY3" i="327"/>
  <c r="CY3" i="320"/>
  <c r="CY3" i="275"/>
  <c r="CY3" i="288"/>
  <c r="CY3" i="315"/>
  <c r="CY3" i="324"/>
  <c r="CY3" i="285"/>
  <c r="CY3" i="265"/>
  <c r="CY3" i="282"/>
  <c r="CY3" i="286"/>
  <c r="CY3" i="325"/>
  <c r="DB23" i="327"/>
  <c r="DB60" i="324"/>
  <c r="DC90" i="273"/>
  <c r="DC91" i="278" s="1"/>
  <c r="DB197" i="273"/>
  <c r="DB198" i="273" s="1"/>
  <c r="DB201" i="273" s="1"/>
  <c r="DB202" i="273"/>
  <c r="DB203" i="273" s="1"/>
  <c r="DB208" i="273"/>
  <c r="DB209" i="273" s="1"/>
  <c r="DE84" i="273"/>
  <c r="DE85" i="273" s="1"/>
  <c r="DE2" i="286"/>
  <c r="DE2" i="288"/>
  <c r="DE220" i="273"/>
  <c r="DE221" i="273" s="1"/>
  <c r="DE2" i="327"/>
  <c r="DE154" i="273"/>
  <c r="DE155" i="273" s="1"/>
  <c r="DE2" i="320"/>
  <c r="DE2" i="275"/>
  <c r="DE2" i="273"/>
  <c r="DE2" i="265"/>
  <c r="DE2" i="324"/>
  <c r="DE163" i="273"/>
  <c r="DE164" i="273" s="1"/>
  <c r="DE2" i="282"/>
  <c r="DE2" i="315"/>
  <c r="DE2" i="325"/>
  <c r="DE121" i="273"/>
  <c r="DE122" i="273" s="1"/>
  <c r="DE125" i="273" s="1"/>
  <c r="DE51" i="273"/>
  <c r="DE52" i="273" s="1"/>
  <c r="DE107" i="325" s="1"/>
  <c r="DE108" i="325" s="1"/>
  <c r="DE135" i="325" s="1"/>
  <c r="DE64" i="273"/>
  <c r="DE65" i="273" s="1"/>
  <c r="DE45" i="325" s="1"/>
  <c r="DE2" i="285"/>
  <c r="DE2" i="289"/>
  <c r="DE2" i="323"/>
  <c r="DE2" i="278"/>
  <c r="DD124" i="273"/>
  <c r="DD180" i="273"/>
  <c r="DD88" i="273"/>
  <c r="DB58" i="324"/>
  <c r="DB21" i="327"/>
  <c r="DC23" i="327"/>
  <c r="DC60" i="324"/>
  <c r="DD169" i="273"/>
  <c r="DE170" i="273" s="1"/>
  <c r="DE172" i="273" s="1"/>
  <c r="DE173" i="273" s="1"/>
  <c r="DD207" i="273"/>
  <c r="DC61" i="324"/>
  <c r="DC24" i="327"/>
  <c r="DB21" i="285"/>
  <c r="DC126" i="273"/>
  <c r="DB22" i="327"/>
  <c r="DB59" i="324"/>
  <c r="DC58" i="324"/>
  <c r="DC21" i="327"/>
  <c r="DC22" i="327"/>
  <c r="DC59" i="324"/>
  <c r="DP44" i="273"/>
  <c r="DS5" i="327"/>
  <c r="DS5" i="325"/>
  <c r="DS5" i="323"/>
  <c r="DS5" i="324"/>
  <c r="DQ34" i="273"/>
  <c r="DR28" i="273"/>
  <c r="DR29" i="273" s="1"/>
  <c r="DR33" i="273" s="1"/>
  <c r="DR32" i="273"/>
  <c r="DS5" i="320"/>
  <c r="DS25" i="273"/>
  <c r="DS26" i="273" s="1"/>
  <c r="DS5" i="315"/>
  <c r="DS5" i="265"/>
  <c r="DS5" i="288"/>
  <c r="DS5" i="282"/>
  <c r="DS5" i="275"/>
  <c r="DS5" i="286"/>
  <c r="DS5" i="285"/>
  <c r="DS5" i="289"/>
  <c r="DS5" i="278"/>
  <c r="DS15" i="273"/>
  <c r="DS16" i="273" s="1"/>
  <c r="DS5" i="273"/>
  <c r="DR177" i="273"/>
  <c r="DR168" i="273"/>
  <c r="DB63" i="324" l="1"/>
  <c r="DB64" i="324" s="1"/>
  <c r="DF25" i="327"/>
  <c r="DF62" i="324"/>
  <c r="DQ87" i="278"/>
  <c r="DQ88" i="278" s="1"/>
  <c r="DQ94" i="278" s="1"/>
  <c r="DQ48" i="324"/>
  <c r="EF10" i="273"/>
  <c r="EE12" i="273"/>
  <c r="DA95" i="278"/>
  <c r="DA100" i="278" s="1"/>
  <c r="DA101" i="278" s="1"/>
  <c r="DF79" i="288"/>
  <c r="DF135" i="273"/>
  <c r="DF136" i="273" s="1"/>
  <c r="DF139" i="273" s="1"/>
  <c r="DE269" i="278"/>
  <c r="DE99" i="278"/>
  <c r="DC140" i="273"/>
  <c r="DB92" i="278"/>
  <c r="DE106" i="273"/>
  <c r="DE138" i="273"/>
  <c r="CZ72" i="278"/>
  <c r="CZ73" i="278" s="1"/>
  <c r="CZ106" i="278" s="1"/>
  <c r="CZ93" i="278"/>
  <c r="CZ95" i="278" s="1"/>
  <c r="CZ100" i="278" s="1"/>
  <c r="CZ101" i="278" s="1"/>
  <c r="DC111" i="273"/>
  <c r="DB112" i="273" s="1"/>
  <c r="DB61" i="288" s="1"/>
  <c r="DC51" i="288"/>
  <c r="DC52" i="288" s="1"/>
  <c r="DC56" i="288" s="1"/>
  <c r="DD46" i="325"/>
  <c r="DD47" i="325" s="1"/>
  <c r="DD62" i="325" s="1"/>
  <c r="DD55" i="288"/>
  <c r="DC92" i="325"/>
  <c r="DC42" i="288"/>
  <c r="DC35" i="288"/>
  <c r="DF103" i="273"/>
  <c r="DF104" i="273" s="1"/>
  <c r="DF107" i="273" s="1"/>
  <c r="DF26" i="288"/>
  <c r="DS38" i="273"/>
  <c r="DS13" i="288"/>
  <c r="DS145" i="325"/>
  <c r="DE42" i="325"/>
  <c r="DE43" i="325" s="1"/>
  <c r="DE93" i="325"/>
  <c r="DD108" i="273"/>
  <c r="DC58" i="325"/>
  <c r="DE79" i="278"/>
  <c r="DE173" i="278"/>
  <c r="DE126" i="278"/>
  <c r="DE245" i="278"/>
  <c r="DE237" i="278"/>
  <c r="DE56" i="278"/>
  <c r="DE153" i="278"/>
  <c r="DE135" i="278"/>
  <c r="DE221" i="278"/>
  <c r="DE197" i="278"/>
  <c r="DE261" i="278"/>
  <c r="DF13" i="289"/>
  <c r="DF14" i="289" s="1"/>
  <c r="DE49" i="278"/>
  <c r="DE144" i="278"/>
  <c r="DE118" i="278"/>
  <c r="DE213" i="278"/>
  <c r="DE229" i="278"/>
  <c r="DE277" i="278"/>
  <c r="DE71" i="278"/>
  <c r="DE181" i="278"/>
  <c r="DE189" i="278"/>
  <c r="DE205" i="278"/>
  <c r="DE253" i="278"/>
  <c r="AT12" i="325"/>
  <c r="DD40" i="278"/>
  <c r="DE28" i="278"/>
  <c r="DE29" i="278" s="1"/>
  <c r="DE40" i="278" s="1"/>
  <c r="DE118" i="325"/>
  <c r="DE130" i="325"/>
  <c r="DE26" i="327"/>
  <c r="DC129" i="325"/>
  <c r="DC117" i="325"/>
  <c r="CZ57" i="278"/>
  <c r="CZ58" i="278" s="1"/>
  <c r="CZ61" i="278" s="1"/>
  <c r="CZ62" i="278" s="1"/>
  <c r="CZ65" i="278" s="1"/>
  <c r="DB20" i="327"/>
  <c r="CV329" i="278"/>
  <c r="CV30" i="265" s="1"/>
  <c r="CW323" i="278"/>
  <c r="CW324" i="278" s="1"/>
  <c r="CW328" i="278" s="1"/>
  <c r="CW73" i="265"/>
  <c r="CW314" i="278"/>
  <c r="CW315" i="278" s="1"/>
  <c r="CW327" i="278" s="1"/>
  <c r="CW67" i="265"/>
  <c r="DQ319" i="278"/>
  <c r="DQ310" i="278"/>
  <c r="CW11" i="265"/>
  <c r="CW29" i="265" s="1"/>
  <c r="DA39" i="278"/>
  <c r="DA41" i="278" s="1"/>
  <c r="DA127" i="278" s="1"/>
  <c r="DA128" i="278" s="1"/>
  <c r="DA158" i="278" s="1"/>
  <c r="DD20" i="275"/>
  <c r="DE17" i="275" s="1"/>
  <c r="DC19" i="278"/>
  <c r="DC335" i="278"/>
  <c r="CX300" i="278"/>
  <c r="CX302" i="278" s="1"/>
  <c r="CX303" i="278" s="1"/>
  <c r="CX66" i="278"/>
  <c r="CX105" i="278" s="1"/>
  <c r="CX109" i="278" s="1"/>
  <c r="DB22" i="278"/>
  <c r="DB39" i="278" s="1"/>
  <c r="DB41" i="278" s="1"/>
  <c r="DQ39" i="273"/>
  <c r="DQ259" i="278"/>
  <c r="DQ275" i="278"/>
  <c r="DQ267" i="278"/>
  <c r="DQ243" i="278"/>
  <c r="DQ251" i="278"/>
  <c r="DQ227" i="278"/>
  <c r="DQ203" i="278"/>
  <c r="DQ235" i="278"/>
  <c r="DQ211" i="278"/>
  <c r="DQ219" i="278"/>
  <c r="DQ171" i="278"/>
  <c r="DQ187" i="278"/>
  <c r="DQ195" i="278"/>
  <c r="DQ179" i="278"/>
  <c r="DQ133" i="278"/>
  <c r="DQ142" i="278"/>
  <c r="DQ151" i="278"/>
  <c r="CZ162" i="278"/>
  <c r="DA72" i="278"/>
  <c r="DA73" i="278" s="1"/>
  <c r="DA106" i="278" s="1"/>
  <c r="DA57" i="278"/>
  <c r="DA58" i="278" s="1"/>
  <c r="CY162" i="278"/>
  <c r="DC276" i="278"/>
  <c r="DC278" i="278" s="1"/>
  <c r="DC294" i="278" s="1"/>
  <c r="DC268" i="278"/>
  <c r="DC270" i="278" s="1"/>
  <c r="DC293" i="278" s="1"/>
  <c r="DC260" i="278"/>
  <c r="DC262" i="278" s="1"/>
  <c r="DC292" i="278" s="1"/>
  <c r="DC244" i="278"/>
  <c r="DC246" i="278" s="1"/>
  <c r="DC290" i="278" s="1"/>
  <c r="DC252" i="278"/>
  <c r="DC254" i="278" s="1"/>
  <c r="DC291" i="278" s="1"/>
  <c r="DC228" i="278"/>
  <c r="DC230" i="278" s="1"/>
  <c r="DC288" i="278" s="1"/>
  <c r="DC204" i="278"/>
  <c r="DC206" i="278" s="1"/>
  <c r="DC285" i="278" s="1"/>
  <c r="DC236" i="278"/>
  <c r="DC238" i="278" s="1"/>
  <c r="DC289" i="278" s="1"/>
  <c r="DC212" i="278"/>
  <c r="DC214" i="278" s="1"/>
  <c r="DC286" i="278" s="1"/>
  <c r="DC220" i="278"/>
  <c r="DC222" i="278" s="1"/>
  <c r="DC287" i="278" s="1"/>
  <c r="DC172" i="278"/>
  <c r="DC174" i="278" s="1"/>
  <c r="DC281" i="278" s="1"/>
  <c r="DC188" i="278"/>
  <c r="DC190" i="278" s="1"/>
  <c r="DC283" i="278" s="1"/>
  <c r="DC196" i="278"/>
  <c r="DC198" i="278" s="1"/>
  <c r="DC284" i="278" s="1"/>
  <c r="DC134" i="278"/>
  <c r="DC136" i="278" s="1"/>
  <c r="DC159" i="278" s="1"/>
  <c r="DC180" i="278"/>
  <c r="DC182" i="278" s="1"/>
  <c r="DC282" i="278" s="1"/>
  <c r="DC143" i="278"/>
  <c r="DC145" i="278" s="1"/>
  <c r="DC160" i="278" s="1"/>
  <c r="DC152" i="278"/>
  <c r="DC154" i="278" s="1"/>
  <c r="DC161" i="278" s="1"/>
  <c r="DC20" i="278"/>
  <c r="CY61" i="278"/>
  <c r="CY62" i="278" s="1"/>
  <c r="CY65" i="278" s="1"/>
  <c r="CY64" i="278"/>
  <c r="DB295" i="278"/>
  <c r="DB301" i="278" s="1"/>
  <c r="DE4" i="325"/>
  <c r="DE4" i="289"/>
  <c r="DE4" i="265"/>
  <c r="DE4" i="278"/>
  <c r="DE4" i="282"/>
  <c r="DE4" i="273"/>
  <c r="DE4" i="323"/>
  <c r="DE4" i="327"/>
  <c r="DE4" i="286"/>
  <c r="DE4" i="288"/>
  <c r="DE4" i="324"/>
  <c r="DE4" i="315"/>
  <c r="DE4" i="285"/>
  <c r="DE4" i="320"/>
  <c r="DE4" i="275"/>
  <c r="DF2" i="315"/>
  <c r="DF2" i="275"/>
  <c r="DF2" i="282"/>
  <c r="DF163" i="273"/>
  <c r="DF164" i="273" s="1"/>
  <c r="DF154" i="273"/>
  <c r="DF155" i="273" s="1"/>
  <c r="DF2" i="286"/>
  <c r="DF121" i="273"/>
  <c r="DF122" i="273" s="1"/>
  <c r="DF125" i="273" s="1"/>
  <c r="DF2" i="320"/>
  <c r="DF2" i="278"/>
  <c r="DF2" i="273"/>
  <c r="DF220" i="273"/>
  <c r="DF221" i="273" s="1"/>
  <c r="DF2" i="288"/>
  <c r="DF2" i="327"/>
  <c r="DF51" i="273"/>
  <c r="DF84" i="273"/>
  <c r="DF85" i="273" s="1"/>
  <c r="DF2" i="289"/>
  <c r="DF2" i="324"/>
  <c r="DF2" i="323"/>
  <c r="DF2" i="265"/>
  <c r="DF64" i="273"/>
  <c r="DF65" i="273" s="1"/>
  <c r="DF45" i="325" s="1"/>
  <c r="DF2" i="285"/>
  <c r="DF2" i="325"/>
  <c r="CZ3" i="285"/>
  <c r="CZ3" i="273"/>
  <c r="CZ3" i="286"/>
  <c r="CZ3" i="288"/>
  <c r="CZ3" i="327"/>
  <c r="CZ3" i="325"/>
  <c r="CZ3" i="320"/>
  <c r="CZ3" i="278"/>
  <c r="CZ3" i="282"/>
  <c r="CZ3" i="324"/>
  <c r="CZ3" i="315"/>
  <c r="CZ3" i="289"/>
  <c r="CZ3" i="275"/>
  <c r="CZ3" i="323"/>
  <c r="CZ3" i="265"/>
  <c r="DD60" i="324"/>
  <c r="DD23" i="327"/>
  <c r="DD126" i="273"/>
  <c r="DC21" i="285"/>
  <c r="DE169" i="273"/>
  <c r="DF170" i="273" s="1"/>
  <c r="DF172" i="273" s="1"/>
  <c r="DF173" i="273" s="1"/>
  <c r="DE207" i="273"/>
  <c r="DD24" i="327"/>
  <c r="DD61" i="324"/>
  <c r="DE68" i="273"/>
  <c r="DE179" i="273"/>
  <c r="DD21" i="327"/>
  <c r="DD58" i="324"/>
  <c r="DG219" i="273"/>
  <c r="DG43" i="273"/>
  <c r="DG45" i="273" s="1"/>
  <c r="DG149" i="273" s="1"/>
  <c r="DG150" i="273" s="1"/>
  <c r="DG49" i="324" s="1"/>
  <c r="DG50" i="324" s="1"/>
  <c r="DH40" i="273"/>
  <c r="DE32" i="324"/>
  <c r="DE33" i="324" s="1"/>
  <c r="DE178" i="273"/>
  <c r="DE55" i="273"/>
  <c r="DF56" i="273" s="1"/>
  <c r="DE27" i="324"/>
  <c r="DE28" i="324" s="1"/>
  <c r="DE37" i="324"/>
  <c r="DE38" i="324" s="1"/>
  <c r="DE93" i="273"/>
  <c r="DF94" i="273" s="1"/>
  <c r="DF181" i="273" s="1"/>
  <c r="DE89" i="273"/>
  <c r="DE11" i="286"/>
  <c r="DC202" i="273"/>
  <c r="DC203" i="273" s="1"/>
  <c r="DC197" i="273"/>
  <c r="DC198" i="273" s="1"/>
  <c r="DC201" i="273" s="1"/>
  <c r="DD90" i="273"/>
  <c r="DD91" i="278" s="1"/>
  <c r="DC208" i="273"/>
  <c r="DC209" i="273" s="1"/>
  <c r="DE73" i="273"/>
  <c r="DF74" i="273" s="1"/>
  <c r="DE42" i="324"/>
  <c r="DE43" i="324" s="1"/>
  <c r="DE69" i="273"/>
  <c r="DE15" i="275"/>
  <c r="DB182" i="273"/>
  <c r="DA189" i="273"/>
  <c r="DA190" i="273" s="1"/>
  <c r="DE180" i="273"/>
  <c r="DE124" i="273"/>
  <c r="DE88" i="273"/>
  <c r="DD59" i="324"/>
  <c r="DD22" i="327"/>
  <c r="DC22" i="324"/>
  <c r="DC23" i="324" s="1"/>
  <c r="DC214" i="273"/>
  <c r="DC215" i="273" s="1"/>
  <c r="DC21" i="278" s="1"/>
  <c r="DD70" i="273"/>
  <c r="DQ44" i="273"/>
  <c r="DT5" i="327"/>
  <c r="DT5" i="325"/>
  <c r="DT5" i="324"/>
  <c r="DT5" i="323"/>
  <c r="DS28" i="273"/>
  <c r="DS29" i="273" s="1"/>
  <c r="DS33" i="273" s="1"/>
  <c r="DS32" i="273"/>
  <c r="DR34" i="273"/>
  <c r="DT5" i="320"/>
  <c r="DT25" i="273"/>
  <c r="DT26" i="273" s="1"/>
  <c r="DT5" i="315"/>
  <c r="DT5" i="288"/>
  <c r="DT5" i="282"/>
  <c r="DT5" i="275"/>
  <c r="DT5" i="286"/>
  <c r="DT5" i="265"/>
  <c r="DT5" i="285"/>
  <c r="DT5" i="289"/>
  <c r="DT5" i="278"/>
  <c r="DT15" i="273"/>
  <c r="DT16" i="273" s="1"/>
  <c r="DT5" i="273"/>
  <c r="DS177" i="273"/>
  <c r="DS168" i="273"/>
  <c r="CZ108" i="278" l="1"/>
  <c r="CZ50" i="325"/>
  <c r="CZ51" i="325" s="1"/>
  <c r="CZ54" i="325" s="1"/>
  <c r="CZ55" i="325" s="1"/>
  <c r="CZ59" i="325" s="1"/>
  <c r="CZ60" i="325" s="1"/>
  <c r="DA108" i="278"/>
  <c r="DA50" i="325"/>
  <c r="DA51" i="325" s="1"/>
  <c r="DA54" i="325" s="1"/>
  <c r="DA55" i="325" s="1"/>
  <c r="DA59" i="325" s="1"/>
  <c r="DA60" i="325" s="1"/>
  <c r="DR87" i="278"/>
  <c r="DR88" i="278" s="1"/>
  <c r="DR94" i="278" s="1"/>
  <c r="DR48" i="324"/>
  <c r="DG62" i="324"/>
  <c r="DG25" i="327"/>
  <c r="EG10" i="273"/>
  <c r="EF12" i="273"/>
  <c r="DG79" i="288"/>
  <c r="DG135" i="273"/>
  <c r="DG136" i="273" s="1"/>
  <c r="DG139" i="273" s="1"/>
  <c r="DD140" i="273"/>
  <c r="DC92" i="278"/>
  <c r="DF106" i="273"/>
  <c r="DF138" i="273"/>
  <c r="DF253" i="278"/>
  <c r="DF99" i="278"/>
  <c r="DD111" i="273"/>
  <c r="DC112" i="273" s="1"/>
  <c r="DC61" i="288" s="1"/>
  <c r="DD51" i="288"/>
  <c r="DD52" i="288" s="1"/>
  <c r="DD56" i="288" s="1"/>
  <c r="DE46" i="325"/>
  <c r="DE47" i="325" s="1"/>
  <c r="DE62" i="325" s="1"/>
  <c r="DE55" i="288"/>
  <c r="DD92" i="325"/>
  <c r="DD42" i="288"/>
  <c r="DD35" i="288"/>
  <c r="DT38" i="273"/>
  <c r="DT13" i="288"/>
  <c r="DT145" i="325"/>
  <c r="DG103" i="273"/>
  <c r="DG104" i="273" s="1"/>
  <c r="DG107" i="273" s="1"/>
  <c r="DG26" i="288"/>
  <c r="DF42" i="325"/>
  <c r="DF43" i="325" s="1"/>
  <c r="DF93" i="325"/>
  <c r="DF173" i="278"/>
  <c r="DE108" i="273"/>
  <c r="DD58" i="325"/>
  <c r="DF189" i="278"/>
  <c r="DF229" i="278"/>
  <c r="DF49" i="278"/>
  <c r="DF71" i="278"/>
  <c r="DF221" i="278"/>
  <c r="DF118" i="278"/>
  <c r="DF181" i="278"/>
  <c r="DF56" i="278"/>
  <c r="DF144" i="278"/>
  <c r="DF126" i="278"/>
  <c r="DF213" i="278"/>
  <c r="DF269" i="278"/>
  <c r="DF79" i="278"/>
  <c r="DF135" i="278"/>
  <c r="DF153" i="278"/>
  <c r="DF197" i="278"/>
  <c r="DF261" i="278"/>
  <c r="DF237" i="278"/>
  <c r="DF277" i="278"/>
  <c r="DF205" i="278"/>
  <c r="DF245" i="278"/>
  <c r="DG13" i="289"/>
  <c r="DG14" i="289" s="1"/>
  <c r="DE34" i="278"/>
  <c r="CZ64" i="278"/>
  <c r="CZ66" i="278" s="1"/>
  <c r="CZ105" i="278" s="1"/>
  <c r="DD129" i="325"/>
  <c r="DD117" i="325"/>
  <c r="DF28" i="278"/>
  <c r="DF29" i="278" s="1"/>
  <c r="DF40" i="278" s="1"/>
  <c r="DF130" i="325"/>
  <c r="DF118" i="325"/>
  <c r="CW329" i="278"/>
  <c r="CW30" i="265" s="1"/>
  <c r="DA50" i="278"/>
  <c r="DA51" i="278" s="1"/>
  <c r="DA104" i="278" s="1"/>
  <c r="CX311" i="278"/>
  <c r="CX312" i="278" s="1"/>
  <c r="DR310" i="278"/>
  <c r="DR319" i="278"/>
  <c r="CX10" i="265"/>
  <c r="CX320" i="278"/>
  <c r="CX321" i="278" s="1"/>
  <c r="DA119" i="278"/>
  <c r="DA120" i="278" s="1"/>
  <c r="DA157" i="278" s="1"/>
  <c r="DA162" i="278" s="1"/>
  <c r="DA80" i="278"/>
  <c r="DA81" i="278" s="1"/>
  <c r="DA107" i="278" s="1"/>
  <c r="DE20" i="275"/>
  <c r="DF17" i="275" s="1"/>
  <c r="DC22" i="278"/>
  <c r="DC33" i="278" s="1"/>
  <c r="DC35" i="278" s="1"/>
  <c r="DC93" i="278" s="1"/>
  <c r="CX9" i="265"/>
  <c r="DD19" i="278"/>
  <c r="DD335" i="278"/>
  <c r="CY300" i="278"/>
  <c r="CY302" i="278" s="1"/>
  <c r="CY303" i="278" s="1"/>
  <c r="CY66" i="278"/>
  <c r="CY105" i="278" s="1"/>
  <c r="CY109" i="278" s="1"/>
  <c r="CZ300" i="278"/>
  <c r="CZ302" i="278" s="1"/>
  <c r="CZ303" i="278" s="1"/>
  <c r="DB33" i="278"/>
  <c r="DB35" i="278" s="1"/>
  <c r="DC295" i="278"/>
  <c r="DC301" i="278" s="1"/>
  <c r="DA64" i="278"/>
  <c r="DA61" i="278"/>
  <c r="DA62" i="278" s="1"/>
  <c r="DA65" i="278" s="1"/>
  <c r="DR275" i="278"/>
  <c r="DR251" i="278"/>
  <c r="DR259" i="278"/>
  <c r="DR267" i="278"/>
  <c r="DR235" i="278"/>
  <c r="DR243" i="278"/>
  <c r="DR219" i="278"/>
  <c r="DR227" i="278"/>
  <c r="DR203" i="278"/>
  <c r="DR211" i="278"/>
  <c r="DR195" i="278"/>
  <c r="DR179" i="278"/>
  <c r="DR187" i="278"/>
  <c r="DR151" i="278"/>
  <c r="DR171" i="278"/>
  <c r="DR133" i="278"/>
  <c r="DR142" i="278"/>
  <c r="DD276" i="278"/>
  <c r="DD278" i="278" s="1"/>
  <c r="DD294" i="278" s="1"/>
  <c r="DD252" i="278"/>
  <c r="DD254" i="278" s="1"/>
  <c r="DD291" i="278" s="1"/>
  <c r="DD268" i="278"/>
  <c r="DD270" i="278" s="1"/>
  <c r="DD293" i="278" s="1"/>
  <c r="DD260" i="278"/>
  <c r="DD262" i="278" s="1"/>
  <c r="DD292" i="278" s="1"/>
  <c r="DD236" i="278"/>
  <c r="DD238" i="278" s="1"/>
  <c r="DD289" i="278" s="1"/>
  <c r="DD244" i="278"/>
  <c r="DD246" i="278" s="1"/>
  <c r="DD290" i="278" s="1"/>
  <c r="DD220" i="278"/>
  <c r="DD222" i="278" s="1"/>
  <c r="DD287" i="278" s="1"/>
  <c r="DD228" i="278"/>
  <c r="DD230" i="278" s="1"/>
  <c r="DD288" i="278" s="1"/>
  <c r="DD204" i="278"/>
  <c r="DD206" i="278" s="1"/>
  <c r="DD285" i="278" s="1"/>
  <c r="DD212" i="278"/>
  <c r="DD214" i="278" s="1"/>
  <c r="DD286" i="278" s="1"/>
  <c r="DD196" i="278"/>
  <c r="DD198" i="278" s="1"/>
  <c r="DD284" i="278" s="1"/>
  <c r="DD180" i="278"/>
  <c r="DD182" i="278" s="1"/>
  <c r="DD282" i="278" s="1"/>
  <c r="DD188" i="278"/>
  <c r="DD190" i="278" s="1"/>
  <c r="DD283" i="278" s="1"/>
  <c r="DD152" i="278"/>
  <c r="DD154" i="278" s="1"/>
  <c r="DD161" i="278" s="1"/>
  <c r="DD172" i="278"/>
  <c r="DD174" i="278" s="1"/>
  <c r="DD281" i="278" s="1"/>
  <c r="DD134" i="278"/>
  <c r="DD136" i="278" s="1"/>
  <c r="DD159" i="278" s="1"/>
  <c r="DD143" i="278"/>
  <c r="DD145" i="278" s="1"/>
  <c r="DD160" i="278" s="1"/>
  <c r="DD20" i="278"/>
  <c r="DB80" i="278"/>
  <c r="DB81" i="278" s="1"/>
  <c r="DB107" i="278" s="1"/>
  <c r="DB119" i="278"/>
  <c r="DB120" i="278" s="1"/>
  <c r="DB157" i="278" s="1"/>
  <c r="DB127" i="278"/>
  <c r="DB128" i="278" s="1"/>
  <c r="DB158" i="278" s="1"/>
  <c r="DB50" i="278"/>
  <c r="DB51" i="278" s="1"/>
  <c r="DB104" i="278" s="1"/>
  <c r="DE70" i="273"/>
  <c r="DC57" i="324"/>
  <c r="DC63" i="324" s="1"/>
  <c r="DC64" i="324" s="1"/>
  <c r="DC20" i="327"/>
  <c r="DB34" i="265"/>
  <c r="DB66" i="324"/>
  <c r="DB11" i="325"/>
  <c r="DB28" i="285"/>
  <c r="DE90" i="273"/>
  <c r="DE91" i="278" s="1"/>
  <c r="DD197" i="273"/>
  <c r="DD198" i="273" s="1"/>
  <c r="DD201" i="273" s="1"/>
  <c r="DD208" i="273"/>
  <c r="DD209" i="273" s="1"/>
  <c r="DD202" i="273"/>
  <c r="DD203" i="273" s="1"/>
  <c r="DF52" i="273"/>
  <c r="DF107" i="325" s="1"/>
  <c r="DF108" i="325" s="1"/>
  <c r="DF135" i="325" s="1"/>
  <c r="DF4" i="286"/>
  <c r="DF4" i="289"/>
  <c r="DF4" i="265"/>
  <c r="DF4" i="324"/>
  <c r="DF4" i="323"/>
  <c r="DF4" i="288"/>
  <c r="DF4" i="285"/>
  <c r="DF4" i="273"/>
  <c r="DF4" i="275"/>
  <c r="DF4" i="278"/>
  <c r="DF4" i="325"/>
  <c r="DF4" i="315"/>
  <c r="DF4" i="320"/>
  <c r="DF4" i="282"/>
  <c r="DF4" i="327"/>
  <c r="DF93" i="273"/>
  <c r="DG94" i="273" s="1"/>
  <c r="DG181" i="273" s="1"/>
  <c r="DF89" i="273"/>
  <c r="DF11" i="286"/>
  <c r="DF169" i="273"/>
  <c r="DG170" i="273" s="1"/>
  <c r="DG172" i="273" s="1"/>
  <c r="DG173" i="273" s="1"/>
  <c r="DF207" i="273"/>
  <c r="DD22" i="324"/>
  <c r="DD23" i="324" s="1"/>
  <c r="DD214" i="273"/>
  <c r="DD215" i="273" s="1"/>
  <c r="DD21" i="278" s="1"/>
  <c r="DA3" i="285"/>
  <c r="DA3" i="288"/>
  <c r="DA3" i="282"/>
  <c r="DA3" i="278"/>
  <c r="DA3" i="323"/>
  <c r="DA3" i="289"/>
  <c r="DA3" i="273"/>
  <c r="DA3" i="265"/>
  <c r="DA3" i="275"/>
  <c r="DA3" i="327"/>
  <c r="DA3" i="286"/>
  <c r="DA3" i="325"/>
  <c r="DA3" i="324"/>
  <c r="DA3" i="315"/>
  <c r="DA3" i="320"/>
  <c r="DE61" i="324"/>
  <c r="DE24" i="327"/>
  <c r="DE23" i="327"/>
  <c r="DE60" i="324"/>
  <c r="DE22" i="327"/>
  <c r="DE59" i="324"/>
  <c r="DH219" i="273"/>
  <c r="DH43" i="273"/>
  <c r="DH45" i="273" s="1"/>
  <c r="DH149" i="273" s="1"/>
  <c r="DH150" i="273" s="1"/>
  <c r="DH49" i="324" s="1"/>
  <c r="DH50" i="324" s="1"/>
  <c r="DI40" i="273"/>
  <c r="DD21" i="285"/>
  <c r="DE126" i="273"/>
  <c r="DF179" i="273"/>
  <c r="DF68" i="273"/>
  <c r="DB189" i="273"/>
  <c r="DB190" i="273" s="1"/>
  <c r="DC182" i="273"/>
  <c r="DF124" i="273"/>
  <c r="DF180" i="273"/>
  <c r="DF88" i="273"/>
  <c r="DE58" i="324"/>
  <c r="DE21" i="327"/>
  <c r="DG51" i="273"/>
  <c r="DG52" i="273" s="1"/>
  <c r="DG107" i="325" s="1"/>
  <c r="DG108" i="325" s="1"/>
  <c r="DG135" i="325" s="1"/>
  <c r="DG2" i="265"/>
  <c r="DG2" i="289"/>
  <c r="DG84" i="273"/>
  <c r="DG85" i="273" s="1"/>
  <c r="DG154" i="273"/>
  <c r="DG155" i="273" s="1"/>
  <c r="DG2" i="273"/>
  <c r="DG2" i="288"/>
  <c r="DG163" i="273"/>
  <c r="DG164" i="273" s="1"/>
  <c r="DG2" i="275"/>
  <c r="DG2" i="285"/>
  <c r="DG2" i="278"/>
  <c r="DG2" i="327"/>
  <c r="DG2" i="315"/>
  <c r="DG2" i="282"/>
  <c r="DG220" i="273"/>
  <c r="DG221" i="273" s="1"/>
  <c r="DG121" i="273"/>
  <c r="DG122" i="273" s="1"/>
  <c r="DG125" i="273" s="1"/>
  <c r="DG2" i="286"/>
  <c r="DG2" i="323"/>
  <c r="DG64" i="273"/>
  <c r="DG2" i="325"/>
  <c r="DG2" i="320"/>
  <c r="DG2" i="324"/>
  <c r="DF69" i="273"/>
  <c r="DF42" i="324"/>
  <c r="DF43" i="324" s="1"/>
  <c r="DF15" i="275"/>
  <c r="DF73" i="273"/>
  <c r="DG74" i="273" s="1"/>
  <c r="DU5" i="327"/>
  <c r="DU5" i="325"/>
  <c r="DU5" i="324"/>
  <c r="DU5" i="323"/>
  <c r="DS34" i="273"/>
  <c r="DR44" i="273"/>
  <c r="DR39" i="273"/>
  <c r="DT28" i="273"/>
  <c r="DT29" i="273" s="1"/>
  <c r="DT33" i="273" s="1"/>
  <c r="DT32" i="273"/>
  <c r="DU5" i="320"/>
  <c r="DU25" i="273"/>
  <c r="DU26" i="273" s="1"/>
  <c r="DU5" i="315"/>
  <c r="DU5" i="275"/>
  <c r="DU5" i="286"/>
  <c r="DU5" i="265"/>
  <c r="DU5" i="288"/>
  <c r="DU5" i="282"/>
  <c r="DU5" i="278"/>
  <c r="DU5" i="285"/>
  <c r="DU5" i="289"/>
  <c r="DU15" i="273"/>
  <c r="DU16" i="273" s="1"/>
  <c r="DU5" i="273"/>
  <c r="DT177" i="273"/>
  <c r="DT168" i="273"/>
  <c r="AU32" i="265"/>
  <c r="CZ109" i="278" l="1"/>
  <c r="DH62" i="324"/>
  <c r="DH25" i="327"/>
  <c r="DS87" i="278"/>
  <c r="DS88" i="278" s="1"/>
  <c r="DS94" i="278" s="1"/>
  <c r="DS48" i="324"/>
  <c r="EH10" i="273"/>
  <c r="EG12" i="273"/>
  <c r="DG106" i="273"/>
  <c r="DG138" i="273"/>
  <c r="DB72" i="278"/>
  <c r="DB73" i="278" s="1"/>
  <c r="DB106" i="278" s="1"/>
  <c r="DB93" i="278"/>
  <c r="DB95" i="278" s="1"/>
  <c r="DB100" i="278" s="1"/>
  <c r="DB101" i="278" s="1"/>
  <c r="DC95" i="278"/>
  <c r="DC100" i="278" s="1"/>
  <c r="DC101" i="278" s="1"/>
  <c r="DH79" i="288"/>
  <c r="DH135" i="273"/>
  <c r="DH136" i="273" s="1"/>
  <c r="DH139" i="273" s="1"/>
  <c r="DG245" i="278"/>
  <c r="DG99" i="278"/>
  <c r="DE140" i="273"/>
  <c r="DD92" i="278"/>
  <c r="DF46" i="325"/>
  <c r="DF47" i="325" s="1"/>
  <c r="DF62" i="325" s="1"/>
  <c r="DF55" i="288"/>
  <c r="DE111" i="273"/>
  <c r="DD112" i="273" s="1"/>
  <c r="DD61" i="288" s="1"/>
  <c r="DE51" i="288"/>
  <c r="DE52" i="288" s="1"/>
  <c r="DE56" i="288" s="1"/>
  <c r="DE92" i="325"/>
  <c r="DE42" i="288"/>
  <c r="DE35" i="288"/>
  <c r="DH103" i="273"/>
  <c r="DH104" i="273" s="1"/>
  <c r="DH107" i="273" s="1"/>
  <c r="DH26" i="288"/>
  <c r="DU38" i="273"/>
  <c r="DU13" i="288"/>
  <c r="DU145" i="325"/>
  <c r="DG42" i="325"/>
  <c r="DG43" i="325" s="1"/>
  <c r="DG93" i="325"/>
  <c r="DF108" i="273"/>
  <c r="DE58" i="325"/>
  <c r="DG181" i="278"/>
  <c r="DG237" i="278"/>
  <c r="DG49" i="278"/>
  <c r="DG277" i="278"/>
  <c r="DG126" i="278"/>
  <c r="DG205" i="278"/>
  <c r="DG229" i="278"/>
  <c r="DG197" i="278"/>
  <c r="DG269" i="278"/>
  <c r="DG79" i="278"/>
  <c r="DG71" i="278"/>
  <c r="DG173" i="278"/>
  <c r="DG221" i="278"/>
  <c r="DG253" i="278"/>
  <c r="DG118" i="278"/>
  <c r="DG153" i="278"/>
  <c r="DG261" i="278"/>
  <c r="DG56" i="278"/>
  <c r="DG135" i="278"/>
  <c r="DG144" i="278"/>
  <c r="DG189" i="278"/>
  <c r="DG213" i="278"/>
  <c r="DH13" i="289"/>
  <c r="DH14" i="289" s="1"/>
  <c r="AU334" i="278"/>
  <c r="AU336" i="278" s="1"/>
  <c r="AU11" i="327" s="1"/>
  <c r="DG28" i="278"/>
  <c r="DG29" i="278" s="1"/>
  <c r="DG34" i="278" s="1"/>
  <c r="DG130" i="325"/>
  <c r="DG118" i="325"/>
  <c r="DF26" i="327"/>
  <c r="DE335" i="278"/>
  <c r="DE129" i="325"/>
  <c r="DE117" i="325"/>
  <c r="DG26" i="327"/>
  <c r="DF34" i="278"/>
  <c r="DF20" i="275"/>
  <c r="DG17" i="275" s="1"/>
  <c r="CX314" i="278"/>
  <c r="CX315" i="278" s="1"/>
  <c r="CX327" i="278" s="1"/>
  <c r="CX67" i="265"/>
  <c r="CX323" i="278"/>
  <c r="CX324" i="278" s="1"/>
  <c r="CX328" i="278" s="1"/>
  <c r="CX73" i="265"/>
  <c r="CZ311" i="278"/>
  <c r="CZ312" i="278" s="1"/>
  <c r="DS319" i="278"/>
  <c r="DS310" i="278"/>
  <c r="CY10" i="265"/>
  <c r="CY320" i="278"/>
  <c r="CY321" i="278" s="1"/>
  <c r="CZ10" i="265"/>
  <c r="CZ320" i="278"/>
  <c r="CZ321" i="278" s="1"/>
  <c r="CY311" i="278"/>
  <c r="CY312" i="278" s="1"/>
  <c r="CX11" i="265"/>
  <c r="CX29" i="265" s="1"/>
  <c r="DE22" i="324"/>
  <c r="DE23" i="324" s="1"/>
  <c r="DE20" i="327" s="1"/>
  <c r="DC39" i="278"/>
  <c r="DC41" i="278" s="1"/>
  <c r="DC119" i="278" s="1"/>
  <c r="DC120" i="278" s="1"/>
  <c r="DC157" i="278" s="1"/>
  <c r="DD22" i="278"/>
  <c r="DD39" i="278" s="1"/>
  <c r="DD41" i="278" s="1"/>
  <c r="DB57" i="278"/>
  <c r="DB58" i="278" s="1"/>
  <c r="DB61" i="278" s="1"/>
  <c r="DB62" i="278" s="1"/>
  <c r="DB65" i="278" s="1"/>
  <c r="CZ9" i="265"/>
  <c r="CY9" i="265"/>
  <c r="DA300" i="278"/>
  <c r="DA302" i="278" s="1"/>
  <c r="DA303" i="278" s="1"/>
  <c r="DF70" i="273"/>
  <c r="DD295" i="278"/>
  <c r="DD301" i="278" s="1"/>
  <c r="DA66" i="278"/>
  <c r="DA105" i="278" s="1"/>
  <c r="DA109" i="278" s="1"/>
  <c r="DB162" i="278"/>
  <c r="DS44" i="273"/>
  <c r="DS275" i="278"/>
  <c r="DS243" i="278"/>
  <c r="DS259" i="278"/>
  <c r="DS267" i="278"/>
  <c r="DS235" i="278"/>
  <c r="DS251" i="278"/>
  <c r="DS211" i="278"/>
  <c r="DS219" i="278"/>
  <c r="DS227" i="278"/>
  <c r="DS203" i="278"/>
  <c r="DS187" i="278"/>
  <c r="DS195" i="278"/>
  <c r="DS171" i="278"/>
  <c r="DS179" i="278"/>
  <c r="DS142" i="278"/>
  <c r="DS151" i="278"/>
  <c r="DS133" i="278"/>
  <c r="DE268" i="278"/>
  <c r="DE270" i="278" s="1"/>
  <c r="DE293" i="278" s="1"/>
  <c r="DE276" i="278"/>
  <c r="DE278" i="278" s="1"/>
  <c r="DE294" i="278" s="1"/>
  <c r="DE244" i="278"/>
  <c r="DE246" i="278" s="1"/>
  <c r="DE290" i="278" s="1"/>
  <c r="DE252" i="278"/>
  <c r="DE254" i="278" s="1"/>
  <c r="DE291" i="278" s="1"/>
  <c r="DE260" i="278"/>
  <c r="DE262" i="278" s="1"/>
  <c r="DE292" i="278" s="1"/>
  <c r="DE236" i="278"/>
  <c r="DE238" i="278" s="1"/>
  <c r="DE289" i="278" s="1"/>
  <c r="DE212" i="278"/>
  <c r="DE214" i="278" s="1"/>
  <c r="DE286" i="278" s="1"/>
  <c r="DE220" i="278"/>
  <c r="DE222" i="278" s="1"/>
  <c r="DE287" i="278" s="1"/>
  <c r="DE228" i="278"/>
  <c r="DE230" i="278" s="1"/>
  <c r="DE288" i="278" s="1"/>
  <c r="DE204" i="278"/>
  <c r="DE206" i="278" s="1"/>
  <c r="DE285" i="278" s="1"/>
  <c r="DE188" i="278"/>
  <c r="DE190" i="278" s="1"/>
  <c r="DE283" i="278" s="1"/>
  <c r="DE196" i="278"/>
  <c r="DE198" i="278" s="1"/>
  <c r="DE284" i="278" s="1"/>
  <c r="DE172" i="278"/>
  <c r="DE174" i="278" s="1"/>
  <c r="DE281" i="278" s="1"/>
  <c r="DE180" i="278"/>
  <c r="DE182" i="278" s="1"/>
  <c r="DE282" i="278" s="1"/>
  <c r="DE143" i="278"/>
  <c r="DE145" i="278" s="1"/>
  <c r="DE160" i="278" s="1"/>
  <c r="DE152" i="278"/>
  <c r="DE154" i="278" s="1"/>
  <c r="DE161" i="278" s="1"/>
  <c r="DE134" i="278"/>
  <c r="DE136" i="278" s="1"/>
  <c r="DE159" i="278" s="1"/>
  <c r="DE20" i="278"/>
  <c r="DE214" i="273"/>
  <c r="DE215" i="273" s="1"/>
  <c r="DE21" i="278" s="1"/>
  <c r="DE19" i="278"/>
  <c r="DC72" i="278"/>
  <c r="DC73" i="278" s="1"/>
  <c r="DC106" i="278" s="1"/>
  <c r="DC57" i="278"/>
  <c r="DC58" i="278" s="1"/>
  <c r="DG37" i="324"/>
  <c r="DG38" i="324" s="1"/>
  <c r="DG27" i="324"/>
  <c r="DG28" i="324" s="1"/>
  <c r="DG55" i="273"/>
  <c r="DH56" i="273" s="1"/>
  <c r="DG178" i="273"/>
  <c r="DG32" i="324"/>
  <c r="DG33" i="324" s="1"/>
  <c r="DB3" i="324"/>
  <c r="DB3" i="320"/>
  <c r="DB3" i="265"/>
  <c r="DB3" i="286"/>
  <c r="DB3" i="288"/>
  <c r="DB3" i="275"/>
  <c r="DB3" i="273"/>
  <c r="DB3" i="282"/>
  <c r="DB3" i="323"/>
  <c r="DB3" i="285"/>
  <c r="DB3" i="327"/>
  <c r="DB3" i="289"/>
  <c r="DB3" i="278"/>
  <c r="DB3" i="325"/>
  <c r="DB3" i="315"/>
  <c r="DE197" i="273"/>
  <c r="DE198" i="273" s="1"/>
  <c r="DE201" i="273" s="1"/>
  <c r="DF90" i="273"/>
  <c r="DF91" i="278" s="1"/>
  <c r="DE202" i="273"/>
  <c r="DE203" i="273" s="1"/>
  <c r="DE208" i="273"/>
  <c r="DE209" i="273" s="1"/>
  <c r="DF24" i="327"/>
  <c r="DF61" i="324"/>
  <c r="DI43" i="273"/>
  <c r="DI45" i="273" s="1"/>
  <c r="DI149" i="273" s="1"/>
  <c r="DI150" i="273" s="1"/>
  <c r="DI49" i="324" s="1"/>
  <c r="DI50" i="324" s="1"/>
  <c r="DI219" i="273"/>
  <c r="DJ40" i="273"/>
  <c r="DG4" i="288"/>
  <c r="DG4" i="324"/>
  <c r="DG4" i="323"/>
  <c r="DG4" i="289"/>
  <c r="DG4" i="327"/>
  <c r="DG4" i="275"/>
  <c r="DG4" i="315"/>
  <c r="DG4" i="320"/>
  <c r="DG4" i="273"/>
  <c r="DG4" i="286"/>
  <c r="DG4" i="325"/>
  <c r="DG4" i="265"/>
  <c r="DG4" i="285"/>
  <c r="DG4" i="278"/>
  <c r="DG4" i="282"/>
  <c r="DG169" i="273"/>
  <c r="DH170" i="273" s="1"/>
  <c r="DH172" i="273" s="1"/>
  <c r="DH173" i="273" s="1"/>
  <c r="DG207" i="273"/>
  <c r="DG89" i="273"/>
  <c r="DG11" i="286"/>
  <c r="DG93" i="273"/>
  <c r="DH94" i="273" s="1"/>
  <c r="DH181" i="273" s="1"/>
  <c r="DH2" i="323"/>
  <c r="DH2" i="282"/>
  <c r="DH2" i="265"/>
  <c r="DH163" i="273"/>
  <c r="DH164" i="273" s="1"/>
  <c r="DH2" i="286"/>
  <c r="DH51" i="273"/>
  <c r="DH52" i="273" s="1"/>
  <c r="DH107" i="325" s="1"/>
  <c r="DH108" i="325" s="1"/>
  <c r="DH135" i="325" s="1"/>
  <c r="DH64" i="273"/>
  <c r="DH65" i="273" s="1"/>
  <c r="DH45" i="325" s="1"/>
  <c r="DH2" i="288"/>
  <c r="DH2" i="273"/>
  <c r="DH84" i="273"/>
  <c r="DH85" i="273" s="1"/>
  <c r="DH2" i="325"/>
  <c r="DH2" i="320"/>
  <c r="DH2" i="285"/>
  <c r="DH2" i="289"/>
  <c r="DH2" i="275"/>
  <c r="DH121" i="273"/>
  <c r="DH122" i="273" s="1"/>
  <c r="DH125" i="273" s="1"/>
  <c r="DH2" i="278"/>
  <c r="DH154" i="273"/>
  <c r="DH155" i="273" s="1"/>
  <c r="DH2" i="327"/>
  <c r="DH2" i="315"/>
  <c r="DH220" i="273"/>
  <c r="DH221" i="273" s="1"/>
  <c r="DH2" i="324"/>
  <c r="DF55" i="273"/>
  <c r="DG56" i="273" s="1"/>
  <c r="DF37" i="324"/>
  <c r="DF38" i="324" s="1"/>
  <c r="DF32" i="324"/>
  <c r="DF33" i="324" s="1"/>
  <c r="DF27" i="324"/>
  <c r="DF28" i="324" s="1"/>
  <c r="DF178" i="273"/>
  <c r="DG124" i="273"/>
  <c r="DG88" i="273"/>
  <c r="DG180" i="273"/>
  <c r="DG65" i="273"/>
  <c r="DG45" i="325" s="1"/>
  <c r="DD182" i="273"/>
  <c r="DC189" i="273"/>
  <c r="DC190" i="273" s="1"/>
  <c r="DE21" i="285"/>
  <c r="DF126" i="273"/>
  <c r="DF21" i="285" s="1"/>
  <c r="DD57" i="324"/>
  <c r="DD63" i="324" s="1"/>
  <c r="DD64" i="324" s="1"/>
  <c r="DD20" i="327"/>
  <c r="DC28" i="285"/>
  <c r="DC66" i="324"/>
  <c r="DC11" i="325"/>
  <c r="DC34" i="265"/>
  <c r="DV5" i="327"/>
  <c r="DV5" i="325"/>
  <c r="DV5" i="324"/>
  <c r="DV5" i="323"/>
  <c r="DS39" i="273"/>
  <c r="DU28" i="273"/>
  <c r="DU29" i="273" s="1"/>
  <c r="DU33" i="273" s="1"/>
  <c r="DU32" i="273"/>
  <c r="DT34" i="273"/>
  <c r="DV5" i="320"/>
  <c r="DV25" i="273"/>
  <c r="DV26" i="273" s="1"/>
  <c r="DV5" i="315"/>
  <c r="DU177" i="273"/>
  <c r="DU168" i="273"/>
  <c r="DV5" i="275"/>
  <c r="DV5" i="286"/>
  <c r="DV5" i="265"/>
  <c r="DV5" i="288"/>
  <c r="DV5" i="282"/>
  <c r="DV5" i="285"/>
  <c r="DV5" i="289"/>
  <c r="DV5" i="278"/>
  <c r="DV15" i="273"/>
  <c r="DV16" i="273" s="1"/>
  <c r="DV5" i="273"/>
  <c r="DC108" i="278" l="1"/>
  <c r="DC50" i="325"/>
  <c r="DC51" i="325" s="1"/>
  <c r="DC54" i="325" s="1"/>
  <c r="DC55" i="325" s="1"/>
  <c r="DC59" i="325" s="1"/>
  <c r="DC60" i="325" s="1"/>
  <c r="DB108" i="278"/>
  <c r="DB50" i="325"/>
  <c r="DB51" i="325" s="1"/>
  <c r="DB54" i="325" s="1"/>
  <c r="DB55" i="325" s="1"/>
  <c r="DB59" i="325" s="1"/>
  <c r="DB60" i="325" s="1"/>
  <c r="DI25" i="327"/>
  <c r="DI62" i="324"/>
  <c r="DT87" i="278"/>
  <c r="DT88" i="278" s="1"/>
  <c r="DT94" i="278" s="1"/>
  <c r="DT48" i="324"/>
  <c r="EI10" i="273"/>
  <c r="EH12" i="273"/>
  <c r="DI79" i="288"/>
  <c r="DI135" i="273"/>
  <c r="DI136" i="273" s="1"/>
  <c r="DI139" i="273" s="1"/>
  <c r="DH253" i="278"/>
  <c r="DH99" i="278"/>
  <c r="DF140" i="273"/>
  <c r="DE92" i="278"/>
  <c r="DG46" i="325"/>
  <c r="DG47" i="325" s="1"/>
  <c r="DG62" i="325" s="1"/>
  <c r="DG55" i="288"/>
  <c r="DF111" i="273"/>
  <c r="DE112" i="273" s="1"/>
  <c r="DE61" i="288" s="1"/>
  <c r="DF51" i="288"/>
  <c r="DF52" i="288" s="1"/>
  <c r="DF56" i="288" s="1"/>
  <c r="DF92" i="325"/>
  <c r="DF42" i="288"/>
  <c r="DF35" i="288"/>
  <c r="DV38" i="273"/>
  <c r="DV13" i="288"/>
  <c r="DV145" i="325"/>
  <c r="DI103" i="273"/>
  <c r="DI104" i="273" s="1"/>
  <c r="DI107" i="273" s="1"/>
  <c r="DI26" i="288"/>
  <c r="DH277" i="278"/>
  <c r="R99" i="325"/>
  <c r="DH42" i="325"/>
  <c r="DH43" i="325" s="1"/>
  <c r="DH93" i="325"/>
  <c r="DG108" i="273"/>
  <c r="DF58" i="325"/>
  <c r="DH49" i="278"/>
  <c r="DH269" i="278"/>
  <c r="DH126" i="278"/>
  <c r="DH71" i="278"/>
  <c r="DH135" i="278"/>
  <c r="DH173" i="278"/>
  <c r="DH153" i="278"/>
  <c r="DH197" i="278"/>
  <c r="DH229" i="278"/>
  <c r="DH56" i="278"/>
  <c r="DH144" i="278"/>
  <c r="DH189" i="278"/>
  <c r="DH221" i="278"/>
  <c r="DH118" i="278"/>
  <c r="DH79" i="278"/>
  <c r="DH181" i="278"/>
  <c r="DH245" i="278"/>
  <c r="DH205" i="278"/>
  <c r="DH261" i="278"/>
  <c r="DH237" i="278"/>
  <c r="DH213" i="278"/>
  <c r="DI13" i="289"/>
  <c r="DI14" i="289" s="1"/>
  <c r="AU12" i="325"/>
  <c r="DG40" i="278"/>
  <c r="DH28" i="278"/>
  <c r="DH29" i="278" s="1"/>
  <c r="DH34" i="278" s="1"/>
  <c r="DH118" i="325"/>
  <c r="DH130" i="325"/>
  <c r="DF214" i="273"/>
  <c r="DF215" i="273" s="1"/>
  <c r="DF21" i="278" s="1"/>
  <c r="DF129" i="325"/>
  <c r="DF117" i="325"/>
  <c r="DH26" i="327"/>
  <c r="CX329" i="278"/>
  <c r="CX30" i="265" s="1"/>
  <c r="DE57" i="324"/>
  <c r="CY314" i="278"/>
  <c r="CY315" i="278" s="1"/>
  <c r="CY327" i="278" s="1"/>
  <c r="CY67" i="265"/>
  <c r="CY323" i="278"/>
  <c r="CY324" i="278" s="1"/>
  <c r="CY328" i="278" s="1"/>
  <c r="CY73" i="265"/>
  <c r="CZ314" i="278"/>
  <c r="CZ67" i="265"/>
  <c r="DD33" i="278"/>
  <c r="DD35" i="278" s="1"/>
  <c r="CZ323" i="278"/>
  <c r="CZ73" i="265"/>
  <c r="DC80" i="278"/>
  <c r="DC81" i="278" s="1"/>
  <c r="DC107" i="278" s="1"/>
  <c r="DT319" i="278"/>
  <c r="DT310" i="278"/>
  <c r="DB64" i="278"/>
  <c r="DB66" i="278" s="1"/>
  <c r="DB105" i="278" s="1"/>
  <c r="DB109" i="278" s="1"/>
  <c r="DA311" i="278"/>
  <c r="DA312" i="278" s="1"/>
  <c r="DA320" i="278"/>
  <c r="DA321" i="278" s="1"/>
  <c r="DF22" i="324"/>
  <c r="DF23" i="324" s="1"/>
  <c r="DF20" i="327" s="1"/>
  <c r="DC127" i="278"/>
  <c r="DC128" i="278" s="1"/>
  <c r="DC158" i="278" s="1"/>
  <c r="DC162" i="278" s="1"/>
  <c r="CY11" i="265"/>
  <c r="CY29" i="265" s="1"/>
  <c r="CZ11" i="265"/>
  <c r="CZ29" i="265" s="1"/>
  <c r="DC50" i="278"/>
  <c r="DC51" i="278" s="1"/>
  <c r="DC104" i="278" s="1"/>
  <c r="DE22" i="278"/>
  <c r="DE39" i="278" s="1"/>
  <c r="DE41" i="278" s="1"/>
  <c r="DA9" i="265"/>
  <c r="DB300" i="278"/>
  <c r="DB302" i="278" s="1"/>
  <c r="DB303" i="278" s="1"/>
  <c r="DF19" i="278"/>
  <c r="DF335" i="278"/>
  <c r="DC61" i="278"/>
  <c r="DC62" i="278" s="1"/>
  <c r="DC65" i="278" s="1"/>
  <c r="DC64" i="278"/>
  <c r="DT275" i="278"/>
  <c r="DT267" i="278"/>
  <c r="DT251" i="278"/>
  <c r="DT259" i="278"/>
  <c r="DT203" i="278"/>
  <c r="DT243" i="278"/>
  <c r="DT211" i="278"/>
  <c r="DT219" i="278"/>
  <c r="DT235" i="278"/>
  <c r="DT227" i="278"/>
  <c r="DT179" i="278"/>
  <c r="DT195" i="278"/>
  <c r="DT171" i="278"/>
  <c r="DT133" i="278"/>
  <c r="DT142" i="278"/>
  <c r="DT187" i="278"/>
  <c r="DT151" i="278"/>
  <c r="DE295" i="278"/>
  <c r="DE301" i="278" s="1"/>
  <c r="DD127" i="278"/>
  <c r="DD128" i="278" s="1"/>
  <c r="DD158" i="278" s="1"/>
  <c r="DD119" i="278"/>
  <c r="DD120" i="278" s="1"/>
  <c r="DD157" i="278" s="1"/>
  <c r="DD80" i="278"/>
  <c r="DD81" i="278" s="1"/>
  <c r="DD107" i="278" s="1"/>
  <c r="DD50" i="278"/>
  <c r="DD51" i="278" s="1"/>
  <c r="DD104" i="278" s="1"/>
  <c r="DF276" i="278"/>
  <c r="DF278" i="278" s="1"/>
  <c r="DF294" i="278" s="1"/>
  <c r="DF268" i="278"/>
  <c r="DF270" i="278" s="1"/>
  <c r="DF293" i="278" s="1"/>
  <c r="DF252" i="278"/>
  <c r="DF254" i="278" s="1"/>
  <c r="DF291" i="278" s="1"/>
  <c r="DF260" i="278"/>
  <c r="DF262" i="278" s="1"/>
  <c r="DF292" i="278" s="1"/>
  <c r="DF204" i="278"/>
  <c r="DF206" i="278" s="1"/>
  <c r="DF285" i="278" s="1"/>
  <c r="DF212" i="278"/>
  <c r="DF214" i="278" s="1"/>
  <c r="DF286" i="278" s="1"/>
  <c r="DF244" i="278"/>
  <c r="DF246" i="278" s="1"/>
  <c r="DF290" i="278" s="1"/>
  <c r="DF220" i="278"/>
  <c r="DF222" i="278" s="1"/>
  <c r="DF287" i="278" s="1"/>
  <c r="DF236" i="278"/>
  <c r="DF238" i="278" s="1"/>
  <c r="DF289" i="278" s="1"/>
  <c r="DF228" i="278"/>
  <c r="DF230" i="278" s="1"/>
  <c r="DF288" i="278" s="1"/>
  <c r="DF180" i="278"/>
  <c r="DF182" i="278" s="1"/>
  <c r="DF282" i="278" s="1"/>
  <c r="DF188" i="278"/>
  <c r="DF190" i="278" s="1"/>
  <c r="DF283" i="278" s="1"/>
  <c r="DF196" i="278"/>
  <c r="DF198" i="278" s="1"/>
  <c r="DF284" i="278" s="1"/>
  <c r="DF172" i="278"/>
  <c r="DF174" i="278" s="1"/>
  <c r="DF281" i="278" s="1"/>
  <c r="DF134" i="278"/>
  <c r="DF136" i="278" s="1"/>
  <c r="DF159" i="278" s="1"/>
  <c r="DF143" i="278"/>
  <c r="DF145" i="278" s="1"/>
  <c r="DF160" i="278" s="1"/>
  <c r="DF152" i="278"/>
  <c r="DF154" i="278" s="1"/>
  <c r="DF161" i="278" s="1"/>
  <c r="DF20" i="278"/>
  <c r="DD34" i="265"/>
  <c r="DD66" i="324"/>
  <c r="DD28" i="285"/>
  <c r="DD11" i="325"/>
  <c r="DE182" i="273"/>
  <c r="DD189" i="273"/>
  <c r="DD190" i="273" s="1"/>
  <c r="DG68" i="273"/>
  <c r="DG70" i="273" s="1"/>
  <c r="DG179" i="273"/>
  <c r="DH207" i="273"/>
  <c r="DH169" i="273"/>
  <c r="DI170" i="273" s="1"/>
  <c r="DI172" i="273" s="1"/>
  <c r="DI173" i="273" s="1"/>
  <c r="DH73" i="273"/>
  <c r="DI74" i="273" s="1"/>
  <c r="DH15" i="275"/>
  <c r="DH42" i="324"/>
  <c r="DH43" i="324" s="1"/>
  <c r="DH69" i="273"/>
  <c r="DG126" i="273"/>
  <c r="DG21" i="285" s="1"/>
  <c r="DF21" i="327"/>
  <c r="DF58" i="324"/>
  <c r="DH4" i="288"/>
  <c r="DH4" i="265"/>
  <c r="DH4" i="289"/>
  <c r="DH4" i="278"/>
  <c r="DH4" i="315"/>
  <c r="DH4" i="285"/>
  <c r="DH4" i="286"/>
  <c r="DH4" i="325"/>
  <c r="DH4" i="323"/>
  <c r="DH4" i="327"/>
  <c r="DH4" i="282"/>
  <c r="DH4" i="324"/>
  <c r="DH4" i="275"/>
  <c r="DH4" i="320"/>
  <c r="DH4" i="273"/>
  <c r="DH179" i="273"/>
  <c r="DH68" i="273"/>
  <c r="DI2" i="282"/>
  <c r="DI2" i="265"/>
  <c r="DI2" i="324"/>
  <c r="DI84" i="273"/>
  <c r="DI85" i="273" s="1"/>
  <c r="DI2" i="289"/>
  <c r="DI2" i="315"/>
  <c r="DI2" i="323"/>
  <c r="DI220" i="273"/>
  <c r="DI221" i="273" s="1"/>
  <c r="DI163" i="273"/>
  <c r="DI164" i="273" s="1"/>
  <c r="DI2" i="327"/>
  <c r="DI64" i="273"/>
  <c r="DI65" i="273" s="1"/>
  <c r="DI45" i="325" s="1"/>
  <c r="DI2" i="320"/>
  <c r="DI2" i="288"/>
  <c r="DI2" i="325"/>
  <c r="DI2" i="273"/>
  <c r="DI51" i="273"/>
  <c r="DI52" i="273" s="1"/>
  <c r="DI107" i="325" s="1"/>
  <c r="DI108" i="325" s="1"/>
  <c r="DI135" i="325" s="1"/>
  <c r="DI2" i="286"/>
  <c r="DI121" i="273"/>
  <c r="DI122" i="273" s="1"/>
  <c r="DI125" i="273" s="1"/>
  <c r="DI2" i="285"/>
  <c r="DI2" i="278"/>
  <c r="DI154" i="273"/>
  <c r="DI155" i="273" s="1"/>
  <c r="DI2" i="275"/>
  <c r="DG15" i="275"/>
  <c r="DG20" i="275" s="1"/>
  <c r="DH17" i="275" s="1"/>
  <c r="DG69" i="273"/>
  <c r="DG73" i="273"/>
  <c r="DH74" i="273" s="1"/>
  <c r="DG42" i="324"/>
  <c r="DG43" i="324" s="1"/>
  <c r="DF59" i="324"/>
  <c r="DF22" i="327"/>
  <c r="DH89" i="273"/>
  <c r="DH93" i="273"/>
  <c r="DI94" i="273" s="1"/>
  <c r="DI181" i="273" s="1"/>
  <c r="DH11" i="286"/>
  <c r="DH27" i="324"/>
  <c r="DH28" i="324" s="1"/>
  <c r="DH178" i="273"/>
  <c r="DH37" i="324"/>
  <c r="DH38" i="324" s="1"/>
  <c r="DH55" i="273"/>
  <c r="DI56" i="273" s="1"/>
  <c r="DH32" i="324"/>
  <c r="DH33" i="324" s="1"/>
  <c r="DK40" i="273"/>
  <c r="DJ43" i="273"/>
  <c r="DJ45" i="273" s="1"/>
  <c r="DJ149" i="273" s="1"/>
  <c r="DJ150" i="273" s="1"/>
  <c r="DJ49" i="324" s="1"/>
  <c r="DJ50" i="324" s="1"/>
  <c r="DJ219" i="273"/>
  <c r="DG58" i="324"/>
  <c r="DG21" i="327"/>
  <c r="DC3" i="315"/>
  <c r="DC3" i="285"/>
  <c r="DC3" i="275"/>
  <c r="DC3" i="324"/>
  <c r="DC3" i="288"/>
  <c r="DC3" i="320"/>
  <c r="DC3" i="278"/>
  <c r="DC3" i="265"/>
  <c r="DC3" i="327"/>
  <c r="DC3" i="323"/>
  <c r="DC3" i="286"/>
  <c r="DC3" i="289"/>
  <c r="DC3" i="273"/>
  <c r="DC3" i="282"/>
  <c r="DC3" i="325"/>
  <c r="DF60" i="324"/>
  <c r="DF23" i="327"/>
  <c r="DF208" i="273"/>
  <c r="DF209" i="273" s="1"/>
  <c r="DF197" i="273"/>
  <c r="DF198" i="273" s="1"/>
  <c r="DF202" i="273"/>
  <c r="DF203" i="273" s="1"/>
  <c r="DG90" i="273"/>
  <c r="DG91" i="278" s="1"/>
  <c r="DG22" i="327"/>
  <c r="DG59" i="324"/>
  <c r="DG60" i="324"/>
  <c r="DG23" i="327"/>
  <c r="DW5" i="327"/>
  <c r="DW5" i="325"/>
  <c r="DW5" i="324"/>
  <c r="DW5" i="323"/>
  <c r="DU34" i="273"/>
  <c r="DT44" i="273"/>
  <c r="DT39" i="273"/>
  <c r="DV28" i="273"/>
  <c r="DV29" i="273" s="1"/>
  <c r="DV33" i="273" s="1"/>
  <c r="DV32" i="273"/>
  <c r="DW5" i="320"/>
  <c r="DW25" i="273"/>
  <c r="DW26" i="273" s="1"/>
  <c r="DW5" i="315"/>
  <c r="DV177" i="273"/>
  <c r="DV168" i="273"/>
  <c r="DW5" i="265"/>
  <c r="DW5" i="288"/>
  <c r="DW5" i="282"/>
  <c r="DW5" i="275"/>
  <c r="DW5" i="286"/>
  <c r="DW5" i="285"/>
  <c r="DW5" i="289"/>
  <c r="DW5" i="278"/>
  <c r="DW15" i="273"/>
  <c r="DW16" i="273" s="1"/>
  <c r="DW5" i="273"/>
  <c r="DU87" i="278" l="1"/>
  <c r="DU88" i="278" s="1"/>
  <c r="DU94" i="278" s="1"/>
  <c r="DU48" i="324"/>
  <c r="DE63" i="324"/>
  <c r="DE64" i="324" s="1"/>
  <c r="DJ25" i="327"/>
  <c r="DJ62" i="324"/>
  <c r="EJ10" i="273"/>
  <c r="EI12" i="273"/>
  <c r="DG140" i="273"/>
  <c r="DF92" i="278"/>
  <c r="DJ79" i="288"/>
  <c r="DJ135" i="273"/>
  <c r="DJ136" i="273" s="1"/>
  <c r="DJ139" i="273" s="1"/>
  <c r="DD72" i="278"/>
  <c r="DD73" i="278" s="1"/>
  <c r="DD106" i="278" s="1"/>
  <c r="DD93" i="278"/>
  <c r="DD95" i="278" s="1"/>
  <c r="DD100" i="278" s="1"/>
  <c r="DD101" i="278" s="1"/>
  <c r="DI245" i="278"/>
  <c r="DI99" i="278"/>
  <c r="DH106" i="273"/>
  <c r="DH108" i="273" s="1"/>
  <c r="DH138" i="273"/>
  <c r="DI106" i="273"/>
  <c r="DI138" i="273"/>
  <c r="DG111" i="273"/>
  <c r="DF112" i="273" s="1"/>
  <c r="DF61" i="288" s="1"/>
  <c r="DG51" i="288"/>
  <c r="DG52" i="288" s="1"/>
  <c r="DG56" i="288" s="1"/>
  <c r="DH46" i="325"/>
  <c r="DH47" i="325" s="1"/>
  <c r="DH62" i="325" s="1"/>
  <c r="DH55" i="288"/>
  <c r="DG92" i="325"/>
  <c r="DG35" i="288"/>
  <c r="DG42" i="288"/>
  <c r="DW38" i="273"/>
  <c r="DW13" i="288"/>
  <c r="DW145" i="325"/>
  <c r="DJ103" i="273"/>
  <c r="DJ104" i="273" s="1"/>
  <c r="DJ107" i="273" s="1"/>
  <c r="DJ26" i="288"/>
  <c r="DI277" i="278"/>
  <c r="R63" i="325"/>
  <c r="DI42" i="325"/>
  <c r="DI43" i="325" s="1"/>
  <c r="DI93" i="325"/>
  <c r="DI213" i="278"/>
  <c r="DG58" i="325"/>
  <c r="DI71" i="278"/>
  <c r="DI144" i="278"/>
  <c r="DI126" i="278"/>
  <c r="DI135" i="278"/>
  <c r="DI197" i="278"/>
  <c r="DI49" i="278"/>
  <c r="DI153" i="278"/>
  <c r="DI118" i="278"/>
  <c r="DI229" i="278"/>
  <c r="DI56" i="278"/>
  <c r="DI181" i="278"/>
  <c r="DI221" i="278"/>
  <c r="DI261" i="278"/>
  <c r="DJ13" i="289"/>
  <c r="DJ14" i="289" s="1"/>
  <c r="DI189" i="278"/>
  <c r="DI237" i="278"/>
  <c r="DI253" i="278"/>
  <c r="DI269" i="278"/>
  <c r="DI79" i="278"/>
  <c r="DI173" i="278"/>
  <c r="DI205" i="278"/>
  <c r="DH40" i="278"/>
  <c r="DE34" i="265"/>
  <c r="CZ315" i="278"/>
  <c r="CZ327" i="278" s="1"/>
  <c r="CZ324" i="278"/>
  <c r="CZ328" i="278" s="1"/>
  <c r="DG129" i="325"/>
  <c r="DG117" i="325"/>
  <c r="DI26" i="327"/>
  <c r="DI28" i="278"/>
  <c r="DI29" i="278" s="1"/>
  <c r="DI40" i="278" s="1"/>
  <c r="DI118" i="325"/>
  <c r="DI130" i="325"/>
  <c r="DF57" i="324"/>
  <c r="DF63" i="324" s="1"/>
  <c r="DF64" i="324" s="1"/>
  <c r="DD57" i="278"/>
  <c r="DD58" i="278" s="1"/>
  <c r="DD64" i="278" s="1"/>
  <c r="DE11" i="325"/>
  <c r="DA323" i="278"/>
  <c r="DA324" i="278" s="1"/>
  <c r="DA328" i="278" s="1"/>
  <c r="DA73" i="265"/>
  <c r="DA314" i="278"/>
  <c r="DA315" i="278" s="1"/>
  <c r="DA327" i="278" s="1"/>
  <c r="DA67" i="265"/>
  <c r="CY329" i="278"/>
  <c r="CY30" i="265" s="1"/>
  <c r="DA10" i="265"/>
  <c r="DA11" i="265" s="1"/>
  <c r="DA29" i="265" s="1"/>
  <c r="DU319" i="278"/>
  <c r="DU310" i="278"/>
  <c r="DB10" i="265"/>
  <c r="DB320" i="278"/>
  <c r="DB321" i="278" s="1"/>
  <c r="DB311" i="278"/>
  <c r="DB312" i="278" s="1"/>
  <c r="DE33" i="278"/>
  <c r="DE35" i="278" s="1"/>
  <c r="DB9" i="265"/>
  <c r="DC300" i="278"/>
  <c r="DC302" i="278" s="1"/>
  <c r="DC303" i="278" s="1"/>
  <c r="DG19" i="278"/>
  <c r="DG335" i="278"/>
  <c r="DE127" i="278"/>
  <c r="DE128" i="278" s="1"/>
  <c r="DE158" i="278" s="1"/>
  <c r="DE80" i="278"/>
  <c r="DE81" i="278" s="1"/>
  <c r="DE107" i="278" s="1"/>
  <c r="DE119" i="278"/>
  <c r="DE120" i="278" s="1"/>
  <c r="DE157" i="278" s="1"/>
  <c r="DE50" i="278"/>
  <c r="DE51" i="278" s="1"/>
  <c r="DE104" i="278" s="1"/>
  <c r="DC66" i="278"/>
  <c r="DC105" i="278" s="1"/>
  <c r="DC109" i="278" s="1"/>
  <c r="DU44" i="273"/>
  <c r="DU259" i="278"/>
  <c r="DU267" i="278"/>
  <c r="DU275" i="278"/>
  <c r="DU243" i="278"/>
  <c r="DU251" i="278"/>
  <c r="DU235" i="278"/>
  <c r="DU227" i="278"/>
  <c r="DU203" i="278"/>
  <c r="DU211" i="278"/>
  <c r="DU219" i="278"/>
  <c r="DU171" i="278"/>
  <c r="DU187" i="278"/>
  <c r="DU195" i="278"/>
  <c r="DU133" i="278"/>
  <c r="DU179" i="278"/>
  <c r="DU142" i="278"/>
  <c r="DU151" i="278"/>
  <c r="DG276" i="278"/>
  <c r="DG278" i="278" s="1"/>
  <c r="DG294" i="278" s="1"/>
  <c r="DG260" i="278"/>
  <c r="DG262" i="278" s="1"/>
  <c r="DG292" i="278" s="1"/>
  <c r="DG244" i="278"/>
  <c r="DG246" i="278" s="1"/>
  <c r="DG290" i="278" s="1"/>
  <c r="DG268" i="278"/>
  <c r="DG270" i="278" s="1"/>
  <c r="DG293" i="278" s="1"/>
  <c r="DG252" i="278"/>
  <c r="DG254" i="278" s="1"/>
  <c r="DG291" i="278" s="1"/>
  <c r="DG236" i="278"/>
  <c r="DG238" i="278" s="1"/>
  <c r="DG289" i="278" s="1"/>
  <c r="DG228" i="278"/>
  <c r="DG230" i="278" s="1"/>
  <c r="DG288" i="278" s="1"/>
  <c r="DG204" i="278"/>
  <c r="DG206" i="278" s="1"/>
  <c r="DG285" i="278" s="1"/>
  <c r="DG212" i="278"/>
  <c r="DG214" i="278" s="1"/>
  <c r="DG286" i="278" s="1"/>
  <c r="DG220" i="278"/>
  <c r="DG222" i="278" s="1"/>
  <c r="DG287" i="278" s="1"/>
  <c r="DG172" i="278"/>
  <c r="DG174" i="278" s="1"/>
  <c r="DG281" i="278" s="1"/>
  <c r="DG188" i="278"/>
  <c r="DG190" i="278" s="1"/>
  <c r="DG283" i="278" s="1"/>
  <c r="DG196" i="278"/>
  <c r="DG198" i="278" s="1"/>
  <c r="DG284" i="278" s="1"/>
  <c r="DG134" i="278"/>
  <c r="DG136" i="278" s="1"/>
  <c r="DG159" i="278" s="1"/>
  <c r="DG143" i="278"/>
  <c r="DG145" i="278" s="1"/>
  <c r="DG160" i="278" s="1"/>
  <c r="DG180" i="278"/>
  <c r="DG182" i="278" s="1"/>
  <c r="DG282" i="278" s="1"/>
  <c r="DG152" i="278"/>
  <c r="DG154" i="278" s="1"/>
  <c r="DG161" i="278" s="1"/>
  <c r="DG20" i="278"/>
  <c r="DF295" i="278"/>
  <c r="DF301" i="278" s="1"/>
  <c r="DD162" i="278"/>
  <c r="DF22" i="278"/>
  <c r="DH70" i="273"/>
  <c r="DI73" i="273"/>
  <c r="DJ74" i="273" s="1"/>
  <c r="DI69" i="273"/>
  <c r="DI42" i="324"/>
  <c r="DI43" i="324" s="1"/>
  <c r="DI15" i="275"/>
  <c r="DG202" i="273"/>
  <c r="DG203" i="273" s="1"/>
  <c r="DG208" i="273"/>
  <c r="DG209" i="273" s="1"/>
  <c r="DG197" i="273"/>
  <c r="DG198" i="273" s="1"/>
  <c r="DG201" i="273" s="1"/>
  <c r="DI11" i="286"/>
  <c r="DI93" i="273"/>
  <c r="DJ94" i="273" s="1"/>
  <c r="DJ181" i="273" s="1"/>
  <c r="DI89" i="273"/>
  <c r="DH24" i="327"/>
  <c r="DH61" i="324"/>
  <c r="DG214" i="273"/>
  <c r="DG215" i="273" s="1"/>
  <c r="DG21" i="278" s="1"/>
  <c r="DG22" i="324"/>
  <c r="DG23" i="324" s="1"/>
  <c r="DJ2" i="282"/>
  <c r="DJ163" i="273"/>
  <c r="DJ164" i="273" s="1"/>
  <c r="DJ220" i="273"/>
  <c r="DJ221" i="273" s="1"/>
  <c r="DJ2" i="288"/>
  <c r="DJ154" i="273"/>
  <c r="DJ155" i="273" s="1"/>
  <c r="DJ51" i="273"/>
  <c r="DJ52" i="273" s="1"/>
  <c r="DJ107" i="325" s="1"/>
  <c r="DJ108" i="325" s="1"/>
  <c r="DJ135" i="325" s="1"/>
  <c r="DJ64" i="273"/>
  <c r="DJ65" i="273" s="1"/>
  <c r="DJ45" i="325" s="1"/>
  <c r="DJ2" i="327"/>
  <c r="DJ2" i="285"/>
  <c r="DJ121" i="273"/>
  <c r="DJ122" i="273" s="1"/>
  <c r="DJ125" i="273" s="1"/>
  <c r="DJ2" i="273"/>
  <c r="DJ2" i="275"/>
  <c r="DJ2" i="325"/>
  <c r="DJ2" i="320"/>
  <c r="DJ2" i="265"/>
  <c r="DJ2" i="324"/>
  <c r="DJ2" i="286"/>
  <c r="DJ2" i="289"/>
  <c r="DJ84" i="273"/>
  <c r="DJ85" i="273" s="1"/>
  <c r="DJ2" i="323"/>
  <c r="DJ2" i="315"/>
  <c r="DJ2" i="278"/>
  <c r="DH60" i="324"/>
  <c r="DH23" i="327"/>
  <c r="DG61" i="324"/>
  <c r="DG24" i="327"/>
  <c r="DH20" i="275"/>
  <c r="DI17" i="275" s="1"/>
  <c r="DI4" i="315"/>
  <c r="DI4" i="282"/>
  <c r="DI4" i="325"/>
  <c r="DI4" i="320"/>
  <c r="DI4" i="273"/>
  <c r="DI4" i="286"/>
  <c r="DI4" i="324"/>
  <c r="DI4" i="275"/>
  <c r="DI4" i="323"/>
  <c r="DI4" i="285"/>
  <c r="DI4" i="327"/>
  <c r="DI4" i="289"/>
  <c r="DI4" i="288"/>
  <c r="DI4" i="265"/>
  <c r="DI4" i="278"/>
  <c r="DD3" i="282"/>
  <c r="DD3" i="265"/>
  <c r="DD3" i="324"/>
  <c r="DD3" i="285"/>
  <c r="DD3" i="289"/>
  <c r="DD3" i="273"/>
  <c r="DD3" i="327"/>
  <c r="DD3" i="320"/>
  <c r="DD3" i="288"/>
  <c r="DD3" i="286"/>
  <c r="DD3" i="323"/>
  <c r="DD3" i="275"/>
  <c r="DD3" i="325"/>
  <c r="DD3" i="278"/>
  <c r="DD3" i="315"/>
  <c r="DI68" i="273"/>
  <c r="DI179" i="273"/>
  <c r="DF201" i="273"/>
  <c r="DL40" i="273"/>
  <c r="DK219" i="273"/>
  <c r="DK43" i="273"/>
  <c r="DK45" i="273" s="1"/>
  <c r="DK149" i="273" s="1"/>
  <c r="DK150" i="273" s="1"/>
  <c r="DK49" i="324" s="1"/>
  <c r="DK50" i="324" s="1"/>
  <c r="DH88" i="273"/>
  <c r="DH90" i="273" s="1"/>
  <c r="DH91" i="278" s="1"/>
  <c r="DH124" i="273"/>
  <c r="DH126" i="273" s="1"/>
  <c r="DH21" i="285" s="1"/>
  <c r="DH180" i="273"/>
  <c r="DI169" i="273"/>
  <c r="DJ170" i="273" s="1"/>
  <c r="DJ172" i="273" s="1"/>
  <c r="DJ173" i="273" s="1"/>
  <c r="DI207" i="273"/>
  <c r="DI180" i="273"/>
  <c r="DI88" i="273"/>
  <c r="DI124" i="273"/>
  <c r="DF182" i="273"/>
  <c r="DE189" i="273"/>
  <c r="DE190" i="273" s="1"/>
  <c r="DH22" i="327"/>
  <c r="DH59" i="324"/>
  <c r="DH58" i="324"/>
  <c r="DH21" i="327"/>
  <c r="DI37" i="324"/>
  <c r="DI38" i="324" s="1"/>
  <c r="DI178" i="273"/>
  <c r="DI32" i="324"/>
  <c r="DI33" i="324" s="1"/>
  <c r="DI55" i="273"/>
  <c r="DJ56" i="273" s="1"/>
  <c r="DI27" i="324"/>
  <c r="DI28" i="324" s="1"/>
  <c r="DX5" i="327"/>
  <c r="DX5" i="325"/>
  <c r="DX5" i="324"/>
  <c r="DX5" i="323"/>
  <c r="DU39" i="273"/>
  <c r="DW28" i="273"/>
  <c r="DW29" i="273" s="1"/>
  <c r="DW33" i="273" s="1"/>
  <c r="DW32" i="273"/>
  <c r="DV34" i="273"/>
  <c r="DX5" i="320"/>
  <c r="DX25" i="273"/>
  <c r="DX26" i="273" s="1"/>
  <c r="DX5" i="315"/>
  <c r="DX5" i="288"/>
  <c r="DX5" i="282"/>
  <c r="DX5" i="275"/>
  <c r="DX5" i="286"/>
  <c r="DX5" i="265"/>
  <c r="DX5" i="285"/>
  <c r="DX5" i="289"/>
  <c r="DX5" i="278"/>
  <c r="DX15" i="273"/>
  <c r="DX16" i="273" s="1"/>
  <c r="DX5" i="273"/>
  <c r="DW177" i="273"/>
  <c r="DW168" i="273"/>
  <c r="AV32" i="265"/>
  <c r="DD108" i="278" l="1"/>
  <c r="DD50" i="325"/>
  <c r="DD51" i="325" s="1"/>
  <c r="DD54" i="325" s="1"/>
  <c r="DD55" i="325" s="1"/>
  <c r="DD59" i="325" s="1"/>
  <c r="DD60" i="325" s="1"/>
  <c r="DE28" i="285"/>
  <c r="DV87" i="278"/>
  <c r="DV88" i="278" s="1"/>
  <c r="DV94" i="278" s="1"/>
  <c r="DV48" i="324"/>
  <c r="DK62" i="324"/>
  <c r="DK25" i="327"/>
  <c r="DE66" i="324"/>
  <c r="EK10" i="273"/>
  <c r="EJ12" i="273"/>
  <c r="DK79" i="288"/>
  <c r="DK135" i="273"/>
  <c r="DK136" i="273" s="1"/>
  <c r="DK139" i="273" s="1"/>
  <c r="DJ106" i="273"/>
  <c r="DJ138" i="273"/>
  <c r="DE72" i="278"/>
  <c r="DE73" i="278" s="1"/>
  <c r="DE106" i="278" s="1"/>
  <c r="DE93" i="278"/>
  <c r="DE95" i="278" s="1"/>
  <c r="DE100" i="278" s="1"/>
  <c r="DE101" i="278" s="1"/>
  <c r="DH140" i="273"/>
  <c r="DG92" i="278"/>
  <c r="DJ261" i="278"/>
  <c r="DJ99" i="278"/>
  <c r="DI46" i="325"/>
  <c r="DI55" i="288"/>
  <c r="DH111" i="273"/>
  <c r="DG112" i="273" s="1"/>
  <c r="DG61" i="288" s="1"/>
  <c r="DH51" i="288"/>
  <c r="DH52" i="288" s="1"/>
  <c r="DH56" i="288" s="1"/>
  <c r="DH92" i="325"/>
  <c r="DH42" i="288"/>
  <c r="DH35" i="288"/>
  <c r="DX38" i="273"/>
  <c r="DX13" i="288"/>
  <c r="DX145" i="325"/>
  <c r="DK103" i="273"/>
  <c r="DK104" i="273" s="1"/>
  <c r="DK107" i="273" s="1"/>
  <c r="DK26" i="288"/>
  <c r="DI47" i="325"/>
  <c r="DI62" i="325" s="1"/>
  <c r="DJ79" i="278"/>
  <c r="DJ42" i="325"/>
  <c r="DJ43" i="325" s="1"/>
  <c r="DJ93" i="325"/>
  <c r="DI108" i="273"/>
  <c r="DH58" i="325"/>
  <c r="DJ153" i="278"/>
  <c r="DJ144" i="278"/>
  <c r="DJ213" i="278"/>
  <c r="DJ173" i="278"/>
  <c r="DJ205" i="278"/>
  <c r="DJ56" i="278"/>
  <c r="DJ126" i="278"/>
  <c r="DJ245" i="278"/>
  <c r="DJ237" i="278"/>
  <c r="DJ49" i="278"/>
  <c r="DJ135" i="278"/>
  <c r="DJ189" i="278"/>
  <c r="DJ197" i="278"/>
  <c r="DJ253" i="278"/>
  <c r="DJ71" i="278"/>
  <c r="DJ118" i="278"/>
  <c r="DJ181" i="278"/>
  <c r="DJ221" i="278"/>
  <c r="DJ269" i="278"/>
  <c r="DJ277" i="278"/>
  <c r="DK13" i="289"/>
  <c r="DK14" i="289" s="1"/>
  <c r="DJ229" i="278"/>
  <c r="AV334" i="278"/>
  <c r="AV336" i="278" s="1"/>
  <c r="AV11" i="327" s="1"/>
  <c r="CZ329" i="278"/>
  <c r="CZ30" i="265" s="1"/>
  <c r="DA329" i="278"/>
  <c r="DA30" i="265" s="1"/>
  <c r="DI34" i="278"/>
  <c r="DJ28" i="278"/>
  <c r="DJ29" i="278" s="1"/>
  <c r="DJ34" i="278" s="1"/>
  <c r="DJ130" i="325"/>
  <c r="DJ118" i="325"/>
  <c r="DJ26" i="327"/>
  <c r="DH214" i="273"/>
  <c r="DH215" i="273" s="1"/>
  <c r="DH21" i="278" s="1"/>
  <c r="DH129" i="325"/>
  <c r="DH117" i="325"/>
  <c r="DE57" i="278"/>
  <c r="DE58" i="278" s="1"/>
  <c r="DE64" i="278" s="1"/>
  <c r="DD61" i="278"/>
  <c r="DD62" i="278" s="1"/>
  <c r="DD65" i="278" s="1"/>
  <c r="DD66" i="278" s="1"/>
  <c r="DD105" i="278" s="1"/>
  <c r="DD109" i="278" s="1"/>
  <c r="DB314" i="278"/>
  <c r="DB315" i="278" s="1"/>
  <c r="DB327" i="278" s="1"/>
  <c r="DB67" i="265"/>
  <c r="DB323" i="278"/>
  <c r="DB324" i="278" s="1"/>
  <c r="DB328" i="278" s="1"/>
  <c r="DB73" i="265"/>
  <c r="DV319" i="278"/>
  <c r="DV310" i="278"/>
  <c r="DC311" i="278"/>
  <c r="DC312" i="278" s="1"/>
  <c r="DC10" i="265"/>
  <c r="DC320" i="278"/>
  <c r="DC321" i="278" s="1"/>
  <c r="DB11" i="265"/>
  <c r="DB29" i="265" s="1"/>
  <c r="DC9" i="265"/>
  <c r="DE162" i="278"/>
  <c r="DE300" i="278" s="1"/>
  <c r="DE302" i="278" s="1"/>
  <c r="DE303" i="278" s="1"/>
  <c r="DG22" i="278"/>
  <c r="DG33" i="278" s="1"/>
  <c r="DG35" i="278" s="1"/>
  <c r="DG93" i="278" s="1"/>
  <c r="DH19" i="278"/>
  <c r="DH335" i="278"/>
  <c r="DD300" i="278"/>
  <c r="DD302" i="278" s="1"/>
  <c r="DD303" i="278" s="1"/>
  <c r="DH22" i="324"/>
  <c r="DH23" i="324" s="1"/>
  <c r="DH20" i="327" s="1"/>
  <c r="DH276" i="278"/>
  <c r="DH278" i="278" s="1"/>
  <c r="DH294" i="278" s="1"/>
  <c r="DH268" i="278"/>
  <c r="DH270" i="278" s="1"/>
  <c r="DH293" i="278" s="1"/>
  <c r="DH252" i="278"/>
  <c r="DH254" i="278" s="1"/>
  <c r="DH291" i="278" s="1"/>
  <c r="DH260" i="278"/>
  <c r="DH262" i="278" s="1"/>
  <c r="DH292" i="278" s="1"/>
  <c r="DH236" i="278"/>
  <c r="DH238" i="278" s="1"/>
  <c r="DH289" i="278" s="1"/>
  <c r="DH244" i="278"/>
  <c r="DH246" i="278" s="1"/>
  <c r="DH290" i="278" s="1"/>
  <c r="DH220" i="278"/>
  <c r="DH222" i="278" s="1"/>
  <c r="DH287" i="278" s="1"/>
  <c r="DH228" i="278"/>
  <c r="DH230" i="278" s="1"/>
  <c r="DH288" i="278" s="1"/>
  <c r="DH204" i="278"/>
  <c r="DH206" i="278" s="1"/>
  <c r="DH285" i="278" s="1"/>
  <c r="DH212" i="278"/>
  <c r="DH214" i="278" s="1"/>
  <c r="DH286" i="278" s="1"/>
  <c r="DH196" i="278"/>
  <c r="DH198" i="278" s="1"/>
  <c r="DH284" i="278" s="1"/>
  <c r="DH180" i="278"/>
  <c r="DH182" i="278" s="1"/>
  <c r="DH282" i="278" s="1"/>
  <c r="DH188" i="278"/>
  <c r="DH190" i="278" s="1"/>
  <c r="DH283" i="278" s="1"/>
  <c r="DH152" i="278"/>
  <c r="DH154" i="278" s="1"/>
  <c r="DH161" i="278" s="1"/>
  <c r="DH172" i="278"/>
  <c r="DH174" i="278" s="1"/>
  <c r="DH281" i="278" s="1"/>
  <c r="DH134" i="278"/>
  <c r="DH136" i="278" s="1"/>
  <c r="DH159" i="278" s="1"/>
  <c r="DH143" i="278"/>
  <c r="DH145" i="278" s="1"/>
  <c r="DH160" i="278" s="1"/>
  <c r="DH20" i="278"/>
  <c r="DF33" i="278"/>
  <c r="DF35" i="278" s="1"/>
  <c r="DF93" i="278" s="1"/>
  <c r="DF95" i="278" s="1"/>
  <c r="DF100" i="278" s="1"/>
  <c r="DF101" i="278" s="1"/>
  <c r="DF39" i="278"/>
  <c r="DF41" i="278" s="1"/>
  <c r="DG295" i="278"/>
  <c r="DG301" i="278" s="1"/>
  <c r="DV275" i="278"/>
  <c r="DV251" i="278"/>
  <c r="DV259" i="278"/>
  <c r="DV267" i="278"/>
  <c r="DV235" i="278"/>
  <c r="DV243" i="278"/>
  <c r="DV219" i="278"/>
  <c r="DV227" i="278"/>
  <c r="DV203" i="278"/>
  <c r="DV211" i="278"/>
  <c r="DV195" i="278"/>
  <c r="DV179" i="278"/>
  <c r="DV187" i="278"/>
  <c r="DV151" i="278"/>
  <c r="DV171" i="278"/>
  <c r="DV133" i="278"/>
  <c r="DV142" i="278"/>
  <c r="DI70" i="273"/>
  <c r="DI126" i="273"/>
  <c r="DI21" i="285" s="1"/>
  <c r="DI20" i="275"/>
  <c r="DJ17" i="275" s="1"/>
  <c r="DH202" i="273"/>
  <c r="DH203" i="273" s="1"/>
  <c r="DH208" i="273"/>
  <c r="DH209" i="273" s="1"/>
  <c r="DH197" i="273"/>
  <c r="DH198" i="273" s="1"/>
  <c r="DH201" i="273" s="1"/>
  <c r="DI21" i="327"/>
  <c r="DI58" i="324"/>
  <c r="DJ178" i="273"/>
  <c r="DJ27" i="324"/>
  <c r="DJ28" i="324" s="1"/>
  <c r="DJ37" i="324"/>
  <c r="DJ38" i="324" s="1"/>
  <c r="DJ55" i="273"/>
  <c r="DK56" i="273" s="1"/>
  <c r="DJ32" i="324"/>
  <c r="DJ33" i="324" s="1"/>
  <c r="DG57" i="324"/>
  <c r="DG63" i="324" s="1"/>
  <c r="DG64" i="324" s="1"/>
  <c r="DG20" i="327"/>
  <c r="DJ68" i="273"/>
  <c r="DJ179" i="273"/>
  <c r="DI22" i="327"/>
  <c r="DI59" i="324"/>
  <c r="DI90" i="273"/>
  <c r="DI91" i="278" s="1"/>
  <c r="DI23" i="327"/>
  <c r="DI60" i="324"/>
  <c r="DG182" i="273"/>
  <c r="DF189" i="273"/>
  <c r="DF190" i="273" s="1"/>
  <c r="DF34" i="265"/>
  <c r="DF28" i="285"/>
  <c r="DF66" i="324"/>
  <c r="DF11" i="325"/>
  <c r="DJ207" i="273"/>
  <c r="DJ169" i="273"/>
  <c r="DK170" i="273" s="1"/>
  <c r="DK172" i="273" s="1"/>
  <c r="DK173" i="273" s="1"/>
  <c r="DJ4" i="286"/>
  <c r="DJ4" i="289"/>
  <c r="DJ4" i="320"/>
  <c r="DJ4" i="278"/>
  <c r="DJ4" i="327"/>
  <c r="DJ4" i="325"/>
  <c r="DJ4" i="282"/>
  <c r="DJ4" i="273"/>
  <c r="DJ4" i="315"/>
  <c r="DJ4" i="265"/>
  <c r="DJ4" i="324"/>
  <c r="DJ4" i="285"/>
  <c r="DJ4" i="275"/>
  <c r="DJ4" i="288"/>
  <c r="DJ4" i="323"/>
  <c r="DK2" i="324"/>
  <c r="DK84" i="273"/>
  <c r="DK85" i="273" s="1"/>
  <c r="DK51" i="273"/>
  <c r="DK52" i="273" s="1"/>
  <c r="DK107" i="325" s="1"/>
  <c r="DK108" i="325" s="1"/>
  <c r="DK135" i="325" s="1"/>
  <c r="DK2" i="315"/>
  <c r="DK2" i="282"/>
  <c r="DK2" i="278"/>
  <c r="DK2" i="320"/>
  <c r="DK2" i="275"/>
  <c r="DK2" i="273"/>
  <c r="DK2" i="286"/>
  <c r="DK121" i="273"/>
  <c r="DK122" i="273" s="1"/>
  <c r="DK125" i="273" s="1"/>
  <c r="DK163" i="273"/>
  <c r="DK164" i="273" s="1"/>
  <c r="DK2" i="288"/>
  <c r="DK2" i="327"/>
  <c r="DK2" i="289"/>
  <c r="DK2" i="285"/>
  <c r="DK2" i="325"/>
  <c r="DK2" i="265"/>
  <c r="DK64" i="273"/>
  <c r="DK65" i="273" s="1"/>
  <c r="DK45" i="325" s="1"/>
  <c r="DK220" i="273"/>
  <c r="DK221" i="273" s="1"/>
  <c r="DK2" i="323"/>
  <c r="DK154" i="273"/>
  <c r="DK155" i="273" s="1"/>
  <c r="DI24" i="327"/>
  <c r="DI61" i="324"/>
  <c r="DE3" i="323"/>
  <c r="DE3" i="289"/>
  <c r="DE3" i="286"/>
  <c r="DE3" i="285"/>
  <c r="DE3" i="278"/>
  <c r="DE3" i="282"/>
  <c r="DE3" i="265"/>
  <c r="DE3" i="324"/>
  <c r="DE3" i="288"/>
  <c r="DE3" i="273"/>
  <c r="DE3" i="327"/>
  <c r="DE3" i="275"/>
  <c r="DE3" i="320"/>
  <c r="DE3" i="325"/>
  <c r="DE3" i="315"/>
  <c r="DM40" i="273"/>
  <c r="DL43" i="273"/>
  <c r="DL45" i="273" s="1"/>
  <c r="DL149" i="273" s="1"/>
  <c r="DL150" i="273" s="1"/>
  <c r="DL49" i="324" s="1"/>
  <c r="DL50" i="324" s="1"/>
  <c r="DL219" i="273"/>
  <c r="DJ93" i="273"/>
  <c r="DK94" i="273" s="1"/>
  <c r="DK181" i="273" s="1"/>
  <c r="DJ89" i="273"/>
  <c r="DJ11" i="286"/>
  <c r="DJ69" i="273"/>
  <c r="DJ15" i="275"/>
  <c r="DJ73" i="273"/>
  <c r="DK74" i="273" s="1"/>
  <c r="DJ42" i="324"/>
  <c r="DJ43" i="324" s="1"/>
  <c r="DJ180" i="273"/>
  <c r="DJ88" i="273"/>
  <c r="DJ124" i="273"/>
  <c r="DY5" i="325"/>
  <c r="DY5" i="327"/>
  <c r="DY5" i="324"/>
  <c r="DY5" i="323"/>
  <c r="DV39" i="273"/>
  <c r="DV44" i="273"/>
  <c r="DW34" i="273"/>
  <c r="DX28" i="273"/>
  <c r="DX29" i="273" s="1"/>
  <c r="DX33" i="273" s="1"/>
  <c r="DX32" i="273"/>
  <c r="DY5" i="320"/>
  <c r="DY25" i="273"/>
  <c r="DY26" i="273" s="1"/>
  <c r="DY5" i="315"/>
  <c r="DY5" i="275"/>
  <c r="DY5" i="286"/>
  <c r="DY5" i="265"/>
  <c r="DY5" i="288"/>
  <c r="DY5" i="282"/>
  <c r="DY5" i="278"/>
  <c r="DY5" i="285"/>
  <c r="DY5" i="289"/>
  <c r="DY15" i="273"/>
  <c r="DY16" i="273" s="1"/>
  <c r="DY5" i="273"/>
  <c r="DX177" i="273"/>
  <c r="DX168" i="273"/>
  <c r="DF108" i="278" l="1"/>
  <c r="DF50" i="325"/>
  <c r="DF51" i="325" s="1"/>
  <c r="DF54" i="325" s="1"/>
  <c r="DF55" i="325" s="1"/>
  <c r="DF59" i="325" s="1"/>
  <c r="DF60" i="325" s="1"/>
  <c r="DE108" i="278"/>
  <c r="DE50" i="325"/>
  <c r="DE51" i="325" s="1"/>
  <c r="DE54" i="325" s="1"/>
  <c r="DE55" i="325" s="1"/>
  <c r="DE59" i="325" s="1"/>
  <c r="DE60" i="325" s="1"/>
  <c r="DL62" i="324"/>
  <c r="DL25" i="327"/>
  <c r="DW87" i="278"/>
  <c r="DW88" i="278" s="1"/>
  <c r="DW94" i="278" s="1"/>
  <c r="DW48" i="324"/>
  <c r="EL10" i="273"/>
  <c r="EK12" i="273"/>
  <c r="DK253" i="278"/>
  <c r="DK99" i="278"/>
  <c r="DL79" i="288"/>
  <c r="DL135" i="273"/>
  <c r="DL136" i="273" s="1"/>
  <c r="DL139" i="273" s="1"/>
  <c r="DK106" i="273"/>
  <c r="DK138" i="273"/>
  <c r="DG95" i="278"/>
  <c r="DG100" i="278" s="1"/>
  <c r="DG101" i="278" s="1"/>
  <c r="DI140" i="273"/>
  <c r="DH92" i="278"/>
  <c r="DI111" i="273"/>
  <c r="DH112" i="273" s="1"/>
  <c r="DH61" i="288" s="1"/>
  <c r="DI51" i="288"/>
  <c r="DI52" i="288" s="1"/>
  <c r="DI56" i="288" s="1"/>
  <c r="DJ46" i="325"/>
  <c r="DJ47" i="325" s="1"/>
  <c r="DJ62" i="325" s="1"/>
  <c r="DJ55" i="288"/>
  <c r="DI92" i="325"/>
  <c r="DI42" i="288"/>
  <c r="DI35" i="288"/>
  <c r="DY38" i="273"/>
  <c r="DY13" i="288"/>
  <c r="DY145" i="325"/>
  <c r="DL103" i="273"/>
  <c r="DL104" i="273" s="1"/>
  <c r="DL107" i="273" s="1"/>
  <c r="DL26" i="288"/>
  <c r="DK42" i="325"/>
  <c r="DK43" i="325" s="1"/>
  <c r="DK93" i="325"/>
  <c r="DJ108" i="273"/>
  <c r="DI58" i="325"/>
  <c r="DK135" i="278"/>
  <c r="DK144" i="278"/>
  <c r="DK189" i="278"/>
  <c r="DK56" i="278"/>
  <c r="DK213" i="278"/>
  <c r="DK277" i="278"/>
  <c r="DK181" i="278"/>
  <c r="DK205" i="278"/>
  <c r="DK237" i="278"/>
  <c r="DK269" i="278"/>
  <c r="DK126" i="278"/>
  <c r="DK49" i="278"/>
  <c r="DK153" i="278"/>
  <c r="DK173" i="278"/>
  <c r="DK229" i="278"/>
  <c r="DK261" i="278"/>
  <c r="DK118" i="278"/>
  <c r="DK79" i="278"/>
  <c r="DK71" i="278"/>
  <c r="DK197" i="278"/>
  <c r="DK221" i="278"/>
  <c r="DK245" i="278"/>
  <c r="DL13" i="289"/>
  <c r="DL14" i="289" s="1"/>
  <c r="AV12" i="325"/>
  <c r="DJ40" i="278"/>
  <c r="DK26" i="327"/>
  <c r="DE61" i="278"/>
  <c r="DE62" i="278" s="1"/>
  <c r="DE65" i="278" s="1"/>
  <c r="DE66" i="278" s="1"/>
  <c r="DE105" i="278" s="1"/>
  <c r="DI335" i="278"/>
  <c r="DI129" i="325"/>
  <c r="DI117" i="325"/>
  <c r="DK28" i="278"/>
  <c r="DK29" i="278" s="1"/>
  <c r="DK40" i="278" s="1"/>
  <c r="DK130" i="325"/>
  <c r="DK118" i="325"/>
  <c r="DB329" i="278"/>
  <c r="DB30" i="265" s="1"/>
  <c r="DC323" i="278"/>
  <c r="DC324" i="278" s="1"/>
  <c r="DC328" i="278" s="1"/>
  <c r="DC73" i="265"/>
  <c r="DC314" i="278"/>
  <c r="DC315" i="278" s="1"/>
  <c r="DC327" i="278" s="1"/>
  <c r="DC67" i="265"/>
  <c r="DW319" i="278"/>
  <c r="DW310" i="278"/>
  <c r="DH57" i="324"/>
  <c r="DD311" i="278"/>
  <c r="DD312" i="278" s="1"/>
  <c r="DD10" i="265"/>
  <c r="DD320" i="278"/>
  <c r="DD321" i="278" s="1"/>
  <c r="DE10" i="265"/>
  <c r="DE320" i="278"/>
  <c r="DE321" i="278" s="1"/>
  <c r="DC11" i="265"/>
  <c r="DC29" i="265" s="1"/>
  <c r="DG39" i="278"/>
  <c r="DG41" i="278" s="1"/>
  <c r="DG127" i="278" s="1"/>
  <c r="DG128" i="278" s="1"/>
  <c r="DG158" i="278" s="1"/>
  <c r="DH22" i="278"/>
  <c r="DH33" i="278" s="1"/>
  <c r="DH35" i="278" s="1"/>
  <c r="DH93" i="278" s="1"/>
  <c r="DD9" i="265"/>
  <c r="DH295" i="278"/>
  <c r="DH301" i="278" s="1"/>
  <c r="DF72" i="278"/>
  <c r="DF73" i="278" s="1"/>
  <c r="DF106" i="278" s="1"/>
  <c r="DF57" i="278"/>
  <c r="DF58" i="278" s="1"/>
  <c r="DG72" i="278"/>
  <c r="DG73" i="278" s="1"/>
  <c r="DG106" i="278" s="1"/>
  <c r="DG57" i="278"/>
  <c r="DG58" i="278" s="1"/>
  <c r="DI268" i="278"/>
  <c r="DI270" i="278" s="1"/>
  <c r="DI293" i="278" s="1"/>
  <c r="DI276" i="278"/>
  <c r="DI278" i="278" s="1"/>
  <c r="DI294" i="278" s="1"/>
  <c r="DI244" i="278"/>
  <c r="DI246" i="278" s="1"/>
  <c r="DI290" i="278" s="1"/>
  <c r="DI252" i="278"/>
  <c r="DI254" i="278" s="1"/>
  <c r="DI291" i="278" s="1"/>
  <c r="DI260" i="278"/>
  <c r="DI262" i="278" s="1"/>
  <c r="DI292" i="278" s="1"/>
  <c r="DI236" i="278"/>
  <c r="DI238" i="278" s="1"/>
  <c r="DI289" i="278" s="1"/>
  <c r="DI212" i="278"/>
  <c r="DI214" i="278" s="1"/>
  <c r="DI286" i="278" s="1"/>
  <c r="DI220" i="278"/>
  <c r="DI222" i="278" s="1"/>
  <c r="DI287" i="278" s="1"/>
  <c r="DI228" i="278"/>
  <c r="DI230" i="278" s="1"/>
  <c r="DI288" i="278" s="1"/>
  <c r="DI204" i="278"/>
  <c r="DI206" i="278" s="1"/>
  <c r="DI285" i="278" s="1"/>
  <c r="DI188" i="278"/>
  <c r="DI190" i="278" s="1"/>
  <c r="DI283" i="278" s="1"/>
  <c r="DI196" i="278"/>
  <c r="DI198" i="278" s="1"/>
  <c r="DI284" i="278" s="1"/>
  <c r="DI172" i="278"/>
  <c r="DI174" i="278" s="1"/>
  <c r="DI281" i="278" s="1"/>
  <c r="DI180" i="278"/>
  <c r="DI182" i="278" s="1"/>
  <c r="DI282" i="278" s="1"/>
  <c r="DI143" i="278"/>
  <c r="DI145" i="278" s="1"/>
  <c r="DI160" i="278" s="1"/>
  <c r="DI152" i="278"/>
  <c r="DI154" i="278" s="1"/>
  <c r="DI161" i="278" s="1"/>
  <c r="DI134" i="278"/>
  <c r="DI136" i="278" s="1"/>
  <c r="DI159" i="278" s="1"/>
  <c r="DI20" i="278"/>
  <c r="DI22" i="324"/>
  <c r="DI23" i="324" s="1"/>
  <c r="DI57" i="324" s="1"/>
  <c r="DI63" i="324" s="1"/>
  <c r="DI64" i="324" s="1"/>
  <c r="DI19" i="278"/>
  <c r="DW275" i="278"/>
  <c r="DW243" i="278"/>
  <c r="DW259" i="278"/>
  <c r="DW267" i="278"/>
  <c r="DW235" i="278"/>
  <c r="DW211" i="278"/>
  <c r="DW251" i="278"/>
  <c r="DW219" i="278"/>
  <c r="DW227" i="278"/>
  <c r="DW187" i="278"/>
  <c r="DW203" i="278"/>
  <c r="DW195" i="278"/>
  <c r="DW171" i="278"/>
  <c r="DW179" i="278"/>
  <c r="DW142" i="278"/>
  <c r="DW151" i="278"/>
  <c r="DW133" i="278"/>
  <c r="DI214" i="273"/>
  <c r="DI215" i="273" s="1"/>
  <c r="DI21" i="278" s="1"/>
  <c r="DF80" i="278"/>
  <c r="DF81" i="278" s="1"/>
  <c r="DF107" i="278" s="1"/>
  <c r="DF119" i="278"/>
  <c r="DF120" i="278" s="1"/>
  <c r="DF157" i="278" s="1"/>
  <c r="DF127" i="278"/>
  <c r="DF128" i="278" s="1"/>
  <c r="DF158" i="278" s="1"/>
  <c r="DF50" i="278"/>
  <c r="DF51" i="278" s="1"/>
  <c r="DF104" i="278" s="1"/>
  <c r="DJ126" i="273"/>
  <c r="DJ21" i="285" s="1"/>
  <c r="DJ70" i="273"/>
  <c r="DJ20" i="275"/>
  <c r="DK17" i="275" s="1"/>
  <c r="DK73" i="273"/>
  <c r="DL74" i="273" s="1"/>
  <c r="DK69" i="273"/>
  <c r="DK15" i="275"/>
  <c r="DK42" i="324"/>
  <c r="DK43" i="324" s="1"/>
  <c r="DG189" i="273"/>
  <c r="DG190" i="273" s="1"/>
  <c r="DH182" i="273"/>
  <c r="DK179" i="273"/>
  <c r="DK68" i="273"/>
  <c r="DJ61" i="324"/>
  <c r="DJ24" i="327"/>
  <c r="DL2" i="282"/>
  <c r="DL220" i="273"/>
  <c r="DL221" i="273" s="1"/>
  <c r="DL2" i="275"/>
  <c r="DL2" i="325"/>
  <c r="DL154" i="273"/>
  <c r="DL155" i="273" s="1"/>
  <c r="DL2" i="288"/>
  <c r="DL2" i="323"/>
  <c r="DL2" i="320"/>
  <c r="DL2" i="315"/>
  <c r="DL51" i="273"/>
  <c r="DL2" i="285"/>
  <c r="DL64" i="273"/>
  <c r="DL65" i="273" s="1"/>
  <c r="DL45" i="325" s="1"/>
  <c r="DL2" i="278"/>
  <c r="DL2" i="265"/>
  <c r="DL2" i="273"/>
  <c r="DL2" i="324"/>
  <c r="DL2" i="327"/>
  <c r="DL2" i="286"/>
  <c r="DL121" i="273"/>
  <c r="DL122" i="273" s="1"/>
  <c r="DL125" i="273" s="1"/>
  <c r="DL84" i="273"/>
  <c r="DL85" i="273" s="1"/>
  <c r="DL163" i="273"/>
  <c r="DL164" i="273" s="1"/>
  <c r="DL2" i="289"/>
  <c r="DK89" i="273"/>
  <c r="DK93" i="273"/>
  <c r="DL94" i="273" s="1"/>
  <c r="DL181" i="273" s="1"/>
  <c r="DK11" i="286"/>
  <c r="DJ23" i="327"/>
  <c r="DJ60" i="324"/>
  <c r="DK55" i="273"/>
  <c r="DL56" i="273" s="1"/>
  <c r="DK37" i="324"/>
  <c r="DK38" i="324" s="1"/>
  <c r="DK32" i="324"/>
  <c r="DK33" i="324" s="1"/>
  <c r="DK178" i="273"/>
  <c r="DK27" i="324"/>
  <c r="DK28" i="324" s="1"/>
  <c r="DK4" i="273"/>
  <c r="DK4" i="323"/>
  <c r="DK4" i="285"/>
  <c r="DK4" i="278"/>
  <c r="DK4" i="327"/>
  <c r="DK4" i="286"/>
  <c r="DK4" i="289"/>
  <c r="DK4" i="325"/>
  <c r="DK4" i="275"/>
  <c r="DK4" i="315"/>
  <c r="DK4" i="320"/>
  <c r="DK4" i="265"/>
  <c r="DK4" i="324"/>
  <c r="DK4" i="288"/>
  <c r="DK4" i="282"/>
  <c r="DK88" i="273"/>
  <c r="DK180" i="273"/>
  <c r="DK124" i="273"/>
  <c r="DM219" i="273"/>
  <c r="DN40" i="273"/>
  <c r="DM43" i="273"/>
  <c r="DM45" i="273" s="1"/>
  <c r="DM149" i="273" s="1"/>
  <c r="DM150" i="273" s="1"/>
  <c r="DM49" i="324" s="1"/>
  <c r="DM50" i="324" s="1"/>
  <c r="DG66" i="324"/>
  <c r="DG34" i="265"/>
  <c r="DG11" i="325"/>
  <c r="DG28" i="285"/>
  <c r="DJ58" i="324"/>
  <c r="DJ21" i="327"/>
  <c r="DK207" i="273"/>
  <c r="DK169" i="273"/>
  <c r="DL170" i="273" s="1"/>
  <c r="DL172" i="273" s="1"/>
  <c r="DL173" i="273" s="1"/>
  <c r="DF3" i="327"/>
  <c r="DF3" i="324"/>
  <c r="DF3" i="265"/>
  <c r="DF3" i="325"/>
  <c r="DF3" i="282"/>
  <c r="DF3" i="278"/>
  <c r="DF3" i="323"/>
  <c r="DF3" i="315"/>
  <c r="DF3" i="288"/>
  <c r="DF3" i="320"/>
  <c r="DF3" i="275"/>
  <c r="DF3" i="273"/>
  <c r="DF3" i="286"/>
  <c r="DF3" i="285"/>
  <c r="DF3" i="289"/>
  <c r="DI197" i="273"/>
  <c r="DI198" i="273" s="1"/>
  <c r="DI201" i="273" s="1"/>
  <c r="DI208" i="273"/>
  <c r="DI209" i="273" s="1"/>
  <c r="DJ90" i="273"/>
  <c r="DJ91" i="278" s="1"/>
  <c r="DI202" i="273"/>
  <c r="DI203" i="273" s="1"/>
  <c r="DJ59" i="324"/>
  <c r="DJ22" i="327"/>
  <c r="DZ5" i="327"/>
  <c r="DZ5" i="325"/>
  <c r="DZ5" i="324"/>
  <c r="DZ5" i="323"/>
  <c r="DX34" i="273"/>
  <c r="DY28" i="273"/>
  <c r="DY29" i="273" s="1"/>
  <c r="DY33" i="273" s="1"/>
  <c r="DY32" i="273"/>
  <c r="DW44" i="273"/>
  <c r="DW39" i="273"/>
  <c r="DZ5" i="320"/>
  <c r="DZ25" i="273"/>
  <c r="DZ26" i="273" s="1"/>
  <c r="DZ5" i="315"/>
  <c r="DZ5" i="275"/>
  <c r="DZ5" i="286"/>
  <c r="DZ5" i="265"/>
  <c r="DZ5" i="288"/>
  <c r="DZ5" i="282"/>
  <c r="DZ5" i="285"/>
  <c r="DZ5" i="289"/>
  <c r="DZ5" i="278"/>
  <c r="DZ15" i="273"/>
  <c r="DZ16" i="273" s="1"/>
  <c r="DZ5" i="273"/>
  <c r="DY177" i="273"/>
  <c r="DY168" i="273"/>
  <c r="DE109" i="278" l="1"/>
  <c r="DG108" i="278"/>
  <c r="DG50" i="325"/>
  <c r="DG51" i="325" s="1"/>
  <c r="DG54" i="325" s="1"/>
  <c r="DG55" i="325" s="1"/>
  <c r="DG59" i="325" s="1"/>
  <c r="DG60" i="325" s="1"/>
  <c r="DX87" i="278"/>
  <c r="DX88" i="278" s="1"/>
  <c r="DX94" i="278" s="1"/>
  <c r="DX48" i="324"/>
  <c r="DH63" i="324"/>
  <c r="DH64" i="324" s="1"/>
  <c r="DH34" i="265" s="1"/>
  <c r="DM25" i="327"/>
  <c r="DM62" i="324"/>
  <c r="EM10" i="273"/>
  <c r="EL12" i="273"/>
  <c r="DL106" i="273"/>
  <c r="DL138" i="273"/>
  <c r="DH95" i="278"/>
  <c r="DH100" i="278" s="1"/>
  <c r="DH101" i="278" s="1"/>
  <c r="DM79" i="288"/>
  <c r="DM135" i="273"/>
  <c r="DM136" i="273" s="1"/>
  <c r="DM139" i="273" s="1"/>
  <c r="DL277" i="278"/>
  <c r="DL99" i="278"/>
  <c r="DJ140" i="273"/>
  <c r="DI92" i="278"/>
  <c r="DK46" i="325"/>
  <c r="DK47" i="325" s="1"/>
  <c r="DK62" i="325" s="1"/>
  <c r="DK55" i="288"/>
  <c r="DJ111" i="273"/>
  <c r="DI112" i="273" s="1"/>
  <c r="DI61" i="288" s="1"/>
  <c r="DJ51" i="288"/>
  <c r="DJ52" i="288" s="1"/>
  <c r="DJ56" i="288" s="1"/>
  <c r="DJ92" i="325"/>
  <c r="DJ35" i="288"/>
  <c r="DJ42" i="288"/>
  <c r="DZ38" i="273"/>
  <c r="DZ13" i="288"/>
  <c r="DZ145" i="325"/>
  <c r="DM103" i="273"/>
  <c r="DM104" i="273" s="1"/>
  <c r="DM107" i="273" s="1"/>
  <c r="DM26" i="288"/>
  <c r="DL56" i="278"/>
  <c r="DL237" i="278"/>
  <c r="DL42" i="325"/>
  <c r="DL43" i="325" s="1"/>
  <c r="DL93" i="325"/>
  <c r="DL49" i="278"/>
  <c r="DK108" i="273"/>
  <c r="DJ58" i="325"/>
  <c r="DL135" i="278"/>
  <c r="DL144" i="278"/>
  <c r="DL153" i="278"/>
  <c r="DL173" i="278"/>
  <c r="DL126" i="278"/>
  <c r="DL71" i="278"/>
  <c r="DL181" i="278"/>
  <c r="DL229" i="278"/>
  <c r="DL197" i="278"/>
  <c r="DL118" i="278"/>
  <c r="DL79" i="278"/>
  <c r="DL189" i="278"/>
  <c r="DL213" i="278"/>
  <c r="DL205" i="278"/>
  <c r="DL221" i="278"/>
  <c r="DL253" i="278"/>
  <c r="DL269" i="278"/>
  <c r="DL245" i="278"/>
  <c r="DL261" i="278"/>
  <c r="DM13" i="289"/>
  <c r="DM14" i="289" s="1"/>
  <c r="DK34" i="278"/>
  <c r="DJ117" i="325"/>
  <c r="DJ129" i="325"/>
  <c r="DL28" i="278"/>
  <c r="DL29" i="278" s="1"/>
  <c r="DL40" i="278" s="1"/>
  <c r="DL118" i="325"/>
  <c r="DL130" i="325"/>
  <c r="DG80" i="278"/>
  <c r="DG81" i="278" s="1"/>
  <c r="DG107" i="278" s="1"/>
  <c r="DH11" i="325"/>
  <c r="DE323" i="278"/>
  <c r="DE73" i="265"/>
  <c r="DD314" i="278"/>
  <c r="DD315" i="278" s="1"/>
  <c r="DD327" i="278" s="1"/>
  <c r="DD67" i="265"/>
  <c r="DC329" i="278"/>
  <c r="DC30" i="265" s="1"/>
  <c r="DD323" i="278"/>
  <c r="DD324" i="278" s="1"/>
  <c r="DD328" i="278" s="1"/>
  <c r="DD73" i="265"/>
  <c r="DE311" i="278"/>
  <c r="DE312" i="278" s="1"/>
  <c r="DX319" i="278"/>
  <c r="DX310" i="278"/>
  <c r="DG50" i="278"/>
  <c r="DG51" i="278" s="1"/>
  <c r="DG104" i="278" s="1"/>
  <c r="DG119" i="278"/>
  <c r="DG120" i="278" s="1"/>
  <c r="DG157" i="278" s="1"/>
  <c r="DG162" i="278" s="1"/>
  <c r="DH39" i="278"/>
  <c r="DH41" i="278" s="1"/>
  <c r="DH50" i="278" s="1"/>
  <c r="DH51" i="278" s="1"/>
  <c r="DH104" i="278" s="1"/>
  <c r="DD11" i="265"/>
  <c r="DD29" i="265" s="1"/>
  <c r="DE9" i="265"/>
  <c r="DE11" i="265" s="1"/>
  <c r="DE29" i="265" s="1"/>
  <c r="DJ19" i="278"/>
  <c r="DJ335" i="278"/>
  <c r="DI22" i="278"/>
  <c r="DI39" i="278" s="1"/>
  <c r="DI41" i="278" s="1"/>
  <c r="DX275" i="278"/>
  <c r="DX267" i="278"/>
  <c r="DX251" i="278"/>
  <c r="DX259" i="278"/>
  <c r="DX203" i="278"/>
  <c r="DX235" i="278"/>
  <c r="DX211" i="278"/>
  <c r="DX243" i="278"/>
  <c r="DX219" i="278"/>
  <c r="DX227" i="278"/>
  <c r="DX179" i="278"/>
  <c r="DX195" i="278"/>
  <c r="DX171" i="278"/>
  <c r="DX133" i="278"/>
  <c r="DX142" i="278"/>
  <c r="DX151" i="278"/>
  <c r="DX187" i="278"/>
  <c r="DF162" i="278"/>
  <c r="DG61" i="278"/>
  <c r="DG62" i="278" s="1"/>
  <c r="DG65" i="278" s="1"/>
  <c r="DG64" i="278"/>
  <c r="DI20" i="327"/>
  <c r="DJ22" i="324"/>
  <c r="DJ23" i="324" s="1"/>
  <c r="DJ20" i="327" s="1"/>
  <c r="DI295" i="278"/>
  <c r="DI301" i="278" s="1"/>
  <c r="DF64" i="278"/>
  <c r="DF61" i="278"/>
  <c r="DF62" i="278" s="1"/>
  <c r="DF65" i="278" s="1"/>
  <c r="DJ276" i="278"/>
  <c r="DJ278" i="278" s="1"/>
  <c r="DJ294" i="278" s="1"/>
  <c r="DJ268" i="278"/>
  <c r="DJ270" i="278" s="1"/>
  <c r="DJ293" i="278" s="1"/>
  <c r="DJ252" i="278"/>
  <c r="DJ254" i="278" s="1"/>
  <c r="DJ291" i="278" s="1"/>
  <c r="DJ260" i="278"/>
  <c r="DJ262" i="278" s="1"/>
  <c r="DJ292" i="278" s="1"/>
  <c r="DJ204" i="278"/>
  <c r="DJ206" i="278" s="1"/>
  <c r="DJ285" i="278" s="1"/>
  <c r="DJ236" i="278"/>
  <c r="DJ238" i="278" s="1"/>
  <c r="DJ289" i="278" s="1"/>
  <c r="DJ212" i="278"/>
  <c r="DJ214" i="278" s="1"/>
  <c r="DJ286" i="278" s="1"/>
  <c r="DJ220" i="278"/>
  <c r="DJ222" i="278" s="1"/>
  <c r="DJ287" i="278" s="1"/>
  <c r="DJ244" i="278"/>
  <c r="DJ246" i="278" s="1"/>
  <c r="DJ290" i="278" s="1"/>
  <c r="DJ228" i="278"/>
  <c r="DJ230" i="278" s="1"/>
  <c r="DJ288" i="278" s="1"/>
  <c r="DJ180" i="278"/>
  <c r="DJ182" i="278" s="1"/>
  <c r="DJ282" i="278" s="1"/>
  <c r="DJ188" i="278"/>
  <c r="DJ190" i="278" s="1"/>
  <c r="DJ283" i="278" s="1"/>
  <c r="DJ196" i="278"/>
  <c r="DJ198" i="278" s="1"/>
  <c r="DJ284" i="278" s="1"/>
  <c r="DJ172" i="278"/>
  <c r="DJ174" i="278" s="1"/>
  <c r="DJ281" i="278" s="1"/>
  <c r="DJ134" i="278"/>
  <c r="DJ136" i="278" s="1"/>
  <c r="DJ159" i="278" s="1"/>
  <c r="DJ143" i="278"/>
  <c r="DJ145" i="278" s="1"/>
  <c r="DJ160" i="278" s="1"/>
  <c r="DJ152" i="278"/>
  <c r="DJ154" i="278" s="1"/>
  <c r="DJ161" i="278" s="1"/>
  <c r="DJ20" i="278"/>
  <c r="DK70" i="273"/>
  <c r="DK20" i="275"/>
  <c r="DL17" i="275" s="1"/>
  <c r="DJ214" i="273"/>
  <c r="DJ215" i="273" s="1"/>
  <c r="DJ21" i="278" s="1"/>
  <c r="DH72" i="278"/>
  <c r="DH73" i="278" s="1"/>
  <c r="DH106" i="278" s="1"/>
  <c r="DH57" i="278"/>
  <c r="DH58" i="278" s="1"/>
  <c r="DK126" i="273"/>
  <c r="DK21" i="285" s="1"/>
  <c r="DL4" i="273"/>
  <c r="DL4" i="315"/>
  <c r="DL4" i="320"/>
  <c r="DL4" i="325"/>
  <c r="DL4" i="265"/>
  <c r="DL4" i="278"/>
  <c r="DL4" i="285"/>
  <c r="DL4" i="282"/>
  <c r="DL4" i="289"/>
  <c r="DL4" i="324"/>
  <c r="DL4" i="275"/>
  <c r="DL4" i="327"/>
  <c r="DL4" i="323"/>
  <c r="DL4" i="286"/>
  <c r="DL4" i="288"/>
  <c r="DN219" i="273"/>
  <c r="DO40" i="273"/>
  <c r="DN43" i="273"/>
  <c r="DN45" i="273" s="1"/>
  <c r="DN149" i="273" s="1"/>
  <c r="DN150" i="273" s="1"/>
  <c r="DN49" i="324" s="1"/>
  <c r="DN50" i="324" s="1"/>
  <c r="DK23" i="327"/>
  <c r="DK60" i="324"/>
  <c r="DL52" i="273"/>
  <c r="DL107" i="325" s="1"/>
  <c r="DL108" i="325" s="1"/>
  <c r="DL135" i="325" s="1"/>
  <c r="DH189" i="273"/>
  <c r="DH190" i="273" s="1"/>
  <c r="DI182" i="273"/>
  <c r="DK24" i="327"/>
  <c r="DK61" i="324"/>
  <c r="DI34" i="265"/>
  <c r="DI11" i="325"/>
  <c r="DI28" i="285"/>
  <c r="DI66" i="324"/>
  <c r="DJ208" i="273"/>
  <c r="DJ209" i="273" s="1"/>
  <c r="DK90" i="273"/>
  <c r="DK91" i="278" s="1"/>
  <c r="DJ202" i="273"/>
  <c r="DJ203" i="273" s="1"/>
  <c r="DJ197" i="273"/>
  <c r="DJ198" i="273" s="1"/>
  <c r="DJ201" i="273" s="1"/>
  <c r="DK58" i="324"/>
  <c r="DK21" i="327"/>
  <c r="DL68" i="273"/>
  <c r="DL179" i="273"/>
  <c r="DL207" i="273"/>
  <c r="DL169" i="273"/>
  <c r="DM170" i="273" s="1"/>
  <c r="DM172" i="273" s="1"/>
  <c r="DM173" i="273" s="1"/>
  <c r="DG3" i="320"/>
  <c r="DG3" i="315"/>
  <c r="DG3" i="286"/>
  <c r="DG3" i="278"/>
  <c r="DG3" i="285"/>
  <c r="DG3" i="282"/>
  <c r="DG3" i="273"/>
  <c r="DG3" i="289"/>
  <c r="DG3" i="324"/>
  <c r="DG3" i="275"/>
  <c r="DG3" i="323"/>
  <c r="DG3" i="288"/>
  <c r="DG3" i="327"/>
  <c r="DG3" i="325"/>
  <c r="DG3" i="265"/>
  <c r="DL11" i="286"/>
  <c r="DL93" i="273"/>
  <c r="DM94" i="273" s="1"/>
  <c r="DM181" i="273" s="1"/>
  <c r="DL89" i="273"/>
  <c r="DL69" i="273"/>
  <c r="DL15" i="275"/>
  <c r="DL42" i="324"/>
  <c r="DL43" i="324" s="1"/>
  <c r="DL73" i="273"/>
  <c r="DM74" i="273" s="1"/>
  <c r="DM2" i="278"/>
  <c r="DM2" i="325"/>
  <c r="DM84" i="273"/>
  <c r="DM85" i="273" s="1"/>
  <c r="DM2" i="288"/>
  <c r="DM2" i="320"/>
  <c r="DM2" i="273"/>
  <c r="DM2" i="265"/>
  <c r="DM2" i="282"/>
  <c r="DM64" i="273"/>
  <c r="DM65" i="273" s="1"/>
  <c r="DM45" i="325" s="1"/>
  <c r="DM154" i="273"/>
  <c r="DM155" i="273" s="1"/>
  <c r="DM2" i="315"/>
  <c r="DM2" i="275"/>
  <c r="DM2" i="323"/>
  <c r="DM2" i="327"/>
  <c r="DM2" i="286"/>
  <c r="DM220" i="273"/>
  <c r="DM221" i="273" s="1"/>
  <c r="DM2" i="324"/>
  <c r="DM2" i="285"/>
  <c r="DM51" i="273"/>
  <c r="DM52" i="273" s="1"/>
  <c r="DM107" i="325" s="1"/>
  <c r="DM108" i="325" s="1"/>
  <c r="DM135" i="325" s="1"/>
  <c r="DM121" i="273"/>
  <c r="DM122" i="273" s="1"/>
  <c r="DM125" i="273" s="1"/>
  <c r="DM2" i="289"/>
  <c r="DM163" i="273"/>
  <c r="DM164" i="273" s="1"/>
  <c r="DK22" i="327"/>
  <c r="DK59" i="324"/>
  <c r="DL124" i="273"/>
  <c r="DL88" i="273"/>
  <c r="DL180" i="273"/>
  <c r="EA5" i="327"/>
  <c r="EA5" i="325"/>
  <c r="DY34" i="273"/>
  <c r="EA5" i="324"/>
  <c r="EA5" i="323"/>
  <c r="DZ28" i="273"/>
  <c r="DZ29" i="273" s="1"/>
  <c r="DZ33" i="273" s="1"/>
  <c r="DZ32" i="273"/>
  <c r="DX39" i="273"/>
  <c r="DX44" i="273"/>
  <c r="EA5" i="320"/>
  <c r="EA25" i="273"/>
  <c r="EA26" i="273" s="1"/>
  <c r="EA5" i="315"/>
  <c r="EA5" i="265"/>
  <c r="EA5" i="288"/>
  <c r="EA5" i="282"/>
  <c r="EA5" i="275"/>
  <c r="EA5" i="286"/>
  <c r="EA5" i="285"/>
  <c r="EA5" i="289"/>
  <c r="EA5" i="278"/>
  <c r="EA15" i="273"/>
  <c r="EA16" i="273" s="1"/>
  <c r="EA5" i="273"/>
  <c r="DZ177" i="273"/>
  <c r="DZ168" i="273"/>
  <c r="AW32" i="265"/>
  <c r="DH108" i="278" l="1"/>
  <c r="DH50" i="325"/>
  <c r="DH51" i="325" s="1"/>
  <c r="DH54" i="325" s="1"/>
  <c r="DH55" i="325" s="1"/>
  <c r="DH59" i="325" s="1"/>
  <c r="DH60" i="325" s="1"/>
  <c r="DN25" i="327"/>
  <c r="DN62" i="324"/>
  <c r="DH66" i="324"/>
  <c r="DY87" i="278"/>
  <c r="DY88" i="278" s="1"/>
  <c r="DY94" i="278" s="1"/>
  <c r="DY48" i="324"/>
  <c r="DH28" i="285"/>
  <c r="EN10" i="273"/>
  <c r="EM12" i="273"/>
  <c r="DM106" i="273"/>
  <c r="DM138" i="273"/>
  <c r="DM261" i="278"/>
  <c r="DM99" i="278"/>
  <c r="DK140" i="273"/>
  <c r="DJ92" i="278"/>
  <c r="DN79" i="288"/>
  <c r="DN135" i="273"/>
  <c r="DN136" i="273" s="1"/>
  <c r="DN139" i="273" s="1"/>
  <c r="DL46" i="325"/>
  <c r="DL55" i="288"/>
  <c r="DK111" i="273"/>
  <c r="DJ112" i="273" s="1"/>
  <c r="DJ61" i="288" s="1"/>
  <c r="DK51" i="288"/>
  <c r="DK52" i="288" s="1"/>
  <c r="DK56" i="288" s="1"/>
  <c r="DK92" i="325"/>
  <c r="DK42" i="288"/>
  <c r="DK35" i="288"/>
  <c r="DN103" i="273"/>
  <c r="DN104" i="273" s="1"/>
  <c r="DN107" i="273" s="1"/>
  <c r="DN26" i="288"/>
  <c r="EA38" i="273"/>
  <c r="EA13" i="288"/>
  <c r="EA145" i="325"/>
  <c r="DL47" i="325"/>
  <c r="DL62" i="325" s="1"/>
  <c r="DM269" i="278"/>
  <c r="DM56" i="278"/>
  <c r="DM42" i="325"/>
  <c r="DM43" i="325" s="1"/>
  <c r="DM93" i="325"/>
  <c r="DM126" i="278"/>
  <c r="DM49" i="278"/>
  <c r="DM144" i="278"/>
  <c r="DM71" i="278"/>
  <c r="DM79" i="278"/>
  <c r="DM135" i="278"/>
  <c r="DM205" i="278"/>
  <c r="DM221" i="278"/>
  <c r="DL108" i="273"/>
  <c r="DK58" i="325"/>
  <c r="DM181" i="278"/>
  <c r="DM173" i="278"/>
  <c r="DM229" i="278"/>
  <c r="DM153" i="278"/>
  <c r="DM118" i="278"/>
  <c r="DM237" i="278"/>
  <c r="DM197" i="278"/>
  <c r="DM245" i="278"/>
  <c r="DM189" i="278"/>
  <c r="DM213" i="278"/>
  <c r="DM253" i="278"/>
  <c r="DM277" i="278"/>
  <c r="DN13" i="289"/>
  <c r="DN14" i="289" s="1"/>
  <c r="AW334" i="278"/>
  <c r="AW336" i="278" s="1"/>
  <c r="AW12" i="325" s="1"/>
  <c r="DL34" i="278"/>
  <c r="DL26" i="327"/>
  <c r="DM28" i="278"/>
  <c r="DM29" i="278" s="1"/>
  <c r="DM34" i="278" s="1"/>
  <c r="DM118" i="325"/>
  <c r="DM130" i="325"/>
  <c r="DM26" i="327"/>
  <c r="DK214" i="273"/>
  <c r="DK215" i="273" s="1"/>
  <c r="DK21" i="278" s="1"/>
  <c r="DK129" i="325"/>
  <c r="DK117" i="325"/>
  <c r="DD329" i="278"/>
  <c r="DD30" i="265" s="1"/>
  <c r="DH119" i="278"/>
  <c r="DH120" i="278" s="1"/>
  <c r="DH157" i="278" s="1"/>
  <c r="DE314" i="278"/>
  <c r="DE315" i="278" s="1"/>
  <c r="DE327" i="278" s="1"/>
  <c r="DE67" i="265"/>
  <c r="DE324" i="278"/>
  <c r="DE328" i="278" s="1"/>
  <c r="DH80" i="278"/>
  <c r="DH81" i="278" s="1"/>
  <c r="DH107" i="278" s="1"/>
  <c r="DY310" i="278"/>
  <c r="DY319" i="278"/>
  <c r="DH127" i="278"/>
  <c r="DH128" i="278" s="1"/>
  <c r="DH158" i="278" s="1"/>
  <c r="DL70" i="273"/>
  <c r="DJ57" i="324"/>
  <c r="DL20" i="275"/>
  <c r="DM17" i="275" s="1"/>
  <c r="DI33" i="278"/>
  <c r="DI35" i="278" s="1"/>
  <c r="DL126" i="273"/>
  <c r="DL21" i="285" s="1"/>
  <c r="DF300" i="278"/>
  <c r="DF302" i="278" s="1"/>
  <c r="DF303" i="278" s="1"/>
  <c r="DG300" i="278"/>
  <c r="DG302" i="278" s="1"/>
  <c r="DG303" i="278" s="1"/>
  <c r="DK19" i="278"/>
  <c r="DK335" i="278"/>
  <c r="DK22" i="324"/>
  <c r="DK23" i="324" s="1"/>
  <c r="DK20" i="327" s="1"/>
  <c r="DG66" i="278"/>
  <c r="DG105" i="278" s="1"/>
  <c r="DG109" i="278" s="1"/>
  <c r="DJ22" i="278"/>
  <c r="DJ39" i="278" s="1"/>
  <c r="DJ41" i="278" s="1"/>
  <c r="DJ295" i="278"/>
  <c r="DJ301" i="278" s="1"/>
  <c r="DF66" i="278"/>
  <c r="DF105" i="278" s="1"/>
  <c r="DF109" i="278" s="1"/>
  <c r="DY44" i="273"/>
  <c r="DY259" i="278"/>
  <c r="DY267" i="278"/>
  <c r="DY243" i="278"/>
  <c r="DY275" i="278"/>
  <c r="DY251" i="278"/>
  <c r="DY227" i="278"/>
  <c r="DY203" i="278"/>
  <c r="DY235" i="278"/>
  <c r="DY211" i="278"/>
  <c r="DY219" i="278"/>
  <c r="DY171" i="278"/>
  <c r="DY187" i="278"/>
  <c r="DY195" i="278"/>
  <c r="DY133" i="278"/>
  <c r="DY142" i="278"/>
  <c r="DY179" i="278"/>
  <c r="DY151" i="278"/>
  <c r="DK276" i="278"/>
  <c r="DK278" i="278" s="1"/>
  <c r="DK294" i="278" s="1"/>
  <c r="DK260" i="278"/>
  <c r="DK262" i="278" s="1"/>
  <c r="DK292" i="278" s="1"/>
  <c r="DK268" i="278"/>
  <c r="DK270" i="278" s="1"/>
  <c r="DK293" i="278" s="1"/>
  <c r="DK244" i="278"/>
  <c r="DK246" i="278" s="1"/>
  <c r="DK290" i="278" s="1"/>
  <c r="DK252" i="278"/>
  <c r="DK254" i="278" s="1"/>
  <c r="DK291" i="278" s="1"/>
  <c r="DK228" i="278"/>
  <c r="DK230" i="278" s="1"/>
  <c r="DK288" i="278" s="1"/>
  <c r="DK204" i="278"/>
  <c r="DK206" i="278" s="1"/>
  <c r="DK285" i="278" s="1"/>
  <c r="DK236" i="278"/>
  <c r="DK238" i="278" s="1"/>
  <c r="DK289" i="278" s="1"/>
  <c r="DK212" i="278"/>
  <c r="DK214" i="278" s="1"/>
  <c r="DK286" i="278" s="1"/>
  <c r="DK220" i="278"/>
  <c r="DK222" i="278" s="1"/>
  <c r="DK287" i="278" s="1"/>
  <c r="DK172" i="278"/>
  <c r="DK174" i="278" s="1"/>
  <c r="DK281" i="278" s="1"/>
  <c r="DK188" i="278"/>
  <c r="DK190" i="278" s="1"/>
  <c r="DK283" i="278" s="1"/>
  <c r="DK196" i="278"/>
  <c r="DK198" i="278" s="1"/>
  <c r="DK284" i="278" s="1"/>
  <c r="DK180" i="278"/>
  <c r="DK182" i="278" s="1"/>
  <c r="DK282" i="278" s="1"/>
  <c r="DK134" i="278"/>
  <c r="DK136" i="278" s="1"/>
  <c r="DK159" i="278" s="1"/>
  <c r="DK143" i="278"/>
  <c r="DK145" i="278" s="1"/>
  <c r="DK160" i="278" s="1"/>
  <c r="DK152" i="278"/>
  <c r="DK154" i="278" s="1"/>
  <c r="DK161" i="278" s="1"/>
  <c r="DK20" i="278"/>
  <c r="DH64" i="278"/>
  <c r="DH61" i="278"/>
  <c r="DH62" i="278" s="1"/>
  <c r="DH65" i="278" s="1"/>
  <c r="DI127" i="278"/>
  <c r="DI128" i="278" s="1"/>
  <c r="DI158" i="278" s="1"/>
  <c r="DI80" i="278"/>
  <c r="DI81" i="278" s="1"/>
  <c r="DI107" i="278" s="1"/>
  <c r="DI119" i="278"/>
  <c r="DI120" i="278" s="1"/>
  <c r="DI157" i="278" s="1"/>
  <c r="DI50" i="278"/>
  <c r="DI51" i="278" s="1"/>
  <c r="DI104" i="278" s="1"/>
  <c r="DM37" i="324"/>
  <c r="DM38" i="324" s="1"/>
  <c r="DM178" i="273"/>
  <c r="DM55" i="273"/>
  <c r="DN56" i="273" s="1"/>
  <c r="DM32" i="324"/>
  <c r="DM33" i="324" s="1"/>
  <c r="DM27" i="324"/>
  <c r="DM28" i="324" s="1"/>
  <c r="DJ182" i="273"/>
  <c r="DI189" i="273"/>
  <c r="DI190" i="273" s="1"/>
  <c r="DN2" i="324"/>
  <c r="DN2" i="315"/>
  <c r="DN2" i="275"/>
  <c r="DN2" i="289"/>
  <c r="DN2" i="288"/>
  <c r="DN2" i="278"/>
  <c r="DN51" i="273"/>
  <c r="DN52" i="273" s="1"/>
  <c r="DN107" i="325" s="1"/>
  <c r="DN108" i="325" s="1"/>
  <c r="DN135" i="325" s="1"/>
  <c r="DN2" i="273"/>
  <c r="DN2" i="327"/>
  <c r="DN2" i="282"/>
  <c r="DN2" i="323"/>
  <c r="DN121" i="273"/>
  <c r="DN122" i="273" s="1"/>
  <c r="DN125" i="273" s="1"/>
  <c r="DN2" i="265"/>
  <c r="DN154" i="273"/>
  <c r="DN155" i="273" s="1"/>
  <c r="DN2" i="320"/>
  <c r="DN64" i="273"/>
  <c r="DN65" i="273" s="1"/>
  <c r="DN45" i="325" s="1"/>
  <c r="DN2" i="285"/>
  <c r="DN2" i="286"/>
  <c r="DN84" i="273"/>
  <c r="DN85" i="273" s="1"/>
  <c r="DN163" i="273"/>
  <c r="DN164" i="273" s="1"/>
  <c r="DN2" i="325"/>
  <c r="DN220" i="273"/>
  <c r="DN221" i="273" s="1"/>
  <c r="DM169" i="273"/>
  <c r="DN170" i="273" s="1"/>
  <c r="DN172" i="273" s="1"/>
  <c r="DN173" i="273" s="1"/>
  <c r="DM207" i="273"/>
  <c r="DM89" i="273"/>
  <c r="DM11" i="286"/>
  <c r="DM93" i="273"/>
  <c r="DN94" i="273" s="1"/>
  <c r="DN181" i="273" s="1"/>
  <c r="DM4" i="286"/>
  <c r="DM4" i="324"/>
  <c r="DM4" i="275"/>
  <c r="DM4" i="265"/>
  <c r="DM4" i="325"/>
  <c r="DM4" i="327"/>
  <c r="DM4" i="288"/>
  <c r="DM4" i="323"/>
  <c r="DM4" i="282"/>
  <c r="DM4" i="273"/>
  <c r="DM4" i="315"/>
  <c r="DM4" i="320"/>
  <c r="DM4" i="289"/>
  <c r="DM4" i="285"/>
  <c r="DM4" i="278"/>
  <c r="DL90" i="273"/>
  <c r="DL91" i="278" s="1"/>
  <c r="DK208" i="273"/>
  <c r="DK209" i="273" s="1"/>
  <c r="DK202" i="273"/>
  <c r="DK203" i="273" s="1"/>
  <c r="DK197" i="273"/>
  <c r="DK198" i="273" s="1"/>
  <c r="DK201" i="273" s="1"/>
  <c r="DH3" i="265"/>
  <c r="DH3" i="327"/>
  <c r="DH3" i="285"/>
  <c r="DH3" i="289"/>
  <c r="DH3" i="324"/>
  <c r="DH3" i="315"/>
  <c r="DH3" i="288"/>
  <c r="DH3" i="278"/>
  <c r="DH3" i="286"/>
  <c r="DH3" i="325"/>
  <c r="DH3" i="273"/>
  <c r="DH3" i="275"/>
  <c r="DH3" i="282"/>
  <c r="DH3" i="320"/>
  <c r="DH3" i="323"/>
  <c r="DL55" i="273"/>
  <c r="DM56" i="273" s="1"/>
  <c r="DL37" i="324"/>
  <c r="DL38" i="324" s="1"/>
  <c r="DL27" i="324"/>
  <c r="DL28" i="324" s="1"/>
  <c r="DL32" i="324"/>
  <c r="DL33" i="324" s="1"/>
  <c r="DL178" i="273"/>
  <c r="DO219" i="273"/>
  <c r="DO43" i="273"/>
  <c r="DO45" i="273" s="1"/>
  <c r="DO149" i="273" s="1"/>
  <c r="DO150" i="273" s="1"/>
  <c r="DO49" i="324" s="1"/>
  <c r="DO50" i="324" s="1"/>
  <c r="DP40" i="273"/>
  <c r="DL61" i="324"/>
  <c r="DL24" i="327"/>
  <c r="DM69" i="273"/>
  <c r="DM15" i="275"/>
  <c r="DM73" i="273"/>
  <c r="DN74" i="273" s="1"/>
  <c r="DM42" i="324"/>
  <c r="DM43" i="324" s="1"/>
  <c r="DM124" i="273"/>
  <c r="DM180" i="273"/>
  <c r="DM88" i="273"/>
  <c r="DY39" i="273"/>
  <c r="EB5" i="327"/>
  <c r="EB5" i="325"/>
  <c r="EB5" i="323"/>
  <c r="EB5" i="324"/>
  <c r="EA28" i="273"/>
  <c r="EA29" i="273" s="1"/>
  <c r="EA33" i="273" s="1"/>
  <c r="EA32" i="273"/>
  <c r="DZ34" i="273"/>
  <c r="EB5" i="320"/>
  <c r="EB25" i="273"/>
  <c r="EB26" i="273" s="1"/>
  <c r="EB5" i="315"/>
  <c r="EB5" i="288"/>
  <c r="EB5" i="282"/>
  <c r="EB5" i="275"/>
  <c r="EB5" i="286"/>
  <c r="EB5" i="265"/>
  <c r="EB5" i="285"/>
  <c r="EB5" i="289"/>
  <c r="EB5" i="278"/>
  <c r="EB15" i="273"/>
  <c r="EB16" i="273" s="1"/>
  <c r="EB5" i="273"/>
  <c r="EA177" i="273"/>
  <c r="EA168" i="273"/>
  <c r="DJ63" i="324" l="1"/>
  <c r="DJ64" i="324" s="1"/>
  <c r="DJ34" i="265" s="1"/>
  <c r="DZ87" i="278"/>
  <c r="DZ88" i="278" s="1"/>
  <c r="DZ94" i="278" s="1"/>
  <c r="DZ48" i="324"/>
  <c r="DO62" i="324"/>
  <c r="DO25" i="327"/>
  <c r="EO10" i="273"/>
  <c r="EN12" i="273"/>
  <c r="DN106" i="273"/>
  <c r="DN138" i="273"/>
  <c r="DN253" i="278"/>
  <c r="DN99" i="278"/>
  <c r="DL140" i="273"/>
  <c r="DK92" i="278"/>
  <c r="DI57" i="278"/>
  <c r="DI58" i="278" s="1"/>
  <c r="DI61" i="278" s="1"/>
  <c r="DI62" i="278" s="1"/>
  <c r="DI65" i="278" s="1"/>
  <c r="DI93" i="278"/>
  <c r="DI95" i="278" s="1"/>
  <c r="DI100" i="278" s="1"/>
  <c r="DI101" i="278" s="1"/>
  <c r="DO79" i="288"/>
  <c r="DO135" i="273"/>
  <c r="DO136" i="273" s="1"/>
  <c r="DO139" i="273" s="1"/>
  <c r="DL111" i="273"/>
  <c r="DK112" i="273" s="1"/>
  <c r="DK61" i="288" s="1"/>
  <c r="DL51" i="288"/>
  <c r="DL52" i="288" s="1"/>
  <c r="DL56" i="288" s="1"/>
  <c r="DM46" i="325"/>
  <c r="DM47" i="325" s="1"/>
  <c r="DM62" i="325" s="1"/>
  <c r="DM55" i="288"/>
  <c r="DL92" i="325"/>
  <c r="DL42" i="288"/>
  <c r="DL35" i="288"/>
  <c r="DO103" i="273"/>
  <c r="DO104" i="273" s="1"/>
  <c r="DO107" i="273" s="1"/>
  <c r="DO26" i="288"/>
  <c r="EB38" i="273"/>
  <c r="EB13" i="288"/>
  <c r="EB145" i="325"/>
  <c r="DN237" i="278"/>
  <c r="DN42" i="325"/>
  <c r="DN43" i="325" s="1"/>
  <c r="DN93" i="325"/>
  <c r="DN49" i="278"/>
  <c r="DN118" i="278"/>
  <c r="DM108" i="273"/>
  <c r="DL58" i="325"/>
  <c r="DN189" i="278"/>
  <c r="DN71" i="278"/>
  <c r="DN126" i="278"/>
  <c r="DN213" i="278"/>
  <c r="DN79" i="278"/>
  <c r="DN144" i="278"/>
  <c r="DN153" i="278"/>
  <c r="DN205" i="278"/>
  <c r="DN56" i="278"/>
  <c r="DN135" i="278"/>
  <c r="DN173" i="278"/>
  <c r="DN245" i="278"/>
  <c r="DN197" i="278"/>
  <c r="DN181" i="278"/>
  <c r="DN221" i="278"/>
  <c r="DN261" i="278"/>
  <c r="DN229" i="278"/>
  <c r="DN269" i="278"/>
  <c r="DN277" i="278"/>
  <c r="DO13" i="289"/>
  <c r="DO14" i="289" s="1"/>
  <c r="AW11" i="327"/>
  <c r="DM20" i="275"/>
  <c r="DN17" i="275" s="1"/>
  <c r="DM40" i="278"/>
  <c r="DN26" i="327"/>
  <c r="DL22" i="324"/>
  <c r="DL23" i="324" s="1"/>
  <c r="DL20" i="327" s="1"/>
  <c r="DL129" i="325"/>
  <c r="DL117" i="325"/>
  <c r="DN28" i="278"/>
  <c r="DN29" i="278" s="1"/>
  <c r="DN34" i="278" s="1"/>
  <c r="DN118" i="325"/>
  <c r="DN130" i="325"/>
  <c r="DM126" i="273"/>
  <c r="DM21" i="285" s="1"/>
  <c r="DL214" i="273"/>
  <c r="DL215" i="273" s="1"/>
  <c r="DL21" i="278" s="1"/>
  <c r="DL19" i="278"/>
  <c r="DH162" i="278"/>
  <c r="DH300" i="278" s="1"/>
  <c r="DH302" i="278" s="1"/>
  <c r="DH303" i="278" s="1"/>
  <c r="DE329" i="278"/>
  <c r="DE30" i="265" s="1"/>
  <c r="DF10" i="265"/>
  <c r="DF320" i="278"/>
  <c r="DF321" i="278" s="1"/>
  <c r="DZ310" i="278"/>
  <c r="DZ319" i="278"/>
  <c r="DG10" i="265"/>
  <c r="DG320" i="278"/>
  <c r="DG321" i="278" s="1"/>
  <c r="DF311" i="278"/>
  <c r="DF312" i="278" s="1"/>
  <c r="DG311" i="278"/>
  <c r="DG312" i="278" s="1"/>
  <c r="DL335" i="278"/>
  <c r="DJ66" i="324"/>
  <c r="DI72" i="278"/>
  <c r="DI73" i="278" s="1"/>
  <c r="DI106" i="278" s="1"/>
  <c r="DJ33" i="278"/>
  <c r="DJ35" i="278" s="1"/>
  <c r="DK57" i="324"/>
  <c r="DG9" i="265"/>
  <c r="DF9" i="265"/>
  <c r="DH66" i="278"/>
  <c r="DH105" i="278" s="1"/>
  <c r="DH109" i="278" s="1"/>
  <c r="DL276" i="278"/>
  <c r="DL278" i="278" s="1"/>
  <c r="DL294" i="278" s="1"/>
  <c r="DL252" i="278"/>
  <c r="DL254" i="278" s="1"/>
  <c r="DL291" i="278" s="1"/>
  <c r="DL260" i="278"/>
  <c r="DL262" i="278" s="1"/>
  <c r="DL292" i="278" s="1"/>
  <c r="DL236" i="278"/>
  <c r="DL238" i="278" s="1"/>
  <c r="DL289" i="278" s="1"/>
  <c r="DL268" i="278"/>
  <c r="DL270" i="278" s="1"/>
  <c r="DL293" i="278" s="1"/>
  <c r="DL244" i="278"/>
  <c r="DL246" i="278" s="1"/>
  <c r="DL290" i="278" s="1"/>
  <c r="DL220" i="278"/>
  <c r="DL222" i="278" s="1"/>
  <c r="DL287" i="278" s="1"/>
  <c r="DL228" i="278"/>
  <c r="DL230" i="278" s="1"/>
  <c r="DL288" i="278" s="1"/>
  <c r="DL204" i="278"/>
  <c r="DL206" i="278" s="1"/>
  <c r="DL285" i="278" s="1"/>
  <c r="DL212" i="278"/>
  <c r="DL214" i="278" s="1"/>
  <c r="DL286" i="278" s="1"/>
  <c r="DL196" i="278"/>
  <c r="DL198" i="278" s="1"/>
  <c r="DL284" i="278" s="1"/>
  <c r="DL180" i="278"/>
  <c r="DL182" i="278" s="1"/>
  <c r="DL282" i="278" s="1"/>
  <c r="DL188" i="278"/>
  <c r="DL190" i="278" s="1"/>
  <c r="DL283" i="278" s="1"/>
  <c r="DL152" i="278"/>
  <c r="DL154" i="278" s="1"/>
  <c r="DL161" i="278" s="1"/>
  <c r="DL134" i="278"/>
  <c r="DL136" i="278" s="1"/>
  <c r="DL159" i="278" s="1"/>
  <c r="DL172" i="278"/>
  <c r="DL174" i="278" s="1"/>
  <c r="DL281" i="278" s="1"/>
  <c r="DL143" i="278"/>
  <c r="DL145" i="278" s="1"/>
  <c r="DL160" i="278" s="1"/>
  <c r="DL20" i="278"/>
  <c r="DI64" i="278"/>
  <c r="DK22" i="278"/>
  <c r="DZ275" i="278"/>
  <c r="DZ251" i="278"/>
  <c r="DZ259" i="278"/>
  <c r="DZ267" i="278"/>
  <c r="DZ235" i="278"/>
  <c r="DZ243" i="278"/>
  <c r="DZ219" i="278"/>
  <c r="DZ227" i="278"/>
  <c r="DZ203" i="278"/>
  <c r="DZ211" i="278"/>
  <c r="DZ195" i="278"/>
  <c r="DZ179" i="278"/>
  <c r="DZ187" i="278"/>
  <c r="DZ151" i="278"/>
  <c r="DZ133" i="278"/>
  <c r="DZ171" i="278"/>
  <c r="DZ142" i="278"/>
  <c r="DI162" i="278"/>
  <c r="DK295" i="278"/>
  <c r="DK301" i="278" s="1"/>
  <c r="DJ80" i="278"/>
  <c r="DJ81" i="278" s="1"/>
  <c r="DJ107" i="278" s="1"/>
  <c r="DJ119" i="278"/>
  <c r="DJ120" i="278" s="1"/>
  <c r="DJ157" i="278" s="1"/>
  <c r="DJ50" i="278"/>
  <c r="DJ51" i="278" s="1"/>
  <c r="DJ104" i="278" s="1"/>
  <c r="DJ127" i="278"/>
  <c r="DJ128" i="278" s="1"/>
  <c r="DJ158" i="278" s="1"/>
  <c r="DM24" i="327"/>
  <c r="DM61" i="324"/>
  <c r="DL60" i="324"/>
  <c r="DL23" i="327"/>
  <c r="DN4" i="286"/>
  <c r="DN4" i="315"/>
  <c r="DN4" i="320"/>
  <c r="DN4" i="288"/>
  <c r="DN4" i="325"/>
  <c r="DN4" i="323"/>
  <c r="DN4" i="282"/>
  <c r="DN4" i="289"/>
  <c r="DN4" i="273"/>
  <c r="DN4" i="278"/>
  <c r="DN4" i="327"/>
  <c r="DN4" i="285"/>
  <c r="DN4" i="324"/>
  <c r="DN4" i="265"/>
  <c r="DN4" i="275"/>
  <c r="DN89" i="273"/>
  <c r="DN11" i="286"/>
  <c r="DN93" i="273"/>
  <c r="DO94" i="273" s="1"/>
  <c r="DO181" i="273" s="1"/>
  <c r="DI3" i="282"/>
  <c r="DI3" i="285"/>
  <c r="DI3" i="327"/>
  <c r="DI3" i="320"/>
  <c r="DI3" i="265"/>
  <c r="DI3" i="325"/>
  <c r="DI3" i="275"/>
  <c r="DI3" i="324"/>
  <c r="DI3" i="278"/>
  <c r="DI3" i="286"/>
  <c r="DI3" i="288"/>
  <c r="DI3" i="315"/>
  <c r="DI3" i="323"/>
  <c r="DI3" i="289"/>
  <c r="DI3" i="273"/>
  <c r="DN124" i="273"/>
  <c r="DN180" i="273"/>
  <c r="DN88" i="273"/>
  <c r="DM68" i="273"/>
  <c r="DM70" i="273" s="1"/>
  <c r="DM179" i="273"/>
  <c r="DJ189" i="273"/>
  <c r="DJ190" i="273" s="1"/>
  <c r="DK182" i="273"/>
  <c r="DM58" i="324"/>
  <c r="DM21" i="327"/>
  <c r="DL59" i="324"/>
  <c r="DL22" i="327"/>
  <c r="DM59" i="324"/>
  <c r="DM22" i="327"/>
  <c r="DN69" i="273"/>
  <c r="DN15" i="275"/>
  <c r="DN42" i="324"/>
  <c r="DN43" i="324" s="1"/>
  <c r="DN73" i="273"/>
  <c r="DO74" i="273" s="1"/>
  <c r="DN55" i="273"/>
  <c r="DO56" i="273" s="1"/>
  <c r="DN27" i="324"/>
  <c r="DN28" i="324" s="1"/>
  <c r="DN32" i="324"/>
  <c r="DN33" i="324" s="1"/>
  <c r="DN178" i="273"/>
  <c r="DN37" i="324"/>
  <c r="DN38" i="324" s="1"/>
  <c r="DM23" i="327"/>
  <c r="DM60" i="324"/>
  <c r="DP43" i="273"/>
  <c r="DP45" i="273" s="1"/>
  <c r="DP149" i="273" s="1"/>
  <c r="DP150" i="273" s="1"/>
  <c r="DP49" i="324" s="1"/>
  <c r="DP50" i="324" s="1"/>
  <c r="DP219" i="273"/>
  <c r="DQ40" i="273"/>
  <c r="DO51" i="273"/>
  <c r="DO52" i="273" s="1"/>
  <c r="DO107" i="325" s="1"/>
  <c r="DO108" i="325" s="1"/>
  <c r="DO135" i="325" s="1"/>
  <c r="DO2" i="324"/>
  <c r="DO2" i="327"/>
  <c r="DO121" i="273"/>
  <c r="DO122" i="273" s="1"/>
  <c r="DO125" i="273" s="1"/>
  <c r="DO2" i="273"/>
  <c r="DO154" i="273"/>
  <c r="DO155" i="273" s="1"/>
  <c r="DO2" i="265"/>
  <c r="DO64" i="273"/>
  <c r="DO65" i="273" s="1"/>
  <c r="DO45" i="325" s="1"/>
  <c r="DO84" i="273"/>
  <c r="DO85" i="273" s="1"/>
  <c r="DO2" i="289"/>
  <c r="DO2" i="286"/>
  <c r="DO2" i="275"/>
  <c r="DO2" i="323"/>
  <c r="DO2" i="325"/>
  <c r="DO2" i="315"/>
  <c r="DO2" i="285"/>
  <c r="DO2" i="282"/>
  <c r="DO220" i="273"/>
  <c r="DO221" i="273" s="1"/>
  <c r="DO2" i="278"/>
  <c r="DO163" i="273"/>
  <c r="DO164" i="273" s="1"/>
  <c r="DO2" i="320"/>
  <c r="DO2" i="288"/>
  <c r="DL58" i="324"/>
  <c r="DL21" i="327"/>
  <c r="DL208" i="273"/>
  <c r="DL209" i="273" s="1"/>
  <c r="DM90" i="273"/>
  <c r="DM91" i="278" s="1"/>
  <c r="DL197" i="273"/>
  <c r="DL198" i="273" s="1"/>
  <c r="DL201" i="273" s="1"/>
  <c r="DL202" i="273"/>
  <c r="DL203" i="273" s="1"/>
  <c r="DN169" i="273"/>
  <c r="DO170" i="273" s="1"/>
  <c r="DO172" i="273" s="1"/>
  <c r="DO173" i="273" s="1"/>
  <c r="DN207" i="273"/>
  <c r="DN68" i="273"/>
  <c r="DN179" i="273"/>
  <c r="EC5" i="325"/>
  <c r="EC5" i="327"/>
  <c r="EC5" i="324"/>
  <c r="EC5" i="323"/>
  <c r="DZ44" i="273"/>
  <c r="DZ39" i="273"/>
  <c r="EB28" i="273"/>
  <c r="EB29" i="273" s="1"/>
  <c r="EB33" i="273" s="1"/>
  <c r="EB32" i="273"/>
  <c r="EA34" i="273"/>
  <c r="EC5" i="320"/>
  <c r="EC25" i="273"/>
  <c r="EC26" i="273" s="1"/>
  <c r="EC5" i="315"/>
  <c r="EC5" i="275"/>
  <c r="EC5" i="286"/>
  <c r="EC5" i="265"/>
  <c r="EC5" i="288"/>
  <c r="EC5" i="282"/>
  <c r="EC5" i="278"/>
  <c r="EC5" i="285"/>
  <c r="EC5" i="289"/>
  <c r="EC15" i="273"/>
  <c r="EC16" i="273" s="1"/>
  <c r="EC5" i="273"/>
  <c r="EB177" i="273"/>
  <c r="EB168" i="273"/>
  <c r="DI108" i="278" l="1"/>
  <c r="DI50" i="325"/>
  <c r="DI51" i="325" s="1"/>
  <c r="DI54" i="325" s="1"/>
  <c r="DI55" i="325" s="1"/>
  <c r="DI59" i="325" s="1"/>
  <c r="DI60" i="325" s="1"/>
  <c r="EA87" i="278"/>
  <c r="EA88" i="278" s="1"/>
  <c r="EA94" i="278" s="1"/>
  <c r="EA48" i="324"/>
  <c r="DJ11" i="325"/>
  <c r="DJ28" i="285"/>
  <c r="DP62" i="324"/>
  <c r="DP25" i="327"/>
  <c r="DK63" i="324"/>
  <c r="DK64" i="324" s="1"/>
  <c r="DK34" i="265" s="1"/>
  <c r="EP10" i="273"/>
  <c r="EO12" i="273"/>
  <c r="DO269" i="278"/>
  <c r="DO99" i="278"/>
  <c r="DO106" i="273"/>
  <c r="DO138" i="273"/>
  <c r="DP79" i="288"/>
  <c r="DP135" i="273"/>
  <c r="DP136" i="273" s="1"/>
  <c r="DP139" i="273" s="1"/>
  <c r="DJ72" i="278"/>
  <c r="DJ73" i="278" s="1"/>
  <c r="DJ106" i="278" s="1"/>
  <c r="DJ93" i="278"/>
  <c r="DJ95" i="278" s="1"/>
  <c r="DJ100" i="278" s="1"/>
  <c r="DJ101" i="278" s="1"/>
  <c r="DM140" i="273"/>
  <c r="DL92" i="278"/>
  <c r="DM111" i="273"/>
  <c r="DL112" i="273" s="1"/>
  <c r="DL61" i="288" s="1"/>
  <c r="DM51" i="288"/>
  <c r="DM52" i="288" s="1"/>
  <c r="DM56" i="288" s="1"/>
  <c r="DN46" i="325"/>
  <c r="DN47" i="325" s="1"/>
  <c r="DN62" i="325" s="1"/>
  <c r="DN55" i="288"/>
  <c r="DM92" i="325"/>
  <c r="DM42" i="288"/>
  <c r="DM35" i="288"/>
  <c r="EC38" i="273"/>
  <c r="EC13" i="288"/>
  <c r="EC145" i="325"/>
  <c r="DP103" i="273"/>
  <c r="DP104" i="273" s="1"/>
  <c r="DP107" i="273" s="1"/>
  <c r="DP26" i="288"/>
  <c r="DO118" i="278"/>
  <c r="DO42" i="325"/>
  <c r="DO43" i="325" s="1"/>
  <c r="DO93" i="325"/>
  <c r="DO135" i="278"/>
  <c r="DO144" i="278"/>
  <c r="DO205" i="278"/>
  <c r="DO49" i="278"/>
  <c r="DO126" i="278"/>
  <c r="DO181" i="278"/>
  <c r="DO229" i="278"/>
  <c r="DN108" i="273"/>
  <c r="DM58" i="325"/>
  <c r="DO56" i="278"/>
  <c r="DO153" i="278"/>
  <c r="DO197" i="278"/>
  <c r="DO221" i="278"/>
  <c r="DO79" i="278"/>
  <c r="DO71" i="278"/>
  <c r="DO173" i="278"/>
  <c r="DO277" i="278"/>
  <c r="DO189" i="278"/>
  <c r="DO237" i="278"/>
  <c r="DO261" i="278"/>
  <c r="DO253" i="278"/>
  <c r="DO213" i="278"/>
  <c r="DO245" i="278"/>
  <c r="DP13" i="289"/>
  <c r="DP14" i="289" s="1"/>
  <c r="DN20" i="275"/>
  <c r="DO17" i="275" s="1"/>
  <c r="DN126" i="273"/>
  <c r="DN21" i="285" s="1"/>
  <c r="DN40" i="278"/>
  <c r="DL57" i="324"/>
  <c r="DL63" i="324" s="1"/>
  <c r="DL64" i="324" s="1"/>
  <c r="DO26" i="327"/>
  <c r="DM129" i="325"/>
  <c r="DM117" i="325"/>
  <c r="DO28" i="278"/>
  <c r="DO29" i="278" s="1"/>
  <c r="DO34" i="278" s="1"/>
  <c r="DO130" i="325"/>
  <c r="DO118" i="325"/>
  <c r="DN70" i="273"/>
  <c r="DN214" i="273" s="1"/>
  <c r="DG11" i="265"/>
  <c r="DG29" i="265" s="1"/>
  <c r="DG314" i="278"/>
  <c r="DG67" i="265"/>
  <c r="DF314" i="278"/>
  <c r="DF315" i="278" s="1"/>
  <c r="DF327" i="278" s="1"/>
  <c r="DF67" i="265"/>
  <c r="DG323" i="278"/>
  <c r="DG73" i="265"/>
  <c r="DF323" i="278"/>
  <c r="DF324" i="278" s="1"/>
  <c r="DF328" i="278" s="1"/>
  <c r="DF73" i="265"/>
  <c r="DL22" i="278"/>
  <c r="DL33" i="278" s="1"/>
  <c r="DL35" i="278" s="1"/>
  <c r="DL93" i="278" s="1"/>
  <c r="EA319" i="278"/>
  <c r="EA310" i="278"/>
  <c r="DH311" i="278"/>
  <c r="DH312" i="278" s="1"/>
  <c r="DH10" i="265"/>
  <c r="DH320" i="278"/>
  <c r="DH321" i="278" s="1"/>
  <c r="DJ57" i="278"/>
  <c r="DJ58" i="278" s="1"/>
  <c r="DJ61" i="278" s="1"/>
  <c r="DJ62" i="278" s="1"/>
  <c r="DJ65" i="278" s="1"/>
  <c r="DF11" i="265"/>
  <c r="DF29" i="265" s="1"/>
  <c r="DH9" i="265"/>
  <c r="DM19" i="278"/>
  <c r="DM335" i="278"/>
  <c r="DI300" i="278"/>
  <c r="DI302" i="278" s="1"/>
  <c r="DI303" i="278" s="1"/>
  <c r="DL295" i="278"/>
  <c r="DL301" i="278" s="1"/>
  <c r="DJ162" i="278"/>
  <c r="DM268" i="278"/>
  <c r="DM270" i="278" s="1"/>
  <c r="DM293" i="278" s="1"/>
  <c r="DM276" i="278"/>
  <c r="DM278" i="278" s="1"/>
  <c r="DM294" i="278" s="1"/>
  <c r="DM244" i="278"/>
  <c r="DM246" i="278" s="1"/>
  <c r="DM290" i="278" s="1"/>
  <c r="DM252" i="278"/>
  <c r="DM254" i="278" s="1"/>
  <c r="DM291" i="278" s="1"/>
  <c r="DM260" i="278"/>
  <c r="DM262" i="278" s="1"/>
  <c r="DM292" i="278" s="1"/>
  <c r="DM236" i="278"/>
  <c r="DM238" i="278" s="1"/>
  <c r="DM289" i="278" s="1"/>
  <c r="DM212" i="278"/>
  <c r="DM214" i="278" s="1"/>
  <c r="DM286" i="278" s="1"/>
  <c r="DM220" i="278"/>
  <c r="DM222" i="278" s="1"/>
  <c r="DM287" i="278" s="1"/>
  <c r="DM228" i="278"/>
  <c r="DM230" i="278" s="1"/>
  <c r="DM288" i="278" s="1"/>
  <c r="DM204" i="278"/>
  <c r="DM206" i="278" s="1"/>
  <c r="DM285" i="278" s="1"/>
  <c r="DM188" i="278"/>
  <c r="DM190" i="278" s="1"/>
  <c r="DM283" i="278" s="1"/>
  <c r="DM196" i="278"/>
  <c r="DM198" i="278" s="1"/>
  <c r="DM284" i="278" s="1"/>
  <c r="DM172" i="278"/>
  <c r="DM174" i="278" s="1"/>
  <c r="DM281" i="278" s="1"/>
  <c r="DM180" i="278"/>
  <c r="DM182" i="278" s="1"/>
  <c r="DM282" i="278" s="1"/>
  <c r="DM143" i="278"/>
  <c r="DM145" i="278" s="1"/>
  <c r="DM160" i="278" s="1"/>
  <c r="DM152" i="278"/>
  <c r="DM154" i="278" s="1"/>
  <c r="DM161" i="278" s="1"/>
  <c r="DM134" i="278"/>
  <c r="DM136" i="278" s="1"/>
  <c r="DM159" i="278" s="1"/>
  <c r="DM20" i="278"/>
  <c r="DK39" i="278"/>
  <c r="DK41" i="278" s="1"/>
  <c r="DK33" i="278"/>
  <c r="DK35" i="278" s="1"/>
  <c r="DK93" i="278" s="1"/>
  <c r="DK95" i="278" s="1"/>
  <c r="DK100" i="278" s="1"/>
  <c r="DK101" i="278" s="1"/>
  <c r="DI66" i="278"/>
  <c r="DI105" i="278" s="1"/>
  <c r="DI109" i="278" s="1"/>
  <c r="EA275" i="278"/>
  <c r="EA243" i="278"/>
  <c r="EA259" i="278"/>
  <c r="EA267" i="278"/>
  <c r="EA235" i="278"/>
  <c r="EA211" i="278"/>
  <c r="EA219" i="278"/>
  <c r="EA251" i="278"/>
  <c r="EA227" i="278"/>
  <c r="EA187" i="278"/>
  <c r="EA195" i="278"/>
  <c r="EA203" i="278"/>
  <c r="EA171" i="278"/>
  <c r="EA179" i="278"/>
  <c r="EA142" i="278"/>
  <c r="EA151" i="278"/>
  <c r="EA133" i="278"/>
  <c r="DQ43" i="273"/>
  <c r="DQ45" i="273" s="1"/>
  <c r="DQ149" i="273" s="1"/>
  <c r="DQ150" i="273" s="1"/>
  <c r="DQ49" i="324" s="1"/>
  <c r="DQ50" i="324" s="1"/>
  <c r="DR40" i="273"/>
  <c r="DQ219" i="273"/>
  <c r="DO89" i="273"/>
  <c r="DO11" i="286"/>
  <c r="DO93" i="273"/>
  <c r="DP94" i="273" s="1"/>
  <c r="DP181" i="273" s="1"/>
  <c r="DO55" i="273"/>
  <c r="DP56" i="273" s="1"/>
  <c r="DO178" i="273"/>
  <c r="DO27" i="324"/>
  <c r="DO28" i="324" s="1"/>
  <c r="DO37" i="324"/>
  <c r="DO38" i="324" s="1"/>
  <c r="DO32" i="324"/>
  <c r="DO33" i="324" s="1"/>
  <c r="DO169" i="273"/>
  <c r="DP170" i="273" s="1"/>
  <c r="DP172" i="273" s="1"/>
  <c r="DP173" i="273" s="1"/>
  <c r="DO207" i="273"/>
  <c r="DO15" i="275"/>
  <c r="DO73" i="273"/>
  <c r="DP74" i="273" s="1"/>
  <c r="DO42" i="324"/>
  <c r="DO43" i="324" s="1"/>
  <c r="DO69" i="273"/>
  <c r="DP2" i="315"/>
  <c r="DP2" i="273"/>
  <c r="DP2" i="285"/>
  <c r="DP2" i="324"/>
  <c r="DP2" i="323"/>
  <c r="DP2" i="275"/>
  <c r="DP2" i="320"/>
  <c r="DP64" i="273"/>
  <c r="DP65" i="273" s="1"/>
  <c r="DP45" i="325" s="1"/>
  <c r="DP154" i="273"/>
  <c r="DP155" i="273" s="1"/>
  <c r="DP163" i="273"/>
  <c r="DP164" i="273" s="1"/>
  <c r="DP2" i="288"/>
  <c r="DP220" i="273"/>
  <c r="DP221" i="273" s="1"/>
  <c r="DP2" i="286"/>
  <c r="DP2" i="289"/>
  <c r="DP2" i="278"/>
  <c r="DP2" i="325"/>
  <c r="DP2" i="282"/>
  <c r="DP84" i="273"/>
  <c r="DP85" i="273" s="1"/>
  <c r="DP2" i="265"/>
  <c r="DP51" i="273"/>
  <c r="DP52" i="273" s="1"/>
  <c r="DP107" i="325" s="1"/>
  <c r="DP108" i="325" s="1"/>
  <c r="DP135" i="325" s="1"/>
  <c r="DP121" i="273"/>
  <c r="DP122" i="273" s="1"/>
  <c r="DP125" i="273" s="1"/>
  <c r="DP2" i="327"/>
  <c r="DO88" i="273"/>
  <c r="DO180" i="273"/>
  <c r="DO124" i="273"/>
  <c r="DK189" i="273"/>
  <c r="DK190" i="273" s="1"/>
  <c r="DL182" i="273"/>
  <c r="DM202" i="273"/>
  <c r="DM203" i="273" s="1"/>
  <c r="DM208" i="273"/>
  <c r="DM209" i="273" s="1"/>
  <c r="DM197" i="273"/>
  <c r="DM198" i="273" s="1"/>
  <c r="DM201" i="273" s="1"/>
  <c r="DN90" i="273"/>
  <c r="DN91" i="278" s="1"/>
  <c r="DN58" i="324"/>
  <c r="DN21" i="327"/>
  <c r="DO4" i="282"/>
  <c r="DO4" i="273"/>
  <c r="DO4" i="327"/>
  <c r="DO4" i="320"/>
  <c r="DO4" i="288"/>
  <c r="DO4" i="289"/>
  <c r="DO4" i="323"/>
  <c r="DO4" i="265"/>
  <c r="DO4" i="275"/>
  <c r="DO4" i="278"/>
  <c r="DO4" i="285"/>
  <c r="DO4" i="325"/>
  <c r="DO4" i="324"/>
  <c r="DO4" i="315"/>
  <c r="DO4" i="286"/>
  <c r="DN60" i="324"/>
  <c r="DN23" i="327"/>
  <c r="DO179" i="273"/>
  <c r="DO68" i="273"/>
  <c r="DM22" i="324"/>
  <c r="DM23" i="324" s="1"/>
  <c r="DM214" i="273"/>
  <c r="DM215" i="273" s="1"/>
  <c r="DM21" i="278" s="1"/>
  <c r="DN22" i="327"/>
  <c r="DN59" i="324"/>
  <c r="DN61" i="324"/>
  <c r="DN24" i="327"/>
  <c r="DJ3" i="273"/>
  <c r="DJ3" i="320"/>
  <c r="DJ3" i="288"/>
  <c r="DJ3" i="275"/>
  <c r="DJ3" i="278"/>
  <c r="DJ3" i="325"/>
  <c r="DJ3" i="282"/>
  <c r="DJ3" i="285"/>
  <c r="DJ3" i="324"/>
  <c r="DJ3" i="265"/>
  <c r="DJ3" i="286"/>
  <c r="DJ3" i="323"/>
  <c r="DJ3" i="289"/>
  <c r="DJ3" i="315"/>
  <c r="DJ3" i="327"/>
  <c r="ED5" i="327"/>
  <c r="ED5" i="325"/>
  <c r="ED5" i="324"/>
  <c r="ED5" i="323"/>
  <c r="EA44" i="273"/>
  <c r="EA39" i="273"/>
  <c r="EC28" i="273"/>
  <c r="EC29" i="273" s="1"/>
  <c r="EC33" i="273" s="1"/>
  <c r="EC32" i="273"/>
  <c r="EB34" i="273"/>
  <c r="ED5" i="320"/>
  <c r="ED25" i="273"/>
  <c r="ED26" i="273" s="1"/>
  <c r="ED5" i="315"/>
  <c r="EC177" i="273"/>
  <c r="EC168" i="273"/>
  <c r="ED5" i="275"/>
  <c r="ED5" i="286"/>
  <c r="ED5" i="265"/>
  <c r="ED5" i="288"/>
  <c r="ED5" i="282"/>
  <c r="ED5" i="285"/>
  <c r="ED5" i="289"/>
  <c r="ED5" i="278"/>
  <c r="ED15" i="273"/>
  <c r="ED16" i="273" s="1"/>
  <c r="ED5" i="273"/>
  <c r="AX32" i="265"/>
  <c r="DK108" i="278" l="1"/>
  <c r="DK50" i="325"/>
  <c r="DK51" i="325" s="1"/>
  <c r="DK54" i="325" s="1"/>
  <c r="DK55" i="325" s="1"/>
  <c r="DK59" i="325" s="1"/>
  <c r="DK60" i="325" s="1"/>
  <c r="DJ108" i="278"/>
  <c r="DJ50" i="325"/>
  <c r="DJ51" i="325" s="1"/>
  <c r="DJ54" i="325" s="1"/>
  <c r="DJ55" i="325" s="1"/>
  <c r="DJ59" i="325" s="1"/>
  <c r="DJ60" i="325" s="1"/>
  <c r="DK66" i="324"/>
  <c r="EB87" i="278"/>
  <c r="EB88" i="278" s="1"/>
  <c r="EB94" i="278" s="1"/>
  <c r="EB48" i="324"/>
  <c r="DQ25" i="327"/>
  <c r="DQ62" i="324"/>
  <c r="DK28" i="285"/>
  <c r="DK11" i="325"/>
  <c r="EQ10" i="273"/>
  <c r="EP12" i="273"/>
  <c r="DP269" i="278"/>
  <c r="DP99" i="278"/>
  <c r="DN140" i="273"/>
  <c r="DM92" i="278"/>
  <c r="DQ79" i="288"/>
  <c r="DQ135" i="273"/>
  <c r="DQ136" i="273" s="1"/>
  <c r="DQ139" i="273" s="1"/>
  <c r="DP106" i="273"/>
  <c r="DP138" i="273"/>
  <c r="DL95" i="278"/>
  <c r="DL100" i="278" s="1"/>
  <c r="DL101" i="278" s="1"/>
  <c r="DN111" i="273"/>
  <c r="DM112" i="273" s="1"/>
  <c r="DM61" i="288" s="1"/>
  <c r="DN51" i="288"/>
  <c r="DN52" i="288" s="1"/>
  <c r="DN56" i="288" s="1"/>
  <c r="DO46" i="325"/>
  <c r="DO47" i="325" s="1"/>
  <c r="DO62" i="325" s="1"/>
  <c r="DO55" i="288"/>
  <c r="DN92" i="325"/>
  <c r="DN42" i="288"/>
  <c r="DN35" i="288"/>
  <c r="DQ103" i="273"/>
  <c r="DQ104" i="273" s="1"/>
  <c r="DQ107" i="273" s="1"/>
  <c r="DQ26" i="288"/>
  <c r="ED38" i="273"/>
  <c r="ED13" i="288"/>
  <c r="ED145" i="325"/>
  <c r="DP42" i="325"/>
  <c r="DP43" i="325" s="1"/>
  <c r="DP93" i="325"/>
  <c r="DO108" i="273"/>
  <c r="DN58" i="325"/>
  <c r="DP135" i="278"/>
  <c r="DP197" i="278"/>
  <c r="DP49" i="278"/>
  <c r="DP205" i="278"/>
  <c r="DP153" i="278"/>
  <c r="DP253" i="278"/>
  <c r="DP56" i="278"/>
  <c r="DP173" i="278"/>
  <c r="DP237" i="278"/>
  <c r="DP126" i="278"/>
  <c r="DP144" i="278"/>
  <c r="DP189" i="278"/>
  <c r="DP221" i="278"/>
  <c r="DP261" i="278"/>
  <c r="DP277" i="278"/>
  <c r="DP71" i="278"/>
  <c r="DP229" i="278"/>
  <c r="DP245" i="278"/>
  <c r="DP118" i="278"/>
  <c r="DP79" i="278"/>
  <c r="DP181" i="278"/>
  <c r="DP213" i="278"/>
  <c r="DQ13" i="289"/>
  <c r="DQ14" i="289" s="1"/>
  <c r="DO20" i="275"/>
  <c r="DP17" i="275" s="1"/>
  <c r="DO126" i="273"/>
  <c r="DO21" i="285" s="1"/>
  <c r="DO70" i="273"/>
  <c r="DO117" i="325" s="1"/>
  <c r="DN22" i="324"/>
  <c r="DN23" i="324" s="1"/>
  <c r="DN57" i="324" s="1"/>
  <c r="DN63" i="324" s="1"/>
  <c r="DN64" i="324" s="1"/>
  <c r="DL39" i="278"/>
  <c r="DL41" i="278" s="1"/>
  <c r="DL119" i="278" s="1"/>
  <c r="DL120" i="278" s="1"/>
  <c r="DL157" i="278" s="1"/>
  <c r="DN19" i="278"/>
  <c r="AX334" i="278"/>
  <c r="AX336" i="278" s="1"/>
  <c r="AX12" i="325" s="1"/>
  <c r="DO40" i="278"/>
  <c r="DN335" i="278"/>
  <c r="DN129" i="325"/>
  <c r="DN117" i="325"/>
  <c r="DP26" i="327"/>
  <c r="DP28" i="278"/>
  <c r="DP29" i="278" s="1"/>
  <c r="DP40" i="278" s="1"/>
  <c r="DP130" i="325"/>
  <c r="DP118" i="325"/>
  <c r="DG315" i="278"/>
  <c r="DG327" i="278" s="1"/>
  <c r="DG324" i="278"/>
  <c r="DG328" i="278" s="1"/>
  <c r="DF329" i="278"/>
  <c r="DF30" i="265" s="1"/>
  <c r="DJ64" i="278"/>
  <c r="DJ66" i="278" s="1"/>
  <c r="DJ105" i="278" s="1"/>
  <c r="DH314" i="278"/>
  <c r="DH315" i="278" s="1"/>
  <c r="DH327" i="278" s="1"/>
  <c r="DH67" i="265"/>
  <c r="DH323" i="278"/>
  <c r="DH324" i="278" s="1"/>
  <c r="DH328" i="278" s="1"/>
  <c r="DH73" i="265"/>
  <c r="EB319" i="278"/>
  <c r="EB310" i="278"/>
  <c r="DI10" i="265"/>
  <c r="DI320" i="278"/>
  <c r="DI321" i="278" s="1"/>
  <c r="DI311" i="278"/>
  <c r="DI312" i="278" s="1"/>
  <c r="DH11" i="265"/>
  <c r="DH29" i="265" s="1"/>
  <c r="DI9" i="265"/>
  <c r="DM22" i="278"/>
  <c r="DM33" i="278" s="1"/>
  <c r="DM35" i="278" s="1"/>
  <c r="DM93" i="278" s="1"/>
  <c r="DJ300" i="278"/>
  <c r="DJ302" i="278" s="1"/>
  <c r="DJ303" i="278" s="1"/>
  <c r="DN276" i="278"/>
  <c r="DN278" i="278" s="1"/>
  <c r="DN294" i="278" s="1"/>
  <c r="DN268" i="278"/>
  <c r="DN270" i="278" s="1"/>
  <c r="DN293" i="278" s="1"/>
  <c r="DN252" i="278"/>
  <c r="DN254" i="278" s="1"/>
  <c r="DN291" i="278" s="1"/>
  <c r="DN260" i="278"/>
  <c r="DN262" i="278" s="1"/>
  <c r="DN292" i="278" s="1"/>
  <c r="DN244" i="278"/>
  <c r="DN246" i="278" s="1"/>
  <c r="DN290" i="278" s="1"/>
  <c r="DN204" i="278"/>
  <c r="DN206" i="278" s="1"/>
  <c r="DN285" i="278" s="1"/>
  <c r="DN212" i="278"/>
  <c r="DN214" i="278" s="1"/>
  <c r="DN286" i="278" s="1"/>
  <c r="DN220" i="278"/>
  <c r="DN222" i="278" s="1"/>
  <c r="DN287" i="278" s="1"/>
  <c r="DN236" i="278"/>
  <c r="DN238" i="278" s="1"/>
  <c r="DN289" i="278" s="1"/>
  <c r="DN228" i="278"/>
  <c r="DN230" i="278" s="1"/>
  <c r="DN288" i="278" s="1"/>
  <c r="DN180" i="278"/>
  <c r="DN182" i="278" s="1"/>
  <c r="DN282" i="278" s="1"/>
  <c r="DN196" i="278"/>
  <c r="DN198" i="278" s="1"/>
  <c r="DN284" i="278" s="1"/>
  <c r="DN172" i="278"/>
  <c r="DN174" i="278" s="1"/>
  <c r="DN281" i="278" s="1"/>
  <c r="DN134" i="278"/>
  <c r="DN136" i="278" s="1"/>
  <c r="DN159" i="278" s="1"/>
  <c r="DN188" i="278"/>
  <c r="DN190" i="278" s="1"/>
  <c r="DN283" i="278" s="1"/>
  <c r="DN143" i="278"/>
  <c r="DN145" i="278" s="1"/>
  <c r="DN160" i="278" s="1"/>
  <c r="DN152" i="278"/>
  <c r="DN154" i="278" s="1"/>
  <c r="DN161" i="278" s="1"/>
  <c r="DN20" i="278"/>
  <c r="DK57" i="278"/>
  <c r="DK58" i="278" s="1"/>
  <c r="DK72" i="278"/>
  <c r="DK73" i="278" s="1"/>
  <c r="DK106" i="278" s="1"/>
  <c r="EB275" i="278"/>
  <c r="EB267" i="278"/>
  <c r="EB251" i="278"/>
  <c r="EB259" i="278"/>
  <c r="EB203" i="278"/>
  <c r="EB211" i="278"/>
  <c r="EB219" i="278"/>
  <c r="EB243" i="278"/>
  <c r="EB235" i="278"/>
  <c r="EB227" i="278"/>
  <c r="EB179" i="278"/>
  <c r="EB195" i="278"/>
  <c r="EB171" i="278"/>
  <c r="EB187" i="278"/>
  <c r="EB133" i="278"/>
  <c r="EB142" i="278"/>
  <c r="EB151" i="278"/>
  <c r="DK119" i="278"/>
  <c r="DK120" i="278" s="1"/>
  <c r="DK157" i="278" s="1"/>
  <c r="DK80" i="278"/>
  <c r="DK81" i="278" s="1"/>
  <c r="DK107" i="278" s="1"/>
  <c r="DK127" i="278"/>
  <c r="DK128" i="278" s="1"/>
  <c r="DK158" i="278" s="1"/>
  <c r="DK50" i="278"/>
  <c r="DK51" i="278" s="1"/>
  <c r="DK104" i="278" s="1"/>
  <c r="DL72" i="278"/>
  <c r="DL73" i="278" s="1"/>
  <c r="DL106" i="278" s="1"/>
  <c r="DL57" i="278"/>
  <c r="DL58" i="278" s="1"/>
  <c r="DM295" i="278"/>
  <c r="DM301" i="278" s="1"/>
  <c r="DN215" i="273"/>
  <c r="DN21" i="278" s="1"/>
  <c r="DO61" i="324"/>
  <c r="DO24" i="327"/>
  <c r="DP93" i="273"/>
  <c r="DQ94" i="273" s="1"/>
  <c r="DQ181" i="273" s="1"/>
  <c r="DP89" i="273"/>
  <c r="DP11" i="286"/>
  <c r="DP169" i="273"/>
  <c r="DQ170" i="273" s="1"/>
  <c r="DQ172" i="273" s="1"/>
  <c r="DQ173" i="273" s="1"/>
  <c r="DP207" i="273"/>
  <c r="DP180" i="273"/>
  <c r="DP88" i="273"/>
  <c r="DP124" i="273"/>
  <c r="DO59" i="324"/>
  <c r="DO22" i="327"/>
  <c r="DP179" i="273"/>
  <c r="DP68" i="273"/>
  <c r="DM57" i="324"/>
  <c r="DM63" i="324" s="1"/>
  <c r="DM64" i="324" s="1"/>
  <c r="DM20" i="327"/>
  <c r="DN202" i="273"/>
  <c r="DN203" i="273" s="1"/>
  <c r="DN197" i="273"/>
  <c r="DN198" i="273" s="1"/>
  <c r="DN201" i="273" s="1"/>
  <c r="DN208" i="273"/>
  <c r="DN209" i="273" s="1"/>
  <c r="DO90" i="273"/>
  <c r="DO91" i="278" s="1"/>
  <c r="DL34" i="265"/>
  <c r="DL66" i="324"/>
  <c r="DL28" i="285"/>
  <c r="DL11" i="325"/>
  <c r="DP27" i="324"/>
  <c r="DP28" i="324" s="1"/>
  <c r="DP37" i="324"/>
  <c r="DP38" i="324" s="1"/>
  <c r="DP55" i="273"/>
  <c r="DQ56" i="273" s="1"/>
  <c r="DP32" i="324"/>
  <c r="DP33" i="324" s="1"/>
  <c r="DP178" i="273"/>
  <c r="DO23" i="327"/>
  <c r="DO60" i="324"/>
  <c r="DR43" i="273"/>
  <c r="DR45" i="273" s="1"/>
  <c r="DR149" i="273" s="1"/>
  <c r="DR150" i="273" s="1"/>
  <c r="DR49" i="324" s="1"/>
  <c r="DR50" i="324" s="1"/>
  <c r="DR219" i="273"/>
  <c r="DS40" i="273"/>
  <c r="DK3" i="324"/>
  <c r="DK3" i="320"/>
  <c r="DK3" i="288"/>
  <c r="DK3" i="323"/>
  <c r="DK3" i="315"/>
  <c r="DK3" i="265"/>
  <c r="DK3" i="285"/>
  <c r="DK3" i="273"/>
  <c r="DK3" i="289"/>
  <c r="DK3" i="286"/>
  <c r="DK3" i="282"/>
  <c r="DK3" i="327"/>
  <c r="DK3" i="325"/>
  <c r="DK3" i="278"/>
  <c r="DK3" i="275"/>
  <c r="DP4" i="325"/>
  <c r="DP4" i="289"/>
  <c r="DP4" i="273"/>
  <c r="DP4" i="323"/>
  <c r="DP4" i="324"/>
  <c r="DP4" i="285"/>
  <c r="DP4" i="282"/>
  <c r="DP4" i="278"/>
  <c r="DP4" i="288"/>
  <c r="DP4" i="315"/>
  <c r="DP4" i="320"/>
  <c r="DP4" i="275"/>
  <c r="DP4" i="286"/>
  <c r="DP4" i="265"/>
  <c r="DP4" i="327"/>
  <c r="DL189" i="273"/>
  <c r="DL190" i="273" s="1"/>
  <c r="DM182" i="273"/>
  <c r="DP73" i="273"/>
  <c r="DQ74" i="273" s="1"/>
  <c r="DP15" i="275"/>
  <c r="DP69" i="273"/>
  <c r="DP42" i="324"/>
  <c r="DP43" i="324" s="1"/>
  <c r="DO58" i="324"/>
  <c r="DO21" i="327"/>
  <c r="DQ2" i="289"/>
  <c r="DQ84" i="273"/>
  <c r="DQ85" i="273" s="1"/>
  <c r="DQ2" i="315"/>
  <c r="DQ220" i="273"/>
  <c r="DQ221" i="273" s="1"/>
  <c r="DQ2" i="323"/>
  <c r="DQ51" i="273"/>
  <c r="DQ52" i="273" s="1"/>
  <c r="DQ107" i="325" s="1"/>
  <c r="DQ108" i="325" s="1"/>
  <c r="DQ135" i="325" s="1"/>
  <c r="DQ2" i="275"/>
  <c r="DQ2" i="325"/>
  <c r="DQ64" i="273"/>
  <c r="DQ65" i="273" s="1"/>
  <c r="DQ45" i="325" s="1"/>
  <c r="DQ121" i="273"/>
  <c r="DQ122" i="273" s="1"/>
  <c r="DQ125" i="273" s="1"/>
  <c r="DQ2" i="288"/>
  <c r="DQ2" i="278"/>
  <c r="DQ2" i="320"/>
  <c r="DQ2" i="324"/>
  <c r="DQ2" i="265"/>
  <c r="DQ2" i="282"/>
  <c r="DQ2" i="273"/>
  <c r="DQ154" i="273"/>
  <c r="DQ155" i="273" s="1"/>
  <c r="DQ163" i="273"/>
  <c r="DQ164" i="273" s="1"/>
  <c r="DQ2" i="285"/>
  <c r="DQ2" i="327"/>
  <c r="DQ2" i="286"/>
  <c r="EE5" i="327"/>
  <c r="EE5" i="325"/>
  <c r="EE5" i="324"/>
  <c r="EE5" i="323"/>
  <c r="ED28" i="273"/>
  <c r="ED29" i="273" s="1"/>
  <c r="ED33" i="273" s="1"/>
  <c r="ED32" i="273"/>
  <c r="EB39" i="273"/>
  <c r="EB44" i="273"/>
  <c r="EC34" i="273"/>
  <c r="EE5" i="320"/>
  <c r="EE25" i="273"/>
  <c r="EE26" i="273" s="1"/>
  <c r="EE5" i="315"/>
  <c r="EE5" i="265"/>
  <c r="EE5" i="288"/>
  <c r="EE5" i="282"/>
  <c r="EE5" i="275"/>
  <c r="EE5" i="286"/>
  <c r="EE5" i="285"/>
  <c r="EE5" i="289"/>
  <c r="EE5" i="278"/>
  <c r="EE15" i="273"/>
  <c r="EE16" i="273" s="1"/>
  <c r="EE5" i="273"/>
  <c r="ED177" i="273"/>
  <c r="ED168" i="273"/>
  <c r="DL108" i="278" l="1"/>
  <c r="DL50" i="325"/>
  <c r="DL51" i="325" s="1"/>
  <c r="DL54" i="325" s="1"/>
  <c r="DL55" i="325" s="1"/>
  <c r="DL59" i="325" s="1"/>
  <c r="DL60" i="325" s="1"/>
  <c r="DJ109" i="278"/>
  <c r="DJ9" i="265" s="1"/>
  <c r="DR25" i="327"/>
  <c r="DR62" i="324"/>
  <c r="EC87" i="278"/>
  <c r="EC88" i="278" s="1"/>
  <c r="EC94" i="278" s="1"/>
  <c r="EC48" i="324"/>
  <c r="ER10" i="273"/>
  <c r="EQ12" i="273"/>
  <c r="DM95" i="278"/>
  <c r="DM100" i="278" s="1"/>
  <c r="DM101" i="278" s="1"/>
  <c r="DO140" i="273"/>
  <c r="DN92" i="278"/>
  <c r="DR79" i="288"/>
  <c r="DR135" i="273"/>
  <c r="DR136" i="273" s="1"/>
  <c r="DR139" i="273" s="1"/>
  <c r="DQ106" i="273"/>
  <c r="DQ138" i="273"/>
  <c r="DQ269" i="278"/>
  <c r="DQ99" i="278"/>
  <c r="DP46" i="325"/>
  <c r="DP47" i="325" s="1"/>
  <c r="DP62" i="325" s="1"/>
  <c r="DP55" i="288"/>
  <c r="DO111" i="273"/>
  <c r="DN112" i="273" s="1"/>
  <c r="DN61" i="288" s="1"/>
  <c r="DO51" i="288"/>
  <c r="DO52" i="288" s="1"/>
  <c r="DO56" i="288" s="1"/>
  <c r="DO92" i="325"/>
  <c r="DO42" i="288"/>
  <c r="DO35" i="288"/>
  <c r="EE38" i="273"/>
  <c r="EE13" i="288"/>
  <c r="EE145" i="325"/>
  <c r="DR103" i="273"/>
  <c r="DR104" i="273" s="1"/>
  <c r="DR107" i="273" s="1"/>
  <c r="DR26" i="288"/>
  <c r="S63" i="325"/>
  <c r="DQ42" i="325"/>
  <c r="DQ43" i="325" s="1"/>
  <c r="DQ93" i="325"/>
  <c r="DQ221" i="278"/>
  <c r="DP20" i="275"/>
  <c r="DQ17" i="275" s="1"/>
  <c r="DP108" i="273"/>
  <c r="DO58" i="325"/>
  <c r="DQ229" i="278"/>
  <c r="DQ261" i="278"/>
  <c r="DQ71" i="278"/>
  <c r="DQ153" i="278"/>
  <c r="DQ181" i="278"/>
  <c r="DQ56" i="278"/>
  <c r="DQ144" i="278"/>
  <c r="DQ118" i="278"/>
  <c r="DQ213" i="278"/>
  <c r="DQ237" i="278"/>
  <c r="DQ277" i="278"/>
  <c r="DQ49" i="278"/>
  <c r="DQ79" i="278"/>
  <c r="DQ189" i="278"/>
  <c r="DQ205" i="278"/>
  <c r="DQ253" i="278"/>
  <c r="DQ126" i="278"/>
  <c r="DQ135" i="278"/>
  <c r="DQ173" i="278"/>
  <c r="DQ197" i="278"/>
  <c r="DQ245" i="278"/>
  <c r="DR13" i="289"/>
  <c r="DR14" i="289" s="1"/>
  <c r="DO335" i="278"/>
  <c r="DO129" i="325"/>
  <c r="DP70" i="273"/>
  <c r="DP117" i="325" s="1"/>
  <c r="DO214" i="273"/>
  <c r="DO215" i="273" s="1"/>
  <c r="DO21" i="278" s="1"/>
  <c r="DP126" i="273"/>
  <c r="DP21" i="285" s="1"/>
  <c r="DO22" i="324"/>
  <c r="DO23" i="324" s="1"/>
  <c r="DO20" i="327" s="1"/>
  <c r="DO19" i="278"/>
  <c r="DN20" i="327"/>
  <c r="DL80" i="278"/>
  <c r="DL81" i="278" s="1"/>
  <c r="DL107" i="278" s="1"/>
  <c r="DL127" i="278"/>
  <c r="DL128" i="278" s="1"/>
  <c r="DL158" i="278" s="1"/>
  <c r="DL162" i="278" s="1"/>
  <c r="DL50" i="278"/>
  <c r="DL51" i="278" s="1"/>
  <c r="DL104" i="278" s="1"/>
  <c r="AX11" i="327"/>
  <c r="DP34" i="278"/>
  <c r="DQ26" i="327"/>
  <c r="DQ28" i="278"/>
  <c r="DQ29" i="278" s="1"/>
  <c r="DQ40" i="278" s="1"/>
  <c r="DQ118" i="325"/>
  <c r="DQ130" i="325"/>
  <c r="DG329" i="278"/>
  <c r="DG30" i="265" s="1"/>
  <c r="DM39" i="278"/>
  <c r="DM41" i="278" s="1"/>
  <c r="DM127" i="278" s="1"/>
  <c r="DM128" i="278" s="1"/>
  <c r="DM158" i="278" s="1"/>
  <c r="DH329" i="278"/>
  <c r="DH30" i="265" s="1"/>
  <c r="DI314" i="278"/>
  <c r="DI315" i="278" s="1"/>
  <c r="DI327" i="278" s="1"/>
  <c r="DI67" i="265"/>
  <c r="DI323" i="278"/>
  <c r="DI324" i="278" s="1"/>
  <c r="DI328" i="278" s="1"/>
  <c r="DI73" i="265"/>
  <c r="EC319" i="278"/>
  <c r="EC310" i="278"/>
  <c r="DJ311" i="278"/>
  <c r="DJ312" i="278" s="1"/>
  <c r="DJ320" i="278"/>
  <c r="DJ321" i="278" s="1"/>
  <c r="DI11" i="265"/>
  <c r="DI29" i="265" s="1"/>
  <c r="DK162" i="278"/>
  <c r="DN22" i="278"/>
  <c r="DN39" i="278" s="1"/>
  <c r="DN41" i="278" s="1"/>
  <c r="DO276" i="278"/>
  <c r="DO278" i="278" s="1"/>
  <c r="DO294" i="278" s="1"/>
  <c r="DO260" i="278"/>
  <c r="DO262" i="278" s="1"/>
  <c r="DO292" i="278" s="1"/>
  <c r="DO268" i="278"/>
  <c r="DO270" i="278" s="1"/>
  <c r="DO293" i="278" s="1"/>
  <c r="DO244" i="278"/>
  <c r="DO246" i="278" s="1"/>
  <c r="DO290" i="278" s="1"/>
  <c r="DO252" i="278"/>
  <c r="DO254" i="278" s="1"/>
  <c r="DO291" i="278" s="1"/>
  <c r="DO236" i="278"/>
  <c r="DO238" i="278" s="1"/>
  <c r="DO289" i="278" s="1"/>
  <c r="DO228" i="278"/>
  <c r="DO230" i="278" s="1"/>
  <c r="DO288" i="278" s="1"/>
  <c r="DO204" i="278"/>
  <c r="DO206" i="278" s="1"/>
  <c r="DO285" i="278" s="1"/>
  <c r="DO212" i="278"/>
  <c r="DO214" i="278" s="1"/>
  <c r="DO286" i="278" s="1"/>
  <c r="DO220" i="278"/>
  <c r="DO222" i="278" s="1"/>
  <c r="DO287" i="278" s="1"/>
  <c r="DO172" i="278"/>
  <c r="DO174" i="278" s="1"/>
  <c r="DO281" i="278" s="1"/>
  <c r="DO188" i="278"/>
  <c r="DO190" i="278" s="1"/>
  <c r="DO283" i="278" s="1"/>
  <c r="DO196" i="278"/>
  <c r="DO198" i="278" s="1"/>
  <c r="DO284" i="278" s="1"/>
  <c r="DO180" i="278"/>
  <c r="DO182" i="278" s="1"/>
  <c r="DO282" i="278" s="1"/>
  <c r="DO134" i="278"/>
  <c r="DO136" i="278" s="1"/>
  <c r="DO159" i="278" s="1"/>
  <c r="DO143" i="278"/>
  <c r="DO145" i="278" s="1"/>
  <c r="DO160" i="278" s="1"/>
  <c r="DO152" i="278"/>
  <c r="DO154" i="278" s="1"/>
  <c r="DO161" i="278" s="1"/>
  <c r="DO20" i="278"/>
  <c r="DL61" i="278"/>
  <c r="DL62" i="278" s="1"/>
  <c r="DL65" i="278" s="1"/>
  <c r="DL64" i="278"/>
  <c r="DN295" i="278"/>
  <c r="DN301" i="278" s="1"/>
  <c r="EC275" i="278"/>
  <c r="EC259" i="278"/>
  <c r="EC267" i="278"/>
  <c r="EC243" i="278"/>
  <c r="EC251" i="278"/>
  <c r="EC235" i="278"/>
  <c r="EC227" i="278"/>
  <c r="EC203" i="278"/>
  <c r="EC211" i="278"/>
  <c r="EC219" i="278"/>
  <c r="EC171" i="278"/>
  <c r="EC187" i="278"/>
  <c r="EC195" i="278"/>
  <c r="EC179" i="278"/>
  <c r="EC133" i="278"/>
  <c r="EC142" i="278"/>
  <c r="EC151" i="278"/>
  <c r="DM72" i="278"/>
  <c r="DM73" i="278" s="1"/>
  <c r="DM106" i="278" s="1"/>
  <c r="DM57" i="278"/>
  <c r="DM58" i="278" s="1"/>
  <c r="DK61" i="278"/>
  <c r="DK62" i="278" s="1"/>
  <c r="DK65" i="278" s="1"/>
  <c r="DK64" i="278"/>
  <c r="DL3" i="285"/>
  <c r="DL3" i="286"/>
  <c r="DL3" i="275"/>
  <c r="DL3" i="320"/>
  <c r="DL3" i="324"/>
  <c r="DL3" i="273"/>
  <c r="DL3" i="327"/>
  <c r="DL3" i="325"/>
  <c r="DL3" i="289"/>
  <c r="DL3" i="278"/>
  <c r="DL3" i="265"/>
  <c r="DL3" i="282"/>
  <c r="DL3" i="323"/>
  <c r="DL3" i="315"/>
  <c r="DL3" i="288"/>
  <c r="DP21" i="327"/>
  <c r="DP58" i="324"/>
  <c r="DM11" i="325"/>
  <c r="DM28" i="285"/>
  <c r="DM66" i="324"/>
  <c r="DM34" i="265"/>
  <c r="DQ207" i="273"/>
  <c r="DQ169" i="273"/>
  <c r="DR170" i="273" s="1"/>
  <c r="DR172" i="273" s="1"/>
  <c r="DR173" i="273" s="1"/>
  <c r="DR2" i="325"/>
  <c r="DR121" i="273"/>
  <c r="DR122" i="273" s="1"/>
  <c r="DR125" i="273" s="1"/>
  <c r="DR2" i="323"/>
  <c r="DR154" i="273"/>
  <c r="DR155" i="273" s="1"/>
  <c r="DR2" i="289"/>
  <c r="DR220" i="273"/>
  <c r="DR221" i="273" s="1"/>
  <c r="DR2" i="282"/>
  <c r="DR2" i="275"/>
  <c r="DR2" i="315"/>
  <c r="DR2" i="288"/>
  <c r="DR2" i="324"/>
  <c r="DR51" i="273"/>
  <c r="DR52" i="273" s="1"/>
  <c r="DR107" i="325" s="1"/>
  <c r="DR108" i="325" s="1"/>
  <c r="DR135" i="325" s="1"/>
  <c r="DR2" i="286"/>
  <c r="DR2" i="278"/>
  <c r="DR2" i="327"/>
  <c r="DR2" i="273"/>
  <c r="DR2" i="320"/>
  <c r="DR84" i="273"/>
  <c r="DR85" i="273" s="1"/>
  <c r="DR163" i="273"/>
  <c r="DR164" i="273" s="1"/>
  <c r="DR2" i="265"/>
  <c r="DR2" i="285"/>
  <c r="DR64" i="273"/>
  <c r="DR65" i="273" s="1"/>
  <c r="DR45" i="325" s="1"/>
  <c r="DP59" i="324"/>
  <c r="DP22" i="327"/>
  <c r="DQ4" i="273"/>
  <c r="DQ4" i="288"/>
  <c r="DQ4" i="327"/>
  <c r="DQ4" i="286"/>
  <c r="DQ4" i="275"/>
  <c r="DQ4" i="324"/>
  <c r="DQ4" i="320"/>
  <c r="DQ4" i="323"/>
  <c r="DQ4" i="265"/>
  <c r="DQ4" i="285"/>
  <c r="DQ4" i="278"/>
  <c r="DQ4" i="289"/>
  <c r="DQ4" i="315"/>
  <c r="DQ4" i="325"/>
  <c r="DQ4" i="282"/>
  <c r="DQ37" i="324"/>
  <c r="DQ38" i="324" s="1"/>
  <c r="DQ178" i="273"/>
  <c r="DQ55" i="273"/>
  <c r="DR56" i="273" s="1"/>
  <c r="DQ27" i="324"/>
  <c r="DQ28" i="324" s="1"/>
  <c r="DQ32" i="324"/>
  <c r="DQ33" i="324" s="1"/>
  <c r="DQ180" i="273"/>
  <c r="DQ88" i="273"/>
  <c r="DQ124" i="273"/>
  <c r="DN28" i="285"/>
  <c r="DN34" i="265"/>
  <c r="DN66" i="324"/>
  <c r="DN11" i="325"/>
  <c r="DQ179" i="273"/>
  <c r="DQ68" i="273"/>
  <c r="DO202" i="273"/>
  <c r="DO203" i="273" s="1"/>
  <c r="DP90" i="273"/>
  <c r="DP91" i="278" s="1"/>
  <c r="DO208" i="273"/>
  <c r="DO209" i="273" s="1"/>
  <c r="DO197" i="273"/>
  <c r="DO198" i="273" s="1"/>
  <c r="DO201" i="273" s="1"/>
  <c r="DQ15" i="275"/>
  <c r="DQ42" i="324"/>
  <c r="DQ43" i="324" s="1"/>
  <c r="DQ69" i="273"/>
  <c r="DQ73" i="273"/>
  <c r="DR74" i="273" s="1"/>
  <c r="DQ93" i="273"/>
  <c r="DR94" i="273" s="1"/>
  <c r="DR181" i="273" s="1"/>
  <c r="DQ89" i="273"/>
  <c r="DQ11" i="286"/>
  <c r="DP24" i="327"/>
  <c r="DP61" i="324"/>
  <c r="DM189" i="273"/>
  <c r="DM190" i="273" s="1"/>
  <c r="DN182" i="273"/>
  <c r="DS219" i="273"/>
  <c r="DT40" i="273"/>
  <c r="DS43" i="273"/>
  <c r="DS45" i="273" s="1"/>
  <c r="DS149" i="273" s="1"/>
  <c r="DS150" i="273" s="1"/>
  <c r="DS49" i="324" s="1"/>
  <c r="DS50" i="324" s="1"/>
  <c r="DP60" i="324"/>
  <c r="DP23" i="327"/>
  <c r="EF5" i="327"/>
  <c r="EF5" i="325"/>
  <c r="ED34" i="273"/>
  <c r="EF5" i="324"/>
  <c r="EF5" i="323"/>
  <c r="EE28" i="273"/>
  <c r="EE29" i="273" s="1"/>
  <c r="EE33" i="273" s="1"/>
  <c r="EE32" i="273"/>
  <c r="EC44" i="273"/>
  <c r="EC39" i="273"/>
  <c r="EF5" i="320"/>
  <c r="EF25" i="273"/>
  <c r="EF26" i="273" s="1"/>
  <c r="EF5" i="315"/>
  <c r="EF5" i="288"/>
  <c r="EF5" i="282"/>
  <c r="EF5" i="275"/>
  <c r="EF5" i="286"/>
  <c r="EF5" i="265"/>
  <c r="EF5" i="285"/>
  <c r="EF5" i="289"/>
  <c r="EF5" i="278"/>
  <c r="EF15" i="273"/>
  <c r="EF16" i="273" s="1"/>
  <c r="EF5" i="273"/>
  <c r="EE177" i="273"/>
  <c r="EE168" i="273"/>
  <c r="DM108" i="278" l="1"/>
  <c r="DM50" i="325"/>
  <c r="DM51" i="325" s="1"/>
  <c r="DM54" i="325" s="1"/>
  <c r="DM55" i="325" s="1"/>
  <c r="DM59" i="325" s="1"/>
  <c r="DM60" i="325" s="1"/>
  <c r="DS62" i="324"/>
  <c r="DS25" i="327"/>
  <c r="ED87" i="278"/>
  <c r="ED88" i="278" s="1"/>
  <c r="ED94" i="278" s="1"/>
  <c r="ED48" i="324"/>
  <c r="ES10" i="273"/>
  <c r="ER12" i="273"/>
  <c r="DR253" i="278"/>
  <c r="DR99" i="278"/>
  <c r="DR106" i="273"/>
  <c r="DR138" i="273"/>
  <c r="DP22" i="324"/>
  <c r="DP23" i="324" s="1"/>
  <c r="DP20" i="327" s="1"/>
  <c r="DP140" i="273"/>
  <c r="DO92" i="278"/>
  <c r="DS79" i="288"/>
  <c r="DS135" i="273"/>
  <c r="DS136" i="273" s="1"/>
  <c r="DS139" i="273" s="1"/>
  <c r="DP111" i="273"/>
  <c r="DO112" i="273" s="1"/>
  <c r="DO61" i="288" s="1"/>
  <c r="DP51" i="288"/>
  <c r="DP52" i="288" s="1"/>
  <c r="DP56" i="288" s="1"/>
  <c r="DQ46" i="325"/>
  <c r="DQ47" i="325" s="1"/>
  <c r="DQ62" i="325" s="1"/>
  <c r="DQ55" i="288"/>
  <c r="DP92" i="325"/>
  <c r="DP42" i="288"/>
  <c r="DP35" i="288"/>
  <c r="DS103" i="273"/>
  <c r="DS104" i="273" s="1"/>
  <c r="DS107" i="273" s="1"/>
  <c r="DS26" i="288"/>
  <c r="EF38" i="273"/>
  <c r="EF145" i="325"/>
  <c r="EF13" i="288"/>
  <c r="DQ20" i="275"/>
  <c r="DR17" i="275" s="1"/>
  <c r="S99" i="325"/>
  <c r="DR42" i="325"/>
  <c r="DR43" i="325" s="1"/>
  <c r="DR93" i="325"/>
  <c r="DQ108" i="273"/>
  <c r="DP58" i="325"/>
  <c r="DR49" i="278"/>
  <c r="DR135" i="278"/>
  <c r="DR205" i="278"/>
  <c r="DR153" i="278"/>
  <c r="DR245" i="278"/>
  <c r="DR269" i="278"/>
  <c r="DS13" i="289"/>
  <c r="DS14" i="289" s="1"/>
  <c r="DO57" i="324"/>
  <c r="DR79" i="278"/>
  <c r="DR118" i="278"/>
  <c r="DR189" i="278"/>
  <c r="DR197" i="278"/>
  <c r="DR237" i="278"/>
  <c r="DR277" i="278"/>
  <c r="DR71" i="278"/>
  <c r="DR173" i="278"/>
  <c r="DR181" i="278"/>
  <c r="DR229" i="278"/>
  <c r="DR261" i="278"/>
  <c r="DR56" i="278"/>
  <c r="DR144" i="278"/>
  <c r="DR126" i="278"/>
  <c r="DR213" i="278"/>
  <c r="DR221" i="278"/>
  <c r="DQ70" i="273"/>
  <c r="DQ19" i="278" s="1"/>
  <c r="DP214" i="273"/>
  <c r="DP215" i="273" s="1"/>
  <c r="DP21" i="278" s="1"/>
  <c r="DP335" i="278"/>
  <c r="DP19" i="278"/>
  <c r="DP129" i="325"/>
  <c r="DQ126" i="273"/>
  <c r="DQ21" i="285" s="1"/>
  <c r="DQ34" i="278"/>
  <c r="DR28" i="278"/>
  <c r="DR29" i="278" s="1"/>
  <c r="DR40" i="278" s="1"/>
  <c r="DR130" i="325"/>
  <c r="DR118" i="325"/>
  <c r="DR26" i="327"/>
  <c r="DM119" i="278"/>
  <c r="DM120" i="278" s="1"/>
  <c r="DM157" i="278" s="1"/>
  <c r="DM162" i="278" s="1"/>
  <c r="DN33" i="278"/>
  <c r="DN35" i="278" s="1"/>
  <c r="DM50" i="278"/>
  <c r="DM51" i="278" s="1"/>
  <c r="DM104" i="278" s="1"/>
  <c r="DM80" i="278"/>
  <c r="DM81" i="278" s="1"/>
  <c r="DM107" i="278" s="1"/>
  <c r="DI329" i="278"/>
  <c r="DI30" i="265" s="1"/>
  <c r="DJ314" i="278"/>
  <c r="DJ315" i="278" s="1"/>
  <c r="DJ327" i="278" s="1"/>
  <c r="DJ67" i="265"/>
  <c r="DJ323" i="278"/>
  <c r="DJ324" i="278" s="1"/>
  <c r="DJ328" i="278" s="1"/>
  <c r="DJ73" i="265"/>
  <c r="DJ10" i="265"/>
  <c r="DJ11" i="265" s="1"/>
  <c r="DJ29" i="265" s="1"/>
  <c r="ED319" i="278"/>
  <c r="ED310" i="278"/>
  <c r="DO22" i="278"/>
  <c r="DO39" i="278" s="1"/>
  <c r="DO41" i="278" s="1"/>
  <c r="DL66" i="278"/>
  <c r="DL105" i="278" s="1"/>
  <c r="DL109" i="278" s="1"/>
  <c r="DL300" i="278"/>
  <c r="DL302" i="278" s="1"/>
  <c r="DL303" i="278" s="1"/>
  <c r="DK300" i="278"/>
  <c r="DK302" i="278" s="1"/>
  <c r="DK303" i="278" s="1"/>
  <c r="DK66" i="278"/>
  <c r="DK105" i="278" s="1"/>
  <c r="DK109" i="278" s="1"/>
  <c r="DO295" i="278"/>
  <c r="DO301" i="278" s="1"/>
  <c r="DN80" i="278"/>
  <c r="DN81" i="278" s="1"/>
  <c r="DN107" i="278" s="1"/>
  <c r="DN119" i="278"/>
  <c r="DN120" i="278" s="1"/>
  <c r="DN157" i="278" s="1"/>
  <c r="DN127" i="278"/>
  <c r="DN128" i="278" s="1"/>
  <c r="DN158" i="278" s="1"/>
  <c r="DN50" i="278"/>
  <c r="DN51" i="278" s="1"/>
  <c r="DN104" i="278" s="1"/>
  <c r="ED44" i="273"/>
  <c r="ED275" i="278"/>
  <c r="ED251" i="278"/>
  <c r="ED259" i="278"/>
  <c r="ED267" i="278"/>
  <c r="ED235" i="278"/>
  <c r="ED243" i="278"/>
  <c r="ED219" i="278"/>
  <c r="ED227" i="278"/>
  <c r="ED203" i="278"/>
  <c r="ED211" i="278"/>
  <c r="ED195" i="278"/>
  <c r="ED179" i="278"/>
  <c r="ED187" i="278"/>
  <c r="ED171" i="278"/>
  <c r="ED151" i="278"/>
  <c r="ED133" i="278"/>
  <c r="ED142" i="278"/>
  <c r="DP276" i="278"/>
  <c r="DP278" i="278" s="1"/>
  <c r="DP294" i="278" s="1"/>
  <c r="DP252" i="278"/>
  <c r="DP254" i="278" s="1"/>
  <c r="DP291" i="278" s="1"/>
  <c r="DP260" i="278"/>
  <c r="DP262" i="278" s="1"/>
  <c r="DP292" i="278" s="1"/>
  <c r="DP268" i="278"/>
  <c r="DP270" i="278" s="1"/>
  <c r="DP293" i="278" s="1"/>
  <c r="DP236" i="278"/>
  <c r="DP238" i="278" s="1"/>
  <c r="DP289" i="278" s="1"/>
  <c r="DP244" i="278"/>
  <c r="DP246" i="278" s="1"/>
  <c r="DP290" i="278" s="1"/>
  <c r="DP220" i="278"/>
  <c r="DP222" i="278" s="1"/>
  <c r="DP287" i="278" s="1"/>
  <c r="DP228" i="278"/>
  <c r="DP230" i="278" s="1"/>
  <c r="DP288" i="278" s="1"/>
  <c r="DP204" i="278"/>
  <c r="DP206" i="278" s="1"/>
  <c r="DP285" i="278" s="1"/>
  <c r="DP212" i="278"/>
  <c r="DP214" i="278" s="1"/>
  <c r="DP286" i="278" s="1"/>
  <c r="DP196" i="278"/>
  <c r="DP198" i="278" s="1"/>
  <c r="DP284" i="278" s="1"/>
  <c r="DP180" i="278"/>
  <c r="DP182" i="278" s="1"/>
  <c r="DP282" i="278" s="1"/>
  <c r="DP188" i="278"/>
  <c r="DP190" i="278" s="1"/>
  <c r="DP283" i="278" s="1"/>
  <c r="DP172" i="278"/>
  <c r="DP174" i="278" s="1"/>
  <c r="DP281" i="278" s="1"/>
  <c r="DP152" i="278"/>
  <c r="DP154" i="278" s="1"/>
  <c r="DP161" i="278" s="1"/>
  <c r="DP134" i="278"/>
  <c r="DP136" i="278" s="1"/>
  <c r="DP159" i="278" s="1"/>
  <c r="DP143" i="278"/>
  <c r="DP145" i="278" s="1"/>
  <c r="DP160" i="278" s="1"/>
  <c r="DP20" i="278"/>
  <c r="DM64" i="278"/>
  <c r="DM61" i="278"/>
  <c r="DM62" i="278" s="1"/>
  <c r="DM65" i="278" s="1"/>
  <c r="DN189" i="273"/>
  <c r="DN190" i="273" s="1"/>
  <c r="DO182" i="273"/>
  <c r="DQ59" i="324"/>
  <c r="DQ22" i="327"/>
  <c r="DQ60" i="324"/>
  <c r="DQ23" i="327"/>
  <c r="DR88" i="273"/>
  <c r="DR180" i="273"/>
  <c r="DR124" i="273"/>
  <c r="DR73" i="273"/>
  <c r="DS74" i="273" s="1"/>
  <c r="DR69" i="273"/>
  <c r="DR42" i="324"/>
  <c r="DR43" i="324" s="1"/>
  <c r="DR15" i="275"/>
  <c r="DR89" i="273"/>
  <c r="DR11" i="286"/>
  <c r="DR93" i="273"/>
  <c r="DS94" i="273" s="1"/>
  <c r="DS181" i="273" s="1"/>
  <c r="DS2" i="320"/>
  <c r="DS2" i="273"/>
  <c r="DS2" i="289"/>
  <c r="DS2" i="278"/>
  <c r="DS220" i="273"/>
  <c r="DS221" i="273" s="1"/>
  <c r="DS2" i="285"/>
  <c r="DS2" i="275"/>
  <c r="DS2" i="324"/>
  <c r="DS51" i="273"/>
  <c r="DS121" i="273"/>
  <c r="DS122" i="273" s="1"/>
  <c r="DS125" i="273" s="1"/>
  <c r="DS154" i="273"/>
  <c r="DS155" i="273" s="1"/>
  <c r="DS2" i="315"/>
  <c r="DS2" i="325"/>
  <c r="DS2" i="323"/>
  <c r="DS2" i="327"/>
  <c r="DS2" i="265"/>
  <c r="DS2" i="286"/>
  <c r="DS163" i="273"/>
  <c r="DS164" i="273" s="1"/>
  <c r="DS2" i="282"/>
  <c r="DS64" i="273"/>
  <c r="DS65" i="273" s="1"/>
  <c r="DS45" i="325" s="1"/>
  <c r="DS2" i="288"/>
  <c r="DS84" i="273"/>
  <c r="DS85" i="273" s="1"/>
  <c r="DM3" i="265"/>
  <c r="DM3" i="275"/>
  <c r="DM3" i="323"/>
  <c r="DM3" i="324"/>
  <c r="DM3" i="327"/>
  <c r="DM3" i="325"/>
  <c r="DM3" i="289"/>
  <c r="DM3" i="273"/>
  <c r="DM3" i="278"/>
  <c r="DM3" i="285"/>
  <c r="DM3" i="320"/>
  <c r="DM3" i="282"/>
  <c r="DM3" i="286"/>
  <c r="DM3" i="315"/>
  <c r="DM3" i="288"/>
  <c r="DQ61" i="324"/>
  <c r="DQ24" i="327"/>
  <c r="DQ58" i="324"/>
  <c r="DQ21" i="327"/>
  <c r="DR32" i="324"/>
  <c r="DR33" i="324" s="1"/>
  <c r="DR37" i="324"/>
  <c r="DR38" i="324" s="1"/>
  <c r="DR55" i="273"/>
  <c r="DS56" i="273" s="1"/>
  <c r="DR27" i="324"/>
  <c r="DR28" i="324" s="1"/>
  <c r="DR178" i="273"/>
  <c r="DT43" i="273"/>
  <c r="DT45" i="273" s="1"/>
  <c r="DT149" i="273" s="1"/>
  <c r="DT150" i="273" s="1"/>
  <c r="DT49" i="324" s="1"/>
  <c r="DT50" i="324" s="1"/>
  <c r="DT219" i="273"/>
  <c r="DU40" i="273"/>
  <c r="DP208" i="273"/>
  <c r="DP209" i="273" s="1"/>
  <c r="DP202" i="273"/>
  <c r="DP203" i="273" s="1"/>
  <c r="DP197" i="273"/>
  <c r="DP198" i="273" s="1"/>
  <c r="DP201" i="273" s="1"/>
  <c r="DQ90" i="273"/>
  <c r="DQ91" i="278" s="1"/>
  <c r="DR179" i="273"/>
  <c r="DR68" i="273"/>
  <c r="DR169" i="273"/>
  <c r="DS170" i="273" s="1"/>
  <c r="DS172" i="273" s="1"/>
  <c r="DS173" i="273" s="1"/>
  <c r="DR207" i="273"/>
  <c r="DR4" i="286"/>
  <c r="DR4" i="265"/>
  <c r="DR4" i="315"/>
  <c r="DR4" i="327"/>
  <c r="DR4" i="288"/>
  <c r="DR4" i="325"/>
  <c r="DR4" i="320"/>
  <c r="DR4" i="289"/>
  <c r="DR4" i="275"/>
  <c r="DR4" i="323"/>
  <c r="DR4" i="282"/>
  <c r="DR4" i="278"/>
  <c r="DR4" i="324"/>
  <c r="DR4" i="273"/>
  <c r="DR4" i="285"/>
  <c r="ED39" i="273"/>
  <c r="EG5" i="325"/>
  <c r="EG5" i="327"/>
  <c r="EE34" i="273"/>
  <c r="EG5" i="324"/>
  <c r="EG5" i="323"/>
  <c r="EF28" i="273"/>
  <c r="EF29" i="273" s="1"/>
  <c r="EF33" i="273" s="1"/>
  <c r="EF32" i="273"/>
  <c r="EG5" i="320"/>
  <c r="EG25" i="273"/>
  <c r="EG26" i="273" s="1"/>
  <c r="EG5" i="315"/>
  <c r="EG5" i="275"/>
  <c r="EG5" i="286"/>
  <c r="EG5" i="265"/>
  <c r="EG5" i="288"/>
  <c r="EG5" i="282"/>
  <c r="EG5" i="278"/>
  <c r="EG5" i="285"/>
  <c r="EG5" i="289"/>
  <c r="EG15" i="273"/>
  <c r="EG16" i="273" s="1"/>
  <c r="EG5" i="273"/>
  <c r="EF177" i="273"/>
  <c r="EF168" i="273"/>
  <c r="AY32" i="265"/>
  <c r="DO63" i="324" l="1"/>
  <c r="DO64" i="324" s="1"/>
  <c r="DO34" i="265" s="1"/>
  <c r="EE87" i="278"/>
  <c r="EE88" i="278" s="1"/>
  <c r="EE94" i="278" s="1"/>
  <c r="EE48" i="324"/>
  <c r="DT62" i="324"/>
  <c r="DT25" i="327"/>
  <c r="ET10" i="273"/>
  <c r="ES12" i="273"/>
  <c r="DT79" i="288"/>
  <c r="DT135" i="273"/>
  <c r="DT136" i="273" s="1"/>
  <c r="DT139" i="273" s="1"/>
  <c r="DQ140" i="273"/>
  <c r="DP92" i="278"/>
  <c r="DN57" i="278"/>
  <c r="DN58" i="278" s="1"/>
  <c r="DN64" i="278" s="1"/>
  <c r="DN93" i="278"/>
  <c r="DN95" i="278" s="1"/>
  <c r="DN100" i="278" s="1"/>
  <c r="DN101" i="278" s="1"/>
  <c r="DP57" i="324"/>
  <c r="DS106" i="273"/>
  <c r="DS138" i="273"/>
  <c r="DS245" i="278"/>
  <c r="DS99" i="278"/>
  <c r="DQ111" i="273"/>
  <c r="DP112" i="273" s="1"/>
  <c r="DP61" i="288" s="1"/>
  <c r="DQ51" i="288"/>
  <c r="DQ52" i="288" s="1"/>
  <c r="DQ56" i="288" s="1"/>
  <c r="DR46" i="325"/>
  <c r="DR47" i="325" s="1"/>
  <c r="DR62" i="325" s="1"/>
  <c r="DR55" i="288"/>
  <c r="DQ92" i="325"/>
  <c r="DQ42" i="288"/>
  <c r="DQ35" i="288"/>
  <c r="DR20" i="275"/>
  <c r="DS17" i="275" s="1"/>
  <c r="EG38" i="273"/>
  <c r="EG13" i="288"/>
  <c r="EG145" i="325"/>
  <c r="DT103" i="273"/>
  <c r="DT104" i="273" s="1"/>
  <c r="DT107" i="273" s="1"/>
  <c r="DT26" i="288"/>
  <c r="DQ129" i="325"/>
  <c r="DO11" i="325"/>
  <c r="DS42" i="325"/>
  <c r="DS43" i="325" s="1"/>
  <c r="DS93" i="325"/>
  <c r="DQ214" i="273"/>
  <c r="DQ215" i="273" s="1"/>
  <c r="DQ21" i="278" s="1"/>
  <c r="DS153" i="278"/>
  <c r="DS135" i="278"/>
  <c r="DR70" i="273"/>
  <c r="DR117" i="325" s="1"/>
  <c r="DQ22" i="324"/>
  <c r="DQ23" i="324" s="1"/>
  <c r="DQ57" i="324" s="1"/>
  <c r="DQ63" i="324" s="1"/>
  <c r="DQ64" i="324" s="1"/>
  <c r="DS118" i="278"/>
  <c r="DR108" i="273"/>
  <c r="DQ58" i="325"/>
  <c r="DS189" i="278"/>
  <c r="DS56" i="278"/>
  <c r="DS144" i="278"/>
  <c r="DS173" i="278"/>
  <c r="DS229" i="278"/>
  <c r="DS261" i="278"/>
  <c r="DS49" i="278"/>
  <c r="DS126" i="278"/>
  <c r="DS181" i="278"/>
  <c r="DS205" i="278"/>
  <c r="DS277" i="278"/>
  <c r="DQ117" i="325"/>
  <c r="DS269" i="278"/>
  <c r="DS79" i="278"/>
  <c r="DS71" i="278"/>
  <c r="DS197" i="278"/>
  <c r="DS213" i="278"/>
  <c r="DS237" i="278"/>
  <c r="DQ335" i="278"/>
  <c r="DS221" i="278"/>
  <c r="DS253" i="278"/>
  <c r="DT13" i="289"/>
  <c r="DT14" i="289" s="1"/>
  <c r="DR126" i="273"/>
  <c r="DR21" i="285" s="1"/>
  <c r="AY334" i="278"/>
  <c r="AY336" i="278" s="1"/>
  <c r="AY11" i="327" s="1"/>
  <c r="DN72" i="278"/>
  <c r="DN73" i="278" s="1"/>
  <c r="DN106" i="278" s="1"/>
  <c r="DR34" i="278"/>
  <c r="DS28" i="278"/>
  <c r="DS29" i="278" s="1"/>
  <c r="DS40" i="278" s="1"/>
  <c r="DS130" i="325"/>
  <c r="DS118" i="325"/>
  <c r="DP22" i="278"/>
  <c r="DP39" i="278" s="1"/>
  <c r="DP41" i="278" s="1"/>
  <c r="DJ329" i="278"/>
  <c r="DJ30" i="265" s="1"/>
  <c r="DO33" i="278"/>
  <c r="DO35" i="278" s="1"/>
  <c r="DL10" i="265"/>
  <c r="DL320" i="278"/>
  <c r="DL321" i="278" s="1"/>
  <c r="DL311" i="278"/>
  <c r="DL312" i="278" s="1"/>
  <c r="DK311" i="278"/>
  <c r="DK312" i="278" s="1"/>
  <c r="DK10" i="265"/>
  <c r="DK320" i="278"/>
  <c r="DK321" i="278" s="1"/>
  <c r="EE319" i="278"/>
  <c r="EE310" i="278"/>
  <c r="DK9" i="265"/>
  <c r="DM66" i="278"/>
  <c r="DM105" i="278" s="1"/>
  <c r="DM109" i="278" s="1"/>
  <c r="DL9" i="265"/>
  <c r="DM300" i="278"/>
  <c r="DM302" i="278" s="1"/>
  <c r="DM303" i="278" s="1"/>
  <c r="DN162" i="278"/>
  <c r="EE39" i="273"/>
  <c r="EE275" i="278"/>
  <c r="EE243" i="278"/>
  <c r="EE259" i="278"/>
  <c r="EE267" i="278"/>
  <c r="EE235" i="278"/>
  <c r="EE211" i="278"/>
  <c r="EE219" i="278"/>
  <c r="EE227" i="278"/>
  <c r="EE251" i="278"/>
  <c r="EE187" i="278"/>
  <c r="EE195" i="278"/>
  <c r="EE171" i="278"/>
  <c r="EE203" i="278"/>
  <c r="EE179" i="278"/>
  <c r="EE142" i="278"/>
  <c r="EE151" i="278"/>
  <c r="EE133" i="278"/>
  <c r="DO119" i="278"/>
  <c r="DO120" i="278" s="1"/>
  <c r="DO157" i="278" s="1"/>
  <c r="DO80" i="278"/>
  <c r="DO81" i="278" s="1"/>
  <c r="DO107" i="278" s="1"/>
  <c r="DO127" i="278"/>
  <c r="DO128" i="278" s="1"/>
  <c r="DO158" i="278" s="1"/>
  <c r="DO50" i="278"/>
  <c r="DO51" i="278" s="1"/>
  <c r="DO104" i="278" s="1"/>
  <c r="DP295" i="278"/>
  <c r="DP301" i="278" s="1"/>
  <c r="DQ268" i="278"/>
  <c r="DQ270" i="278" s="1"/>
  <c r="DQ293" i="278" s="1"/>
  <c r="DQ276" i="278"/>
  <c r="DQ278" i="278" s="1"/>
  <c r="DQ294" i="278" s="1"/>
  <c r="DQ244" i="278"/>
  <c r="DQ246" i="278" s="1"/>
  <c r="DQ290" i="278" s="1"/>
  <c r="DQ252" i="278"/>
  <c r="DQ254" i="278" s="1"/>
  <c r="DQ291" i="278" s="1"/>
  <c r="DQ260" i="278"/>
  <c r="DQ262" i="278" s="1"/>
  <c r="DQ292" i="278" s="1"/>
  <c r="DQ236" i="278"/>
  <c r="DQ238" i="278" s="1"/>
  <c r="DQ289" i="278" s="1"/>
  <c r="DQ212" i="278"/>
  <c r="DQ214" i="278" s="1"/>
  <c r="DQ286" i="278" s="1"/>
  <c r="DQ220" i="278"/>
  <c r="DQ222" i="278" s="1"/>
  <c r="DQ287" i="278" s="1"/>
  <c r="DQ228" i="278"/>
  <c r="DQ230" i="278" s="1"/>
  <c r="DQ288" i="278" s="1"/>
  <c r="DQ204" i="278"/>
  <c r="DQ206" i="278" s="1"/>
  <c r="DQ285" i="278" s="1"/>
  <c r="DQ188" i="278"/>
  <c r="DQ190" i="278" s="1"/>
  <c r="DQ283" i="278" s="1"/>
  <c r="DQ196" i="278"/>
  <c r="DQ198" i="278" s="1"/>
  <c r="DQ284" i="278" s="1"/>
  <c r="DQ172" i="278"/>
  <c r="DQ174" i="278" s="1"/>
  <c r="DQ281" i="278" s="1"/>
  <c r="DQ180" i="278"/>
  <c r="DQ182" i="278" s="1"/>
  <c r="DQ282" i="278" s="1"/>
  <c r="DQ143" i="278"/>
  <c r="DQ145" i="278" s="1"/>
  <c r="DQ160" i="278" s="1"/>
  <c r="DQ152" i="278"/>
  <c r="DQ154" i="278" s="1"/>
  <c r="DQ161" i="278" s="1"/>
  <c r="DQ134" i="278"/>
  <c r="DQ136" i="278" s="1"/>
  <c r="DQ159" i="278" s="1"/>
  <c r="DQ20" i="278"/>
  <c r="DR90" i="273"/>
  <c r="DS4" i="282"/>
  <c r="DS4" i="265"/>
  <c r="DS4" i="288"/>
  <c r="DS4" i="327"/>
  <c r="DS4" i="278"/>
  <c r="DS4" i="285"/>
  <c r="DS4" i="323"/>
  <c r="DS4" i="289"/>
  <c r="DS4" i="320"/>
  <c r="DS4" i="286"/>
  <c r="DS4" i="325"/>
  <c r="DS4" i="315"/>
  <c r="DS4" i="275"/>
  <c r="DS4" i="273"/>
  <c r="DS4" i="324"/>
  <c r="DS69" i="273"/>
  <c r="DS42" i="324"/>
  <c r="DS43" i="324" s="1"/>
  <c r="DS73" i="273"/>
  <c r="DT74" i="273" s="1"/>
  <c r="DS15" i="275"/>
  <c r="DQ208" i="273"/>
  <c r="DQ209" i="273" s="1"/>
  <c r="DQ202" i="273"/>
  <c r="DQ203" i="273" s="1"/>
  <c r="DQ197" i="273"/>
  <c r="DQ198" i="273" s="1"/>
  <c r="DQ201" i="273" s="1"/>
  <c r="DT2" i="320"/>
  <c r="DT2" i="278"/>
  <c r="DT2" i="289"/>
  <c r="DT121" i="273"/>
  <c r="DT122" i="273" s="1"/>
  <c r="DT125" i="273" s="1"/>
  <c r="DT2" i="325"/>
  <c r="DT2" i="285"/>
  <c r="DT64" i="273"/>
  <c r="DT51" i="273"/>
  <c r="DT52" i="273" s="1"/>
  <c r="DT107" i="325" s="1"/>
  <c r="DT108" i="325" s="1"/>
  <c r="DT135" i="325" s="1"/>
  <c r="DT2" i="315"/>
  <c r="DT2" i="282"/>
  <c r="DT2" i="275"/>
  <c r="DT84" i="273"/>
  <c r="DT85" i="273" s="1"/>
  <c r="DT154" i="273"/>
  <c r="DT155" i="273" s="1"/>
  <c r="DT163" i="273"/>
  <c r="DT164" i="273" s="1"/>
  <c r="DT220" i="273"/>
  <c r="DT221" i="273" s="1"/>
  <c r="DT2" i="324"/>
  <c r="DT2" i="288"/>
  <c r="DT2" i="327"/>
  <c r="DT2" i="265"/>
  <c r="DT2" i="323"/>
  <c r="DT2" i="286"/>
  <c r="DT2" i="273"/>
  <c r="DR23" i="327"/>
  <c r="DR60" i="324"/>
  <c r="DS11" i="286"/>
  <c r="DS93" i="273"/>
  <c r="DT94" i="273" s="1"/>
  <c r="DT181" i="273" s="1"/>
  <c r="DS89" i="273"/>
  <c r="DS124" i="273"/>
  <c r="DS88" i="273"/>
  <c r="DS180" i="273"/>
  <c r="DO189" i="273"/>
  <c r="DO190" i="273" s="1"/>
  <c r="DP182" i="273"/>
  <c r="DR59" i="324"/>
  <c r="DR22" i="327"/>
  <c r="DS169" i="273"/>
  <c r="DT170" i="273" s="1"/>
  <c r="DT172" i="273" s="1"/>
  <c r="DT173" i="273" s="1"/>
  <c r="DS207" i="273"/>
  <c r="DN3" i="320"/>
  <c r="DN3" i="285"/>
  <c r="DN3" i="286"/>
  <c r="DN3" i="289"/>
  <c r="DN3" i="265"/>
  <c r="DN3" i="273"/>
  <c r="DN3" i="315"/>
  <c r="DN3" i="282"/>
  <c r="DN3" i="327"/>
  <c r="DN3" i="324"/>
  <c r="DN3" i="323"/>
  <c r="DN3" i="278"/>
  <c r="DN3" i="325"/>
  <c r="DN3" i="288"/>
  <c r="DN3" i="275"/>
  <c r="DS179" i="273"/>
  <c r="DS68" i="273"/>
  <c r="EE44" i="273"/>
  <c r="DV40" i="273"/>
  <c r="DU219" i="273"/>
  <c r="DU43" i="273"/>
  <c r="DU45" i="273" s="1"/>
  <c r="DU149" i="273" s="1"/>
  <c r="DU150" i="273" s="1"/>
  <c r="DU49" i="324" s="1"/>
  <c r="DU50" i="324" s="1"/>
  <c r="DR21" i="327"/>
  <c r="DR58" i="324"/>
  <c r="DS52" i="273"/>
  <c r="DS107" i="325" s="1"/>
  <c r="DS108" i="325" s="1"/>
  <c r="DS135" i="325" s="1"/>
  <c r="DR24" i="327"/>
  <c r="DR61" i="324"/>
  <c r="EH5" i="327"/>
  <c r="EH5" i="325"/>
  <c r="EF34" i="273"/>
  <c r="EH5" i="324"/>
  <c r="EH5" i="323"/>
  <c r="EG28" i="273"/>
  <c r="EG29" i="273" s="1"/>
  <c r="EG33" i="273" s="1"/>
  <c r="EG32" i="273"/>
  <c r="EH5" i="320"/>
  <c r="EH25" i="273"/>
  <c r="EH26" i="273" s="1"/>
  <c r="EH5" i="315"/>
  <c r="EH5" i="275"/>
  <c r="EH5" i="286"/>
  <c r="EH5" i="265"/>
  <c r="EH5" i="288"/>
  <c r="EH5" i="282"/>
  <c r="EH5" i="285"/>
  <c r="EH5" i="289"/>
  <c r="EH5" i="278"/>
  <c r="EH15" i="273"/>
  <c r="EH16" i="273" s="1"/>
  <c r="EH5" i="273"/>
  <c r="EG177" i="273"/>
  <c r="EG168" i="273"/>
  <c r="DN108" i="278" l="1"/>
  <c r="DN50" i="325"/>
  <c r="DN51" i="325" s="1"/>
  <c r="DN54" i="325" s="1"/>
  <c r="DN55" i="325" s="1"/>
  <c r="DN59" i="325" s="1"/>
  <c r="DN60" i="325" s="1"/>
  <c r="DO28" i="285"/>
  <c r="DN61" i="278"/>
  <c r="DN62" i="278" s="1"/>
  <c r="DN65" i="278" s="1"/>
  <c r="DO66" i="324"/>
  <c r="EF87" i="278"/>
  <c r="EF88" i="278" s="1"/>
  <c r="EF94" i="278" s="1"/>
  <c r="EF48" i="324"/>
  <c r="DU25" i="327"/>
  <c r="DU62" i="324"/>
  <c r="DP63" i="324"/>
  <c r="EU10" i="273"/>
  <c r="ET12" i="273"/>
  <c r="DT237" i="278"/>
  <c r="DT99" i="278"/>
  <c r="DR140" i="273"/>
  <c r="DQ92" i="278"/>
  <c r="DR197" i="273"/>
  <c r="DR198" i="273" s="1"/>
  <c r="DR201" i="273" s="1"/>
  <c r="DR91" i="278"/>
  <c r="DO57" i="278"/>
  <c r="DO58" i="278" s="1"/>
  <c r="DO64" i="278" s="1"/>
  <c r="DO93" i="278"/>
  <c r="DO95" i="278" s="1"/>
  <c r="DO100" i="278" s="1"/>
  <c r="DO101" i="278" s="1"/>
  <c r="DU79" i="288"/>
  <c r="DU135" i="273"/>
  <c r="DU136" i="273" s="1"/>
  <c r="DU139" i="273" s="1"/>
  <c r="DT106" i="273"/>
  <c r="DT138" i="273"/>
  <c r="DS20" i="275"/>
  <c r="DT17" i="275" s="1"/>
  <c r="DR111" i="273"/>
  <c r="DQ112" i="273" s="1"/>
  <c r="DQ61" i="288" s="1"/>
  <c r="DR51" i="288"/>
  <c r="DR52" i="288" s="1"/>
  <c r="DR56" i="288" s="1"/>
  <c r="DS46" i="325"/>
  <c r="DS47" i="325" s="1"/>
  <c r="DS62" i="325" s="1"/>
  <c r="DS55" i="288"/>
  <c r="DR92" i="325"/>
  <c r="DR42" i="288"/>
  <c r="DR35" i="288"/>
  <c r="EH38" i="273"/>
  <c r="EH13" i="288"/>
  <c r="EH145" i="325"/>
  <c r="DU103" i="273"/>
  <c r="DU104" i="273" s="1"/>
  <c r="DU107" i="273" s="1"/>
  <c r="DU26" i="288"/>
  <c r="DT42" i="325"/>
  <c r="DT43" i="325" s="1"/>
  <c r="DT93" i="325"/>
  <c r="DR22" i="324"/>
  <c r="DR23" i="324" s="1"/>
  <c r="DR20" i="327" s="1"/>
  <c r="DR214" i="273"/>
  <c r="DR215" i="273" s="1"/>
  <c r="DR21" i="278" s="1"/>
  <c r="DS70" i="273"/>
  <c r="DS129" i="325" s="1"/>
  <c r="DR335" i="278"/>
  <c r="DR129" i="325"/>
  <c r="DR19" i="278"/>
  <c r="DQ20" i="327"/>
  <c r="DS108" i="273"/>
  <c r="DR58" i="325"/>
  <c r="DT56" i="278"/>
  <c r="DT261" i="278"/>
  <c r="DT49" i="278"/>
  <c r="DT221" i="278"/>
  <c r="DT144" i="278"/>
  <c r="DT277" i="278"/>
  <c r="DT197" i="278"/>
  <c r="DT118" i="278"/>
  <c r="DT79" i="278"/>
  <c r="DT189" i="278"/>
  <c r="DT213" i="278"/>
  <c r="DT253" i="278"/>
  <c r="DU13" i="289"/>
  <c r="DU14" i="289" s="1"/>
  <c r="DT153" i="278"/>
  <c r="DT135" i="278"/>
  <c r="DT181" i="278"/>
  <c r="DT245" i="278"/>
  <c r="DT269" i="278"/>
  <c r="DT126" i="278"/>
  <c r="DT71" i="278"/>
  <c r="DT173" i="278"/>
  <c r="DT229" i="278"/>
  <c r="DT205" i="278"/>
  <c r="DS126" i="273"/>
  <c r="DS21" i="285" s="1"/>
  <c r="AY12" i="325"/>
  <c r="DS34" i="278"/>
  <c r="DS26" i="327"/>
  <c r="DT28" i="278"/>
  <c r="DT29" i="278" s="1"/>
  <c r="DT34" i="278" s="1"/>
  <c r="DT130" i="325"/>
  <c r="DT118" i="325"/>
  <c r="DT26" i="327"/>
  <c r="DP33" i="278"/>
  <c r="DP35" i="278" s="1"/>
  <c r="DO72" i="278"/>
  <c r="DO73" i="278" s="1"/>
  <c r="DO106" i="278" s="1"/>
  <c r="DQ22" i="278"/>
  <c r="DQ39" i="278" s="1"/>
  <c r="DQ41" i="278" s="1"/>
  <c r="DK11" i="265"/>
  <c r="DK29" i="265" s="1"/>
  <c r="DK314" i="278"/>
  <c r="DK315" i="278" s="1"/>
  <c r="DK327" i="278" s="1"/>
  <c r="DK67" i="265"/>
  <c r="DL314" i="278"/>
  <c r="DL67" i="265"/>
  <c r="DL11" i="265"/>
  <c r="DL29" i="265" s="1"/>
  <c r="DK323" i="278"/>
  <c r="DK324" i="278" s="1"/>
  <c r="DK328" i="278" s="1"/>
  <c r="DK73" i="265"/>
  <c r="DL323" i="278"/>
  <c r="DL73" i="265"/>
  <c r="EF319" i="278"/>
  <c r="EF310" i="278"/>
  <c r="DM10" i="265"/>
  <c r="DM320" i="278"/>
  <c r="DM321" i="278" s="1"/>
  <c r="DM311" i="278"/>
  <c r="DM312" i="278" s="1"/>
  <c r="DS90" i="273"/>
  <c r="DR208" i="273"/>
  <c r="DR209" i="273" s="1"/>
  <c r="DR202" i="273"/>
  <c r="DR203" i="273" s="1"/>
  <c r="DM9" i="265"/>
  <c r="DS19" i="278"/>
  <c r="DN300" i="278"/>
  <c r="DN302" i="278" s="1"/>
  <c r="DN303" i="278" s="1"/>
  <c r="DO162" i="278"/>
  <c r="DN66" i="278"/>
  <c r="DN105" i="278" s="1"/>
  <c r="DN109" i="278" s="1"/>
  <c r="EF44" i="273"/>
  <c r="EF275" i="278"/>
  <c r="EF267" i="278"/>
  <c r="EF251" i="278"/>
  <c r="EF259" i="278"/>
  <c r="EF243" i="278"/>
  <c r="EF203" i="278"/>
  <c r="EF235" i="278"/>
  <c r="EF211" i="278"/>
  <c r="EF219" i="278"/>
  <c r="EF227" i="278"/>
  <c r="EF179" i="278"/>
  <c r="EF195" i="278"/>
  <c r="EF171" i="278"/>
  <c r="EF133" i="278"/>
  <c r="EF187" i="278"/>
  <c r="EF142" i="278"/>
  <c r="EF151" i="278"/>
  <c r="DR276" i="278"/>
  <c r="DR278" i="278" s="1"/>
  <c r="DR294" i="278" s="1"/>
  <c r="DR252" i="278"/>
  <c r="DR254" i="278" s="1"/>
  <c r="DR291" i="278" s="1"/>
  <c r="DR268" i="278"/>
  <c r="DR270" i="278" s="1"/>
  <c r="DR293" i="278" s="1"/>
  <c r="DR260" i="278"/>
  <c r="DR262" i="278" s="1"/>
  <c r="DR292" i="278" s="1"/>
  <c r="DR204" i="278"/>
  <c r="DR206" i="278" s="1"/>
  <c r="DR285" i="278" s="1"/>
  <c r="DR244" i="278"/>
  <c r="DR246" i="278" s="1"/>
  <c r="DR290" i="278" s="1"/>
  <c r="DR236" i="278"/>
  <c r="DR238" i="278" s="1"/>
  <c r="DR289" i="278" s="1"/>
  <c r="DR212" i="278"/>
  <c r="DR214" i="278" s="1"/>
  <c r="DR286" i="278" s="1"/>
  <c r="DR220" i="278"/>
  <c r="DR222" i="278" s="1"/>
  <c r="DR287" i="278" s="1"/>
  <c r="DR228" i="278"/>
  <c r="DR230" i="278" s="1"/>
  <c r="DR288" i="278" s="1"/>
  <c r="DR180" i="278"/>
  <c r="DR182" i="278" s="1"/>
  <c r="DR282" i="278" s="1"/>
  <c r="DR196" i="278"/>
  <c r="DR198" i="278" s="1"/>
  <c r="DR284" i="278" s="1"/>
  <c r="DR172" i="278"/>
  <c r="DR174" i="278" s="1"/>
  <c r="DR281" i="278" s="1"/>
  <c r="DR134" i="278"/>
  <c r="DR136" i="278" s="1"/>
  <c r="DR159" i="278" s="1"/>
  <c r="DR143" i="278"/>
  <c r="DR145" i="278" s="1"/>
  <c r="DR160" i="278" s="1"/>
  <c r="DR188" i="278"/>
  <c r="DR190" i="278" s="1"/>
  <c r="DR283" i="278" s="1"/>
  <c r="DR152" i="278"/>
  <c r="DR154" i="278" s="1"/>
  <c r="DR161" i="278" s="1"/>
  <c r="DR20" i="278"/>
  <c r="DQ295" i="278"/>
  <c r="DQ301" i="278" s="1"/>
  <c r="DP127" i="278"/>
  <c r="DP128" i="278" s="1"/>
  <c r="DP158" i="278" s="1"/>
  <c r="DP119" i="278"/>
  <c r="DP120" i="278" s="1"/>
  <c r="DP157" i="278" s="1"/>
  <c r="DP50" i="278"/>
  <c r="DP51" i="278" s="1"/>
  <c r="DP104" i="278" s="1"/>
  <c r="DP80" i="278"/>
  <c r="DP81" i="278" s="1"/>
  <c r="DP107" i="278" s="1"/>
  <c r="DT37" i="324"/>
  <c r="DT38" i="324" s="1"/>
  <c r="DT32" i="324"/>
  <c r="DT33" i="324" s="1"/>
  <c r="DT27" i="324"/>
  <c r="DT28" i="324" s="1"/>
  <c r="DT178" i="273"/>
  <c r="DT55" i="273"/>
  <c r="DU56" i="273" s="1"/>
  <c r="DU2" i="289"/>
  <c r="DU2" i="282"/>
  <c r="DU2" i="324"/>
  <c r="DU64" i="273"/>
  <c r="DU65" i="273" s="1"/>
  <c r="DU45" i="325" s="1"/>
  <c r="DU2" i="288"/>
  <c r="DU2" i="286"/>
  <c r="DU2" i="265"/>
  <c r="DU2" i="285"/>
  <c r="DU51" i="273"/>
  <c r="DU52" i="273" s="1"/>
  <c r="DU107" i="325" s="1"/>
  <c r="DU108" i="325" s="1"/>
  <c r="DU135" i="325" s="1"/>
  <c r="DU121" i="273"/>
  <c r="DU122" i="273" s="1"/>
  <c r="DU125" i="273" s="1"/>
  <c r="DU2" i="275"/>
  <c r="DU2" i="327"/>
  <c r="DU84" i="273"/>
  <c r="DU85" i="273" s="1"/>
  <c r="DU2" i="278"/>
  <c r="DU2" i="323"/>
  <c r="DU163" i="273"/>
  <c r="DU164" i="273" s="1"/>
  <c r="DU154" i="273"/>
  <c r="DU155" i="273" s="1"/>
  <c r="DU220" i="273"/>
  <c r="DU221" i="273" s="1"/>
  <c r="DU2" i="325"/>
  <c r="DU2" i="273"/>
  <c r="DU2" i="315"/>
  <c r="DU2" i="320"/>
  <c r="DQ11" i="325"/>
  <c r="DQ34" i="265"/>
  <c r="DQ66" i="324"/>
  <c r="DQ28" i="285"/>
  <c r="DP189" i="273"/>
  <c r="DP190" i="273" s="1"/>
  <c r="DQ182" i="273"/>
  <c r="DT93" i="273"/>
  <c r="DU94" i="273" s="1"/>
  <c r="DU181" i="273" s="1"/>
  <c r="DT89" i="273"/>
  <c r="DT11" i="286"/>
  <c r="DS61" i="324"/>
  <c r="DS24" i="327"/>
  <c r="DT180" i="273"/>
  <c r="DT88" i="273"/>
  <c r="DT124" i="273"/>
  <c r="DS55" i="273"/>
  <c r="DT56" i="273" s="1"/>
  <c r="DS178" i="273"/>
  <c r="DS37" i="324"/>
  <c r="DS38" i="324" s="1"/>
  <c r="DS32" i="324"/>
  <c r="DS33" i="324" s="1"/>
  <c r="DS27" i="324"/>
  <c r="DS28" i="324" s="1"/>
  <c r="DT4" i="325"/>
  <c r="DT4" i="327"/>
  <c r="DT4" i="324"/>
  <c r="DT4" i="320"/>
  <c r="DT4" i="273"/>
  <c r="DT4" i="286"/>
  <c r="DT4" i="282"/>
  <c r="DT4" i="288"/>
  <c r="DT4" i="285"/>
  <c r="DT4" i="315"/>
  <c r="DT4" i="275"/>
  <c r="DT4" i="278"/>
  <c r="DT4" i="265"/>
  <c r="DT4" i="289"/>
  <c r="DT4" i="323"/>
  <c r="DO3" i="286"/>
  <c r="DO3" i="288"/>
  <c r="DO3" i="282"/>
  <c r="DO3" i="289"/>
  <c r="DO3" i="325"/>
  <c r="DO3" i="315"/>
  <c r="DO3" i="324"/>
  <c r="DO3" i="278"/>
  <c r="DO3" i="320"/>
  <c r="DO3" i="273"/>
  <c r="DO3" i="285"/>
  <c r="DO3" i="265"/>
  <c r="DO3" i="327"/>
  <c r="DO3" i="275"/>
  <c r="DO3" i="323"/>
  <c r="DW40" i="273"/>
  <c r="DV43" i="273"/>
  <c r="DV45" i="273" s="1"/>
  <c r="DV149" i="273" s="1"/>
  <c r="DV150" i="273" s="1"/>
  <c r="DV49" i="324" s="1"/>
  <c r="DV50" i="324" s="1"/>
  <c r="DV219" i="273"/>
  <c r="DT207" i="273"/>
  <c r="DT169" i="273"/>
  <c r="DU170" i="273" s="1"/>
  <c r="DU172" i="273" s="1"/>
  <c r="DU173" i="273" s="1"/>
  <c r="DT65" i="273"/>
  <c r="DT45" i="325" s="1"/>
  <c r="EF39" i="273"/>
  <c r="EI5" i="327"/>
  <c r="EI5" i="325"/>
  <c r="EI5" i="324"/>
  <c r="EI5" i="323"/>
  <c r="EG34" i="273"/>
  <c r="EH28" i="273"/>
  <c r="EH29" i="273" s="1"/>
  <c r="EH33" i="273" s="1"/>
  <c r="EH32" i="273"/>
  <c r="EI5" i="320"/>
  <c r="EI25" i="273"/>
  <c r="EI26" i="273" s="1"/>
  <c r="EI5" i="315"/>
  <c r="EI5" i="265"/>
  <c r="EI5" i="288"/>
  <c r="EI5" i="282"/>
  <c r="EI5" i="275"/>
  <c r="EI5" i="286"/>
  <c r="EI5" i="285"/>
  <c r="EI5" i="289"/>
  <c r="EI5" i="278"/>
  <c r="EI15" i="273"/>
  <c r="EI16" i="273" s="1"/>
  <c r="EI5" i="273"/>
  <c r="EH177" i="273"/>
  <c r="EH168" i="273"/>
  <c r="DO108" i="278" l="1"/>
  <c r="DO50" i="325"/>
  <c r="DO51" i="325" s="1"/>
  <c r="DO54" i="325" s="1"/>
  <c r="DO55" i="325" s="1"/>
  <c r="DO59" i="325" s="1"/>
  <c r="DO60" i="325" s="1"/>
  <c r="DP64" i="324"/>
  <c r="DP34" i="265" s="1"/>
  <c r="DP66" i="324"/>
  <c r="DP28" i="285"/>
  <c r="DP11" i="325"/>
  <c r="EG87" i="278"/>
  <c r="EG88" i="278" s="1"/>
  <c r="EG94" i="278" s="1"/>
  <c r="EG48" i="324"/>
  <c r="DV25" i="327"/>
  <c r="DV62" i="324"/>
  <c r="EV10" i="273"/>
  <c r="EU12" i="273"/>
  <c r="DO61" i="278"/>
  <c r="DO62" i="278" s="1"/>
  <c r="DO65" i="278" s="1"/>
  <c r="DO66" i="278" s="1"/>
  <c r="DO105" i="278" s="1"/>
  <c r="DO109" i="278" s="1"/>
  <c r="DS276" i="278"/>
  <c r="DS278" i="278" s="1"/>
  <c r="DS294" i="278" s="1"/>
  <c r="DS91" i="278"/>
  <c r="DU245" i="278"/>
  <c r="DU99" i="278"/>
  <c r="DS140" i="273"/>
  <c r="DR92" i="278"/>
  <c r="DP72" i="278"/>
  <c r="DP73" i="278" s="1"/>
  <c r="DP106" i="278" s="1"/>
  <c r="DP93" i="278"/>
  <c r="DP95" i="278" s="1"/>
  <c r="DP100" i="278" s="1"/>
  <c r="DP101" i="278" s="1"/>
  <c r="DV79" i="288"/>
  <c r="DV135" i="273"/>
  <c r="DV136" i="273" s="1"/>
  <c r="DV139" i="273" s="1"/>
  <c r="DS214" i="273"/>
  <c r="DS215" i="273" s="1"/>
  <c r="DS21" i="278" s="1"/>
  <c r="DT46" i="325"/>
  <c r="DT47" i="325" s="1"/>
  <c r="DT62" i="325" s="1"/>
  <c r="DT55" i="288"/>
  <c r="DS22" i="324"/>
  <c r="DS23" i="324" s="1"/>
  <c r="DS57" i="324" s="1"/>
  <c r="DS111" i="273"/>
  <c r="DR112" i="273" s="1"/>
  <c r="DR61" i="288" s="1"/>
  <c r="DS51" i="288"/>
  <c r="DS52" i="288" s="1"/>
  <c r="DS56" i="288" s="1"/>
  <c r="DS92" i="325"/>
  <c r="DS42" i="288"/>
  <c r="DS35" i="288"/>
  <c r="DS335" i="278"/>
  <c r="DV103" i="273"/>
  <c r="DV104" i="273" s="1"/>
  <c r="DV107" i="273" s="1"/>
  <c r="DV26" i="288"/>
  <c r="EI38" i="273"/>
  <c r="EI13" i="288"/>
  <c r="EI145" i="325"/>
  <c r="DR57" i="324"/>
  <c r="DS117" i="325"/>
  <c r="DU42" i="325"/>
  <c r="DU43" i="325" s="1"/>
  <c r="DU93" i="325"/>
  <c r="DU189" i="278"/>
  <c r="DT108" i="273"/>
  <c r="DS58" i="325"/>
  <c r="DT126" i="273"/>
  <c r="DT21" i="285" s="1"/>
  <c r="DU56" i="278"/>
  <c r="DU213" i="278"/>
  <c r="DU71" i="278"/>
  <c r="DU144" i="278"/>
  <c r="DU253" i="278"/>
  <c r="DU181" i="278"/>
  <c r="DU205" i="278"/>
  <c r="DU118" i="278"/>
  <c r="DU229" i="278"/>
  <c r="DU49" i="278"/>
  <c r="DU153" i="278"/>
  <c r="DU135" i="278"/>
  <c r="DU221" i="278"/>
  <c r="DU197" i="278"/>
  <c r="DU261" i="278"/>
  <c r="DU277" i="278"/>
  <c r="DU269" i="278"/>
  <c r="DU126" i="278"/>
  <c r="DU79" i="278"/>
  <c r="DU173" i="278"/>
  <c r="DU237" i="278"/>
  <c r="DV13" i="289"/>
  <c r="DV14" i="289" s="1"/>
  <c r="DP57" i="278"/>
  <c r="DP58" i="278" s="1"/>
  <c r="DP64" i="278" s="1"/>
  <c r="DT40" i="278"/>
  <c r="DU28" i="278"/>
  <c r="DU29" i="278" s="1"/>
  <c r="DU34" i="278" s="1"/>
  <c r="DU118" i="325"/>
  <c r="DU130" i="325"/>
  <c r="DU26" i="327"/>
  <c r="DS188" i="278"/>
  <c r="DS190" i="278" s="1"/>
  <c r="DS283" i="278" s="1"/>
  <c r="DR22" i="278"/>
  <c r="DR39" i="278" s="1"/>
  <c r="DR41" i="278" s="1"/>
  <c r="DQ33" i="278"/>
  <c r="DQ35" i="278" s="1"/>
  <c r="DS172" i="278"/>
  <c r="DS174" i="278" s="1"/>
  <c r="DS281" i="278" s="1"/>
  <c r="DS143" i="278"/>
  <c r="DS145" i="278" s="1"/>
  <c r="DS160" i="278" s="1"/>
  <c r="DS252" i="278"/>
  <c r="DS254" i="278" s="1"/>
  <c r="DS291" i="278" s="1"/>
  <c r="DL324" i="278"/>
  <c r="DL328" i="278" s="1"/>
  <c r="DS208" i="273"/>
  <c r="DS209" i="273" s="1"/>
  <c r="DS180" i="278"/>
  <c r="DS182" i="278" s="1"/>
  <c r="DS282" i="278" s="1"/>
  <c r="DS202" i="273"/>
  <c r="DS203" i="273" s="1"/>
  <c r="DS20" i="278"/>
  <c r="DS134" i="278"/>
  <c r="DS136" i="278" s="1"/>
  <c r="DS159" i="278" s="1"/>
  <c r="DS212" i="278"/>
  <c r="DS214" i="278" s="1"/>
  <c r="DS286" i="278" s="1"/>
  <c r="DS244" i="278"/>
  <c r="DS246" i="278" s="1"/>
  <c r="DS290" i="278" s="1"/>
  <c r="DT90" i="273"/>
  <c r="DS197" i="273"/>
  <c r="DS198" i="273" s="1"/>
  <c r="DS201" i="273" s="1"/>
  <c r="DS152" i="278"/>
  <c r="DS154" i="278" s="1"/>
  <c r="DS161" i="278" s="1"/>
  <c r="DS196" i="278"/>
  <c r="DS198" i="278" s="1"/>
  <c r="DS284" i="278" s="1"/>
  <c r="DS236" i="278"/>
  <c r="DS238" i="278" s="1"/>
  <c r="DS289" i="278" s="1"/>
  <c r="DS268" i="278"/>
  <c r="DS270" i="278" s="1"/>
  <c r="DS293" i="278" s="1"/>
  <c r="DS204" i="278"/>
  <c r="DS206" i="278" s="1"/>
  <c r="DS285" i="278" s="1"/>
  <c r="DL315" i="278"/>
  <c r="DL327" i="278" s="1"/>
  <c r="DS220" i="278"/>
  <c r="DS222" i="278" s="1"/>
  <c r="DS287" i="278" s="1"/>
  <c r="DS228" i="278"/>
  <c r="DS230" i="278" s="1"/>
  <c r="DS288" i="278" s="1"/>
  <c r="DM323" i="278"/>
  <c r="DM324" i="278" s="1"/>
  <c r="DM328" i="278" s="1"/>
  <c r="DM73" i="265"/>
  <c r="DK329" i="278"/>
  <c r="DK30" i="265" s="1"/>
  <c r="DM314" i="278"/>
  <c r="DM315" i="278" s="1"/>
  <c r="DM327" i="278" s="1"/>
  <c r="DM67" i="265"/>
  <c r="DS260" i="278"/>
  <c r="DS262" i="278" s="1"/>
  <c r="DS292" i="278" s="1"/>
  <c r="DN311" i="278"/>
  <c r="DN312" i="278" s="1"/>
  <c r="EG310" i="278"/>
  <c r="EG319" i="278"/>
  <c r="DN10" i="265"/>
  <c r="DN320" i="278"/>
  <c r="DN321" i="278" s="1"/>
  <c r="DM11" i="265"/>
  <c r="DM29" i="265" s="1"/>
  <c r="DN9" i="265"/>
  <c r="DO300" i="278"/>
  <c r="DO302" i="278" s="1"/>
  <c r="DO303" i="278" s="1"/>
  <c r="DQ127" i="278"/>
  <c r="DQ128" i="278" s="1"/>
  <c r="DQ158" i="278" s="1"/>
  <c r="DQ80" i="278"/>
  <c r="DQ81" i="278" s="1"/>
  <c r="DQ107" i="278" s="1"/>
  <c r="DQ50" i="278"/>
  <c r="DQ51" i="278" s="1"/>
  <c r="DQ104" i="278" s="1"/>
  <c r="DQ119" i="278"/>
  <c r="DQ120" i="278" s="1"/>
  <c r="DQ157" i="278" s="1"/>
  <c r="EG44" i="273"/>
  <c r="EG259" i="278"/>
  <c r="EG275" i="278"/>
  <c r="EG267" i="278"/>
  <c r="EG243" i="278"/>
  <c r="EG251" i="278"/>
  <c r="EG227" i="278"/>
  <c r="EG203" i="278"/>
  <c r="EG235" i="278"/>
  <c r="EG211" i="278"/>
  <c r="EG219" i="278"/>
  <c r="EG171" i="278"/>
  <c r="EG187" i="278"/>
  <c r="EG195" i="278"/>
  <c r="EG179" i="278"/>
  <c r="EG133" i="278"/>
  <c r="EG142" i="278"/>
  <c r="EG151" i="278"/>
  <c r="DP162" i="278"/>
  <c r="DR295" i="278"/>
  <c r="DR301" i="278" s="1"/>
  <c r="DR182" i="273"/>
  <c r="DQ189" i="273"/>
  <c r="DQ190" i="273" s="1"/>
  <c r="DT21" i="327"/>
  <c r="DT58" i="324"/>
  <c r="DP3" i="285"/>
  <c r="DP3" i="275"/>
  <c r="DP3" i="315"/>
  <c r="DP3" i="286"/>
  <c r="DP3" i="324"/>
  <c r="DP3" i="265"/>
  <c r="DP3" i="323"/>
  <c r="DP3" i="273"/>
  <c r="DP3" i="320"/>
  <c r="DP3" i="289"/>
  <c r="DP3" i="282"/>
  <c r="DP3" i="327"/>
  <c r="DP3" i="278"/>
  <c r="DP3" i="325"/>
  <c r="DP3" i="288"/>
  <c r="DU89" i="273"/>
  <c r="DU11" i="286"/>
  <c r="DU93" i="273"/>
  <c r="DV94" i="273" s="1"/>
  <c r="DV181" i="273" s="1"/>
  <c r="DU178" i="273"/>
  <c r="DU27" i="324"/>
  <c r="DU28" i="324" s="1"/>
  <c r="DU55" i="273"/>
  <c r="DV56" i="273" s="1"/>
  <c r="DU32" i="324"/>
  <c r="DU33" i="324" s="1"/>
  <c r="DU37" i="324"/>
  <c r="DU38" i="324" s="1"/>
  <c r="DT22" i="327"/>
  <c r="DT59" i="324"/>
  <c r="DU4" i="273"/>
  <c r="DU4" i="278"/>
  <c r="DU4" i="265"/>
  <c r="DU4" i="315"/>
  <c r="DU4" i="282"/>
  <c r="DU4" i="289"/>
  <c r="DU4" i="288"/>
  <c r="DU4" i="285"/>
  <c r="DU4" i="286"/>
  <c r="DU4" i="325"/>
  <c r="DU4" i="327"/>
  <c r="DU4" i="324"/>
  <c r="DU4" i="323"/>
  <c r="DU4" i="275"/>
  <c r="DU4" i="320"/>
  <c r="DX40" i="273"/>
  <c r="DW43" i="273"/>
  <c r="DW45" i="273" s="1"/>
  <c r="DW149" i="273" s="1"/>
  <c r="DW150" i="273" s="1"/>
  <c r="DW49" i="324" s="1"/>
  <c r="DW50" i="324" s="1"/>
  <c r="DW219" i="273"/>
  <c r="DS21" i="327"/>
  <c r="DS58" i="324"/>
  <c r="DT179" i="273"/>
  <c r="DT68" i="273"/>
  <c r="DT70" i="273" s="1"/>
  <c r="DU207" i="273"/>
  <c r="DU169" i="273"/>
  <c r="DV170" i="273" s="1"/>
  <c r="DV172" i="273" s="1"/>
  <c r="DV173" i="273" s="1"/>
  <c r="DU68" i="273"/>
  <c r="DU179" i="273"/>
  <c r="DT23" i="327"/>
  <c r="DT60" i="324"/>
  <c r="DU15" i="275"/>
  <c r="DU73" i="273"/>
  <c r="DV74" i="273" s="1"/>
  <c r="DU42" i="324"/>
  <c r="DU43" i="324" s="1"/>
  <c r="DU69" i="273"/>
  <c r="DS60" i="324"/>
  <c r="DS23" i="327"/>
  <c r="DT15" i="275"/>
  <c r="DT20" i="275" s="1"/>
  <c r="DU17" i="275" s="1"/>
  <c r="DT73" i="273"/>
  <c r="DU74" i="273" s="1"/>
  <c r="DT42" i="324"/>
  <c r="DT43" i="324" s="1"/>
  <c r="DT69" i="273"/>
  <c r="DV2" i="273"/>
  <c r="DV2" i="286"/>
  <c r="DV2" i="289"/>
  <c r="DV2" i="320"/>
  <c r="DV51" i="273"/>
  <c r="DV52" i="273" s="1"/>
  <c r="DV107" i="325" s="1"/>
  <c r="DV108" i="325" s="1"/>
  <c r="DV135" i="325" s="1"/>
  <c r="DV2" i="327"/>
  <c r="DV2" i="275"/>
  <c r="DV2" i="315"/>
  <c r="DV154" i="273"/>
  <c r="DV155" i="273" s="1"/>
  <c r="DV163" i="273"/>
  <c r="DV164" i="273" s="1"/>
  <c r="DV84" i="273"/>
  <c r="DV85" i="273" s="1"/>
  <c r="DV2" i="324"/>
  <c r="DV2" i="278"/>
  <c r="DV2" i="323"/>
  <c r="DV64" i="273"/>
  <c r="DV2" i="288"/>
  <c r="DV2" i="282"/>
  <c r="DV121" i="273"/>
  <c r="DV122" i="273" s="1"/>
  <c r="DV125" i="273" s="1"/>
  <c r="DV2" i="265"/>
  <c r="DV2" i="325"/>
  <c r="DV220" i="273"/>
  <c r="DV221" i="273" s="1"/>
  <c r="DV2" i="285"/>
  <c r="DS22" i="327"/>
  <c r="DS59" i="324"/>
  <c r="EH34" i="273"/>
  <c r="EG39" i="273"/>
  <c r="EJ5" i="327"/>
  <c r="EJ5" i="325"/>
  <c r="EJ5" i="324"/>
  <c r="EJ5" i="323"/>
  <c r="EI28" i="273"/>
  <c r="EI29" i="273" s="1"/>
  <c r="EI33" i="273" s="1"/>
  <c r="EI32" i="273"/>
  <c r="EJ5" i="320"/>
  <c r="EJ25" i="273"/>
  <c r="EJ26" i="273" s="1"/>
  <c r="EJ5" i="315"/>
  <c r="EJ5" i="288"/>
  <c r="EJ5" i="282"/>
  <c r="EJ5" i="275"/>
  <c r="EJ5" i="286"/>
  <c r="EJ5" i="265"/>
  <c r="EJ5" i="285"/>
  <c r="EJ5" i="289"/>
  <c r="EJ5" i="278"/>
  <c r="EJ15" i="273"/>
  <c r="EJ16" i="273" s="1"/>
  <c r="EJ5" i="273"/>
  <c r="EI177" i="273"/>
  <c r="EI168" i="273"/>
  <c r="AZ32" i="265"/>
  <c r="DP108" i="278" l="1"/>
  <c r="DP50" i="325"/>
  <c r="DP51" i="325" s="1"/>
  <c r="DP54" i="325" s="1"/>
  <c r="DP55" i="325" s="1"/>
  <c r="DP59" i="325" s="1"/>
  <c r="DP60" i="325" s="1"/>
  <c r="DS63" i="324"/>
  <c r="DS64" i="324" s="1"/>
  <c r="DR63" i="324"/>
  <c r="DW62" i="324"/>
  <c r="DW25" i="327"/>
  <c r="EH87" i="278"/>
  <c r="EH88" i="278" s="1"/>
  <c r="EH94" i="278" s="1"/>
  <c r="EH48" i="324"/>
  <c r="EW10" i="273"/>
  <c r="EV12" i="273"/>
  <c r="DT268" i="278"/>
  <c r="DT270" i="278" s="1"/>
  <c r="DT293" i="278" s="1"/>
  <c r="DT91" i="278"/>
  <c r="DQ57" i="278"/>
  <c r="DQ58" i="278" s="1"/>
  <c r="DQ64" i="278" s="1"/>
  <c r="DQ93" i="278"/>
  <c r="DQ95" i="278" s="1"/>
  <c r="DQ100" i="278" s="1"/>
  <c r="DQ101" i="278" s="1"/>
  <c r="DV106" i="273"/>
  <c r="DV138" i="273"/>
  <c r="DV269" i="278"/>
  <c r="DV99" i="278"/>
  <c r="DT140" i="273"/>
  <c r="DS92" i="278"/>
  <c r="DU106" i="273"/>
  <c r="DU108" i="273" s="1"/>
  <c r="DU138" i="273"/>
  <c r="DW79" i="288"/>
  <c r="DW135" i="273"/>
  <c r="DW136" i="273" s="1"/>
  <c r="DW139" i="273" s="1"/>
  <c r="DS20" i="327"/>
  <c r="DU46" i="325"/>
  <c r="DU47" i="325" s="1"/>
  <c r="DU62" i="325" s="1"/>
  <c r="DU55" i="288"/>
  <c r="DT111" i="273"/>
  <c r="DS112" i="273" s="1"/>
  <c r="DS61" i="288" s="1"/>
  <c r="DT51" i="288"/>
  <c r="DT52" i="288" s="1"/>
  <c r="DT56" i="288" s="1"/>
  <c r="DT92" i="325"/>
  <c r="DT42" i="288"/>
  <c r="DT35" i="288"/>
  <c r="EJ38" i="273"/>
  <c r="EJ13" i="288"/>
  <c r="EJ145" i="325"/>
  <c r="DW103" i="273"/>
  <c r="DW104" i="273" s="1"/>
  <c r="DW107" i="273" s="1"/>
  <c r="DW26" i="288"/>
  <c r="DV42" i="325"/>
  <c r="DV43" i="325" s="1"/>
  <c r="DV93" i="325"/>
  <c r="DV135" i="278"/>
  <c r="DT58" i="325"/>
  <c r="DV189" i="278"/>
  <c r="DV79" i="278"/>
  <c r="DV173" i="278"/>
  <c r="DV49" i="278"/>
  <c r="DV245" i="278"/>
  <c r="DV118" i="278"/>
  <c r="DV253" i="278"/>
  <c r="DV71" i="278"/>
  <c r="DV181" i="278"/>
  <c r="DV56" i="278"/>
  <c r="DV144" i="278"/>
  <c r="DV126" i="278"/>
  <c r="DV213" i="278"/>
  <c r="DV277" i="278"/>
  <c r="DV153" i="278"/>
  <c r="DV205" i="278"/>
  <c r="DV197" i="278"/>
  <c r="DV221" i="278"/>
  <c r="DV237" i="278"/>
  <c r="DV261" i="278"/>
  <c r="DV229" i="278"/>
  <c r="DW13" i="289"/>
  <c r="DW14" i="289" s="1"/>
  <c r="AZ334" i="278"/>
  <c r="AZ336" i="278" s="1"/>
  <c r="AZ11" i="327" s="1"/>
  <c r="DU40" i="278"/>
  <c r="DR33" i="278"/>
  <c r="DR35" i="278" s="1"/>
  <c r="DP61" i="278"/>
  <c r="DP62" i="278" s="1"/>
  <c r="DP65" i="278" s="1"/>
  <c r="DP66" i="278" s="1"/>
  <c r="DP105" i="278" s="1"/>
  <c r="DP109" i="278" s="1"/>
  <c r="DS22" i="278"/>
  <c r="DS33" i="278" s="1"/>
  <c r="DS35" i="278" s="1"/>
  <c r="DT129" i="325"/>
  <c r="DT117" i="325"/>
  <c r="DV28" i="278"/>
  <c r="DV29" i="278" s="1"/>
  <c r="DV40" i="278" s="1"/>
  <c r="DV130" i="325"/>
  <c r="DV118" i="325"/>
  <c r="DV26" i="327"/>
  <c r="DQ72" i="278"/>
  <c r="DQ73" i="278" s="1"/>
  <c r="DQ106" i="278" s="1"/>
  <c r="DT212" i="278"/>
  <c r="DT214" i="278" s="1"/>
  <c r="DT286" i="278" s="1"/>
  <c r="DT20" i="278"/>
  <c r="DT244" i="278"/>
  <c r="DT246" i="278" s="1"/>
  <c r="DT290" i="278" s="1"/>
  <c r="DT208" i="273"/>
  <c r="DT209" i="273" s="1"/>
  <c r="DT172" i="278"/>
  <c r="DT174" i="278" s="1"/>
  <c r="DT281" i="278" s="1"/>
  <c r="DT252" i="278"/>
  <c r="DT254" i="278" s="1"/>
  <c r="DT291" i="278" s="1"/>
  <c r="DT202" i="273"/>
  <c r="DT203" i="273" s="1"/>
  <c r="DT152" i="278"/>
  <c r="DT154" i="278" s="1"/>
  <c r="DT161" i="278" s="1"/>
  <c r="DT197" i="273"/>
  <c r="DT198" i="273" s="1"/>
  <c r="DT201" i="273" s="1"/>
  <c r="DT143" i="278"/>
  <c r="DT145" i="278" s="1"/>
  <c r="DT160" i="278" s="1"/>
  <c r="DT188" i="278"/>
  <c r="DT190" i="278" s="1"/>
  <c r="DT283" i="278" s="1"/>
  <c r="DT204" i="278"/>
  <c r="DT206" i="278" s="1"/>
  <c r="DT285" i="278" s="1"/>
  <c r="DT236" i="278"/>
  <c r="DT238" i="278" s="1"/>
  <c r="DT289" i="278" s="1"/>
  <c r="DT276" i="278"/>
  <c r="DT278" i="278" s="1"/>
  <c r="DT294" i="278" s="1"/>
  <c r="DL329" i="278"/>
  <c r="DL30" i="265" s="1"/>
  <c r="DT134" i="278"/>
  <c r="DT136" i="278" s="1"/>
  <c r="DT159" i="278" s="1"/>
  <c r="DT180" i="278"/>
  <c r="DT182" i="278" s="1"/>
  <c r="DT282" i="278" s="1"/>
  <c r="DT228" i="278"/>
  <c r="DT230" i="278" s="1"/>
  <c r="DT288" i="278" s="1"/>
  <c r="DT260" i="278"/>
  <c r="DT262" i="278" s="1"/>
  <c r="DT292" i="278" s="1"/>
  <c r="DT196" i="278"/>
  <c r="DT198" i="278" s="1"/>
  <c r="DT284" i="278" s="1"/>
  <c r="DT220" i="278"/>
  <c r="DT222" i="278" s="1"/>
  <c r="DT287" i="278" s="1"/>
  <c r="DM329" i="278"/>
  <c r="DM30" i="265" s="1"/>
  <c r="DS295" i="278"/>
  <c r="DS301" i="278" s="1"/>
  <c r="DN323" i="278"/>
  <c r="DN324" i="278" s="1"/>
  <c r="DN328" i="278" s="1"/>
  <c r="DN73" i="265"/>
  <c r="DN314" i="278"/>
  <c r="DN315" i="278" s="1"/>
  <c r="DN327" i="278" s="1"/>
  <c r="DN67" i="265"/>
  <c r="EH310" i="278"/>
  <c r="EH319" i="278"/>
  <c r="DO10" i="265"/>
  <c r="DO320" i="278"/>
  <c r="DO321" i="278" s="1"/>
  <c r="DO311" i="278"/>
  <c r="DO312" i="278" s="1"/>
  <c r="DO9" i="265"/>
  <c r="DN11" i="265"/>
  <c r="DN29" i="265" s="1"/>
  <c r="DT19" i="278"/>
  <c r="DT335" i="278"/>
  <c r="DP300" i="278"/>
  <c r="DP302" i="278" s="1"/>
  <c r="DP303" i="278" s="1"/>
  <c r="EH39" i="273"/>
  <c r="EH275" i="278"/>
  <c r="EH251" i="278"/>
  <c r="EH259" i="278"/>
  <c r="EH267" i="278"/>
  <c r="EH235" i="278"/>
  <c r="EH243" i="278"/>
  <c r="EH219" i="278"/>
  <c r="EH227" i="278"/>
  <c r="EH203" i="278"/>
  <c r="EH211" i="278"/>
  <c r="EH195" i="278"/>
  <c r="EH179" i="278"/>
  <c r="EH187" i="278"/>
  <c r="EH151" i="278"/>
  <c r="EH171" i="278"/>
  <c r="EH133" i="278"/>
  <c r="EH142" i="278"/>
  <c r="DR80" i="278"/>
  <c r="DR81" i="278" s="1"/>
  <c r="DR107" i="278" s="1"/>
  <c r="DR119" i="278"/>
  <c r="DR120" i="278" s="1"/>
  <c r="DR157" i="278" s="1"/>
  <c r="DR127" i="278"/>
  <c r="DR128" i="278" s="1"/>
  <c r="DR158" i="278" s="1"/>
  <c r="DR50" i="278"/>
  <c r="DR51" i="278" s="1"/>
  <c r="DR104" i="278" s="1"/>
  <c r="DQ162" i="278"/>
  <c r="EH44" i="273"/>
  <c r="DV27" i="324"/>
  <c r="DV28" i="324" s="1"/>
  <c r="DV178" i="273"/>
  <c r="DV55" i="273"/>
  <c r="DW56" i="273" s="1"/>
  <c r="DV37" i="324"/>
  <c r="DV38" i="324" s="1"/>
  <c r="DV32" i="324"/>
  <c r="DV33" i="324" s="1"/>
  <c r="DU88" i="273"/>
  <c r="DU90" i="273" s="1"/>
  <c r="DU91" i="278" s="1"/>
  <c r="DU124" i="273"/>
  <c r="DU126" i="273" s="1"/>
  <c r="DU21" i="285" s="1"/>
  <c r="DU180" i="273"/>
  <c r="DU61" i="324"/>
  <c r="DU24" i="327"/>
  <c r="DV179" i="273"/>
  <c r="DV68" i="273"/>
  <c r="DV180" i="273"/>
  <c r="DV88" i="273"/>
  <c r="DV124" i="273"/>
  <c r="DT22" i="324"/>
  <c r="DT23" i="324" s="1"/>
  <c r="DT214" i="273"/>
  <c r="DT215" i="273" s="1"/>
  <c r="DT21" i="278" s="1"/>
  <c r="DU21" i="327"/>
  <c r="DU58" i="324"/>
  <c r="DV11" i="286"/>
  <c r="DV93" i="273"/>
  <c r="DW94" i="273" s="1"/>
  <c r="DW181" i="273" s="1"/>
  <c r="DV89" i="273"/>
  <c r="DU20" i="275"/>
  <c r="DV17" i="275" s="1"/>
  <c r="DU70" i="273"/>
  <c r="DW2" i="282"/>
  <c r="DW220" i="273"/>
  <c r="DW221" i="273" s="1"/>
  <c r="DW2" i="273"/>
  <c r="DW2" i="323"/>
  <c r="DW2" i="325"/>
  <c r="DW2" i="275"/>
  <c r="DW163" i="273"/>
  <c r="DW164" i="273" s="1"/>
  <c r="DW2" i="286"/>
  <c r="DW64" i="273"/>
  <c r="DW65" i="273" s="1"/>
  <c r="DW45" i="325" s="1"/>
  <c r="DW2" i="289"/>
  <c r="DW51" i="273"/>
  <c r="DW52" i="273" s="1"/>
  <c r="DW107" i="325" s="1"/>
  <c r="DW108" i="325" s="1"/>
  <c r="DW135" i="325" s="1"/>
  <c r="DW2" i="320"/>
  <c r="DW2" i="324"/>
  <c r="DW121" i="273"/>
  <c r="DW122" i="273" s="1"/>
  <c r="DW125" i="273" s="1"/>
  <c r="DW154" i="273"/>
  <c r="DW155" i="273" s="1"/>
  <c r="DW2" i="285"/>
  <c r="DW2" i="315"/>
  <c r="DW2" i="278"/>
  <c r="DW84" i="273"/>
  <c r="DW85" i="273" s="1"/>
  <c r="DW2" i="265"/>
  <c r="DW2" i="288"/>
  <c r="DW2" i="327"/>
  <c r="DU23" i="327"/>
  <c r="DU60" i="324"/>
  <c r="DQ3" i="285"/>
  <c r="DQ3" i="278"/>
  <c r="DQ3" i="325"/>
  <c r="DQ3" i="327"/>
  <c r="DQ3" i="320"/>
  <c r="DQ3" i="265"/>
  <c r="DQ3" i="275"/>
  <c r="DQ3" i="286"/>
  <c r="DQ3" i="323"/>
  <c r="DQ3" i="324"/>
  <c r="DQ3" i="315"/>
  <c r="DQ3" i="273"/>
  <c r="DQ3" i="289"/>
  <c r="DQ3" i="282"/>
  <c r="DQ3" i="288"/>
  <c r="DV4" i="265"/>
  <c r="DV4" i="323"/>
  <c r="DV4" i="325"/>
  <c r="DV4" i="273"/>
  <c r="DV4" i="324"/>
  <c r="DV4" i="275"/>
  <c r="DV4" i="286"/>
  <c r="DV4" i="315"/>
  <c r="DV4" i="320"/>
  <c r="DV4" i="282"/>
  <c r="DV4" i="288"/>
  <c r="DV4" i="289"/>
  <c r="DV4" i="285"/>
  <c r="DV4" i="278"/>
  <c r="DV4" i="327"/>
  <c r="DV207" i="273"/>
  <c r="DV169" i="273"/>
  <c r="DW170" i="273" s="1"/>
  <c r="DW172" i="273" s="1"/>
  <c r="DW173" i="273" s="1"/>
  <c r="DT24" i="327"/>
  <c r="DT61" i="324"/>
  <c r="DV65" i="273"/>
  <c r="DV45" i="325" s="1"/>
  <c r="DX219" i="273"/>
  <c r="DY40" i="273"/>
  <c r="DX43" i="273"/>
  <c r="DX45" i="273" s="1"/>
  <c r="DX149" i="273" s="1"/>
  <c r="DX150" i="273" s="1"/>
  <c r="DX49" i="324" s="1"/>
  <c r="DX50" i="324" s="1"/>
  <c r="DU59" i="324"/>
  <c r="DU22" i="327"/>
  <c r="DR189" i="273"/>
  <c r="DR190" i="273" s="1"/>
  <c r="DS182" i="273"/>
  <c r="EK5" i="327"/>
  <c r="EK5" i="325"/>
  <c r="EI34" i="273"/>
  <c r="EK5" i="324"/>
  <c r="EK5" i="323"/>
  <c r="EJ28" i="273"/>
  <c r="EJ29" i="273" s="1"/>
  <c r="EJ33" i="273" s="1"/>
  <c r="EJ32" i="273"/>
  <c r="EK5" i="320"/>
  <c r="EK25" i="273"/>
  <c r="EK26" i="273" s="1"/>
  <c r="EK5" i="315"/>
  <c r="EK5" i="275"/>
  <c r="EK5" i="286"/>
  <c r="EK5" i="265"/>
  <c r="EK5" i="288"/>
  <c r="EK5" i="282"/>
  <c r="EK5" i="278"/>
  <c r="EK5" i="285"/>
  <c r="EK5" i="289"/>
  <c r="EK15" i="273"/>
  <c r="EK16" i="273" s="1"/>
  <c r="EK5" i="273"/>
  <c r="EJ177" i="273"/>
  <c r="EJ168" i="273"/>
  <c r="DQ108" i="278" l="1"/>
  <c r="DQ50" i="325"/>
  <c r="DQ51" i="325" s="1"/>
  <c r="DQ54" i="325" s="1"/>
  <c r="DQ55" i="325" s="1"/>
  <c r="DQ59" i="325" s="1"/>
  <c r="DQ60" i="325" s="1"/>
  <c r="DQ61" i="278"/>
  <c r="DQ62" i="278" s="1"/>
  <c r="DQ65" i="278" s="1"/>
  <c r="DR64" i="324"/>
  <c r="DR34" i="265" s="1"/>
  <c r="DR28" i="285"/>
  <c r="DR66" i="324"/>
  <c r="EI87" i="278"/>
  <c r="EI88" i="278" s="1"/>
  <c r="EI94" i="278" s="1"/>
  <c r="EI48" i="324"/>
  <c r="DX62" i="324"/>
  <c r="DX25" i="327"/>
  <c r="DR11" i="325"/>
  <c r="EX10" i="273"/>
  <c r="EW12" i="273"/>
  <c r="DS57" i="278"/>
  <c r="DS58" i="278" s="1"/>
  <c r="DS61" i="278" s="1"/>
  <c r="DS62" i="278" s="1"/>
  <c r="DS65" i="278" s="1"/>
  <c r="DS93" i="278"/>
  <c r="DS95" i="278" s="1"/>
  <c r="DS100" i="278" s="1"/>
  <c r="DS101" i="278" s="1"/>
  <c r="DW245" i="278"/>
  <c r="DW99" i="278"/>
  <c r="DU140" i="273"/>
  <c r="DT92" i="278"/>
  <c r="DR57" i="278"/>
  <c r="DR58" i="278" s="1"/>
  <c r="DR64" i="278" s="1"/>
  <c r="DR93" i="278"/>
  <c r="DR95" i="278" s="1"/>
  <c r="DR100" i="278" s="1"/>
  <c r="DR101" i="278" s="1"/>
  <c r="DX79" i="288"/>
  <c r="DX135" i="273"/>
  <c r="DX136" i="273" s="1"/>
  <c r="DX139" i="273" s="1"/>
  <c r="DV46" i="325"/>
  <c r="DV47" i="325" s="1"/>
  <c r="DV62" i="325" s="1"/>
  <c r="DV55" i="288"/>
  <c r="DU111" i="273"/>
  <c r="DT112" i="273" s="1"/>
  <c r="DT61" i="288" s="1"/>
  <c r="DU51" i="288"/>
  <c r="DU52" i="288" s="1"/>
  <c r="DU56" i="288" s="1"/>
  <c r="DU92" i="325"/>
  <c r="DU42" i="288"/>
  <c r="DU35" i="288"/>
  <c r="DX103" i="273"/>
  <c r="DX104" i="273" s="1"/>
  <c r="DX107" i="273" s="1"/>
  <c r="DX26" i="288"/>
  <c r="EK38" i="273"/>
  <c r="EK13" i="288"/>
  <c r="EK145" i="325"/>
  <c r="DW42" i="325"/>
  <c r="DW43" i="325" s="1"/>
  <c r="DW93" i="325"/>
  <c r="DV108" i="273"/>
  <c r="DU58" i="325"/>
  <c r="DW49" i="278"/>
  <c r="DW237" i="278"/>
  <c r="DW126" i="278"/>
  <c r="DW277" i="278"/>
  <c r="DW205" i="278"/>
  <c r="DW181" i="278"/>
  <c r="DX13" i="289"/>
  <c r="DX14" i="289" s="1"/>
  <c r="DW118" i="278"/>
  <c r="DW153" i="278"/>
  <c r="DW173" i="278"/>
  <c r="DW229" i="278"/>
  <c r="DW261" i="278"/>
  <c r="DW269" i="278"/>
  <c r="DW79" i="278"/>
  <c r="DW71" i="278"/>
  <c r="DW189" i="278"/>
  <c r="DW221" i="278"/>
  <c r="DW253" i="278"/>
  <c r="DW56" i="278"/>
  <c r="DW135" i="278"/>
  <c r="DW144" i="278"/>
  <c r="DW197" i="278"/>
  <c r="DW213" i="278"/>
  <c r="AZ12" i="325"/>
  <c r="DR72" i="278"/>
  <c r="DR73" i="278" s="1"/>
  <c r="DR106" i="278" s="1"/>
  <c r="DV90" i="273"/>
  <c r="DS72" i="278"/>
  <c r="DS73" i="278" s="1"/>
  <c r="DS106" i="278" s="1"/>
  <c r="DS39" i="278"/>
  <c r="DS41" i="278" s="1"/>
  <c r="DS119" i="278" s="1"/>
  <c r="DS120" i="278" s="1"/>
  <c r="DS157" i="278" s="1"/>
  <c r="DW26" i="327"/>
  <c r="DU129" i="325"/>
  <c r="DU117" i="325"/>
  <c r="DV34" i="278"/>
  <c r="DW28" i="278"/>
  <c r="DW29" i="278" s="1"/>
  <c r="DW40" i="278" s="1"/>
  <c r="DW130" i="325"/>
  <c r="DW118" i="325"/>
  <c r="DV126" i="273"/>
  <c r="DV21" i="285" s="1"/>
  <c r="DT295" i="278"/>
  <c r="DT301" i="278" s="1"/>
  <c r="DT22" i="278"/>
  <c r="DT39" i="278" s="1"/>
  <c r="DT41" i="278" s="1"/>
  <c r="DO323" i="278"/>
  <c r="DO324" i="278" s="1"/>
  <c r="DO328" i="278" s="1"/>
  <c r="DO73" i="265"/>
  <c r="DO314" i="278"/>
  <c r="DO315" i="278" s="1"/>
  <c r="DO327" i="278" s="1"/>
  <c r="DO67" i="265"/>
  <c r="DN329" i="278"/>
  <c r="DN30" i="265" s="1"/>
  <c r="EI319" i="278"/>
  <c r="EI310" i="278"/>
  <c r="DP311" i="278"/>
  <c r="DP312" i="278" s="1"/>
  <c r="DP10" i="265"/>
  <c r="DP320" i="278"/>
  <c r="DP321" i="278" s="1"/>
  <c r="DP9" i="265"/>
  <c r="DO11" i="265"/>
  <c r="DO29" i="265" s="1"/>
  <c r="DQ300" i="278"/>
  <c r="DQ302" i="278" s="1"/>
  <c r="DQ303" i="278" s="1"/>
  <c r="DU19" i="278"/>
  <c r="DU335" i="278"/>
  <c r="DR162" i="278"/>
  <c r="DU268" i="278"/>
  <c r="DU270" i="278" s="1"/>
  <c r="DU293" i="278" s="1"/>
  <c r="DU276" i="278"/>
  <c r="DU278" i="278" s="1"/>
  <c r="DU294" i="278" s="1"/>
  <c r="DU244" i="278"/>
  <c r="DU246" i="278" s="1"/>
  <c r="DU290" i="278" s="1"/>
  <c r="DU252" i="278"/>
  <c r="DU254" i="278" s="1"/>
  <c r="DU291" i="278" s="1"/>
  <c r="DU260" i="278"/>
  <c r="DU262" i="278" s="1"/>
  <c r="DU292" i="278" s="1"/>
  <c r="DU236" i="278"/>
  <c r="DU238" i="278" s="1"/>
  <c r="DU289" i="278" s="1"/>
  <c r="DU212" i="278"/>
  <c r="DU214" i="278" s="1"/>
  <c r="DU286" i="278" s="1"/>
  <c r="DU220" i="278"/>
  <c r="DU222" i="278" s="1"/>
  <c r="DU287" i="278" s="1"/>
  <c r="DU228" i="278"/>
  <c r="DU230" i="278" s="1"/>
  <c r="DU288" i="278" s="1"/>
  <c r="DU204" i="278"/>
  <c r="DU206" i="278" s="1"/>
  <c r="DU285" i="278" s="1"/>
  <c r="DU188" i="278"/>
  <c r="DU190" i="278" s="1"/>
  <c r="DU283" i="278" s="1"/>
  <c r="DU196" i="278"/>
  <c r="DU198" i="278" s="1"/>
  <c r="DU284" i="278" s="1"/>
  <c r="DU172" i="278"/>
  <c r="DU174" i="278" s="1"/>
  <c r="DU281" i="278" s="1"/>
  <c r="DU180" i="278"/>
  <c r="DU182" i="278" s="1"/>
  <c r="DU282" i="278" s="1"/>
  <c r="DU143" i="278"/>
  <c r="DU145" i="278" s="1"/>
  <c r="DU160" i="278" s="1"/>
  <c r="DU152" i="278"/>
  <c r="DU154" i="278" s="1"/>
  <c r="DU161" i="278" s="1"/>
  <c r="DU134" i="278"/>
  <c r="DU136" i="278" s="1"/>
  <c r="DU159" i="278" s="1"/>
  <c r="DU20" i="278"/>
  <c r="EI44" i="273"/>
  <c r="EI275" i="278"/>
  <c r="EI243" i="278"/>
  <c r="EI259" i="278"/>
  <c r="EI267" i="278"/>
  <c r="EI235" i="278"/>
  <c r="EI251" i="278"/>
  <c r="EI211" i="278"/>
  <c r="EI219" i="278"/>
  <c r="EI227" i="278"/>
  <c r="EI203" i="278"/>
  <c r="EI187" i="278"/>
  <c r="EI195" i="278"/>
  <c r="EI171" i="278"/>
  <c r="EI179" i="278"/>
  <c r="EI142" i="278"/>
  <c r="EI151" i="278"/>
  <c r="EI133" i="278"/>
  <c r="DQ66" i="278"/>
  <c r="DQ105" i="278" s="1"/>
  <c r="DQ109" i="278" s="1"/>
  <c r="DW69" i="273"/>
  <c r="DW15" i="275"/>
  <c r="DW73" i="273"/>
  <c r="DX74" i="273" s="1"/>
  <c r="DW42" i="324"/>
  <c r="DW43" i="324" s="1"/>
  <c r="DV22" i="327"/>
  <c r="DV59" i="324"/>
  <c r="DT57" i="324"/>
  <c r="DT63" i="324" s="1"/>
  <c r="DT64" i="324" s="1"/>
  <c r="DT20" i="327"/>
  <c r="DV23" i="327"/>
  <c r="DV60" i="324"/>
  <c r="DR3" i="282"/>
  <c r="DR3" i="289"/>
  <c r="DR3" i="323"/>
  <c r="DR3" i="320"/>
  <c r="DR3" i="265"/>
  <c r="DR3" i="275"/>
  <c r="DR3" i="288"/>
  <c r="DR3" i="278"/>
  <c r="DR3" i="285"/>
  <c r="DR3" i="324"/>
  <c r="DR3" i="325"/>
  <c r="DR3" i="327"/>
  <c r="DR3" i="315"/>
  <c r="DR3" i="286"/>
  <c r="DR3" i="273"/>
  <c r="DX2" i="289"/>
  <c r="DX64" i="273"/>
  <c r="DX2" i="286"/>
  <c r="DX2" i="323"/>
  <c r="DX2" i="320"/>
  <c r="DX163" i="273"/>
  <c r="DX164" i="273" s="1"/>
  <c r="DX51" i="273"/>
  <c r="DX52" i="273" s="1"/>
  <c r="DX107" i="325" s="1"/>
  <c r="DX108" i="325" s="1"/>
  <c r="DX135" i="325" s="1"/>
  <c r="DX2" i="315"/>
  <c r="DX154" i="273"/>
  <c r="DX155" i="273" s="1"/>
  <c r="DX2" i="265"/>
  <c r="DX220" i="273"/>
  <c r="DX221" i="273" s="1"/>
  <c r="DX2" i="324"/>
  <c r="DX2" i="285"/>
  <c r="DX2" i="278"/>
  <c r="DX2" i="325"/>
  <c r="DX2" i="288"/>
  <c r="DX2" i="275"/>
  <c r="DX84" i="273"/>
  <c r="DX85" i="273" s="1"/>
  <c r="DX2" i="282"/>
  <c r="DX2" i="273"/>
  <c r="DX2" i="327"/>
  <c r="DX121" i="273"/>
  <c r="DX122" i="273" s="1"/>
  <c r="DX125" i="273" s="1"/>
  <c r="DU197" i="273"/>
  <c r="DU198" i="273" s="1"/>
  <c r="DU201" i="273" s="1"/>
  <c r="DU208" i="273"/>
  <c r="DU209" i="273" s="1"/>
  <c r="DU202" i="273"/>
  <c r="DU203" i="273" s="1"/>
  <c r="DY43" i="273"/>
  <c r="DY45" i="273" s="1"/>
  <c r="DY149" i="273" s="1"/>
  <c r="DY150" i="273" s="1"/>
  <c r="DY49" i="324" s="1"/>
  <c r="DY50" i="324" s="1"/>
  <c r="DZ40" i="273"/>
  <c r="DY219" i="273"/>
  <c r="DS11" i="325"/>
  <c r="DS66" i="324"/>
  <c r="DS34" i="265"/>
  <c r="DS28" i="285"/>
  <c r="DV21" i="327"/>
  <c r="DV58" i="324"/>
  <c r="DT182" i="273"/>
  <c r="DS189" i="273"/>
  <c r="DS190" i="273" s="1"/>
  <c r="DV42" i="324"/>
  <c r="DV43" i="324" s="1"/>
  <c r="DV73" i="273"/>
  <c r="DW74" i="273" s="1"/>
  <c r="DV15" i="275"/>
  <c r="DV20" i="275" s="1"/>
  <c r="DW17" i="275" s="1"/>
  <c r="DV69" i="273"/>
  <c r="DW4" i="320"/>
  <c r="DW4" i="323"/>
  <c r="DW4" i="286"/>
  <c r="DW4" i="289"/>
  <c r="DW4" i="285"/>
  <c r="DW4" i="278"/>
  <c r="DW4" i="325"/>
  <c r="DW4" i="315"/>
  <c r="DW4" i="265"/>
  <c r="DW4" i="275"/>
  <c r="DW4" i="273"/>
  <c r="DW4" i="288"/>
  <c r="DW4" i="327"/>
  <c r="DW4" i="324"/>
  <c r="DW4" i="282"/>
  <c r="DW89" i="273"/>
  <c r="DW93" i="273"/>
  <c r="DX94" i="273" s="1"/>
  <c r="DX181" i="273" s="1"/>
  <c r="DW11" i="286"/>
  <c r="DW37" i="324"/>
  <c r="DW38" i="324" s="1"/>
  <c r="DW32" i="324"/>
  <c r="DW33" i="324" s="1"/>
  <c r="DW27" i="324"/>
  <c r="DW28" i="324" s="1"/>
  <c r="DW55" i="273"/>
  <c r="DX56" i="273" s="1"/>
  <c r="DW178" i="273"/>
  <c r="DW169" i="273"/>
  <c r="DX170" i="273" s="1"/>
  <c r="DX172" i="273" s="1"/>
  <c r="DX173" i="273" s="1"/>
  <c r="DW207" i="273"/>
  <c r="DV70" i="273"/>
  <c r="DU22" i="324"/>
  <c r="DU23" i="324" s="1"/>
  <c r="DU214" i="273"/>
  <c r="DU215" i="273" s="1"/>
  <c r="DU21" i="278" s="1"/>
  <c r="DW179" i="273"/>
  <c r="DW68" i="273"/>
  <c r="EI39" i="273"/>
  <c r="EL5" i="327"/>
  <c r="EL5" i="325"/>
  <c r="EL5" i="324"/>
  <c r="EL5" i="323"/>
  <c r="EJ34" i="273"/>
  <c r="EK28" i="273"/>
  <c r="EK29" i="273" s="1"/>
  <c r="EK33" i="273" s="1"/>
  <c r="EK32" i="273"/>
  <c r="EL5" i="320"/>
  <c r="EL25" i="273"/>
  <c r="EL26" i="273" s="1"/>
  <c r="EL5" i="315"/>
  <c r="EL5" i="275"/>
  <c r="EL5" i="286"/>
  <c r="EL5" i="265"/>
  <c r="EL5" i="288"/>
  <c r="EL5" i="282"/>
  <c r="EL5" i="285"/>
  <c r="EL5" i="289"/>
  <c r="EL5" i="278"/>
  <c r="EL15" i="273"/>
  <c r="EL16" i="273" s="1"/>
  <c r="EL5" i="273"/>
  <c r="EK177" i="273"/>
  <c r="EK168" i="273"/>
  <c r="DS108" i="278" l="1"/>
  <c r="DS50" i="325"/>
  <c r="DS51" i="325" s="1"/>
  <c r="DS54" i="325" s="1"/>
  <c r="DS55" i="325" s="1"/>
  <c r="DS59" i="325" s="1"/>
  <c r="DS60" i="325" s="1"/>
  <c r="DR108" i="278"/>
  <c r="DR50" i="325"/>
  <c r="DR51" i="325" s="1"/>
  <c r="DR54" i="325" s="1"/>
  <c r="DR55" i="325" s="1"/>
  <c r="DR59" i="325" s="1"/>
  <c r="DR60" i="325" s="1"/>
  <c r="DR61" i="278"/>
  <c r="DR62" i="278" s="1"/>
  <c r="DR65" i="278" s="1"/>
  <c r="EJ87" i="278"/>
  <c r="EJ88" i="278" s="1"/>
  <c r="EJ94" i="278" s="1"/>
  <c r="EJ48" i="324"/>
  <c r="DY25" i="327"/>
  <c r="DY62" i="324"/>
  <c r="EY10" i="273"/>
  <c r="EX12" i="273"/>
  <c r="DV140" i="273"/>
  <c r="DU92" i="278"/>
  <c r="DS64" i="278"/>
  <c r="DX277" i="278"/>
  <c r="DX99" i="278"/>
  <c r="DW106" i="273"/>
  <c r="DW108" i="273" s="1"/>
  <c r="DW138" i="273"/>
  <c r="DY79" i="288"/>
  <c r="DY135" i="273"/>
  <c r="DY136" i="273" s="1"/>
  <c r="DY139" i="273" s="1"/>
  <c r="DX106" i="273"/>
  <c r="DX138" i="273"/>
  <c r="DV276" i="278"/>
  <c r="DV278" i="278" s="1"/>
  <c r="DV294" i="278" s="1"/>
  <c r="DV91" i="278"/>
  <c r="DW46" i="325"/>
  <c r="DW47" i="325" s="1"/>
  <c r="DW62" i="325" s="1"/>
  <c r="DW55" i="288"/>
  <c r="DV111" i="273"/>
  <c r="DU112" i="273" s="1"/>
  <c r="DU61" i="288" s="1"/>
  <c r="DV51" i="288"/>
  <c r="DV52" i="288" s="1"/>
  <c r="DV56" i="288" s="1"/>
  <c r="DV92" i="325"/>
  <c r="DV42" i="288"/>
  <c r="DV35" i="288"/>
  <c r="EL38" i="273"/>
  <c r="EL13" i="288"/>
  <c r="EL145" i="325"/>
  <c r="DY103" i="273"/>
  <c r="DY104" i="273" s="1"/>
  <c r="DY107" i="273" s="1"/>
  <c r="DY26" i="288"/>
  <c r="DX42" i="325"/>
  <c r="DX43" i="325" s="1"/>
  <c r="DX93" i="325"/>
  <c r="DX173" i="278"/>
  <c r="DV58" i="325"/>
  <c r="DX71" i="278"/>
  <c r="DX126" i="278"/>
  <c r="DX229" i="278"/>
  <c r="DX56" i="278"/>
  <c r="DX261" i="278"/>
  <c r="DX189" i="278"/>
  <c r="DX144" i="278"/>
  <c r="DX221" i="278"/>
  <c r="DX118" i="278"/>
  <c r="DX79" i="278"/>
  <c r="DX197" i="278"/>
  <c r="DX245" i="278"/>
  <c r="DX49" i="278"/>
  <c r="DX153" i="278"/>
  <c r="DX135" i="278"/>
  <c r="DX181" i="278"/>
  <c r="DX205" i="278"/>
  <c r="DX213" i="278"/>
  <c r="DX253" i="278"/>
  <c r="DX237" i="278"/>
  <c r="DX269" i="278"/>
  <c r="DY13" i="289"/>
  <c r="DY14" i="289" s="1"/>
  <c r="DV202" i="273"/>
  <c r="DV203" i="273" s="1"/>
  <c r="DV197" i="273"/>
  <c r="DV198" i="273" s="1"/>
  <c r="DV201" i="273" s="1"/>
  <c r="DV220" i="278"/>
  <c r="DV222" i="278" s="1"/>
  <c r="DV287" i="278" s="1"/>
  <c r="DV143" i="278"/>
  <c r="DV145" i="278" s="1"/>
  <c r="DV160" i="278" s="1"/>
  <c r="DV244" i="278"/>
  <c r="DV246" i="278" s="1"/>
  <c r="DV290" i="278" s="1"/>
  <c r="DV152" i="278"/>
  <c r="DV154" i="278" s="1"/>
  <c r="DV161" i="278" s="1"/>
  <c r="DW34" i="278"/>
  <c r="DV196" i="278"/>
  <c r="DV198" i="278" s="1"/>
  <c r="DV284" i="278" s="1"/>
  <c r="DV260" i="278"/>
  <c r="DV262" i="278" s="1"/>
  <c r="DV292" i="278" s="1"/>
  <c r="DV180" i="278"/>
  <c r="DV182" i="278" s="1"/>
  <c r="DV282" i="278" s="1"/>
  <c r="DV252" i="278"/>
  <c r="DV254" i="278" s="1"/>
  <c r="DV291" i="278" s="1"/>
  <c r="DV208" i="273"/>
  <c r="DV209" i="273" s="1"/>
  <c r="DV20" i="278"/>
  <c r="DV134" i="278"/>
  <c r="DV136" i="278" s="1"/>
  <c r="DV159" i="278" s="1"/>
  <c r="DV228" i="278"/>
  <c r="DV230" i="278" s="1"/>
  <c r="DV288" i="278" s="1"/>
  <c r="DV212" i="278"/>
  <c r="DV214" i="278" s="1"/>
  <c r="DV286" i="278" s="1"/>
  <c r="DV268" i="278"/>
  <c r="DV270" i="278" s="1"/>
  <c r="DV293" i="278" s="1"/>
  <c r="DV188" i="278"/>
  <c r="DV190" i="278" s="1"/>
  <c r="DV283" i="278" s="1"/>
  <c r="DV172" i="278"/>
  <c r="DV174" i="278" s="1"/>
  <c r="DV281" i="278" s="1"/>
  <c r="DV236" i="278"/>
  <c r="DV238" i="278" s="1"/>
  <c r="DV289" i="278" s="1"/>
  <c r="DV204" i="278"/>
  <c r="DV206" i="278" s="1"/>
  <c r="DV285" i="278" s="1"/>
  <c r="DS50" i="278"/>
  <c r="DS51" i="278" s="1"/>
  <c r="DS104" i="278" s="1"/>
  <c r="DS80" i="278"/>
  <c r="DS81" i="278" s="1"/>
  <c r="DS107" i="278" s="1"/>
  <c r="DS127" i="278"/>
  <c r="DS128" i="278" s="1"/>
  <c r="DS158" i="278" s="1"/>
  <c r="DS162" i="278" s="1"/>
  <c r="DS300" i="278" s="1"/>
  <c r="DS302" i="278" s="1"/>
  <c r="DS303" i="278" s="1"/>
  <c r="DV129" i="325"/>
  <c r="DV117" i="325"/>
  <c r="DX28" i="278"/>
  <c r="DX29" i="278" s="1"/>
  <c r="DX34" i="278" s="1"/>
  <c r="DX118" i="325"/>
  <c r="DX130" i="325"/>
  <c r="DX26" i="327"/>
  <c r="DT33" i="278"/>
  <c r="DT35" i="278" s="1"/>
  <c r="DP11" i="265"/>
  <c r="DP29" i="265" s="1"/>
  <c r="DO329" i="278"/>
  <c r="DO30" i="265" s="1"/>
  <c r="DP314" i="278"/>
  <c r="DP315" i="278" s="1"/>
  <c r="DP327" i="278" s="1"/>
  <c r="DP67" i="265"/>
  <c r="DP323" i="278"/>
  <c r="DP324" i="278" s="1"/>
  <c r="DP328" i="278" s="1"/>
  <c r="DP73" i="265"/>
  <c r="EJ319" i="278"/>
  <c r="EJ310" i="278"/>
  <c r="DQ311" i="278"/>
  <c r="DQ312" i="278" s="1"/>
  <c r="DQ10" i="265"/>
  <c r="DQ320" i="278"/>
  <c r="DQ321" i="278" s="1"/>
  <c r="DQ9" i="265"/>
  <c r="DR300" i="278"/>
  <c r="DR302" i="278" s="1"/>
  <c r="DR303" i="278" s="1"/>
  <c r="DU22" i="278"/>
  <c r="DU39" i="278" s="1"/>
  <c r="DU41" i="278" s="1"/>
  <c r="DV19" i="278"/>
  <c r="DV335" i="278"/>
  <c r="DS66" i="278"/>
  <c r="DS105" i="278" s="1"/>
  <c r="DU295" i="278"/>
  <c r="DU301" i="278" s="1"/>
  <c r="DR66" i="278"/>
  <c r="DR105" i="278" s="1"/>
  <c r="DT127" i="278"/>
  <c r="DT128" i="278" s="1"/>
  <c r="DT158" i="278" s="1"/>
  <c r="DT119" i="278"/>
  <c r="DT120" i="278" s="1"/>
  <c r="DT157" i="278" s="1"/>
  <c r="DT80" i="278"/>
  <c r="DT81" i="278" s="1"/>
  <c r="DT107" i="278" s="1"/>
  <c r="DT50" i="278"/>
  <c r="DT51" i="278" s="1"/>
  <c r="DT104" i="278" s="1"/>
  <c r="EJ275" i="278"/>
  <c r="EJ267" i="278"/>
  <c r="EJ251" i="278"/>
  <c r="EJ259" i="278"/>
  <c r="EJ203" i="278"/>
  <c r="EJ243" i="278"/>
  <c r="EJ211" i="278"/>
  <c r="EJ219" i="278"/>
  <c r="EJ235" i="278"/>
  <c r="EJ227" i="278"/>
  <c r="EJ179" i="278"/>
  <c r="EJ195" i="278"/>
  <c r="EJ171" i="278"/>
  <c r="EJ133" i="278"/>
  <c r="EJ142" i="278"/>
  <c r="EJ187" i="278"/>
  <c r="EJ151" i="278"/>
  <c r="DX169" i="273"/>
  <c r="DY170" i="273" s="1"/>
  <c r="DY172" i="273" s="1"/>
  <c r="DY173" i="273" s="1"/>
  <c r="DX207" i="273"/>
  <c r="DX65" i="273"/>
  <c r="DX45" i="325" s="1"/>
  <c r="DW24" i="327"/>
  <c r="DW61" i="324"/>
  <c r="DW70" i="273"/>
  <c r="DV22" i="324"/>
  <c r="DV23" i="324" s="1"/>
  <c r="DV214" i="273"/>
  <c r="DV215" i="273" s="1"/>
  <c r="DV21" i="278" s="1"/>
  <c r="DX68" i="273"/>
  <c r="DX179" i="273"/>
  <c r="DT189" i="273"/>
  <c r="DT190" i="273" s="1"/>
  <c r="DU182" i="273"/>
  <c r="DT11" i="325"/>
  <c r="DT28" i="285"/>
  <c r="DT66" i="324"/>
  <c r="DT34" i="265"/>
  <c r="DX88" i="273"/>
  <c r="DX124" i="273"/>
  <c r="DX180" i="273"/>
  <c r="DW21" i="327"/>
  <c r="DW58" i="324"/>
  <c r="DW88" i="273"/>
  <c r="DW90" i="273" s="1"/>
  <c r="DW91" i="278" s="1"/>
  <c r="DW180" i="273"/>
  <c r="DW124" i="273"/>
  <c r="DW126" i="273" s="1"/>
  <c r="DW21" i="285" s="1"/>
  <c r="DZ43" i="273"/>
  <c r="DZ45" i="273" s="1"/>
  <c r="DZ149" i="273" s="1"/>
  <c r="DZ150" i="273" s="1"/>
  <c r="DZ49" i="324" s="1"/>
  <c r="DZ50" i="324" s="1"/>
  <c r="DZ219" i="273"/>
  <c r="EA40" i="273"/>
  <c r="DX55" i="273"/>
  <c r="DY56" i="273" s="1"/>
  <c r="DX32" i="324"/>
  <c r="DX33" i="324" s="1"/>
  <c r="DX37" i="324"/>
  <c r="DX38" i="324" s="1"/>
  <c r="DX27" i="324"/>
  <c r="DX28" i="324" s="1"/>
  <c r="DX178" i="273"/>
  <c r="DW20" i="275"/>
  <c r="DX17" i="275" s="1"/>
  <c r="DU20" i="327"/>
  <c r="DU57" i="324"/>
  <c r="DU63" i="324" s="1"/>
  <c r="DU64" i="324" s="1"/>
  <c r="DW23" i="327"/>
  <c r="DW60" i="324"/>
  <c r="DS3" i="323"/>
  <c r="DS3" i="278"/>
  <c r="DS3" i="289"/>
  <c r="DS3" i="275"/>
  <c r="DS3" i="325"/>
  <c r="DS3" i="315"/>
  <c r="DS3" i="286"/>
  <c r="DS3" i="324"/>
  <c r="DS3" i="288"/>
  <c r="DS3" i="273"/>
  <c r="DS3" i="285"/>
  <c r="DS3" i="265"/>
  <c r="DS3" i="320"/>
  <c r="DS3" i="327"/>
  <c r="DS3" i="282"/>
  <c r="DX4" i="265"/>
  <c r="DX4" i="315"/>
  <c r="DX4" i="323"/>
  <c r="DX4" i="285"/>
  <c r="DX4" i="324"/>
  <c r="DX4" i="273"/>
  <c r="DX4" i="282"/>
  <c r="DX4" i="275"/>
  <c r="DX4" i="320"/>
  <c r="DX4" i="289"/>
  <c r="DX4" i="286"/>
  <c r="DX4" i="278"/>
  <c r="DX4" i="325"/>
  <c r="DX4" i="288"/>
  <c r="DX4" i="327"/>
  <c r="DW22" i="327"/>
  <c r="DW59" i="324"/>
  <c r="DV24" i="327"/>
  <c r="DV61" i="324"/>
  <c r="DY2" i="265"/>
  <c r="DY2" i="325"/>
  <c r="DY2" i="286"/>
  <c r="DY2" i="282"/>
  <c r="DY2" i="285"/>
  <c r="DY84" i="273"/>
  <c r="DY85" i="273" s="1"/>
  <c r="DY2" i="320"/>
  <c r="DY2" i="278"/>
  <c r="DY2" i="288"/>
  <c r="DY163" i="273"/>
  <c r="DY164" i="273" s="1"/>
  <c r="DY2" i="323"/>
  <c r="DY2" i="324"/>
  <c r="DY64" i="273"/>
  <c r="DY65" i="273" s="1"/>
  <c r="DY45" i="325" s="1"/>
  <c r="DY2" i="327"/>
  <c r="DY2" i="289"/>
  <c r="DY2" i="315"/>
  <c r="DY2" i="273"/>
  <c r="DY2" i="275"/>
  <c r="DY220" i="273"/>
  <c r="DY221" i="273" s="1"/>
  <c r="DY51" i="273"/>
  <c r="DY52" i="273" s="1"/>
  <c r="DY107" i="325" s="1"/>
  <c r="DY108" i="325" s="1"/>
  <c r="DY135" i="325" s="1"/>
  <c r="DY154" i="273"/>
  <c r="DY155" i="273" s="1"/>
  <c r="DY121" i="273"/>
  <c r="DY122" i="273" s="1"/>
  <c r="DY125" i="273" s="1"/>
  <c r="DX89" i="273"/>
  <c r="DX93" i="273"/>
  <c r="DY94" i="273" s="1"/>
  <c r="DY181" i="273" s="1"/>
  <c r="DX11" i="286"/>
  <c r="EM5" i="327"/>
  <c r="EM5" i="325"/>
  <c r="EM5" i="324"/>
  <c r="EM5" i="323"/>
  <c r="EK34" i="273"/>
  <c r="EJ44" i="273"/>
  <c r="EJ39" i="273"/>
  <c r="EL28" i="273"/>
  <c r="EL29" i="273" s="1"/>
  <c r="EL33" i="273" s="1"/>
  <c r="EL32" i="273"/>
  <c r="EM5" i="320"/>
  <c r="EM25" i="273"/>
  <c r="EM26" i="273" s="1"/>
  <c r="EM5" i="315"/>
  <c r="EM5" i="265"/>
  <c r="EM5" i="288"/>
  <c r="EM5" i="282"/>
  <c r="EM5" i="275"/>
  <c r="EM5" i="286"/>
  <c r="EM5" i="285"/>
  <c r="EM5" i="289"/>
  <c r="EM5" i="278"/>
  <c r="EM15" i="273"/>
  <c r="EM16" i="273" s="1"/>
  <c r="EM5" i="273"/>
  <c r="EL177" i="273"/>
  <c r="EL168" i="273"/>
  <c r="BA32" i="265"/>
  <c r="DR109" i="278" l="1"/>
  <c r="DZ25" i="327"/>
  <c r="DZ62" i="324"/>
  <c r="EK87" i="278"/>
  <c r="EK88" i="278" s="1"/>
  <c r="EK94" i="278" s="1"/>
  <c r="EK48" i="324"/>
  <c r="EZ10" i="273"/>
  <c r="EY12" i="273"/>
  <c r="DZ79" i="288"/>
  <c r="DZ135" i="273"/>
  <c r="DZ136" i="273" s="1"/>
  <c r="DZ139" i="273" s="1"/>
  <c r="DY269" i="278"/>
  <c r="DY99" i="278"/>
  <c r="DT72" i="278"/>
  <c r="DT73" i="278" s="1"/>
  <c r="DT106" i="278" s="1"/>
  <c r="DT93" i="278"/>
  <c r="DT95" i="278" s="1"/>
  <c r="DT100" i="278" s="1"/>
  <c r="DT101" i="278" s="1"/>
  <c r="DS109" i="278"/>
  <c r="DS9" i="265" s="1"/>
  <c r="DW140" i="273"/>
  <c r="DV92" i="278"/>
  <c r="DX46" i="325"/>
  <c r="DX47" i="325" s="1"/>
  <c r="DX62" i="325" s="1"/>
  <c r="DX55" i="288"/>
  <c r="DW111" i="273"/>
  <c r="DV112" i="273" s="1"/>
  <c r="DV61" i="288" s="1"/>
  <c r="DW51" i="288"/>
  <c r="DW52" i="288" s="1"/>
  <c r="DW56" i="288" s="1"/>
  <c r="DW92" i="325"/>
  <c r="DW42" i="288"/>
  <c r="DW35" i="288"/>
  <c r="EM38" i="273"/>
  <c r="EM13" i="288"/>
  <c r="EM145" i="325"/>
  <c r="DZ103" i="273"/>
  <c r="DZ104" i="273" s="1"/>
  <c r="DZ107" i="273" s="1"/>
  <c r="DZ26" i="288"/>
  <c r="T63" i="325"/>
  <c r="DY42" i="325"/>
  <c r="DY43" i="325" s="1"/>
  <c r="DY93" i="325"/>
  <c r="DY181" i="278"/>
  <c r="DY56" i="278"/>
  <c r="DY189" i="278"/>
  <c r="DY144" i="278"/>
  <c r="DY71" i="278"/>
  <c r="DY205" i="278"/>
  <c r="DX108" i="273"/>
  <c r="DW58" i="325"/>
  <c r="DY118" i="278"/>
  <c r="DY237" i="278"/>
  <c r="DY126" i="278"/>
  <c r="DY79" i="278"/>
  <c r="DY173" i="278"/>
  <c r="DY229" i="278"/>
  <c r="DY49" i="278"/>
  <c r="DY153" i="278"/>
  <c r="DY135" i="278"/>
  <c r="DY213" i="278"/>
  <c r="DY253" i="278"/>
  <c r="DY277" i="278"/>
  <c r="DY245" i="278"/>
  <c r="DY221" i="278"/>
  <c r="DY197" i="278"/>
  <c r="DY261" i="278"/>
  <c r="DZ13" i="289"/>
  <c r="DZ14" i="289" s="1"/>
  <c r="DV295" i="278"/>
  <c r="DV301" i="278" s="1"/>
  <c r="BA334" i="278"/>
  <c r="BA336" i="278" s="1"/>
  <c r="BA12" i="325" s="1"/>
  <c r="DT57" i="278"/>
  <c r="DT58" i="278" s="1"/>
  <c r="DT61" i="278" s="1"/>
  <c r="DT62" i="278" s="1"/>
  <c r="DT65" i="278" s="1"/>
  <c r="DY26" i="327"/>
  <c r="DY28" i="278"/>
  <c r="DY29" i="278" s="1"/>
  <c r="DY40" i="278" s="1"/>
  <c r="DY118" i="325"/>
  <c r="DY130" i="325"/>
  <c r="DW129" i="325"/>
  <c r="DW117" i="325"/>
  <c r="DX40" i="278"/>
  <c r="DP329" i="278"/>
  <c r="DP30" i="265" s="1"/>
  <c r="DQ314" i="278"/>
  <c r="DQ315" i="278" s="1"/>
  <c r="DQ327" i="278" s="1"/>
  <c r="DQ67" i="265"/>
  <c r="DQ323" i="278"/>
  <c r="DQ324" i="278" s="1"/>
  <c r="DQ328" i="278" s="1"/>
  <c r="DQ73" i="265"/>
  <c r="DR311" i="278"/>
  <c r="DR312" i="278" s="1"/>
  <c r="DU33" i="278"/>
  <c r="DU35" i="278" s="1"/>
  <c r="DS10" i="265"/>
  <c r="DS320" i="278"/>
  <c r="DS321" i="278" s="1"/>
  <c r="DR10" i="265"/>
  <c r="DR320" i="278"/>
  <c r="DR321" i="278" s="1"/>
  <c r="EK319" i="278"/>
  <c r="EK310" i="278"/>
  <c r="DQ11" i="265"/>
  <c r="DQ29" i="265" s="1"/>
  <c r="DV22" i="278"/>
  <c r="DV39" i="278" s="1"/>
  <c r="DV41" i="278" s="1"/>
  <c r="DR9" i="265"/>
  <c r="DW19" i="278"/>
  <c r="DW335" i="278"/>
  <c r="DW276" i="278"/>
  <c r="DW278" i="278" s="1"/>
  <c r="DW294" i="278" s="1"/>
  <c r="DW260" i="278"/>
  <c r="DW262" i="278" s="1"/>
  <c r="DW292" i="278" s="1"/>
  <c r="DW244" i="278"/>
  <c r="DW246" i="278" s="1"/>
  <c r="DW290" i="278" s="1"/>
  <c r="DW268" i="278"/>
  <c r="DW270" i="278" s="1"/>
  <c r="DW293" i="278" s="1"/>
  <c r="DW252" i="278"/>
  <c r="DW254" i="278" s="1"/>
  <c r="DW291" i="278" s="1"/>
  <c r="DW236" i="278"/>
  <c r="DW238" i="278" s="1"/>
  <c r="DW289" i="278" s="1"/>
  <c r="DW228" i="278"/>
  <c r="DW230" i="278" s="1"/>
  <c r="DW288" i="278" s="1"/>
  <c r="DW204" i="278"/>
  <c r="DW206" i="278" s="1"/>
  <c r="DW285" i="278" s="1"/>
  <c r="DW212" i="278"/>
  <c r="DW214" i="278" s="1"/>
  <c r="DW286" i="278" s="1"/>
  <c r="DW220" i="278"/>
  <c r="DW222" i="278" s="1"/>
  <c r="DW287" i="278" s="1"/>
  <c r="DW172" i="278"/>
  <c r="DW174" i="278" s="1"/>
  <c r="DW281" i="278" s="1"/>
  <c r="DW188" i="278"/>
  <c r="DW190" i="278" s="1"/>
  <c r="DW283" i="278" s="1"/>
  <c r="DW196" i="278"/>
  <c r="DW198" i="278" s="1"/>
  <c r="DW284" i="278" s="1"/>
  <c r="DW134" i="278"/>
  <c r="DW136" i="278" s="1"/>
  <c r="DW159" i="278" s="1"/>
  <c r="DW143" i="278"/>
  <c r="DW145" i="278" s="1"/>
  <c r="DW160" i="278" s="1"/>
  <c r="DW180" i="278"/>
  <c r="DW182" i="278" s="1"/>
  <c r="DW282" i="278" s="1"/>
  <c r="DW152" i="278"/>
  <c r="DW154" i="278" s="1"/>
  <c r="DW161" i="278" s="1"/>
  <c r="DW20" i="278"/>
  <c r="DT162" i="278"/>
  <c r="EK44" i="273"/>
  <c r="EK259" i="278"/>
  <c r="EK267" i="278"/>
  <c r="EK275" i="278"/>
  <c r="EK243" i="278"/>
  <c r="EK251" i="278"/>
  <c r="EK235" i="278"/>
  <c r="EK227" i="278"/>
  <c r="EK203" i="278"/>
  <c r="EK211" i="278"/>
  <c r="EK219" i="278"/>
  <c r="EK171" i="278"/>
  <c r="EK187" i="278"/>
  <c r="EK195" i="278"/>
  <c r="EK133" i="278"/>
  <c r="EK179" i="278"/>
  <c r="EK142" i="278"/>
  <c r="EK151" i="278"/>
  <c r="DU127" i="278"/>
  <c r="DU128" i="278" s="1"/>
  <c r="DU158" i="278" s="1"/>
  <c r="DU80" i="278"/>
  <c r="DU81" i="278" s="1"/>
  <c r="DU107" i="278" s="1"/>
  <c r="DU119" i="278"/>
  <c r="DU120" i="278" s="1"/>
  <c r="DU157" i="278" s="1"/>
  <c r="DU50" i="278"/>
  <c r="DU51" i="278" s="1"/>
  <c r="DU104" i="278" s="1"/>
  <c r="DX23" i="327"/>
  <c r="DX60" i="324"/>
  <c r="DW208" i="273"/>
  <c r="DW209" i="273" s="1"/>
  <c r="DW202" i="273"/>
  <c r="DW203" i="273" s="1"/>
  <c r="DW197" i="273"/>
  <c r="DW198" i="273" s="1"/>
  <c r="DW201" i="273" s="1"/>
  <c r="DT3" i="265"/>
  <c r="DT3" i="278"/>
  <c r="DT3" i="286"/>
  <c r="DT3" i="273"/>
  <c r="DT3" i="282"/>
  <c r="DT3" i="325"/>
  <c r="DT3" i="315"/>
  <c r="DT3" i="288"/>
  <c r="DT3" i="320"/>
  <c r="DT3" i="323"/>
  <c r="DT3" i="327"/>
  <c r="DT3" i="275"/>
  <c r="DT3" i="289"/>
  <c r="DT3" i="324"/>
  <c r="DT3" i="285"/>
  <c r="DV57" i="324"/>
  <c r="DV63" i="324" s="1"/>
  <c r="DV64" i="324" s="1"/>
  <c r="DV20" i="327"/>
  <c r="DY69" i="273"/>
  <c r="DY15" i="275"/>
  <c r="DY73" i="273"/>
  <c r="DZ74" i="273" s="1"/>
  <c r="DY42" i="324"/>
  <c r="DY43" i="324" s="1"/>
  <c r="DY169" i="273"/>
  <c r="DZ170" i="273" s="1"/>
  <c r="DZ172" i="273" s="1"/>
  <c r="DZ173" i="273" s="1"/>
  <c r="DY207" i="273"/>
  <c r="DY93" i="273"/>
  <c r="DZ94" i="273" s="1"/>
  <c r="DZ181" i="273" s="1"/>
  <c r="DY89" i="273"/>
  <c r="DY11" i="286"/>
  <c r="DX59" i="324"/>
  <c r="DX22" i="327"/>
  <c r="DZ64" i="273"/>
  <c r="DZ2" i="288"/>
  <c r="DZ51" i="273"/>
  <c r="DZ52" i="273" s="1"/>
  <c r="DZ107" i="325" s="1"/>
  <c r="DZ108" i="325" s="1"/>
  <c r="DZ135" i="325" s="1"/>
  <c r="DZ2" i="324"/>
  <c r="DZ2" i="285"/>
  <c r="DZ2" i="273"/>
  <c r="DZ84" i="273"/>
  <c r="DZ85" i="273" s="1"/>
  <c r="DZ2" i="320"/>
  <c r="DZ2" i="315"/>
  <c r="DZ2" i="278"/>
  <c r="DZ2" i="286"/>
  <c r="DZ2" i="265"/>
  <c r="DZ2" i="325"/>
  <c r="DZ2" i="289"/>
  <c r="DZ154" i="273"/>
  <c r="DZ155" i="273" s="1"/>
  <c r="DZ2" i="275"/>
  <c r="DZ121" i="273"/>
  <c r="DZ122" i="273" s="1"/>
  <c r="DZ125" i="273" s="1"/>
  <c r="DZ2" i="282"/>
  <c r="DZ220" i="273"/>
  <c r="DZ221" i="273" s="1"/>
  <c r="DZ2" i="323"/>
  <c r="DZ2" i="327"/>
  <c r="DZ163" i="273"/>
  <c r="DZ164" i="273" s="1"/>
  <c r="DW22" i="324"/>
  <c r="DW23" i="324" s="1"/>
  <c r="DW214" i="273"/>
  <c r="DW215" i="273" s="1"/>
  <c r="DW21" i="278" s="1"/>
  <c r="DX70" i="273"/>
  <c r="DX15" i="275"/>
  <c r="DX20" i="275" s="1"/>
  <c r="DY17" i="275" s="1"/>
  <c r="DX42" i="324"/>
  <c r="DX43" i="324" s="1"/>
  <c r="DX73" i="273"/>
  <c r="DY74" i="273" s="1"/>
  <c r="DX69" i="273"/>
  <c r="DU11" i="325"/>
  <c r="DU28" i="285"/>
  <c r="DU34" i="265"/>
  <c r="DU66" i="324"/>
  <c r="DY179" i="273"/>
  <c r="DY68" i="273"/>
  <c r="DX126" i="273"/>
  <c r="DY55" i="273"/>
  <c r="DZ56" i="273" s="1"/>
  <c r="DY37" i="324"/>
  <c r="DY38" i="324" s="1"/>
  <c r="DY32" i="324"/>
  <c r="DY33" i="324" s="1"/>
  <c r="DY27" i="324"/>
  <c r="DY28" i="324" s="1"/>
  <c r="DY178" i="273"/>
  <c r="DX21" i="327"/>
  <c r="DX58" i="324"/>
  <c r="EB40" i="273"/>
  <c r="EA219" i="273"/>
  <c r="EA43" i="273"/>
  <c r="EA45" i="273" s="1"/>
  <c r="EA149" i="273" s="1"/>
  <c r="EA150" i="273" s="1"/>
  <c r="EA49" i="324" s="1"/>
  <c r="EA50" i="324" s="1"/>
  <c r="DX90" i="273"/>
  <c r="DX91" i="278" s="1"/>
  <c r="DV182" i="273"/>
  <c r="DU189" i="273"/>
  <c r="DU190" i="273" s="1"/>
  <c r="DY4" i="323"/>
  <c r="DY4" i="288"/>
  <c r="DY4" i="273"/>
  <c r="DY4" i="285"/>
  <c r="DY4" i="286"/>
  <c r="DY4" i="265"/>
  <c r="DY4" i="315"/>
  <c r="DY4" i="278"/>
  <c r="DY4" i="289"/>
  <c r="DY4" i="320"/>
  <c r="DY4" i="275"/>
  <c r="DY4" i="282"/>
  <c r="DY4" i="324"/>
  <c r="DY4" i="325"/>
  <c r="DY4" i="327"/>
  <c r="EK39" i="273"/>
  <c r="EN5" i="327"/>
  <c r="EN5" i="325"/>
  <c r="EN5" i="324"/>
  <c r="EN5" i="323"/>
  <c r="EL34" i="273"/>
  <c r="EM28" i="273"/>
  <c r="EM29" i="273" s="1"/>
  <c r="EM33" i="273" s="1"/>
  <c r="EM32" i="273"/>
  <c r="EN5" i="320"/>
  <c r="EN25" i="273"/>
  <c r="EN26" i="273" s="1"/>
  <c r="EN5" i="315"/>
  <c r="EN5" i="288"/>
  <c r="EN5" i="282"/>
  <c r="EN5" i="275"/>
  <c r="EN5" i="286"/>
  <c r="EN5" i="265"/>
  <c r="EN5" i="285"/>
  <c r="EN5" i="289"/>
  <c r="EN5" i="278"/>
  <c r="EN15" i="273"/>
  <c r="EN16" i="273" s="1"/>
  <c r="EN5" i="273"/>
  <c r="EM177" i="273"/>
  <c r="EM168" i="273"/>
  <c r="DT108" i="278" l="1"/>
  <c r="DT50" i="325"/>
  <c r="DT51" i="325" s="1"/>
  <c r="DT54" i="325" s="1"/>
  <c r="DT55" i="325" s="1"/>
  <c r="DT59" i="325" s="1"/>
  <c r="DT60" i="325" s="1"/>
  <c r="EL87" i="278"/>
  <c r="EL88" i="278" s="1"/>
  <c r="EL94" i="278" s="1"/>
  <c r="EL48" i="324"/>
  <c r="EA62" i="324"/>
  <c r="EA25" i="327"/>
  <c r="FA10" i="273"/>
  <c r="EZ12" i="273"/>
  <c r="DZ106" i="273"/>
  <c r="DZ138" i="273"/>
  <c r="DX140" i="273"/>
  <c r="DW92" i="278"/>
  <c r="DY106" i="273"/>
  <c r="DY108" i="273" s="1"/>
  <c r="DY138" i="273"/>
  <c r="DU57" i="278"/>
  <c r="DU58" i="278" s="1"/>
  <c r="DU64" i="278" s="1"/>
  <c r="DU93" i="278"/>
  <c r="DU95" i="278" s="1"/>
  <c r="DU100" i="278" s="1"/>
  <c r="DU101" i="278" s="1"/>
  <c r="EA79" i="288"/>
  <c r="EA135" i="273"/>
  <c r="EA136" i="273" s="1"/>
  <c r="EA139" i="273" s="1"/>
  <c r="DZ277" i="278"/>
  <c r="DZ99" i="278"/>
  <c r="DX111" i="273"/>
  <c r="DW112" i="273" s="1"/>
  <c r="DW61" i="288" s="1"/>
  <c r="DX51" i="288"/>
  <c r="DX52" i="288" s="1"/>
  <c r="DX56" i="288" s="1"/>
  <c r="DY46" i="325"/>
  <c r="DY47" i="325" s="1"/>
  <c r="DY62" i="325" s="1"/>
  <c r="DY55" i="288"/>
  <c r="DX92" i="325"/>
  <c r="DX42" i="288"/>
  <c r="DX35" i="288"/>
  <c r="EA103" i="273"/>
  <c r="EA104" i="273" s="1"/>
  <c r="EA107" i="273" s="1"/>
  <c r="EA26" i="288"/>
  <c r="EN38" i="273"/>
  <c r="EN13" i="288"/>
  <c r="EN145" i="325"/>
  <c r="DZ71" i="278"/>
  <c r="DZ144" i="278"/>
  <c r="T99" i="325"/>
  <c r="DZ42" i="325"/>
  <c r="DZ43" i="325" s="1"/>
  <c r="DZ93" i="325"/>
  <c r="DZ173" i="278"/>
  <c r="DZ56" i="278"/>
  <c r="DX58" i="325"/>
  <c r="DZ197" i="278"/>
  <c r="DZ79" i="278"/>
  <c r="DZ118" i="278"/>
  <c r="DZ153" i="278"/>
  <c r="DZ221" i="278"/>
  <c r="DZ126" i="278"/>
  <c r="DZ253" i="278"/>
  <c r="DZ49" i="278"/>
  <c r="DZ135" i="278"/>
  <c r="DZ189" i="278"/>
  <c r="DZ205" i="278"/>
  <c r="DZ237" i="278"/>
  <c r="DZ181" i="278"/>
  <c r="DZ229" i="278"/>
  <c r="DZ261" i="278"/>
  <c r="DZ213" i="278"/>
  <c r="DZ245" i="278"/>
  <c r="DZ269" i="278"/>
  <c r="EA13" i="289"/>
  <c r="EA14" i="289" s="1"/>
  <c r="BA11" i="327"/>
  <c r="DS311" i="278"/>
  <c r="DS312" i="278" s="1"/>
  <c r="DS314" i="278" s="1"/>
  <c r="DY34" i="278"/>
  <c r="DT64" i="278"/>
  <c r="DT66" i="278" s="1"/>
  <c r="DT105" i="278" s="1"/>
  <c r="DT109" i="278" s="1"/>
  <c r="DV33" i="278"/>
  <c r="DV35" i="278" s="1"/>
  <c r="DU72" i="278"/>
  <c r="DU73" i="278" s="1"/>
  <c r="DU106" i="278" s="1"/>
  <c r="DX129" i="325"/>
  <c r="DX117" i="325"/>
  <c r="DZ28" i="278"/>
  <c r="DZ29" i="278" s="1"/>
  <c r="DZ40" i="278" s="1"/>
  <c r="DZ130" i="325"/>
  <c r="DZ118" i="325"/>
  <c r="DZ26" i="327"/>
  <c r="DQ329" i="278"/>
  <c r="DQ30" i="265" s="1"/>
  <c r="DR314" i="278"/>
  <c r="DR315" i="278" s="1"/>
  <c r="DR327" i="278" s="1"/>
  <c r="DR67" i="265"/>
  <c r="DS323" i="278"/>
  <c r="DS73" i="265"/>
  <c r="DR11" i="265"/>
  <c r="DR29" i="265" s="1"/>
  <c r="DR323" i="278"/>
  <c r="DR324" i="278" s="1"/>
  <c r="DR328" i="278" s="1"/>
  <c r="DR73" i="265"/>
  <c r="EL319" i="278"/>
  <c r="EL310" i="278"/>
  <c r="DS11" i="265"/>
  <c r="DS29" i="265" s="1"/>
  <c r="DT300" i="278"/>
  <c r="DT302" i="278" s="1"/>
  <c r="DT303" i="278" s="1"/>
  <c r="DX19" i="278"/>
  <c r="DX335" i="278"/>
  <c r="DW22" i="278"/>
  <c r="DW33" i="278" s="1"/>
  <c r="DW35" i="278" s="1"/>
  <c r="DW93" i="278" s="1"/>
  <c r="DU162" i="278"/>
  <c r="EL44" i="273"/>
  <c r="EL275" i="278"/>
  <c r="EL251" i="278"/>
  <c r="EL259" i="278"/>
  <c r="EL267" i="278"/>
  <c r="EL235" i="278"/>
  <c r="EL243" i="278"/>
  <c r="EL219" i="278"/>
  <c r="EL227" i="278"/>
  <c r="EL203" i="278"/>
  <c r="EL211" i="278"/>
  <c r="EL195" i="278"/>
  <c r="EL179" i="278"/>
  <c r="EL187" i="278"/>
  <c r="EL151" i="278"/>
  <c r="EL171" i="278"/>
  <c r="EL133" i="278"/>
  <c r="EL142" i="278"/>
  <c r="DX276" i="278"/>
  <c r="DX278" i="278" s="1"/>
  <c r="DX294" i="278" s="1"/>
  <c r="DX268" i="278"/>
  <c r="DX270" i="278" s="1"/>
  <c r="DX293" i="278" s="1"/>
  <c r="DX252" i="278"/>
  <c r="DX254" i="278" s="1"/>
  <c r="DX291" i="278" s="1"/>
  <c r="DX260" i="278"/>
  <c r="DX262" i="278" s="1"/>
  <c r="DX292" i="278" s="1"/>
  <c r="DX236" i="278"/>
  <c r="DX238" i="278" s="1"/>
  <c r="DX289" i="278" s="1"/>
  <c r="DX244" i="278"/>
  <c r="DX246" i="278" s="1"/>
  <c r="DX290" i="278" s="1"/>
  <c r="DX220" i="278"/>
  <c r="DX222" i="278" s="1"/>
  <c r="DX287" i="278" s="1"/>
  <c r="DX228" i="278"/>
  <c r="DX230" i="278" s="1"/>
  <c r="DX288" i="278" s="1"/>
  <c r="DX204" i="278"/>
  <c r="DX206" i="278" s="1"/>
  <c r="DX285" i="278" s="1"/>
  <c r="DX212" i="278"/>
  <c r="DX214" i="278" s="1"/>
  <c r="DX286" i="278" s="1"/>
  <c r="DX196" i="278"/>
  <c r="DX198" i="278" s="1"/>
  <c r="DX284" i="278" s="1"/>
  <c r="DX180" i="278"/>
  <c r="DX182" i="278" s="1"/>
  <c r="DX282" i="278" s="1"/>
  <c r="DX188" i="278"/>
  <c r="DX190" i="278" s="1"/>
  <c r="DX283" i="278" s="1"/>
  <c r="DX152" i="278"/>
  <c r="DX154" i="278" s="1"/>
  <c r="DX161" i="278" s="1"/>
  <c r="DX172" i="278"/>
  <c r="DX174" i="278" s="1"/>
  <c r="DX281" i="278" s="1"/>
  <c r="DX134" i="278"/>
  <c r="DX136" i="278" s="1"/>
  <c r="DX159" i="278" s="1"/>
  <c r="DX143" i="278"/>
  <c r="DX145" i="278" s="1"/>
  <c r="DX160" i="278" s="1"/>
  <c r="DX20" i="278"/>
  <c r="DV80" i="278"/>
  <c r="DV81" i="278" s="1"/>
  <c r="DV107" i="278" s="1"/>
  <c r="DV119" i="278"/>
  <c r="DV120" i="278" s="1"/>
  <c r="DV157" i="278" s="1"/>
  <c r="DV127" i="278"/>
  <c r="DV128" i="278" s="1"/>
  <c r="DV158" i="278" s="1"/>
  <c r="DV50" i="278"/>
  <c r="DV51" i="278" s="1"/>
  <c r="DV104" i="278" s="1"/>
  <c r="DW295" i="278"/>
  <c r="DW301" i="278" s="1"/>
  <c r="DZ68" i="273"/>
  <c r="DZ179" i="273"/>
  <c r="DZ169" i="273"/>
  <c r="EA170" i="273" s="1"/>
  <c r="EA172" i="273" s="1"/>
  <c r="EA173" i="273" s="1"/>
  <c r="DZ207" i="273"/>
  <c r="DY20" i="275"/>
  <c r="DZ17" i="275" s="1"/>
  <c r="DY23" i="327"/>
  <c r="DY60" i="324"/>
  <c r="DX24" i="327"/>
  <c r="DX61" i="324"/>
  <c r="DZ32" i="324"/>
  <c r="DZ33" i="324" s="1"/>
  <c r="DZ55" i="273"/>
  <c r="EA56" i="273" s="1"/>
  <c r="DZ37" i="324"/>
  <c r="DZ38" i="324" s="1"/>
  <c r="DZ178" i="273"/>
  <c r="DZ27" i="324"/>
  <c r="DZ28" i="324" s="1"/>
  <c r="DV66" i="324"/>
  <c r="DV28" i="285"/>
  <c r="DV11" i="325"/>
  <c r="DV34" i="265"/>
  <c r="EB43" i="273"/>
  <c r="EB45" i="273" s="1"/>
  <c r="EB149" i="273" s="1"/>
  <c r="EB150" i="273" s="1"/>
  <c r="EB49" i="324" s="1"/>
  <c r="EB50" i="324" s="1"/>
  <c r="EB219" i="273"/>
  <c r="EC40" i="273"/>
  <c r="DY21" i="327"/>
  <c r="DY58" i="324"/>
  <c r="DX21" i="285"/>
  <c r="DX22" i="324"/>
  <c r="DX23" i="324" s="1"/>
  <c r="DX214" i="273"/>
  <c r="DX215" i="273" s="1"/>
  <c r="DX21" i="278" s="1"/>
  <c r="DZ4" i="325"/>
  <c r="DZ4" i="315"/>
  <c r="DZ4" i="289"/>
  <c r="DZ4" i="265"/>
  <c r="DZ4" i="282"/>
  <c r="DZ4" i="320"/>
  <c r="DZ4" i="323"/>
  <c r="DZ4" i="273"/>
  <c r="DZ4" i="275"/>
  <c r="DZ4" i="288"/>
  <c r="DZ4" i="324"/>
  <c r="DZ4" i="327"/>
  <c r="DZ4" i="286"/>
  <c r="DZ4" i="285"/>
  <c r="DZ4" i="278"/>
  <c r="DV189" i="273"/>
  <c r="DV190" i="273" s="1"/>
  <c r="DW182" i="273"/>
  <c r="EA2" i="315"/>
  <c r="EA163" i="273"/>
  <c r="EA164" i="273" s="1"/>
  <c r="EA2" i="325"/>
  <c r="EA84" i="273"/>
  <c r="EA85" i="273" s="1"/>
  <c r="EA2" i="320"/>
  <c r="EA2" i="289"/>
  <c r="EA2" i="278"/>
  <c r="EA220" i="273"/>
  <c r="EA221" i="273" s="1"/>
  <c r="EA2" i="323"/>
  <c r="EA2" i="273"/>
  <c r="EA2" i="275"/>
  <c r="EA2" i="286"/>
  <c r="EA121" i="273"/>
  <c r="EA122" i="273" s="1"/>
  <c r="EA125" i="273" s="1"/>
  <c r="EA2" i="288"/>
  <c r="EA2" i="327"/>
  <c r="EA64" i="273"/>
  <c r="EA65" i="273" s="1"/>
  <c r="EA45" i="325" s="1"/>
  <c r="EA2" i="282"/>
  <c r="EA2" i="324"/>
  <c r="EA154" i="273"/>
  <c r="EA155" i="273" s="1"/>
  <c r="EA2" i="285"/>
  <c r="EA51" i="273"/>
  <c r="EA2" i="265"/>
  <c r="DW20" i="327"/>
  <c r="DW57" i="324"/>
  <c r="DW63" i="324" s="1"/>
  <c r="DW64" i="324" s="1"/>
  <c r="DZ89" i="273"/>
  <c r="DZ93" i="273"/>
  <c r="EA94" i="273" s="1"/>
  <c r="EA181" i="273" s="1"/>
  <c r="DZ11" i="286"/>
  <c r="DZ124" i="273"/>
  <c r="DZ180" i="273"/>
  <c r="DZ88" i="273"/>
  <c r="DU3" i="324"/>
  <c r="DU3" i="282"/>
  <c r="DU3" i="275"/>
  <c r="DU3" i="285"/>
  <c r="DU3" i="327"/>
  <c r="DU3" i="315"/>
  <c r="DU3" i="273"/>
  <c r="DU3" i="286"/>
  <c r="DU3" i="288"/>
  <c r="DU3" i="323"/>
  <c r="DU3" i="265"/>
  <c r="DU3" i="289"/>
  <c r="DU3" i="325"/>
  <c r="DU3" i="278"/>
  <c r="DU3" i="320"/>
  <c r="DX202" i="273"/>
  <c r="DX203" i="273" s="1"/>
  <c r="DX208" i="273"/>
  <c r="DX209" i="273" s="1"/>
  <c r="DX197" i="273"/>
  <c r="DX198" i="273" s="1"/>
  <c r="DX201" i="273" s="1"/>
  <c r="DY59" i="324"/>
  <c r="DY22" i="327"/>
  <c r="DY70" i="273"/>
  <c r="DY88" i="273"/>
  <c r="DY90" i="273" s="1"/>
  <c r="DY91" i="278" s="1"/>
  <c r="DY124" i="273"/>
  <c r="DY126" i="273" s="1"/>
  <c r="DY21" i="285" s="1"/>
  <c r="DY180" i="273"/>
  <c r="DZ65" i="273"/>
  <c r="DZ45" i="325" s="1"/>
  <c r="DY24" i="327"/>
  <c r="DY61" i="324"/>
  <c r="EO5" i="325"/>
  <c r="EO5" i="327"/>
  <c r="EL39" i="273"/>
  <c r="EO5" i="324"/>
  <c r="EO5" i="323"/>
  <c r="EN28" i="273"/>
  <c r="EN29" i="273" s="1"/>
  <c r="EN33" i="273" s="1"/>
  <c r="EN32" i="273"/>
  <c r="EM34" i="273"/>
  <c r="EO5" i="320"/>
  <c r="EO25" i="273"/>
  <c r="EO26" i="273" s="1"/>
  <c r="EO5" i="315"/>
  <c r="EN177" i="273"/>
  <c r="EN168" i="273"/>
  <c r="EO5" i="275"/>
  <c r="EO5" i="286"/>
  <c r="EO5" i="265"/>
  <c r="EO5" i="288"/>
  <c r="EO5" i="282"/>
  <c r="EO5" i="278"/>
  <c r="EO5" i="285"/>
  <c r="EO5" i="289"/>
  <c r="EO15" i="273"/>
  <c r="EO16" i="273" s="1"/>
  <c r="EO5" i="273"/>
  <c r="DU61" i="278" l="1"/>
  <c r="DU62" i="278" s="1"/>
  <c r="DU65" i="278" s="1"/>
  <c r="DU108" i="278"/>
  <c r="DU50" i="325"/>
  <c r="DU51" i="325" s="1"/>
  <c r="DU54" i="325" s="1"/>
  <c r="DU55" i="325" s="1"/>
  <c r="DU59" i="325" s="1"/>
  <c r="DU60" i="325" s="1"/>
  <c r="EM87" i="278"/>
  <c r="EM88" i="278" s="1"/>
  <c r="EM94" i="278" s="1"/>
  <c r="EM48" i="324"/>
  <c r="EB62" i="324"/>
  <c r="EB25" i="327"/>
  <c r="FB10" i="273"/>
  <c r="FA12" i="273"/>
  <c r="DW95" i="278"/>
  <c r="DW100" i="278" s="1"/>
  <c r="DW101" i="278" s="1"/>
  <c r="EB79" i="288"/>
  <c r="EB135" i="273"/>
  <c r="EB136" i="273" s="1"/>
  <c r="EB139" i="273" s="1"/>
  <c r="DV57" i="278"/>
  <c r="DV58" i="278" s="1"/>
  <c r="DV61" i="278" s="1"/>
  <c r="DV62" i="278" s="1"/>
  <c r="DV65" i="278" s="1"/>
  <c r="DV93" i="278"/>
  <c r="DV95" i="278" s="1"/>
  <c r="DV100" i="278" s="1"/>
  <c r="DV101" i="278" s="1"/>
  <c r="DY140" i="273"/>
  <c r="DX92" i="278"/>
  <c r="EA277" i="278"/>
  <c r="EA99" i="278"/>
  <c r="DZ46" i="325"/>
  <c r="DZ47" i="325" s="1"/>
  <c r="DZ62" i="325" s="1"/>
  <c r="DZ55" i="288"/>
  <c r="DY111" i="273"/>
  <c r="DX112" i="273" s="1"/>
  <c r="DX61" i="288" s="1"/>
  <c r="DY51" i="288"/>
  <c r="DY52" i="288" s="1"/>
  <c r="DY56" i="288" s="1"/>
  <c r="DY92" i="325"/>
  <c r="DY42" i="288"/>
  <c r="DY35" i="288"/>
  <c r="EB103" i="273"/>
  <c r="EB104" i="273" s="1"/>
  <c r="EB107" i="273" s="1"/>
  <c r="EB26" i="288"/>
  <c r="EO38" i="273"/>
  <c r="EO13" i="288"/>
  <c r="EO145" i="325"/>
  <c r="EA173" i="278"/>
  <c r="EA42" i="325"/>
  <c r="EA43" i="325" s="1"/>
  <c r="EA93" i="325"/>
  <c r="DZ108" i="273"/>
  <c r="DY58" i="325"/>
  <c r="EA56" i="278"/>
  <c r="EA153" i="278"/>
  <c r="EA221" i="278"/>
  <c r="EA79" i="278"/>
  <c r="EA213" i="278"/>
  <c r="EA71" i="278"/>
  <c r="EA118" i="278"/>
  <c r="EA135" i="278"/>
  <c r="EA144" i="278"/>
  <c r="EA49" i="278"/>
  <c r="EA126" i="278"/>
  <c r="EA181" i="278"/>
  <c r="EA269" i="278"/>
  <c r="EA189" i="278"/>
  <c r="EA237" i="278"/>
  <c r="EA205" i="278"/>
  <c r="EA245" i="278"/>
  <c r="EA253" i="278"/>
  <c r="EA197" i="278"/>
  <c r="EA229" i="278"/>
  <c r="EA261" i="278"/>
  <c r="EB13" i="289"/>
  <c r="EB14" i="289" s="1"/>
  <c r="DV72" i="278"/>
  <c r="DV73" i="278" s="1"/>
  <c r="DV106" i="278" s="1"/>
  <c r="DS67" i="265"/>
  <c r="DZ34" i="278"/>
  <c r="DY129" i="325"/>
  <c r="DY117" i="325"/>
  <c r="EA28" i="278"/>
  <c r="EA29" i="278" s="1"/>
  <c r="EA34" i="278" s="1"/>
  <c r="EA130" i="325"/>
  <c r="EA118" i="325"/>
  <c r="DS324" i="278"/>
  <c r="DS328" i="278" s="1"/>
  <c r="DS315" i="278"/>
  <c r="DS327" i="278" s="1"/>
  <c r="DR329" i="278"/>
  <c r="DR30" i="265" s="1"/>
  <c r="DT10" i="265"/>
  <c r="DT320" i="278"/>
  <c r="DT321" i="278" s="1"/>
  <c r="EM319" i="278"/>
  <c r="EM310" i="278"/>
  <c r="DT311" i="278"/>
  <c r="DT312" i="278" s="1"/>
  <c r="DX22" i="278"/>
  <c r="DX39" i="278" s="1"/>
  <c r="DX41" i="278" s="1"/>
  <c r="DW39" i="278"/>
  <c r="DW41" i="278" s="1"/>
  <c r="DW80" i="278" s="1"/>
  <c r="DW81" i="278" s="1"/>
  <c r="DW107" i="278" s="1"/>
  <c r="DU66" i="278"/>
  <c r="DU105" i="278" s="1"/>
  <c r="DT9" i="265"/>
  <c r="DY19" i="278"/>
  <c r="DY335" i="278"/>
  <c r="DU300" i="278"/>
  <c r="DU302" i="278" s="1"/>
  <c r="DU303" i="278" s="1"/>
  <c r="DX295" i="278"/>
  <c r="DX301" i="278" s="1"/>
  <c r="EM275" i="278"/>
  <c r="EM243" i="278"/>
  <c r="EM259" i="278"/>
  <c r="EM267" i="278"/>
  <c r="EM235" i="278"/>
  <c r="EM211" i="278"/>
  <c r="EM251" i="278"/>
  <c r="EM219" i="278"/>
  <c r="EM227" i="278"/>
  <c r="EM187" i="278"/>
  <c r="EM203" i="278"/>
  <c r="EM195" i="278"/>
  <c r="EM171" i="278"/>
  <c r="EM179" i="278"/>
  <c r="EM142" i="278"/>
  <c r="EM151" i="278"/>
  <c r="EM133" i="278"/>
  <c r="DY268" i="278"/>
  <c r="DY270" i="278" s="1"/>
  <c r="DY293" i="278" s="1"/>
  <c r="DY276" i="278"/>
  <c r="DY278" i="278" s="1"/>
  <c r="DY294" i="278" s="1"/>
  <c r="DY244" i="278"/>
  <c r="DY246" i="278" s="1"/>
  <c r="DY290" i="278" s="1"/>
  <c r="DY252" i="278"/>
  <c r="DY254" i="278" s="1"/>
  <c r="DY291" i="278" s="1"/>
  <c r="DY260" i="278"/>
  <c r="DY262" i="278" s="1"/>
  <c r="DY292" i="278" s="1"/>
  <c r="DY236" i="278"/>
  <c r="DY238" i="278" s="1"/>
  <c r="DY289" i="278" s="1"/>
  <c r="DY212" i="278"/>
  <c r="DY214" i="278" s="1"/>
  <c r="DY286" i="278" s="1"/>
  <c r="DY220" i="278"/>
  <c r="DY222" i="278" s="1"/>
  <c r="DY287" i="278" s="1"/>
  <c r="DY228" i="278"/>
  <c r="DY230" i="278" s="1"/>
  <c r="DY288" i="278" s="1"/>
  <c r="DY204" i="278"/>
  <c r="DY206" i="278" s="1"/>
  <c r="DY285" i="278" s="1"/>
  <c r="DY188" i="278"/>
  <c r="DY190" i="278" s="1"/>
  <c r="DY283" i="278" s="1"/>
  <c r="DY196" i="278"/>
  <c r="DY198" i="278" s="1"/>
  <c r="DY284" i="278" s="1"/>
  <c r="DY172" i="278"/>
  <c r="DY174" i="278" s="1"/>
  <c r="DY281" i="278" s="1"/>
  <c r="DY180" i="278"/>
  <c r="DY182" i="278" s="1"/>
  <c r="DY282" i="278" s="1"/>
  <c r="DY143" i="278"/>
  <c r="DY145" i="278" s="1"/>
  <c r="DY160" i="278" s="1"/>
  <c r="DY152" i="278"/>
  <c r="DY154" i="278" s="1"/>
  <c r="DY161" i="278" s="1"/>
  <c r="DY134" i="278"/>
  <c r="DY136" i="278" s="1"/>
  <c r="DY159" i="278" s="1"/>
  <c r="DY20" i="278"/>
  <c r="DV162" i="278"/>
  <c r="DW72" i="278"/>
  <c r="DW73" i="278" s="1"/>
  <c r="DW106" i="278" s="1"/>
  <c r="DW57" i="278"/>
  <c r="DW58" i="278" s="1"/>
  <c r="DY202" i="273"/>
  <c r="DY203" i="273" s="1"/>
  <c r="DY208" i="273"/>
  <c r="DY209" i="273" s="1"/>
  <c r="DY197" i="273"/>
  <c r="DY198" i="273" s="1"/>
  <c r="DY201" i="273" s="1"/>
  <c r="DZ15" i="275"/>
  <c r="DZ20" i="275" s="1"/>
  <c r="EA17" i="275" s="1"/>
  <c r="DZ42" i="324"/>
  <c r="DZ43" i="324" s="1"/>
  <c r="DZ73" i="273"/>
  <c r="EA74" i="273" s="1"/>
  <c r="DZ69" i="273"/>
  <c r="DZ90" i="273"/>
  <c r="DZ91" i="278" s="1"/>
  <c r="DV3" i="278"/>
  <c r="DV3" i="289"/>
  <c r="DV3" i="324"/>
  <c r="DV3" i="265"/>
  <c r="DV3" i="288"/>
  <c r="DV3" i="315"/>
  <c r="DV3" i="285"/>
  <c r="DV3" i="323"/>
  <c r="DV3" i="275"/>
  <c r="DV3" i="325"/>
  <c r="DV3" i="327"/>
  <c r="DV3" i="286"/>
  <c r="DV3" i="273"/>
  <c r="DV3" i="282"/>
  <c r="DV3" i="320"/>
  <c r="EA11" i="286"/>
  <c r="EA93" i="273"/>
  <c r="EB94" i="273" s="1"/>
  <c r="EB181" i="273" s="1"/>
  <c r="EA89" i="273"/>
  <c r="DX182" i="273"/>
  <c r="DW189" i="273"/>
  <c r="DW190" i="273" s="1"/>
  <c r="DZ21" i="327"/>
  <c r="DZ58" i="324"/>
  <c r="DY214" i="273"/>
  <c r="DY215" i="273" s="1"/>
  <c r="DY21" i="278" s="1"/>
  <c r="DY22" i="324"/>
  <c r="DY23" i="324" s="1"/>
  <c r="DZ70" i="273"/>
  <c r="EA52" i="273"/>
  <c r="EA107" i="325" s="1"/>
  <c r="EA108" i="325" s="1"/>
  <c r="EA135" i="325" s="1"/>
  <c r="EA169" i="273"/>
  <c r="EB170" i="273" s="1"/>
  <c r="EB172" i="273" s="1"/>
  <c r="EB173" i="273" s="1"/>
  <c r="EA207" i="273"/>
  <c r="EB64" i="273"/>
  <c r="EB65" i="273" s="1"/>
  <c r="EB45" i="325" s="1"/>
  <c r="EB2" i="273"/>
  <c r="EB2" i="315"/>
  <c r="EB2" i="278"/>
  <c r="EB2" i="325"/>
  <c r="EB84" i="273"/>
  <c r="EB85" i="273" s="1"/>
  <c r="EB121" i="273"/>
  <c r="EB122" i="273" s="1"/>
  <c r="EB125" i="273" s="1"/>
  <c r="EB2" i="275"/>
  <c r="EB2" i="286"/>
  <c r="EB2" i="285"/>
  <c r="EB2" i="323"/>
  <c r="EB2" i="288"/>
  <c r="EB163" i="273"/>
  <c r="EB164" i="273" s="1"/>
  <c r="EB2" i="289"/>
  <c r="EB220" i="273"/>
  <c r="EB221" i="273" s="1"/>
  <c r="EB2" i="320"/>
  <c r="EB2" i="282"/>
  <c r="EB2" i="324"/>
  <c r="EB154" i="273"/>
  <c r="EB155" i="273" s="1"/>
  <c r="EB51" i="273"/>
  <c r="EB2" i="265"/>
  <c r="EB2" i="327"/>
  <c r="DZ60" i="324"/>
  <c r="DZ23" i="327"/>
  <c r="EC219" i="273"/>
  <c r="ED40" i="273"/>
  <c r="EC43" i="273"/>
  <c r="EC45" i="273" s="1"/>
  <c r="EC149" i="273" s="1"/>
  <c r="EC150" i="273" s="1"/>
  <c r="EC49" i="324" s="1"/>
  <c r="EC50" i="324" s="1"/>
  <c r="DZ22" i="327"/>
  <c r="DZ59" i="324"/>
  <c r="EA69" i="273"/>
  <c r="EA15" i="275"/>
  <c r="EA73" i="273"/>
  <c r="EB74" i="273" s="1"/>
  <c r="EA42" i="324"/>
  <c r="EA43" i="324" s="1"/>
  <c r="DZ126" i="273"/>
  <c r="DW34" i="265"/>
  <c r="DW66" i="324"/>
  <c r="DW28" i="285"/>
  <c r="DW11" i="325"/>
  <c r="DX57" i="324"/>
  <c r="DX63" i="324" s="1"/>
  <c r="DX64" i="324" s="1"/>
  <c r="DX20" i="327"/>
  <c r="EA179" i="273"/>
  <c r="EA68" i="273"/>
  <c r="EA4" i="320"/>
  <c r="EA4" i="324"/>
  <c r="EA4" i="323"/>
  <c r="EA4" i="275"/>
  <c r="EA4" i="288"/>
  <c r="EA4" i="282"/>
  <c r="EA4" i="327"/>
  <c r="EA4" i="273"/>
  <c r="EA4" i="286"/>
  <c r="EA4" i="289"/>
  <c r="EA4" i="265"/>
  <c r="EA4" i="285"/>
  <c r="EA4" i="278"/>
  <c r="EA4" i="325"/>
  <c r="EA4" i="315"/>
  <c r="EP5" i="327"/>
  <c r="EP5" i="325"/>
  <c r="EP5" i="324"/>
  <c r="EP5" i="323"/>
  <c r="EN34" i="273"/>
  <c r="EM44" i="273"/>
  <c r="EM39" i="273"/>
  <c r="EO28" i="273"/>
  <c r="EO29" i="273" s="1"/>
  <c r="EO33" i="273" s="1"/>
  <c r="EO32" i="273"/>
  <c r="EP5" i="320"/>
  <c r="EP25" i="273"/>
  <c r="EP26" i="273" s="1"/>
  <c r="EP5" i="315"/>
  <c r="EP5" i="275"/>
  <c r="EP5" i="286"/>
  <c r="EP5" i="265"/>
  <c r="EP5" i="288"/>
  <c r="EP5" i="282"/>
  <c r="EP5" i="285"/>
  <c r="EP5" i="289"/>
  <c r="EP5" i="278"/>
  <c r="EP15" i="273"/>
  <c r="EP16" i="273" s="1"/>
  <c r="EP5" i="273"/>
  <c r="EO177" i="273"/>
  <c r="EO168" i="273"/>
  <c r="BB32" i="265"/>
  <c r="DV108" i="278" l="1"/>
  <c r="DV50" i="325"/>
  <c r="DV51" i="325" s="1"/>
  <c r="DV54" i="325" s="1"/>
  <c r="DV55" i="325" s="1"/>
  <c r="DV59" i="325" s="1"/>
  <c r="DV60" i="325" s="1"/>
  <c r="DW108" i="278"/>
  <c r="DW50" i="325"/>
  <c r="DW51" i="325" s="1"/>
  <c r="DW54" i="325" s="1"/>
  <c r="DW55" i="325" s="1"/>
  <c r="DW59" i="325" s="1"/>
  <c r="DW60" i="325" s="1"/>
  <c r="DU109" i="278"/>
  <c r="EN87" i="278"/>
  <c r="EN88" i="278" s="1"/>
  <c r="EN94" i="278" s="1"/>
  <c r="EN48" i="324"/>
  <c r="EC25" i="327"/>
  <c r="EC62" i="324"/>
  <c r="DV64" i="278"/>
  <c r="DV66" i="278" s="1"/>
  <c r="DV105" i="278" s="1"/>
  <c r="DV109" i="278" s="1"/>
  <c r="FC10" i="273"/>
  <c r="FB12" i="273"/>
  <c r="EA106" i="273"/>
  <c r="EA108" i="273" s="1"/>
  <c r="EA138" i="273"/>
  <c r="DZ140" i="273"/>
  <c r="DY92" i="278"/>
  <c r="EC79" i="288"/>
  <c r="EC135" i="273"/>
  <c r="EC136" i="273" s="1"/>
  <c r="EC139" i="273" s="1"/>
  <c r="EB106" i="273"/>
  <c r="EB138" i="273"/>
  <c r="EB253" i="278"/>
  <c r="EB99" i="278"/>
  <c r="DZ111" i="273"/>
  <c r="DY112" i="273" s="1"/>
  <c r="DY61" i="288" s="1"/>
  <c r="DY63" i="288" s="1"/>
  <c r="DY65" i="288" s="1"/>
  <c r="DZ51" i="288"/>
  <c r="DZ52" i="288" s="1"/>
  <c r="DZ56" i="288" s="1"/>
  <c r="EA46" i="325"/>
  <c r="EA47" i="325" s="1"/>
  <c r="EA62" i="325" s="1"/>
  <c r="EA55" i="288"/>
  <c r="DZ92" i="325"/>
  <c r="DZ35" i="288"/>
  <c r="DZ37" i="288" s="1"/>
  <c r="DZ42" i="288"/>
  <c r="EC103" i="273"/>
  <c r="EC104" i="273" s="1"/>
  <c r="EC107" i="273" s="1"/>
  <c r="EC26" i="288"/>
  <c r="EP38" i="273"/>
  <c r="EP13" i="288"/>
  <c r="EP145" i="325"/>
  <c r="EB42" i="325"/>
  <c r="EB43" i="325" s="1"/>
  <c r="EB93" i="325"/>
  <c r="EB49" i="278"/>
  <c r="DX33" i="278"/>
  <c r="DX35" i="278" s="1"/>
  <c r="DZ58" i="325"/>
  <c r="EB71" i="278"/>
  <c r="EB173" i="278"/>
  <c r="EB229" i="278"/>
  <c r="EB277" i="278"/>
  <c r="EB56" i="278"/>
  <c r="EB189" i="278"/>
  <c r="EB245" i="278"/>
  <c r="EB118" i="278"/>
  <c r="EB79" i="278"/>
  <c r="EB181" i="278"/>
  <c r="EB221" i="278"/>
  <c r="EB144" i="278"/>
  <c r="EB126" i="278"/>
  <c r="EB153" i="278"/>
  <c r="EB135" i="278"/>
  <c r="EB197" i="278"/>
  <c r="EB213" i="278"/>
  <c r="EB205" i="278"/>
  <c r="EB261" i="278"/>
  <c r="EB269" i="278"/>
  <c r="EB237" i="278"/>
  <c r="EC13" i="289"/>
  <c r="EC14" i="289" s="1"/>
  <c r="EA40" i="278"/>
  <c r="BB334" i="278"/>
  <c r="BB336" i="278" s="1"/>
  <c r="BB12" i="325" s="1"/>
  <c r="DW119" i="278"/>
  <c r="DW120" i="278" s="1"/>
  <c r="DW157" i="278" s="1"/>
  <c r="DZ117" i="325"/>
  <c r="DZ129" i="325"/>
  <c r="EB28" i="278"/>
  <c r="EB29" i="278" s="1"/>
  <c r="EB34" i="278" s="1"/>
  <c r="EB118" i="325"/>
  <c r="EB130" i="325"/>
  <c r="EA26" i="327"/>
  <c r="DS329" i="278"/>
  <c r="DS30" i="265" s="1"/>
  <c r="DW50" i="278"/>
  <c r="DW51" i="278" s="1"/>
  <c r="DW104" i="278" s="1"/>
  <c r="DW127" i="278"/>
  <c r="DW128" i="278" s="1"/>
  <c r="DW158" i="278" s="1"/>
  <c r="DT314" i="278"/>
  <c r="DT315" i="278" s="1"/>
  <c r="DT327" i="278" s="1"/>
  <c r="DT67" i="265"/>
  <c r="DT323" i="278"/>
  <c r="DT324" i="278" s="1"/>
  <c r="DT328" i="278" s="1"/>
  <c r="DT73" i="265"/>
  <c r="DY22" i="278"/>
  <c r="DY33" i="278" s="1"/>
  <c r="DY35" i="278" s="1"/>
  <c r="DY93" i="278" s="1"/>
  <c r="EN319" i="278"/>
  <c r="EN310" i="278"/>
  <c r="DU10" i="265"/>
  <c r="DU320" i="278"/>
  <c r="DU321" i="278" s="1"/>
  <c r="DU311" i="278"/>
  <c r="DU312" i="278" s="1"/>
  <c r="DT11" i="265"/>
  <c r="DT29" i="265" s="1"/>
  <c r="DU9" i="265"/>
  <c r="DV300" i="278"/>
  <c r="DV302" i="278" s="1"/>
  <c r="DV303" i="278" s="1"/>
  <c r="DZ19" i="278"/>
  <c r="DZ335" i="278"/>
  <c r="DW61" i="278"/>
  <c r="DW62" i="278" s="1"/>
  <c r="DW65" i="278" s="1"/>
  <c r="DW64" i="278"/>
  <c r="DZ276" i="278"/>
  <c r="DZ278" i="278" s="1"/>
  <c r="DZ294" i="278" s="1"/>
  <c r="DZ268" i="278"/>
  <c r="DZ270" i="278" s="1"/>
  <c r="DZ293" i="278" s="1"/>
  <c r="DZ252" i="278"/>
  <c r="DZ254" i="278" s="1"/>
  <c r="DZ291" i="278" s="1"/>
  <c r="DZ260" i="278"/>
  <c r="DZ262" i="278" s="1"/>
  <c r="DZ292" i="278" s="1"/>
  <c r="DZ204" i="278"/>
  <c r="DZ206" i="278" s="1"/>
  <c r="DZ285" i="278" s="1"/>
  <c r="DZ236" i="278"/>
  <c r="DZ238" i="278" s="1"/>
  <c r="DZ289" i="278" s="1"/>
  <c r="DZ212" i="278"/>
  <c r="DZ214" i="278" s="1"/>
  <c r="DZ286" i="278" s="1"/>
  <c r="DZ220" i="278"/>
  <c r="DZ222" i="278" s="1"/>
  <c r="DZ287" i="278" s="1"/>
  <c r="DZ244" i="278"/>
  <c r="DZ246" i="278" s="1"/>
  <c r="DZ290" i="278" s="1"/>
  <c r="DZ228" i="278"/>
  <c r="DZ230" i="278" s="1"/>
  <c r="DZ288" i="278" s="1"/>
  <c r="DZ180" i="278"/>
  <c r="DZ182" i="278" s="1"/>
  <c r="DZ282" i="278" s="1"/>
  <c r="DZ196" i="278"/>
  <c r="DZ198" i="278" s="1"/>
  <c r="DZ284" i="278" s="1"/>
  <c r="DZ172" i="278"/>
  <c r="DZ174" i="278" s="1"/>
  <c r="DZ281" i="278" s="1"/>
  <c r="DZ188" i="278"/>
  <c r="DZ190" i="278" s="1"/>
  <c r="DZ283" i="278" s="1"/>
  <c r="DZ134" i="278"/>
  <c r="DZ136" i="278" s="1"/>
  <c r="DZ159" i="278" s="1"/>
  <c r="DZ143" i="278"/>
  <c r="DZ145" i="278" s="1"/>
  <c r="DZ160" i="278" s="1"/>
  <c r="DZ152" i="278"/>
  <c r="DZ154" i="278" s="1"/>
  <c r="DZ161" i="278" s="1"/>
  <c r="DZ20" i="278"/>
  <c r="EN44" i="273"/>
  <c r="EN275" i="278"/>
  <c r="EN267" i="278"/>
  <c r="EN251" i="278"/>
  <c r="EN259" i="278"/>
  <c r="EN203" i="278"/>
  <c r="EN235" i="278"/>
  <c r="EN211" i="278"/>
  <c r="EN243" i="278"/>
  <c r="EN219" i="278"/>
  <c r="EN227" i="278"/>
  <c r="EN179" i="278"/>
  <c r="EN195" i="278"/>
  <c r="EN171" i="278"/>
  <c r="EN133" i="278"/>
  <c r="EN142" i="278"/>
  <c r="EN151" i="278"/>
  <c r="EN187" i="278"/>
  <c r="DY295" i="278"/>
  <c r="DY301" i="278" s="1"/>
  <c r="DX127" i="278"/>
  <c r="DX128" i="278" s="1"/>
  <c r="DX158" i="278" s="1"/>
  <c r="DX119" i="278"/>
  <c r="DX120" i="278" s="1"/>
  <c r="DX157" i="278" s="1"/>
  <c r="DX50" i="278"/>
  <c r="DX51" i="278" s="1"/>
  <c r="DX104" i="278" s="1"/>
  <c r="DX80" i="278"/>
  <c r="DX81" i="278" s="1"/>
  <c r="DX107" i="278" s="1"/>
  <c r="EB89" i="273"/>
  <c r="EB93" i="273"/>
  <c r="EC94" i="273" s="1"/>
  <c r="EC181" i="273" s="1"/>
  <c r="EB11" i="286"/>
  <c r="DZ22" i="324"/>
  <c r="DZ23" i="324" s="1"/>
  <c r="DZ214" i="273"/>
  <c r="DZ215" i="273" s="1"/>
  <c r="DZ21" i="278" s="1"/>
  <c r="EA70" i="273"/>
  <c r="DX34" i="265"/>
  <c r="DX11" i="325"/>
  <c r="DX66" i="324"/>
  <c r="DX28" i="285"/>
  <c r="EB88" i="273"/>
  <c r="EB180" i="273"/>
  <c r="EB124" i="273"/>
  <c r="EA20" i="275"/>
  <c r="EB17" i="275" s="1"/>
  <c r="EC2" i="282"/>
  <c r="EC220" i="273"/>
  <c r="EC221" i="273" s="1"/>
  <c r="EC84" i="273"/>
  <c r="EC85" i="273" s="1"/>
  <c r="EC2" i="273"/>
  <c r="EC2" i="327"/>
  <c r="EC2" i="315"/>
  <c r="EC2" i="323"/>
  <c r="EC2" i="275"/>
  <c r="EC2" i="286"/>
  <c r="EC121" i="273"/>
  <c r="EC122" i="273" s="1"/>
  <c r="EC125" i="273" s="1"/>
  <c r="EC64" i="273"/>
  <c r="EC2" i="285"/>
  <c r="EC2" i="325"/>
  <c r="EC2" i="278"/>
  <c r="EC51" i="273"/>
  <c r="EC52" i="273" s="1"/>
  <c r="EC107" i="325" s="1"/>
  <c r="EC108" i="325" s="1"/>
  <c r="EC135" i="325" s="1"/>
  <c r="EC2" i="320"/>
  <c r="EC163" i="273"/>
  <c r="EC164" i="273" s="1"/>
  <c r="EC2" i="265"/>
  <c r="EC154" i="273"/>
  <c r="EC155" i="273" s="1"/>
  <c r="EC2" i="324"/>
  <c r="EC2" i="288"/>
  <c r="EC2" i="289"/>
  <c r="EB169" i="273"/>
  <c r="EC170" i="273" s="1"/>
  <c r="EC172" i="273" s="1"/>
  <c r="EC173" i="273" s="1"/>
  <c r="EB207" i="273"/>
  <c r="EB4" i="289"/>
  <c r="EB4" i="278"/>
  <c r="EB4" i="282"/>
  <c r="EB4" i="286"/>
  <c r="EB4" i="275"/>
  <c r="EB4" i="325"/>
  <c r="EB4" i="327"/>
  <c r="EB4" i="324"/>
  <c r="EB4" i="323"/>
  <c r="EB4" i="273"/>
  <c r="EB4" i="315"/>
  <c r="EB4" i="320"/>
  <c r="EB4" i="265"/>
  <c r="EB4" i="285"/>
  <c r="EB4" i="288"/>
  <c r="DY20" i="327"/>
  <c r="DY57" i="324"/>
  <c r="DY63" i="324" s="1"/>
  <c r="DY64" i="324" s="1"/>
  <c r="DW3" i="289"/>
  <c r="DW3" i="273"/>
  <c r="DW3" i="282"/>
  <c r="DW3" i="288"/>
  <c r="DW3" i="286"/>
  <c r="DW3" i="323"/>
  <c r="DW3" i="285"/>
  <c r="DW3" i="325"/>
  <c r="DW3" i="320"/>
  <c r="DW3" i="315"/>
  <c r="DW3" i="327"/>
  <c r="DW3" i="324"/>
  <c r="DW3" i="278"/>
  <c r="DW3" i="265"/>
  <c r="DW3" i="275"/>
  <c r="DZ21" i="285"/>
  <c r="ED43" i="273"/>
  <c r="ED45" i="273" s="1"/>
  <c r="ED149" i="273" s="1"/>
  <c r="ED150" i="273" s="1"/>
  <c r="ED49" i="324" s="1"/>
  <c r="ED50" i="324" s="1"/>
  <c r="ED219" i="273"/>
  <c r="EE40" i="273"/>
  <c r="EB15" i="275"/>
  <c r="EB42" i="324"/>
  <c r="EB43" i="324" s="1"/>
  <c r="EB69" i="273"/>
  <c r="EB73" i="273"/>
  <c r="EC74" i="273" s="1"/>
  <c r="EB52" i="273"/>
  <c r="EB107" i="325" s="1"/>
  <c r="EB108" i="325" s="1"/>
  <c r="EB135" i="325" s="1"/>
  <c r="DX189" i="273"/>
  <c r="DX190" i="273" s="1"/>
  <c r="DY182" i="273"/>
  <c r="DZ202" i="273"/>
  <c r="DZ203" i="273" s="1"/>
  <c r="DZ208" i="273"/>
  <c r="DZ209" i="273" s="1"/>
  <c r="DZ197" i="273"/>
  <c r="DZ198" i="273" s="1"/>
  <c r="DZ201" i="273" s="1"/>
  <c r="EA124" i="273"/>
  <c r="EA126" i="273" s="1"/>
  <c r="EA21" i="285" s="1"/>
  <c r="EA180" i="273"/>
  <c r="EA88" i="273"/>
  <c r="EA90" i="273" s="1"/>
  <c r="EA91" i="278" s="1"/>
  <c r="EA24" i="327"/>
  <c r="EA61" i="324"/>
  <c r="EA32" i="324"/>
  <c r="EA33" i="324" s="1"/>
  <c r="EA37" i="324"/>
  <c r="EA38" i="324" s="1"/>
  <c r="EA55" i="273"/>
  <c r="EB56" i="273" s="1"/>
  <c r="EA178" i="273"/>
  <c r="EA27" i="324"/>
  <c r="EA28" i="324" s="1"/>
  <c r="DZ24" i="327"/>
  <c r="DZ61" i="324"/>
  <c r="EQ5" i="327"/>
  <c r="EQ5" i="325"/>
  <c r="EO34" i="273"/>
  <c r="EN39" i="273"/>
  <c r="EQ5" i="324"/>
  <c r="EQ5" i="323"/>
  <c r="EP28" i="273"/>
  <c r="EP29" i="273" s="1"/>
  <c r="EP33" i="273" s="1"/>
  <c r="EP32" i="273"/>
  <c r="EQ5" i="320"/>
  <c r="EQ25" i="273"/>
  <c r="EQ26" i="273" s="1"/>
  <c r="EQ5" i="315"/>
  <c r="EQ5" i="265"/>
  <c r="EQ5" i="288"/>
  <c r="EQ5" i="282"/>
  <c r="EQ5" i="275"/>
  <c r="EQ5" i="286"/>
  <c r="EQ5" i="285"/>
  <c r="EQ5" i="289"/>
  <c r="EQ5" i="278"/>
  <c r="EQ15" i="273"/>
  <c r="EQ16" i="273" s="1"/>
  <c r="EQ5" i="273"/>
  <c r="EP177" i="273"/>
  <c r="EP168" i="273"/>
  <c r="ED25" i="327" l="1"/>
  <c r="ED62" i="324"/>
  <c r="EO87" i="278"/>
  <c r="EO88" i="278" s="1"/>
  <c r="EO94" i="278" s="1"/>
  <c r="EO48" i="324"/>
  <c r="DY95" i="278"/>
  <c r="DY100" i="278" s="1"/>
  <c r="DY101" i="278" s="1"/>
  <c r="FD10" i="273"/>
  <c r="FC12" i="273"/>
  <c r="DX57" i="278"/>
  <c r="DX58" i="278" s="1"/>
  <c r="DX64" i="278" s="1"/>
  <c r="DX93" i="278"/>
  <c r="DX95" i="278" s="1"/>
  <c r="DX100" i="278" s="1"/>
  <c r="DX101" i="278" s="1"/>
  <c r="ED79" i="288"/>
  <c r="ED135" i="273"/>
  <c r="ED136" i="273" s="1"/>
  <c r="ED139" i="273" s="1"/>
  <c r="EC277" i="278"/>
  <c r="EC99" i="278"/>
  <c r="EA140" i="273"/>
  <c r="DZ92" i="278"/>
  <c r="EC106" i="273"/>
  <c r="EC138" i="273"/>
  <c r="EA111" i="273"/>
  <c r="DZ112" i="273" s="1"/>
  <c r="DZ61" i="288" s="1"/>
  <c r="DZ63" i="288" s="1"/>
  <c r="DZ65" i="288" s="1"/>
  <c r="EA51" i="288"/>
  <c r="EA52" i="288" s="1"/>
  <c r="EA56" i="288" s="1"/>
  <c r="EB46" i="325"/>
  <c r="EB47" i="325" s="1"/>
  <c r="EB62" i="325" s="1"/>
  <c r="EB55" i="288"/>
  <c r="EA92" i="325"/>
  <c r="EA42" i="288"/>
  <c r="EA35" i="288"/>
  <c r="EA37" i="288" s="1"/>
  <c r="DZ43" i="288"/>
  <c r="DZ39" i="288"/>
  <c r="EQ38" i="273"/>
  <c r="EQ13" i="288"/>
  <c r="EQ145" i="325"/>
  <c r="ED103" i="273"/>
  <c r="ED104" i="273" s="1"/>
  <c r="ED107" i="273" s="1"/>
  <c r="ED26" i="288"/>
  <c r="DX72" i="278"/>
  <c r="DX73" i="278" s="1"/>
  <c r="DX106" i="278" s="1"/>
  <c r="EC42" i="325"/>
  <c r="EC43" i="325" s="1"/>
  <c r="EC93" i="325"/>
  <c r="EB108" i="273"/>
  <c r="EA58" i="325"/>
  <c r="EC79" i="278"/>
  <c r="EC189" i="278"/>
  <c r="EC269" i="278"/>
  <c r="EC49" i="278"/>
  <c r="EC213" i="278"/>
  <c r="EC253" i="278"/>
  <c r="EC126" i="278"/>
  <c r="EC135" i="278"/>
  <c r="EC173" i="278"/>
  <c r="EC205" i="278"/>
  <c r="EC245" i="278"/>
  <c r="ED13" i="289"/>
  <c r="ED14" i="289" s="1"/>
  <c r="EC71" i="278"/>
  <c r="EC153" i="278"/>
  <c r="EC118" i="278"/>
  <c r="EC221" i="278"/>
  <c r="EC197" i="278"/>
  <c r="EC261" i="278"/>
  <c r="EC56" i="278"/>
  <c r="EC144" i="278"/>
  <c r="EC181" i="278"/>
  <c r="EC237" i="278"/>
  <c r="EC229" i="278"/>
  <c r="EB20" i="275"/>
  <c r="EC17" i="275" s="1"/>
  <c r="BB11" i="327"/>
  <c r="DW162" i="278"/>
  <c r="DW300" i="278" s="1"/>
  <c r="DW302" i="278" s="1"/>
  <c r="DW303" i="278" s="1"/>
  <c r="EB40" i="278"/>
  <c r="EC28" i="278"/>
  <c r="EC29" i="278" s="1"/>
  <c r="EC34" i="278" s="1"/>
  <c r="EC118" i="325"/>
  <c r="EC130" i="325"/>
  <c r="EB26" i="327"/>
  <c r="EA129" i="325"/>
  <c r="EA117" i="325"/>
  <c r="EC26" i="327"/>
  <c r="DT329" i="278"/>
  <c r="DT30" i="265" s="1"/>
  <c r="DY39" i="278"/>
  <c r="DY41" i="278" s="1"/>
  <c r="DY127" i="278" s="1"/>
  <c r="DY128" i="278" s="1"/>
  <c r="DY158" i="278" s="1"/>
  <c r="DU323" i="278"/>
  <c r="DU324" i="278" s="1"/>
  <c r="DU328" i="278" s="1"/>
  <c r="DU73" i="265"/>
  <c r="DU314" i="278"/>
  <c r="DU315" i="278" s="1"/>
  <c r="DU327" i="278" s="1"/>
  <c r="DU67" i="265"/>
  <c r="EO310" i="278"/>
  <c r="EO319" i="278"/>
  <c r="DV311" i="278"/>
  <c r="DV312" i="278" s="1"/>
  <c r="DV10" i="265"/>
  <c r="DV320" i="278"/>
  <c r="DV321" i="278" s="1"/>
  <c r="DU11" i="265"/>
  <c r="DU29" i="265" s="1"/>
  <c r="DZ22" i="278"/>
  <c r="DZ33" i="278" s="1"/>
  <c r="DZ35" i="278" s="1"/>
  <c r="DZ93" i="278" s="1"/>
  <c r="DV9" i="265"/>
  <c r="DW66" i="278"/>
  <c r="DW105" i="278" s="1"/>
  <c r="DW109" i="278" s="1"/>
  <c r="EA19" i="278"/>
  <c r="EA335" i="278"/>
  <c r="DZ295" i="278"/>
  <c r="DZ301" i="278" s="1"/>
  <c r="EA276" i="278"/>
  <c r="EA278" i="278" s="1"/>
  <c r="EA294" i="278" s="1"/>
  <c r="EA260" i="278"/>
  <c r="EA262" i="278" s="1"/>
  <c r="EA292" i="278" s="1"/>
  <c r="EA268" i="278"/>
  <c r="EA270" i="278" s="1"/>
  <c r="EA293" i="278" s="1"/>
  <c r="EA244" i="278"/>
  <c r="EA246" i="278" s="1"/>
  <c r="EA290" i="278" s="1"/>
  <c r="EA252" i="278"/>
  <c r="EA254" i="278" s="1"/>
  <c r="EA291" i="278" s="1"/>
  <c r="EA228" i="278"/>
  <c r="EA230" i="278" s="1"/>
  <c r="EA288" i="278" s="1"/>
  <c r="EA204" i="278"/>
  <c r="EA206" i="278" s="1"/>
  <c r="EA285" i="278" s="1"/>
  <c r="EA236" i="278"/>
  <c r="EA238" i="278" s="1"/>
  <c r="EA289" i="278" s="1"/>
  <c r="EA212" i="278"/>
  <c r="EA214" i="278" s="1"/>
  <c r="EA286" i="278" s="1"/>
  <c r="EA220" i="278"/>
  <c r="EA222" i="278" s="1"/>
  <c r="EA287" i="278" s="1"/>
  <c r="EA172" i="278"/>
  <c r="EA174" i="278" s="1"/>
  <c r="EA281" i="278" s="1"/>
  <c r="EA188" i="278"/>
  <c r="EA190" i="278" s="1"/>
  <c r="EA283" i="278" s="1"/>
  <c r="EA196" i="278"/>
  <c r="EA198" i="278" s="1"/>
  <c r="EA284" i="278" s="1"/>
  <c r="EA180" i="278"/>
  <c r="EA182" i="278" s="1"/>
  <c r="EA282" i="278" s="1"/>
  <c r="EA134" i="278"/>
  <c r="EA136" i="278" s="1"/>
  <c r="EA159" i="278" s="1"/>
  <c r="EA143" i="278"/>
  <c r="EA145" i="278" s="1"/>
  <c r="EA160" i="278" s="1"/>
  <c r="EA152" i="278"/>
  <c r="EA154" i="278" s="1"/>
  <c r="EA161" i="278" s="1"/>
  <c r="EA20" i="278"/>
  <c r="EO44" i="273"/>
  <c r="EO259" i="278"/>
  <c r="EO267" i="278"/>
  <c r="EO243" i="278"/>
  <c r="EO275" i="278"/>
  <c r="EO251" i="278"/>
  <c r="EO227" i="278"/>
  <c r="EO203" i="278"/>
  <c r="EO235" i="278"/>
  <c r="EO211" i="278"/>
  <c r="EO219" i="278"/>
  <c r="EO171" i="278"/>
  <c r="EO187" i="278"/>
  <c r="EO195" i="278"/>
  <c r="EO133" i="278"/>
  <c r="EO142" i="278"/>
  <c r="EO179" i="278"/>
  <c r="EO151" i="278"/>
  <c r="DX162" i="278"/>
  <c r="DY72" i="278"/>
  <c r="DY73" i="278" s="1"/>
  <c r="DY106" i="278" s="1"/>
  <c r="DY57" i="278"/>
  <c r="DY58" i="278" s="1"/>
  <c r="DX61" i="278"/>
  <c r="DX62" i="278" s="1"/>
  <c r="DX65" i="278" s="1"/>
  <c r="EB179" i="273"/>
  <c r="EB68" i="273"/>
  <c r="EB70" i="273" s="1"/>
  <c r="EA208" i="273"/>
  <c r="EA209" i="273" s="1"/>
  <c r="EA197" i="273"/>
  <c r="EA198" i="273" s="1"/>
  <c r="EA201" i="273" s="1"/>
  <c r="EA202" i="273"/>
  <c r="EA203" i="273" s="1"/>
  <c r="EB55" i="273"/>
  <c r="EC56" i="273" s="1"/>
  <c r="EB32" i="324"/>
  <c r="EB33" i="324" s="1"/>
  <c r="EB27" i="324"/>
  <c r="EB28" i="324" s="1"/>
  <c r="EB178" i="273"/>
  <c r="EB37" i="324"/>
  <c r="EB38" i="324" s="1"/>
  <c r="ED2" i="320"/>
  <c r="ED2" i="275"/>
  <c r="ED2" i="288"/>
  <c r="ED2" i="327"/>
  <c r="ED2" i="282"/>
  <c r="ED2" i="278"/>
  <c r="ED2" i="323"/>
  <c r="ED121" i="273"/>
  <c r="ED122" i="273" s="1"/>
  <c r="ED125" i="273" s="1"/>
  <c r="ED84" i="273"/>
  <c r="ED85" i="273" s="1"/>
  <c r="ED2" i="315"/>
  <c r="ED51" i="273"/>
  <c r="ED52" i="273" s="1"/>
  <c r="ED107" i="325" s="1"/>
  <c r="ED108" i="325" s="1"/>
  <c r="ED135" i="325" s="1"/>
  <c r="ED154" i="273"/>
  <c r="ED155" i="273" s="1"/>
  <c r="ED2" i="285"/>
  <c r="ED2" i="286"/>
  <c r="ED2" i="289"/>
  <c r="ED2" i="273"/>
  <c r="ED163" i="273"/>
  <c r="ED164" i="273" s="1"/>
  <c r="ED64" i="273"/>
  <c r="ED65" i="273" s="1"/>
  <c r="ED45" i="325" s="1"/>
  <c r="ED220" i="273"/>
  <c r="ED221" i="273" s="1"/>
  <c r="ED2" i="265"/>
  <c r="ED2" i="325"/>
  <c r="ED2" i="324"/>
  <c r="EA23" i="327"/>
  <c r="EA60" i="324"/>
  <c r="EC88" i="273"/>
  <c r="EC124" i="273"/>
  <c r="EC180" i="273"/>
  <c r="EC55" i="273"/>
  <c r="ED56" i="273" s="1"/>
  <c r="EC32" i="324"/>
  <c r="EC33" i="324" s="1"/>
  <c r="EC178" i="273"/>
  <c r="EC37" i="324"/>
  <c r="EC38" i="324" s="1"/>
  <c r="EC27" i="324"/>
  <c r="EC28" i="324" s="1"/>
  <c r="EC207" i="273"/>
  <c r="EC169" i="273"/>
  <c r="ED170" i="273" s="1"/>
  <c r="ED172" i="273" s="1"/>
  <c r="ED173" i="273" s="1"/>
  <c r="EB126" i="273"/>
  <c r="EA22" i="324"/>
  <c r="EA23" i="324" s="1"/>
  <c r="EA214" i="273"/>
  <c r="EA215" i="273" s="1"/>
  <c r="EA21" i="278" s="1"/>
  <c r="EA21" i="327"/>
  <c r="EA58" i="324"/>
  <c r="EA22" i="327"/>
  <c r="EA59" i="324"/>
  <c r="DY189" i="273"/>
  <c r="DY190" i="273" s="1"/>
  <c r="DZ182" i="273"/>
  <c r="EF40" i="273"/>
  <c r="EE219" i="273"/>
  <c r="EE43" i="273"/>
  <c r="EE45" i="273" s="1"/>
  <c r="EE149" i="273" s="1"/>
  <c r="EE150" i="273" s="1"/>
  <c r="EE49" i="324" s="1"/>
  <c r="EE50" i="324" s="1"/>
  <c r="EC4" i="286"/>
  <c r="EC4" i="278"/>
  <c r="EC4" i="282"/>
  <c r="EC4" i="273"/>
  <c r="EC4" i="315"/>
  <c r="EC4" i="285"/>
  <c r="EC4" i="265"/>
  <c r="EC4" i="288"/>
  <c r="EC4" i="325"/>
  <c r="EC4" i="327"/>
  <c r="EC4" i="289"/>
  <c r="EC4" i="323"/>
  <c r="EC4" i="320"/>
  <c r="EC4" i="324"/>
  <c r="EC4" i="275"/>
  <c r="DX3" i="286"/>
  <c r="DX3" i="288"/>
  <c r="DX3" i="320"/>
  <c r="DX3" i="265"/>
  <c r="DX3" i="325"/>
  <c r="DX3" i="315"/>
  <c r="DX3" i="278"/>
  <c r="DX3" i="323"/>
  <c r="DX3" i="289"/>
  <c r="DX3" i="327"/>
  <c r="DX3" i="282"/>
  <c r="DX3" i="273"/>
  <c r="DX3" i="324"/>
  <c r="DX3" i="275"/>
  <c r="DX3" i="285"/>
  <c r="EB61" i="324"/>
  <c r="EB24" i="327"/>
  <c r="DY34" i="265"/>
  <c r="DY11" i="325"/>
  <c r="DY28" i="285"/>
  <c r="DY66" i="324"/>
  <c r="EC65" i="273"/>
  <c r="EC45" i="325" s="1"/>
  <c r="EC89" i="273"/>
  <c r="EC11" i="286"/>
  <c r="EC93" i="273"/>
  <c r="ED94" i="273" s="1"/>
  <c r="ED181" i="273" s="1"/>
  <c r="EB90" i="273"/>
  <c r="EB91" i="278" s="1"/>
  <c r="DZ20" i="327"/>
  <c r="DZ57" i="324"/>
  <c r="DZ63" i="324" s="1"/>
  <c r="DZ64" i="324" s="1"/>
  <c r="EO39" i="273"/>
  <c r="ER5" i="327"/>
  <c r="ER5" i="325"/>
  <c r="ER5" i="324"/>
  <c r="ER5" i="323"/>
  <c r="EP34" i="273"/>
  <c r="EQ28" i="273"/>
  <c r="EQ29" i="273" s="1"/>
  <c r="EQ33" i="273" s="1"/>
  <c r="EQ32" i="273"/>
  <c r="ER5" i="320"/>
  <c r="ER25" i="273"/>
  <c r="ER26" i="273" s="1"/>
  <c r="ER5" i="315"/>
  <c r="ER5" i="288"/>
  <c r="ER5" i="282"/>
  <c r="ER5" i="275"/>
  <c r="ER5" i="286"/>
  <c r="ER5" i="265"/>
  <c r="ER5" i="285"/>
  <c r="ER5" i="289"/>
  <c r="ER5" i="278"/>
  <c r="ER15" i="273"/>
  <c r="ER16" i="273" s="1"/>
  <c r="ER5" i="273"/>
  <c r="EQ177" i="273"/>
  <c r="EQ168" i="273"/>
  <c r="DX108" i="278" l="1"/>
  <c r="DX50" i="325"/>
  <c r="DX51" i="325" s="1"/>
  <c r="DX54" i="325" s="1"/>
  <c r="DX55" i="325" s="1"/>
  <c r="DX59" i="325" s="1"/>
  <c r="DX60" i="325" s="1"/>
  <c r="DY108" i="278"/>
  <c r="DY50" i="325"/>
  <c r="DY51" i="325" s="1"/>
  <c r="DY54" i="325" s="1"/>
  <c r="DY55" i="325" s="1"/>
  <c r="DY59" i="325" s="1"/>
  <c r="DY60" i="325" s="1"/>
  <c r="EP87" i="278"/>
  <c r="EP88" i="278" s="1"/>
  <c r="EP94" i="278" s="1"/>
  <c r="EP48" i="324"/>
  <c r="EE62" i="324"/>
  <c r="EE25" i="327"/>
  <c r="FE10" i="273"/>
  <c r="FD12" i="273"/>
  <c r="ED253" i="278"/>
  <c r="ED99" i="278"/>
  <c r="EB140" i="273"/>
  <c r="EA92" i="278"/>
  <c r="EE79" i="288"/>
  <c r="EE135" i="273"/>
  <c r="EE136" i="273" s="1"/>
  <c r="EE139" i="273" s="1"/>
  <c r="DZ95" i="278"/>
  <c r="DZ100" i="278" s="1"/>
  <c r="DZ101" i="278" s="1"/>
  <c r="EB111" i="273"/>
  <c r="EA112" i="273" s="1"/>
  <c r="EA61" i="288" s="1"/>
  <c r="EA63" i="288" s="1"/>
  <c r="EA65" i="288" s="1"/>
  <c r="EB51" i="288"/>
  <c r="EB52" i="288" s="1"/>
  <c r="EB56" i="288" s="1"/>
  <c r="EC46" i="325"/>
  <c r="EC47" i="325" s="1"/>
  <c r="EC62" i="325" s="1"/>
  <c r="EC55" i="288"/>
  <c r="EB92" i="325"/>
  <c r="EB42" i="288"/>
  <c r="EB35" i="288"/>
  <c r="EB37" i="288" s="1"/>
  <c r="EA43" i="288"/>
  <c r="EA39" i="288"/>
  <c r="EE103" i="273"/>
  <c r="EE104" i="273" s="1"/>
  <c r="EE107" i="273" s="1"/>
  <c r="EE26" i="288"/>
  <c r="ER38" i="273"/>
  <c r="ER13" i="288"/>
  <c r="ER145" i="325"/>
  <c r="ED42" i="325"/>
  <c r="ED43" i="325" s="1"/>
  <c r="ED93" i="325"/>
  <c r="EC108" i="273"/>
  <c r="EB58" i="325"/>
  <c r="ED49" i="278"/>
  <c r="ED237" i="278"/>
  <c r="ED277" i="278"/>
  <c r="ED118" i="278"/>
  <c r="ED189" i="278"/>
  <c r="ED205" i="278"/>
  <c r="EE13" i="289"/>
  <c r="EE14" i="289" s="1"/>
  <c r="ED71" i="278"/>
  <c r="ED126" i="278"/>
  <c r="ED181" i="278"/>
  <c r="ED229" i="278"/>
  <c r="ED269" i="278"/>
  <c r="ED56" i="278"/>
  <c r="ED144" i="278"/>
  <c r="ED153" i="278"/>
  <c r="ED197" i="278"/>
  <c r="ED221" i="278"/>
  <c r="ED261" i="278"/>
  <c r="ED79" i="278"/>
  <c r="ED135" i="278"/>
  <c r="ED173" i="278"/>
  <c r="ED213" i="278"/>
  <c r="ED245" i="278"/>
  <c r="EC40" i="278"/>
  <c r="EB129" i="325"/>
  <c r="EB117" i="325"/>
  <c r="ED28" i="278"/>
  <c r="ED29" i="278" s="1"/>
  <c r="ED34" i="278" s="1"/>
  <c r="ED118" i="325"/>
  <c r="ED130" i="325"/>
  <c r="ED26" i="327"/>
  <c r="DY50" i="278"/>
  <c r="DY51" i="278" s="1"/>
  <c r="DY104" i="278" s="1"/>
  <c r="DY119" i="278"/>
  <c r="DY120" i="278" s="1"/>
  <c r="DY157" i="278" s="1"/>
  <c r="DY162" i="278" s="1"/>
  <c r="DY80" i="278"/>
  <c r="DY81" i="278" s="1"/>
  <c r="DY107" i="278" s="1"/>
  <c r="DU329" i="278"/>
  <c r="DU30" i="265" s="1"/>
  <c r="DV314" i="278"/>
  <c r="DV315" i="278" s="1"/>
  <c r="DV327" i="278" s="1"/>
  <c r="DV67" i="265"/>
  <c r="DV323" i="278"/>
  <c r="DV324" i="278" s="1"/>
  <c r="DV328" i="278" s="1"/>
  <c r="DV73" i="265"/>
  <c r="EP310" i="278"/>
  <c r="EP319" i="278"/>
  <c r="DW311" i="278"/>
  <c r="DW312" i="278" s="1"/>
  <c r="DW320" i="278"/>
  <c r="DW321" i="278" s="1"/>
  <c r="DZ39" i="278"/>
  <c r="DZ41" i="278" s="1"/>
  <c r="DZ80" i="278" s="1"/>
  <c r="DZ81" i="278" s="1"/>
  <c r="DZ107" i="278" s="1"/>
  <c r="DV11" i="265"/>
  <c r="DV29" i="265" s="1"/>
  <c r="EA22" i="278"/>
  <c r="EA33" i="278" s="1"/>
  <c r="EA35" i="278" s="1"/>
  <c r="EA93" i="278" s="1"/>
  <c r="DW9" i="265"/>
  <c r="EB19" i="278"/>
  <c r="EB335" i="278"/>
  <c r="DX300" i="278"/>
  <c r="DX302" i="278" s="1"/>
  <c r="DX303" i="278" s="1"/>
  <c r="EA295" i="278"/>
  <c r="EA301" i="278" s="1"/>
  <c r="DX66" i="278"/>
  <c r="DX105" i="278" s="1"/>
  <c r="DX109" i="278" s="1"/>
  <c r="DY64" i="278"/>
  <c r="DY61" i="278"/>
  <c r="DY62" i="278" s="1"/>
  <c r="DY65" i="278" s="1"/>
  <c r="EP39" i="273"/>
  <c r="EP275" i="278"/>
  <c r="EP251" i="278"/>
  <c r="EP259" i="278"/>
  <c r="EP267" i="278"/>
  <c r="EP235" i="278"/>
  <c r="EP243" i="278"/>
  <c r="EP219" i="278"/>
  <c r="EP227" i="278"/>
  <c r="EP203" i="278"/>
  <c r="EP211" i="278"/>
  <c r="EP195" i="278"/>
  <c r="EP179" i="278"/>
  <c r="EP187" i="278"/>
  <c r="EP151" i="278"/>
  <c r="EP133" i="278"/>
  <c r="EP171" i="278"/>
  <c r="EP142" i="278"/>
  <c r="EB276" i="278"/>
  <c r="EB278" i="278" s="1"/>
  <c r="EB294" i="278" s="1"/>
  <c r="EB252" i="278"/>
  <c r="EB254" i="278" s="1"/>
  <c r="EB291" i="278" s="1"/>
  <c r="EB260" i="278"/>
  <c r="EB262" i="278" s="1"/>
  <c r="EB292" i="278" s="1"/>
  <c r="EB236" i="278"/>
  <c r="EB238" i="278" s="1"/>
  <c r="EB289" i="278" s="1"/>
  <c r="EB268" i="278"/>
  <c r="EB270" i="278" s="1"/>
  <c r="EB293" i="278" s="1"/>
  <c r="EB244" i="278"/>
  <c r="EB246" i="278" s="1"/>
  <c r="EB290" i="278" s="1"/>
  <c r="EB220" i="278"/>
  <c r="EB222" i="278" s="1"/>
  <c r="EB287" i="278" s="1"/>
  <c r="EB228" i="278"/>
  <c r="EB230" i="278" s="1"/>
  <c r="EB288" i="278" s="1"/>
  <c r="EB204" i="278"/>
  <c r="EB206" i="278" s="1"/>
  <c r="EB285" i="278" s="1"/>
  <c r="EB212" i="278"/>
  <c r="EB214" i="278" s="1"/>
  <c r="EB286" i="278" s="1"/>
  <c r="EB196" i="278"/>
  <c r="EB198" i="278" s="1"/>
  <c r="EB284" i="278" s="1"/>
  <c r="EB180" i="278"/>
  <c r="EB182" i="278" s="1"/>
  <c r="EB282" i="278" s="1"/>
  <c r="EB188" i="278"/>
  <c r="EB190" i="278" s="1"/>
  <c r="EB283" i="278" s="1"/>
  <c r="EB152" i="278"/>
  <c r="EB154" i="278" s="1"/>
  <c r="EB161" i="278" s="1"/>
  <c r="EB134" i="278"/>
  <c r="EB136" i="278" s="1"/>
  <c r="EB159" i="278" s="1"/>
  <c r="EB172" i="278"/>
  <c r="EB174" i="278" s="1"/>
  <c r="EB281" i="278" s="1"/>
  <c r="EB143" i="278"/>
  <c r="EB145" i="278" s="1"/>
  <c r="EB160" i="278" s="1"/>
  <c r="EB20" i="278"/>
  <c r="DZ72" i="278"/>
  <c r="DZ73" i="278" s="1"/>
  <c r="DZ106" i="278" s="1"/>
  <c r="DZ57" i="278"/>
  <c r="DZ58" i="278" s="1"/>
  <c r="EC90" i="273"/>
  <c r="EC91" i="278" s="1"/>
  <c r="EB208" i="273"/>
  <c r="EB209" i="273" s="1"/>
  <c r="EB202" i="273"/>
  <c r="EB203" i="273" s="1"/>
  <c r="EB197" i="273"/>
  <c r="EB198" i="273" s="1"/>
  <c r="EB201" i="273" s="1"/>
  <c r="ED15" i="275"/>
  <c r="ED42" i="324"/>
  <c r="ED43" i="324" s="1"/>
  <c r="ED73" i="273"/>
  <c r="EE74" i="273" s="1"/>
  <c r="ED69" i="273"/>
  <c r="EE2" i="320"/>
  <c r="EE2" i="282"/>
  <c r="EE2" i="273"/>
  <c r="EE2" i="315"/>
  <c r="EE2" i="289"/>
  <c r="EE2" i="323"/>
  <c r="EE2" i="275"/>
  <c r="EE51" i="273"/>
  <c r="EE52" i="273" s="1"/>
  <c r="EE107" i="325" s="1"/>
  <c r="EE108" i="325" s="1"/>
  <c r="EE135" i="325" s="1"/>
  <c r="EE2" i="286"/>
  <c r="EE64" i="273"/>
  <c r="EE65" i="273" s="1"/>
  <c r="EE45" i="325" s="1"/>
  <c r="EE2" i="288"/>
  <c r="EE163" i="273"/>
  <c r="EE164" i="273" s="1"/>
  <c r="EE2" i="285"/>
  <c r="EE2" i="324"/>
  <c r="EE84" i="273"/>
  <c r="EE85" i="273" s="1"/>
  <c r="EE2" i="327"/>
  <c r="EE154" i="273"/>
  <c r="EE155" i="273" s="1"/>
  <c r="EE2" i="265"/>
  <c r="EE2" i="278"/>
  <c r="EE220" i="273"/>
  <c r="EE221" i="273" s="1"/>
  <c r="EE121" i="273"/>
  <c r="EE122" i="273" s="1"/>
  <c r="EE125" i="273" s="1"/>
  <c r="EE2" i="325"/>
  <c r="DY3" i="289"/>
  <c r="DY3" i="325"/>
  <c r="DY3" i="327"/>
  <c r="DY3" i="324"/>
  <c r="DY3" i="323"/>
  <c r="DY3" i="265"/>
  <c r="DY3" i="285"/>
  <c r="DY3" i="320"/>
  <c r="DY3" i="315"/>
  <c r="DY3" i="273"/>
  <c r="DY3" i="275"/>
  <c r="DY3" i="288"/>
  <c r="DY3" i="282"/>
  <c r="DY3" i="278"/>
  <c r="DY3" i="286"/>
  <c r="EB21" i="285"/>
  <c r="EC126" i="273"/>
  <c r="EC60" i="324"/>
  <c r="EC23" i="327"/>
  <c r="EB58" i="324"/>
  <c r="EB21" i="327"/>
  <c r="EC15" i="275"/>
  <c r="EC20" i="275" s="1"/>
  <c r="ED17" i="275" s="1"/>
  <c r="EC69" i="273"/>
  <c r="EC42" i="324"/>
  <c r="EC43" i="324" s="1"/>
  <c r="EC73" i="273"/>
  <c r="ED74" i="273" s="1"/>
  <c r="EB22" i="324"/>
  <c r="EB23" i="324" s="1"/>
  <c r="EB214" i="273"/>
  <c r="EB215" i="273" s="1"/>
  <c r="EB21" i="278" s="1"/>
  <c r="ED4" i="285"/>
  <c r="ED4" i="315"/>
  <c r="ED4" i="325"/>
  <c r="ED4" i="282"/>
  <c r="ED4" i="324"/>
  <c r="ED4" i="275"/>
  <c r="ED4" i="278"/>
  <c r="ED4" i="323"/>
  <c r="ED4" i="288"/>
  <c r="ED4" i="327"/>
  <c r="ED4" i="273"/>
  <c r="ED4" i="320"/>
  <c r="ED4" i="289"/>
  <c r="ED4" i="265"/>
  <c r="ED4" i="286"/>
  <c r="ED169" i="273"/>
  <c r="EE170" i="273" s="1"/>
  <c r="EE172" i="273" s="1"/>
  <c r="EE173" i="273" s="1"/>
  <c r="ED207" i="273"/>
  <c r="ED93" i="273"/>
  <c r="EE94" i="273" s="1"/>
  <c r="EE181" i="273" s="1"/>
  <c r="ED11" i="286"/>
  <c r="ED89" i="273"/>
  <c r="EB22" i="327"/>
  <c r="EB59" i="324"/>
  <c r="DZ66" i="324"/>
  <c r="DZ11" i="325"/>
  <c r="DZ34" i="265"/>
  <c r="DZ28" i="285"/>
  <c r="ED178" i="273"/>
  <c r="ED27" i="324"/>
  <c r="ED28" i="324" s="1"/>
  <c r="ED37" i="324"/>
  <c r="ED38" i="324" s="1"/>
  <c r="ED55" i="273"/>
  <c r="EE56" i="273" s="1"/>
  <c r="ED32" i="324"/>
  <c r="ED33" i="324" s="1"/>
  <c r="EF219" i="273"/>
  <c r="EG40" i="273"/>
  <c r="EF43" i="273"/>
  <c r="EF45" i="273" s="1"/>
  <c r="EF149" i="273" s="1"/>
  <c r="EF150" i="273" s="1"/>
  <c r="EF49" i="324" s="1"/>
  <c r="EF50" i="324" s="1"/>
  <c r="EC22" i="327"/>
  <c r="EC59" i="324"/>
  <c r="EB23" i="327"/>
  <c r="EB60" i="324"/>
  <c r="EC179" i="273"/>
  <c r="EC68" i="273"/>
  <c r="EC70" i="273" s="1"/>
  <c r="EA182" i="273"/>
  <c r="DZ189" i="273"/>
  <c r="DZ190" i="273" s="1"/>
  <c r="EA20" i="327"/>
  <c r="EA57" i="324"/>
  <c r="EA63" i="324" s="1"/>
  <c r="EA64" i="324" s="1"/>
  <c r="EC21" i="327"/>
  <c r="EC58" i="324"/>
  <c r="ED179" i="273"/>
  <c r="ED68" i="273"/>
  <c r="EP44" i="273"/>
  <c r="ES5" i="325"/>
  <c r="ES5" i="327"/>
  <c r="ES5" i="324"/>
  <c r="ES5" i="323"/>
  <c r="EQ34" i="273"/>
  <c r="ER28" i="273"/>
  <c r="ER29" i="273" s="1"/>
  <c r="ER33" i="273" s="1"/>
  <c r="ER32" i="273"/>
  <c r="ES5" i="320"/>
  <c r="ES25" i="273"/>
  <c r="ES26" i="273" s="1"/>
  <c r="ES5" i="315"/>
  <c r="ER177" i="273"/>
  <c r="ER168" i="273"/>
  <c r="ES5" i="275"/>
  <c r="ES5" i="286"/>
  <c r="ES5" i="265"/>
  <c r="ES5" i="288"/>
  <c r="ES5" i="282"/>
  <c r="ES5" i="278"/>
  <c r="ES5" i="285"/>
  <c r="ES5" i="289"/>
  <c r="ES15" i="273"/>
  <c r="ES16" i="273" s="1"/>
  <c r="ES5" i="273"/>
  <c r="BC32" i="265"/>
  <c r="DZ108" i="278" l="1"/>
  <c r="DZ50" i="325"/>
  <c r="DZ51" i="325" s="1"/>
  <c r="DZ54" i="325" s="1"/>
  <c r="DZ55" i="325" s="1"/>
  <c r="DZ59" i="325" s="1"/>
  <c r="DZ60" i="325" s="1"/>
  <c r="EQ87" i="278"/>
  <c r="EQ88" i="278" s="1"/>
  <c r="EQ94" i="278" s="1"/>
  <c r="EQ48" i="324"/>
  <c r="EF62" i="324"/>
  <c r="EF25" i="327"/>
  <c r="FF10" i="273"/>
  <c r="FE12" i="273"/>
  <c r="EA95" i="278"/>
  <c r="EA100" i="278" s="1"/>
  <c r="EA101" i="278" s="1"/>
  <c r="EC140" i="273"/>
  <c r="EB92" i="278"/>
  <c r="EE277" i="278"/>
  <c r="EE99" i="278"/>
  <c r="EF79" i="288"/>
  <c r="EF135" i="273"/>
  <c r="EF136" i="273" s="1"/>
  <c r="EF139" i="273" s="1"/>
  <c r="ED106" i="273"/>
  <c r="ED138" i="273"/>
  <c r="EE106" i="273"/>
  <c r="EE138" i="273"/>
  <c r="EC111" i="273"/>
  <c r="EB112" i="273" s="1"/>
  <c r="EB61" i="288" s="1"/>
  <c r="EB63" i="288" s="1"/>
  <c r="EB65" i="288" s="1"/>
  <c r="EC51" i="288"/>
  <c r="EC52" i="288" s="1"/>
  <c r="EC56" i="288" s="1"/>
  <c r="ED46" i="325"/>
  <c r="ED47" i="325" s="1"/>
  <c r="ED62" i="325" s="1"/>
  <c r="ED55" i="288"/>
  <c r="EB43" i="288"/>
  <c r="EB39" i="288"/>
  <c r="EC92" i="325"/>
  <c r="EC42" i="288"/>
  <c r="EC35" i="288"/>
  <c r="EC37" i="288" s="1"/>
  <c r="ES38" i="273"/>
  <c r="ES13" i="288"/>
  <c r="ES145" i="325"/>
  <c r="EF103" i="273"/>
  <c r="EF104" i="273" s="1"/>
  <c r="EF107" i="273" s="1"/>
  <c r="EF26" i="288"/>
  <c r="EE42" i="325"/>
  <c r="EE43" i="325" s="1"/>
  <c r="EE93" i="325"/>
  <c r="ED108" i="273"/>
  <c r="EC58" i="325"/>
  <c r="EE213" i="278"/>
  <c r="EE189" i="278"/>
  <c r="EE118" i="278"/>
  <c r="EE144" i="278"/>
  <c r="EE135" i="278"/>
  <c r="EE245" i="278"/>
  <c r="EE49" i="278"/>
  <c r="EE153" i="278"/>
  <c r="EE173" i="278"/>
  <c r="EE229" i="278"/>
  <c r="EE261" i="278"/>
  <c r="EE269" i="278"/>
  <c r="EE79" i="278"/>
  <c r="EE71" i="278"/>
  <c r="EE197" i="278"/>
  <c r="EE221" i="278"/>
  <c r="EE253" i="278"/>
  <c r="EE56" i="278"/>
  <c r="EE126" i="278"/>
  <c r="EE181" i="278"/>
  <c r="EE205" i="278"/>
  <c r="EE237" i="278"/>
  <c r="EF13" i="289"/>
  <c r="EF14" i="289" s="1"/>
  <c r="BC334" i="278"/>
  <c r="BC336" i="278" s="1"/>
  <c r="BC11" i="327" s="1"/>
  <c r="ED40" i="278"/>
  <c r="EE28" i="278"/>
  <c r="EE29" i="278" s="1"/>
  <c r="EE34" i="278" s="1"/>
  <c r="EE130" i="325"/>
  <c r="EE118" i="325"/>
  <c r="EE26" i="327"/>
  <c r="EC129" i="325"/>
  <c r="EC117" i="325"/>
  <c r="DZ119" i="278"/>
  <c r="DZ120" i="278" s="1"/>
  <c r="DZ157" i="278" s="1"/>
  <c r="DV329" i="278"/>
  <c r="DV30" i="265" s="1"/>
  <c r="DZ127" i="278"/>
  <c r="DZ128" i="278" s="1"/>
  <c r="DZ158" i="278" s="1"/>
  <c r="DZ50" i="278"/>
  <c r="DZ51" i="278" s="1"/>
  <c r="DZ104" i="278" s="1"/>
  <c r="EA39" i="278"/>
  <c r="EA41" i="278" s="1"/>
  <c r="EA80" i="278" s="1"/>
  <c r="EA81" i="278" s="1"/>
  <c r="EA107" i="278" s="1"/>
  <c r="DW323" i="278"/>
  <c r="DW324" i="278" s="1"/>
  <c r="DW328" i="278" s="1"/>
  <c r="DW73" i="265"/>
  <c r="DW314" i="278"/>
  <c r="DW315" i="278" s="1"/>
  <c r="DW327" i="278" s="1"/>
  <c r="DW67" i="265"/>
  <c r="DX10" i="265"/>
  <c r="DX320" i="278"/>
  <c r="DX321" i="278" s="1"/>
  <c r="DW10" i="265"/>
  <c r="DW11" i="265" s="1"/>
  <c r="DW29" i="265" s="1"/>
  <c r="DX311" i="278"/>
  <c r="DX312" i="278" s="1"/>
  <c r="EQ319" i="278"/>
  <c r="EQ310" i="278"/>
  <c r="EB22" i="278"/>
  <c r="EB33" i="278" s="1"/>
  <c r="EB35" i="278" s="1"/>
  <c r="EB93" i="278" s="1"/>
  <c r="DX9" i="265"/>
  <c r="DY300" i="278"/>
  <c r="DY302" i="278" s="1"/>
  <c r="DY303" i="278" s="1"/>
  <c r="EC19" i="278"/>
  <c r="EC335" i="278"/>
  <c r="EB295" i="278"/>
  <c r="EB301" i="278" s="1"/>
  <c r="EQ39" i="273"/>
  <c r="EQ275" i="278"/>
  <c r="EQ243" i="278"/>
  <c r="EQ259" i="278"/>
  <c r="EQ267" i="278"/>
  <c r="EQ235" i="278"/>
  <c r="EQ211" i="278"/>
  <c r="EQ219" i="278"/>
  <c r="EQ251" i="278"/>
  <c r="EQ227" i="278"/>
  <c r="EQ187" i="278"/>
  <c r="EQ195" i="278"/>
  <c r="EQ203" i="278"/>
  <c r="EQ171" i="278"/>
  <c r="EQ179" i="278"/>
  <c r="EQ142" i="278"/>
  <c r="EQ151" i="278"/>
  <c r="EQ133" i="278"/>
  <c r="DZ64" i="278"/>
  <c r="DZ61" i="278"/>
  <c r="DZ62" i="278" s="1"/>
  <c r="DZ65" i="278" s="1"/>
  <c r="EA57" i="278"/>
  <c r="EA58" i="278" s="1"/>
  <c r="EA72" i="278"/>
  <c r="EA73" i="278" s="1"/>
  <c r="EA106" i="278" s="1"/>
  <c r="EC268" i="278"/>
  <c r="EC270" i="278" s="1"/>
  <c r="EC293" i="278" s="1"/>
  <c r="EC276" i="278"/>
  <c r="EC278" i="278" s="1"/>
  <c r="EC294" i="278" s="1"/>
  <c r="EC244" i="278"/>
  <c r="EC246" i="278" s="1"/>
  <c r="EC290" i="278" s="1"/>
  <c r="EC252" i="278"/>
  <c r="EC254" i="278" s="1"/>
  <c r="EC291" i="278" s="1"/>
  <c r="EC260" i="278"/>
  <c r="EC262" i="278" s="1"/>
  <c r="EC292" i="278" s="1"/>
  <c r="EC236" i="278"/>
  <c r="EC238" i="278" s="1"/>
  <c r="EC289" i="278" s="1"/>
  <c r="EC212" i="278"/>
  <c r="EC214" i="278" s="1"/>
  <c r="EC286" i="278" s="1"/>
  <c r="EC220" i="278"/>
  <c r="EC222" i="278" s="1"/>
  <c r="EC287" i="278" s="1"/>
  <c r="EC228" i="278"/>
  <c r="EC230" i="278" s="1"/>
  <c r="EC288" i="278" s="1"/>
  <c r="EC204" i="278"/>
  <c r="EC206" i="278" s="1"/>
  <c r="EC285" i="278" s="1"/>
  <c r="EC188" i="278"/>
  <c r="EC190" i="278" s="1"/>
  <c r="EC283" i="278" s="1"/>
  <c r="EC196" i="278"/>
  <c r="EC198" i="278" s="1"/>
  <c r="EC284" i="278" s="1"/>
  <c r="EC172" i="278"/>
  <c r="EC174" i="278" s="1"/>
  <c r="EC281" i="278" s="1"/>
  <c r="EC180" i="278"/>
  <c r="EC182" i="278" s="1"/>
  <c r="EC282" i="278" s="1"/>
  <c r="EC143" i="278"/>
  <c r="EC145" i="278" s="1"/>
  <c r="EC160" i="278" s="1"/>
  <c r="EC152" i="278"/>
  <c r="EC154" i="278" s="1"/>
  <c r="EC161" i="278" s="1"/>
  <c r="EC134" i="278"/>
  <c r="EC136" i="278" s="1"/>
  <c r="EC159" i="278" s="1"/>
  <c r="EC20" i="278"/>
  <c r="DY66" i="278"/>
  <c r="DY105" i="278" s="1"/>
  <c r="DY109" i="278" s="1"/>
  <c r="ED70" i="273"/>
  <c r="ED23" i="327"/>
  <c r="ED60" i="324"/>
  <c r="EB57" i="324"/>
  <c r="EB63" i="324" s="1"/>
  <c r="EB64" i="324" s="1"/>
  <c r="EB20" i="327"/>
  <c r="EC61" i="324"/>
  <c r="EC24" i="327"/>
  <c r="EE207" i="273"/>
  <c r="EE169" i="273"/>
  <c r="EF170" i="273" s="1"/>
  <c r="EF172" i="273" s="1"/>
  <c r="EF173" i="273" s="1"/>
  <c r="EE32" i="324"/>
  <c r="EE33" i="324" s="1"/>
  <c r="EE178" i="273"/>
  <c r="EE55" i="273"/>
  <c r="EF56" i="273" s="1"/>
  <c r="EE37" i="324"/>
  <c r="EE38" i="324" s="1"/>
  <c r="EE27" i="324"/>
  <c r="EE28" i="324" s="1"/>
  <c r="DZ3" i="320"/>
  <c r="DZ3" i="286"/>
  <c r="DZ3" i="282"/>
  <c r="DZ3" i="273"/>
  <c r="DZ3" i="325"/>
  <c r="DZ3" i="289"/>
  <c r="DZ3" i="275"/>
  <c r="DZ3" i="285"/>
  <c r="DZ3" i="324"/>
  <c r="DZ3" i="265"/>
  <c r="DZ3" i="323"/>
  <c r="DZ3" i="327"/>
  <c r="DZ3" i="288"/>
  <c r="DZ3" i="278"/>
  <c r="DZ3" i="315"/>
  <c r="EF2" i="275"/>
  <c r="EF51" i="273"/>
  <c r="EF52" i="273" s="1"/>
  <c r="EF107" i="325" s="1"/>
  <c r="EF108" i="325" s="1"/>
  <c r="EF135" i="325" s="1"/>
  <c r="EF121" i="273"/>
  <c r="EF122" i="273" s="1"/>
  <c r="EF125" i="273" s="1"/>
  <c r="EF2" i="315"/>
  <c r="EF2" i="327"/>
  <c r="EF2" i="289"/>
  <c r="EF2" i="285"/>
  <c r="EF2" i="286"/>
  <c r="EF2" i="320"/>
  <c r="EF2" i="323"/>
  <c r="EF2" i="278"/>
  <c r="EF64" i="273"/>
  <c r="EF65" i="273" s="1"/>
  <c r="EF45" i="325" s="1"/>
  <c r="EF163" i="273"/>
  <c r="EF164" i="273" s="1"/>
  <c r="EF2" i="325"/>
  <c r="EF154" i="273"/>
  <c r="EF155" i="273" s="1"/>
  <c r="EF220" i="273"/>
  <c r="EF221" i="273" s="1"/>
  <c r="EF2" i="282"/>
  <c r="EF2" i="288"/>
  <c r="EF2" i="265"/>
  <c r="EF2" i="324"/>
  <c r="EF2" i="273"/>
  <c r="EF84" i="273"/>
  <c r="EF85" i="273" s="1"/>
  <c r="ED21" i="327"/>
  <c r="ED58" i="324"/>
  <c r="EE93" i="273"/>
  <c r="EF94" i="273" s="1"/>
  <c r="EF181" i="273" s="1"/>
  <c r="EE89" i="273"/>
  <c r="EE11" i="286"/>
  <c r="EE180" i="273"/>
  <c r="EE124" i="273"/>
  <c r="EE88" i="273"/>
  <c r="EB182" i="273"/>
  <c r="EA189" i="273"/>
  <c r="EA190" i="273" s="1"/>
  <c r="EH40" i="273"/>
  <c r="EG43" i="273"/>
  <c r="EG45" i="273" s="1"/>
  <c r="EG149" i="273" s="1"/>
  <c r="EG150" i="273" s="1"/>
  <c r="EG49" i="324" s="1"/>
  <c r="EG50" i="324" s="1"/>
  <c r="EG219" i="273"/>
  <c r="ED59" i="324"/>
  <c r="ED22" i="327"/>
  <c r="EE4" i="323"/>
  <c r="EE4" i="288"/>
  <c r="EE4" i="265"/>
  <c r="EE4" i="275"/>
  <c r="EE4" i="315"/>
  <c r="EE4" i="325"/>
  <c r="EE4" i="282"/>
  <c r="EE4" i="278"/>
  <c r="EE4" i="327"/>
  <c r="EE4" i="324"/>
  <c r="EE4" i="273"/>
  <c r="EE4" i="320"/>
  <c r="EE4" i="285"/>
  <c r="EE4" i="286"/>
  <c r="EE4" i="289"/>
  <c r="EE42" i="324"/>
  <c r="EE43" i="324" s="1"/>
  <c r="EE73" i="273"/>
  <c r="EF74" i="273" s="1"/>
  <c r="EE69" i="273"/>
  <c r="EE15" i="275"/>
  <c r="ED24" i="327"/>
  <c r="ED61" i="324"/>
  <c r="EA11" i="325"/>
  <c r="EA34" i="265"/>
  <c r="EA28" i="285"/>
  <c r="EA66" i="324"/>
  <c r="EC22" i="324"/>
  <c r="EC23" i="324" s="1"/>
  <c r="EC214" i="273"/>
  <c r="EC215" i="273" s="1"/>
  <c r="EC21" i="278" s="1"/>
  <c r="EE179" i="273"/>
  <c r="EE68" i="273"/>
  <c r="ED124" i="273"/>
  <c r="ED126" i="273" s="1"/>
  <c r="ED21" i="285" s="1"/>
  <c r="ED88" i="273"/>
  <c r="ED90" i="273" s="1"/>
  <c r="ED91" i="278" s="1"/>
  <c r="ED180" i="273"/>
  <c r="EC21" i="285"/>
  <c r="ED20" i="275"/>
  <c r="EE17" i="275" s="1"/>
  <c r="EC208" i="273"/>
  <c r="EC209" i="273" s="1"/>
  <c r="EC202" i="273"/>
  <c r="EC203" i="273" s="1"/>
  <c r="EC197" i="273"/>
  <c r="EC198" i="273" s="1"/>
  <c r="EC201" i="273" s="1"/>
  <c r="EQ44" i="273"/>
  <c r="ET5" i="327"/>
  <c r="ET5" i="325"/>
  <c r="ET5" i="324"/>
  <c r="ET5" i="323"/>
  <c r="ER34" i="273"/>
  <c r="ES28" i="273"/>
  <c r="ES29" i="273" s="1"/>
  <c r="ES33" i="273" s="1"/>
  <c r="ES32" i="273"/>
  <c r="ET5" i="320"/>
  <c r="ET25" i="273"/>
  <c r="ET26" i="273" s="1"/>
  <c r="ET5" i="315"/>
  <c r="ET5" i="275"/>
  <c r="ET5" i="286"/>
  <c r="ET5" i="265"/>
  <c r="ET5" i="288"/>
  <c r="ET5" i="282"/>
  <c r="ET5" i="285"/>
  <c r="ET5" i="289"/>
  <c r="ET5" i="278"/>
  <c r="ET15" i="273"/>
  <c r="ET16" i="273" s="1"/>
  <c r="ET5" i="273"/>
  <c r="ES177" i="273"/>
  <c r="ES168" i="273"/>
  <c r="EA108" i="278" l="1"/>
  <c r="EA50" i="325"/>
  <c r="EA51" i="325" s="1"/>
  <c r="EA54" i="325" s="1"/>
  <c r="EA55" i="325" s="1"/>
  <c r="EA59" i="325" s="1"/>
  <c r="EA60" i="325" s="1"/>
  <c r="ER87" i="278"/>
  <c r="ER88" i="278" s="1"/>
  <c r="ER94" i="278" s="1"/>
  <c r="ER48" i="324"/>
  <c r="EG25" i="327"/>
  <c r="EG62" i="324"/>
  <c r="FG10" i="273"/>
  <c r="FF12" i="273"/>
  <c r="EB95" i="278"/>
  <c r="EB100" i="278" s="1"/>
  <c r="EB101" i="278" s="1"/>
  <c r="EF106" i="273"/>
  <c r="EF138" i="273"/>
  <c r="EG79" i="288"/>
  <c r="EG135" i="273"/>
  <c r="EG136" i="273" s="1"/>
  <c r="EG139" i="273" s="1"/>
  <c r="ED140" i="273"/>
  <c r="EC92" i="278"/>
  <c r="EF269" i="278"/>
  <c r="EF99" i="278"/>
  <c r="ED111" i="273"/>
  <c r="EC112" i="273" s="1"/>
  <c r="EC61" i="288" s="1"/>
  <c r="EC63" i="288" s="1"/>
  <c r="EC65" i="288" s="1"/>
  <c r="ED51" i="288"/>
  <c r="ED52" i="288" s="1"/>
  <c r="ED56" i="288" s="1"/>
  <c r="EE46" i="325"/>
  <c r="EE47" i="325" s="1"/>
  <c r="EE62" i="325" s="1"/>
  <c r="EE55" i="288"/>
  <c r="ED92" i="325"/>
  <c r="ED42" i="288"/>
  <c r="ED35" i="288"/>
  <c r="ED37" i="288" s="1"/>
  <c r="EC39" i="288"/>
  <c r="EC43" i="288"/>
  <c r="ET38" i="273"/>
  <c r="ET13" i="288"/>
  <c r="ET145" i="325"/>
  <c r="EG103" i="273"/>
  <c r="EG104" i="273" s="1"/>
  <c r="EG107" i="273" s="1"/>
  <c r="EG26" i="288"/>
  <c r="EF42" i="325"/>
  <c r="EF43" i="325" s="1"/>
  <c r="EF93" i="325"/>
  <c r="EE108" i="273"/>
  <c r="ED58" i="325"/>
  <c r="EF181" i="278"/>
  <c r="EF153" i="278"/>
  <c r="EF49" i="278"/>
  <c r="EF205" i="278"/>
  <c r="EF135" i="278"/>
  <c r="EF253" i="278"/>
  <c r="EF56" i="278"/>
  <c r="EF71" i="278"/>
  <c r="EF173" i="278"/>
  <c r="EF229" i="278"/>
  <c r="EF245" i="278"/>
  <c r="EF237" i="278"/>
  <c r="EF126" i="278"/>
  <c r="EF144" i="278"/>
  <c r="EF197" i="278"/>
  <c r="EF221" i="278"/>
  <c r="EF261" i="278"/>
  <c r="EF277" i="278"/>
  <c r="EF118" i="278"/>
  <c r="EF79" i="278"/>
  <c r="EF189" i="278"/>
  <c r="EF213" i="278"/>
  <c r="EG13" i="289"/>
  <c r="EG14" i="289" s="1"/>
  <c r="BC12" i="325"/>
  <c r="EA119" i="278"/>
  <c r="EA120" i="278" s="1"/>
  <c r="EA157" i="278" s="1"/>
  <c r="EE40" i="278"/>
  <c r="ED214" i="273"/>
  <c r="ED215" i="273" s="1"/>
  <c r="ED21" i="278" s="1"/>
  <c r="ED129" i="325"/>
  <c r="ED117" i="325"/>
  <c r="EF26" i="327"/>
  <c r="EF28" i="278"/>
  <c r="EF29" i="278" s="1"/>
  <c r="EF40" i="278" s="1"/>
  <c r="EF118" i="325"/>
  <c r="EF130" i="325"/>
  <c r="DZ162" i="278"/>
  <c r="DZ300" i="278" s="1"/>
  <c r="DZ302" i="278" s="1"/>
  <c r="DZ303" i="278" s="1"/>
  <c r="EA50" i="278"/>
  <c r="EA51" i="278" s="1"/>
  <c r="EA104" i="278" s="1"/>
  <c r="EA127" i="278"/>
  <c r="EA128" i="278" s="1"/>
  <c r="EA158" i="278" s="1"/>
  <c r="EB39" i="278"/>
  <c r="EB41" i="278" s="1"/>
  <c r="EB50" i="278" s="1"/>
  <c r="EB51" i="278" s="1"/>
  <c r="EB104" i="278" s="1"/>
  <c r="DW329" i="278"/>
  <c r="DW30" i="265" s="1"/>
  <c r="DX314" i="278"/>
  <c r="DX315" i="278" s="1"/>
  <c r="DX327" i="278" s="1"/>
  <c r="DX67" i="265"/>
  <c r="DX323" i="278"/>
  <c r="DX324" i="278" s="1"/>
  <c r="DX328" i="278" s="1"/>
  <c r="DX73" i="265"/>
  <c r="DY10" i="265"/>
  <c r="DY320" i="278"/>
  <c r="DY321" i="278" s="1"/>
  <c r="ER319" i="278"/>
  <c r="ER310" i="278"/>
  <c r="DY311" i="278"/>
  <c r="DY312" i="278" s="1"/>
  <c r="DX11" i="265"/>
  <c r="DX29" i="265" s="1"/>
  <c r="DY9" i="265"/>
  <c r="ED19" i="278"/>
  <c r="ED335" i="278"/>
  <c r="EC22" i="278"/>
  <c r="EC33" i="278" s="1"/>
  <c r="EC35" i="278" s="1"/>
  <c r="EC93" i="278" s="1"/>
  <c r="ED22" i="324"/>
  <c r="ED23" i="324" s="1"/>
  <c r="ED20" i="327" s="1"/>
  <c r="ER44" i="273"/>
  <c r="ER275" i="278"/>
  <c r="ER267" i="278"/>
  <c r="ER251" i="278"/>
  <c r="ER259" i="278"/>
  <c r="ER203" i="278"/>
  <c r="ER211" i="278"/>
  <c r="ER219" i="278"/>
  <c r="ER243" i="278"/>
  <c r="ER235" i="278"/>
  <c r="ER227" i="278"/>
  <c r="ER179" i="278"/>
  <c r="ER195" i="278"/>
  <c r="ER171" i="278"/>
  <c r="ER187" i="278"/>
  <c r="ER133" i="278"/>
  <c r="ER142" i="278"/>
  <c r="ER151" i="278"/>
  <c r="ED276" i="278"/>
  <c r="ED278" i="278" s="1"/>
  <c r="ED294" i="278" s="1"/>
  <c r="ED268" i="278"/>
  <c r="ED270" i="278" s="1"/>
  <c r="ED293" i="278" s="1"/>
  <c r="ED252" i="278"/>
  <c r="ED254" i="278" s="1"/>
  <c r="ED291" i="278" s="1"/>
  <c r="ED260" i="278"/>
  <c r="ED262" i="278" s="1"/>
  <c r="ED292" i="278" s="1"/>
  <c r="ED244" i="278"/>
  <c r="ED246" i="278" s="1"/>
  <c r="ED290" i="278" s="1"/>
  <c r="ED204" i="278"/>
  <c r="ED206" i="278" s="1"/>
  <c r="ED285" i="278" s="1"/>
  <c r="ED212" i="278"/>
  <c r="ED214" i="278" s="1"/>
  <c r="ED286" i="278" s="1"/>
  <c r="ED220" i="278"/>
  <c r="ED222" i="278" s="1"/>
  <c r="ED287" i="278" s="1"/>
  <c r="ED236" i="278"/>
  <c r="ED238" i="278" s="1"/>
  <c r="ED289" i="278" s="1"/>
  <c r="ED228" i="278"/>
  <c r="ED230" i="278" s="1"/>
  <c r="ED288" i="278" s="1"/>
  <c r="ED180" i="278"/>
  <c r="ED182" i="278" s="1"/>
  <c r="ED282" i="278" s="1"/>
  <c r="ED196" i="278"/>
  <c r="ED198" i="278" s="1"/>
  <c r="ED284" i="278" s="1"/>
  <c r="ED172" i="278"/>
  <c r="ED174" i="278" s="1"/>
  <c r="ED281" i="278" s="1"/>
  <c r="ED134" i="278"/>
  <c r="ED136" i="278" s="1"/>
  <c r="ED159" i="278" s="1"/>
  <c r="ED188" i="278"/>
  <c r="ED190" i="278" s="1"/>
  <c r="ED283" i="278" s="1"/>
  <c r="ED143" i="278"/>
  <c r="ED145" i="278" s="1"/>
  <c r="ED160" i="278" s="1"/>
  <c r="ED152" i="278"/>
  <c r="ED154" i="278" s="1"/>
  <c r="ED161" i="278" s="1"/>
  <c r="ED20" i="278"/>
  <c r="EC295" i="278"/>
  <c r="EC301" i="278" s="1"/>
  <c r="EA61" i="278"/>
  <c r="EA62" i="278" s="1"/>
  <c r="EA65" i="278" s="1"/>
  <c r="EA64" i="278"/>
  <c r="EB72" i="278"/>
  <c r="EB73" i="278" s="1"/>
  <c r="EB106" i="278" s="1"/>
  <c r="EB57" i="278"/>
  <c r="EB58" i="278" s="1"/>
  <c r="DZ66" i="278"/>
  <c r="DZ105" i="278" s="1"/>
  <c r="DZ109" i="278" s="1"/>
  <c r="EE70" i="273"/>
  <c r="ED197" i="273"/>
  <c r="ED198" i="273" s="1"/>
  <c r="ED201" i="273" s="1"/>
  <c r="ED202" i="273"/>
  <c r="ED203" i="273" s="1"/>
  <c r="ED208" i="273"/>
  <c r="ED209" i="273" s="1"/>
  <c r="EG2" i="285"/>
  <c r="EG121" i="273"/>
  <c r="EG122" i="273" s="1"/>
  <c r="EG125" i="273" s="1"/>
  <c r="EG2" i="325"/>
  <c r="EG84" i="273"/>
  <c r="EG85" i="273" s="1"/>
  <c r="EG2" i="327"/>
  <c r="EG2" i="273"/>
  <c r="EG2" i="320"/>
  <c r="EG64" i="273"/>
  <c r="EG220" i="273"/>
  <c r="EG221" i="273" s="1"/>
  <c r="EG163" i="273"/>
  <c r="EG164" i="273" s="1"/>
  <c r="EG2" i="288"/>
  <c r="EG2" i="315"/>
  <c r="EG2" i="265"/>
  <c r="EG51" i="273"/>
  <c r="EG52" i="273" s="1"/>
  <c r="EG107" i="325" s="1"/>
  <c r="EG108" i="325" s="1"/>
  <c r="EG135" i="325" s="1"/>
  <c r="EG2" i="286"/>
  <c r="EG154" i="273"/>
  <c r="EG155" i="273" s="1"/>
  <c r="EG2" i="278"/>
  <c r="EG2" i="282"/>
  <c r="EG2" i="323"/>
  <c r="EG2" i="324"/>
  <c r="EG2" i="275"/>
  <c r="EG2" i="289"/>
  <c r="EE90" i="273"/>
  <c r="EE91" i="278" s="1"/>
  <c r="EF93" i="273"/>
  <c r="EG94" i="273" s="1"/>
  <c r="EG181" i="273" s="1"/>
  <c r="EF11" i="286"/>
  <c r="EF89" i="273"/>
  <c r="EE23" i="327"/>
  <c r="EE60" i="324"/>
  <c r="EF4" i="324"/>
  <c r="EF4" i="289"/>
  <c r="EF4" i="282"/>
  <c r="EF4" i="288"/>
  <c r="EF4" i="273"/>
  <c r="EF4" i="323"/>
  <c r="EF4" i="286"/>
  <c r="EF4" i="325"/>
  <c r="EF4" i="278"/>
  <c r="EF4" i="275"/>
  <c r="EF4" i="285"/>
  <c r="EF4" i="327"/>
  <c r="EF4" i="320"/>
  <c r="EF4" i="265"/>
  <c r="EF4" i="315"/>
  <c r="EC57" i="324"/>
  <c r="EC63" i="324" s="1"/>
  <c r="EC64" i="324" s="1"/>
  <c r="EC20" i="327"/>
  <c r="EF88" i="273"/>
  <c r="EF124" i="273"/>
  <c r="EF180" i="273"/>
  <c r="EI40" i="273"/>
  <c r="EH219" i="273"/>
  <c r="EH43" i="273"/>
  <c r="EH45" i="273" s="1"/>
  <c r="EH149" i="273" s="1"/>
  <c r="EH150" i="273" s="1"/>
  <c r="EH49" i="324" s="1"/>
  <c r="EH50" i="324" s="1"/>
  <c r="EE126" i="273"/>
  <c r="EF55" i="273"/>
  <c r="EG56" i="273" s="1"/>
  <c r="EF178" i="273"/>
  <c r="EF27" i="324"/>
  <c r="EF28" i="324" s="1"/>
  <c r="EF32" i="324"/>
  <c r="EF33" i="324" s="1"/>
  <c r="EF37" i="324"/>
  <c r="EF38" i="324" s="1"/>
  <c r="EF179" i="273"/>
  <c r="EF68" i="273"/>
  <c r="EB28" i="285"/>
  <c r="EB34" i="265"/>
  <c r="EB11" i="325"/>
  <c r="EB66" i="324"/>
  <c r="EE24" i="327"/>
  <c r="EE61" i="324"/>
  <c r="EA3" i="315"/>
  <c r="EA3" i="327"/>
  <c r="EA3" i="325"/>
  <c r="EA3" i="323"/>
  <c r="EA3" i="286"/>
  <c r="EA3" i="273"/>
  <c r="EA3" i="282"/>
  <c r="EA3" i="289"/>
  <c r="EA3" i="320"/>
  <c r="EA3" i="285"/>
  <c r="EA3" i="265"/>
  <c r="EA3" i="275"/>
  <c r="EA3" i="288"/>
  <c r="EA3" i="324"/>
  <c r="EA3" i="278"/>
  <c r="EF169" i="273"/>
  <c r="EG170" i="273" s="1"/>
  <c r="EG172" i="273" s="1"/>
  <c r="EG173" i="273" s="1"/>
  <c r="EF207" i="273"/>
  <c r="EE20" i="275"/>
  <c r="EF17" i="275" s="1"/>
  <c r="EC182" i="273"/>
  <c r="EB189" i="273"/>
  <c r="EB190" i="273" s="1"/>
  <c r="EF73" i="273"/>
  <c r="EG74" i="273" s="1"/>
  <c r="EF15" i="275"/>
  <c r="EF42" i="324"/>
  <c r="EF43" i="324" s="1"/>
  <c r="EF69" i="273"/>
  <c r="EE21" i="327"/>
  <c r="EE58" i="324"/>
  <c r="EE59" i="324"/>
  <c r="EE22" i="327"/>
  <c r="EU5" i="327"/>
  <c r="EU5" i="325"/>
  <c r="ER39" i="273"/>
  <c r="EU5" i="324"/>
  <c r="EU5" i="323"/>
  <c r="ES34" i="273"/>
  <c r="ET28" i="273"/>
  <c r="ET29" i="273" s="1"/>
  <c r="ET33" i="273" s="1"/>
  <c r="ET32" i="273"/>
  <c r="EU5" i="320"/>
  <c r="EU25" i="273"/>
  <c r="EU26" i="273" s="1"/>
  <c r="EU5" i="315"/>
  <c r="ET177" i="273"/>
  <c r="ET168" i="273"/>
  <c r="EU5" i="265"/>
  <c r="EU5" i="288"/>
  <c r="EU5" i="282"/>
  <c r="EU5" i="275"/>
  <c r="EU5" i="286"/>
  <c r="EU5" i="285"/>
  <c r="EU5" i="289"/>
  <c r="EU5" i="278"/>
  <c r="EU15" i="273"/>
  <c r="EU16" i="273" s="1"/>
  <c r="EU5" i="273"/>
  <c r="EB108" i="278" l="1"/>
  <c r="EB50" i="325"/>
  <c r="EB51" i="325" s="1"/>
  <c r="EB54" i="325" s="1"/>
  <c r="EB55" i="325" s="1"/>
  <c r="EB59" i="325" s="1"/>
  <c r="EB60" i="325" s="1"/>
  <c r="ES87" i="278"/>
  <c r="ES88" i="278" s="1"/>
  <c r="ES94" i="278" s="1"/>
  <c r="ES48" i="324"/>
  <c r="EH25" i="327"/>
  <c r="EH62" i="324"/>
  <c r="FH10" i="273"/>
  <c r="FG12" i="273"/>
  <c r="EH79" i="288"/>
  <c r="EH135" i="273"/>
  <c r="EH136" i="273" s="1"/>
  <c r="EH139" i="273" s="1"/>
  <c r="EC95" i="278"/>
  <c r="EC100" i="278" s="1"/>
  <c r="EC101" i="278" s="1"/>
  <c r="EG245" i="278"/>
  <c r="EG99" i="278"/>
  <c r="EG106" i="273"/>
  <c r="EG138" i="273"/>
  <c r="EE140" i="273"/>
  <c r="ED92" i="278"/>
  <c r="EE111" i="273"/>
  <c r="ED112" i="273" s="1"/>
  <c r="ED61" i="288" s="1"/>
  <c r="ED63" i="288" s="1"/>
  <c r="ED65" i="288" s="1"/>
  <c r="EE51" i="288"/>
  <c r="EE52" i="288" s="1"/>
  <c r="EE56" i="288" s="1"/>
  <c r="EF46" i="325"/>
  <c r="EF47" i="325" s="1"/>
  <c r="EF62" i="325" s="1"/>
  <c r="EF55" i="288"/>
  <c r="ED43" i="288"/>
  <c r="ED39" i="288"/>
  <c r="EE92" i="325"/>
  <c r="EE42" i="288"/>
  <c r="EE35" i="288"/>
  <c r="EE37" i="288" s="1"/>
  <c r="EU38" i="273"/>
  <c r="EU13" i="288"/>
  <c r="EU145" i="325"/>
  <c r="EH103" i="273"/>
  <c r="EH104" i="273" s="1"/>
  <c r="EH107" i="273" s="1"/>
  <c r="EH26" i="288"/>
  <c r="U63" i="325"/>
  <c r="EG42" i="325"/>
  <c r="EG43" i="325" s="1"/>
  <c r="EG93" i="325"/>
  <c r="EG71" i="278"/>
  <c r="EF108" i="273"/>
  <c r="EE58" i="325"/>
  <c r="EG79" i="278"/>
  <c r="EG237" i="278"/>
  <c r="EG189" i="278"/>
  <c r="EG126" i="278"/>
  <c r="EG135" i="278"/>
  <c r="EG221" i="278"/>
  <c r="EG253" i="278"/>
  <c r="EG49" i="278"/>
  <c r="EG153" i="278"/>
  <c r="EG181" i="278"/>
  <c r="EG213" i="278"/>
  <c r="EG277" i="278"/>
  <c r="EG56" i="278"/>
  <c r="EG144" i="278"/>
  <c r="EG118" i="278"/>
  <c r="EG205" i="278"/>
  <c r="EG229" i="278"/>
  <c r="EG261" i="278"/>
  <c r="EG269" i="278"/>
  <c r="EG173" i="278"/>
  <c r="EG197" i="278"/>
  <c r="EH13" i="289"/>
  <c r="EH14" i="289" s="1"/>
  <c r="EA162" i="278"/>
  <c r="EA300" i="278" s="1"/>
  <c r="EA302" i="278" s="1"/>
  <c r="EA303" i="278" s="1"/>
  <c r="EB127" i="278"/>
  <c r="EB128" i="278" s="1"/>
  <c r="EB158" i="278" s="1"/>
  <c r="EF34" i="278"/>
  <c r="EG26" i="327"/>
  <c r="EG28" i="278"/>
  <c r="EG29" i="278" s="1"/>
  <c r="EG40" i="278" s="1"/>
  <c r="EG118" i="325"/>
  <c r="EG130" i="325"/>
  <c r="EE335" i="278"/>
  <c r="EE129" i="325"/>
  <c r="EE117" i="325"/>
  <c r="EB119" i="278"/>
  <c r="EB120" i="278" s="1"/>
  <c r="EB157" i="278" s="1"/>
  <c r="EB80" i="278"/>
  <c r="EB81" i="278" s="1"/>
  <c r="EB107" i="278" s="1"/>
  <c r="DX329" i="278"/>
  <c r="DX30" i="265" s="1"/>
  <c r="DY314" i="278"/>
  <c r="DY315" i="278" s="1"/>
  <c r="DY327" i="278" s="1"/>
  <c r="DY67" i="265"/>
  <c r="DY323" i="278"/>
  <c r="DY324" i="278" s="1"/>
  <c r="DY328" i="278" s="1"/>
  <c r="DY73" i="265"/>
  <c r="DZ10" i="265"/>
  <c r="DZ320" i="278"/>
  <c r="DZ321" i="278" s="1"/>
  <c r="DZ311" i="278"/>
  <c r="DZ312" i="278" s="1"/>
  <c r="ES319" i="278"/>
  <c r="ES310" i="278"/>
  <c r="DY11" i="265"/>
  <c r="DY29" i="265" s="1"/>
  <c r="ED57" i="324"/>
  <c r="EC39" i="278"/>
  <c r="EC41" i="278" s="1"/>
  <c r="EC80" i="278" s="1"/>
  <c r="EC81" i="278" s="1"/>
  <c r="EC107" i="278" s="1"/>
  <c r="ED22" i="278"/>
  <c r="ED33" i="278" s="1"/>
  <c r="ED35" i="278" s="1"/>
  <c r="ED93" i="278" s="1"/>
  <c r="DZ9" i="265"/>
  <c r="EA66" i="278"/>
  <c r="EA105" i="278" s="1"/>
  <c r="EA109" i="278" s="1"/>
  <c r="EE22" i="324"/>
  <c r="EE23" i="324" s="1"/>
  <c r="EE57" i="324" s="1"/>
  <c r="EE63" i="324" s="1"/>
  <c r="EE64" i="324" s="1"/>
  <c r="ED295" i="278"/>
  <c r="ED301" i="278" s="1"/>
  <c r="EE276" i="278"/>
  <c r="EE278" i="278" s="1"/>
  <c r="EE294" i="278" s="1"/>
  <c r="EE260" i="278"/>
  <c r="EE262" i="278" s="1"/>
  <c r="EE292" i="278" s="1"/>
  <c r="EE268" i="278"/>
  <c r="EE270" i="278" s="1"/>
  <c r="EE293" i="278" s="1"/>
  <c r="EE244" i="278"/>
  <c r="EE246" i="278" s="1"/>
  <c r="EE290" i="278" s="1"/>
  <c r="EE252" i="278"/>
  <c r="EE254" i="278" s="1"/>
  <c r="EE291" i="278" s="1"/>
  <c r="EE236" i="278"/>
  <c r="EE238" i="278" s="1"/>
  <c r="EE289" i="278" s="1"/>
  <c r="EE228" i="278"/>
  <c r="EE230" i="278" s="1"/>
  <c r="EE288" i="278" s="1"/>
  <c r="EE204" i="278"/>
  <c r="EE206" i="278" s="1"/>
  <c r="EE285" i="278" s="1"/>
  <c r="EE212" i="278"/>
  <c r="EE214" i="278" s="1"/>
  <c r="EE286" i="278" s="1"/>
  <c r="EE220" i="278"/>
  <c r="EE222" i="278" s="1"/>
  <c r="EE287" i="278" s="1"/>
  <c r="EE172" i="278"/>
  <c r="EE174" i="278" s="1"/>
  <c r="EE281" i="278" s="1"/>
  <c r="EE188" i="278"/>
  <c r="EE190" i="278" s="1"/>
  <c r="EE283" i="278" s="1"/>
  <c r="EE196" i="278"/>
  <c r="EE198" i="278" s="1"/>
  <c r="EE284" i="278" s="1"/>
  <c r="EE180" i="278"/>
  <c r="EE182" i="278" s="1"/>
  <c r="EE282" i="278" s="1"/>
  <c r="EE134" i="278"/>
  <c r="EE136" i="278" s="1"/>
  <c r="EE159" i="278" s="1"/>
  <c r="EE143" i="278"/>
  <c r="EE145" i="278" s="1"/>
  <c r="EE160" i="278" s="1"/>
  <c r="EE152" i="278"/>
  <c r="EE154" i="278" s="1"/>
  <c r="EE161" i="278" s="1"/>
  <c r="EE20" i="278"/>
  <c r="EE214" i="273"/>
  <c r="EE215" i="273" s="1"/>
  <c r="EE21" i="278" s="1"/>
  <c r="EE19" i="278"/>
  <c r="EB64" i="278"/>
  <c r="EB61" i="278"/>
  <c r="EB62" i="278" s="1"/>
  <c r="EB65" i="278" s="1"/>
  <c r="ES275" i="278"/>
  <c r="ES259" i="278"/>
  <c r="ES267" i="278"/>
  <c r="ES243" i="278"/>
  <c r="ES251" i="278"/>
  <c r="ES235" i="278"/>
  <c r="ES227" i="278"/>
  <c r="ES203" i="278"/>
  <c r="ES211" i="278"/>
  <c r="ES219" i="278"/>
  <c r="ES171" i="278"/>
  <c r="ES187" i="278"/>
  <c r="ES195" i="278"/>
  <c r="ES179" i="278"/>
  <c r="ES133" i="278"/>
  <c r="ES142" i="278"/>
  <c r="ES151" i="278"/>
  <c r="EC72" i="278"/>
  <c r="EC73" i="278" s="1"/>
  <c r="EC106" i="278" s="1"/>
  <c r="EC57" i="278"/>
  <c r="EC58" i="278" s="1"/>
  <c r="EF70" i="273"/>
  <c r="EF20" i="275"/>
  <c r="EG17" i="275" s="1"/>
  <c r="EF24" i="327"/>
  <c r="EF61" i="324"/>
  <c r="EC189" i="273"/>
  <c r="EC190" i="273" s="1"/>
  <c r="ED182" i="273"/>
  <c r="EF90" i="273"/>
  <c r="EF91" i="278" s="1"/>
  <c r="EE197" i="273"/>
  <c r="EE198" i="273" s="1"/>
  <c r="EE201" i="273" s="1"/>
  <c r="EE202" i="273"/>
  <c r="EE203" i="273" s="1"/>
  <c r="EE208" i="273"/>
  <c r="EE209" i="273" s="1"/>
  <c r="EF23" i="327"/>
  <c r="EF60" i="324"/>
  <c r="EG179" i="273"/>
  <c r="EG68" i="273"/>
  <c r="EI219" i="273"/>
  <c r="EI43" i="273"/>
  <c r="EI45" i="273" s="1"/>
  <c r="EI149" i="273" s="1"/>
  <c r="EI150" i="273" s="1"/>
  <c r="EI49" i="324" s="1"/>
  <c r="EI50" i="324" s="1"/>
  <c r="EJ40" i="273"/>
  <c r="EG178" i="273"/>
  <c r="EG55" i="273"/>
  <c r="EH56" i="273" s="1"/>
  <c r="EG37" i="324"/>
  <c r="EG38" i="324" s="1"/>
  <c r="EG32" i="324"/>
  <c r="EG33" i="324" s="1"/>
  <c r="EG27" i="324"/>
  <c r="EG28" i="324" s="1"/>
  <c r="EG169" i="273"/>
  <c r="EH170" i="273" s="1"/>
  <c r="EH172" i="273" s="1"/>
  <c r="EH173" i="273" s="1"/>
  <c r="EG207" i="273"/>
  <c r="EG180" i="273"/>
  <c r="EG88" i="273"/>
  <c r="EG124" i="273"/>
  <c r="EF22" i="327"/>
  <c r="EF59" i="324"/>
  <c r="EE21" i="285"/>
  <c r="EF126" i="273"/>
  <c r="EC28" i="285"/>
  <c r="EC11" i="325"/>
  <c r="EC34" i="265"/>
  <c r="EC66" i="324"/>
  <c r="EB3" i="315"/>
  <c r="EB3" i="327"/>
  <c r="EB3" i="325"/>
  <c r="EB3" i="323"/>
  <c r="EB3" i="288"/>
  <c r="EB3" i="320"/>
  <c r="EB3" i="278"/>
  <c r="EB3" i="273"/>
  <c r="EB3" i="286"/>
  <c r="EB3" i="289"/>
  <c r="EB3" i="285"/>
  <c r="EB3" i="265"/>
  <c r="EB3" i="282"/>
  <c r="EB3" i="275"/>
  <c r="EB3" i="324"/>
  <c r="EG4" i="278"/>
  <c r="EG4" i="324"/>
  <c r="EG4" i="323"/>
  <c r="EG4" i="282"/>
  <c r="EG4" i="325"/>
  <c r="EG4" i="315"/>
  <c r="EG4" i="320"/>
  <c r="EG4" i="273"/>
  <c r="EG4" i="289"/>
  <c r="EG4" i="288"/>
  <c r="EG4" i="275"/>
  <c r="EG4" i="285"/>
  <c r="EG4" i="286"/>
  <c r="EG4" i="327"/>
  <c r="EG4" i="265"/>
  <c r="EF58" i="324"/>
  <c r="EF21" i="327"/>
  <c r="EH2" i="288"/>
  <c r="EH2" i="285"/>
  <c r="EH2" i="275"/>
  <c r="EH2" i="282"/>
  <c r="EH2" i="325"/>
  <c r="EH121" i="273"/>
  <c r="EH122" i="273" s="1"/>
  <c r="EH125" i="273" s="1"/>
  <c r="EH2" i="278"/>
  <c r="EH2" i="289"/>
  <c r="EH64" i="273"/>
  <c r="EH65" i="273" s="1"/>
  <c r="EH45" i="325" s="1"/>
  <c r="EH84" i="273"/>
  <c r="EH85" i="273" s="1"/>
  <c r="EH2" i="324"/>
  <c r="EH154" i="273"/>
  <c r="EH155" i="273" s="1"/>
  <c r="EH51" i="273"/>
  <c r="EH52" i="273" s="1"/>
  <c r="EH107" i="325" s="1"/>
  <c r="EH108" i="325" s="1"/>
  <c r="EH135" i="325" s="1"/>
  <c r="EH220" i="273"/>
  <c r="EH221" i="273" s="1"/>
  <c r="EH2" i="265"/>
  <c r="EH2" i="320"/>
  <c r="EH2" i="327"/>
  <c r="EH2" i="273"/>
  <c r="EH2" i="286"/>
  <c r="EH163" i="273"/>
  <c r="EH164" i="273" s="1"/>
  <c r="EH2" i="315"/>
  <c r="EH2" i="323"/>
  <c r="EG65" i="273"/>
  <c r="EG45" i="325" s="1"/>
  <c r="EG93" i="273"/>
  <c r="EH94" i="273" s="1"/>
  <c r="EH181" i="273" s="1"/>
  <c r="EG89" i="273"/>
  <c r="EG11" i="286"/>
  <c r="EV5" i="327"/>
  <c r="EV5" i="325"/>
  <c r="EV5" i="324"/>
  <c r="EV5" i="323"/>
  <c r="ET34" i="273"/>
  <c r="ES39" i="273"/>
  <c r="ES44" i="273"/>
  <c r="EU28" i="273"/>
  <c r="EU29" i="273" s="1"/>
  <c r="EU33" i="273" s="1"/>
  <c r="EU32" i="273"/>
  <c r="EV5" i="320"/>
  <c r="EV25" i="273"/>
  <c r="EV26" i="273" s="1"/>
  <c r="EV5" i="315"/>
  <c r="EU177" i="273"/>
  <c r="EU168" i="273"/>
  <c r="EV5" i="288"/>
  <c r="EV5" i="282"/>
  <c r="EV5" i="275"/>
  <c r="EV5" i="286"/>
  <c r="EV5" i="265"/>
  <c r="EV5" i="285"/>
  <c r="EV5" i="289"/>
  <c r="EV5" i="278"/>
  <c r="EV15" i="273"/>
  <c r="EV16" i="273" s="1"/>
  <c r="EV5" i="273"/>
  <c r="BD32" i="265"/>
  <c r="EC108" i="278" l="1"/>
  <c r="EC50" i="325"/>
  <c r="EC51" i="325" s="1"/>
  <c r="EC54" i="325" s="1"/>
  <c r="EC55" i="325" s="1"/>
  <c r="EC59" i="325" s="1"/>
  <c r="EC60" i="325" s="1"/>
  <c r="ED63" i="324"/>
  <c r="ED64" i="324" s="1"/>
  <c r="ED34" i="265" s="1"/>
  <c r="EI62" i="324"/>
  <c r="EI25" i="327"/>
  <c r="ET87" i="278"/>
  <c r="ET88" i="278" s="1"/>
  <c r="ET94" i="278" s="1"/>
  <c r="ET48" i="324"/>
  <c r="FI10" i="273"/>
  <c r="FH12" i="273"/>
  <c r="ED95" i="278"/>
  <c r="ED100" i="278" s="1"/>
  <c r="ED101" i="278" s="1"/>
  <c r="EF140" i="273"/>
  <c r="EE92" i="278"/>
  <c r="EH261" i="278"/>
  <c r="EH99" i="278"/>
  <c r="EI79" i="288"/>
  <c r="EI135" i="273"/>
  <c r="EI136" i="273" s="1"/>
  <c r="EI139" i="273" s="1"/>
  <c r="EG46" i="325"/>
  <c r="EG47" i="325" s="1"/>
  <c r="EG62" i="325" s="1"/>
  <c r="EG55" i="288"/>
  <c r="EF111" i="273"/>
  <c r="EE112" i="273" s="1"/>
  <c r="EE61" i="288" s="1"/>
  <c r="EE63" i="288" s="1"/>
  <c r="EE65" i="288" s="1"/>
  <c r="EF51" i="288"/>
  <c r="EF52" i="288" s="1"/>
  <c r="EF56" i="288" s="1"/>
  <c r="EF92" i="325"/>
  <c r="EF42" i="288"/>
  <c r="EF35" i="288"/>
  <c r="EF37" i="288" s="1"/>
  <c r="EE43" i="288"/>
  <c r="EE39" i="288"/>
  <c r="EV38" i="273"/>
  <c r="EV145" i="325"/>
  <c r="EV13" i="288"/>
  <c r="EI103" i="273"/>
  <c r="EI104" i="273" s="1"/>
  <c r="EI107" i="273" s="1"/>
  <c r="EI26" i="288"/>
  <c r="U99" i="325"/>
  <c r="EH42" i="325"/>
  <c r="EH43" i="325" s="1"/>
  <c r="EH93" i="325"/>
  <c r="EG108" i="273"/>
  <c r="EF58" i="325"/>
  <c r="EH144" i="278"/>
  <c r="EH253" i="278"/>
  <c r="EH197" i="278"/>
  <c r="EH126" i="278"/>
  <c r="EH56" i="278"/>
  <c r="EH221" i="278"/>
  <c r="EH49" i="278"/>
  <c r="EH135" i="278"/>
  <c r="EH153" i="278"/>
  <c r="EH213" i="278"/>
  <c r="EH245" i="278"/>
  <c r="EH269" i="278"/>
  <c r="EH79" i="278"/>
  <c r="EH118" i="278"/>
  <c r="EH189" i="278"/>
  <c r="EH205" i="278"/>
  <c r="EH237" i="278"/>
  <c r="EH277" i="278"/>
  <c r="EI13" i="289"/>
  <c r="EI14" i="289" s="1"/>
  <c r="EH71" i="278"/>
  <c r="EH173" i="278"/>
  <c r="EH181" i="278"/>
  <c r="EH229" i="278"/>
  <c r="EB162" i="278"/>
  <c r="EB300" i="278" s="1"/>
  <c r="EB302" i="278" s="1"/>
  <c r="EB303" i="278" s="1"/>
  <c r="BD334" i="278"/>
  <c r="BD336" i="278" s="1"/>
  <c r="BD12" i="325" s="1"/>
  <c r="EG34" i="278"/>
  <c r="EH28" i="278"/>
  <c r="EH29" i="278" s="1"/>
  <c r="EH40" i="278" s="1"/>
  <c r="EH130" i="325"/>
  <c r="EH118" i="325"/>
  <c r="EH26" i="327"/>
  <c r="EF22" i="324"/>
  <c r="EF23" i="324" s="1"/>
  <c r="EF57" i="324" s="1"/>
  <c r="EF63" i="324" s="1"/>
  <c r="EF64" i="324" s="1"/>
  <c r="EF129" i="325"/>
  <c r="EF117" i="325"/>
  <c r="DZ323" i="278"/>
  <c r="DZ324" i="278" s="1"/>
  <c r="DZ328" i="278" s="1"/>
  <c r="DZ73" i="265"/>
  <c r="DZ314" i="278"/>
  <c r="DZ315" i="278" s="1"/>
  <c r="DZ327" i="278" s="1"/>
  <c r="DZ67" i="265"/>
  <c r="DY329" i="278"/>
  <c r="DY30" i="265" s="1"/>
  <c r="ET319" i="278"/>
  <c r="ET310" i="278"/>
  <c r="EA311" i="278"/>
  <c r="EA312" i="278" s="1"/>
  <c r="EA10" i="265"/>
  <c r="EA320" i="278"/>
  <c r="EA321" i="278" s="1"/>
  <c r="EC50" i="278"/>
  <c r="EC51" i="278" s="1"/>
  <c r="EC104" i="278" s="1"/>
  <c r="ED11" i="325"/>
  <c r="DZ11" i="265"/>
  <c r="DZ29" i="265" s="1"/>
  <c r="EC127" i="278"/>
  <c r="EC128" i="278" s="1"/>
  <c r="EC158" i="278" s="1"/>
  <c r="EE22" i="278"/>
  <c r="EE39" i="278" s="1"/>
  <c r="EE41" i="278" s="1"/>
  <c r="ED39" i="278"/>
  <c r="ED41" i="278" s="1"/>
  <c r="ED119" i="278" s="1"/>
  <c r="ED120" i="278" s="1"/>
  <c r="ED157" i="278" s="1"/>
  <c r="EC119" i="278"/>
  <c r="EC120" i="278" s="1"/>
  <c r="EC157" i="278" s="1"/>
  <c r="EA9" i="265"/>
  <c r="EF19" i="278"/>
  <c r="EF335" i="278"/>
  <c r="EE20" i="327"/>
  <c r="EF214" i="273"/>
  <c r="EF215" i="273" s="1"/>
  <c r="EF21" i="278" s="1"/>
  <c r="EB66" i="278"/>
  <c r="EB105" i="278" s="1"/>
  <c r="EB109" i="278" s="1"/>
  <c r="ED72" i="278"/>
  <c r="ED73" i="278" s="1"/>
  <c r="ED106" i="278" s="1"/>
  <c r="ED57" i="278"/>
  <c r="ED58" i="278" s="1"/>
  <c r="EE295" i="278"/>
  <c r="EE301" i="278" s="1"/>
  <c r="EF276" i="278"/>
  <c r="EF278" i="278" s="1"/>
  <c r="EF294" i="278" s="1"/>
  <c r="EF252" i="278"/>
  <c r="EF254" i="278" s="1"/>
  <c r="EF291" i="278" s="1"/>
  <c r="EF260" i="278"/>
  <c r="EF262" i="278" s="1"/>
  <c r="EF292" i="278" s="1"/>
  <c r="EF268" i="278"/>
  <c r="EF270" i="278" s="1"/>
  <c r="EF293" i="278" s="1"/>
  <c r="EF236" i="278"/>
  <c r="EF238" i="278" s="1"/>
  <c r="EF289" i="278" s="1"/>
  <c r="EF244" i="278"/>
  <c r="EF246" i="278" s="1"/>
  <c r="EF290" i="278" s="1"/>
  <c r="EF220" i="278"/>
  <c r="EF222" i="278" s="1"/>
  <c r="EF287" i="278" s="1"/>
  <c r="EF228" i="278"/>
  <c r="EF230" i="278" s="1"/>
  <c r="EF288" i="278" s="1"/>
  <c r="EF204" i="278"/>
  <c r="EF206" i="278" s="1"/>
  <c r="EF285" i="278" s="1"/>
  <c r="EF212" i="278"/>
  <c r="EF214" i="278" s="1"/>
  <c r="EF286" i="278" s="1"/>
  <c r="EF196" i="278"/>
  <c r="EF198" i="278" s="1"/>
  <c r="EF284" i="278" s="1"/>
  <c r="EF180" i="278"/>
  <c r="EF182" i="278" s="1"/>
  <c r="EF282" i="278" s="1"/>
  <c r="EF188" i="278"/>
  <c r="EF190" i="278" s="1"/>
  <c r="EF283" i="278" s="1"/>
  <c r="EF172" i="278"/>
  <c r="EF174" i="278" s="1"/>
  <c r="EF281" i="278" s="1"/>
  <c r="EF152" i="278"/>
  <c r="EF154" i="278" s="1"/>
  <c r="EF161" i="278" s="1"/>
  <c r="EF134" i="278"/>
  <c r="EF136" i="278" s="1"/>
  <c r="EF159" i="278" s="1"/>
  <c r="EF143" i="278"/>
  <c r="EF145" i="278" s="1"/>
  <c r="EF160" i="278" s="1"/>
  <c r="EF20" i="278"/>
  <c r="ET275" i="278"/>
  <c r="ET251" i="278"/>
  <c r="ET259" i="278"/>
  <c r="ET267" i="278"/>
  <c r="ET235" i="278"/>
  <c r="ET243" i="278"/>
  <c r="ET219" i="278"/>
  <c r="ET227" i="278"/>
  <c r="ET203" i="278"/>
  <c r="ET211" i="278"/>
  <c r="ET195" i="278"/>
  <c r="ET179" i="278"/>
  <c r="ET187" i="278"/>
  <c r="ET171" i="278"/>
  <c r="ET151" i="278"/>
  <c r="ET133" i="278"/>
  <c r="ET142" i="278"/>
  <c r="EC64" i="278"/>
  <c r="EC61" i="278"/>
  <c r="EC62" i="278" s="1"/>
  <c r="EC65" i="278" s="1"/>
  <c r="EG70" i="273"/>
  <c r="EH93" i="273"/>
  <c r="EI94" i="273" s="1"/>
  <c r="EI181" i="273" s="1"/>
  <c r="EH11" i="286"/>
  <c r="EH89" i="273"/>
  <c r="EG22" i="327"/>
  <c r="EG59" i="324"/>
  <c r="EJ43" i="273"/>
  <c r="EJ45" i="273" s="1"/>
  <c r="EJ149" i="273" s="1"/>
  <c r="EJ150" i="273" s="1"/>
  <c r="EJ49" i="324" s="1"/>
  <c r="EJ50" i="324" s="1"/>
  <c r="EJ219" i="273"/>
  <c r="EK40" i="273"/>
  <c r="ED189" i="273"/>
  <c r="ED190" i="273" s="1"/>
  <c r="EE182" i="273"/>
  <c r="EH69" i="273"/>
  <c r="EH42" i="324"/>
  <c r="EH43" i="324" s="1"/>
  <c r="EH15" i="275"/>
  <c r="EH73" i="273"/>
  <c r="EI74" i="273" s="1"/>
  <c r="EH207" i="273"/>
  <c r="EH169" i="273"/>
  <c r="EI170" i="273" s="1"/>
  <c r="EI172" i="273" s="1"/>
  <c r="EI173" i="273" s="1"/>
  <c r="EH27" i="324"/>
  <c r="EH28" i="324" s="1"/>
  <c r="EH37" i="324"/>
  <c r="EH38" i="324" s="1"/>
  <c r="EH32" i="324"/>
  <c r="EH33" i="324" s="1"/>
  <c r="EH178" i="273"/>
  <c r="EH55" i="273"/>
  <c r="EI56" i="273" s="1"/>
  <c r="EF21" i="285"/>
  <c r="EG126" i="273"/>
  <c r="EG23" i="327"/>
  <c r="EG60" i="324"/>
  <c r="EI2" i="315"/>
  <c r="EI2" i="275"/>
  <c r="EI2" i="285"/>
  <c r="EI2" i="289"/>
  <c r="EI2" i="324"/>
  <c r="EI64" i="273"/>
  <c r="EI2" i="323"/>
  <c r="EI121" i="273"/>
  <c r="EI122" i="273" s="1"/>
  <c r="EI125" i="273" s="1"/>
  <c r="EI51" i="273"/>
  <c r="EI2" i="282"/>
  <c r="EI2" i="278"/>
  <c r="EI154" i="273"/>
  <c r="EI155" i="273" s="1"/>
  <c r="EI2" i="327"/>
  <c r="EI2" i="320"/>
  <c r="EI220" i="273"/>
  <c r="EI221" i="273" s="1"/>
  <c r="EI2" i="273"/>
  <c r="EI2" i="288"/>
  <c r="EI2" i="265"/>
  <c r="EI2" i="325"/>
  <c r="EI163" i="273"/>
  <c r="EI164" i="273" s="1"/>
  <c r="EI2" i="286"/>
  <c r="EI84" i="273"/>
  <c r="EI85" i="273" s="1"/>
  <c r="EG90" i="273"/>
  <c r="EG91" i="278" s="1"/>
  <c r="EF208" i="273"/>
  <c r="EF209" i="273" s="1"/>
  <c r="EF202" i="273"/>
  <c r="EF203" i="273" s="1"/>
  <c r="EF197" i="273"/>
  <c r="EF198" i="273" s="1"/>
  <c r="EF201" i="273" s="1"/>
  <c r="EC3" i="275"/>
  <c r="EC3" i="289"/>
  <c r="EC3" i="320"/>
  <c r="EC3" i="286"/>
  <c r="EC3" i="327"/>
  <c r="EC3" i="325"/>
  <c r="EC3" i="324"/>
  <c r="EC3" i="265"/>
  <c r="EC3" i="288"/>
  <c r="EC3" i="278"/>
  <c r="EC3" i="285"/>
  <c r="EC3" i="323"/>
  <c r="EC3" i="315"/>
  <c r="EC3" i="273"/>
  <c r="EC3" i="282"/>
  <c r="EG69" i="273"/>
  <c r="EG15" i="275"/>
  <c r="EG20" i="275" s="1"/>
  <c r="EH17" i="275" s="1"/>
  <c r="EG73" i="273"/>
  <c r="EH74" i="273" s="1"/>
  <c r="EG42" i="324"/>
  <c r="EG43" i="324" s="1"/>
  <c r="EH4" i="315"/>
  <c r="EH4" i="320"/>
  <c r="EH4" i="286"/>
  <c r="EH4" i="289"/>
  <c r="EH4" i="323"/>
  <c r="EH4" i="282"/>
  <c r="EH4" i="278"/>
  <c r="EH4" i="275"/>
  <c r="EH4" i="288"/>
  <c r="EH4" i="265"/>
  <c r="EH4" i="324"/>
  <c r="EH4" i="325"/>
  <c r="EH4" i="327"/>
  <c r="EH4" i="285"/>
  <c r="EH4" i="273"/>
  <c r="EH68" i="273"/>
  <c r="EH179" i="273"/>
  <c r="EG58" i="324"/>
  <c r="EG21" i="327"/>
  <c r="EE11" i="325"/>
  <c r="EE66" i="324"/>
  <c r="EE28" i="285"/>
  <c r="EE34" i="265"/>
  <c r="EW5" i="325"/>
  <c r="EW5" i="327"/>
  <c r="EW5" i="324"/>
  <c r="EW5" i="323"/>
  <c r="EU34" i="273"/>
  <c r="EV28" i="273"/>
  <c r="EV29" i="273" s="1"/>
  <c r="EV33" i="273" s="1"/>
  <c r="EV32" i="273"/>
  <c r="ET44" i="273"/>
  <c r="ET39" i="273"/>
  <c r="EW5" i="320"/>
  <c r="EW25" i="273"/>
  <c r="EW26" i="273" s="1"/>
  <c r="EW5" i="315"/>
  <c r="EW5" i="275"/>
  <c r="EW5" i="286"/>
  <c r="EW5" i="265"/>
  <c r="EW5" i="288"/>
  <c r="EW5" i="282"/>
  <c r="EW5" i="278"/>
  <c r="EW5" i="285"/>
  <c r="EW5" i="289"/>
  <c r="EW15" i="273"/>
  <c r="EW16" i="273" s="1"/>
  <c r="EW5" i="273"/>
  <c r="EV177" i="273"/>
  <c r="EV168" i="273"/>
  <c r="ED108" i="278" l="1"/>
  <c r="ED50" i="325"/>
  <c r="ED51" i="325" s="1"/>
  <c r="ED54" i="325" s="1"/>
  <c r="ED55" i="325" s="1"/>
  <c r="ED59" i="325" s="1"/>
  <c r="ED60" i="325" s="1"/>
  <c r="ED66" i="324"/>
  <c r="ED28" i="285"/>
  <c r="EJ62" i="324"/>
  <c r="EJ25" i="327"/>
  <c r="EU87" i="278"/>
  <c r="EU88" i="278" s="1"/>
  <c r="EU94" i="278" s="1"/>
  <c r="EU48" i="324"/>
  <c r="FJ10" i="273"/>
  <c r="FI12" i="273"/>
  <c r="EJ79" i="288"/>
  <c r="EJ135" i="273"/>
  <c r="EJ136" i="273" s="1"/>
  <c r="EJ139" i="273" s="1"/>
  <c r="EI269" i="278"/>
  <c r="EI99" i="278"/>
  <c r="EG140" i="273"/>
  <c r="EF92" i="278"/>
  <c r="EI106" i="273"/>
  <c r="EI138" i="273"/>
  <c r="EH106" i="273"/>
  <c r="EH108" i="273" s="1"/>
  <c r="EH138" i="273"/>
  <c r="EG111" i="273"/>
  <c r="EF112" i="273" s="1"/>
  <c r="EF61" i="288" s="1"/>
  <c r="EF63" i="288" s="1"/>
  <c r="EF65" i="288" s="1"/>
  <c r="EG51" i="288"/>
  <c r="EG52" i="288" s="1"/>
  <c r="EG56" i="288" s="1"/>
  <c r="EH46" i="325"/>
  <c r="EH55" i="288"/>
  <c r="EG92" i="325"/>
  <c r="EG42" i="288"/>
  <c r="EG35" i="288"/>
  <c r="EG37" i="288" s="1"/>
  <c r="EF43" i="288"/>
  <c r="EF39" i="288"/>
  <c r="EW38" i="273"/>
  <c r="EW13" i="288"/>
  <c r="EW145" i="325"/>
  <c r="EJ103" i="273"/>
  <c r="EJ104" i="273" s="1"/>
  <c r="EJ107" i="273" s="1"/>
  <c r="EJ26" i="288"/>
  <c r="EH47" i="325"/>
  <c r="EH62" i="325" s="1"/>
  <c r="EI42" i="325"/>
  <c r="EI43" i="325" s="1"/>
  <c r="EI93" i="325"/>
  <c r="EG58" i="325"/>
  <c r="EI71" i="278"/>
  <c r="EI79" i="278"/>
  <c r="EI253" i="278"/>
  <c r="EI197" i="278"/>
  <c r="EI221" i="278"/>
  <c r="EI56" i="278"/>
  <c r="EI135" i="278"/>
  <c r="EI144" i="278"/>
  <c r="EI189" i="278"/>
  <c r="EI213" i="278"/>
  <c r="EI245" i="278"/>
  <c r="EI49" i="278"/>
  <c r="EI126" i="278"/>
  <c r="EI181" i="278"/>
  <c r="EI205" i="278"/>
  <c r="EI237" i="278"/>
  <c r="EI277" i="278"/>
  <c r="EI118" i="278"/>
  <c r="EI153" i="278"/>
  <c r="EI173" i="278"/>
  <c r="EI229" i="278"/>
  <c r="EI261" i="278"/>
  <c r="EJ13" i="289"/>
  <c r="EJ14" i="289" s="1"/>
  <c r="EH34" i="278"/>
  <c r="BD11" i="327"/>
  <c r="EF20" i="327"/>
  <c r="EI28" i="278"/>
  <c r="EI29" i="278" s="1"/>
  <c r="EI40" i="278" s="1"/>
  <c r="EI130" i="325"/>
  <c r="EI118" i="325"/>
  <c r="EG335" i="278"/>
  <c r="EG129" i="325"/>
  <c r="EG117" i="325"/>
  <c r="EG22" i="324"/>
  <c r="EG23" i="324" s="1"/>
  <c r="EG57" i="324" s="1"/>
  <c r="DZ329" i="278"/>
  <c r="DZ30" i="265" s="1"/>
  <c r="EE33" i="278"/>
  <c r="EE35" i="278" s="1"/>
  <c r="EA314" i="278"/>
  <c r="EA315" i="278" s="1"/>
  <c r="EA327" i="278" s="1"/>
  <c r="EA67" i="265"/>
  <c r="EA323" i="278"/>
  <c r="EA324" i="278" s="1"/>
  <c r="EA328" i="278" s="1"/>
  <c r="EA73" i="265"/>
  <c r="ED127" i="278"/>
  <c r="ED128" i="278" s="1"/>
  <c r="ED158" i="278" s="1"/>
  <c r="ED162" i="278" s="1"/>
  <c r="EU319" i="278"/>
  <c r="EU310" i="278"/>
  <c r="EB311" i="278"/>
  <c r="EB312" i="278" s="1"/>
  <c r="EF22" i="278"/>
  <c r="EF39" i="278" s="1"/>
  <c r="EF41" i="278" s="1"/>
  <c r="EB320" i="278"/>
  <c r="EB321" i="278" s="1"/>
  <c r="EC162" i="278"/>
  <c r="ED50" i="278"/>
  <c r="ED51" i="278" s="1"/>
  <c r="ED104" i="278" s="1"/>
  <c r="ED80" i="278"/>
  <c r="ED81" i="278" s="1"/>
  <c r="ED107" i="278" s="1"/>
  <c r="EA11" i="265"/>
  <c r="EA29" i="265" s="1"/>
  <c r="EB9" i="265"/>
  <c r="EH70" i="273"/>
  <c r="EG268" i="278"/>
  <c r="EG270" i="278" s="1"/>
  <c r="EG293" i="278" s="1"/>
  <c r="EG276" i="278"/>
  <c r="EG278" i="278" s="1"/>
  <c r="EG294" i="278" s="1"/>
  <c r="EG244" i="278"/>
  <c r="EG246" i="278" s="1"/>
  <c r="EG290" i="278" s="1"/>
  <c r="EG252" i="278"/>
  <c r="EG254" i="278" s="1"/>
  <c r="EG291" i="278" s="1"/>
  <c r="EG260" i="278"/>
  <c r="EG262" i="278" s="1"/>
  <c r="EG292" i="278" s="1"/>
  <c r="EG236" i="278"/>
  <c r="EG238" i="278" s="1"/>
  <c r="EG289" i="278" s="1"/>
  <c r="EG212" i="278"/>
  <c r="EG214" i="278" s="1"/>
  <c r="EG286" i="278" s="1"/>
  <c r="EG220" i="278"/>
  <c r="EG222" i="278" s="1"/>
  <c r="EG287" i="278" s="1"/>
  <c r="EG228" i="278"/>
  <c r="EG230" i="278" s="1"/>
  <c r="EG288" i="278" s="1"/>
  <c r="EG204" i="278"/>
  <c r="EG206" i="278" s="1"/>
  <c r="EG285" i="278" s="1"/>
  <c r="EG188" i="278"/>
  <c r="EG190" i="278" s="1"/>
  <c r="EG283" i="278" s="1"/>
  <c r="EG196" i="278"/>
  <c r="EG198" i="278" s="1"/>
  <c r="EG284" i="278" s="1"/>
  <c r="EG172" i="278"/>
  <c r="EG174" i="278" s="1"/>
  <c r="EG281" i="278" s="1"/>
  <c r="EG180" i="278"/>
  <c r="EG182" i="278" s="1"/>
  <c r="EG282" i="278" s="1"/>
  <c r="EG143" i="278"/>
  <c r="EG145" i="278" s="1"/>
  <c r="EG160" i="278" s="1"/>
  <c r="EG152" i="278"/>
  <c r="EG154" i="278" s="1"/>
  <c r="EG161" i="278" s="1"/>
  <c r="EG134" i="278"/>
  <c r="EG136" i="278" s="1"/>
  <c r="EG159" i="278" s="1"/>
  <c r="EG20" i="278"/>
  <c r="EG214" i="273"/>
  <c r="EG215" i="273" s="1"/>
  <c r="EG21" i="278" s="1"/>
  <c r="EG19" i="278"/>
  <c r="EC66" i="278"/>
  <c r="EC105" i="278" s="1"/>
  <c r="EC109" i="278" s="1"/>
  <c r="EF295" i="278"/>
  <c r="EF301" i="278" s="1"/>
  <c r="ED64" i="278"/>
  <c r="ED61" i="278"/>
  <c r="ED62" i="278" s="1"/>
  <c r="ED65" i="278" s="1"/>
  <c r="EE119" i="278"/>
  <c r="EE120" i="278" s="1"/>
  <c r="EE157" i="278" s="1"/>
  <c r="EE80" i="278"/>
  <c r="EE81" i="278" s="1"/>
  <c r="EE107" i="278" s="1"/>
  <c r="EE127" i="278"/>
  <c r="EE128" i="278" s="1"/>
  <c r="EE158" i="278" s="1"/>
  <c r="EE50" i="278"/>
  <c r="EE51" i="278" s="1"/>
  <c r="EE104" i="278" s="1"/>
  <c r="EU44" i="273"/>
  <c r="EU275" i="278"/>
  <c r="EU243" i="278"/>
  <c r="EU259" i="278"/>
  <c r="EU267" i="278"/>
  <c r="EU235" i="278"/>
  <c r="EU211" i="278"/>
  <c r="EU219" i="278"/>
  <c r="EU227" i="278"/>
  <c r="EU251" i="278"/>
  <c r="EU187" i="278"/>
  <c r="EU195" i="278"/>
  <c r="EU171" i="278"/>
  <c r="EU203" i="278"/>
  <c r="EU179" i="278"/>
  <c r="EU142" i="278"/>
  <c r="EU151" i="278"/>
  <c r="EU133" i="278"/>
  <c r="EG61" i="324"/>
  <c r="EG24" i="327"/>
  <c r="EI4" i="320"/>
  <c r="EI4" i="288"/>
  <c r="EI4" i="285"/>
  <c r="EI4" i="315"/>
  <c r="EI4" i="273"/>
  <c r="EI4" i="289"/>
  <c r="EI4" i="282"/>
  <c r="EI4" i="286"/>
  <c r="EI4" i="325"/>
  <c r="EI4" i="278"/>
  <c r="EI4" i="265"/>
  <c r="EI4" i="327"/>
  <c r="EI4" i="324"/>
  <c r="EI4" i="323"/>
  <c r="EI4" i="275"/>
  <c r="EH24" i="327"/>
  <c r="EH61" i="324"/>
  <c r="EK219" i="273"/>
  <c r="EL40" i="273"/>
  <c r="EK43" i="273"/>
  <c r="EK45" i="273" s="1"/>
  <c r="EK149" i="273" s="1"/>
  <c r="EK150" i="273" s="1"/>
  <c r="EK49" i="324" s="1"/>
  <c r="EK50" i="324" s="1"/>
  <c r="EH180" i="273"/>
  <c r="EH124" i="273"/>
  <c r="EH126" i="273" s="1"/>
  <c r="EH21" i="285" s="1"/>
  <c r="EH88" i="273"/>
  <c r="EH90" i="273" s="1"/>
  <c r="EH91" i="278" s="1"/>
  <c r="EI93" i="273"/>
  <c r="EJ94" i="273" s="1"/>
  <c r="EJ181" i="273" s="1"/>
  <c r="EI11" i="286"/>
  <c r="EI89" i="273"/>
  <c r="EF34" i="265"/>
  <c r="EF28" i="285"/>
  <c r="EF11" i="325"/>
  <c r="EF66" i="324"/>
  <c r="EH59" i="324"/>
  <c r="EH22" i="327"/>
  <c r="EG21" i="285"/>
  <c r="EI65" i="273"/>
  <c r="EI45" i="325" s="1"/>
  <c r="EH60" i="324"/>
  <c r="EH23" i="327"/>
  <c r="EI88" i="273"/>
  <c r="EI180" i="273"/>
  <c r="EI124" i="273"/>
  <c r="EE189" i="273"/>
  <c r="EE190" i="273" s="1"/>
  <c r="EF182" i="273"/>
  <c r="EJ2" i="273"/>
  <c r="EJ2" i="285"/>
  <c r="EJ220" i="273"/>
  <c r="EJ221" i="273" s="1"/>
  <c r="EJ2" i="320"/>
  <c r="EJ2" i="278"/>
  <c r="EJ2" i="265"/>
  <c r="EJ2" i="325"/>
  <c r="EJ64" i="273"/>
  <c r="EJ65" i="273" s="1"/>
  <c r="EJ45" i="325" s="1"/>
  <c r="EJ163" i="273"/>
  <c r="EJ164" i="273" s="1"/>
  <c r="EJ2" i="323"/>
  <c r="EJ2" i="289"/>
  <c r="EJ154" i="273"/>
  <c r="EJ155" i="273" s="1"/>
  <c r="EJ2" i="288"/>
  <c r="EJ2" i="286"/>
  <c r="EJ2" i="282"/>
  <c r="EJ2" i="275"/>
  <c r="EJ121" i="273"/>
  <c r="EJ122" i="273" s="1"/>
  <c r="EJ125" i="273" s="1"/>
  <c r="EJ2" i="327"/>
  <c r="EJ2" i="315"/>
  <c r="EJ84" i="273"/>
  <c r="EJ85" i="273" s="1"/>
  <c r="EJ2" i="324"/>
  <c r="EJ51" i="273"/>
  <c r="EJ52" i="273" s="1"/>
  <c r="EJ107" i="325" s="1"/>
  <c r="EJ108" i="325" s="1"/>
  <c r="EJ135" i="325" s="1"/>
  <c r="EG197" i="273"/>
  <c r="EG198" i="273" s="1"/>
  <c r="EG201" i="273" s="1"/>
  <c r="EG202" i="273"/>
  <c r="EG203" i="273" s="1"/>
  <c r="EG208" i="273"/>
  <c r="EG209" i="273" s="1"/>
  <c r="EI207" i="273"/>
  <c r="EI169" i="273"/>
  <c r="EJ170" i="273" s="1"/>
  <c r="EJ172" i="273" s="1"/>
  <c r="EJ173" i="273" s="1"/>
  <c r="EI52" i="273"/>
  <c r="EI107" i="325" s="1"/>
  <c r="EI108" i="325" s="1"/>
  <c r="EI135" i="325" s="1"/>
  <c r="EI68" i="273"/>
  <c r="EI179" i="273"/>
  <c r="EH21" i="327"/>
  <c r="EH58" i="324"/>
  <c r="EH20" i="275"/>
  <c r="EI17" i="275" s="1"/>
  <c r="ED3" i="286"/>
  <c r="ED3" i="282"/>
  <c r="ED3" i="315"/>
  <c r="ED3" i="320"/>
  <c r="ED3" i="325"/>
  <c r="ED3" i="273"/>
  <c r="ED3" i="265"/>
  <c r="ED3" i="288"/>
  <c r="ED3" i="278"/>
  <c r="ED3" i="285"/>
  <c r="ED3" i="327"/>
  <c r="ED3" i="289"/>
  <c r="ED3" i="323"/>
  <c r="ED3" i="275"/>
  <c r="ED3" i="324"/>
  <c r="EU39" i="273"/>
  <c r="EX5" i="327"/>
  <c r="EX5" i="325"/>
  <c r="EX5" i="324"/>
  <c r="EX5" i="323"/>
  <c r="EV34" i="273"/>
  <c r="EW28" i="273"/>
  <c r="EW29" i="273" s="1"/>
  <c r="EW33" i="273" s="1"/>
  <c r="EW32" i="273"/>
  <c r="EX5" i="320"/>
  <c r="EX25" i="273"/>
  <c r="EX26" i="273" s="1"/>
  <c r="EX5" i="315"/>
  <c r="EW177" i="273"/>
  <c r="EW168" i="273"/>
  <c r="EX5" i="275"/>
  <c r="EX5" i="286"/>
  <c r="EX5" i="265"/>
  <c r="EX5" i="288"/>
  <c r="EX5" i="282"/>
  <c r="EX5" i="285"/>
  <c r="EX5" i="289"/>
  <c r="EX5" i="278"/>
  <c r="EX15" i="273"/>
  <c r="EX16" i="273" s="1"/>
  <c r="EX5" i="273"/>
  <c r="EK25" i="327" l="1"/>
  <c r="EK62" i="324"/>
  <c r="EV87" i="278"/>
  <c r="EV88" i="278" s="1"/>
  <c r="EV94" i="278" s="1"/>
  <c r="EV48" i="324"/>
  <c r="EG63" i="324"/>
  <c r="EG64" i="324" s="1"/>
  <c r="FK10" i="273"/>
  <c r="FJ12" i="273"/>
  <c r="EK79" i="288"/>
  <c r="EK135" i="273"/>
  <c r="EK136" i="273" s="1"/>
  <c r="EK139" i="273" s="1"/>
  <c r="EE72" i="278"/>
  <c r="EE73" i="278" s="1"/>
  <c r="EE106" i="278" s="1"/>
  <c r="EE93" i="278"/>
  <c r="EE95" i="278" s="1"/>
  <c r="EE100" i="278" s="1"/>
  <c r="EE101" i="278" s="1"/>
  <c r="EJ253" i="278"/>
  <c r="EJ99" i="278"/>
  <c r="EH140" i="273"/>
  <c r="EG92" i="278"/>
  <c r="EH111" i="273"/>
  <c r="EG112" i="273" s="1"/>
  <c r="EG61" i="288" s="1"/>
  <c r="EG63" i="288" s="1"/>
  <c r="EG65" i="288" s="1"/>
  <c r="EH51" i="288"/>
  <c r="EH52" i="288" s="1"/>
  <c r="EH56" i="288" s="1"/>
  <c r="EI46" i="325"/>
  <c r="EI47" i="325" s="1"/>
  <c r="EI62" i="325" s="1"/>
  <c r="EI55" i="288"/>
  <c r="EJ245" i="278"/>
  <c r="EF33" i="278"/>
  <c r="EF35" i="278" s="1"/>
  <c r="EG39" i="288"/>
  <c r="EG43" i="288"/>
  <c r="EH92" i="325"/>
  <c r="EH42" i="288"/>
  <c r="EH35" i="288"/>
  <c r="EH37" i="288" s="1"/>
  <c r="EX38" i="273"/>
  <c r="EX13" i="288"/>
  <c r="EX145" i="325"/>
  <c r="EK103" i="273"/>
  <c r="EK104" i="273" s="1"/>
  <c r="EK107" i="273" s="1"/>
  <c r="EK26" i="288"/>
  <c r="EJ42" i="325"/>
  <c r="EJ43" i="325" s="1"/>
  <c r="EJ93" i="325"/>
  <c r="EI108" i="273"/>
  <c r="EH58" i="325"/>
  <c r="EJ269" i="278"/>
  <c r="EJ49" i="278"/>
  <c r="EJ181" i="278"/>
  <c r="EJ153" i="278"/>
  <c r="EJ135" i="278"/>
  <c r="EJ126" i="278"/>
  <c r="EJ71" i="278"/>
  <c r="EJ173" i="278"/>
  <c r="EJ229" i="278"/>
  <c r="EJ205" i="278"/>
  <c r="EJ237" i="278"/>
  <c r="EJ56" i="278"/>
  <c r="EJ144" i="278"/>
  <c r="EJ197" i="278"/>
  <c r="EJ221" i="278"/>
  <c r="EJ261" i="278"/>
  <c r="EJ277" i="278"/>
  <c r="EJ118" i="278"/>
  <c r="EJ79" i="278"/>
  <c r="EJ189" i="278"/>
  <c r="EJ213" i="278"/>
  <c r="EK13" i="289"/>
  <c r="EK14" i="289" s="1"/>
  <c r="EG20" i="327"/>
  <c r="EI34" i="278"/>
  <c r="EI26" i="327"/>
  <c r="EJ26" i="327"/>
  <c r="EH22" i="324"/>
  <c r="EH23" i="324" s="1"/>
  <c r="EH57" i="324" s="1"/>
  <c r="EH63" i="324" s="1"/>
  <c r="EH64" i="324" s="1"/>
  <c r="EH117" i="325"/>
  <c r="EH129" i="325"/>
  <c r="EJ28" i="278"/>
  <c r="EJ29" i="278" s="1"/>
  <c r="EJ40" i="278" s="1"/>
  <c r="EJ130" i="325"/>
  <c r="EJ118" i="325"/>
  <c r="EE57" i="278"/>
  <c r="EE58" i="278" s="1"/>
  <c r="EE64" i="278" s="1"/>
  <c r="EA329" i="278"/>
  <c r="EA30" i="265" s="1"/>
  <c r="EB314" i="278"/>
  <c r="EB315" i="278" s="1"/>
  <c r="EB327" i="278" s="1"/>
  <c r="EB67" i="265"/>
  <c r="EB323" i="278"/>
  <c r="EB324" i="278" s="1"/>
  <c r="EB328" i="278" s="1"/>
  <c r="EB73" i="265"/>
  <c r="EC300" i="278"/>
  <c r="EV319" i="278"/>
  <c r="EV310" i="278"/>
  <c r="EC311" i="278"/>
  <c r="EC312" i="278" s="1"/>
  <c r="EB10" i="265"/>
  <c r="EB11" i="265" s="1"/>
  <c r="EB29" i="265" s="1"/>
  <c r="EH214" i="273"/>
  <c r="EH215" i="273" s="1"/>
  <c r="EH21" i="278" s="1"/>
  <c r="EG22" i="278"/>
  <c r="EG33" i="278" s="1"/>
  <c r="EG35" i="278" s="1"/>
  <c r="EG93" i="278" s="1"/>
  <c r="EC9" i="265"/>
  <c r="EI70" i="273"/>
  <c r="EH19" i="278"/>
  <c r="EH335" i="278"/>
  <c r="ED300" i="278"/>
  <c r="ED302" i="278" s="1"/>
  <c r="ED303" i="278" s="1"/>
  <c r="EE162" i="278"/>
  <c r="EF127" i="278"/>
  <c r="EF128" i="278" s="1"/>
  <c r="EF158" i="278" s="1"/>
  <c r="EF119" i="278"/>
  <c r="EF120" i="278" s="1"/>
  <c r="EF157" i="278" s="1"/>
  <c r="EF50" i="278"/>
  <c r="EF51" i="278" s="1"/>
  <c r="EF104" i="278" s="1"/>
  <c r="EF80" i="278"/>
  <c r="EF81" i="278" s="1"/>
  <c r="EF107" i="278" s="1"/>
  <c r="EV39" i="273"/>
  <c r="EV275" i="278"/>
  <c r="EV267" i="278"/>
  <c r="EV251" i="278"/>
  <c r="EV259" i="278"/>
  <c r="EV243" i="278"/>
  <c r="EV203" i="278"/>
  <c r="EV235" i="278"/>
  <c r="EV211" i="278"/>
  <c r="EV219" i="278"/>
  <c r="EV227" i="278"/>
  <c r="EV179" i="278"/>
  <c r="EV195" i="278"/>
  <c r="EV171" i="278"/>
  <c r="EV133" i="278"/>
  <c r="EV187" i="278"/>
  <c r="EV142" i="278"/>
  <c r="EV151" i="278"/>
  <c r="EH276" i="278"/>
  <c r="EH278" i="278" s="1"/>
  <c r="EH294" i="278" s="1"/>
  <c r="EH252" i="278"/>
  <c r="EH254" i="278" s="1"/>
  <c r="EH291" i="278" s="1"/>
  <c r="EH268" i="278"/>
  <c r="EH270" i="278" s="1"/>
  <c r="EH293" i="278" s="1"/>
  <c r="EH260" i="278"/>
  <c r="EH262" i="278" s="1"/>
  <c r="EH292" i="278" s="1"/>
  <c r="EH204" i="278"/>
  <c r="EH206" i="278" s="1"/>
  <c r="EH285" i="278" s="1"/>
  <c r="EH244" i="278"/>
  <c r="EH246" i="278" s="1"/>
  <c r="EH290" i="278" s="1"/>
  <c r="EH236" i="278"/>
  <c r="EH238" i="278" s="1"/>
  <c r="EH289" i="278" s="1"/>
  <c r="EH212" i="278"/>
  <c r="EH214" i="278" s="1"/>
  <c r="EH286" i="278" s="1"/>
  <c r="EH220" i="278"/>
  <c r="EH222" i="278" s="1"/>
  <c r="EH287" i="278" s="1"/>
  <c r="EH228" i="278"/>
  <c r="EH230" i="278" s="1"/>
  <c r="EH288" i="278" s="1"/>
  <c r="EH180" i="278"/>
  <c r="EH182" i="278" s="1"/>
  <c r="EH282" i="278" s="1"/>
  <c r="EH196" i="278"/>
  <c r="EH198" i="278" s="1"/>
  <c r="EH284" i="278" s="1"/>
  <c r="EH172" i="278"/>
  <c r="EH174" i="278" s="1"/>
  <c r="EH281" i="278" s="1"/>
  <c r="EH134" i="278"/>
  <c r="EH136" i="278" s="1"/>
  <c r="EH159" i="278" s="1"/>
  <c r="EH143" i="278"/>
  <c r="EH145" i="278" s="1"/>
  <c r="EH160" i="278" s="1"/>
  <c r="EH188" i="278"/>
  <c r="EH190" i="278" s="1"/>
  <c r="EH283" i="278" s="1"/>
  <c r="EH152" i="278"/>
  <c r="EH154" i="278" s="1"/>
  <c r="EH161" i="278" s="1"/>
  <c r="EH20" i="278"/>
  <c r="ED66" i="278"/>
  <c r="ED105" i="278" s="1"/>
  <c r="ED109" i="278" s="1"/>
  <c r="EG295" i="278"/>
  <c r="EG301" i="278" s="1"/>
  <c r="EG34" i="265"/>
  <c r="EI90" i="273"/>
  <c r="EJ42" i="324"/>
  <c r="EJ43" i="324" s="1"/>
  <c r="EJ15" i="275"/>
  <c r="EJ73" i="273"/>
  <c r="EK74" i="273" s="1"/>
  <c r="EJ69" i="273"/>
  <c r="EJ55" i="273"/>
  <c r="EK56" i="273" s="1"/>
  <c r="EJ27" i="324"/>
  <c r="EJ28" i="324" s="1"/>
  <c r="EJ37" i="324"/>
  <c r="EJ38" i="324" s="1"/>
  <c r="EJ178" i="273"/>
  <c r="EJ32" i="324"/>
  <c r="EJ33" i="324" s="1"/>
  <c r="EE3" i="327"/>
  <c r="EE3" i="325"/>
  <c r="EE3" i="265"/>
  <c r="EE3" i="285"/>
  <c r="EE3" i="289"/>
  <c r="EE3" i="320"/>
  <c r="EE3" i="273"/>
  <c r="EE3" i="278"/>
  <c r="EE3" i="324"/>
  <c r="EE3" i="323"/>
  <c r="EE3" i="288"/>
  <c r="EE3" i="286"/>
  <c r="EE3" i="315"/>
  <c r="EE3" i="282"/>
  <c r="EE3" i="275"/>
  <c r="EI178" i="273"/>
  <c r="EI37" i="324"/>
  <c r="EI38" i="324" s="1"/>
  <c r="EI32" i="324"/>
  <c r="EI33" i="324" s="1"/>
  <c r="EI55" i="273"/>
  <c r="EJ56" i="273" s="1"/>
  <c r="EI27" i="324"/>
  <c r="EI28" i="324" s="1"/>
  <c r="EI126" i="273"/>
  <c r="EK2" i="265"/>
  <c r="EK2" i="275"/>
  <c r="EK2" i="273"/>
  <c r="EK51" i="273"/>
  <c r="EK52" i="273" s="1"/>
  <c r="EK107" i="325" s="1"/>
  <c r="EK108" i="325" s="1"/>
  <c r="EK135" i="325" s="1"/>
  <c r="EK2" i="289"/>
  <c r="EK2" i="324"/>
  <c r="EK154" i="273"/>
  <c r="EK155" i="273" s="1"/>
  <c r="EK2" i="320"/>
  <c r="EK2" i="282"/>
  <c r="EK121" i="273"/>
  <c r="EK122" i="273" s="1"/>
  <c r="EK125" i="273" s="1"/>
  <c r="EK2" i="323"/>
  <c r="EK2" i="286"/>
  <c r="EK2" i="278"/>
  <c r="EK2" i="288"/>
  <c r="EK2" i="285"/>
  <c r="EK2" i="327"/>
  <c r="EK2" i="315"/>
  <c r="EK163" i="273"/>
  <c r="EK164" i="273" s="1"/>
  <c r="EK84" i="273"/>
  <c r="EK85" i="273" s="1"/>
  <c r="EK64" i="273"/>
  <c r="EK65" i="273" s="1"/>
  <c r="EK45" i="325" s="1"/>
  <c r="EK220" i="273"/>
  <c r="EK221" i="273" s="1"/>
  <c r="EK2" i="325"/>
  <c r="EJ89" i="273"/>
  <c r="EJ11" i="286"/>
  <c r="EJ93" i="273"/>
  <c r="EK94" i="273" s="1"/>
  <c r="EK181" i="273" s="1"/>
  <c r="EF189" i="273"/>
  <c r="EF190" i="273" s="1"/>
  <c r="EG182" i="273"/>
  <c r="EJ4" i="265"/>
  <c r="EJ4" i="275"/>
  <c r="EJ4" i="286"/>
  <c r="EJ4" i="289"/>
  <c r="EJ4" i="273"/>
  <c r="EJ4" i="285"/>
  <c r="EJ4" i="288"/>
  <c r="EJ4" i="324"/>
  <c r="EJ4" i="325"/>
  <c r="EJ4" i="327"/>
  <c r="EJ4" i="323"/>
  <c r="EJ4" i="315"/>
  <c r="EJ4" i="320"/>
  <c r="EJ4" i="282"/>
  <c r="EJ4" i="278"/>
  <c r="EH197" i="273"/>
  <c r="EH198" i="273" s="1"/>
  <c r="EH201" i="273" s="1"/>
  <c r="EH208" i="273"/>
  <c r="EH209" i="273" s="1"/>
  <c r="EH202" i="273"/>
  <c r="EH203" i="273" s="1"/>
  <c r="EJ169" i="273"/>
  <c r="EK170" i="273" s="1"/>
  <c r="EK172" i="273" s="1"/>
  <c r="EK173" i="273" s="1"/>
  <c r="EJ207" i="273"/>
  <c r="EI73" i="273"/>
  <c r="EJ74" i="273" s="1"/>
  <c r="EI15" i="275"/>
  <c r="EI20" i="275" s="1"/>
  <c r="EJ17" i="275" s="1"/>
  <c r="EI69" i="273"/>
  <c r="EI42" i="324"/>
  <c r="EI43" i="324" s="1"/>
  <c r="EL219" i="273"/>
  <c r="EM40" i="273"/>
  <c r="EL43" i="273"/>
  <c r="EL45" i="273" s="1"/>
  <c r="EL149" i="273" s="1"/>
  <c r="EL150" i="273" s="1"/>
  <c r="EL49" i="324" s="1"/>
  <c r="EL50" i="324" s="1"/>
  <c r="EV44" i="273"/>
  <c r="EY5" i="327"/>
  <c r="EY5" i="325"/>
  <c r="EY5" i="323"/>
  <c r="EY5" i="324"/>
  <c r="EW34" i="273"/>
  <c r="EX28" i="273"/>
  <c r="EX29" i="273" s="1"/>
  <c r="EX33" i="273" s="1"/>
  <c r="EX32" i="273"/>
  <c r="EY5" i="320"/>
  <c r="EY25" i="273"/>
  <c r="EY26" i="273" s="1"/>
  <c r="EY5" i="315"/>
  <c r="EY5" i="265"/>
  <c r="EY5" i="288"/>
  <c r="EY5" i="282"/>
  <c r="EY5" i="275"/>
  <c r="EY5" i="286"/>
  <c r="EY5" i="285"/>
  <c r="EY5" i="289"/>
  <c r="EY5" i="278"/>
  <c r="EY15" i="273"/>
  <c r="EY16" i="273" s="1"/>
  <c r="EY5" i="273"/>
  <c r="EX177" i="273"/>
  <c r="EX168" i="273"/>
  <c r="BE32" i="265"/>
  <c r="EE108" i="278" l="1"/>
  <c r="EE50" i="325"/>
  <c r="EE51" i="325" s="1"/>
  <c r="EE54" i="325" s="1"/>
  <c r="EE55" i="325" s="1"/>
  <c r="EE59" i="325" s="1"/>
  <c r="EE60" i="325" s="1"/>
  <c r="EW87" i="278"/>
  <c r="EW88" i="278" s="1"/>
  <c r="EW94" i="278" s="1"/>
  <c r="EW48" i="324"/>
  <c r="EL25" i="327"/>
  <c r="EL62" i="324"/>
  <c r="FL10" i="273"/>
  <c r="FK12" i="273"/>
  <c r="EK106" i="273"/>
  <c r="EK138" i="273"/>
  <c r="EK269" i="278"/>
  <c r="EK99" i="278"/>
  <c r="EF72" i="278"/>
  <c r="EF73" i="278" s="1"/>
  <c r="EF106" i="278" s="1"/>
  <c r="EF93" i="278"/>
  <c r="EF95" i="278" s="1"/>
  <c r="EF100" i="278" s="1"/>
  <c r="EF101" i="278" s="1"/>
  <c r="EG95" i="278"/>
  <c r="EG100" i="278" s="1"/>
  <c r="EG101" i="278" s="1"/>
  <c r="EL79" i="288"/>
  <c r="EL135" i="273"/>
  <c r="EL136" i="273" s="1"/>
  <c r="EL139" i="273" s="1"/>
  <c r="EI202" i="273"/>
  <c r="EI203" i="273" s="1"/>
  <c r="EI91" i="278"/>
  <c r="EC302" i="278"/>
  <c r="EC303" i="278" s="1"/>
  <c r="EC10" i="265" s="1"/>
  <c r="EC11" i="265" s="1"/>
  <c r="EC29" i="265" s="1"/>
  <c r="EJ106" i="273"/>
  <c r="EJ138" i="273"/>
  <c r="EI140" i="273"/>
  <c r="EH92" i="278"/>
  <c r="EJ46" i="325"/>
  <c r="EJ47" i="325" s="1"/>
  <c r="EJ62" i="325" s="1"/>
  <c r="EJ55" i="288"/>
  <c r="EI111" i="273"/>
  <c r="EH112" i="273" s="1"/>
  <c r="EH61" i="288" s="1"/>
  <c r="EH63" i="288" s="1"/>
  <c r="EH65" i="288" s="1"/>
  <c r="EI51" i="288"/>
  <c r="EI52" i="288" s="1"/>
  <c r="EI56" i="288" s="1"/>
  <c r="EF57" i="278"/>
  <c r="EF58" i="278" s="1"/>
  <c r="EF64" i="278" s="1"/>
  <c r="EI92" i="325"/>
  <c r="EI42" i="288"/>
  <c r="EI35" i="288"/>
  <c r="EI37" i="288" s="1"/>
  <c r="EH43" i="288"/>
  <c r="EH39" i="288"/>
  <c r="EL103" i="273"/>
  <c r="EL104" i="273" s="1"/>
  <c r="EL107" i="273" s="1"/>
  <c r="EL26" i="288"/>
  <c r="EY38" i="273"/>
  <c r="EY13" i="288"/>
  <c r="EY145" i="325"/>
  <c r="EK79" i="278"/>
  <c r="EK126" i="278"/>
  <c r="EK42" i="325"/>
  <c r="EK43" i="325" s="1"/>
  <c r="EK93" i="325"/>
  <c r="EK237" i="278"/>
  <c r="EJ108" i="273"/>
  <c r="EI58" i="325"/>
  <c r="EK173" i="278"/>
  <c r="EK245" i="278"/>
  <c r="EK49" i="278"/>
  <c r="EK153" i="278"/>
  <c r="EK135" i="278"/>
  <c r="EK221" i="278"/>
  <c r="EK197" i="278"/>
  <c r="EK261" i="278"/>
  <c r="EK144" i="278"/>
  <c r="EK213" i="278"/>
  <c r="EK277" i="278"/>
  <c r="EK56" i="278"/>
  <c r="EK118" i="278"/>
  <c r="EK229" i="278"/>
  <c r="EK71" i="278"/>
  <c r="EK181" i="278"/>
  <c r="EK189" i="278"/>
  <c r="EK205" i="278"/>
  <c r="EK253" i="278"/>
  <c r="EL13" i="289"/>
  <c r="EL14" i="289" s="1"/>
  <c r="EH20" i="327"/>
  <c r="EE61" i="278"/>
  <c r="EE62" i="278" s="1"/>
  <c r="EE65" i="278" s="1"/>
  <c r="EE66" i="278" s="1"/>
  <c r="EE105" i="278" s="1"/>
  <c r="EE109" i="278" s="1"/>
  <c r="EJ34" i="278"/>
  <c r="BE334" i="278"/>
  <c r="BE336" i="278" s="1"/>
  <c r="BE12" i="325" s="1"/>
  <c r="EI22" i="324"/>
  <c r="EI23" i="324" s="1"/>
  <c r="EI57" i="324" s="1"/>
  <c r="EI129" i="325"/>
  <c r="EI117" i="325"/>
  <c r="EK26" i="327"/>
  <c r="EK28" i="278"/>
  <c r="EK29" i="278" s="1"/>
  <c r="EK34" i="278" s="1"/>
  <c r="EK118" i="325"/>
  <c r="EK130" i="325"/>
  <c r="EI214" i="273"/>
  <c r="EI215" i="273" s="1"/>
  <c r="EI21" i="278" s="1"/>
  <c r="EC314" i="278"/>
  <c r="EC315" i="278" s="1"/>
  <c r="EC327" i="278" s="1"/>
  <c r="EC67" i="265"/>
  <c r="EB329" i="278"/>
  <c r="EB30" i="265" s="1"/>
  <c r="ED10" i="265"/>
  <c r="ED320" i="278"/>
  <c r="ED321" i="278" s="1"/>
  <c r="ED311" i="278"/>
  <c r="ED312" i="278" s="1"/>
  <c r="EW310" i="278"/>
  <c r="EW319" i="278"/>
  <c r="EG39" i="278"/>
  <c r="EG41" i="278" s="1"/>
  <c r="EG127" i="278" s="1"/>
  <c r="EG128" i="278" s="1"/>
  <c r="EG158" i="278" s="1"/>
  <c r="EH22" i="278"/>
  <c r="EH33" i="278" s="1"/>
  <c r="EH35" i="278" s="1"/>
  <c r="EH93" i="278" s="1"/>
  <c r="ED9" i="265"/>
  <c r="EF162" i="278"/>
  <c r="EG11" i="325"/>
  <c r="EE300" i="278"/>
  <c r="EE302" i="278" s="1"/>
  <c r="EE303" i="278" s="1"/>
  <c r="EI19" i="278"/>
  <c r="EI335" i="278"/>
  <c r="EG72" i="278"/>
  <c r="EG73" i="278" s="1"/>
  <c r="EG106" i="278" s="1"/>
  <c r="EG57" i="278"/>
  <c r="EG58" i="278" s="1"/>
  <c r="EH295" i="278"/>
  <c r="EH301" i="278" s="1"/>
  <c r="EW44" i="273"/>
  <c r="EW259" i="278"/>
  <c r="EW275" i="278"/>
  <c r="EW267" i="278"/>
  <c r="EW243" i="278"/>
  <c r="EW251" i="278"/>
  <c r="EW227" i="278"/>
  <c r="EW203" i="278"/>
  <c r="EW235" i="278"/>
  <c r="EW211" i="278"/>
  <c r="EW219" i="278"/>
  <c r="EW171" i="278"/>
  <c r="EW187" i="278"/>
  <c r="EW195" i="278"/>
  <c r="EW179" i="278"/>
  <c r="EW133" i="278"/>
  <c r="EW142" i="278"/>
  <c r="EW151" i="278"/>
  <c r="EI197" i="273"/>
  <c r="EI198" i="273" s="1"/>
  <c r="EI201" i="273" s="1"/>
  <c r="EI276" i="278"/>
  <c r="EI278" i="278" s="1"/>
  <c r="EI294" i="278" s="1"/>
  <c r="EI268" i="278"/>
  <c r="EI270" i="278" s="1"/>
  <c r="EI293" i="278" s="1"/>
  <c r="EI260" i="278"/>
  <c r="EI262" i="278" s="1"/>
  <c r="EI292" i="278" s="1"/>
  <c r="EI244" i="278"/>
  <c r="EI246" i="278" s="1"/>
  <c r="EI290" i="278" s="1"/>
  <c r="EI252" i="278"/>
  <c r="EI254" i="278" s="1"/>
  <c r="EI291" i="278" s="1"/>
  <c r="EI228" i="278"/>
  <c r="EI230" i="278" s="1"/>
  <c r="EI288" i="278" s="1"/>
  <c r="EI204" i="278"/>
  <c r="EI206" i="278" s="1"/>
  <c r="EI285" i="278" s="1"/>
  <c r="EI236" i="278"/>
  <c r="EI238" i="278" s="1"/>
  <c r="EI289" i="278" s="1"/>
  <c r="EI212" i="278"/>
  <c r="EI214" i="278" s="1"/>
  <c r="EI286" i="278" s="1"/>
  <c r="EI220" i="278"/>
  <c r="EI222" i="278" s="1"/>
  <c r="EI287" i="278" s="1"/>
  <c r="EI172" i="278"/>
  <c r="EI174" i="278" s="1"/>
  <c r="EI281" i="278" s="1"/>
  <c r="EI188" i="278"/>
  <c r="EI190" i="278" s="1"/>
  <c r="EI283" i="278" s="1"/>
  <c r="EI196" i="278"/>
  <c r="EI198" i="278" s="1"/>
  <c r="EI284" i="278" s="1"/>
  <c r="EI134" i="278"/>
  <c r="EI136" i="278" s="1"/>
  <c r="EI159" i="278" s="1"/>
  <c r="EI180" i="278"/>
  <c r="EI182" i="278" s="1"/>
  <c r="EI282" i="278" s="1"/>
  <c r="EI143" i="278"/>
  <c r="EI145" i="278" s="1"/>
  <c r="EI160" i="278" s="1"/>
  <c r="EI152" i="278"/>
  <c r="EI154" i="278" s="1"/>
  <c r="EI161" i="278" s="1"/>
  <c r="EI20" i="278"/>
  <c r="EG66" i="324"/>
  <c r="EG28" i="285"/>
  <c r="EI208" i="273"/>
  <c r="EI209" i="273" s="1"/>
  <c r="EI58" i="324"/>
  <c r="EI21" i="327"/>
  <c r="EM43" i="273"/>
  <c r="EM45" i="273" s="1"/>
  <c r="EM149" i="273" s="1"/>
  <c r="EM150" i="273" s="1"/>
  <c r="EM49" i="324" s="1"/>
  <c r="EM50" i="324" s="1"/>
  <c r="EM219" i="273"/>
  <c r="EN40" i="273"/>
  <c r="EG189" i="273"/>
  <c r="EG190" i="273" s="1"/>
  <c r="EH182" i="273"/>
  <c r="EI21" i="285"/>
  <c r="EJ68" i="273"/>
  <c r="EJ70" i="273" s="1"/>
  <c r="EJ179" i="273"/>
  <c r="EJ23" i="327"/>
  <c r="EJ60" i="324"/>
  <c r="EK180" i="273"/>
  <c r="EK124" i="273"/>
  <c r="EK88" i="273"/>
  <c r="EL2" i="315"/>
  <c r="EL64" i="273"/>
  <c r="EL65" i="273" s="1"/>
  <c r="EL45" i="325" s="1"/>
  <c r="EL2" i="275"/>
  <c r="EL2" i="325"/>
  <c r="EL2" i="327"/>
  <c r="EL2" i="324"/>
  <c r="EL220" i="273"/>
  <c r="EL221" i="273" s="1"/>
  <c r="EL2" i="273"/>
  <c r="EL84" i="273"/>
  <c r="EL85" i="273" s="1"/>
  <c r="EL2" i="323"/>
  <c r="EL154" i="273"/>
  <c r="EL155" i="273" s="1"/>
  <c r="EL2" i="282"/>
  <c r="EL2" i="286"/>
  <c r="EL121" i="273"/>
  <c r="EL122" i="273" s="1"/>
  <c r="EL125" i="273" s="1"/>
  <c r="EL163" i="273"/>
  <c r="EL164" i="273" s="1"/>
  <c r="EL2" i="288"/>
  <c r="EL2" i="320"/>
  <c r="EL2" i="265"/>
  <c r="EL2" i="285"/>
  <c r="EL2" i="289"/>
  <c r="EL51" i="273"/>
  <c r="EL52" i="273" s="1"/>
  <c r="EL107" i="325" s="1"/>
  <c r="EL108" i="325" s="1"/>
  <c r="EL135" i="325" s="1"/>
  <c r="EL2" i="278"/>
  <c r="EK4" i="282"/>
  <c r="EK4" i="289"/>
  <c r="EK4" i="265"/>
  <c r="EK4" i="288"/>
  <c r="EK4" i="325"/>
  <c r="EK4" i="327"/>
  <c r="EK4" i="286"/>
  <c r="EK4" i="275"/>
  <c r="EK4" i="273"/>
  <c r="EK4" i="324"/>
  <c r="EK4" i="323"/>
  <c r="EK4" i="278"/>
  <c r="EK4" i="285"/>
  <c r="EK4" i="315"/>
  <c r="EK4" i="320"/>
  <c r="EK207" i="273"/>
  <c r="EK169" i="273"/>
  <c r="EL170" i="273" s="1"/>
  <c r="EL172" i="273" s="1"/>
  <c r="EL173" i="273" s="1"/>
  <c r="EJ88" i="273"/>
  <c r="EJ90" i="273" s="1"/>
  <c r="EJ91" i="278" s="1"/>
  <c r="EJ180" i="273"/>
  <c r="EJ124" i="273"/>
  <c r="EJ126" i="273" s="1"/>
  <c r="EJ21" i="285" s="1"/>
  <c r="EF3" i="286"/>
  <c r="EF3" i="315"/>
  <c r="EF3" i="265"/>
  <c r="EF3" i="278"/>
  <c r="EF3" i="289"/>
  <c r="EF3" i="275"/>
  <c r="EF3" i="273"/>
  <c r="EF3" i="324"/>
  <c r="EF3" i="320"/>
  <c r="EF3" i="288"/>
  <c r="EF3" i="327"/>
  <c r="EF3" i="325"/>
  <c r="EF3" i="282"/>
  <c r="EF3" i="323"/>
  <c r="EF3" i="285"/>
  <c r="EK69" i="273"/>
  <c r="EK15" i="275"/>
  <c r="EK42" i="324"/>
  <c r="EK43" i="324" s="1"/>
  <c r="EK73" i="273"/>
  <c r="EL74" i="273" s="1"/>
  <c r="EH66" i="324"/>
  <c r="EH11" i="325"/>
  <c r="EH34" i="265"/>
  <c r="EH28" i="285"/>
  <c r="EI59" i="324"/>
  <c r="EI22" i="327"/>
  <c r="EJ58" i="324"/>
  <c r="EJ21" i="327"/>
  <c r="EJ20" i="275"/>
  <c r="EK17" i="275" s="1"/>
  <c r="EI24" i="327"/>
  <c r="EI61" i="324"/>
  <c r="EK89" i="273"/>
  <c r="EK11" i="286"/>
  <c r="EK93" i="273"/>
  <c r="EL94" i="273" s="1"/>
  <c r="EL181" i="273" s="1"/>
  <c r="EK32" i="324"/>
  <c r="EK33" i="324" s="1"/>
  <c r="EK27" i="324"/>
  <c r="EK28" i="324" s="1"/>
  <c r="EK178" i="273"/>
  <c r="EK55" i="273"/>
  <c r="EL56" i="273" s="1"/>
  <c r="EK37" i="324"/>
  <c r="EK38" i="324" s="1"/>
  <c r="EI23" i="327"/>
  <c r="EI60" i="324"/>
  <c r="EJ22" i="327"/>
  <c r="EJ59" i="324"/>
  <c r="EK179" i="273"/>
  <c r="EK68" i="273"/>
  <c r="EJ61" i="324"/>
  <c r="EJ24" i="327"/>
  <c r="EZ5" i="327"/>
  <c r="EZ5" i="325"/>
  <c r="EW39" i="273"/>
  <c r="EZ5" i="324"/>
  <c r="EZ5" i="323"/>
  <c r="EY28" i="273"/>
  <c r="EY29" i="273" s="1"/>
  <c r="EY33" i="273" s="1"/>
  <c r="EY32" i="273"/>
  <c r="EX34" i="273"/>
  <c r="EZ5" i="320"/>
  <c r="EZ25" i="273"/>
  <c r="EZ26" i="273" s="1"/>
  <c r="EZ5" i="315"/>
  <c r="EZ5" i="288"/>
  <c r="EZ5" i="282"/>
  <c r="EZ5" i="275"/>
  <c r="EZ5" i="286"/>
  <c r="EZ5" i="265"/>
  <c r="EZ5" i="285"/>
  <c r="EZ5" i="289"/>
  <c r="EZ5" i="278"/>
  <c r="EZ15" i="273"/>
  <c r="EZ16" i="273" s="1"/>
  <c r="EZ5" i="273"/>
  <c r="EY177" i="273"/>
  <c r="EY168" i="273"/>
  <c r="EG108" i="278" l="1"/>
  <c r="EG50" i="325"/>
  <c r="EG51" i="325" s="1"/>
  <c r="EG54" i="325" s="1"/>
  <c r="EG55" i="325" s="1"/>
  <c r="EG59" i="325" s="1"/>
  <c r="EG60" i="325" s="1"/>
  <c r="EF108" i="278"/>
  <c r="EF50" i="325"/>
  <c r="EF51" i="325" s="1"/>
  <c r="EF54" i="325" s="1"/>
  <c r="EF55" i="325" s="1"/>
  <c r="EF59" i="325" s="1"/>
  <c r="EF60" i="325" s="1"/>
  <c r="EX87" i="278"/>
  <c r="EX88" i="278" s="1"/>
  <c r="EX94" i="278" s="1"/>
  <c r="EX48" i="324"/>
  <c r="EM62" i="324"/>
  <c r="EM25" i="327"/>
  <c r="EI63" i="324"/>
  <c r="EI64" i="324" s="1"/>
  <c r="EC320" i="278"/>
  <c r="EC321" i="278" s="1"/>
  <c r="EC323" i="278" s="1"/>
  <c r="EC324" i="278" s="1"/>
  <c r="EC328" i="278" s="1"/>
  <c r="FM10" i="273"/>
  <c r="FL12" i="273"/>
  <c r="EL269" i="278"/>
  <c r="EL99" i="278"/>
  <c r="EM79" i="288"/>
  <c r="EM135" i="273"/>
  <c r="EM136" i="273" s="1"/>
  <c r="EM139" i="273" s="1"/>
  <c r="EH95" i="278"/>
  <c r="EH100" i="278" s="1"/>
  <c r="EH101" i="278" s="1"/>
  <c r="EL106" i="273"/>
  <c r="EL138" i="273"/>
  <c r="EJ140" i="273"/>
  <c r="EI92" i="278"/>
  <c r="EF61" i="278"/>
  <c r="EF62" i="278" s="1"/>
  <c r="EF65" i="278" s="1"/>
  <c r="EF66" i="278" s="1"/>
  <c r="EF105" i="278" s="1"/>
  <c r="EF109" i="278" s="1"/>
  <c r="EK46" i="325"/>
  <c r="EK47" i="325" s="1"/>
  <c r="EK62" i="325" s="1"/>
  <c r="EK55" i="288"/>
  <c r="EJ111" i="273"/>
  <c r="EI112" i="273" s="1"/>
  <c r="EI61" i="288" s="1"/>
  <c r="EI63" i="288" s="1"/>
  <c r="EI65" i="288" s="1"/>
  <c r="EJ51" i="288"/>
  <c r="EJ52" i="288" s="1"/>
  <c r="EJ56" i="288" s="1"/>
  <c r="EJ92" i="325"/>
  <c r="EJ42" i="288"/>
  <c r="EJ35" i="288"/>
  <c r="EJ37" i="288" s="1"/>
  <c r="EI43" i="288"/>
  <c r="EI39" i="288"/>
  <c r="EZ38" i="273"/>
  <c r="EZ13" i="288"/>
  <c r="EZ145" i="325"/>
  <c r="EM103" i="273"/>
  <c r="EM104" i="273" s="1"/>
  <c r="EM107" i="273" s="1"/>
  <c r="EM26" i="288"/>
  <c r="EL42" i="325"/>
  <c r="EL43" i="325" s="1"/>
  <c r="EL93" i="325"/>
  <c r="EK108" i="273"/>
  <c r="EJ58" i="325"/>
  <c r="EL153" i="278"/>
  <c r="EL213" i="278"/>
  <c r="EL79" i="278"/>
  <c r="EL245" i="278"/>
  <c r="EL135" i="278"/>
  <c r="EL277" i="278"/>
  <c r="EL49" i="278"/>
  <c r="EL173" i="278"/>
  <c r="EL189" i="278"/>
  <c r="EL205" i="278"/>
  <c r="EL237" i="278"/>
  <c r="EL118" i="278"/>
  <c r="EL261" i="278"/>
  <c r="EL71" i="278"/>
  <c r="EL197" i="278"/>
  <c r="EL229" i="278"/>
  <c r="EL56" i="278"/>
  <c r="EL144" i="278"/>
  <c r="EL126" i="278"/>
  <c r="EL181" i="278"/>
  <c r="EL221" i="278"/>
  <c r="EL253" i="278"/>
  <c r="EM13" i="289"/>
  <c r="EM14" i="289" s="1"/>
  <c r="BE11" i="327"/>
  <c r="EI20" i="327"/>
  <c r="EK40" i="278"/>
  <c r="EL26" i="327"/>
  <c r="EL28" i="278"/>
  <c r="EL29" i="278" s="1"/>
  <c r="EL34" i="278" s="1"/>
  <c r="EL130" i="325"/>
  <c r="EL118" i="325"/>
  <c r="EJ129" i="325"/>
  <c r="EJ117" i="325"/>
  <c r="EK70" i="273"/>
  <c r="EK19" i="278" s="1"/>
  <c r="EC329" i="278"/>
  <c r="EC30" i="265" s="1"/>
  <c r="EG80" i="278"/>
  <c r="EG81" i="278" s="1"/>
  <c r="EG107" i="278" s="1"/>
  <c r="EG119" i="278"/>
  <c r="EG120" i="278" s="1"/>
  <c r="EG157" i="278" s="1"/>
  <c r="EG162" i="278" s="1"/>
  <c r="ED323" i="278"/>
  <c r="ED324" i="278" s="1"/>
  <c r="ED328" i="278" s="1"/>
  <c r="ED73" i="265"/>
  <c r="ED314" i="278"/>
  <c r="ED315" i="278" s="1"/>
  <c r="ED327" i="278" s="1"/>
  <c r="ED67" i="265"/>
  <c r="EX310" i="278"/>
  <c r="EX319" i="278"/>
  <c r="EE10" i="265"/>
  <c r="EE320" i="278"/>
  <c r="EE321" i="278" s="1"/>
  <c r="EE311" i="278"/>
  <c r="EE312" i="278" s="1"/>
  <c r="EG50" i="278"/>
  <c r="EG51" i="278" s="1"/>
  <c r="EG104" i="278" s="1"/>
  <c r="EH39" i="278"/>
  <c r="EH41" i="278" s="1"/>
  <c r="EH127" i="278" s="1"/>
  <c r="EH128" i="278" s="1"/>
  <c r="EH158" i="278" s="1"/>
  <c r="EF300" i="278"/>
  <c r="EF302" i="278" s="1"/>
  <c r="EF303" i="278" s="1"/>
  <c r="ED11" i="265"/>
  <c r="ED29" i="265" s="1"/>
  <c r="EI22" i="278"/>
  <c r="EI33" i="278" s="1"/>
  <c r="EI35" i="278" s="1"/>
  <c r="EI93" i="278" s="1"/>
  <c r="EE9" i="265"/>
  <c r="EJ19" i="278"/>
  <c r="EJ335" i="278"/>
  <c r="EJ276" i="278"/>
  <c r="EJ278" i="278" s="1"/>
  <c r="EJ294" i="278" s="1"/>
  <c r="EJ252" i="278"/>
  <c r="EJ254" i="278" s="1"/>
  <c r="EJ291" i="278" s="1"/>
  <c r="EJ268" i="278"/>
  <c r="EJ270" i="278" s="1"/>
  <c r="EJ293" i="278" s="1"/>
  <c r="EJ260" i="278"/>
  <c r="EJ262" i="278" s="1"/>
  <c r="EJ292" i="278" s="1"/>
  <c r="EJ236" i="278"/>
  <c r="EJ238" i="278" s="1"/>
  <c r="EJ289" i="278" s="1"/>
  <c r="EJ244" i="278"/>
  <c r="EJ246" i="278" s="1"/>
  <c r="EJ290" i="278" s="1"/>
  <c r="EJ220" i="278"/>
  <c r="EJ222" i="278" s="1"/>
  <c r="EJ287" i="278" s="1"/>
  <c r="EJ228" i="278"/>
  <c r="EJ230" i="278" s="1"/>
  <c r="EJ288" i="278" s="1"/>
  <c r="EJ204" i="278"/>
  <c r="EJ206" i="278" s="1"/>
  <c r="EJ285" i="278" s="1"/>
  <c r="EJ212" i="278"/>
  <c r="EJ214" i="278" s="1"/>
  <c r="EJ286" i="278" s="1"/>
  <c r="EJ196" i="278"/>
  <c r="EJ198" i="278" s="1"/>
  <c r="EJ284" i="278" s="1"/>
  <c r="EJ180" i="278"/>
  <c r="EJ182" i="278" s="1"/>
  <c r="EJ282" i="278" s="1"/>
  <c r="EJ188" i="278"/>
  <c r="EJ190" i="278" s="1"/>
  <c r="EJ283" i="278" s="1"/>
  <c r="EJ152" i="278"/>
  <c r="EJ154" i="278" s="1"/>
  <c r="EJ161" i="278" s="1"/>
  <c r="EJ172" i="278"/>
  <c r="EJ174" i="278" s="1"/>
  <c r="EJ281" i="278" s="1"/>
  <c r="EJ134" i="278"/>
  <c r="EJ136" i="278" s="1"/>
  <c r="EJ159" i="278" s="1"/>
  <c r="EJ143" i="278"/>
  <c r="EJ145" i="278" s="1"/>
  <c r="EJ160" i="278" s="1"/>
  <c r="EJ20" i="278"/>
  <c r="EI295" i="278"/>
  <c r="EI301" i="278" s="1"/>
  <c r="EX275" i="278"/>
  <c r="EX251" i="278"/>
  <c r="EX259" i="278"/>
  <c r="EX267" i="278"/>
  <c r="EX235" i="278"/>
  <c r="EX243" i="278"/>
  <c r="EX219" i="278"/>
  <c r="EX227" i="278"/>
  <c r="EX203" i="278"/>
  <c r="EX211" i="278"/>
  <c r="EX195" i="278"/>
  <c r="EX179" i="278"/>
  <c r="EX187" i="278"/>
  <c r="EX151" i="278"/>
  <c r="EX171" i="278"/>
  <c r="EX133" i="278"/>
  <c r="EX142" i="278"/>
  <c r="EG64" i="278"/>
  <c r="EG61" i="278"/>
  <c r="EG62" i="278" s="1"/>
  <c r="EG65" i="278" s="1"/>
  <c r="EH72" i="278"/>
  <c r="EH73" i="278" s="1"/>
  <c r="EH106" i="278" s="1"/>
  <c r="EH57" i="278"/>
  <c r="EH58" i="278" s="1"/>
  <c r="EI34" i="265"/>
  <c r="EL180" i="273"/>
  <c r="EL124" i="273"/>
  <c r="EL88" i="273"/>
  <c r="EK61" i="324"/>
  <c r="EK24" i="327"/>
  <c r="EL207" i="273"/>
  <c r="EL169" i="273"/>
  <c r="EM170" i="273" s="1"/>
  <c r="EM172" i="273" s="1"/>
  <c r="EM173" i="273" s="1"/>
  <c r="EK126" i="273"/>
  <c r="EH189" i="273"/>
  <c r="EH190" i="273" s="1"/>
  <c r="EI182" i="273"/>
  <c r="EM2" i="282"/>
  <c r="EM154" i="273"/>
  <c r="EM155" i="273" s="1"/>
  <c r="EM2" i="320"/>
  <c r="EM121" i="273"/>
  <c r="EM122" i="273" s="1"/>
  <c r="EM125" i="273" s="1"/>
  <c r="EM2" i="273"/>
  <c r="EM2" i="286"/>
  <c r="EM2" i="278"/>
  <c r="EM2" i="324"/>
  <c r="EM2" i="315"/>
  <c r="EM51" i="273"/>
  <c r="EM52" i="273" s="1"/>
  <c r="EM107" i="325" s="1"/>
  <c r="EM108" i="325" s="1"/>
  <c r="EM135" i="325" s="1"/>
  <c r="EM2" i="327"/>
  <c r="EM64" i="273"/>
  <c r="EM2" i="288"/>
  <c r="EM84" i="273"/>
  <c r="EM85" i="273" s="1"/>
  <c r="EM220" i="273"/>
  <c r="EM221" i="273" s="1"/>
  <c r="EM2" i="285"/>
  <c r="EM2" i="325"/>
  <c r="EM163" i="273"/>
  <c r="EM164" i="273" s="1"/>
  <c r="EM2" i="265"/>
  <c r="EM2" i="323"/>
  <c r="EM2" i="275"/>
  <c r="EM2" i="289"/>
  <c r="EL68" i="273"/>
  <c r="EL179" i="273"/>
  <c r="EK21" i="327"/>
  <c r="EK58" i="324"/>
  <c r="EK20" i="275"/>
  <c r="EL17" i="275" s="1"/>
  <c r="EJ208" i="273"/>
  <c r="EJ209" i="273" s="1"/>
  <c r="EJ202" i="273"/>
  <c r="EJ203" i="273" s="1"/>
  <c r="EK90" i="273"/>
  <c r="EK91" i="278" s="1"/>
  <c r="EJ197" i="273"/>
  <c r="EJ198" i="273" s="1"/>
  <c r="EJ201" i="273" s="1"/>
  <c r="EL69" i="273"/>
  <c r="EL73" i="273"/>
  <c r="EM74" i="273" s="1"/>
  <c r="EL15" i="275"/>
  <c r="EL42" i="324"/>
  <c r="EL43" i="324" s="1"/>
  <c r="EJ214" i="273"/>
  <c r="EJ215" i="273" s="1"/>
  <c r="EJ21" i="278" s="1"/>
  <c r="EJ22" i="324"/>
  <c r="EJ23" i="324" s="1"/>
  <c r="EG3" i="315"/>
  <c r="EG3" i="325"/>
  <c r="EG3" i="327"/>
  <c r="EG3" i="323"/>
  <c r="EG3" i="273"/>
  <c r="EG3" i="289"/>
  <c r="EG3" i="320"/>
  <c r="EG3" i="275"/>
  <c r="EG3" i="282"/>
  <c r="EG3" i="288"/>
  <c r="EG3" i="324"/>
  <c r="EG3" i="278"/>
  <c r="EG3" i="286"/>
  <c r="EG3" i="265"/>
  <c r="EG3" i="285"/>
  <c r="EK60" i="324"/>
  <c r="EK23" i="327"/>
  <c r="EK59" i="324"/>
  <c r="EK22" i="327"/>
  <c r="EL4" i="320"/>
  <c r="EL4" i="286"/>
  <c r="EL4" i="278"/>
  <c r="EL4" i="325"/>
  <c r="EL4" i="285"/>
  <c r="EL4" i="265"/>
  <c r="EL4" i="288"/>
  <c r="EL4" i="327"/>
  <c r="EL4" i="323"/>
  <c r="EL4" i="289"/>
  <c r="EL4" i="273"/>
  <c r="EL4" i="324"/>
  <c r="EL4" i="282"/>
  <c r="EL4" i="275"/>
  <c r="EL4" i="315"/>
  <c r="EL27" i="324"/>
  <c r="EL28" i="324" s="1"/>
  <c r="EL178" i="273"/>
  <c r="EL37" i="324"/>
  <c r="EL38" i="324" s="1"/>
  <c r="EL55" i="273"/>
  <c r="EM56" i="273" s="1"/>
  <c r="EL32" i="324"/>
  <c r="EL33" i="324" s="1"/>
  <c r="EL89" i="273"/>
  <c r="EL93" i="273"/>
  <c r="EM94" i="273" s="1"/>
  <c r="EM181" i="273" s="1"/>
  <c r="EL11" i="286"/>
  <c r="EN43" i="273"/>
  <c r="EN45" i="273" s="1"/>
  <c r="EN149" i="273" s="1"/>
  <c r="EN150" i="273" s="1"/>
  <c r="EN49" i="324" s="1"/>
  <c r="EN50" i="324" s="1"/>
  <c r="EN219" i="273"/>
  <c r="EO40" i="273"/>
  <c r="FA5" i="327"/>
  <c r="FA5" i="325"/>
  <c r="FA5" i="324"/>
  <c r="FA5" i="323"/>
  <c r="EY34" i="273"/>
  <c r="EZ28" i="273"/>
  <c r="EZ29" i="273" s="1"/>
  <c r="EZ33" i="273" s="1"/>
  <c r="EZ32" i="273"/>
  <c r="EX44" i="273"/>
  <c r="EX39" i="273"/>
  <c r="FA5" i="320"/>
  <c r="FA25" i="273"/>
  <c r="FA26" i="273" s="1"/>
  <c r="FA5" i="315"/>
  <c r="EZ177" i="273"/>
  <c r="EZ168" i="273"/>
  <c r="FA5" i="275"/>
  <c r="FA5" i="286"/>
  <c r="FA5" i="265"/>
  <c r="FA5" i="288"/>
  <c r="FA5" i="282"/>
  <c r="FA5" i="278"/>
  <c r="FA5" i="285"/>
  <c r="FA5" i="289"/>
  <c r="FA15" i="273"/>
  <c r="FA16" i="273" s="1"/>
  <c r="FA5" i="273"/>
  <c r="EH108" i="278" l="1"/>
  <c r="EH50" i="325"/>
  <c r="EH51" i="325" s="1"/>
  <c r="EH54" i="325" s="1"/>
  <c r="EH55" i="325" s="1"/>
  <c r="EH59" i="325" s="1"/>
  <c r="EH60" i="325" s="1"/>
  <c r="EN62" i="324"/>
  <c r="EN25" i="327"/>
  <c r="EY87" i="278"/>
  <c r="EY88" i="278" s="1"/>
  <c r="EY94" i="278" s="1"/>
  <c r="EY48" i="324"/>
  <c r="EC73" i="265"/>
  <c r="FN10" i="273"/>
  <c r="FM12" i="273"/>
  <c r="EI95" i="278"/>
  <c r="EI100" i="278" s="1"/>
  <c r="EI101" i="278" s="1"/>
  <c r="EM106" i="273"/>
  <c r="EM138" i="273"/>
  <c r="EN79" i="288"/>
  <c r="EN135" i="273"/>
  <c r="EN136" i="273" s="1"/>
  <c r="EN139" i="273" s="1"/>
  <c r="EK140" i="273"/>
  <c r="EJ92" i="278"/>
  <c r="EM277" i="278"/>
  <c r="EM99" i="278"/>
  <c r="EL46" i="325"/>
  <c r="EL47" i="325" s="1"/>
  <c r="EL62" i="325" s="1"/>
  <c r="EL55" i="288"/>
  <c r="EK111" i="273"/>
  <c r="EJ112" i="273" s="1"/>
  <c r="EJ61" i="288" s="1"/>
  <c r="EJ63" i="288" s="1"/>
  <c r="EJ65" i="288" s="1"/>
  <c r="EK51" i="288"/>
  <c r="EK52" i="288" s="1"/>
  <c r="EK56" i="288" s="1"/>
  <c r="EJ43" i="288"/>
  <c r="EJ39" i="288"/>
  <c r="EK92" i="325"/>
  <c r="EK42" i="288"/>
  <c r="EK35" i="288"/>
  <c r="EK37" i="288" s="1"/>
  <c r="EN103" i="273"/>
  <c r="EN104" i="273" s="1"/>
  <c r="EN107" i="273" s="1"/>
  <c r="EN26" i="288"/>
  <c r="FA38" i="273"/>
  <c r="FA13" i="288"/>
  <c r="FA145" i="325"/>
  <c r="EM269" i="278"/>
  <c r="EM42" i="325"/>
  <c r="EM43" i="325" s="1"/>
  <c r="EM93" i="325"/>
  <c r="EM56" i="278"/>
  <c r="EM237" i="278"/>
  <c r="EM126" i="278"/>
  <c r="EM205" i="278"/>
  <c r="EM153" i="278"/>
  <c r="EL108" i="273"/>
  <c r="EK58" i="325"/>
  <c r="EM118" i="278"/>
  <c r="EM181" i="278"/>
  <c r="EM173" i="278"/>
  <c r="EM229" i="278"/>
  <c r="EM79" i="278"/>
  <c r="EM71" i="278"/>
  <c r="EM189" i="278"/>
  <c r="EM221" i="278"/>
  <c r="EM253" i="278"/>
  <c r="EM261" i="278"/>
  <c r="EM49" i="278"/>
  <c r="EM135" i="278"/>
  <c r="EM144" i="278"/>
  <c r="EM197" i="278"/>
  <c r="EM213" i="278"/>
  <c r="EM245" i="278"/>
  <c r="EN13" i="289"/>
  <c r="EN14" i="289" s="1"/>
  <c r="EL70" i="273"/>
  <c r="EL129" i="325" s="1"/>
  <c r="EK214" i="273"/>
  <c r="EK215" i="273" s="1"/>
  <c r="EK21" i="278" s="1"/>
  <c r="EL40" i="278"/>
  <c r="EM26" i="327"/>
  <c r="EM28" i="278"/>
  <c r="EM29" i="278" s="1"/>
  <c r="EM40" i="278" s="1"/>
  <c r="EM130" i="325"/>
  <c r="EM118" i="325"/>
  <c r="EK335" i="278"/>
  <c r="EK129" i="325"/>
  <c r="EK117" i="325"/>
  <c r="EK22" i="324"/>
  <c r="EK23" i="324" s="1"/>
  <c r="EK20" i="327" s="1"/>
  <c r="ED329" i="278"/>
  <c r="ED30" i="265" s="1"/>
  <c r="EE323" i="278"/>
  <c r="EE324" i="278" s="1"/>
  <c r="EE328" i="278" s="1"/>
  <c r="EE73" i="265"/>
  <c r="EE314" i="278"/>
  <c r="EE315" i="278" s="1"/>
  <c r="EE327" i="278" s="1"/>
  <c r="EE67" i="265"/>
  <c r="EH50" i="278"/>
  <c r="EH51" i="278" s="1"/>
  <c r="EH104" i="278" s="1"/>
  <c r="EE11" i="265"/>
  <c r="EE29" i="265" s="1"/>
  <c r="EY319" i="278"/>
  <c r="EY310" i="278"/>
  <c r="EF311" i="278"/>
  <c r="EF312" i="278" s="1"/>
  <c r="EF320" i="278"/>
  <c r="EF321" i="278" s="1"/>
  <c r="EI39" i="278"/>
  <c r="EI41" i="278" s="1"/>
  <c r="EI119" i="278" s="1"/>
  <c r="EI120" i="278" s="1"/>
  <c r="EI157" i="278" s="1"/>
  <c r="EH119" i="278"/>
  <c r="EH120" i="278" s="1"/>
  <c r="EH157" i="278" s="1"/>
  <c r="EH162" i="278" s="1"/>
  <c r="EH80" i="278"/>
  <c r="EH81" i="278" s="1"/>
  <c r="EH107" i="278" s="1"/>
  <c r="EI11" i="325"/>
  <c r="EI66" i="324"/>
  <c r="EF9" i="265"/>
  <c r="EG300" i="278"/>
  <c r="EG302" i="278" s="1"/>
  <c r="EG303" i="278" s="1"/>
  <c r="EJ22" i="278"/>
  <c r="EJ39" i="278" s="1"/>
  <c r="EJ41" i="278" s="1"/>
  <c r="EI28" i="285"/>
  <c r="EG66" i="278"/>
  <c r="EG105" i="278" s="1"/>
  <c r="EG109" i="278" s="1"/>
  <c r="EJ295" i="278"/>
  <c r="EJ301" i="278" s="1"/>
  <c r="EY275" i="278"/>
  <c r="EY243" i="278"/>
  <c r="EY259" i="278"/>
  <c r="EY267" i="278"/>
  <c r="EY235" i="278"/>
  <c r="EY251" i="278"/>
  <c r="EY211" i="278"/>
  <c r="EY219" i="278"/>
  <c r="EY227" i="278"/>
  <c r="EY203" i="278"/>
  <c r="EY187" i="278"/>
  <c r="EY195" i="278"/>
  <c r="EY171" i="278"/>
  <c r="EY179" i="278"/>
  <c r="EY142" i="278"/>
  <c r="EY151" i="278"/>
  <c r="EY133" i="278"/>
  <c r="EK268" i="278"/>
  <c r="EK270" i="278" s="1"/>
  <c r="EK293" i="278" s="1"/>
  <c r="EK276" i="278"/>
  <c r="EK278" i="278" s="1"/>
  <c r="EK294" i="278" s="1"/>
  <c r="EK244" i="278"/>
  <c r="EK246" i="278" s="1"/>
  <c r="EK290" i="278" s="1"/>
  <c r="EK252" i="278"/>
  <c r="EK254" i="278" s="1"/>
  <c r="EK291" i="278" s="1"/>
  <c r="EK260" i="278"/>
  <c r="EK262" i="278" s="1"/>
  <c r="EK292" i="278" s="1"/>
  <c r="EK236" i="278"/>
  <c r="EK238" i="278" s="1"/>
  <c r="EK289" i="278" s="1"/>
  <c r="EK212" i="278"/>
  <c r="EK214" i="278" s="1"/>
  <c r="EK286" i="278" s="1"/>
  <c r="EK220" i="278"/>
  <c r="EK222" i="278" s="1"/>
  <c r="EK287" i="278" s="1"/>
  <c r="EK228" i="278"/>
  <c r="EK230" i="278" s="1"/>
  <c r="EK288" i="278" s="1"/>
  <c r="EK204" i="278"/>
  <c r="EK206" i="278" s="1"/>
  <c r="EK285" i="278" s="1"/>
  <c r="EK188" i="278"/>
  <c r="EK190" i="278" s="1"/>
  <c r="EK283" i="278" s="1"/>
  <c r="EK196" i="278"/>
  <c r="EK198" i="278" s="1"/>
  <c r="EK284" i="278" s="1"/>
  <c r="EK172" i="278"/>
  <c r="EK174" i="278" s="1"/>
  <c r="EK281" i="278" s="1"/>
  <c r="EK180" i="278"/>
  <c r="EK182" i="278" s="1"/>
  <c r="EK282" i="278" s="1"/>
  <c r="EK143" i="278"/>
  <c r="EK145" i="278" s="1"/>
  <c r="EK160" i="278" s="1"/>
  <c r="EK152" i="278"/>
  <c r="EK154" i="278" s="1"/>
  <c r="EK161" i="278" s="1"/>
  <c r="EK134" i="278"/>
  <c r="EK136" i="278" s="1"/>
  <c r="EK159" i="278" s="1"/>
  <c r="EK20" i="278"/>
  <c r="EI72" i="278"/>
  <c r="EI73" i="278" s="1"/>
  <c r="EI106" i="278" s="1"/>
  <c r="EI57" i="278"/>
  <c r="EI58" i="278" s="1"/>
  <c r="EH64" i="278"/>
  <c r="EH61" i="278"/>
  <c r="EH62" i="278" s="1"/>
  <c r="EH65" i="278" s="1"/>
  <c r="EL23" i="327"/>
  <c r="EL60" i="324"/>
  <c r="EL24" i="327"/>
  <c r="EL61" i="324"/>
  <c r="EM4" i="315"/>
  <c r="EM4" i="323"/>
  <c r="EM4" i="286"/>
  <c r="EM4" i="325"/>
  <c r="EM4" i="282"/>
  <c r="EM4" i="278"/>
  <c r="EM4" i="320"/>
  <c r="EM4" i="273"/>
  <c r="EM4" i="289"/>
  <c r="EM4" i="275"/>
  <c r="EM4" i="288"/>
  <c r="EM4" i="324"/>
  <c r="EM4" i="285"/>
  <c r="EM4" i="265"/>
  <c r="EM4" i="327"/>
  <c r="EL20" i="275"/>
  <c r="EM17" i="275" s="1"/>
  <c r="EK208" i="273"/>
  <c r="EK209" i="273" s="1"/>
  <c r="EK197" i="273"/>
  <c r="EK198" i="273" s="1"/>
  <c r="EK201" i="273" s="1"/>
  <c r="EK202" i="273"/>
  <c r="EK203" i="273" s="1"/>
  <c r="EL90" i="273"/>
  <c r="EL91" i="278" s="1"/>
  <c r="EM65" i="273"/>
  <c r="EM45" i="325" s="1"/>
  <c r="EJ182" i="273"/>
  <c r="EI189" i="273"/>
  <c r="EI190" i="273" s="1"/>
  <c r="EO43" i="273"/>
  <c r="EO45" i="273" s="1"/>
  <c r="EO149" i="273" s="1"/>
  <c r="EO150" i="273" s="1"/>
  <c r="EO49" i="324" s="1"/>
  <c r="EO50" i="324" s="1"/>
  <c r="EO219" i="273"/>
  <c r="EP40" i="273"/>
  <c r="EN2" i="265"/>
  <c r="EN2" i="278"/>
  <c r="EN2" i="289"/>
  <c r="EN121" i="273"/>
  <c r="EN122" i="273" s="1"/>
  <c r="EN125" i="273" s="1"/>
  <c r="EN2" i="323"/>
  <c r="EN2" i="324"/>
  <c r="EN84" i="273"/>
  <c r="EN85" i="273" s="1"/>
  <c r="EN154" i="273"/>
  <c r="EN155" i="273" s="1"/>
  <c r="EN220" i="273"/>
  <c r="EN221" i="273" s="1"/>
  <c r="EN2" i="327"/>
  <c r="EN2" i="320"/>
  <c r="EN2" i="285"/>
  <c r="EN2" i="286"/>
  <c r="EN51" i="273"/>
  <c r="EN2" i="275"/>
  <c r="EN163" i="273"/>
  <c r="EN164" i="273" s="1"/>
  <c r="EN2" i="273"/>
  <c r="EN2" i="288"/>
  <c r="EN64" i="273"/>
  <c r="EN65" i="273" s="1"/>
  <c r="EN45" i="325" s="1"/>
  <c r="EN2" i="282"/>
  <c r="EN2" i="315"/>
  <c r="EN2" i="325"/>
  <c r="EL59" i="324"/>
  <c r="EL22" i="327"/>
  <c r="EL58" i="324"/>
  <c r="EL21" i="327"/>
  <c r="EJ57" i="324"/>
  <c r="EJ63" i="324" s="1"/>
  <c r="EJ64" i="324" s="1"/>
  <c r="EJ20" i="327"/>
  <c r="EM88" i="273"/>
  <c r="EM180" i="273"/>
  <c r="EM124" i="273"/>
  <c r="EM169" i="273"/>
  <c r="EN170" i="273" s="1"/>
  <c r="EN172" i="273" s="1"/>
  <c r="EN173" i="273" s="1"/>
  <c r="EM207" i="273"/>
  <c r="EM11" i="286"/>
  <c r="EM89" i="273"/>
  <c r="EM93" i="273"/>
  <c r="EN94" i="273" s="1"/>
  <c r="EN181" i="273" s="1"/>
  <c r="EH3" i="323"/>
  <c r="EH3" i="265"/>
  <c r="EH3" i="325"/>
  <c r="EH3" i="327"/>
  <c r="EH3" i="315"/>
  <c r="EH3" i="286"/>
  <c r="EH3" i="275"/>
  <c r="EH3" i="278"/>
  <c r="EH3" i="289"/>
  <c r="EH3" i="273"/>
  <c r="EH3" i="320"/>
  <c r="EH3" i="288"/>
  <c r="EH3" i="282"/>
  <c r="EH3" i="324"/>
  <c r="EH3" i="285"/>
  <c r="EM179" i="273"/>
  <c r="EM68" i="273"/>
  <c r="EM27" i="324"/>
  <c r="EM28" i="324" s="1"/>
  <c r="EM55" i="273"/>
  <c r="EN56" i="273" s="1"/>
  <c r="EM32" i="324"/>
  <c r="EM33" i="324" s="1"/>
  <c r="EM178" i="273"/>
  <c r="EM37" i="324"/>
  <c r="EM38" i="324" s="1"/>
  <c r="EK21" i="285"/>
  <c r="EL126" i="273"/>
  <c r="EL21" i="285" s="1"/>
  <c r="FB5" i="327"/>
  <c r="FB5" i="325"/>
  <c r="FB5" i="324"/>
  <c r="FB5" i="323"/>
  <c r="EZ34" i="273"/>
  <c r="FA28" i="273"/>
  <c r="FA29" i="273" s="1"/>
  <c r="FA33" i="273" s="1"/>
  <c r="FA32" i="273"/>
  <c r="EY44" i="273"/>
  <c r="EY39" i="273"/>
  <c r="FB5" i="320"/>
  <c r="FB25" i="273"/>
  <c r="FB26" i="273" s="1"/>
  <c r="FB5" i="315"/>
  <c r="FB5" i="275"/>
  <c r="FB5" i="286"/>
  <c r="FB5" i="265"/>
  <c r="FB5" i="288"/>
  <c r="FB5" i="282"/>
  <c r="FB5" i="285"/>
  <c r="FB5" i="289"/>
  <c r="FB5" i="278"/>
  <c r="FB15" i="273"/>
  <c r="FB16" i="273" s="1"/>
  <c r="FB5" i="273"/>
  <c r="FA177" i="273"/>
  <c r="FA168" i="273"/>
  <c r="BF32" i="265"/>
  <c r="EI108" i="278" l="1"/>
  <c r="EI50" i="325"/>
  <c r="EI51" i="325" s="1"/>
  <c r="EI54" i="325" s="1"/>
  <c r="EI55" i="325" s="1"/>
  <c r="EI59" i="325" s="1"/>
  <c r="EI60" i="325" s="1"/>
  <c r="EO25" i="327"/>
  <c r="EO62" i="324"/>
  <c r="EZ87" i="278"/>
  <c r="EZ88" i="278" s="1"/>
  <c r="EZ94" i="278" s="1"/>
  <c r="EZ48" i="324"/>
  <c r="FO10" i="273"/>
  <c r="FN12" i="273"/>
  <c r="EO79" i="288"/>
  <c r="EO135" i="273"/>
  <c r="EO136" i="273" s="1"/>
  <c r="EO139" i="273" s="1"/>
  <c r="EN277" i="278"/>
  <c r="EN99" i="278"/>
  <c r="EL140" i="273"/>
  <c r="EK92" i="278"/>
  <c r="EN189" i="278"/>
  <c r="EL111" i="273"/>
  <c r="EK112" i="273" s="1"/>
  <c r="EK61" i="288" s="1"/>
  <c r="EK63" i="288" s="1"/>
  <c r="EK65" i="288" s="1"/>
  <c r="EL51" i="288"/>
  <c r="EL52" i="288" s="1"/>
  <c r="EL56" i="288" s="1"/>
  <c r="EM46" i="325"/>
  <c r="EM47" i="325" s="1"/>
  <c r="EM62" i="325" s="1"/>
  <c r="EM55" i="288"/>
  <c r="EL92" i="325"/>
  <c r="EL42" i="288"/>
  <c r="EL35" i="288"/>
  <c r="EL37" i="288" s="1"/>
  <c r="EK43" i="288"/>
  <c r="EK39" i="288"/>
  <c r="EO103" i="273"/>
  <c r="EO104" i="273" s="1"/>
  <c r="EO107" i="273" s="1"/>
  <c r="EO26" i="288"/>
  <c r="FB38" i="273"/>
  <c r="FB13" i="288"/>
  <c r="FB145" i="325"/>
  <c r="EN49" i="278"/>
  <c r="EN153" i="278"/>
  <c r="EN42" i="325"/>
  <c r="EN43" i="325" s="1"/>
  <c r="EN93" i="325"/>
  <c r="EN126" i="278"/>
  <c r="EN221" i="278"/>
  <c r="EN56" i="278"/>
  <c r="EN144" i="278"/>
  <c r="EN245" i="278"/>
  <c r="EN118" i="278"/>
  <c r="EN79" i="278"/>
  <c r="EN71" i="278"/>
  <c r="EN135" i="278"/>
  <c r="EN173" i="278"/>
  <c r="EM108" i="273"/>
  <c r="EL58" i="325"/>
  <c r="EN213" i="278"/>
  <c r="EN197" i="278"/>
  <c r="EN253" i="278"/>
  <c r="EN181" i="278"/>
  <c r="EN269" i="278"/>
  <c r="EK57" i="324"/>
  <c r="EN229" i="278"/>
  <c r="EN205" i="278"/>
  <c r="EN237" i="278"/>
  <c r="EO13" i="289"/>
  <c r="EO14" i="289" s="1"/>
  <c r="EN261" i="278"/>
  <c r="EL214" i="273"/>
  <c r="EL215" i="273" s="1"/>
  <c r="EL21" i="278" s="1"/>
  <c r="EL19" i="278"/>
  <c r="EL22" i="324"/>
  <c r="EL23" i="324" s="1"/>
  <c r="EL57" i="324" s="1"/>
  <c r="EL63" i="324" s="1"/>
  <c r="EL64" i="324" s="1"/>
  <c r="EM70" i="273"/>
  <c r="EM19" i="278" s="1"/>
  <c r="EL335" i="278"/>
  <c r="EL117" i="325"/>
  <c r="BF334" i="278"/>
  <c r="BF336" i="278" s="1"/>
  <c r="BF11" i="327" s="1"/>
  <c r="EN28" i="278"/>
  <c r="EN29" i="278" s="1"/>
  <c r="EN40" i="278" s="1"/>
  <c r="EN118" i="325"/>
  <c r="EN130" i="325"/>
  <c r="EM34" i="278"/>
  <c r="EE329" i="278"/>
  <c r="EE30" i="265" s="1"/>
  <c r="EF323" i="278"/>
  <c r="EF324" i="278" s="1"/>
  <c r="EF328" i="278" s="1"/>
  <c r="EF73" i="265"/>
  <c r="EF314" i="278"/>
  <c r="EF315" i="278" s="1"/>
  <c r="EF327" i="278" s="1"/>
  <c r="EF67" i="265"/>
  <c r="EI127" i="278"/>
  <c r="EI128" i="278" s="1"/>
  <c r="EI158" i="278" s="1"/>
  <c r="EI162" i="278" s="1"/>
  <c r="EI80" i="278"/>
  <c r="EI81" i="278" s="1"/>
  <c r="EI107" i="278" s="1"/>
  <c r="EF10" i="265"/>
  <c r="EF11" i="265" s="1"/>
  <c r="EF29" i="265" s="1"/>
  <c r="EG311" i="278"/>
  <c r="EG312" i="278" s="1"/>
  <c r="EZ319" i="278"/>
  <c r="EZ310" i="278"/>
  <c r="EG320" i="278"/>
  <c r="EG321" i="278" s="1"/>
  <c r="EI50" i="278"/>
  <c r="EI51" i="278" s="1"/>
  <c r="EI104" i="278" s="1"/>
  <c r="EG9" i="265"/>
  <c r="EH300" i="278"/>
  <c r="EH302" i="278" s="1"/>
  <c r="EH303" i="278" s="1"/>
  <c r="EJ33" i="278"/>
  <c r="EJ35" i="278" s="1"/>
  <c r="EH66" i="278"/>
  <c r="EH105" i="278" s="1"/>
  <c r="EH109" i="278" s="1"/>
  <c r="EZ39" i="273"/>
  <c r="EZ275" i="278"/>
  <c r="EZ267" i="278"/>
  <c r="EZ251" i="278"/>
  <c r="EZ259" i="278"/>
  <c r="EZ203" i="278"/>
  <c r="EZ243" i="278"/>
  <c r="EZ211" i="278"/>
  <c r="EZ219" i="278"/>
  <c r="EZ235" i="278"/>
  <c r="EZ227" i="278"/>
  <c r="EZ179" i="278"/>
  <c r="EZ195" i="278"/>
  <c r="EZ171" i="278"/>
  <c r="EZ133" i="278"/>
  <c r="EZ142" i="278"/>
  <c r="EZ187" i="278"/>
  <c r="EZ151" i="278"/>
  <c r="EM126" i="273"/>
  <c r="EM21" i="285" s="1"/>
  <c r="EI61" i="278"/>
  <c r="EI62" i="278" s="1"/>
  <c r="EI65" i="278" s="1"/>
  <c r="EI64" i="278"/>
  <c r="EL276" i="278"/>
  <c r="EL278" i="278" s="1"/>
  <c r="EL294" i="278" s="1"/>
  <c r="EL268" i="278"/>
  <c r="EL270" i="278" s="1"/>
  <c r="EL293" i="278" s="1"/>
  <c r="EL252" i="278"/>
  <c r="EL254" i="278" s="1"/>
  <c r="EL291" i="278" s="1"/>
  <c r="EL260" i="278"/>
  <c r="EL262" i="278" s="1"/>
  <c r="EL292" i="278" s="1"/>
  <c r="EL204" i="278"/>
  <c r="EL206" i="278" s="1"/>
  <c r="EL285" i="278" s="1"/>
  <c r="EL212" i="278"/>
  <c r="EL214" i="278" s="1"/>
  <c r="EL286" i="278" s="1"/>
  <c r="EL244" i="278"/>
  <c r="EL246" i="278" s="1"/>
  <c r="EL290" i="278" s="1"/>
  <c r="EL220" i="278"/>
  <c r="EL222" i="278" s="1"/>
  <c r="EL287" i="278" s="1"/>
  <c r="EL236" i="278"/>
  <c r="EL238" i="278" s="1"/>
  <c r="EL289" i="278" s="1"/>
  <c r="EL228" i="278"/>
  <c r="EL230" i="278" s="1"/>
  <c r="EL288" i="278" s="1"/>
  <c r="EL180" i="278"/>
  <c r="EL182" i="278" s="1"/>
  <c r="EL282" i="278" s="1"/>
  <c r="EL196" i="278"/>
  <c r="EL198" i="278" s="1"/>
  <c r="EL284" i="278" s="1"/>
  <c r="EL172" i="278"/>
  <c r="EL174" i="278" s="1"/>
  <c r="EL281" i="278" s="1"/>
  <c r="EL134" i="278"/>
  <c r="EL136" i="278" s="1"/>
  <c r="EL159" i="278" s="1"/>
  <c r="EL143" i="278"/>
  <c r="EL145" i="278" s="1"/>
  <c r="EL160" i="278" s="1"/>
  <c r="EL152" i="278"/>
  <c r="EL154" i="278" s="1"/>
  <c r="EL161" i="278" s="1"/>
  <c r="EL188" i="278"/>
  <c r="EL190" i="278" s="1"/>
  <c r="EL283" i="278" s="1"/>
  <c r="EL20" i="278"/>
  <c r="EK295" i="278"/>
  <c r="EK301" i="278" s="1"/>
  <c r="EK22" i="278"/>
  <c r="EJ127" i="278"/>
  <c r="EJ128" i="278" s="1"/>
  <c r="EJ158" i="278" s="1"/>
  <c r="EJ119" i="278"/>
  <c r="EJ120" i="278" s="1"/>
  <c r="EJ157" i="278" s="1"/>
  <c r="EJ80" i="278"/>
  <c r="EJ81" i="278" s="1"/>
  <c r="EJ107" i="278" s="1"/>
  <c r="EJ50" i="278"/>
  <c r="EJ51" i="278" s="1"/>
  <c r="EJ104" i="278" s="1"/>
  <c r="EN69" i="273"/>
  <c r="EN15" i="275"/>
  <c r="EN42" i="324"/>
  <c r="EN43" i="324" s="1"/>
  <c r="EN73" i="273"/>
  <c r="EO74" i="273" s="1"/>
  <c r="EN68" i="273"/>
  <c r="EN179" i="273"/>
  <c r="EJ66" i="324"/>
  <c r="EJ11" i="325"/>
  <c r="EJ34" i="265"/>
  <c r="EJ28" i="285"/>
  <c r="EN93" i="273"/>
  <c r="EO94" i="273" s="1"/>
  <c r="EO181" i="273" s="1"/>
  <c r="EN89" i="273"/>
  <c r="EN11" i="286"/>
  <c r="EQ40" i="273"/>
  <c r="EP43" i="273"/>
  <c r="EP45" i="273" s="1"/>
  <c r="EP149" i="273" s="1"/>
  <c r="EP150" i="273" s="1"/>
  <c r="EP49" i="324" s="1"/>
  <c r="EP50" i="324" s="1"/>
  <c r="EP219" i="273"/>
  <c r="EJ189" i="273"/>
  <c r="EJ190" i="273" s="1"/>
  <c r="EK182" i="273"/>
  <c r="EM23" i="327"/>
  <c r="EM60" i="324"/>
  <c r="EM58" i="324"/>
  <c r="EM21" i="327"/>
  <c r="EN4" i="275"/>
  <c r="EN4" i="289"/>
  <c r="EN4" i="320"/>
  <c r="EN4" i="323"/>
  <c r="EN4" i="324"/>
  <c r="EN4" i="282"/>
  <c r="EN4" i="327"/>
  <c r="EN4" i="288"/>
  <c r="EN4" i="285"/>
  <c r="EN4" i="273"/>
  <c r="EN4" i="286"/>
  <c r="EN4" i="315"/>
  <c r="EN4" i="325"/>
  <c r="EN4" i="265"/>
  <c r="EN4" i="278"/>
  <c r="EN52" i="273"/>
  <c r="EN107" i="325" s="1"/>
  <c r="EN108" i="325" s="1"/>
  <c r="EN135" i="325" s="1"/>
  <c r="EO84" i="273"/>
  <c r="EO85" i="273" s="1"/>
  <c r="EO2" i="285"/>
  <c r="EO2" i="282"/>
  <c r="EO2" i="288"/>
  <c r="EO2" i="323"/>
  <c r="EO2" i="275"/>
  <c r="EO2" i="324"/>
  <c r="EO2" i="315"/>
  <c r="EO220" i="273"/>
  <c r="EO221" i="273" s="1"/>
  <c r="EO121" i="273"/>
  <c r="EO122" i="273" s="1"/>
  <c r="EO125" i="273" s="1"/>
  <c r="EO2" i="289"/>
  <c r="EO163" i="273"/>
  <c r="EO164" i="273" s="1"/>
  <c r="EO2" i="325"/>
  <c r="EO154" i="273"/>
  <c r="EO155" i="273" s="1"/>
  <c r="EO2" i="265"/>
  <c r="EO64" i="273"/>
  <c r="EO2" i="286"/>
  <c r="EO51" i="273"/>
  <c r="EO52" i="273" s="1"/>
  <c r="EO107" i="325" s="1"/>
  <c r="EO108" i="325" s="1"/>
  <c r="EO135" i="325" s="1"/>
  <c r="EO2" i="278"/>
  <c r="EO2" i="273"/>
  <c r="EO2" i="327"/>
  <c r="EO2" i="320"/>
  <c r="EM73" i="273"/>
  <c r="EN74" i="273" s="1"/>
  <c r="EM42" i="324"/>
  <c r="EM43" i="324" s="1"/>
  <c r="EM69" i="273"/>
  <c r="EM15" i="275"/>
  <c r="EM20" i="275" s="1"/>
  <c r="EN17" i="275" s="1"/>
  <c r="EM59" i="324"/>
  <c r="EM22" i="327"/>
  <c r="EN207" i="273"/>
  <c r="EN169" i="273"/>
  <c r="EO170" i="273" s="1"/>
  <c r="EO172" i="273" s="1"/>
  <c r="EO173" i="273" s="1"/>
  <c r="EI3" i="325"/>
  <c r="EI3" i="324"/>
  <c r="EI3" i="323"/>
  <c r="EI3" i="327"/>
  <c r="EI3" i="282"/>
  <c r="EI3" i="273"/>
  <c r="EI3" i="289"/>
  <c r="EI3" i="275"/>
  <c r="EI3" i="315"/>
  <c r="EI3" i="320"/>
  <c r="EI3" i="278"/>
  <c r="EI3" i="288"/>
  <c r="EI3" i="286"/>
  <c r="EI3" i="285"/>
  <c r="EI3" i="265"/>
  <c r="EL197" i="273"/>
  <c r="EL198" i="273" s="1"/>
  <c r="EL201" i="273" s="1"/>
  <c r="EL202" i="273"/>
  <c r="EL203" i="273" s="1"/>
  <c r="EM90" i="273"/>
  <c r="EM91" i="278" s="1"/>
  <c r="EL208" i="273"/>
  <c r="EL209" i="273" s="1"/>
  <c r="EZ44" i="273"/>
  <c r="FC5" i="327"/>
  <c r="FC5" i="325"/>
  <c r="FC5" i="324"/>
  <c r="FC5" i="323"/>
  <c r="FB28" i="273"/>
  <c r="FB29" i="273" s="1"/>
  <c r="FB33" i="273" s="1"/>
  <c r="FB32" i="273"/>
  <c r="FA34" i="273"/>
  <c r="FC5" i="320"/>
  <c r="FC25" i="273"/>
  <c r="FC26" i="273" s="1"/>
  <c r="FC5" i="315"/>
  <c r="FC5" i="265"/>
  <c r="FC5" i="288"/>
  <c r="FC5" i="282"/>
  <c r="FC5" i="275"/>
  <c r="FC5" i="286"/>
  <c r="FC5" i="285"/>
  <c r="FC5" i="289"/>
  <c r="FC5" i="278"/>
  <c r="FC15" i="273"/>
  <c r="FC16" i="273" s="1"/>
  <c r="FC5" i="273"/>
  <c r="FB177" i="273"/>
  <c r="FB168" i="273"/>
  <c r="EK63" i="324" l="1"/>
  <c r="EK64" i="324" s="1"/>
  <c r="EK34" i="265" s="1"/>
  <c r="FA87" i="278"/>
  <c r="FA88" i="278" s="1"/>
  <c r="FA94" i="278" s="1"/>
  <c r="FA48" i="324"/>
  <c r="EP25" i="327"/>
  <c r="EP62" i="324"/>
  <c r="FP10" i="273"/>
  <c r="FO12" i="273"/>
  <c r="EO106" i="273"/>
  <c r="EO138" i="273"/>
  <c r="EM140" i="273"/>
  <c r="EL92" i="278"/>
  <c r="EP79" i="288"/>
  <c r="EP135" i="273"/>
  <c r="EP136" i="273" s="1"/>
  <c r="EP139" i="273" s="1"/>
  <c r="EJ72" i="278"/>
  <c r="EJ73" i="278" s="1"/>
  <c r="EJ106" i="278" s="1"/>
  <c r="EJ93" i="278"/>
  <c r="EJ95" i="278" s="1"/>
  <c r="EJ100" i="278" s="1"/>
  <c r="EJ101" i="278" s="1"/>
  <c r="EO269" i="278"/>
  <c r="EO99" i="278"/>
  <c r="EN106" i="273"/>
  <c r="EN138" i="273"/>
  <c r="EM111" i="273"/>
  <c r="EL112" i="273" s="1"/>
  <c r="EL61" i="288" s="1"/>
  <c r="EL63" i="288" s="1"/>
  <c r="EL65" i="288" s="1"/>
  <c r="EM51" i="288"/>
  <c r="EM52" i="288" s="1"/>
  <c r="EM56" i="288" s="1"/>
  <c r="EN46" i="325"/>
  <c r="EN47" i="325" s="1"/>
  <c r="EN62" i="325" s="1"/>
  <c r="EN55" i="288"/>
  <c r="EL43" i="288"/>
  <c r="EL39" i="288"/>
  <c r="EM92" i="325"/>
  <c r="EM42" i="288"/>
  <c r="EM35" i="288"/>
  <c r="EM37" i="288" s="1"/>
  <c r="EP103" i="273"/>
  <c r="EP104" i="273" s="1"/>
  <c r="EP107" i="273" s="1"/>
  <c r="EP26" i="288"/>
  <c r="FC38" i="273"/>
  <c r="FC13" i="288"/>
  <c r="FC145" i="325"/>
  <c r="EO79" i="278"/>
  <c r="V63" i="325"/>
  <c r="EO42" i="325"/>
  <c r="EO43" i="325" s="1"/>
  <c r="EO93" i="325"/>
  <c r="EN108" i="273"/>
  <c r="EM58" i="325"/>
  <c r="EK11" i="325"/>
  <c r="EK66" i="324"/>
  <c r="EO205" i="278"/>
  <c r="EO49" i="278"/>
  <c r="EO189" i="278"/>
  <c r="EO253" i="278"/>
  <c r="EO126" i="278"/>
  <c r="EO173" i="278"/>
  <c r="EO245" i="278"/>
  <c r="EO144" i="278"/>
  <c r="EO237" i="278"/>
  <c r="EO277" i="278"/>
  <c r="EO56" i="278"/>
  <c r="EO153" i="278"/>
  <c r="EO135" i="278"/>
  <c r="EO221" i="278"/>
  <c r="EO197" i="278"/>
  <c r="EO261" i="278"/>
  <c r="EP13" i="289"/>
  <c r="EP14" i="289" s="1"/>
  <c r="EO71" i="278"/>
  <c r="EO181" i="278"/>
  <c r="EO118" i="278"/>
  <c r="EO213" i="278"/>
  <c r="EO229" i="278"/>
  <c r="EL20" i="327"/>
  <c r="EM117" i="325"/>
  <c r="EM214" i="273"/>
  <c r="EM215" i="273" s="1"/>
  <c r="EM21" i="278" s="1"/>
  <c r="EM22" i="324"/>
  <c r="EM23" i="324" s="1"/>
  <c r="EM57" i="324" s="1"/>
  <c r="EM335" i="278"/>
  <c r="EN34" i="278"/>
  <c r="EM129" i="325"/>
  <c r="BF12" i="325"/>
  <c r="EO28" i="278"/>
  <c r="EO29" i="278" s="1"/>
  <c r="EO40" i="278" s="1"/>
  <c r="EO118" i="325"/>
  <c r="EO130" i="325"/>
  <c r="EN26" i="327"/>
  <c r="EO26" i="327"/>
  <c r="EF329" i="278"/>
  <c r="EF30" i="265" s="1"/>
  <c r="EG314" i="278"/>
  <c r="EG315" i="278" s="1"/>
  <c r="EG327" i="278" s="1"/>
  <c r="EG67" i="265"/>
  <c r="EG323" i="278"/>
  <c r="EG324" i="278" s="1"/>
  <c r="EG328" i="278" s="1"/>
  <c r="EG73" i="265"/>
  <c r="EG10" i="265"/>
  <c r="EG11" i="265" s="1"/>
  <c r="EG29" i="265" s="1"/>
  <c r="FA319" i="278"/>
  <c r="FA310" i="278"/>
  <c r="EH10" i="265"/>
  <c r="EH320" i="278"/>
  <c r="EH321" i="278" s="1"/>
  <c r="EH311" i="278"/>
  <c r="EH312" i="278" s="1"/>
  <c r="EL22" i="278"/>
  <c r="EL39" i="278" s="1"/>
  <c r="EL41" i="278" s="1"/>
  <c r="EH9" i="265"/>
  <c r="EJ57" i="278"/>
  <c r="EJ58" i="278" s="1"/>
  <c r="EJ61" i="278" s="1"/>
  <c r="EJ62" i="278" s="1"/>
  <c r="EJ65" i="278" s="1"/>
  <c r="EI300" i="278"/>
  <c r="EI302" i="278" s="1"/>
  <c r="EI303" i="278" s="1"/>
  <c r="EJ162" i="278"/>
  <c r="EM260" i="278"/>
  <c r="EM262" i="278" s="1"/>
  <c r="EM292" i="278" s="1"/>
  <c r="EM244" i="278"/>
  <c r="EM246" i="278" s="1"/>
  <c r="EM290" i="278" s="1"/>
  <c r="EM276" i="278"/>
  <c r="EM278" i="278" s="1"/>
  <c r="EM294" i="278" s="1"/>
  <c r="EM268" i="278"/>
  <c r="EM270" i="278" s="1"/>
  <c r="EM293" i="278" s="1"/>
  <c r="EM252" i="278"/>
  <c r="EM254" i="278" s="1"/>
  <c r="EM291" i="278" s="1"/>
  <c r="EM236" i="278"/>
  <c r="EM238" i="278" s="1"/>
  <c r="EM289" i="278" s="1"/>
  <c r="EM228" i="278"/>
  <c r="EM230" i="278" s="1"/>
  <c r="EM288" i="278" s="1"/>
  <c r="EM204" i="278"/>
  <c r="EM206" i="278" s="1"/>
  <c r="EM285" i="278" s="1"/>
  <c r="EM212" i="278"/>
  <c r="EM214" i="278" s="1"/>
  <c r="EM286" i="278" s="1"/>
  <c r="EM220" i="278"/>
  <c r="EM222" i="278" s="1"/>
  <c r="EM287" i="278" s="1"/>
  <c r="EM172" i="278"/>
  <c r="EM174" i="278" s="1"/>
  <c r="EM281" i="278" s="1"/>
  <c r="EM188" i="278"/>
  <c r="EM190" i="278" s="1"/>
  <c r="EM283" i="278" s="1"/>
  <c r="EM196" i="278"/>
  <c r="EM198" i="278" s="1"/>
  <c r="EM284" i="278" s="1"/>
  <c r="EM134" i="278"/>
  <c r="EM136" i="278" s="1"/>
  <c r="EM159" i="278" s="1"/>
  <c r="EM143" i="278"/>
  <c r="EM145" i="278" s="1"/>
  <c r="EM160" i="278" s="1"/>
  <c r="EM180" i="278"/>
  <c r="EM182" i="278" s="1"/>
  <c r="EM282" i="278" s="1"/>
  <c r="EM152" i="278"/>
  <c r="EM154" i="278" s="1"/>
  <c r="EM161" i="278" s="1"/>
  <c r="EM20" i="278"/>
  <c r="EI66" i="278"/>
  <c r="EI105" i="278" s="1"/>
  <c r="EI109" i="278" s="1"/>
  <c r="FA259" i="278"/>
  <c r="FA267" i="278"/>
  <c r="FA275" i="278"/>
  <c r="FA243" i="278"/>
  <c r="FA251" i="278"/>
  <c r="FA235" i="278"/>
  <c r="FA227" i="278"/>
  <c r="FA203" i="278"/>
  <c r="FA211" i="278"/>
  <c r="FA219" i="278"/>
  <c r="FA171" i="278"/>
  <c r="FA187" i="278"/>
  <c r="FA195" i="278"/>
  <c r="FA133" i="278"/>
  <c r="FA179" i="278"/>
  <c r="FA142" i="278"/>
  <c r="FA151" i="278"/>
  <c r="EL295" i="278"/>
  <c r="EL301" i="278" s="1"/>
  <c r="EK33" i="278"/>
  <c r="EK35" i="278" s="1"/>
  <c r="EK93" i="278" s="1"/>
  <c r="EK95" i="278" s="1"/>
  <c r="EK100" i="278" s="1"/>
  <c r="EK101" i="278" s="1"/>
  <c r="EK39" i="278"/>
  <c r="EK41" i="278" s="1"/>
  <c r="EO32" i="324"/>
  <c r="EO33" i="324" s="1"/>
  <c r="EO27" i="324"/>
  <c r="EO28" i="324" s="1"/>
  <c r="EO37" i="324"/>
  <c r="EO38" i="324" s="1"/>
  <c r="EO178" i="273"/>
  <c r="EO55" i="273"/>
  <c r="EP56" i="273" s="1"/>
  <c r="EO180" i="273"/>
  <c r="EO88" i="273"/>
  <c r="EO124" i="273"/>
  <c r="EL11" i="325"/>
  <c r="EL34" i="265"/>
  <c r="EL66" i="324"/>
  <c r="EL28" i="285"/>
  <c r="EN37" i="324"/>
  <c r="EN38" i="324" s="1"/>
  <c r="EN32" i="324"/>
  <c r="EN33" i="324" s="1"/>
  <c r="EN27" i="324"/>
  <c r="EN28" i="324" s="1"/>
  <c r="EN55" i="273"/>
  <c r="EO56" i="273" s="1"/>
  <c r="EN178" i="273"/>
  <c r="EP84" i="273"/>
  <c r="EP85" i="273" s="1"/>
  <c r="EP2" i="288"/>
  <c r="EP2" i="315"/>
  <c r="EP2" i="325"/>
  <c r="EP2" i="327"/>
  <c r="EP64" i="273"/>
  <c r="EP65" i="273" s="1"/>
  <c r="EP45" i="325" s="1"/>
  <c r="EP2" i="265"/>
  <c r="EP51" i="273"/>
  <c r="EP52" i="273" s="1"/>
  <c r="EP107" i="325" s="1"/>
  <c r="EP108" i="325" s="1"/>
  <c r="EP135" i="325" s="1"/>
  <c r="EP2" i="282"/>
  <c r="EP2" i="323"/>
  <c r="EP2" i="324"/>
  <c r="EP2" i="289"/>
  <c r="EP121" i="273"/>
  <c r="EP122" i="273" s="1"/>
  <c r="EP125" i="273" s="1"/>
  <c r="EP2" i="273"/>
  <c r="EP220" i="273"/>
  <c r="EP221" i="273" s="1"/>
  <c r="EP154" i="273"/>
  <c r="EP155" i="273" s="1"/>
  <c r="EP2" i="286"/>
  <c r="EP163" i="273"/>
  <c r="EP164" i="273" s="1"/>
  <c r="EP2" i="320"/>
  <c r="EP2" i="278"/>
  <c r="EP2" i="285"/>
  <c r="EP2" i="275"/>
  <c r="EN24" i="327"/>
  <c r="EN61" i="324"/>
  <c r="EO4" i="327"/>
  <c r="EO4" i="324"/>
  <c r="EO4" i="275"/>
  <c r="EO4" i="320"/>
  <c r="EO4" i="315"/>
  <c r="EO4" i="265"/>
  <c r="EO4" i="282"/>
  <c r="EO4" i="289"/>
  <c r="EO4" i="286"/>
  <c r="EO4" i="285"/>
  <c r="EO4" i="325"/>
  <c r="EO4" i="278"/>
  <c r="EO4" i="323"/>
  <c r="EO4" i="288"/>
  <c r="EO4" i="273"/>
  <c r="EM24" i="327"/>
  <c r="EM61" i="324"/>
  <c r="EO65" i="273"/>
  <c r="EO45" i="325" s="1"/>
  <c r="EO89" i="273"/>
  <c r="EO11" i="286"/>
  <c r="EO93" i="273"/>
  <c r="EP94" i="273" s="1"/>
  <c r="EP181" i="273" s="1"/>
  <c r="EK189" i="273"/>
  <c r="EK190" i="273" s="1"/>
  <c r="EL182" i="273"/>
  <c r="EQ43" i="273"/>
  <c r="EQ45" i="273" s="1"/>
  <c r="EQ149" i="273" s="1"/>
  <c r="EQ150" i="273" s="1"/>
  <c r="EQ49" i="324" s="1"/>
  <c r="EQ50" i="324" s="1"/>
  <c r="ER40" i="273"/>
  <c r="EQ219" i="273"/>
  <c r="EN20" i="275"/>
  <c r="EO17" i="275" s="1"/>
  <c r="EM208" i="273"/>
  <c r="EM209" i="273" s="1"/>
  <c r="EM197" i="273"/>
  <c r="EM198" i="273" s="1"/>
  <c r="EM201" i="273" s="1"/>
  <c r="EM202" i="273"/>
  <c r="EM203" i="273" s="1"/>
  <c r="EN124" i="273"/>
  <c r="EN126" i="273" s="1"/>
  <c r="EN21" i="285" s="1"/>
  <c r="EN88" i="273"/>
  <c r="EN90" i="273" s="1"/>
  <c r="EN91" i="278" s="1"/>
  <c r="EN180" i="273"/>
  <c r="EO207" i="273"/>
  <c r="EO169" i="273"/>
  <c r="EP170" i="273" s="1"/>
  <c r="EP172" i="273" s="1"/>
  <c r="EP173" i="273" s="1"/>
  <c r="EJ3" i="327"/>
  <c r="EJ3" i="325"/>
  <c r="EJ3" i="323"/>
  <c r="EJ3" i="282"/>
  <c r="EJ3" i="285"/>
  <c r="EJ3" i="286"/>
  <c r="EJ3" i="288"/>
  <c r="EJ3" i="320"/>
  <c r="EJ3" i="265"/>
  <c r="EJ3" i="315"/>
  <c r="EJ3" i="273"/>
  <c r="EJ3" i="278"/>
  <c r="EJ3" i="289"/>
  <c r="EJ3" i="275"/>
  <c r="EJ3" i="324"/>
  <c r="EN70" i="273"/>
  <c r="FD5" i="327"/>
  <c r="FD5" i="325"/>
  <c r="FD5" i="324"/>
  <c r="FD5" i="323"/>
  <c r="FA44" i="273"/>
  <c r="FA39" i="273"/>
  <c r="FC28" i="273"/>
  <c r="FC29" i="273" s="1"/>
  <c r="FC33" i="273" s="1"/>
  <c r="FC32" i="273"/>
  <c r="FB34" i="273"/>
  <c r="FD5" i="320"/>
  <c r="FD25" i="273"/>
  <c r="FD26" i="273" s="1"/>
  <c r="FD5" i="315"/>
  <c r="FD5" i="288"/>
  <c r="FD5" i="282"/>
  <c r="FD5" i="275"/>
  <c r="FD5" i="286"/>
  <c r="FD5" i="265"/>
  <c r="FD5" i="285"/>
  <c r="FD5" i="289"/>
  <c r="FD5" i="278"/>
  <c r="FD15" i="273"/>
  <c r="FD16" i="273" s="1"/>
  <c r="FD5" i="273"/>
  <c r="FC177" i="273"/>
  <c r="FC168" i="273"/>
  <c r="EK108" i="278" l="1"/>
  <c r="EK50" i="325"/>
  <c r="EK51" i="325" s="1"/>
  <c r="EK54" i="325" s="1"/>
  <c r="EK55" i="325" s="1"/>
  <c r="EK59" i="325" s="1"/>
  <c r="EK60" i="325" s="1"/>
  <c r="EJ108" i="278"/>
  <c r="EJ50" i="325"/>
  <c r="EJ51" i="325" s="1"/>
  <c r="EJ54" i="325" s="1"/>
  <c r="EJ55" i="325" s="1"/>
  <c r="EJ59" i="325" s="1"/>
  <c r="EJ60" i="325" s="1"/>
  <c r="EK28" i="285"/>
  <c r="FB87" i="278"/>
  <c r="FB88" i="278" s="1"/>
  <c r="FB94" i="278" s="1"/>
  <c r="FB48" i="324"/>
  <c r="EQ62" i="324"/>
  <c r="EQ25" i="327"/>
  <c r="EM63" i="324"/>
  <c r="EM64" i="324" s="1"/>
  <c r="FQ10" i="273"/>
  <c r="FP12" i="273"/>
  <c r="EN140" i="273"/>
  <c r="EM92" i="278"/>
  <c r="EQ79" i="288"/>
  <c r="EQ135" i="273"/>
  <c r="EQ136" i="273" s="1"/>
  <c r="EQ139" i="273" s="1"/>
  <c r="EP253" i="278"/>
  <c r="EP99" i="278"/>
  <c r="EO46" i="325"/>
  <c r="EO47" i="325" s="1"/>
  <c r="EO62" i="325" s="1"/>
  <c r="EO55" i="288"/>
  <c r="EN111" i="273"/>
  <c r="EM112" i="273" s="1"/>
  <c r="EM61" i="288" s="1"/>
  <c r="EM63" i="288" s="1"/>
  <c r="EM65" i="288" s="1"/>
  <c r="EN51" i="288"/>
  <c r="EN52" i="288" s="1"/>
  <c r="EN56" i="288" s="1"/>
  <c r="EN92" i="325"/>
  <c r="EN42" i="288"/>
  <c r="EN35" i="288"/>
  <c r="EN37" i="288" s="1"/>
  <c r="EM43" i="288"/>
  <c r="EM39" i="288"/>
  <c r="FD38" i="273"/>
  <c r="FD13" i="288"/>
  <c r="FD145" i="325"/>
  <c r="EQ103" i="273"/>
  <c r="EQ104" i="273" s="1"/>
  <c r="EQ107" i="273" s="1"/>
  <c r="EQ26" i="288"/>
  <c r="V99" i="325"/>
  <c r="EP42" i="325"/>
  <c r="EP43" i="325" s="1"/>
  <c r="EP93" i="325"/>
  <c r="EO108" i="273"/>
  <c r="EN58" i="325"/>
  <c r="EP49" i="278"/>
  <c r="EP237" i="278"/>
  <c r="EP135" i="278"/>
  <c r="EP277" i="278"/>
  <c r="EP189" i="278"/>
  <c r="EP205" i="278"/>
  <c r="EP71" i="278"/>
  <c r="EP118" i="278"/>
  <c r="EP181" i="278"/>
  <c r="EP229" i="278"/>
  <c r="EP261" i="278"/>
  <c r="EP56" i="278"/>
  <c r="EP144" i="278"/>
  <c r="EP126" i="278"/>
  <c r="EP197" i="278"/>
  <c r="EP221" i="278"/>
  <c r="EP269" i="278"/>
  <c r="EP79" i="278"/>
  <c r="EP173" i="278"/>
  <c r="EP153" i="278"/>
  <c r="EP213" i="278"/>
  <c r="EP245" i="278"/>
  <c r="EQ13" i="289"/>
  <c r="EQ14" i="289" s="1"/>
  <c r="EM20" i="327"/>
  <c r="EM22" i="278"/>
  <c r="EM39" i="278" s="1"/>
  <c r="EM41" i="278" s="1"/>
  <c r="EO34" i="278"/>
  <c r="EN129" i="325"/>
  <c r="EN117" i="325"/>
  <c r="EP28" i="278"/>
  <c r="EP29" i="278" s="1"/>
  <c r="EP34" i="278" s="1"/>
  <c r="EP130" i="325"/>
  <c r="EP118" i="325"/>
  <c r="EP26" i="327"/>
  <c r="EH314" i="278"/>
  <c r="EH315" i="278" s="1"/>
  <c r="EH327" i="278" s="1"/>
  <c r="EH67" i="265"/>
  <c r="EH323" i="278"/>
  <c r="EH324" i="278" s="1"/>
  <c r="EH328" i="278" s="1"/>
  <c r="EH73" i="265"/>
  <c r="EL33" i="278"/>
  <c r="EL35" i="278" s="1"/>
  <c r="EG329" i="278"/>
  <c r="EG30" i="265" s="1"/>
  <c r="FB319" i="278"/>
  <c r="FB310" i="278"/>
  <c r="EI311" i="278"/>
  <c r="EI312" i="278" s="1"/>
  <c r="EI320" i="278"/>
  <c r="EI321" i="278" s="1"/>
  <c r="EH11" i="265"/>
  <c r="EH29" i="265" s="1"/>
  <c r="EJ64" i="278"/>
  <c r="EJ66" i="278" s="1"/>
  <c r="EJ105" i="278" s="1"/>
  <c r="EI9" i="265"/>
  <c r="EN19" i="278"/>
  <c r="EN335" i="278"/>
  <c r="EJ300" i="278"/>
  <c r="EJ302" i="278" s="1"/>
  <c r="EJ303" i="278" s="1"/>
  <c r="EK72" i="278"/>
  <c r="EK73" i="278" s="1"/>
  <c r="EK106" i="278" s="1"/>
  <c r="EK57" i="278"/>
  <c r="EK58" i="278" s="1"/>
  <c r="EN276" i="278"/>
  <c r="EN278" i="278" s="1"/>
  <c r="EN294" i="278" s="1"/>
  <c r="EN268" i="278"/>
  <c r="EN270" i="278" s="1"/>
  <c r="EN293" i="278" s="1"/>
  <c r="EN252" i="278"/>
  <c r="EN254" i="278" s="1"/>
  <c r="EN291" i="278" s="1"/>
  <c r="EN260" i="278"/>
  <c r="EN262" i="278" s="1"/>
  <c r="EN292" i="278" s="1"/>
  <c r="EN236" i="278"/>
  <c r="EN238" i="278" s="1"/>
  <c r="EN289" i="278" s="1"/>
  <c r="EN244" i="278"/>
  <c r="EN246" i="278" s="1"/>
  <c r="EN290" i="278" s="1"/>
  <c r="EN220" i="278"/>
  <c r="EN222" i="278" s="1"/>
  <c r="EN287" i="278" s="1"/>
  <c r="EN228" i="278"/>
  <c r="EN230" i="278" s="1"/>
  <c r="EN288" i="278" s="1"/>
  <c r="EN204" i="278"/>
  <c r="EN206" i="278" s="1"/>
  <c r="EN285" i="278" s="1"/>
  <c r="EN212" i="278"/>
  <c r="EN214" i="278" s="1"/>
  <c r="EN286" i="278" s="1"/>
  <c r="EN196" i="278"/>
  <c r="EN198" i="278" s="1"/>
  <c r="EN284" i="278" s="1"/>
  <c r="EN180" i="278"/>
  <c r="EN182" i="278" s="1"/>
  <c r="EN282" i="278" s="1"/>
  <c r="EN188" i="278"/>
  <c r="EN190" i="278" s="1"/>
  <c r="EN283" i="278" s="1"/>
  <c r="EN152" i="278"/>
  <c r="EN154" i="278" s="1"/>
  <c r="EN161" i="278" s="1"/>
  <c r="EN172" i="278"/>
  <c r="EN174" i="278" s="1"/>
  <c r="EN281" i="278" s="1"/>
  <c r="EN134" i="278"/>
  <c r="EN136" i="278" s="1"/>
  <c r="EN159" i="278" s="1"/>
  <c r="EN143" i="278"/>
  <c r="EN145" i="278" s="1"/>
  <c r="EN160" i="278" s="1"/>
  <c r="EN20" i="278"/>
  <c r="FB275" i="278"/>
  <c r="FB251" i="278"/>
  <c r="FB259" i="278"/>
  <c r="FB267" i="278"/>
  <c r="FB235" i="278"/>
  <c r="FB243" i="278"/>
  <c r="FB219" i="278"/>
  <c r="FB227" i="278"/>
  <c r="FB203" i="278"/>
  <c r="FB211" i="278"/>
  <c r="FB195" i="278"/>
  <c r="FB179" i="278"/>
  <c r="FB187" i="278"/>
  <c r="FB151" i="278"/>
  <c r="FB171" i="278"/>
  <c r="FB133" i="278"/>
  <c r="FB142" i="278"/>
  <c r="EK127" i="278"/>
  <c r="EK128" i="278" s="1"/>
  <c r="EK158" i="278" s="1"/>
  <c r="EK80" i="278"/>
  <c r="EK81" i="278" s="1"/>
  <c r="EK107" i="278" s="1"/>
  <c r="EK119" i="278"/>
  <c r="EK120" i="278" s="1"/>
  <c r="EK157" i="278" s="1"/>
  <c r="EK50" i="278"/>
  <c r="EK51" i="278" s="1"/>
  <c r="EK104" i="278" s="1"/>
  <c r="EL80" i="278"/>
  <c r="EL81" i="278" s="1"/>
  <c r="EL107" i="278" s="1"/>
  <c r="EL119" i="278"/>
  <c r="EL120" i="278" s="1"/>
  <c r="EL157" i="278" s="1"/>
  <c r="EL127" i="278"/>
  <c r="EL128" i="278" s="1"/>
  <c r="EL158" i="278" s="1"/>
  <c r="EL50" i="278"/>
  <c r="EL51" i="278" s="1"/>
  <c r="EL104" i="278" s="1"/>
  <c r="EM295" i="278"/>
  <c r="EM301" i="278" s="1"/>
  <c r="EO126" i="273"/>
  <c r="EO21" i="285" s="1"/>
  <c r="EP69" i="273"/>
  <c r="EP15" i="275"/>
  <c r="EP73" i="273"/>
  <c r="EQ74" i="273" s="1"/>
  <c r="EP42" i="324"/>
  <c r="EP43" i="324" s="1"/>
  <c r="EN214" i="273"/>
  <c r="EN215" i="273" s="1"/>
  <c r="EN21" i="278" s="1"/>
  <c r="EN22" i="324"/>
  <c r="EN23" i="324" s="1"/>
  <c r="EN202" i="273"/>
  <c r="EN203" i="273" s="1"/>
  <c r="EN197" i="273"/>
  <c r="EN198" i="273" s="1"/>
  <c r="EN201" i="273" s="1"/>
  <c r="EN208" i="273"/>
  <c r="EN209" i="273" s="1"/>
  <c r="ER43" i="273"/>
  <c r="ER45" i="273" s="1"/>
  <c r="ER149" i="273" s="1"/>
  <c r="ER150" i="273" s="1"/>
  <c r="ER49" i="324" s="1"/>
  <c r="ER50" i="324" s="1"/>
  <c r="ES40" i="273"/>
  <c r="ER219" i="273"/>
  <c r="EN58" i="324"/>
  <c r="EN21" i="327"/>
  <c r="EQ64" i="273"/>
  <c r="EQ65" i="273" s="1"/>
  <c r="EQ45" i="325" s="1"/>
  <c r="EQ2" i="273"/>
  <c r="EQ2" i="265"/>
  <c r="EQ2" i="289"/>
  <c r="EQ2" i="320"/>
  <c r="EQ2" i="323"/>
  <c r="EQ2" i="315"/>
  <c r="EQ84" i="273"/>
  <c r="EQ85" i="273" s="1"/>
  <c r="EQ121" i="273"/>
  <c r="EQ122" i="273" s="1"/>
  <c r="EQ125" i="273" s="1"/>
  <c r="EQ2" i="275"/>
  <c r="EQ2" i="282"/>
  <c r="EQ154" i="273"/>
  <c r="EQ155" i="273" s="1"/>
  <c r="EQ2" i="327"/>
  <c r="EQ2" i="285"/>
  <c r="EQ2" i="324"/>
  <c r="EQ220" i="273"/>
  <c r="EQ221" i="273" s="1"/>
  <c r="EQ51" i="273"/>
  <c r="EQ52" i="273" s="1"/>
  <c r="EQ107" i="325" s="1"/>
  <c r="EQ108" i="325" s="1"/>
  <c r="EQ135" i="325" s="1"/>
  <c r="EQ2" i="286"/>
  <c r="EQ2" i="278"/>
  <c r="EQ2" i="325"/>
  <c r="EQ2" i="288"/>
  <c r="EQ163" i="273"/>
  <c r="EQ164" i="273" s="1"/>
  <c r="EP11" i="286"/>
  <c r="EP89" i="273"/>
  <c r="EP93" i="273"/>
  <c r="EQ94" i="273" s="1"/>
  <c r="EQ181" i="273" s="1"/>
  <c r="EN22" i="327"/>
  <c r="EN59" i="324"/>
  <c r="EO90" i="273"/>
  <c r="EO91" i="278" s="1"/>
  <c r="EO23" i="327"/>
  <c r="EO60" i="324"/>
  <c r="EL189" i="273"/>
  <c r="EL190" i="273" s="1"/>
  <c r="EM182" i="273"/>
  <c r="EO69" i="273"/>
  <c r="EO15" i="275"/>
  <c r="EO20" i="275" s="1"/>
  <c r="EP17" i="275" s="1"/>
  <c r="EO73" i="273"/>
  <c r="EP74" i="273" s="1"/>
  <c r="EO42" i="324"/>
  <c r="EO43" i="324" s="1"/>
  <c r="EP37" i="324"/>
  <c r="EP38" i="324" s="1"/>
  <c r="EP27" i="324"/>
  <c r="EP28" i="324" s="1"/>
  <c r="EP55" i="273"/>
  <c r="EQ56" i="273" s="1"/>
  <c r="EP178" i="273"/>
  <c r="EP32" i="324"/>
  <c r="EP33" i="324" s="1"/>
  <c r="EN23" i="327"/>
  <c r="EN60" i="324"/>
  <c r="EO58" i="324"/>
  <c r="EO21" i="327"/>
  <c r="EP4" i="327"/>
  <c r="EP4" i="288"/>
  <c r="EP4" i="282"/>
  <c r="EP4" i="315"/>
  <c r="EP4" i="275"/>
  <c r="EP4" i="286"/>
  <c r="EP4" i="278"/>
  <c r="EP4" i="325"/>
  <c r="EP4" i="285"/>
  <c r="EP4" i="289"/>
  <c r="EP4" i="323"/>
  <c r="EP4" i="320"/>
  <c r="EP4" i="265"/>
  <c r="EP4" i="324"/>
  <c r="EP4" i="273"/>
  <c r="EK3" i="323"/>
  <c r="EK3" i="282"/>
  <c r="EK3" i="289"/>
  <c r="EK3" i="278"/>
  <c r="EK3" i="286"/>
  <c r="EK3" i="327"/>
  <c r="EK3" i="325"/>
  <c r="EK3" i="288"/>
  <c r="EK3" i="320"/>
  <c r="EK3" i="324"/>
  <c r="EK3" i="315"/>
  <c r="EK3" i="285"/>
  <c r="EK3" i="275"/>
  <c r="EK3" i="265"/>
  <c r="EK3" i="273"/>
  <c r="EP169" i="273"/>
  <c r="EQ170" i="273" s="1"/>
  <c r="EQ172" i="273" s="1"/>
  <c r="EQ173" i="273" s="1"/>
  <c r="EP207" i="273"/>
  <c r="EO68" i="273"/>
  <c r="EO70" i="273" s="1"/>
  <c r="EO179" i="273"/>
  <c r="EP179" i="273"/>
  <c r="EP68" i="273"/>
  <c r="EO59" i="324"/>
  <c r="EO22" i="327"/>
  <c r="FE5" i="325"/>
  <c r="FE5" i="327"/>
  <c r="FE5" i="324"/>
  <c r="FE5" i="323"/>
  <c r="FC34" i="273"/>
  <c r="FD28" i="273"/>
  <c r="FD29" i="273" s="1"/>
  <c r="FD33" i="273" s="1"/>
  <c r="FD32" i="273"/>
  <c r="FB44" i="273"/>
  <c r="FB39" i="273"/>
  <c r="FE5" i="320"/>
  <c r="FE25" i="273"/>
  <c r="FE26" i="273" s="1"/>
  <c r="FE5" i="315"/>
  <c r="FE5" i="275"/>
  <c r="FE5" i="286"/>
  <c r="FE5" i="265"/>
  <c r="FE5" i="288"/>
  <c r="FE5" i="282"/>
  <c r="FE5" i="278"/>
  <c r="FE5" i="285"/>
  <c r="FE5" i="289"/>
  <c r="FE15" i="273"/>
  <c r="FE16" i="273" s="1"/>
  <c r="FE5" i="273"/>
  <c r="FD177" i="273"/>
  <c r="FD168" i="273"/>
  <c r="BG32" i="265"/>
  <c r="EJ109" i="278" l="1"/>
  <c r="EM28" i="285"/>
  <c r="FC87" i="278"/>
  <c r="FC88" i="278" s="1"/>
  <c r="FC94" i="278" s="1"/>
  <c r="FC48" i="324"/>
  <c r="ER62" i="324"/>
  <c r="ER25" i="327"/>
  <c r="FR10" i="273"/>
  <c r="FQ12" i="273"/>
  <c r="EP106" i="273"/>
  <c r="EP108" i="273" s="1"/>
  <c r="EP138" i="273"/>
  <c r="EQ106" i="273"/>
  <c r="EQ138" i="273"/>
  <c r="EQ245" i="278"/>
  <c r="EQ99" i="278"/>
  <c r="EO140" i="273"/>
  <c r="EN92" i="278"/>
  <c r="EL57" i="278"/>
  <c r="EL58" i="278" s="1"/>
  <c r="EL64" i="278" s="1"/>
  <c r="EL93" i="278"/>
  <c r="EL95" i="278" s="1"/>
  <c r="EL100" i="278" s="1"/>
  <c r="EL101" i="278" s="1"/>
  <c r="ER79" i="288"/>
  <c r="ER135" i="273"/>
  <c r="ER136" i="273" s="1"/>
  <c r="ER139" i="273" s="1"/>
  <c r="EP46" i="325"/>
  <c r="EP47" i="325" s="1"/>
  <c r="EP62" i="325" s="1"/>
  <c r="EP55" i="288"/>
  <c r="EO111" i="273"/>
  <c r="EN112" i="273" s="1"/>
  <c r="EN61" i="288" s="1"/>
  <c r="EN63" i="288" s="1"/>
  <c r="EN65" i="288" s="1"/>
  <c r="EO51" i="288"/>
  <c r="EO52" i="288" s="1"/>
  <c r="EO56" i="288" s="1"/>
  <c r="EO92" i="325"/>
  <c r="EO42" i="288"/>
  <c r="EO35" i="288"/>
  <c r="EO37" i="288" s="1"/>
  <c r="EN39" i="288"/>
  <c r="EN43" i="288"/>
  <c r="FE38" i="273"/>
  <c r="FE13" i="288"/>
  <c r="FE145" i="325"/>
  <c r="ER103" i="273"/>
  <c r="ER104" i="273" s="1"/>
  <c r="ER107" i="273" s="1"/>
  <c r="ER26" i="288"/>
  <c r="EQ42" i="325"/>
  <c r="EQ43" i="325" s="1"/>
  <c r="EQ93" i="325"/>
  <c r="EQ197" i="278"/>
  <c r="EO58" i="325"/>
  <c r="EQ269" i="278"/>
  <c r="EQ49" i="278"/>
  <c r="EQ126" i="278"/>
  <c r="EQ205" i="278"/>
  <c r="EQ153" i="278"/>
  <c r="EQ229" i="278"/>
  <c r="EQ56" i="278"/>
  <c r="EQ181" i="278"/>
  <c r="EQ261" i="278"/>
  <c r="EQ237" i="278"/>
  <c r="EQ277" i="278"/>
  <c r="EQ79" i="278"/>
  <c r="EQ71" i="278"/>
  <c r="EQ173" i="278"/>
  <c r="EQ221" i="278"/>
  <c r="EQ253" i="278"/>
  <c r="EQ118" i="278"/>
  <c r="EQ135" i="278"/>
  <c r="EQ144" i="278"/>
  <c r="EQ189" i="278"/>
  <c r="EQ213" i="278"/>
  <c r="ER13" i="289"/>
  <c r="ER14" i="289" s="1"/>
  <c r="EM33" i="278"/>
  <c r="EM35" i="278" s="1"/>
  <c r="EL72" i="278"/>
  <c r="EL73" i="278" s="1"/>
  <c r="EL106" i="278" s="1"/>
  <c r="BG334" i="278"/>
  <c r="BG336" i="278" s="1"/>
  <c r="BG11" i="327" s="1"/>
  <c r="EP40" i="278"/>
  <c r="EQ28" i="278"/>
  <c r="EQ29" i="278" s="1"/>
  <c r="EQ34" i="278" s="1"/>
  <c r="EQ130" i="325"/>
  <c r="EQ118" i="325"/>
  <c r="EQ26" i="327"/>
  <c r="EO129" i="325"/>
  <c r="EO117" i="325"/>
  <c r="EH329" i="278"/>
  <c r="EH30" i="265" s="1"/>
  <c r="EI314" i="278"/>
  <c r="EI315" i="278" s="1"/>
  <c r="EI327" i="278" s="1"/>
  <c r="EI67" i="265"/>
  <c r="EI323" i="278"/>
  <c r="EI324" i="278" s="1"/>
  <c r="EI328" i="278" s="1"/>
  <c r="EI73" i="265"/>
  <c r="EI10" i="265"/>
  <c r="EI11" i="265" s="1"/>
  <c r="EI29" i="265" s="1"/>
  <c r="EJ320" i="278"/>
  <c r="EJ321" i="278" s="1"/>
  <c r="FC319" i="278"/>
  <c r="FC310" i="278"/>
  <c r="EJ311" i="278"/>
  <c r="EJ312" i="278" s="1"/>
  <c r="EM11" i="325"/>
  <c r="EM34" i="265"/>
  <c r="EJ9" i="265"/>
  <c r="EN22" i="278"/>
  <c r="EN39" i="278" s="1"/>
  <c r="EN41" i="278" s="1"/>
  <c r="EL162" i="278"/>
  <c r="EO19" i="278"/>
  <c r="EO335" i="278"/>
  <c r="FC44" i="273"/>
  <c r="FC275" i="278"/>
  <c r="FC243" i="278"/>
  <c r="FC259" i="278"/>
  <c r="FC267" i="278"/>
  <c r="FC235" i="278"/>
  <c r="FC211" i="278"/>
  <c r="FC251" i="278"/>
  <c r="FC219" i="278"/>
  <c r="FC227" i="278"/>
  <c r="FC187" i="278"/>
  <c r="FC203" i="278"/>
  <c r="FC195" i="278"/>
  <c r="FC171" i="278"/>
  <c r="FC179" i="278"/>
  <c r="FC142" i="278"/>
  <c r="FC151" i="278"/>
  <c r="FC133" i="278"/>
  <c r="EO268" i="278"/>
  <c r="EO270" i="278" s="1"/>
  <c r="EO293" i="278" s="1"/>
  <c r="EO276" i="278"/>
  <c r="EO278" i="278" s="1"/>
  <c r="EO294" i="278" s="1"/>
  <c r="EO244" i="278"/>
  <c r="EO246" i="278" s="1"/>
  <c r="EO290" i="278" s="1"/>
  <c r="EO252" i="278"/>
  <c r="EO254" i="278" s="1"/>
  <c r="EO291" i="278" s="1"/>
  <c r="EO260" i="278"/>
  <c r="EO262" i="278" s="1"/>
  <c r="EO292" i="278" s="1"/>
  <c r="EO236" i="278"/>
  <c r="EO238" i="278" s="1"/>
  <c r="EO289" i="278" s="1"/>
  <c r="EO212" i="278"/>
  <c r="EO214" i="278" s="1"/>
  <c r="EO286" i="278" s="1"/>
  <c r="EO220" i="278"/>
  <c r="EO222" i="278" s="1"/>
  <c r="EO287" i="278" s="1"/>
  <c r="EO228" i="278"/>
  <c r="EO230" i="278" s="1"/>
  <c r="EO288" i="278" s="1"/>
  <c r="EO204" i="278"/>
  <c r="EO206" i="278" s="1"/>
  <c r="EO285" i="278" s="1"/>
  <c r="EO188" i="278"/>
  <c r="EO190" i="278" s="1"/>
  <c r="EO283" i="278" s="1"/>
  <c r="EO196" i="278"/>
  <c r="EO198" i="278" s="1"/>
  <c r="EO284" i="278" s="1"/>
  <c r="EO172" i="278"/>
  <c r="EO174" i="278" s="1"/>
  <c r="EO281" i="278" s="1"/>
  <c r="EO180" i="278"/>
  <c r="EO182" i="278" s="1"/>
  <c r="EO282" i="278" s="1"/>
  <c r="EO143" i="278"/>
  <c r="EO145" i="278" s="1"/>
  <c r="EO160" i="278" s="1"/>
  <c r="EO152" i="278"/>
  <c r="EO154" i="278" s="1"/>
  <c r="EO161" i="278" s="1"/>
  <c r="EO134" i="278"/>
  <c r="EO136" i="278" s="1"/>
  <c r="EO159" i="278" s="1"/>
  <c r="EO20" i="278"/>
  <c r="EM119" i="278"/>
  <c r="EM120" i="278" s="1"/>
  <c r="EM157" i="278" s="1"/>
  <c r="EM80" i="278"/>
  <c r="EM81" i="278" s="1"/>
  <c r="EM107" i="278" s="1"/>
  <c r="EM127" i="278"/>
  <c r="EM128" i="278" s="1"/>
  <c r="EM158" i="278" s="1"/>
  <c r="EM50" i="278"/>
  <c r="EM51" i="278" s="1"/>
  <c r="EM104" i="278" s="1"/>
  <c r="EK64" i="278"/>
  <c r="EK61" i="278"/>
  <c r="EK62" i="278" s="1"/>
  <c r="EK65" i="278" s="1"/>
  <c r="EK162" i="278"/>
  <c r="EN295" i="278"/>
  <c r="EN301" i="278" s="1"/>
  <c r="EM66" i="324"/>
  <c r="EO214" i="273"/>
  <c r="EO215" i="273" s="1"/>
  <c r="EO21" i="278" s="1"/>
  <c r="EO22" i="324"/>
  <c r="EO23" i="324" s="1"/>
  <c r="EQ68" i="273"/>
  <c r="EQ179" i="273"/>
  <c r="EP180" i="273"/>
  <c r="EP88" i="273"/>
  <c r="EP90" i="273" s="1"/>
  <c r="EP91" i="278" s="1"/>
  <c r="EP124" i="273"/>
  <c r="EP126" i="273" s="1"/>
  <c r="EP21" i="285" s="1"/>
  <c r="EL3" i="273"/>
  <c r="EL3" i="286"/>
  <c r="EL3" i="324"/>
  <c r="EL3" i="289"/>
  <c r="EL3" i="315"/>
  <c r="EL3" i="320"/>
  <c r="EL3" i="282"/>
  <c r="EL3" i="285"/>
  <c r="EL3" i="323"/>
  <c r="EL3" i="278"/>
  <c r="EL3" i="265"/>
  <c r="EL3" i="288"/>
  <c r="EL3" i="325"/>
  <c r="EL3" i="327"/>
  <c r="EL3" i="275"/>
  <c r="EQ11" i="286"/>
  <c r="EQ89" i="273"/>
  <c r="EQ93" i="273"/>
  <c r="ER94" i="273" s="1"/>
  <c r="ER181" i="273" s="1"/>
  <c r="ES219" i="273"/>
  <c r="ET40" i="273"/>
  <c r="ES43" i="273"/>
  <c r="ES45" i="273" s="1"/>
  <c r="ES149" i="273" s="1"/>
  <c r="ES150" i="273" s="1"/>
  <c r="ES49" i="324" s="1"/>
  <c r="ES50" i="324" s="1"/>
  <c r="EP24" i="327"/>
  <c r="EP61" i="324"/>
  <c r="EP58" i="324"/>
  <c r="EP21" i="327"/>
  <c r="EQ207" i="273"/>
  <c r="EQ169" i="273"/>
  <c r="ER170" i="273" s="1"/>
  <c r="ER172" i="273" s="1"/>
  <c r="ER173" i="273" s="1"/>
  <c r="ER2" i="278"/>
  <c r="ER2" i="325"/>
  <c r="ER64" i="273"/>
  <c r="ER2" i="315"/>
  <c r="ER2" i="320"/>
  <c r="ER2" i="324"/>
  <c r="ER2" i="288"/>
  <c r="ER163" i="273"/>
  <c r="ER164" i="273" s="1"/>
  <c r="ER121" i="273"/>
  <c r="ER122" i="273" s="1"/>
  <c r="ER125" i="273" s="1"/>
  <c r="ER2" i="265"/>
  <c r="ER2" i="286"/>
  <c r="ER84" i="273"/>
  <c r="ER85" i="273" s="1"/>
  <c r="ER2" i="275"/>
  <c r="ER2" i="323"/>
  <c r="ER2" i="289"/>
  <c r="ER2" i="282"/>
  <c r="ER220" i="273"/>
  <c r="ER221" i="273" s="1"/>
  <c r="ER51" i="273"/>
  <c r="ER2" i="285"/>
  <c r="ER2" i="327"/>
  <c r="ER2" i="273"/>
  <c r="ER154" i="273"/>
  <c r="ER155" i="273" s="1"/>
  <c r="EQ88" i="273"/>
  <c r="EQ180" i="273"/>
  <c r="EQ124" i="273"/>
  <c r="EQ4" i="286"/>
  <c r="EQ4" i="265"/>
  <c r="EQ4" i="285"/>
  <c r="EQ4" i="273"/>
  <c r="EQ4" i="320"/>
  <c r="EQ4" i="289"/>
  <c r="EQ4" i="288"/>
  <c r="EQ4" i="325"/>
  <c r="EQ4" i="282"/>
  <c r="EQ4" i="324"/>
  <c r="EQ4" i="275"/>
  <c r="EQ4" i="327"/>
  <c r="EQ4" i="323"/>
  <c r="EQ4" i="315"/>
  <c r="EQ4" i="278"/>
  <c r="EP22" i="327"/>
  <c r="EP59" i="324"/>
  <c r="EP60" i="324"/>
  <c r="EP23" i="327"/>
  <c r="EQ55" i="273"/>
  <c r="ER56" i="273" s="1"/>
  <c r="EQ37" i="324"/>
  <c r="EQ38" i="324" s="1"/>
  <c r="EQ27" i="324"/>
  <c r="EQ28" i="324" s="1"/>
  <c r="EQ178" i="273"/>
  <c r="EQ32" i="324"/>
  <c r="EQ33" i="324" s="1"/>
  <c r="EN20" i="327"/>
  <c r="EN57" i="324"/>
  <c r="EN63" i="324" s="1"/>
  <c r="EN64" i="324" s="1"/>
  <c r="EP20" i="275"/>
  <c r="EQ17" i="275" s="1"/>
  <c r="EP70" i="273"/>
  <c r="EO61" i="324"/>
  <c r="EO24" i="327"/>
  <c r="EN182" i="273"/>
  <c r="EM189" i="273"/>
  <c r="EM190" i="273" s="1"/>
  <c r="EO208" i="273"/>
  <c r="EO209" i="273" s="1"/>
  <c r="EO197" i="273"/>
  <c r="EO198" i="273" s="1"/>
  <c r="EO202" i="273"/>
  <c r="EO203" i="273" s="1"/>
  <c r="EQ69" i="273"/>
  <c r="EQ15" i="275"/>
  <c r="EQ73" i="273"/>
  <c r="ER74" i="273" s="1"/>
  <c r="EQ42" i="324"/>
  <c r="EQ43" i="324" s="1"/>
  <c r="FF5" i="327"/>
  <c r="FF5" i="325"/>
  <c r="FD34" i="273"/>
  <c r="FC39" i="273"/>
  <c r="FF5" i="324"/>
  <c r="FF5" i="323"/>
  <c r="FE28" i="273"/>
  <c r="FE29" i="273" s="1"/>
  <c r="FE33" i="273" s="1"/>
  <c r="FE32" i="273"/>
  <c r="FF5" i="320"/>
  <c r="FF25" i="273"/>
  <c r="FF26" i="273" s="1"/>
  <c r="FF5" i="315"/>
  <c r="FE177" i="273"/>
  <c r="FE168" i="273"/>
  <c r="FF5" i="275"/>
  <c r="FF5" i="286"/>
  <c r="FF5" i="265"/>
  <c r="FF5" i="288"/>
  <c r="FF5" i="282"/>
  <c r="FF5" i="285"/>
  <c r="FF5" i="289"/>
  <c r="FF5" i="278"/>
  <c r="FF15" i="273"/>
  <c r="FF16" i="273" s="1"/>
  <c r="FF5" i="273"/>
  <c r="EL108" i="278" l="1"/>
  <c r="EL50" i="325"/>
  <c r="EL51" i="325" s="1"/>
  <c r="EL54" i="325" s="1"/>
  <c r="EL55" i="325" s="1"/>
  <c r="EL59" i="325" s="1"/>
  <c r="EL60" i="325" s="1"/>
  <c r="FD87" i="278"/>
  <c r="FD88" i="278" s="1"/>
  <c r="FD94" i="278" s="1"/>
  <c r="FD48" i="324"/>
  <c r="ES25" i="327"/>
  <c r="ES62" i="324"/>
  <c r="FS10" i="273"/>
  <c r="FR12" i="273"/>
  <c r="ER106" i="273"/>
  <c r="ER138" i="273"/>
  <c r="ES79" i="288"/>
  <c r="ES135" i="273"/>
  <c r="ES136" i="273" s="1"/>
  <c r="ES139" i="273" s="1"/>
  <c r="EL61" i="278"/>
  <c r="EL62" i="278" s="1"/>
  <c r="EL65" i="278" s="1"/>
  <c r="EL66" i="278" s="1"/>
  <c r="EL105" i="278" s="1"/>
  <c r="EL109" i="278" s="1"/>
  <c r="EM57" i="278"/>
  <c r="EM58" i="278" s="1"/>
  <c r="EM64" i="278" s="1"/>
  <c r="EM93" i="278"/>
  <c r="EM95" i="278" s="1"/>
  <c r="EM100" i="278" s="1"/>
  <c r="EM101" i="278" s="1"/>
  <c r="ER269" i="278"/>
  <c r="ER99" i="278"/>
  <c r="EP140" i="273"/>
  <c r="EO92" i="278"/>
  <c r="EP111" i="273"/>
  <c r="EO112" i="273" s="1"/>
  <c r="EO61" i="288" s="1"/>
  <c r="EO63" i="288" s="1"/>
  <c r="EO65" i="288" s="1"/>
  <c r="EP51" i="288"/>
  <c r="EP52" i="288" s="1"/>
  <c r="EP56" i="288" s="1"/>
  <c r="EQ46" i="325"/>
  <c r="EQ55" i="288"/>
  <c r="EP92" i="325"/>
  <c r="EP42" i="288"/>
  <c r="EP35" i="288"/>
  <c r="EP37" i="288" s="1"/>
  <c r="EO43" i="288"/>
  <c r="EO39" i="288"/>
  <c r="FF38" i="273"/>
  <c r="FF13" i="288"/>
  <c r="FF145" i="325"/>
  <c r="ES103" i="273"/>
  <c r="ES104" i="273" s="1"/>
  <c r="ES107" i="273" s="1"/>
  <c r="ES26" i="288"/>
  <c r="EQ47" i="325"/>
  <c r="EQ62" i="325" s="1"/>
  <c r="ER42" i="325"/>
  <c r="ER43" i="325" s="1"/>
  <c r="ER93" i="325"/>
  <c r="EQ108" i="273"/>
  <c r="EP58" i="325"/>
  <c r="EM72" i="278"/>
  <c r="EM73" i="278" s="1"/>
  <c r="EM106" i="278" s="1"/>
  <c r="ER173" i="278"/>
  <c r="ER153" i="278"/>
  <c r="ER221" i="278"/>
  <c r="ER237" i="278"/>
  <c r="ER126" i="278"/>
  <c r="ER71" i="278"/>
  <c r="ER181" i="278"/>
  <c r="ER213" i="278"/>
  <c r="ER277" i="278"/>
  <c r="ER49" i="278"/>
  <c r="ER79" i="278"/>
  <c r="ER197" i="278"/>
  <c r="ER205" i="278"/>
  <c r="ER118" i="278"/>
  <c r="ER135" i="278"/>
  <c r="ER229" i="278"/>
  <c r="ER253" i="278"/>
  <c r="ER56" i="278"/>
  <c r="ER144" i="278"/>
  <c r="ER189" i="278"/>
  <c r="ER245" i="278"/>
  <c r="ER261" i="278"/>
  <c r="ES13" i="289"/>
  <c r="ES14" i="289" s="1"/>
  <c r="BG12" i="325"/>
  <c r="EQ40" i="278"/>
  <c r="EP117" i="325"/>
  <c r="EP129" i="325"/>
  <c r="ER28" i="278"/>
  <c r="ER29" i="278" s="1"/>
  <c r="ER34" i="278" s="1"/>
  <c r="ER118" i="325"/>
  <c r="ER130" i="325"/>
  <c r="EI329" i="278"/>
  <c r="EI30" i="265" s="1"/>
  <c r="EJ323" i="278"/>
  <c r="EJ324" i="278" s="1"/>
  <c r="EJ328" i="278" s="1"/>
  <c r="EJ73" i="265"/>
  <c r="EJ314" i="278"/>
  <c r="EJ315" i="278" s="1"/>
  <c r="EJ327" i="278" s="1"/>
  <c r="EJ67" i="265"/>
  <c r="EJ10" i="265"/>
  <c r="EJ11" i="265" s="1"/>
  <c r="EJ29" i="265" s="1"/>
  <c r="FD319" i="278"/>
  <c r="FD310" i="278"/>
  <c r="EQ126" i="273"/>
  <c r="EQ21" i="285" s="1"/>
  <c r="EN33" i="278"/>
  <c r="EN35" i="278" s="1"/>
  <c r="EO295" i="278"/>
  <c r="EO301" i="278" s="1"/>
  <c r="EP19" i="278"/>
  <c r="EP335" i="278"/>
  <c r="EK300" i="278"/>
  <c r="EK302" i="278" s="1"/>
  <c r="EK303" i="278" s="1"/>
  <c r="EL300" i="278"/>
  <c r="EL302" i="278" s="1"/>
  <c r="EL303" i="278" s="1"/>
  <c r="EO22" i="278"/>
  <c r="EO39" i="278" s="1"/>
  <c r="EO41" i="278" s="1"/>
  <c r="EP276" i="278"/>
  <c r="EP278" i="278" s="1"/>
  <c r="EP294" i="278" s="1"/>
  <c r="EP268" i="278"/>
  <c r="EP270" i="278" s="1"/>
  <c r="EP293" i="278" s="1"/>
  <c r="EP252" i="278"/>
  <c r="EP254" i="278" s="1"/>
  <c r="EP291" i="278" s="1"/>
  <c r="EP260" i="278"/>
  <c r="EP262" i="278" s="1"/>
  <c r="EP292" i="278" s="1"/>
  <c r="EP204" i="278"/>
  <c r="EP206" i="278" s="1"/>
  <c r="EP285" i="278" s="1"/>
  <c r="EP236" i="278"/>
  <c r="EP238" i="278" s="1"/>
  <c r="EP289" i="278" s="1"/>
  <c r="EP212" i="278"/>
  <c r="EP214" i="278" s="1"/>
  <c r="EP286" i="278" s="1"/>
  <c r="EP220" i="278"/>
  <c r="EP222" i="278" s="1"/>
  <c r="EP287" i="278" s="1"/>
  <c r="EP244" i="278"/>
  <c r="EP246" i="278" s="1"/>
  <c r="EP290" i="278" s="1"/>
  <c r="EP228" i="278"/>
  <c r="EP230" i="278" s="1"/>
  <c r="EP288" i="278" s="1"/>
  <c r="EP180" i="278"/>
  <c r="EP182" i="278" s="1"/>
  <c r="EP282" i="278" s="1"/>
  <c r="EP196" i="278"/>
  <c r="EP198" i="278" s="1"/>
  <c r="EP284" i="278" s="1"/>
  <c r="EP172" i="278"/>
  <c r="EP174" i="278" s="1"/>
  <c r="EP281" i="278" s="1"/>
  <c r="EP188" i="278"/>
  <c r="EP190" i="278" s="1"/>
  <c r="EP283" i="278" s="1"/>
  <c r="EP134" i="278"/>
  <c r="EP136" i="278" s="1"/>
  <c r="EP159" i="278" s="1"/>
  <c r="EP143" i="278"/>
  <c r="EP145" i="278" s="1"/>
  <c r="EP160" i="278" s="1"/>
  <c r="EP152" i="278"/>
  <c r="EP154" i="278" s="1"/>
  <c r="EP161" i="278" s="1"/>
  <c r="EP20" i="278"/>
  <c r="EM162" i="278"/>
  <c r="FD44" i="273"/>
  <c r="FD275" i="278"/>
  <c r="FD267" i="278"/>
  <c r="FD251" i="278"/>
  <c r="FD259" i="278"/>
  <c r="FD203" i="278"/>
  <c r="FD235" i="278"/>
  <c r="FD211" i="278"/>
  <c r="FD243" i="278"/>
  <c r="FD219" i="278"/>
  <c r="FD227" i="278"/>
  <c r="FD179" i="278"/>
  <c r="FD195" i="278"/>
  <c r="FD171" i="278"/>
  <c r="FD133" i="278"/>
  <c r="FD142" i="278"/>
  <c r="FD151" i="278"/>
  <c r="FD187" i="278"/>
  <c r="EN127" i="278"/>
  <c r="EN128" i="278" s="1"/>
  <c r="EN158" i="278" s="1"/>
  <c r="EN119" i="278"/>
  <c r="EN120" i="278" s="1"/>
  <c r="EN157" i="278" s="1"/>
  <c r="EN50" i="278"/>
  <c r="EN51" i="278" s="1"/>
  <c r="EN104" i="278" s="1"/>
  <c r="EN80" i="278"/>
  <c r="EN81" i="278" s="1"/>
  <c r="EN107" i="278" s="1"/>
  <c r="EK66" i="278"/>
  <c r="EK105" i="278" s="1"/>
  <c r="EK109" i="278" s="1"/>
  <c r="EQ20" i="275"/>
  <c r="ER17" i="275" s="1"/>
  <c r="EO201" i="273"/>
  <c r="EN34" i="265"/>
  <c r="EN66" i="324"/>
  <c r="EN11" i="325"/>
  <c r="EN28" i="285"/>
  <c r="EQ59" i="324"/>
  <c r="EQ22" i="327"/>
  <c r="ER68" i="273"/>
  <c r="ER179" i="273"/>
  <c r="ER52" i="273"/>
  <c r="ER107" i="325" s="1"/>
  <c r="ER108" i="325" s="1"/>
  <c r="ER135" i="325" s="1"/>
  <c r="ER65" i="273"/>
  <c r="ER45" i="325" s="1"/>
  <c r="ES163" i="273"/>
  <c r="ES164" i="273" s="1"/>
  <c r="ES2" i="320"/>
  <c r="ES2" i="282"/>
  <c r="ES64" i="273"/>
  <c r="ES65" i="273" s="1"/>
  <c r="ES45" i="325" s="1"/>
  <c r="ES2" i="324"/>
  <c r="ES2" i="285"/>
  <c r="ES2" i="325"/>
  <c r="ES2" i="288"/>
  <c r="ES84" i="273"/>
  <c r="ES85" i="273" s="1"/>
  <c r="ES2" i="327"/>
  <c r="ES2" i="315"/>
  <c r="ES51" i="273"/>
  <c r="ES52" i="273" s="1"/>
  <c r="ES107" i="325" s="1"/>
  <c r="ES108" i="325" s="1"/>
  <c r="ES135" i="325" s="1"/>
  <c r="ES2" i="278"/>
  <c r="ES2" i="289"/>
  <c r="ES154" i="273"/>
  <c r="ES155" i="273" s="1"/>
  <c r="ES2" i="275"/>
  <c r="ES2" i="273"/>
  <c r="ES220" i="273"/>
  <c r="ES221" i="273" s="1"/>
  <c r="ES121" i="273"/>
  <c r="ES122" i="273" s="1"/>
  <c r="ES125" i="273" s="1"/>
  <c r="ES2" i="265"/>
  <c r="ES2" i="323"/>
  <c r="ES2" i="286"/>
  <c r="EQ24" i="327"/>
  <c r="EQ61" i="324"/>
  <c r="EP208" i="273"/>
  <c r="EP209" i="273" s="1"/>
  <c r="EP197" i="273"/>
  <c r="EP198" i="273" s="1"/>
  <c r="EP201" i="273" s="1"/>
  <c r="EP202" i="273"/>
  <c r="EP203" i="273" s="1"/>
  <c r="EM3" i="320"/>
  <c r="EM3" i="282"/>
  <c r="EM3" i="327"/>
  <c r="EM3" i="325"/>
  <c r="EM3" i="289"/>
  <c r="EM3" i="324"/>
  <c r="EM3" i="323"/>
  <c r="EM3" i="278"/>
  <c r="EM3" i="288"/>
  <c r="EM3" i="275"/>
  <c r="EM3" i="286"/>
  <c r="EM3" i="315"/>
  <c r="EM3" i="285"/>
  <c r="EM3" i="265"/>
  <c r="EM3" i="273"/>
  <c r="EQ70" i="273"/>
  <c r="EP214" i="273"/>
  <c r="EP215" i="273" s="1"/>
  <c r="EP21" i="278" s="1"/>
  <c r="EP22" i="324"/>
  <c r="EP23" i="324" s="1"/>
  <c r="EQ58" i="324"/>
  <c r="EQ21" i="327"/>
  <c r="EU40" i="273"/>
  <c r="ET43" i="273"/>
  <c r="ET45" i="273" s="1"/>
  <c r="ET149" i="273" s="1"/>
  <c r="ET150" i="273" s="1"/>
  <c r="ET49" i="324" s="1"/>
  <c r="ET50" i="324" s="1"/>
  <c r="ET219" i="273"/>
  <c r="EO20" i="327"/>
  <c r="EO57" i="324"/>
  <c r="EO63" i="324" s="1"/>
  <c r="EO64" i="324" s="1"/>
  <c r="ER180" i="273"/>
  <c r="ER124" i="273"/>
  <c r="ER88" i="273"/>
  <c r="EN189" i="273"/>
  <c r="EN190" i="273" s="1"/>
  <c r="EO182" i="273"/>
  <c r="EQ23" i="327"/>
  <c r="EQ60" i="324"/>
  <c r="EQ90" i="273"/>
  <c r="EQ91" i="278" s="1"/>
  <c r="ER11" i="286"/>
  <c r="ER93" i="273"/>
  <c r="ES94" i="273" s="1"/>
  <c r="ES181" i="273" s="1"/>
  <c r="ER89" i="273"/>
  <c r="ER169" i="273"/>
  <c r="ES170" i="273" s="1"/>
  <c r="ES172" i="273" s="1"/>
  <c r="ES173" i="273" s="1"/>
  <c r="ER207" i="273"/>
  <c r="ER4" i="327"/>
  <c r="ER4" i="282"/>
  <c r="ER4" i="286"/>
  <c r="ER4" i="278"/>
  <c r="ER4" i="323"/>
  <c r="ER4" i="288"/>
  <c r="ER4" i="320"/>
  <c r="ER4" i="289"/>
  <c r="ER4" i="275"/>
  <c r="ER4" i="325"/>
  <c r="ER4" i="273"/>
  <c r="ER4" i="315"/>
  <c r="ER4" i="265"/>
  <c r="ER4" i="324"/>
  <c r="ER4" i="285"/>
  <c r="FD39" i="273"/>
  <c r="FG5" i="327"/>
  <c r="FG5" i="325"/>
  <c r="FG5" i="324"/>
  <c r="FG5" i="323"/>
  <c r="FF28" i="273"/>
  <c r="FF29" i="273" s="1"/>
  <c r="FF33" i="273" s="1"/>
  <c r="FF32" i="273"/>
  <c r="FE34" i="273"/>
  <c r="FG5" i="320"/>
  <c r="FG25" i="273"/>
  <c r="FG26" i="273" s="1"/>
  <c r="FG5" i="315"/>
  <c r="FF177" i="273"/>
  <c r="FF168" i="273"/>
  <c r="FG5" i="265"/>
  <c r="FG5" i="288"/>
  <c r="FG5" i="282"/>
  <c r="FG5" i="275"/>
  <c r="FG5" i="286"/>
  <c r="FG5" i="285"/>
  <c r="FG5" i="289"/>
  <c r="FG5" i="278"/>
  <c r="FG15" i="273"/>
  <c r="FG16" i="273" s="1"/>
  <c r="FG5" i="273"/>
  <c r="EM108" i="278" l="1"/>
  <c r="EM50" i="325"/>
  <c r="EM51" i="325" s="1"/>
  <c r="EM54" i="325" s="1"/>
  <c r="EM55" i="325" s="1"/>
  <c r="EM59" i="325" s="1"/>
  <c r="EM60" i="325" s="1"/>
  <c r="ET25" i="327"/>
  <c r="ET62" i="324"/>
  <c r="FE87" i="278"/>
  <c r="FE88" i="278" s="1"/>
  <c r="FE94" i="278" s="1"/>
  <c r="FE48" i="324"/>
  <c r="EM61" i="278"/>
  <c r="EM62" i="278" s="1"/>
  <c r="EM65" i="278" s="1"/>
  <c r="FT10" i="273"/>
  <c r="FS12" i="273"/>
  <c r="ET79" i="288"/>
  <c r="ET135" i="273"/>
  <c r="ET136" i="273" s="1"/>
  <c r="ET139" i="273" s="1"/>
  <c r="EN72" i="278"/>
  <c r="EN73" i="278" s="1"/>
  <c r="EN106" i="278" s="1"/>
  <c r="EN93" i="278"/>
  <c r="EN95" i="278" s="1"/>
  <c r="EN100" i="278" s="1"/>
  <c r="EN101" i="278" s="1"/>
  <c r="ES269" i="278"/>
  <c r="ES99" i="278"/>
  <c r="EQ140" i="273"/>
  <c r="EP92" i="278"/>
  <c r="EQ111" i="273"/>
  <c r="EP112" i="273" s="1"/>
  <c r="EP61" i="288" s="1"/>
  <c r="EP63" i="288" s="1"/>
  <c r="EP65" i="288" s="1"/>
  <c r="EQ51" i="288"/>
  <c r="EQ52" i="288" s="1"/>
  <c r="EQ56" i="288" s="1"/>
  <c r="ER46" i="325"/>
  <c r="ER47" i="325" s="1"/>
  <c r="ER62" i="325" s="1"/>
  <c r="ER55" i="288"/>
  <c r="EP43" i="288"/>
  <c r="EP39" i="288"/>
  <c r="EQ92" i="325"/>
  <c r="EQ42" i="288"/>
  <c r="EQ35" i="288"/>
  <c r="EQ37" i="288" s="1"/>
  <c r="ET103" i="273"/>
  <c r="ET104" i="273" s="1"/>
  <c r="ET107" i="273" s="1"/>
  <c r="ET26" i="288"/>
  <c r="FG38" i="273"/>
  <c r="FG13" i="288"/>
  <c r="FG145" i="325"/>
  <c r="ES42" i="325"/>
  <c r="ES43" i="325" s="1"/>
  <c r="ES93" i="325"/>
  <c r="ER108" i="273"/>
  <c r="EQ58" i="325"/>
  <c r="ES153" i="278"/>
  <c r="ES245" i="278"/>
  <c r="ES221" i="278"/>
  <c r="ES118" i="278"/>
  <c r="ES71" i="278"/>
  <c r="ES197" i="278"/>
  <c r="ES181" i="278"/>
  <c r="ES237" i="278"/>
  <c r="ES229" i="278"/>
  <c r="ES261" i="278"/>
  <c r="ES144" i="278"/>
  <c r="ET13" i="289"/>
  <c r="ET14" i="289" s="1"/>
  <c r="ES56" i="278"/>
  <c r="ES79" i="278"/>
  <c r="ES189" i="278"/>
  <c r="ES213" i="278"/>
  <c r="ES253" i="278"/>
  <c r="ES277" i="278"/>
  <c r="ES49" i="278"/>
  <c r="ES126" i="278"/>
  <c r="ES135" i="278"/>
  <c r="ES173" i="278"/>
  <c r="ES205" i="278"/>
  <c r="ER40" i="278"/>
  <c r="EQ129" i="325"/>
  <c r="EQ117" i="325"/>
  <c r="ES26" i="327"/>
  <c r="ES28" i="278"/>
  <c r="ES29" i="278" s="1"/>
  <c r="ES40" i="278" s="1"/>
  <c r="ES118" i="325"/>
  <c r="ES130" i="325"/>
  <c r="ER26" i="327"/>
  <c r="EJ329" i="278"/>
  <c r="EJ30" i="265" s="1"/>
  <c r="ER126" i="273"/>
  <c r="ER21" i="285" s="1"/>
  <c r="EP22" i="278"/>
  <c r="EP33" i="278" s="1"/>
  <c r="EP35" i="278" s="1"/>
  <c r="EP93" i="278" s="1"/>
  <c r="EN57" i="278"/>
  <c r="EN58" i="278" s="1"/>
  <c r="EN61" i="278" s="1"/>
  <c r="EN62" i="278" s="1"/>
  <c r="EN65" i="278" s="1"/>
  <c r="EK10" i="265"/>
  <c r="EK320" i="278"/>
  <c r="EK321" i="278" s="1"/>
  <c r="EK311" i="278"/>
  <c r="EK312" i="278" s="1"/>
  <c r="EL311" i="278"/>
  <c r="EL312" i="278" s="1"/>
  <c r="FE310" i="278"/>
  <c r="FE319" i="278"/>
  <c r="EL10" i="265"/>
  <c r="EL320" i="278"/>
  <c r="EL321" i="278" s="1"/>
  <c r="EM66" i="278"/>
  <c r="EM105" i="278" s="1"/>
  <c r="EN162" i="278"/>
  <c r="EK9" i="265"/>
  <c r="EL9" i="265"/>
  <c r="EO33" i="278"/>
  <c r="EO35" i="278" s="1"/>
  <c r="EQ19" i="278"/>
  <c r="EQ335" i="278"/>
  <c r="EM300" i="278"/>
  <c r="EM302" i="278" s="1"/>
  <c r="EM303" i="278" s="1"/>
  <c r="EO127" i="278"/>
  <c r="EO128" i="278" s="1"/>
  <c r="EO158" i="278" s="1"/>
  <c r="EO80" i="278"/>
  <c r="EO81" i="278" s="1"/>
  <c r="EO107" i="278" s="1"/>
  <c r="EO119" i="278"/>
  <c r="EO120" i="278" s="1"/>
  <c r="EO157" i="278" s="1"/>
  <c r="EO50" i="278"/>
  <c r="EO51" i="278" s="1"/>
  <c r="EO104" i="278" s="1"/>
  <c r="FE259" i="278"/>
  <c r="FE267" i="278"/>
  <c r="FE243" i="278"/>
  <c r="FE275" i="278"/>
  <c r="FE251" i="278"/>
  <c r="FE227" i="278"/>
  <c r="FE203" i="278"/>
  <c r="FE235" i="278"/>
  <c r="FE211" i="278"/>
  <c r="FE219" i="278"/>
  <c r="FE171" i="278"/>
  <c r="FE187" i="278"/>
  <c r="FE195" i="278"/>
  <c r="FE133" i="278"/>
  <c r="FE142" i="278"/>
  <c r="FE179" i="278"/>
  <c r="FE151" i="278"/>
  <c r="EQ276" i="278"/>
  <c r="EQ278" i="278" s="1"/>
  <c r="EQ294" i="278" s="1"/>
  <c r="EQ260" i="278"/>
  <c r="EQ262" i="278" s="1"/>
  <c r="EQ292" i="278" s="1"/>
  <c r="EQ268" i="278"/>
  <c r="EQ270" i="278" s="1"/>
  <c r="EQ293" i="278" s="1"/>
  <c r="EQ244" i="278"/>
  <c r="EQ246" i="278" s="1"/>
  <c r="EQ290" i="278" s="1"/>
  <c r="EQ252" i="278"/>
  <c r="EQ254" i="278" s="1"/>
  <c r="EQ291" i="278" s="1"/>
  <c r="EQ228" i="278"/>
  <c r="EQ230" i="278" s="1"/>
  <c r="EQ288" i="278" s="1"/>
  <c r="EQ204" i="278"/>
  <c r="EQ206" i="278" s="1"/>
  <c r="EQ285" i="278" s="1"/>
  <c r="EQ236" i="278"/>
  <c r="EQ238" i="278" s="1"/>
  <c r="EQ289" i="278" s="1"/>
  <c r="EQ212" i="278"/>
  <c r="EQ214" i="278" s="1"/>
  <c r="EQ286" i="278" s="1"/>
  <c r="EQ220" i="278"/>
  <c r="EQ222" i="278" s="1"/>
  <c r="EQ287" i="278" s="1"/>
  <c r="EQ172" i="278"/>
  <c r="EQ174" i="278" s="1"/>
  <c r="EQ281" i="278" s="1"/>
  <c r="EQ188" i="278"/>
  <c r="EQ190" i="278" s="1"/>
  <c r="EQ283" i="278" s="1"/>
  <c r="EQ196" i="278"/>
  <c r="EQ198" i="278" s="1"/>
  <c r="EQ284" i="278" s="1"/>
  <c r="EQ180" i="278"/>
  <c r="EQ182" i="278" s="1"/>
  <c r="EQ282" i="278" s="1"/>
  <c r="EQ134" i="278"/>
  <c r="EQ136" i="278" s="1"/>
  <c r="EQ159" i="278" s="1"/>
  <c r="EQ143" i="278"/>
  <c r="EQ145" i="278" s="1"/>
  <c r="EQ160" i="278" s="1"/>
  <c r="EQ152" i="278"/>
  <c r="EQ154" i="278" s="1"/>
  <c r="EQ161" i="278" s="1"/>
  <c r="EQ20" i="278"/>
  <c r="EP295" i="278"/>
  <c r="EP301" i="278" s="1"/>
  <c r="ER70" i="273"/>
  <c r="ES55" i="273"/>
  <c r="ET56" i="273" s="1"/>
  <c r="ES37" i="324"/>
  <c r="ES38" i="324" s="1"/>
  <c r="ES27" i="324"/>
  <c r="ES28" i="324" s="1"/>
  <c r="ES32" i="324"/>
  <c r="ES33" i="324" s="1"/>
  <c r="ES178" i="273"/>
  <c r="ES42" i="324"/>
  <c r="ES43" i="324" s="1"/>
  <c r="ES73" i="273"/>
  <c r="ET74" i="273" s="1"/>
  <c r="ES69" i="273"/>
  <c r="ES15" i="275"/>
  <c r="EO11" i="325"/>
  <c r="EO34" i="265"/>
  <c r="EO28" i="285"/>
  <c r="EO66" i="324"/>
  <c r="EV40" i="273"/>
  <c r="EU43" i="273"/>
  <c r="EU45" i="273" s="1"/>
  <c r="EU149" i="273" s="1"/>
  <c r="EU150" i="273" s="1"/>
  <c r="EU49" i="324" s="1"/>
  <c r="EU50" i="324" s="1"/>
  <c r="EU219" i="273"/>
  <c r="ES93" i="273"/>
  <c r="ET94" i="273" s="1"/>
  <c r="ET181" i="273" s="1"/>
  <c r="ES11" i="286"/>
  <c r="ES89" i="273"/>
  <c r="ER178" i="273"/>
  <c r="ER37" i="324"/>
  <c r="ER38" i="324" s="1"/>
  <c r="ER27" i="324"/>
  <c r="ER28" i="324" s="1"/>
  <c r="ER55" i="273"/>
  <c r="ES56" i="273" s="1"/>
  <c r="ER32" i="324"/>
  <c r="ER33" i="324" s="1"/>
  <c r="EQ214" i="273"/>
  <c r="EQ215" i="273" s="1"/>
  <c r="EQ21" i="278" s="1"/>
  <c r="EQ22" i="324"/>
  <c r="EQ23" i="324" s="1"/>
  <c r="ES169" i="273"/>
  <c r="ET170" i="273" s="1"/>
  <c r="ET172" i="273" s="1"/>
  <c r="ET173" i="273" s="1"/>
  <c r="ES207" i="273"/>
  <c r="EO189" i="273"/>
  <c r="EO190" i="273" s="1"/>
  <c r="EP182" i="273"/>
  <c r="ER15" i="275"/>
  <c r="ER20" i="275" s="1"/>
  <c r="ES17" i="275" s="1"/>
  <c r="ER69" i="273"/>
  <c r="ER73" i="273"/>
  <c r="ES74" i="273" s="1"/>
  <c r="ER42" i="324"/>
  <c r="ER43" i="324" s="1"/>
  <c r="ES4" i="323"/>
  <c r="ES4" i="289"/>
  <c r="ES4" i="325"/>
  <c r="ES4" i="324"/>
  <c r="ES4" i="282"/>
  <c r="ES4" i="265"/>
  <c r="ES4" i="315"/>
  <c r="ES4" i="320"/>
  <c r="ES4" i="278"/>
  <c r="ES4" i="285"/>
  <c r="ES4" i="275"/>
  <c r="ES4" i="286"/>
  <c r="ES4" i="288"/>
  <c r="ES4" i="327"/>
  <c r="ES4" i="273"/>
  <c r="EQ202" i="273"/>
  <c r="EQ203" i="273" s="1"/>
  <c r="EQ208" i="273"/>
  <c r="EQ209" i="273" s="1"/>
  <c r="EQ197" i="273"/>
  <c r="EQ198" i="273" s="1"/>
  <c r="EQ201" i="273" s="1"/>
  <c r="ER90" i="273"/>
  <c r="ER91" i="278" s="1"/>
  <c r="EN3" i="265"/>
  <c r="EN3" i="289"/>
  <c r="EN3" i="286"/>
  <c r="EN3" i="285"/>
  <c r="EN3" i="282"/>
  <c r="EN3" i="324"/>
  <c r="EN3" i="315"/>
  <c r="EN3" i="273"/>
  <c r="EN3" i="323"/>
  <c r="EN3" i="320"/>
  <c r="EN3" i="275"/>
  <c r="EN3" i="278"/>
  <c r="EN3" i="288"/>
  <c r="EN3" i="325"/>
  <c r="EN3" i="327"/>
  <c r="ET2" i="285"/>
  <c r="ET51" i="273"/>
  <c r="ET52" i="273" s="1"/>
  <c r="ET107" i="325" s="1"/>
  <c r="ET108" i="325" s="1"/>
  <c r="ET135" i="325" s="1"/>
  <c r="ET2" i="278"/>
  <c r="ET2" i="282"/>
  <c r="ET2" i="265"/>
  <c r="ET2" i="315"/>
  <c r="ET220" i="273"/>
  <c r="ET221" i="273" s="1"/>
  <c r="ET163" i="273"/>
  <c r="ET164" i="273" s="1"/>
  <c r="ET2" i="286"/>
  <c r="ET2" i="288"/>
  <c r="ET2" i="273"/>
  <c r="ET2" i="324"/>
  <c r="ET64" i="273"/>
  <c r="ET84" i="273"/>
  <c r="ET85" i="273" s="1"/>
  <c r="ET2" i="289"/>
  <c r="ET2" i="320"/>
  <c r="ET2" i="325"/>
  <c r="ET2" i="327"/>
  <c r="ET121" i="273"/>
  <c r="ET122" i="273" s="1"/>
  <c r="ET125" i="273" s="1"/>
  <c r="ET154" i="273"/>
  <c r="ET155" i="273" s="1"/>
  <c r="ET2" i="275"/>
  <c r="ET2" i="323"/>
  <c r="EP57" i="324"/>
  <c r="EP63" i="324" s="1"/>
  <c r="EP64" i="324" s="1"/>
  <c r="EP20" i="327"/>
  <c r="FH5" i="327"/>
  <c r="FH5" i="325"/>
  <c r="FH5" i="324"/>
  <c r="FH5" i="323"/>
  <c r="FE44" i="273"/>
  <c r="FE39" i="273"/>
  <c r="FG28" i="273"/>
  <c r="FG29" i="273" s="1"/>
  <c r="FG33" i="273" s="1"/>
  <c r="FG32" i="273"/>
  <c r="FF34" i="273"/>
  <c r="FH5" i="320"/>
  <c r="FH25" i="273"/>
  <c r="FH26" i="273" s="1"/>
  <c r="FH5" i="315"/>
  <c r="FG177" i="273"/>
  <c r="FG168" i="273"/>
  <c r="FH5" i="288"/>
  <c r="FH5" i="282"/>
  <c r="FH5" i="275"/>
  <c r="FH5" i="286"/>
  <c r="FH5" i="265"/>
  <c r="FH5" i="285"/>
  <c r="FH5" i="289"/>
  <c r="FH5" i="278"/>
  <c r="FH15" i="273"/>
  <c r="FH16" i="273" s="1"/>
  <c r="FH5" i="273"/>
  <c r="BH32" i="265"/>
  <c r="EN108" i="278" l="1"/>
  <c r="EN50" i="325"/>
  <c r="EN51" i="325" s="1"/>
  <c r="EN54" i="325" s="1"/>
  <c r="EN55" i="325" s="1"/>
  <c r="EN59" i="325" s="1"/>
  <c r="EN60" i="325" s="1"/>
  <c r="EU62" i="324"/>
  <c r="EU25" i="327"/>
  <c r="FF87" i="278"/>
  <c r="FF88" i="278" s="1"/>
  <c r="FF94" i="278" s="1"/>
  <c r="FF48" i="324"/>
  <c r="FU10" i="273"/>
  <c r="FT12" i="273"/>
  <c r="EP95" i="278"/>
  <c r="EP100" i="278" s="1"/>
  <c r="EP101" i="278" s="1"/>
  <c r="EO72" i="278"/>
  <c r="EO73" i="278" s="1"/>
  <c r="EO106" i="278" s="1"/>
  <c r="EO93" i="278"/>
  <c r="EO95" i="278" s="1"/>
  <c r="EO100" i="278" s="1"/>
  <c r="EO101" i="278" s="1"/>
  <c r="EM109" i="278"/>
  <c r="EM9" i="265" s="1"/>
  <c r="ET277" i="278"/>
  <c r="ET99" i="278"/>
  <c r="ER140" i="273"/>
  <c r="EQ92" i="278"/>
  <c r="ES106" i="273"/>
  <c r="ES108" i="273" s="1"/>
  <c r="ES138" i="273"/>
  <c r="EU79" i="288"/>
  <c r="EU135" i="273"/>
  <c r="EU136" i="273" s="1"/>
  <c r="EU139" i="273" s="1"/>
  <c r="ET106" i="273"/>
  <c r="ET138" i="273"/>
  <c r="ER111" i="273"/>
  <c r="EQ112" i="273" s="1"/>
  <c r="EQ61" i="288" s="1"/>
  <c r="EQ63" i="288" s="1"/>
  <c r="EQ65" i="288" s="1"/>
  <c r="ER51" i="288"/>
  <c r="ER52" i="288" s="1"/>
  <c r="ER56" i="288" s="1"/>
  <c r="ES46" i="325"/>
  <c r="ES55" i="288"/>
  <c r="ER92" i="325"/>
  <c r="ER42" i="288"/>
  <c r="ER35" i="288"/>
  <c r="ER37" i="288" s="1"/>
  <c r="EQ43" i="288"/>
  <c r="EQ39" i="288"/>
  <c r="FH38" i="273"/>
  <c r="FH13" i="288"/>
  <c r="FH145" i="325"/>
  <c r="EU103" i="273"/>
  <c r="EU104" i="273" s="1"/>
  <c r="EU107" i="273" s="1"/>
  <c r="EU26" i="288"/>
  <c r="ES47" i="325"/>
  <c r="ES62" i="325" s="1"/>
  <c r="ET42" i="325"/>
  <c r="ET43" i="325" s="1"/>
  <c r="ET93" i="325"/>
  <c r="ER58" i="325"/>
  <c r="ET135" i="278"/>
  <c r="ET56" i="278"/>
  <c r="ET189" i="278"/>
  <c r="ET79" i="278"/>
  <c r="ET118" i="278"/>
  <c r="ET213" i="278"/>
  <c r="ET49" i="278"/>
  <c r="ET126" i="278"/>
  <c r="ET205" i="278"/>
  <c r="ET71" i="278"/>
  <c r="ET173" i="278"/>
  <c r="ET229" i="278"/>
  <c r="ET181" i="278"/>
  <c r="ET237" i="278"/>
  <c r="ET245" i="278"/>
  <c r="ET269" i="278"/>
  <c r="ET261" i="278"/>
  <c r="ET144" i="278"/>
  <c r="ET153" i="278"/>
  <c r="ET197" i="278"/>
  <c r="ET221" i="278"/>
  <c r="ET253" i="278"/>
  <c r="EU13" i="289"/>
  <c r="EU14" i="289" s="1"/>
  <c r="BH334" i="278"/>
  <c r="BH336" i="278" s="1"/>
  <c r="BH12" i="325" s="1"/>
  <c r="ES34" i="278"/>
  <c r="ET28" i="278"/>
  <c r="ET29" i="278" s="1"/>
  <c r="ET40" i="278" s="1"/>
  <c r="ET118" i="325"/>
  <c r="ET130" i="325"/>
  <c r="ET26" i="327"/>
  <c r="ER214" i="273"/>
  <c r="ER215" i="273" s="1"/>
  <c r="ER21" i="278" s="1"/>
  <c r="ER129" i="325"/>
  <c r="ER117" i="325"/>
  <c r="EL11" i="265"/>
  <c r="EL29" i="265" s="1"/>
  <c r="EN64" i="278"/>
  <c r="EN66" i="278" s="1"/>
  <c r="EN105" i="278" s="1"/>
  <c r="EN109" i="278" s="1"/>
  <c r="EL323" i="278"/>
  <c r="EL73" i="265"/>
  <c r="EL314" i="278"/>
  <c r="EL67" i="265"/>
  <c r="EK314" i="278"/>
  <c r="EK315" i="278" s="1"/>
  <c r="EK327" i="278" s="1"/>
  <c r="EK67" i="265"/>
  <c r="EP39" i="278"/>
  <c r="EP41" i="278" s="1"/>
  <c r="EP50" i="278" s="1"/>
  <c r="EP51" i="278" s="1"/>
  <c r="EP104" i="278" s="1"/>
  <c r="EK323" i="278"/>
  <c r="EK324" i="278" s="1"/>
  <c r="EK328" i="278" s="1"/>
  <c r="EK73" i="265"/>
  <c r="FF310" i="278"/>
  <c r="FF319" i="278"/>
  <c r="EM320" i="278"/>
  <c r="EM321" i="278" s="1"/>
  <c r="EN300" i="278"/>
  <c r="EN302" i="278" s="1"/>
  <c r="EN303" i="278" s="1"/>
  <c r="EK11" i="265"/>
  <c r="EK29" i="265" s="1"/>
  <c r="EO57" i="278"/>
  <c r="EO58" i="278" s="1"/>
  <c r="EO64" i="278" s="1"/>
  <c r="ER19" i="278"/>
  <c r="ER335" i="278"/>
  <c r="EQ22" i="278"/>
  <c r="EQ33" i="278" s="1"/>
  <c r="EQ35" i="278" s="1"/>
  <c r="EQ93" i="278" s="1"/>
  <c r="ER22" i="324"/>
  <c r="ER23" i="324" s="1"/>
  <c r="ER57" i="324" s="1"/>
  <c r="EP72" i="278"/>
  <c r="EP73" i="278" s="1"/>
  <c r="EP106" i="278" s="1"/>
  <c r="EP57" i="278"/>
  <c r="EP58" i="278" s="1"/>
  <c r="FF275" i="278"/>
  <c r="FF251" i="278"/>
  <c r="FF259" i="278"/>
  <c r="FF267" i="278"/>
  <c r="FF235" i="278"/>
  <c r="FF243" i="278"/>
  <c r="FF219" i="278"/>
  <c r="FF227" i="278"/>
  <c r="FF203" i="278"/>
  <c r="FF211" i="278"/>
  <c r="FF195" i="278"/>
  <c r="FF179" i="278"/>
  <c r="FF187" i="278"/>
  <c r="FF151" i="278"/>
  <c r="FF133" i="278"/>
  <c r="FF171" i="278"/>
  <c r="FF142" i="278"/>
  <c r="ER276" i="278"/>
  <c r="ER278" i="278" s="1"/>
  <c r="ER294" i="278" s="1"/>
  <c r="ER252" i="278"/>
  <c r="ER254" i="278" s="1"/>
  <c r="ER291" i="278" s="1"/>
  <c r="ER260" i="278"/>
  <c r="ER262" i="278" s="1"/>
  <c r="ER292" i="278" s="1"/>
  <c r="ER236" i="278"/>
  <c r="ER238" i="278" s="1"/>
  <c r="ER289" i="278" s="1"/>
  <c r="ER268" i="278"/>
  <c r="ER270" i="278" s="1"/>
  <c r="ER293" i="278" s="1"/>
  <c r="ER244" i="278"/>
  <c r="ER246" i="278" s="1"/>
  <c r="ER290" i="278" s="1"/>
  <c r="ER220" i="278"/>
  <c r="ER222" i="278" s="1"/>
  <c r="ER287" i="278" s="1"/>
  <c r="ER228" i="278"/>
  <c r="ER230" i="278" s="1"/>
  <c r="ER288" i="278" s="1"/>
  <c r="ER204" i="278"/>
  <c r="ER206" i="278" s="1"/>
  <c r="ER285" i="278" s="1"/>
  <c r="ER212" i="278"/>
  <c r="ER214" i="278" s="1"/>
  <c r="ER286" i="278" s="1"/>
  <c r="ER196" i="278"/>
  <c r="ER198" i="278" s="1"/>
  <c r="ER284" i="278" s="1"/>
  <c r="ER180" i="278"/>
  <c r="ER182" i="278" s="1"/>
  <c r="ER282" i="278" s="1"/>
  <c r="ER188" i="278"/>
  <c r="ER190" i="278" s="1"/>
  <c r="ER283" i="278" s="1"/>
  <c r="ER152" i="278"/>
  <c r="ER154" i="278" s="1"/>
  <c r="ER161" i="278" s="1"/>
  <c r="ER134" i="278"/>
  <c r="ER136" i="278" s="1"/>
  <c r="ER159" i="278" s="1"/>
  <c r="ER172" i="278"/>
  <c r="ER174" i="278" s="1"/>
  <c r="ER281" i="278" s="1"/>
  <c r="ER143" i="278"/>
  <c r="ER145" i="278" s="1"/>
  <c r="ER160" i="278" s="1"/>
  <c r="ER20" i="278"/>
  <c r="EQ295" i="278"/>
  <c r="EQ301" i="278" s="1"/>
  <c r="EO162" i="278"/>
  <c r="ET11" i="286"/>
  <c r="ET93" i="273"/>
  <c r="EU94" i="273" s="1"/>
  <c r="EU181" i="273" s="1"/>
  <c r="ET89" i="273"/>
  <c r="ET37" i="324"/>
  <c r="ET38" i="324" s="1"/>
  <c r="ET32" i="324"/>
  <c r="ET33" i="324" s="1"/>
  <c r="ET27" i="324"/>
  <c r="ET28" i="324" s="1"/>
  <c r="ET55" i="273"/>
  <c r="EU56" i="273" s="1"/>
  <c r="ET178" i="273"/>
  <c r="ER59" i="324"/>
  <c r="ER22" i="327"/>
  <c r="ES61" i="324"/>
  <c r="ES24" i="327"/>
  <c r="ES59" i="324"/>
  <c r="ES22" i="327"/>
  <c r="ET65" i="273"/>
  <c r="ET45" i="325" s="1"/>
  <c r="ET4" i="320"/>
  <c r="ET4" i="282"/>
  <c r="ET4" i="285"/>
  <c r="ET4" i="315"/>
  <c r="ET4" i="278"/>
  <c r="ET4" i="275"/>
  <c r="ET4" i="286"/>
  <c r="ET4" i="288"/>
  <c r="ET4" i="265"/>
  <c r="ET4" i="273"/>
  <c r="ET4" i="289"/>
  <c r="ET4" i="325"/>
  <c r="ET4" i="324"/>
  <c r="ET4" i="323"/>
  <c r="ET4" i="327"/>
  <c r="ES179" i="273"/>
  <c r="ES68" i="273"/>
  <c r="ES70" i="273" s="1"/>
  <c r="ES20" i="275"/>
  <c r="ET17" i="275" s="1"/>
  <c r="ES21" i="327"/>
  <c r="ES58" i="324"/>
  <c r="EP28" i="285"/>
  <c r="EP11" i="325"/>
  <c r="EP66" i="324"/>
  <c r="EP34" i="265"/>
  <c r="ET207" i="273"/>
  <c r="ET169" i="273"/>
  <c r="EU170" i="273" s="1"/>
  <c r="EU172" i="273" s="1"/>
  <c r="EU173" i="273" s="1"/>
  <c r="ER202" i="273"/>
  <c r="ER203" i="273" s="1"/>
  <c r="ER208" i="273"/>
  <c r="ER209" i="273" s="1"/>
  <c r="ER197" i="273"/>
  <c r="ER198" i="273" s="1"/>
  <c r="ER201" i="273" s="1"/>
  <c r="ER24" i="327"/>
  <c r="ER61" i="324"/>
  <c r="EQ182" i="273"/>
  <c r="EP189" i="273"/>
  <c r="EP190" i="273" s="1"/>
  <c r="EQ57" i="324"/>
  <c r="EQ63" i="324" s="1"/>
  <c r="EQ64" i="324" s="1"/>
  <c r="EQ20" i="327"/>
  <c r="ER58" i="324"/>
  <c r="ER21" i="327"/>
  <c r="EU154" i="273"/>
  <c r="EU155" i="273" s="1"/>
  <c r="EU2" i="286"/>
  <c r="EU2" i="278"/>
  <c r="EU2" i="289"/>
  <c r="EU2" i="320"/>
  <c r="EU163" i="273"/>
  <c r="EU164" i="273" s="1"/>
  <c r="EU2" i="273"/>
  <c r="EU2" i="265"/>
  <c r="EU2" i="282"/>
  <c r="EU2" i="323"/>
  <c r="EU2" i="275"/>
  <c r="EU84" i="273"/>
  <c r="EU85" i="273" s="1"/>
  <c r="EU2" i="285"/>
  <c r="EU51" i="273"/>
  <c r="EU121" i="273"/>
  <c r="EU122" i="273" s="1"/>
  <c r="EU125" i="273" s="1"/>
  <c r="EU2" i="327"/>
  <c r="EU2" i="325"/>
  <c r="EU2" i="288"/>
  <c r="EU64" i="273"/>
  <c r="EU65" i="273" s="1"/>
  <c r="EU45" i="325" s="1"/>
  <c r="EU2" i="324"/>
  <c r="EU220" i="273"/>
  <c r="EU221" i="273" s="1"/>
  <c r="EU2" i="315"/>
  <c r="ES23" i="327"/>
  <c r="ES60" i="324"/>
  <c r="ES180" i="273"/>
  <c r="ES124" i="273"/>
  <c r="ES126" i="273" s="1"/>
  <c r="ES21" i="285" s="1"/>
  <c r="ES88" i="273"/>
  <c r="ES90" i="273" s="1"/>
  <c r="ES91" i="278" s="1"/>
  <c r="EO3" i="289"/>
  <c r="EO3" i="273"/>
  <c r="EO3" i="320"/>
  <c r="EO3" i="315"/>
  <c r="EO3" i="288"/>
  <c r="EO3" i="324"/>
  <c r="EO3" i="278"/>
  <c r="EO3" i="285"/>
  <c r="EO3" i="282"/>
  <c r="EO3" i="323"/>
  <c r="EO3" i="286"/>
  <c r="EO3" i="275"/>
  <c r="EO3" i="325"/>
  <c r="EO3" i="327"/>
  <c r="EO3" i="265"/>
  <c r="ER23" i="327"/>
  <c r="ER60" i="324"/>
  <c r="EV219" i="273"/>
  <c r="EV43" i="273"/>
  <c r="EV45" i="273" s="1"/>
  <c r="EV149" i="273" s="1"/>
  <c r="EV150" i="273" s="1"/>
  <c r="EV49" i="324" s="1"/>
  <c r="EV50" i="324" s="1"/>
  <c r="EW40" i="273"/>
  <c r="ET88" i="273"/>
  <c r="ET124" i="273"/>
  <c r="ET180" i="273"/>
  <c r="ET68" i="273"/>
  <c r="ET179" i="273"/>
  <c r="FI5" i="325"/>
  <c r="FI5" i="327"/>
  <c r="FI5" i="324"/>
  <c r="FI5" i="323"/>
  <c r="FG34" i="273"/>
  <c r="FH28" i="273"/>
  <c r="FH29" i="273" s="1"/>
  <c r="FH33" i="273" s="1"/>
  <c r="FH32" i="273"/>
  <c r="FF44" i="273"/>
  <c r="FF39" i="273"/>
  <c r="FI5" i="320"/>
  <c r="FI25" i="273"/>
  <c r="FI26" i="273" s="1"/>
  <c r="FI5" i="315"/>
  <c r="FI5" i="275"/>
  <c r="FI5" i="286"/>
  <c r="FI5" i="265"/>
  <c r="FI5" i="288"/>
  <c r="FI5" i="282"/>
  <c r="FI5" i="278"/>
  <c r="FI5" i="285"/>
  <c r="FI5" i="289"/>
  <c r="FI15" i="273"/>
  <c r="FI16" i="273" s="1"/>
  <c r="FI5" i="273"/>
  <c r="FH177" i="273"/>
  <c r="FH168" i="273"/>
  <c r="EO108" i="278" l="1"/>
  <c r="EO50" i="325"/>
  <c r="EO51" i="325" s="1"/>
  <c r="EO54" i="325" s="1"/>
  <c r="EO55" i="325" s="1"/>
  <c r="EO59" i="325" s="1"/>
  <c r="EO60" i="325" s="1"/>
  <c r="EP108" i="278"/>
  <c r="EP50" i="325"/>
  <c r="EP51" i="325" s="1"/>
  <c r="EP54" i="325" s="1"/>
  <c r="EP55" i="325" s="1"/>
  <c r="EP59" i="325" s="1"/>
  <c r="EP60" i="325" s="1"/>
  <c r="EV62" i="324"/>
  <c r="EV25" i="327"/>
  <c r="FG87" i="278"/>
  <c r="FG88" i="278" s="1"/>
  <c r="FG94" i="278" s="1"/>
  <c r="FG48" i="324"/>
  <c r="ER63" i="324"/>
  <c r="ER64" i="324" s="1"/>
  <c r="FV10" i="273"/>
  <c r="FU12" i="273"/>
  <c r="EM311" i="278"/>
  <c r="EM312" i="278" s="1"/>
  <c r="EM314" i="278" s="1"/>
  <c r="EM315" i="278" s="1"/>
  <c r="EM327" i="278" s="1"/>
  <c r="EU277" i="278"/>
  <c r="EU99" i="278"/>
  <c r="EQ95" i="278"/>
  <c r="EQ100" i="278" s="1"/>
  <c r="EQ101" i="278" s="1"/>
  <c r="EV79" i="288"/>
  <c r="EV135" i="273"/>
  <c r="EV136" i="273" s="1"/>
  <c r="EV139" i="273" s="1"/>
  <c r="ES140" i="273"/>
  <c r="ER92" i="278"/>
  <c r="ES111" i="273"/>
  <c r="ER112" i="273" s="1"/>
  <c r="ER61" i="288" s="1"/>
  <c r="ER63" i="288" s="1"/>
  <c r="ER65" i="288" s="1"/>
  <c r="ES51" i="288"/>
  <c r="ES52" i="288" s="1"/>
  <c r="ES56" i="288" s="1"/>
  <c r="ET46" i="325"/>
  <c r="ET47" i="325" s="1"/>
  <c r="ET62" i="325" s="1"/>
  <c r="ET55" i="288"/>
  <c r="ER43" i="288"/>
  <c r="ER39" i="288"/>
  <c r="ES92" i="325"/>
  <c r="ES42" i="288"/>
  <c r="ES35" i="288"/>
  <c r="ES37" i="288" s="1"/>
  <c r="FI38" i="273"/>
  <c r="FI13" i="288"/>
  <c r="FI145" i="325"/>
  <c r="EV103" i="273"/>
  <c r="EV104" i="273" s="1"/>
  <c r="EV107" i="273" s="1"/>
  <c r="EV26" i="288"/>
  <c r="EU42" i="325"/>
  <c r="EU43" i="325" s="1"/>
  <c r="EU93" i="325"/>
  <c r="ET108" i="273"/>
  <c r="ES58" i="325"/>
  <c r="EU135" i="278"/>
  <c r="EU126" i="278"/>
  <c r="EU181" i="278"/>
  <c r="EU49" i="278"/>
  <c r="EU153" i="278"/>
  <c r="EU197" i="278"/>
  <c r="EU56" i="278"/>
  <c r="EU144" i="278"/>
  <c r="EU118" i="278"/>
  <c r="EU79" i="278"/>
  <c r="EU71" i="278"/>
  <c r="EU213" i="278"/>
  <c r="EU173" i="278"/>
  <c r="EU229" i="278"/>
  <c r="EU189" i="278"/>
  <c r="EU237" i="278"/>
  <c r="EU205" i="278"/>
  <c r="EU261" i="278"/>
  <c r="EU269" i="278"/>
  <c r="EU221" i="278"/>
  <c r="EU245" i="278"/>
  <c r="EU253" i="278"/>
  <c r="EV13" i="289"/>
  <c r="EV14" i="289" s="1"/>
  <c r="BH11" i="327"/>
  <c r="ET34" i="278"/>
  <c r="ES129" i="325"/>
  <c r="ES117" i="325"/>
  <c r="EU28" i="278"/>
  <c r="EU29" i="278" s="1"/>
  <c r="EU40" i="278" s="1"/>
  <c r="EU130" i="325"/>
  <c r="EU118" i="325"/>
  <c r="EK329" i="278"/>
  <c r="EK30" i="265" s="1"/>
  <c r="EL315" i="278"/>
  <c r="EL327" i="278" s="1"/>
  <c r="EP119" i="278"/>
  <c r="EP120" i="278" s="1"/>
  <c r="EP157" i="278" s="1"/>
  <c r="EP80" i="278"/>
  <c r="EP81" i="278" s="1"/>
  <c r="EP107" i="278" s="1"/>
  <c r="EP127" i="278"/>
  <c r="EP128" i="278" s="1"/>
  <c r="EP158" i="278" s="1"/>
  <c r="EM323" i="278"/>
  <c r="EM324" i="278" s="1"/>
  <c r="EM328" i="278" s="1"/>
  <c r="EM73" i="265"/>
  <c r="EL324" i="278"/>
  <c r="EL328" i="278" s="1"/>
  <c r="EM10" i="265"/>
  <c r="EM11" i="265" s="1"/>
  <c r="EM29" i="265" s="1"/>
  <c r="EN311" i="278"/>
  <c r="EN312" i="278" s="1"/>
  <c r="FG319" i="278"/>
  <c r="FG310" i="278"/>
  <c r="EN320" i="278"/>
  <c r="EN321" i="278" s="1"/>
  <c r="ET126" i="273"/>
  <c r="ET21" i="285" s="1"/>
  <c r="ER22" i="278"/>
  <c r="ER33" i="278" s="1"/>
  <c r="ER35" i="278" s="1"/>
  <c r="ER93" i="278" s="1"/>
  <c r="EO61" i="278"/>
  <c r="EO62" i="278" s="1"/>
  <c r="EO65" i="278" s="1"/>
  <c r="EO66" i="278" s="1"/>
  <c r="EO105" i="278" s="1"/>
  <c r="EO109" i="278" s="1"/>
  <c r="EQ39" i="278"/>
  <c r="EQ41" i="278" s="1"/>
  <c r="EQ50" i="278" s="1"/>
  <c r="EQ51" i="278" s="1"/>
  <c r="EQ104" i="278" s="1"/>
  <c r="EN9" i="265"/>
  <c r="ER20" i="327"/>
  <c r="ES19" i="278"/>
  <c r="ES335" i="278"/>
  <c r="EO300" i="278"/>
  <c r="EO302" i="278" s="1"/>
  <c r="EO303" i="278" s="1"/>
  <c r="FG44" i="273"/>
  <c r="FG275" i="278"/>
  <c r="FG243" i="278"/>
  <c r="FG259" i="278"/>
  <c r="FG267" i="278"/>
  <c r="FG235" i="278"/>
  <c r="FG211" i="278"/>
  <c r="FG219" i="278"/>
  <c r="FG251" i="278"/>
  <c r="FG227" i="278"/>
  <c r="FG187" i="278"/>
  <c r="FG195" i="278"/>
  <c r="FG203" i="278"/>
  <c r="FG171" i="278"/>
  <c r="FG179" i="278"/>
  <c r="FG142" i="278"/>
  <c r="FG151" i="278"/>
  <c r="FG133" i="278"/>
  <c r="ER295" i="278"/>
  <c r="ER301" i="278" s="1"/>
  <c r="EQ57" i="278"/>
  <c r="EQ58" i="278" s="1"/>
  <c r="EQ72" i="278"/>
  <c r="EQ73" i="278" s="1"/>
  <c r="EQ106" i="278" s="1"/>
  <c r="ES268" i="278"/>
  <c r="ES270" i="278" s="1"/>
  <c r="ES293" i="278" s="1"/>
  <c r="ES276" i="278"/>
  <c r="ES278" i="278" s="1"/>
  <c r="ES294" i="278" s="1"/>
  <c r="ES244" i="278"/>
  <c r="ES246" i="278" s="1"/>
  <c r="ES290" i="278" s="1"/>
  <c r="ES252" i="278"/>
  <c r="ES254" i="278" s="1"/>
  <c r="ES291" i="278" s="1"/>
  <c r="ES260" i="278"/>
  <c r="ES262" i="278" s="1"/>
  <c r="ES292" i="278" s="1"/>
  <c r="ES236" i="278"/>
  <c r="ES238" i="278" s="1"/>
  <c r="ES289" i="278" s="1"/>
  <c r="ES212" i="278"/>
  <c r="ES214" i="278" s="1"/>
  <c r="ES286" i="278" s="1"/>
  <c r="ES220" i="278"/>
  <c r="ES222" i="278" s="1"/>
  <c r="ES287" i="278" s="1"/>
  <c r="ES228" i="278"/>
  <c r="ES230" i="278" s="1"/>
  <c r="ES288" i="278" s="1"/>
  <c r="ES204" i="278"/>
  <c r="ES206" i="278" s="1"/>
  <c r="ES285" i="278" s="1"/>
  <c r="ES188" i="278"/>
  <c r="ES190" i="278" s="1"/>
  <c r="ES283" i="278" s="1"/>
  <c r="ES196" i="278"/>
  <c r="ES198" i="278" s="1"/>
  <c r="ES284" i="278" s="1"/>
  <c r="ES172" i="278"/>
  <c r="ES174" i="278" s="1"/>
  <c r="ES281" i="278" s="1"/>
  <c r="ES180" i="278"/>
  <c r="ES182" i="278" s="1"/>
  <c r="ES282" i="278" s="1"/>
  <c r="ES143" i="278"/>
  <c r="ES145" i="278" s="1"/>
  <c r="ES160" i="278" s="1"/>
  <c r="ES152" i="278"/>
  <c r="ES154" i="278" s="1"/>
  <c r="ES161" i="278" s="1"/>
  <c r="ES134" i="278"/>
  <c r="ES136" i="278" s="1"/>
  <c r="ES159" i="278" s="1"/>
  <c r="ES20" i="278"/>
  <c r="EP64" i="278"/>
  <c r="EP61" i="278"/>
  <c r="EP62" i="278" s="1"/>
  <c r="EP65" i="278" s="1"/>
  <c r="ET70" i="273"/>
  <c r="ES202" i="273"/>
  <c r="ES203" i="273" s="1"/>
  <c r="ES197" i="273"/>
  <c r="ES198" i="273" s="1"/>
  <c r="ES201" i="273" s="1"/>
  <c r="ES208" i="273"/>
  <c r="ES209" i="273" s="1"/>
  <c r="EU42" i="324"/>
  <c r="EU43" i="324" s="1"/>
  <c r="EU73" i="273"/>
  <c r="EV74" i="273" s="1"/>
  <c r="EU69" i="273"/>
  <c r="EU15" i="275"/>
  <c r="EX40" i="273"/>
  <c r="EW43" i="273"/>
  <c r="EW45" i="273" s="1"/>
  <c r="EW149" i="273" s="1"/>
  <c r="EW150" i="273" s="1"/>
  <c r="EW49" i="324" s="1"/>
  <c r="EW50" i="324" s="1"/>
  <c r="EW219" i="273"/>
  <c r="EU93" i="273"/>
  <c r="EV94" i="273" s="1"/>
  <c r="EV181" i="273" s="1"/>
  <c r="EU11" i="286"/>
  <c r="EU89" i="273"/>
  <c r="EQ28" i="285"/>
  <c r="EQ34" i="265"/>
  <c r="EQ66" i="324"/>
  <c r="EQ11" i="325"/>
  <c r="ET69" i="273"/>
  <c r="ET42" i="324"/>
  <c r="ET43" i="324" s="1"/>
  <c r="ET73" i="273"/>
  <c r="EU74" i="273" s="1"/>
  <c r="ET15" i="275"/>
  <c r="ET20" i="275" s="1"/>
  <c r="EU17" i="275" s="1"/>
  <c r="ET23" i="327"/>
  <c r="ET60" i="324"/>
  <c r="EV2" i="265"/>
  <c r="EV154" i="273"/>
  <c r="EV155" i="273" s="1"/>
  <c r="EV51" i="273"/>
  <c r="EV52" i="273" s="1"/>
  <c r="EV107" i="325" s="1"/>
  <c r="EV108" i="325" s="1"/>
  <c r="EV135" i="325" s="1"/>
  <c r="EV2" i="323"/>
  <c r="EV64" i="273"/>
  <c r="EV65" i="273" s="1"/>
  <c r="EV45" i="325" s="1"/>
  <c r="EV2" i="275"/>
  <c r="EV2" i="278"/>
  <c r="EV220" i="273"/>
  <c r="EV221" i="273" s="1"/>
  <c r="EV2" i="282"/>
  <c r="EV121" i="273"/>
  <c r="EV122" i="273" s="1"/>
  <c r="EV125" i="273" s="1"/>
  <c r="EV2" i="320"/>
  <c r="EV163" i="273"/>
  <c r="EV164" i="273" s="1"/>
  <c r="EV2" i="285"/>
  <c r="EV2" i="327"/>
  <c r="EV2" i="289"/>
  <c r="EV2" i="286"/>
  <c r="EV2" i="315"/>
  <c r="EV84" i="273"/>
  <c r="EV85" i="273" s="1"/>
  <c r="EV2" i="324"/>
  <c r="EV2" i="325"/>
  <c r="EV2" i="273"/>
  <c r="EV2" i="288"/>
  <c r="EP3" i="282"/>
  <c r="EP3" i="289"/>
  <c r="EP3" i="324"/>
  <c r="EP3" i="265"/>
  <c r="EP3" i="288"/>
  <c r="EP3" i="278"/>
  <c r="EP3" i="286"/>
  <c r="EP3" i="323"/>
  <c r="EP3" i="315"/>
  <c r="EP3" i="285"/>
  <c r="EP3" i="275"/>
  <c r="EP3" i="327"/>
  <c r="EP3" i="320"/>
  <c r="EP3" i="325"/>
  <c r="EP3" i="273"/>
  <c r="EU4" i="288"/>
  <c r="EU4" i="325"/>
  <c r="EU4" i="282"/>
  <c r="EU4" i="265"/>
  <c r="EU4" i="286"/>
  <c r="EU4" i="278"/>
  <c r="EU4" i="285"/>
  <c r="EU4" i="275"/>
  <c r="EU4" i="327"/>
  <c r="EU4" i="289"/>
  <c r="EU4" i="323"/>
  <c r="EU4" i="324"/>
  <c r="EU4" i="273"/>
  <c r="EU4" i="315"/>
  <c r="EU4" i="320"/>
  <c r="EU68" i="273"/>
  <c r="EU179" i="273"/>
  <c r="EU52" i="273"/>
  <c r="EU107" i="325" s="1"/>
  <c r="EU108" i="325" s="1"/>
  <c r="EU135" i="325" s="1"/>
  <c r="EU207" i="273"/>
  <c r="EU169" i="273"/>
  <c r="EV170" i="273" s="1"/>
  <c r="EV172" i="273" s="1"/>
  <c r="EV173" i="273" s="1"/>
  <c r="EQ189" i="273"/>
  <c r="EQ190" i="273" s="1"/>
  <c r="ER182" i="273"/>
  <c r="ET21" i="327"/>
  <c r="ET58" i="324"/>
  <c r="ET90" i="273"/>
  <c r="ET91" i="278" s="1"/>
  <c r="ES22" i="324"/>
  <c r="ES23" i="324" s="1"/>
  <c r="ES214" i="273"/>
  <c r="ES215" i="273" s="1"/>
  <c r="ES21" i="278" s="1"/>
  <c r="ET22" i="327"/>
  <c r="ET59" i="324"/>
  <c r="FG39" i="273"/>
  <c r="FJ5" i="327"/>
  <c r="FJ5" i="325"/>
  <c r="FJ5" i="324"/>
  <c r="FJ5" i="323"/>
  <c r="FI28" i="273"/>
  <c r="FI29" i="273" s="1"/>
  <c r="FI33" i="273" s="1"/>
  <c r="FI32" i="273"/>
  <c r="FH34" i="273"/>
  <c r="FJ5" i="320"/>
  <c r="FJ25" i="273"/>
  <c r="FJ26" i="273" s="1"/>
  <c r="FJ5" i="315"/>
  <c r="FJ5" i="275"/>
  <c r="FJ5" i="286"/>
  <c r="FJ5" i="265"/>
  <c r="FJ5" i="288"/>
  <c r="FJ5" i="282"/>
  <c r="FJ5" i="285"/>
  <c r="FJ5" i="289"/>
  <c r="FJ5" i="278"/>
  <c r="FJ15" i="273"/>
  <c r="FJ16" i="273" s="1"/>
  <c r="FJ5" i="273"/>
  <c r="FI177" i="273"/>
  <c r="FI168" i="273"/>
  <c r="EQ108" i="278" l="1"/>
  <c r="EQ50" i="325"/>
  <c r="EQ51" i="325" s="1"/>
  <c r="EQ54" i="325" s="1"/>
  <c r="EQ55" i="325" s="1"/>
  <c r="EQ59" i="325" s="1"/>
  <c r="EQ60" i="325" s="1"/>
  <c r="FH87" i="278"/>
  <c r="FH88" i="278" s="1"/>
  <c r="FH94" i="278" s="1"/>
  <c r="FH48" i="324"/>
  <c r="EW25" i="327"/>
  <c r="EW62" i="324"/>
  <c r="EM67" i="265"/>
  <c r="ER95" i="278"/>
  <c r="ER100" i="278" s="1"/>
  <c r="ER101" i="278" s="1"/>
  <c r="FW10" i="273"/>
  <c r="FV12" i="273"/>
  <c r="ET140" i="273"/>
  <c r="ES92" i="278"/>
  <c r="EW79" i="288"/>
  <c r="EW135" i="273"/>
  <c r="EW136" i="273" s="1"/>
  <c r="EW139" i="273" s="1"/>
  <c r="EU106" i="273"/>
  <c r="EU108" i="273" s="1"/>
  <c r="EU138" i="273"/>
  <c r="EV106" i="273"/>
  <c r="EV138" i="273"/>
  <c r="EV253" i="278"/>
  <c r="EV99" i="278"/>
  <c r="ET111" i="273"/>
  <c r="ES112" i="273" s="1"/>
  <c r="ES61" i="288" s="1"/>
  <c r="ES63" i="288" s="1"/>
  <c r="ES65" i="288" s="1"/>
  <c r="ET51" i="288"/>
  <c r="ET52" i="288" s="1"/>
  <c r="ET56" i="288" s="1"/>
  <c r="EU46" i="325"/>
  <c r="EU47" i="325" s="1"/>
  <c r="EU62" i="325" s="1"/>
  <c r="EU55" i="288"/>
  <c r="ET92" i="325"/>
  <c r="ET42" i="288"/>
  <c r="ET35" i="288"/>
  <c r="ET37" i="288" s="1"/>
  <c r="ES43" i="288"/>
  <c r="ES39" i="288"/>
  <c r="FJ38" i="273"/>
  <c r="FJ13" i="288"/>
  <c r="FJ145" i="325"/>
  <c r="EW103" i="273"/>
  <c r="EW104" i="273" s="1"/>
  <c r="EW107" i="273" s="1"/>
  <c r="EW26" i="288"/>
  <c r="EV42" i="325"/>
  <c r="EV43" i="325" s="1"/>
  <c r="EV93" i="325"/>
  <c r="EV56" i="278"/>
  <c r="EV189" i="278"/>
  <c r="EV277" i="278"/>
  <c r="EV49" i="278"/>
  <c r="EV71" i="278"/>
  <c r="EV118" i="278"/>
  <c r="EV144" i="278"/>
  <c r="ET58" i="325"/>
  <c r="EV126" i="278"/>
  <c r="EV173" i="278"/>
  <c r="EV79" i="278"/>
  <c r="EV213" i="278"/>
  <c r="EV197" i="278"/>
  <c r="EV221" i="278"/>
  <c r="EV229" i="278"/>
  <c r="EV269" i="278"/>
  <c r="EV153" i="278"/>
  <c r="EV135" i="278"/>
  <c r="EV181" i="278"/>
  <c r="EV261" i="278"/>
  <c r="EV205" i="278"/>
  <c r="EV245" i="278"/>
  <c r="EV237" i="278"/>
  <c r="EW13" i="289"/>
  <c r="EW14" i="289" s="1"/>
  <c r="EU34" i="278"/>
  <c r="EU26" i="327"/>
  <c r="EV28" i="278"/>
  <c r="EV29" i="278" s="1"/>
  <c r="EV40" i="278" s="1"/>
  <c r="EV130" i="325"/>
  <c r="EV118" i="325"/>
  <c r="EV26" i="327"/>
  <c r="ET214" i="273"/>
  <c r="ET215" i="273" s="1"/>
  <c r="ET21" i="278" s="1"/>
  <c r="ET129" i="325"/>
  <c r="ET117" i="325"/>
  <c r="EP162" i="278"/>
  <c r="EP300" i="278" s="1"/>
  <c r="EP302" i="278" s="1"/>
  <c r="EP303" i="278" s="1"/>
  <c r="ER39" i="278"/>
  <c r="ER41" i="278" s="1"/>
  <c r="ER119" i="278" s="1"/>
  <c r="ER120" i="278" s="1"/>
  <c r="ER157" i="278" s="1"/>
  <c r="EM329" i="278"/>
  <c r="EM30" i="265" s="1"/>
  <c r="EL329" i="278"/>
  <c r="EL30" i="265" s="1"/>
  <c r="EN323" i="278"/>
  <c r="EN324" i="278" s="1"/>
  <c r="EN328" i="278" s="1"/>
  <c r="EN73" i="265"/>
  <c r="EN314" i="278"/>
  <c r="EN315" i="278" s="1"/>
  <c r="EN327" i="278" s="1"/>
  <c r="EN67" i="265"/>
  <c r="FH319" i="278"/>
  <c r="FH310" i="278"/>
  <c r="EQ80" i="278"/>
  <c r="EQ81" i="278" s="1"/>
  <c r="EQ107" i="278" s="1"/>
  <c r="EO311" i="278"/>
  <c r="EO312" i="278" s="1"/>
  <c r="EN10" i="265"/>
  <c r="EN11" i="265" s="1"/>
  <c r="EN29" i="265" s="1"/>
  <c r="EO10" i="265"/>
  <c r="EO320" i="278"/>
  <c r="EO321" i="278" s="1"/>
  <c r="EQ119" i="278"/>
  <c r="EQ120" i="278" s="1"/>
  <c r="EQ157" i="278" s="1"/>
  <c r="ES22" i="278"/>
  <c r="ES39" i="278" s="1"/>
  <c r="ES41" i="278" s="1"/>
  <c r="EQ127" i="278"/>
  <c r="EQ128" i="278" s="1"/>
  <c r="EQ158" i="278" s="1"/>
  <c r="EO9" i="265"/>
  <c r="ET19" i="278"/>
  <c r="ET335" i="278"/>
  <c r="ET276" i="278"/>
  <c r="ET278" i="278" s="1"/>
  <c r="ET294" i="278" s="1"/>
  <c r="ET268" i="278"/>
  <c r="ET270" i="278" s="1"/>
  <c r="ET293" i="278" s="1"/>
  <c r="ET252" i="278"/>
  <c r="ET254" i="278" s="1"/>
  <c r="ET291" i="278" s="1"/>
  <c r="ET260" i="278"/>
  <c r="ET262" i="278" s="1"/>
  <c r="ET292" i="278" s="1"/>
  <c r="ET244" i="278"/>
  <c r="ET246" i="278" s="1"/>
  <c r="ET290" i="278" s="1"/>
  <c r="ET204" i="278"/>
  <c r="ET206" i="278" s="1"/>
  <c r="ET285" i="278" s="1"/>
  <c r="ET212" i="278"/>
  <c r="ET214" i="278" s="1"/>
  <c r="ET286" i="278" s="1"/>
  <c r="ET220" i="278"/>
  <c r="ET222" i="278" s="1"/>
  <c r="ET287" i="278" s="1"/>
  <c r="ET236" i="278"/>
  <c r="ET238" i="278" s="1"/>
  <c r="ET289" i="278" s="1"/>
  <c r="ET228" i="278"/>
  <c r="ET230" i="278" s="1"/>
  <c r="ET288" i="278" s="1"/>
  <c r="ET180" i="278"/>
  <c r="ET182" i="278" s="1"/>
  <c r="ET282" i="278" s="1"/>
  <c r="ET196" i="278"/>
  <c r="ET198" i="278" s="1"/>
  <c r="ET284" i="278" s="1"/>
  <c r="ET172" i="278"/>
  <c r="ET174" i="278" s="1"/>
  <c r="ET281" i="278" s="1"/>
  <c r="ET134" i="278"/>
  <c r="ET136" i="278" s="1"/>
  <c r="ET159" i="278" s="1"/>
  <c r="ET188" i="278"/>
  <c r="ET190" i="278" s="1"/>
  <c r="ET283" i="278" s="1"/>
  <c r="ET143" i="278"/>
  <c r="ET145" i="278" s="1"/>
  <c r="ET160" i="278" s="1"/>
  <c r="ET152" i="278"/>
  <c r="ET154" i="278" s="1"/>
  <c r="ET161" i="278" s="1"/>
  <c r="ET20" i="278"/>
  <c r="EU70" i="273"/>
  <c r="ET22" i="324"/>
  <c r="ET23" i="324" s="1"/>
  <c r="ET57" i="324" s="1"/>
  <c r="EP66" i="278"/>
  <c r="EP105" i="278" s="1"/>
  <c r="EP109" i="278" s="1"/>
  <c r="EQ61" i="278"/>
  <c r="EQ62" i="278" s="1"/>
  <c r="EQ65" i="278" s="1"/>
  <c r="EQ64" i="278"/>
  <c r="ER72" i="278"/>
  <c r="ER73" i="278" s="1"/>
  <c r="ER106" i="278" s="1"/>
  <c r="ER57" i="278"/>
  <c r="ER58" i="278" s="1"/>
  <c r="FH275" i="278"/>
  <c r="FH267" i="278"/>
  <c r="FH251" i="278"/>
  <c r="FH259" i="278"/>
  <c r="FH203" i="278"/>
  <c r="FH211" i="278"/>
  <c r="FH219" i="278"/>
  <c r="FH243" i="278"/>
  <c r="FH235" i="278"/>
  <c r="FH227" i="278"/>
  <c r="FH179" i="278"/>
  <c r="FH195" i="278"/>
  <c r="FH171" i="278"/>
  <c r="FH187" i="278"/>
  <c r="FH133" i="278"/>
  <c r="FH142" i="278"/>
  <c r="FH151" i="278"/>
  <c r="ES295" i="278"/>
  <c r="ES301" i="278" s="1"/>
  <c r="ER11" i="325"/>
  <c r="ER34" i="265"/>
  <c r="ER28" i="285"/>
  <c r="ER66" i="324"/>
  <c r="EV93" i="273"/>
  <c r="EW94" i="273" s="1"/>
  <c r="EW181" i="273" s="1"/>
  <c r="EV11" i="286"/>
  <c r="EV89" i="273"/>
  <c r="EU24" i="327"/>
  <c r="EU61" i="324"/>
  <c r="ET202" i="273"/>
  <c r="ET203" i="273" s="1"/>
  <c r="ET208" i="273"/>
  <c r="ET209" i="273" s="1"/>
  <c r="ET197" i="273"/>
  <c r="ET198" i="273" s="1"/>
  <c r="ET201" i="273" s="1"/>
  <c r="ER189" i="273"/>
  <c r="ER190" i="273" s="1"/>
  <c r="ES182" i="273"/>
  <c r="EV32" i="324"/>
  <c r="EV33" i="324" s="1"/>
  <c r="EV178" i="273"/>
  <c r="EV55" i="273"/>
  <c r="EW56" i="273" s="1"/>
  <c r="EV37" i="324"/>
  <c r="EV38" i="324" s="1"/>
  <c r="EV27" i="324"/>
  <c r="EV28" i="324" s="1"/>
  <c r="EV69" i="273"/>
  <c r="EV73" i="273"/>
  <c r="EW74" i="273" s="1"/>
  <c r="EV42" i="324"/>
  <c r="EV43" i="324" s="1"/>
  <c r="EV15" i="275"/>
  <c r="EU88" i="273"/>
  <c r="EU90" i="273" s="1"/>
  <c r="EU91" i="278" s="1"/>
  <c r="EU124" i="273"/>
  <c r="EU126" i="273" s="1"/>
  <c r="EU21" i="285" s="1"/>
  <c r="EU180" i="273"/>
  <c r="EW2" i="265"/>
  <c r="EW2" i="286"/>
  <c r="EW2" i="288"/>
  <c r="EW84" i="273"/>
  <c r="EW85" i="273" s="1"/>
  <c r="EW2" i="325"/>
  <c r="EW2" i="320"/>
  <c r="EW2" i="289"/>
  <c r="EW154" i="273"/>
  <c r="EW155" i="273" s="1"/>
  <c r="EW2" i="315"/>
  <c r="EW51" i="273"/>
  <c r="EW52" i="273" s="1"/>
  <c r="EW107" i="325" s="1"/>
  <c r="EW108" i="325" s="1"/>
  <c r="EW135" i="325" s="1"/>
  <c r="EW2" i="323"/>
  <c r="EW2" i="282"/>
  <c r="EW220" i="273"/>
  <c r="EW221" i="273" s="1"/>
  <c r="EW2" i="273"/>
  <c r="EW2" i="275"/>
  <c r="EW163" i="273"/>
  <c r="EW164" i="273" s="1"/>
  <c r="EW2" i="327"/>
  <c r="EW64" i="273"/>
  <c r="EW65" i="273" s="1"/>
  <c r="EW45" i="325" s="1"/>
  <c r="EW2" i="278"/>
  <c r="EW121" i="273"/>
  <c r="EW122" i="273" s="1"/>
  <c r="EW125" i="273" s="1"/>
  <c r="EW2" i="285"/>
  <c r="EW2" i="324"/>
  <c r="EU20" i="275"/>
  <c r="EV17" i="275" s="1"/>
  <c r="ES57" i="324"/>
  <c r="ES63" i="324" s="1"/>
  <c r="ES64" i="324" s="1"/>
  <c r="ES20" i="327"/>
  <c r="EQ3" i="315"/>
  <c r="EQ3" i="288"/>
  <c r="EQ3" i="289"/>
  <c r="EQ3" i="285"/>
  <c r="EQ3" i="275"/>
  <c r="EQ3" i="273"/>
  <c r="EQ3" i="320"/>
  <c r="EQ3" i="286"/>
  <c r="EQ3" i="278"/>
  <c r="EQ3" i="324"/>
  <c r="EQ3" i="282"/>
  <c r="EQ3" i="323"/>
  <c r="EQ3" i="265"/>
  <c r="EQ3" i="327"/>
  <c r="EQ3" i="325"/>
  <c r="EU178" i="273"/>
  <c r="EU27" i="324"/>
  <c r="EU28" i="324" s="1"/>
  <c r="EU37" i="324"/>
  <c r="EU38" i="324" s="1"/>
  <c r="EU32" i="324"/>
  <c r="EU33" i="324" s="1"/>
  <c r="EU55" i="273"/>
  <c r="EV56" i="273" s="1"/>
  <c r="EV169" i="273"/>
  <c r="EW170" i="273" s="1"/>
  <c r="EW172" i="273" s="1"/>
  <c r="EW173" i="273" s="1"/>
  <c r="EV207" i="273"/>
  <c r="ET61" i="324"/>
  <c r="ET24" i="327"/>
  <c r="EY40" i="273"/>
  <c r="EX43" i="273"/>
  <c r="EX45" i="273" s="1"/>
  <c r="EX149" i="273" s="1"/>
  <c r="EX150" i="273" s="1"/>
  <c r="EX49" i="324" s="1"/>
  <c r="EX50" i="324" s="1"/>
  <c r="EX219" i="273"/>
  <c r="EV4" i="288"/>
  <c r="EV4" i="273"/>
  <c r="EV4" i="327"/>
  <c r="EV4" i="325"/>
  <c r="EV4" i="285"/>
  <c r="EV4" i="278"/>
  <c r="EV4" i="315"/>
  <c r="EV4" i="320"/>
  <c r="EV4" i="323"/>
  <c r="EV4" i="324"/>
  <c r="EV4" i="286"/>
  <c r="EV4" i="265"/>
  <c r="EV4" i="275"/>
  <c r="EV4" i="289"/>
  <c r="EV4" i="282"/>
  <c r="EV88" i="273"/>
  <c r="EV124" i="273"/>
  <c r="EV180" i="273"/>
  <c r="FK5" i="327"/>
  <c r="FK5" i="325"/>
  <c r="FI34" i="273"/>
  <c r="FK5" i="324"/>
  <c r="FK5" i="323"/>
  <c r="FJ28" i="273"/>
  <c r="FJ29" i="273" s="1"/>
  <c r="FJ33" i="273" s="1"/>
  <c r="FJ32" i="273"/>
  <c r="FH39" i="273"/>
  <c r="FH44" i="273"/>
  <c r="FK5" i="320"/>
  <c r="FK25" i="273"/>
  <c r="FK26" i="273" s="1"/>
  <c r="FK5" i="315"/>
  <c r="FK5" i="265"/>
  <c r="FK5" i="288"/>
  <c r="FK5" i="282"/>
  <c r="FK5" i="275"/>
  <c r="FK5" i="286"/>
  <c r="FK5" i="285"/>
  <c r="FK5" i="289"/>
  <c r="FK5" i="278"/>
  <c r="FK15" i="273"/>
  <c r="FK16" i="273" s="1"/>
  <c r="FK5" i="273"/>
  <c r="FJ177" i="273"/>
  <c r="FJ168" i="273"/>
  <c r="BI32" i="265"/>
  <c r="ER108" i="278" l="1"/>
  <c r="ER50" i="325"/>
  <c r="ER51" i="325" s="1"/>
  <c r="ER54" i="325" s="1"/>
  <c r="ER55" i="325" s="1"/>
  <c r="ER59" i="325" s="1"/>
  <c r="ER60" i="325" s="1"/>
  <c r="EX25" i="327"/>
  <c r="EX62" i="324"/>
  <c r="ET63" i="324"/>
  <c r="ET64" i="324" s="1"/>
  <c r="FI87" i="278"/>
  <c r="FI88" i="278" s="1"/>
  <c r="FI94" i="278" s="1"/>
  <c r="FI48" i="324"/>
  <c r="FX10" i="273"/>
  <c r="FW12" i="273"/>
  <c r="EX79" i="288"/>
  <c r="EX135" i="273"/>
  <c r="EX136" i="273" s="1"/>
  <c r="EX139" i="273" s="1"/>
  <c r="EW106" i="273"/>
  <c r="EW138" i="273"/>
  <c r="EU140" i="273"/>
  <c r="ET92" i="278"/>
  <c r="EW277" i="278"/>
  <c r="EW99" i="278"/>
  <c r="EU111" i="273"/>
  <c r="ET112" i="273" s="1"/>
  <c r="ET61" i="288" s="1"/>
  <c r="ET63" i="288" s="1"/>
  <c r="ET65" i="288" s="1"/>
  <c r="EU51" i="288"/>
  <c r="EU52" i="288" s="1"/>
  <c r="EU56" i="288" s="1"/>
  <c r="EV46" i="325"/>
  <c r="EV47" i="325" s="1"/>
  <c r="EV62" i="325" s="1"/>
  <c r="EV55" i="288"/>
  <c r="ET43" i="288"/>
  <c r="ET39" i="288"/>
  <c r="EU92" i="325"/>
  <c r="EU42" i="288"/>
  <c r="EU35" i="288"/>
  <c r="EU37" i="288" s="1"/>
  <c r="FK38" i="273"/>
  <c r="FK13" i="288"/>
  <c r="FK145" i="325"/>
  <c r="EX103" i="273"/>
  <c r="EX104" i="273" s="1"/>
  <c r="EX107" i="273" s="1"/>
  <c r="EX26" i="288"/>
  <c r="EW42" i="325"/>
  <c r="EW43" i="325" s="1"/>
  <c r="EW93" i="325"/>
  <c r="EV108" i="273"/>
  <c r="EU58" i="325"/>
  <c r="EW213" i="278"/>
  <c r="EW153" i="278"/>
  <c r="EW269" i="278"/>
  <c r="EW144" i="278"/>
  <c r="EW221" i="278"/>
  <c r="EW261" i="278"/>
  <c r="EW49" i="278"/>
  <c r="EW181" i="278"/>
  <c r="EW229" i="278"/>
  <c r="EW71" i="278"/>
  <c r="EW118" i="278"/>
  <c r="EW237" i="278"/>
  <c r="EW79" i="278"/>
  <c r="EW205" i="278"/>
  <c r="EW253" i="278"/>
  <c r="EW56" i="278"/>
  <c r="EW189" i="278"/>
  <c r="EW126" i="278"/>
  <c r="EW135" i="278"/>
  <c r="EW173" i="278"/>
  <c r="EW197" i="278"/>
  <c r="EW245" i="278"/>
  <c r="EX13" i="289"/>
  <c r="EX14" i="289" s="1"/>
  <c r="EX144" i="278" s="1"/>
  <c r="BI334" i="278"/>
  <c r="BI336" i="278" s="1"/>
  <c r="BI12" i="325" s="1"/>
  <c r="EV34" i="278"/>
  <c r="EU22" i="324"/>
  <c r="EU23" i="324" s="1"/>
  <c r="EU57" i="324" s="1"/>
  <c r="EU129" i="325"/>
  <c r="EU117" i="325"/>
  <c r="EW26" i="327"/>
  <c r="EW28" i="278"/>
  <c r="EW29" i="278" s="1"/>
  <c r="EW40" i="278" s="1"/>
  <c r="EW118" i="325"/>
  <c r="EW130" i="325"/>
  <c r="ER80" i="278"/>
  <c r="ER81" i="278" s="1"/>
  <c r="ER107" i="278" s="1"/>
  <c r="ER50" i="278"/>
  <c r="ER51" i="278" s="1"/>
  <c r="ER104" i="278" s="1"/>
  <c r="ER127" i="278"/>
  <c r="ER128" i="278" s="1"/>
  <c r="ER158" i="278" s="1"/>
  <c r="ER162" i="278" s="1"/>
  <c r="ER300" i="278" s="1"/>
  <c r="ER302" i="278" s="1"/>
  <c r="ER303" i="278" s="1"/>
  <c r="ET20" i="327"/>
  <c r="EN329" i="278"/>
  <c r="EN30" i="265" s="1"/>
  <c r="EO314" i="278"/>
  <c r="EO315" i="278" s="1"/>
  <c r="EO327" i="278" s="1"/>
  <c r="EO67" i="265"/>
  <c r="EQ162" i="278"/>
  <c r="EQ300" i="278" s="1"/>
  <c r="EQ302" i="278" s="1"/>
  <c r="EQ303" i="278" s="1"/>
  <c r="EO323" i="278"/>
  <c r="EO324" i="278" s="1"/>
  <c r="EO328" i="278" s="1"/>
  <c r="EO73" i="265"/>
  <c r="FI319" i="278"/>
  <c r="FI310" i="278"/>
  <c r="EP311" i="278"/>
  <c r="EP312" i="278" s="1"/>
  <c r="EP10" i="265"/>
  <c r="EP320" i="278"/>
  <c r="EP321" i="278" s="1"/>
  <c r="ES33" i="278"/>
  <c r="ES35" i="278" s="1"/>
  <c r="EO11" i="265"/>
  <c r="EO29" i="265" s="1"/>
  <c r="EP9" i="265"/>
  <c r="EU214" i="273"/>
  <c r="EU215" i="273" s="1"/>
  <c r="EU21" i="278" s="1"/>
  <c r="ET295" i="278"/>
  <c r="ET301" i="278" s="1"/>
  <c r="ET22" i="278"/>
  <c r="ET39" i="278" s="1"/>
  <c r="ET41" i="278" s="1"/>
  <c r="EU19" i="278"/>
  <c r="EU335" i="278"/>
  <c r="EQ66" i="278"/>
  <c r="EQ105" i="278" s="1"/>
  <c r="EQ109" i="278" s="1"/>
  <c r="EU260" i="278"/>
  <c r="EU262" i="278" s="1"/>
  <c r="EU292" i="278" s="1"/>
  <c r="EU276" i="278"/>
  <c r="EU278" i="278" s="1"/>
  <c r="EU294" i="278" s="1"/>
  <c r="EU268" i="278"/>
  <c r="EU270" i="278" s="1"/>
  <c r="EU293" i="278" s="1"/>
  <c r="EU244" i="278"/>
  <c r="EU246" i="278" s="1"/>
  <c r="EU290" i="278" s="1"/>
  <c r="EU252" i="278"/>
  <c r="EU254" i="278" s="1"/>
  <c r="EU291" i="278" s="1"/>
  <c r="EU236" i="278"/>
  <c r="EU238" i="278" s="1"/>
  <c r="EU289" i="278" s="1"/>
  <c r="EU228" i="278"/>
  <c r="EU230" i="278" s="1"/>
  <c r="EU288" i="278" s="1"/>
  <c r="EU204" i="278"/>
  <c r="EU206" i="278" s="1"/>
  <c r="EU285" i="278" s="1"/>
  <c r="EU212" i="278"/>
  <c r="EU214" i="278" s="1"/>
  <c r="EU286" i="278" s="1"/>
  <c r="EU220" i="278"/>
  <c r="EU222" i="278" s="1"/>
  <c r="EU287" i="278" s="1"/>
  <c r="EU172" i="278"/>
  <c r="EU174" i="278" s="1"/>
  <c r="EU281" i="278" s="1"/>
  <c r="EU188" i="278"/>
  <c r="EU190" i="278" s="1"/>
  <c r="EU283" i="278" s="1"/>
  <c r="EU196" i="278"/>
  <c r="EU198" i="278" s="1"/>
  <c r="EU284" i="278" s="1"/>
  <c r="EU180" i="278"/>
  <c r="EU182" i="278" s="1"/>
  <c r="EU282" i="278" s="1"/>
  <c r="EU134" i="278"/>
  <c r="EU136" i="278" s="1"/>
  <c r="EU159" i="278" s="1"/>
  <c r="EU143" i="278"/>
  <c r="EU145" i="278" s="1"/>
  <c r="EU160" i="278" s="1"/>
  <c r="EU152" i="278"/>
  <c r="EU154" i="278" s="1"/>
  <c r="EU161" i="278" s="1"/>
  <c r="EU20" i="278"/>
  <c r="FI44" i="273"/>
  <c r="FI275" i="278"/>
  <c r="FI259" i="278"/>
  <c r="FI267" i="278"/>
  <c r="FI243" i="278"/>
  <c r="FI251" i="278"/>
  <c r="FI235" i="278"/>
  <c r="FI227" i="278"/>
  <c r="FI203" i="278"/>
  <c r="FI211" i="278"/>
  <c r="FI219" i="278"/>
  <c r="FI171" i="278"/>
  <c r="FI187" i="278"/>
  <c r="FI195" i="278"/>
  <c r="FI179" i="278"/>
  <c r="FI133" i="278"/>
  <c r="FI142" i="278"/>
  <c r="FI151" i="278"/>
  <c r="ER64" i="278"/>
  <c r="ER61" i="278"/>
  <c r="ER62" i="278" s="1"/>
  <c r="ER65" i="278" s="1"/>
  <c r="ES127" i="278"/>
  <c r="ES128" i="278" s="1"/>
  <c r="ES158" i="278" s="1"/>
  <c r="ES80" i="278"/>
  <c r="ES81" i="278" s="1"/>
  <c r="ES107" i="278" s="1"/>
  <c r="ES50" i="278"/>
  <c r="ES51" i="278" s="1"/>
  <c r="ES104" i="278" s="1"/>
  <c r="ES119" i="278"/>
  <c r="ES120" i="278" s="1"/>
  <c r="ES157" i="278" s="1"/>
  <c r="EV20" i="275"/>
  <c r="EW17" i="275" s="1"/>
  <c r="EV126" i="273"/>
  <c r="EV21" i="285" s="1"/>
  <c r="ES66" i="324"/>
  <c r="ES11" i="325"/>
  <c r="ES28" i="285"/>
  <c r="ES34" i="265"/>
  <c r="EV58" i="324"/>
  <c r="EV21" i="327"/>
  <c r="EV59" i="324"/>
  <c r="EV22" i="327"/>
  <c r="EU202" i="273"/>
  <c r="EU203" i="273" s="1"/>
  <c r="EU208" i="273"/>
  <c r="EU209" i="273" s="1"/>
  <c r="EU197" i="273"/>
  <c r="EU198" i="273" s="1"/>
  <c r="EU201" i="273" s="1"/>
  <c r="EX2" i="273"/>
  <c r="EX51" i="273"/>
  <c r="EX2" i="288"/>
  <c r="EX154" i="273"/>
  <c r="EX155" i="273" s="1"/>
  <c r="EX121" i="273"/>
  <c r="EX122" i="273" s="1"/>
  <c r="EX125" i="273" s="1"/>
  <c r="EX84" i="273"/>
  <c r="EX85" i="273" s="1"/>
  <c r="EX2" i="324"/>
  <c r="EX2" i="325"/>
  <c r="EX2" i="320"/>
  <c r="EX2" i="286"/>
  <c r="EX2" i="275"/>
  <c r="EX163" i="273"/>
  <c r="EX164" i="273" s="1"/>
  <c r="EX2" i="315"/>
  <c r="EX2" i="265"/>
  <c r="EX2" i="282"/>
  <c r="EX2" i="285"/>
  <c r="EX2" i="323"/>
  <c r="EX2" i="278"/>
  <c r="EX2" i="289"/>
  <c r="EX220" i="273"/>
  <c r="EX221" i="273" s="1"/>
  <c r="EX2" i="327"/>
  <c r="EX64" i="273"/>
  <c r="EX65" i="273" s="1"/>
  <c r="EX45" i="325" s="1"/>
  <c r="EU58" i="324"/>
  <c r="EU21" i="327"/>
  <c r="EW169" i="273"/>
  <c r="EX170" i="273" s="1"/>
  <c r="EX172" i="273" s="1"/>
  <c r="EX173" i="273" s="1"/>
  <c r="EW207" i="273"/>
  <c r="EW93" i="273"/>
  <c r="EX94" i="273" s="1"/>
  <c r="EX181" i="273" s="1"/>
  <c r="EW89" i="273"/>
  <c r="EW11" i="286"/>
  <c r="EV24" i="327"/>
  <c r="EV61" i="324"/>
  <c r="EV23" i="327"/>
  <c r="EV60" i="324"/>
  <c r="ES189" i="273"/>
  <c r="ES190" i="273" s="1"/>
  <c r="ET182" i="273"/>
  <c r="EU60" i="324"/>
  <c r="EU23" i="327"/>
  <c r="EY43" i="273"/>
  <c r="EY45" i="273" s="1"/>
  <c r="EY149" i="273" s="1"/>
  <c r="EY150" i="273" s="1"/>
  <c r="EY49" i="324" s="1"/>
  <c r="EY50" i="324" s="1"/>
  <c r="EY219" i="273"/>
  <c r="EZ40" i="273"/>
  <c r="EW4" i="286"/>
  <c r="EW4" i="325"/>
  <c r="EW4" i="265"/>
  <c r="EW4" i="288"/>
  <c r="EW4" i="273"/>
  <c r="EW4" i="324"/>
  <c r="EW4" i="327"/>
  <c r="EW4" i="275"/>
  <c r="EW4" i="282"/>
  <c r="EW4" i="315"/>
  <c r="EW4" i="323"/>
  <c r="EW4" i="285"/>
  <c r="EW4" i="278"/>
  <c r="EW4" i="289"/>
  <c r="EW4" i="320"/>
  <c r="EV179" i="273"/>
  <c r="EV68" i="273"/>
  <c r="EV70" i="273" s="1"/>
  <c r="EW88" i="273"/>
  <c r="EW180" i="273"/>
  <c r="EW124" i="273"/>
  <c r="EW68" i="273"/>
  <c r="EW179" i="273"/>
  <c r="ER3" i="315"/>
  <c r="ER3" i="324"/>
  <c r="ER3" i="327"/>
  <c r="ER3" i="325"/>
  <c r="ER3" i="288"/>
  <c r="ER3" i="289"/>
  <c r="ER3" i="323"/>
  <c r="ER3" i="320"/>
  <c r="ER3" i="273"/>
  <c r="ER3" i="275"/>
  <c r="ER3" i="278"/>
  <c r="ER3" i="282"/>
  <c r="ER3" i="265"/>
  <c r="ER3" i="286"/>
  <c r="ER3" i="285"/>
  <c r="EV90" i="273"/>
  <c r="EV91" i="278" s="1"/>
  <c r="EU59" i="324"/>
  <c r="EU22" i="327"/>
  <c r="EW73" i="273"/>
  <c r="EX74" i="273" s="1"/>
  <c r="EW15" i="275"/>
  <c r="EW69" i="273"/>
  <c r="EW42" i="324"/>
  <c r="EW43" i="324" s="1"/>
  <c r="EW32" i="324"/>
  <c r="EW33" i="324" s="1"/>
  <c r="EW55" i="273"/>
  <c r="EX56" i="273" s="1"/>
  <c r="EW27" i="324"/>
  <c r="EW28" i="324" s="1"/>
  <c r="EW178" i="273"/>
  <c r="EW37" i="324"/>
  <c r="EW38" i="324" s="1"/>
  <c r="FI39" i="273"/>
  <c r="FL5" i="327"/>
  <c r="FL5" i="325"/>
  <c r="FL5" i="324"/>
  <c r="FL5" i="323"/>
  <c r="FK28" i="273"/>
  <c r="FK29" i="273" s="1"/>
  <c r="FK33" i="273" s="1"/>
  <c r="FK32" i="273"/>
  <c r="FJ34" i="273"/>
  <c r="FL5" i="320"/>
  <c r="FL25" i="273"/>
  <c r="FL26" i="273" s="1"/>
  <c r="FL5" i="315"/>
  <c r="FL5" i="288"/>
  <c r="FL5" i="282"/>
  <c r="FL5" i="275"/>
  <c r="FL5" i="286"/>
  <c r="FL5" i="265"/>
  <c r="FL5" i="285"/>
  <c r="FL5" i="289"/>
  <c r="FL5" i="278"/>
  <c r="FL15" i="273"/>
  <c r="FL16" i="273" s="1"/>
  <c r="FL5" i="273"/>
  <c r="FK177" i="273"/>
  <c r="FK168" i="273"/>
  <c r="FJ87" i="278" l="1"/>
  <c r="FJ88" i="278" s="1"/>
  <c r="FJ94" i="278" s="1"/>
  <c r="FJ48" i="324"/>
  <c r="EY62" i="324"/>
  <c r="EY25" i="327"/>
  <c r="EU63" i="324"/>
  <c r="EU64" i="324" s="1"/>
  <c r="FY10" i="273"/>
  <c r="FX12" i="273"/>
  <c r="ES57" i="278"/>
  <c r="ES58" i="278" s="1"/>
  <c r="ES61" i="278" s="1"/>
  <c r="ES62" i="278" s="1"/>
  <c r="ES65" i="278" s="1"/>
  <c r="ES93" i="278"/>
  <c r="ES95" i="278" s="1"/>
  <c r="ES100" i="278" s="1"/>
  <c r="ES101" i="278" s="1"/>
  <c r="EX237" i="278"/>
  <c r="EX99" i="278"/>
  <c r="EV140" i="273"/>
  <c r="EU92" i="278"/>
  <c r="EY79" i="288"/>
  <c r="EY135" i="273"/>
  <c r="EY136" i="273" s="1"/>
  <c r="EY139" i="273" s="1"/>
  <c r="EX106" i="273"/>
  <c r="EX138" i="273"/>
  <c r="EV111" i="273"/>
  <c r="EU112" i="273" s="1"/>
  <c r="EU61" i="288" s="1"/>
  <c r="EU63" i="288" s="1"/>
  <c r="EU65" i="288" s="1"/>
  <c r="EV51" i="288"/>
  <c r="EV52" i="288" s="1"/>
  <c r="EV56" i="288" s="1"/>
  <c r="EW46" i="325"/>
  <c r="EW47" i="325" s="1"/>
  <c r="EW62" i="325" s="1"/>
  <c r="EW55" i="288"/>
  <c r="EV92" i="325"/>
  <c r="EV42" i="288"/>
  <c r="EV35" i="288"/>
  <c r="EV37" i="288" s="1"/>
  <c r="EU43" i="288"/>
  <c r="EU39" i="288"/>
  <c r="EY103" i="273"/>
  <c r="EY104" i="273" s="1"/>
  <c r="EY107" i="273" s="1"/>
  <c r="EY26" i="288"/>
  <c r="FL38" i="273"/>
  <c r="FL13" i="288"/>
  <c r="FL145" i="325"/>
  <c r="EX42" i="325"/>
  <c r="EX43" i="325" s="1"/>
  <c r="EX93" i="325"/>
  <c r="EX56" i="278"/>
  <c r="EW108" i="273"/>
  <c r="EV58" i="325"/>
  <c r="EX197" i="278"/>
  <c r="EX261" i="278"/>
  <c r="EX221" i="278"/>
  <c r="EX126" i="278"/>
  <c r="EX49" i="278"/>
  <c r="EX135" i="278"/>
  <c r="EX153" i="278"/>
  <c r="EX213" i="278"/>
  <c r="EX245" i="278"/>
  <c r="EX253" i="278"/>
  <c r="EY13" i="289"/>
  <c r="EY14" i="289" s="1"/>
  <c r="EX79" i="278"/>
  <c r="EX118" i="278"/>
  <c r="EX189" i="278"/>
  <c r="EX205" i="278"/>
  <c r="EX269" i="278"/>
  <c r="EX277" i="278"/>
  <c r="EX71" i="278"/>
  <c r="EX173" i="278"/>
  <c r="EX181" i="278"/>
  <c r="EX229" i="278"/>
  <c r="EU20" i="327"/>
  <c r="BI11" i="327"/>
  <c r="EW34" i="278"/>
  <c r="EW20" i="275"/>
  <c r="EX17" i="275" s="1"/>
  <c r="EX28" i="278"/>
  <c r="EX29" i="278" s="1"/>
  <c r="EX40" i="278" s="1"/>
  <c r="EX130" i="325"/>
  <c r="EX118" i="325"/>
  <c r="EV129" i="325"/>
  <c r="EV117" i="325"/>
  <c r="ES72" i="278"/>
  <c r="ES73" i="278" s="1"/>
  <c r="ES106" i="278" s="1"/>
  <c r="EO329" i="278"/>
  <c r="EO30" i="265" s="1"/>
  <c r="EP314" i="278"/>
  <c r="EP315" i="278" s="1"/>
  <c r="EP327" i="278" s="1"/>
  <c r="EP67" i="265"/>
  <c r="EP323" i="278"/>
  <c r="EP324" i="278" s="1"/>
  <c r="EP328" i="278" s="1"/>
  <c r="EP73" i="265"/>
  <c r="FJ319" i="278"/>
  <c r="FJ310" i="278"/>
  <c r="EQ320" i="278"/>
  <c r="EQ321" i="278" s="1"/>
  <c r="ER10" i="265"/>
  <c r="ER320" i="278"/>
  <c r="ER321" i="278" s="1"/>
  <c r="EQ311" i="278"/>
  <c r="EQ312" i="278" s="1"/>
  <c r="ET33" i="278"/>
  <c r="ET35" i="278" s="1"/>
  <c r="EP11" i="265"/>
  <c r="EP29" i="265" s="1"/>
  <c r="ES162" i="278"/>
  <c r="ES300" i="278" s="1"/>
  <c r="ES302" i="278" s="1"/>
  <c r="ES303" i="278" s="1"/>
  <c r="EU22" i="278"/>
  <c r="EU39" i="278" s="1"/>
  <c r="EU41" i="278" s="1"/>
  <c r="EQ9" i="265"/>
  <c r="EV19" i="278"/>
  <c r="EV335" i="278"/>
  <c r="ER66" i="278"/>
  <c r="ER105" i="278" s="1"/>
  <c r="ER109" i="278" s="1"/>
  <c r="EU295" i="278"/>
  <c r="EU301" i="278" s="1"/>
  <c r="ET80" i="278"/>
  <c r="ET81" i="278" s="1"/>
  <c r="ET107" i="278" s="1"/>
  <c r="ET119" i="278"/>
  <c r="ET120" i="278" s="1"/>
  <c r="ET157" i="278" s="1"/>
  <c r="ET127" i="278"/>
  <c r="ET128" i="278" s="1"/>
  <c r="ET158" i="278" s="1"/>
  <c r="ET50" i="278"/>
  <c r="ET51" i="278" s="1"/>
  <c r="ET104" i="278" s="1"/>
  <c r="FJ275" i="278"/>
  <c r="FJ251" i="278"/>
  <c r="FJ259" i="278"/>
  <c r="FJ267" i="278"/>
  <c r="FJ235" i="278"/>
  <c r="FJ243" i="278"/>
  <c r="FJ219" i="278"/>
  <c r="FJ227" i="278"/>
  <c r="FJ203" i="278"/>
  <c r="FJ211" i="278"/>
  <c r="FJ195" i="278"/>
  <c r="FJ179" i="278"/>
  <c r="FJ187" i="278"/>
  <c r="FJ171" i="278"/>
  <c r="FJ151" i="278"/>
  <c r="FJ133" i="278"/>
  <c r="FJ142" i="278"/>
  <c r="EV276" i="278"/>
  <c r="EV278" i="278" s="1"/>
  <c r="EV294" i="278" s="1"/>
  <c r="EV252" i="278"/>
  <c r="EV254" i="278" s="1"/>
  <c r="EV291" i="278" s="1"/>
  <c r="EV260" i="278"/>
  <c r="EV262" i="278" s="1"/>
  <c r="EV292" i="278" s="1"/>
  <c r="EV268" i="278"/>
  <c r="EV270" i="278" s="1"/>
  <c r="EV293" i="278" s="1"/>
  <c r="EV236" i="278"/>
  <c r="EV238" i="278" s="1"/>
  <c r="EV289" i="278" s="1"/>
  <c r="EV244" i="278"/>
  <c r="EV246" i="278" s="1"/>
  <c r="EV290" i="278" s="1"/>
  <c r="EV220" i="278"/>
  <c r="EV222" i="278" s="1"/>
  <c r="EV287" i="278" s="1"/>
  <c r="EV228" i="278"/>
  <c r="EV230" i="278" s="1"/>
  <c r="EV288" i="278" s="1"/>
  <c r="EV204" i="278"/>
  <c r="EV206" i="278" s="1"/>
  <c r="EV285" i="278" s="1"/>
  <c r="EV212" i="278"/>
  <c r="EV214" i="278" s="1"/>
  <c r="EV286" i="278" s="1"/>
  <c r="EV196" i="278"/>
  <c r="EV198" i="278" s="1"/>
  <c r="EV284" i="278" s="1"/>
  <c r="EV180" i="278"/>
  <c r="EV182" i="278" s="1"/>
  <c r="EV282" i="278" s="1"/>
  <c r="EV188" i="278"/>
  <c r="EV190" i="278" s="1"/>
  <c r="EV283" i="278" s="1"/>
  <c r="EV172" i="278"/>
  <c r="EV174" i="278" s="1"/>
  <c r="EV281" i="278" s="1"/>
  <c r="EV152" i="278"/>
  <c r="EV154" i="278" s="1"/>
  <c r="EV161" i="278" s="1"/>
  <c r="EV134" i="278"/>
  <c r="EV136" i="278" s="1"/>
  <c r="EV159" i="278" s="1"/>
  <c r="EV143" i="278"/>
  <c r="EV145" i="278" s="1"/>
  <c r="EV160" i="278" s="1"/>
  <c r="EV20" i="278"/>
  <c r="EW70" i="273"/>
  <c r="EW126" i="273"/>
  <c r="EW21" i="285" s="1"/>
  <c r="EW21" i="327"/>
  <c r="EW58" i="324"/>
  <c r="EX15" i="275"/>
  <c r="EX42" i="324"/>
  <c r="EX43" i="324" s="1"/>
  <c r="EX69" i="273"/>
  <c r="EX73" i="273"/>
  <c r="EY74" i="273" s="1"/>
  <c r="EX179" i="273"/>
  <c r="EX68" i="273"/>
  <c r="EV197" i="273"/>
  <c r="EV198" i="273" s="1"/>
  <c r="EW90" i="273"/>
  <c r="EW91" i="278" s="1"/>
  <c r="EV202" i="273"/>
  <c r="EV203" i="273" s="1"/>
  <c r="EV208" i="273"/>
  <c r="EV209" i="273" s="1"/>
  <c r="EV214" i="273"/>
  <c r="EV215" i="273" s="1"/>
  <c r="EV21" i="278" s="1"/>
  <c r="EV22" i="324"/>
  <c r="EV23" i="324" s="1"/>
  <c r="EY2" i="282"/>
  <c r="EY2" i="320"/>
  <c r="EY2" i="325"/>
  <c r="EY2" i="289"/>
  <c r="EY2" i="275"/>
  <c r="EY220" i="273"/>
  <c r="EY221" i="273" s="1"/>
  <c r="EY2" i="327"/>
  <c r="EY2" i="265"/>
  <c r="EY2" i="323"/>
  <c r="EY154" i="273"/>
  <c r="EY155" i="273" s="1"/>
  <c r="EY2" i="278"/>
  <c r="EY51" i="273"/>
  <c r="EY52" i="273" s="1"/>
  <c r="EY107" i="325" s="1"/>
  <c r="EY108" i="325" s="1"/>
  <c r="EY135" i="325" s="1"/>
  <c r="EY2" i="324"/>
  <c r="EY2" i="288"/>
  <c r="EY2" i="285"/>
  <c r="EY64" i="273"/>
  <c r="EY2" i="315"/>
  <c r="EY163" i="273"/>
  <c r="EY164" i="273" s="1"/>
  <c r="EY2" i="286"/>
  <c r="EY2" i="273"/>
  <c r="EY84" i="273"/>
  <c r="EY85" i="273" s="1"/>
  <c r="EY121" i="273"/>
  <c r="EY122" i="273" s="1"/>
  <c r="EY125" i="273" s="1"/>
  <c r="ET189" i="273"/>
  <c r="ET190" i="273" s="1"/>
  <c r="EU182" i="273"/>
  <c r="EX11" i="286"/>
  <c r="EX89" i="273"/>
  <c r="EX93" i="273"/>
  <c r="EY94" i="273" s="1"/>
  <c r="EY181" i="273" s="1"/>
  <c r="EX52" i="273"/>
  <c r="EX107" i="325" s="1"/>
  <c r="EX108" i="325" s="1"/>
  <c r="EX135" i="325" s="1"/>
  <c r="EW23" i="327"/>
  <c r="EW60" i="324"/>
  <c r="EW59" i="324"/>
  <c r="EW22" i="327"/>
  <c r="EX88" i="273"/>
  <c r="EX124" i="273"/>
  <c r="EX180" i="273"/>
  <c r="ES3" i="289"/>
  <c r="ES3" i="286"/>
  <c r="ES3" i="265"/>
  <c r="ES3" i="315"/>
  <c r="ES3" i="327"/>
  <c r="ES3" i="325"/>
  <c r="ES3" i="320"/>
  <c r="ES3" i="324"/>
  <c r="ES3" i="288"/>
  <c r="ES3" i="282"/>
  <c r="ES3" i="273"/>
  <c r="ES3" i="278"/>
  <c r="ES3" i="285"/>
  <c r="ES3" i="275"/>
  <c r="ES3" i="323"/>
  <c r="EW24" i="327"/>
  <c r="EW61" i="324"/>
  <c r="EZ219" i="273"/>
  <c r="FA40" i="273"/>
  <c r="EZ43" i="273"/>
  <c r="EZ45" i="273" s="1"/>
  <c r="EZ149" i="273" s="1"/>
  <c r="EZ150" i="273" s="1"/>
  <c r="EZ49" i="324" s="1"/>
  <c r="EZ50" i="324" s="1"/>
  <c r="EX4" i="289"/>
  <c r="EX4" i="265"/>
  <c r="EX4" i="275"/>
  <c r="EX4" i="288"/>
  <c r="EX4" i="282"/>
  <c r="EX4" i="285"/>
  <c r="EX4" i="278"/>
  <c r="EX4" i="323"/>
  <c r="EX4" i="327"/>
  <c r="EX4" i="325"/>
  <c r="EX4" i="324"/>
  <c r="EX4" i="286"/>
  <c r="EX4" i="315"/>
  <c r="EX4" i="320"/>
  <c r="EX4" i="273"/>
  <c r="EX169" i="273"/>
  <c r="EY170" i="273" s="1"/>
  <c r="EY172" i="273" s="1"/>
  <c r="EY173" i="273" s="1"/>
  <c r="EX207" i="273"/>
  <c r="ET66" i="324"/>
  <c r="ET11" i="325"/>
  <c r="ET28" i="285"/>
  <c r="ET34" i="265"/>
  <c r="FM5" i="325"/>
  <c r="FM5" i="327"/>
  <c r="FK34" i="273"/>
  <c r="FM5" i="324"/>
  <c r="FM5" i="323"/>
  <c r="FL28" i="273"/>
  <c r="FL29" i="273" s="1"/>
  <c r="FL33" i="273" s="1"/>
  <c r="FL32" i="273"/>
  <c r="FJ44" i="273"/>
  <c r="FJ39" i="273"/>
  <c r="FM5" i="320"/>
  <c r="FM25" i="273"/>
  <c r="FM26" i="273" s="1"/>
  <c r="FM5" i="315"/>
  <c r="FM5" i="275"/>
  <c r="FM5" i="286"/>
  <c r="FM5" i="265"/>
  <c r="FM5" i="288"/>
  <c r="FM5" i="282"/>
  <c r="FM5" i="278"/>
  <c r="FM5" i="285"/>
  <c r="FM5" i="289"/>
  <c r="FM15" i="273"/>
  <c r="FM16" i="273" s="1"/>
  <c r="FM5" i="273"/>
  <c r="FL177" i="273"/>
  <c r="FL168" i="273"/>
  <c r="ES108" i="278" l="1"/>
  <c r="ES50" i="325"/>
  <c r="ES51" i="325" s="1"/>
  <c r="ES54" i="325" s="1"/>
  <c r="ES55" i="325" s="1"/>
  <c r="ES59" i="325" s="1"/>
  <c r="ES60" i="325" s="1"/>
  <c r="ES64" i="278"/>
  <c r="FK87" i="278"/>
  <c r="FK88" i="278" s="1"/>
  <c r="FK94" i="278" s="1"/>
  <c r="FK48" i="324"/>
  <c r="EZ62" i="324"/>
  <c r="EZ25" i="327"/>
  <c r="FZ10" i="273"/>
  <c r="FY12" i="273"/>
  <c r="ET57" i="278"/>
  <c r="ET58" i="278" s="1"/>
  <c r="ET61" i="278" s="1"/>
  <c r="ET62" i="278" s="1"/>
  <c r="ET65" i="278" s="1"/>
  <c r="ET93" i="278"/>
  <c r="ET95" i="278" s="1"/>
  <c r="ET100" i="278" s="1"/>
  <c r="ET101" i="278" s="1"/>
  <c r="EY245" i="278"/>
  <c r="EY99" i="278"/>
  <c r="EW140" i="273"/>
  <c r="EV92" i="278"/>
  <c r="EZ79" i="288"/>
  <c r="EZ135" i="273"/>
  <c r="EZ136" i="273" s="1"/>
  <c r="EZ139" i="273" s="1"/>
  <c r="EY106" i="273"/>
  <c r="EY138" i="273"/>
  <c r="EW111" i="273"/>
  <c r="EV112" i="273" s="1"/>
  <c r="EV61" i="288" s="1"/>
  <c r="EV63" i="288" s="1"/>
  <c r="EV65" i="288" s="1"/>
  <c r="EW51" i="288"/>
  <c r="EW52" i="288" s="1"/>
  <c r="EW56" i="288" s="1"/>
  <c r="EX46" i="325"/>
  <c r="EX47" i="325" s="1"/>
  <c r="EX62" i="325" s="1"/>
  <c r="EX55" i="288"/>
  <c r="EW92" i="325"/>
  <c r="EW42" i="288"/>
  <c r="EW35" i="288"/>
  <c r="EW37" i="288" s="1"/>
  <c r="EV43" i="288"/>
  <c r="EV39" i="288"/>
  <c r="EZ103" i="273"/>
  <c r="EZ104" i="273" s="1"/>
  <c r="EZ107" i="273" s="1"/>
  <c r="EZ26" i="288"/>
  <c r="FM38" i="273"/>
  <c r="FM13" i="288"/>
  <c r="FM145" i="325"/>
  <c r="EY42" i="325"/>
  <c r="EY43" i="325" s="1"/>
  <c r="EY93" i="325"/>
  <c r="EX108" i="273"/>
  <c r="EW58" i="325"/>
  <c r="EY126" i="278"/>
  <c r="EY237" i="278"/>
  <c r="EY181" i="278"/>
  <c r="EY56" i="278"/>
  <c r="EY277" i="278"/>
  <c r="EY205" i="278"/>
  <c r="EY118" i="278"/>
  <c r="EY153" i="278"/>
  <c r="EY173" i="278"/>
  <c r="EY229" i="278"/>
  <c r="EY261" i="278"/>
  <c r="EY269" i="278"/>
  <c r="EY79" i="278"/>
  <c r="EY71" i="278"/>
  <c r="EY197" i="278"/>
  <c r="EY221" i="278"/>
  <c r="EY253" i="278"/>
  <c r="EY49" i="278"/>
  <c r="EY135" i="278"/>
  <c r="EY144" i="278"/>
  <c r="EY189" i="278"/>
  <c r="EY213" i="278"/>
  <c r="EZ13" i="289"/>
  <c r="EZ14" i="289" s="1"/>
  <c r="EX20" i="275"/>
  <c r="EY17" i="275" s="1"/>
  <c r="EX34" i="278"/>
  <c r="EX126" i="273"/>
  <c r="EX21" i="285" s="1"/>
  <c r="EX26" i="327"/>
  <c r="EW22" i="324"/>
  <c r="EW23" i="324" s="1"/>
  <c r="EW20" i="327" s="1"/>
  <c r="EW129" i="325"/>
  <c r="EW117" i="325"/>
  <c r="EY26" i="327"/>
  <c r="EY28" i="278"/>
  <c r="EY29" i="278" s="1"/>
  <c r="EY34" i="278" s="1"/>
  <c r="EY130" i="325"/>
  <c r="EY118" i="325"/>
  <c r="EP329" i="278"/>
  <c r="EP30" i="265" s="1"/>
  <c r="ET72" i="278"/>
  <c r="ET73" i="278" s="1"/>
  <c r="ET106" i="278" s="1"/>
  <c r="EQ314" i="278"/>
  <c r="EQ315" i="278" s="1"/>
  <c r="EQ327" i="278" s="1"/>
  <c r="EQ67" i="265"/>
  <c r="EQ323" i="278"/>
  <c r="EQ324" i="278" s="1"/>
  <c r="EQ328" i="278" s="1"/>
  <c r="EQ73" i="265"/>
  <c r="ER323" i="278"/>
  <c r="ER73" i="265"/>
  <c r="EV22" i="278"/>
  <c r="EV39" i="278" s="1"/>
  <c r="EV41" i="278" s="1"/>
  <c r="EQ10" i="265"/>
  <c r="EQ11" i="265" s="1"/>
  <c r="EQ29" i="265" s="1"/>
  <c r="ES10" i="265"/>
  <c r="ES320" i="278"/>
  <c r="ES321" i="278" s="1"/>
  <c r="FK319" i="278"/>
  <c r="FK310" i="278"/>
  <c r="ER311" i="278"/>
  <c r="ER312" i="278" s="1"/>
  <c r="EU33" i="278"/>
  <c r="EU35" i="278" s="1"/>
  <c r="ET162" i="278"/>
  <c r="ET300" i="278" s="1"/>
  <c r="ET302" i="278" s="1"/>
  <c r="ET303" i="278" s="1"/>
  <c r="ER9" i="265"/>
  <c r="ER11" i="265" s="1"/>
  <c r="ER29" i="265" s="1"/>
  <c r="EW19" i="278"/>
  <c r="EW335" i="278"/>
  <c r="EV295" i="278"/>
  <c r="EV301" i="278" s="1"/>
  <c r="EW214" i="273"/>
  <c r="EW215" i="273" s="1"/>
  <c r="EW21" i="278" s="1"/>
  <c r="FK44" i="273"/>
  <c r="FK275" i="278"/>
  <c r="FK243" i="278"/>
  <c r="FK259" i="278"/>
  <c r="FK267" i="278"/>
  <c r="FK235" i="278"/>
  <c r="FK211" i="278"/>
  <c r="FK219" i="278"/>
  <c r="FK227" i="278"/>
  <c r="FK251" i="278"/>
  <c r="FK187" i="278"/>
  <c r="FK195" i="278"/>
  <c r="FK171" i="278"/>
  <c r="FK203" i="278"/>
  <c r="FK179" i="278"/>
  <c r="FK142" i="278"/>
  <c r="FK151" i="278"/>
  <c r="FK133" i="278"/>
  <c r="EW276" i="278"/>
  <c r="EW278" i="278" s="1"/>
  <c r="EW294" i="278" s="1"/>
  <c r="EW244" i="278"/>
  <c r="EW246" i="278" s="1"/>
  <c r="EW290" i="278" s="1"/>
  <c r="EW252" i="278"/>
  <c r="EW254" i="278" s="1"/>
  <c r="EW291" i="278" s="1"/>
  <c r="EW260" i="278"/>
  <c r="EW262" i="278" s="1"/>
  <c r="EW292" i="278" s="1"/>
  <c r="EW268" i="278"/>
  <c r="EW270" i="278" s="1"/>
  <c r="EW293" i="278" s="1"/>
  <c r="EW236" i="278"/>
  <c r="EW238" i="278" s="1"/>
  <c r="EW289" i="278" s="1"/>
  <c r="EW212" i="278"/>
  <c r="EW214" i="278" s="1"/>
  <c r="EW286" i="278" s="1"/>
  <c r="EW220" i="278"/>
  <c r="EW222" i="278" s="1"/>
  <c r="EW287" i="278" s="1"/>
  <c r="EW228" i="278"/>
  <c r="EW230" i="278" s="1"/>
  <c r="EW288" i="278" s="1"/>
  <c r="EW204" i="278"/>
  <c r="EW206" i="278" s="1"/>
  <c r="EW285" i="278" s="1"/>
  <c r="EW188" i="278"/>
  <c r="EW190" i="278" s="1"/>
  <c r="EW283" i="278" s="1"/>
  <c r="EW196" i="278"/>
  <c r="EW198" i="278" s="1"/>
  <c r="EW284" i="278" s="1"/>
  <c r="EW172" i="278"/>
  <c r="EW174" i="278" s="1"/>
  <c r="EW281" i="278" s="1"/>
  <c r="EW180" i="278"/>
  <c r="EW182" i="278" s="1"/>
  <c r="EW282" i="278" s="1"/>
  <c r="EW143" i="278"/>
  <c r="EW145" i="278" s="1"/>
  <c r="EW160" i="278" s="1"/>
  <c r="EW152" i="278"/>
  <c r="EW154" i="278" s="1"/>
  <c r="EW161" i="278" s="1"/>
  <c r="EW134" i="278"/>
  <c r="EW136" i="278" s="1"/>
  <c r="EW159" i="278" s="1"/>
  <c r="EW20" i="278"/>
  <c r="ES66" i="278"/>
  <c r="ES105" i="278" s="1"/>
  <c r="ES109" i="278" s="1"/>
  <c r="EU119" i="278"/>
  <c r="EU120" i="278" s="1"/>
  <c r="EU157" i="278" s="1"/>
  <c r="EU80" i="278"/>
  <c r="EU81" i="278" s="1"/>
  <c r="EU107" i="278" s="1"/>
  <c r="EU127" i="278"/>
  <c r="EU128" i="278" s="1"/>
  <c r="EU158" i="278" s="1"/>
  <c r="EU50" i="278"/>
  <c r="EU51" i="278" s="1"/>
  <c r="EU104" i="278" s="1"/>
  <c r="EX70" i="273"/>
  <c r="EX90" i="273"/>
  <c r="EY32" i="324"/>
  <c r="EY33" i="324" s="1"/>
  <c r="EY37" i="324"/>
  <c r="EY38" i="324" s="1"/>
  <c r="EY27" i="324"/>
  <c r="EY28" i="324" s="1"/>
  <c r="EY178" i="273"/>
  <c r="EY55" i="273"/>
  <c r="EZ56" i="273" s="1"/>
  <c r="FA43" i="273"/>
  <c r="FA45" i="273" s="1"/>
  <c r="FA149" i="273" s="1"/>
  <c r="FA150" i="273" s="1"/>
  <c r="FA49" i="324" s="1"/>
  <c r="FA50" i="324" s="1"/>
  <c r="FA219" i="273"/>
  <c r="FB40" i="273"/>
  <c r="ET3" i="324"/>
  <c r="ET3" i="288"/>
  <c r="ET3" i="325"/>
  <c r="ET3" i="327"/>
  <c r="ET3" i="278"/>
  <c r="ET3" i="323"/>
  <c r="ET3" i="275"/>
  <c r="ET3" i="265"/>
  <c r="ET3" i="286"/>
  <c r="ET3" i="282"/>
  <c r="ET3" i="315"/>
  <c r="ET3" i="273"/>
  <c r="ET3" i="285"/>
  <c r="ET3" i="320"/>
  <c r="ET3" i="289"/>
  <c r="EV57" i="324"/>
  <c r="EV63" i="324" s="1"/>
  <c r="EV64" i="324" s="1"/>
  <c r="EV20" i="327"/>
  <c r="EV201" i="273"/>
  <c r="EY4" i="327"/>
  <c r="EY4" i="325"/>
  <c r="EY4" i="289"/>
  <c r="EY4" i="265"/>
  <c r="EY4" i="323"/>
  <c r="EY4" i="273"/>
  <c r="EY4" i="324"/>
  <c r="EY4" i="285"/>
  <c r="EY4" i="320"/>
  <c r="EY4" i="282"/>
  <c r="EY4" i="315"/>
  <c r="EY4" i="286"/>
  <c r="EY4" i="288"/>
  <c r="EY4" i="275"/>
  <c r="EY4" i="278"/>
  <c r="EY169" i="273"/>
  <c r="EZ170" i="273" s="1"/>
  <c r="EZ172" i="273" s="1"/>
  <c r="EZ173" i="273" s="1"/>
  <c r="EY207" i="273"/>
  <c r="EY88" i="273"/>
  <c r="EY180" i="273"/>
  <c r="EY124" i="273"/>
  <c r="EU28" i="285"/>
  <c r="EU34" i="265"/>
  <c r="EU66" i="324"/>
  <c r="EU11" i="325"/>
  <c r="EY11" i="286"/>
  <c r="EY93" i="273"/>
  <c r="EZ94" i="273" s="1"/>
  <c r="EZ181" i="273" s="1"/>
  <c r="EY89" i="273"/>
  <c r="EZ2" i="315"/>
  <c r="EZ2" i="273"/>
  <c r="EZ2" i="286"/>
  <c r="EZ163" i="273"/>
  <c r="EZ164" i="273" s="1"/>
  <c r="EZ2" i="325"/>
  <c r="EZ2" i="288"/>
  <c r="EZ2" i="320"/>
  <c r="EZ220" i="273"/>
  <c r="EZ221" i="273" s="1"/>
  <c r="EZ2" i="327"/>
  <c r="EZ2" i="285"/>
  <c r="EZ2" i="265"/>
  <c r="EZ51" i="273"/>
  <c r="EZ52" i="273" s="1"/>
  <c r="EZ107" i="325" s="1"/>
  <c r="EZ108" i="325" s="1"/>
  <c r="EZ135" i="325" s="1"/>
  <c r="EZ84" i="273"/>
  <c r="EZ85" i="273" s="1"/>
  <c r="EZ2" i="324"/>
  <c r="EZ2" i="289"/>
  <c r="EZ2" i="275"/>
  <c r="EZ154" i="273"/>
  <c r="EZ155" i="273" s="1"/>
  <c r="EZ2" i="278"/>
  <c r="EZ64" i="273"/>
  <c r="EZ65" i="273" s="1"/>
  <c r="EZ45" i="325" s="1"/>
  <c r="EZ2" i="323"/>
  <c r="EZ2" i="282"/>
  <c r="EZ121" i="273"/>
  <c r="EZ122" i="273" s="1"/>
  <c r="EZ125" i="273" s="1"/>
  <c r="EX27" i="324"/>
  <c r="EX28" i="324" s="1"/>
  <c r="EX178" i="273"/>
  <c r="EX37" i="324"/>
  <c r="EX38" i="324" s="1"/>
  <c r="EX32" i="324"/>
  <c r="EX33" i="324" s="1"/>
  <c r="EX55" i="273"/>
  <c r="EY56" i="273" s="1"/>
  <c r="EV182" i="273"/>
  <c r="EU189" i="273"/>
  <c r="EU190" i="273" s="1"/>
  <c r="EY65" i="273"/>
  <c r="EY45" i="325" s="1"/>
  <c r="EW208" i="273"/>
  <c r="EW209" i="273" s="1"/>
  <c r="EW202" i="273"/>
  <c r="EW203" i="273" s="1"/>
  <c r="EW197" i="273"/>
  <c r="EW198" i="273" s="1"/>
  <c r="EX24" i="327"/>
  <c r="EX61" i="324"/>
  <c r="FK39" i="273"/>
  <c r="FN5" i="327"/>
  <c r="FN5" i="325"/>
  <c r="FN5" i="324"/>
  <c r="FN5" i="323"/>
  <c r="FL34" i="273"/>
  <c r="FM28" i="273"/>
  <c r="FM29" i="273" s="1"/>
  <c r="FM33" i="273" s="1"/>
  <c r="FM32" i="273"/>
  <c r="FN5" i="320"/>
  <c r="FN25" i="273"/>
  <c r="FN26" i="273" s="1"/>
  <c r="FN5" i="315"/>
  <c r="FN5" i="275"/>
  <c r="FN5" i="286"/>
  <c r="FN5" i="265"/>
  <c r="FN5" i="288"/>
  <c r="FN5" i="282"/>
  <c r="FN5" i="285"/>
  <c r="FN5" i="289"/>
  <c r="FN5" i="278"/>
  <c r="FN15" i="273"/>
  <c r="FN16" i="273" s="1"/>
  <c r="FN5" i="273"/>
  <c r="FM177" i="273"/>
  <c r="FM168" i="273"/>
  <c r="BJ32" i="265"/>
  <c r="ET108" i="278" l="1"/>
  <c r="ET50" i="325"/>
  <c r="ET51" i="325" s="1"/>
  <c r="ET54" i="325" s="1"/>
  <c r="ET55" i="325" s="1"/>
  <c r="ET59" i="325" s="1"/>
  <c r="ET60" i="325" s="1"/>
  <c r="FL87" i="278"/>
  <c r="FL88" i="278" s="1"/>
  <c r="FL94" i="278" s="1"/>
  <c r="FL48" i="324"/>
  <c r="FA25" i="327"/>
  <c r="FA62" i="324"/>
  <c r="ET64" i="278"/>
  <c r="GA10" i="273"/>
  <c r="FZ12" i="273"/>
  <c r="EX197" i="273"/>
  <c r="EX198" i="273" s="1"/>
  <c r="EX91" i="278"/>
  <c r="EX140" i="273"/>
  <c r="EW92" i="278"/>
  <c r="FA79" i="288"/>
  <c r="FA135" i="273"/>
  <c r="FA136" i="273" s="1"/>
  <c r="FA139" i="273" s="1"/>
  <c r="EZ253" i="278"/>
  <c r="EZ99" i="278"/>
  <c r="EU57" i="278"/>
  <c r="EU58" i="278" s="1"/>
  <c r="EU61" i="278" s="1"/>
  <c r="EU62" i="278" s="1"/>
  <c r="EU65" i="278" s="1"/>
  <c r="EU93" i="278"/>
  <c r="EU95" i="278" s="1"/>
  <c r="EU100" i="278" s="1"/>
  <c r="EU101" i="278" s="1"/>
  <c r="EX111" i="273"/>
  <c r="EW112" i="273" s="1"/>
  <c r="EW61" i="288" s="1"/>
  <c r="EW63" i="288" s="1"/>
  <c r="EW65" i="288" s="1"/>
  <c r="EX51" i="288"/>
  <c r="EX52" i="288" s="1"/>
  <c r="EX56" i="288" s="1"/>
  <c r="EY46" i="325"/>
  <c r="EY47" i="325" s="1"/>
  <c r="EY62" i="325" s="1"/>
  <c r="EY55" i="288"/>
  <c r="EW39" i="288"/>
  <c r="EW43" i="288"/>
  <c r="EX92" i="325"/>
  <c r="EX42" i="288"/>
  <c r="EX35" i="288"/>
  <c r="EX37" i="288" s="1"/>
  <c r="FA103" i="273"/>
  <c r="FA104" i="273" s="1"/>
  <c r="FA107" i="273" s="1"/>
  <c r="FA26" i="288"/>
  <c r="FN38" i="273"/>
  <c r="FN13" i="288"/>
  <c r="FN145" i="325"/>
  <c r="EZ42" i="325"/>
  <c r="EZ43" i="325" s="1"/>
  <c r="EZ93" i="325"/>
  <c r="EZ135" i="278"/>
  <c r="EY108" i="273"/>
  <c r="EX58" i="325"/>
  <c r="EZ49" i="278"/>
  <c r="EZ181" i="278"/>
  <c r="EZ245" i="278"/>
  <c r="EZ153" i="278"/>
  <c r="EZ269" i="278"/>
  <c r="EZ126" i="278"/>
  <c r="EZ71" i="278"/>
  <c r="EZ173" i="278"/>
  <c r="EZ229" i="278"/>
  <c r="EZ205" i="278"/>
  <c r="EZ277" i="278"/>
  <c r="EZ56" i="278"/>
  <c r="EZ144" i="278"/>
  <c r="EZ197" i="278"/>
  <c r="EZ221" i="278"/>
  <c r="EZ261" i="278"/>
  <c r="EZ118" i="278"/>
  <c r="EZ79" i="278"/>
  <c r="EZ189" i="278"/>
  <c r="EZ213" i="278"/>
  <c r="EZ237" i="278"/>
  <c r="FA13" i="289"/>
  <c r="FA14" i="289" s="1"/>
  <c r="EW57" i="324"/>
  <c r="EY126" i="273"/>
  <c r="EY21" i="285" s="1"/>
  <c r="BJ334" i="278"/>
  <c r="BJ336" i="278" s="1"/>
  <c r="BJ11" i="327" s="1"/>
  <c r="EY40" i="278"/>
  <c r="EX214" i="273"/>
  <c r="EX215" i="273" s="1"/>
  <c r="EX21" i="278" s="1"/>
  <c r="EX117" i="325"/>
  <c r="EX129" i="325"/>
  <c r="EZ26" i="327"/>
  <c r="EZ28" i="278"/>
  <c r="EZ29" i="278" s="1"/>
  <c r="EZ34" i="278" s="1"/>
  <c r="EZ130" i="325"/>
  <c r="EZ118" i="325"/>
  <c r="EV33" i="278"/>
  <c r="EV35" i="278" s="1"/>
  <c r="EQ329" i="278"/>
  <c r="EQ30" i="265" s="1"/>
  <c r="ES323" i="278"/>
  <c r="ES324" i="278" s="1"/>
  <c r="ES328" i="278" s="1"/>
  <c r="ES73" i="265"/>
  <c r="ER314" i="278"/>
  <c r="ER315" i="278" s="1"/>
  <c r="ER327" i="278" s="1"/>
  <c r="ER67" i="265"/>
  <c r="ER324" i="278"/>
  <c r="ER328" i="278" s="1"/>
  <c r="FL319" i="278"/>
  <c r="FL310" i="278"/>
  <c r="ES311" i="278"/>
  <c r="ES312" i="278" s="1"/>
  <c r="ET10" i="265"/>
  <c r="ET320" i="278"/>
  <c r="ET321" i="278" s="1"/>
  <c r="EU72" i="278"/>
  <c r="EU73" i="278" s="1"/>
  <c r="EU106" i="278" s="1"/>
  <c r="EW22" i="278"/>
  <c r="EW39" i="278" s="1"/>
  <c r="EW41" i="278" s="1"/>
  <c r="ES9" i="265"/>
  <c r="ES11" i="265" s="1"/>
  <c r="ES29" i="265" s="1"/>
  <c r="EX19" i="278"/>
  <c r="EX335" i="278"/>
  <c r="FL275" i="278"/>
  <c r="FL267" i="278"/>
  <c r="FL251" i="278"/>
  <c r="FL259" i="278"/>
  <c r="FL243" i="278"/>
  <c r="FL203" i="278"/>
  <c r="FL235" i="278"/>
  <c r="FL211" i="278"/>
  <c r="FL219" i="278"/>
  <c r="FL227" i="278"/>
  <c r="FL179" i="278"/>
  <c r="FL195" i="278"/>
  <c r="FL171" i="278"/>
  <c r="FL133" i="278"/>
  <c r="FL187" i="278"/>
  <c r="FL142" i="278"/>
  <c r="FL151" i="278"/>
  <c r="EX22" i="324"/>
  <c r="EX23" i="324" s="1"/>
  <c r="EX57" i="324" s="1"/>
  <c r="EX208" i="273"/>
  <c r="EX209" i="273" s="1"/>
  <c r="EX276" i="278"/>
  <c r="EX278" i="278" s="1"/>
  <c r="EX294" i="278" s="1"/>
  <c r="EX268" i="278"/>
  <c r="EX270" i="278" s="1"/>
  <c r="EX293" i="278" s="1"/>
  <c r="EX252" i="278"/>
  <c r="EX254" i="278" s="1"/>
  <c r="EX291" i="278" s="1"/>
  <c r="EX260" i="278"/>
  <c r="EX262" i="278" s="1"/>
  <c r="EX292" i="278" s="1"/>
  <c r="EX204" i="278"/>
  <c r="EX206" i="278" s="1"/>
  <c r="EX285" i="278" s="1"/>
  <c r="EX244" i="278"/>
  <c r="EX246" i="278" s="1"/>
  <c r="EX290" i="278" s="1"/>
  <c r="EX236" i="278"/>
  <c r="EX238" i="278" s="1"/>
  <c r="EX289" i="278" s="1"/>
  <c r="EX212" i="278"/>
  <c r="EX214" i="278" s="1"/>
  <c r="EX286" i="278" s="1"/>
  <c r="EX220" i="278"/>
  <c r="EX222" i="278" s="1"/>
  <c r="EX287" i="278" s="1"/>
  <c r="EX228" i="278"/>
  <c r="EX230" i="278" s="1"/>
  <c r="EX288" i="278" s="1"/>
  <c r="EX180" i="278"/>
  <c r="EX182" i="278" s="1"/>
  <c r="EX282" i="278" s="1"/>
  <c r="EX196" i="278"/>
  <c r="EX198" i="278" s="1"/>
  <c r="EX284" i="278" s="1"/>
  <c r="EX172" i="278"/>
  <c r="EX174" i="278" s="1"/>
  <c r="EX281" i="278" s="1"/>
  <c r="EX134" i="278"/>
  <c r="EX136" i="278" s="1"/>
  <c r="EX159" i="278" s="1"/>
  <c r="EX143" i="278"/>
  <c r="EX145" i="278" s="1"/>
  <c r="EX160" i="278" s="1"/>
  <c r="EX188" i="278"/>
  <c r="EX190" i="278" s="1"/>
  <c r="EX283" i="278" s="1"/>
  <c r="EX152" i="278"/>
  <c r="EX154" i="278" s="1"/>
  <c r="EX161" i="278" s="1"/>
  <c r="EX20" i="278"/>
  <c r="EW295" i="278"/>
  <c r="EW301" i="278" s="1"/>
  <c r="EV127" i="278"/>
  <c r="EV128" i="278" s="1"/>
  <c r="EV158" i="278" s="1"/>
  <c r="EV119" i="278"/>
  <c r="EV120" i="278" s="1"/>
  <c r="EV157" i="278" s="1"/>
  <c r="EV50" i="278"/>
  <c r="EV51" i="278" s="1"/>
  <c r="EV104" i="278" s="1"/>
  <c r="EV80" i="278"/>
  <c r="EV81" i="278" s="1"/>
  <c r="EV107" i="278" s="1"/>
  <c r="ET66" i="278"/>
  <c r="ET105" i="278" s="1"/>
  <c r="ET109" i="278" s="1"/>
  <c r="EU162" i="278"/>
  <c r="EX202" i="273"/>
  <c r="EX203" i="273" s="1"/>
  <c r="EY90" i="273"/>
  <c r="EY91" i="278" s="1"/>
  <c r="EX22" i="327"/>
  <c r="EX59" i="324"/>
  <c r="EW201" i="273"/>
  <c r="EU3" i="286"/>
  <c r="EU3" i="282"/>
  <c r="EU3" i="323"/>
  <c r="EU3" i="265"/>
  <c r="EU3" i="315"/>
  <c r="EU3" i="327"/>
  <c r="EU3" i="325"/>
  <c r="EU3" i="320"/>
  <c r="EU3" i="273"/>
  <c r="EU3" i="278"/>
  <c r="EU3" i="288"/>
  <c r="EU3" i="324"/>
  <c r="EU3" i="275"/>
  <c r="EU3" i="289"/>
  <c r="EU3" i="285"/>
  <c r="EX23" i="327"/>
  <c r="EX60" i="324"/>
  <c r="EZ11" i="286"/>
  <c r="EZ89" i="273"/>
  <c r="EZ93" i="273"/>
  <c r="FA94" i="273" s="1"/>
  <c r="FA181" i="273" s="1"/>
  <c r="EV28" i="285"/>
  <c r="EV11" i="325"/>
  <c r="EV66" i="324"/>
  <c r="EV34" i="265"/>
  <c r="EY21" i="327"/>
  <c r="EY58" i="324"/>
  <c r="EY73" i="273"/>
  <c r="EZ74" i="273" s="1"/>
  <c r="EY42" i="324"/>
  <c r="EY43" i="324" s="1"/>
  <c r="EY15" i="275"/>
  <c r="EY20" i="275" s="1"/>
  <c r="EZ17" i="275" s="1"/>
  <c r="EY69" i="273"/>
  <c r="EZ4" i="325"/>
  <c r="EZ4" i="327"/>
  <c r="EZ4" i="265"/>
  <c r="EZ4" i="320"/>
  <c r="EZ4" i="288"/>
  <c r="EZ4" i="324"/>
  <c r="EZ4" i="273"/>
  <c r="EZ4" i="278"/>
  <c r="EZ4" i="315"/>
  <c r="EZ4" i="275"/>
  <c r="EZ4" i="282"/>
  <c r="EZ4" i="289"/>
  <c r="EZ4" i="285"/>
  <c r="EZ4" i="323"/>
  <c r="EZ4" i="286"/>
  <c r="FA2" i="315"/>
  <c r="FA2" i="282"/>
  <c r="FA220" i="273"/>
  <c r="FA221" i="273" s="1"/>
  <c r="FA2" i="320"/>
  <c r="FA2" i="327"/>
  <c r="FA2" i="275"/>
  <c r="FA163" i="273"/>
  <c r="FA164" i="273" s="1"/>
  <c r="FA51" i="273"/>
  <c r="FA52" i="273" s="1"/>
  <c r="FA107" i="325" s="1"/>
  <c r="FA108" i="325" s="1"/>
  <c r="FA135" i="325" s="1"/>
  <c r="FA154" i="273"/>
  <c r="FA155" i="273" s="1"/>
  <c r="FA2" i="323"/>
  <c r="FA84" i="273"/>
  <c r="FA85" i="273" s="1"/>
  <c r="FA64" i="273"/>
  <c r="FA65" i="273" s="1"/>
  <c r="FA45" i="325" s="1"/>
  <c r="FA2" i="288"/>
  <c r="FA2" i="285"/>
  <c r="FA2" i="278"/>
  <c r="FA2" i="286"/>
  <c r="FA121" i="273"/>
  <c r="FA122" i="273" s="1"/>
  <c r="FA125" i="273" s="1"/>
  <c r="FA2" i="324"/>
  <c r="FA2" i="265"/>
  <c r="FA2" i="273"/>
  <c r="FA2" i="325"/>
  <c r="FA2" i="289"/>
  <c r="EV189" i="273"/>
  <c r="EV190" i="273" s="1"/>
  <c r="EW182" i="273"/>
  <c r="EZ37" i="324"/>
  <c r="EZ38" i="324" s="1"/>
  <c r="EZ32" i="324"/>
  <c r="EZ33" i="324" s="1"/>
  <c r="EZ55" i="273"/>
  <c r="FA56" i="273" s="1"/>
  <c r="EZ178" i="273"/>
  <c r="EZ27" i="324"/>
  <c r="EZ28" i="324" s="1"/>
  <c r="EZ207" i="273"/>
  <c r="EZ169" i="273"/>
  <c r="FA170" i="273" s="1"/>
  <c r="FA172" i="273" s="1"/>
  <c r="FA173" i="273" s="1"/>
  <c r="FB219" i="273"/>
  <c r="FC40" i="273"/>
  <c r="FB43" i="273"/>
  <c r="FB45" i="273" s="1"/>
  <c r="FB149" i="273" s="1"/>
  <c r="FB150" i="273" s="1"/>
  <c r="FB49" i="324" s="1"/>
  <c r="FB50" i="324" s="1"/>
  <c r="EY60" i="324"/>
  <c r="EY23" i="327"/>
  <c r="EZ15" i="275"/>
  <c r="EZ69" i="273"/>
  <c r="EZ73" i="273"/>
  <c r="FA74" i="273" s="1"/>
  <c r="EZ42" i="324"/>
  <c r="EZ43" i="324" s="1"/>
  <c r="EY179" i="273"/>
  <c r="EY68" i="273"/>
  <c r="EY70" i="273" s="1"/>
  <c r="EX58" i="324"/>
  <c r="EX21" i="327"/>
  <c r="EZ68" i="273"/>
  <c r="EZ179" i="273"/>
  <c r="EY22" i="327"/>
  <c r="EY59" i="324"/>
  <c r="FO5" i="327"/>
  <c r="FO5" i="325"/>
  <c r="FO5" i="324"/>
  <c r="FO5" i="323"/>
  <c r="FM34" i="273"/>
  <c r="FL44" i="273"/>
  <c r="FL39" i="273"/>
  <c r="FN28" i="273"/>
  <c r="FN29" i="273" s="1"/>
  <c r="FN33" i="273" s="1"/>
  <c r="FN32" i="273"/>
  <c r="FO5" i="320"/>
  <c r="FO25" i="273"/>
  <c r="FO26" i="273" s="1"/>
  <c r="FO5" i="315"/>
  <c r="FO5" i="265"/>
  <c r="FO5" i="288"/>
  <c r="FO5" i="282"/>
  <c r="FO5" i="275"/>
  <c r="FO5" i="286"/>
  <c r="FO5" i="285"/>
  <c r="FO5" i="289"/>
  <c r="FO5" i="278"/>
  <c r="FO15" i="273"/>
  <c r="FO16" i="273" s="1"/>
  <c r="FO5" i="273"/>
  <c r="FN177" i="273"/>
  <c r="FN168" i="273"/>
  <c r="EU108" i="278" l="1"/>
  <c r="EU50" i="325"/>
  <c r="EU51" i="325" s="1"/>
  <c r="EU54" i="325" s="1"/>
  <c r="EU55" i="325" s="1"/>
  <c r="EU59" i="325" s="1"/>
  <c r="EU60" i="325" s="1"/>
  <c r="EX63" i="324"/>
  <c r="EX64" i="324" s="1"/>
  <c r="FB25" i="327"/>
  <c r="FB62" i="324"/>
  <c r="EW63" i="324"/>
  <c r="EW64" i="324" s="1"/>
  <c r="EW34" i="265" s="1"/>
  <c r="FM87" i="278"/>
  <c r="FM88" i="278" s="1"/>
  <c r="FM94" i="278" s="1"/>
  <c r="FM48" i="324"/>
  <c r="GB10" i="273"/>
  <c r="GA12" i="273"/>
  <c r="EU64" i="278"/>
  <c r="EU66" i="278" s="1"/>
  <c r="EU105" i="278" s="1"/>
  <c r="EU109" i="278" s="1"/>
  <c r="EV72" i="278"/>
  <c r="EV73" i="278" s="1"/>
  <c r="EV106" i="278" s="1"/>
  <c r="EV93" i="278"/>
  <c r="EV95" i="278" s="1"/>
  <c r="EV100" i="278" s="1"/>
  <c r="EV101" i="278" s="1"/>
  <c r="FA269" i="278"/>
  <c r="FA99" i="278"/>
  <c r="FA106" i="273"/>
  <c r="FA138" i="273"/>
  <c r="FB79" i="288"/>
  <c r="FB135" i="273"/>
  <c r="FB136" i="273" s="1"/>
  <c r="FB139" i="273" s="1"/>
  <c r="EZ106" i="273"/>
  <c r="EZ108" i="273" s="1"/>
  <c r="EZ138" i="273"/>
  <c r="EY140" i="273"/>
  <c r="EX92" i="278"/>
  <c r="EZ46" i="325"/>
  <c r="EZ47" i="325" s="1"/>
  <c r="EZ62" i="325" s="1"/>
  <c r="EZ55" i="288"/>
  <c r="EY111" i="273"/>
  <c r="EX112" i="273" s="1"/>
  <c r="EX61" i="288" s="1"/>
  <c r="EX63" i="288" s="1"/>
  <c r="EX65" i="288" s="1"/>
  <c r="EY51" i="288"/>
  <c r="EY52" i="288" s="1"/>
  <c r="EY56" i="288" s="1"/>
  <c r="EY92" i="325"/>
  <c r="EY42" i="288"/>
  <c r="EY35" i="288"/>
  <c r="EY37" i="288" s="1"/>
  <c r="EX39" i="288"/>
  <c r="EX43" i="288"/>
  <c r="FA189" i="278"/>
  <c r="FB103" i="273"/>
  <c r="FB104" i="273" s="1"/>
  <c r="FB107" i="273" s="1"/>
  <c r="FB26" i="288"/>
  <c r="FO38" i="273"/>
  <c r="FO13" i="288"/>
  <c r="FO145" i="325"/>
  <c r="W63" i="325"/>
  <c r="W99" i="325"/>
  <c r="FA42" i="325"/>
  <c r="FA43" i="325" s="1"/>
  <c r="FA93" i="325"/>
  <c r="FA253" i="278"/>
  <c r="EY58" i="325"/>
  <c r="FA71" i="278"/>
  <c r="FA144" i="278"/>
  <c r="FA277" i="278"/>
  <c r="FA56" i="278"/>
  <c r="FA213" i="278"/>
  <c r="FA181" i="278"/>
  <c r="FA205" i="278"/>
  <c r="FA118" i="278"/>
  <c r="FA229" i="278"/>
  <c r="FA49" i="278"/>
  <c r="FA153" i="278"/>
  <c r="FA135" i="278"/>
  <c r="FA221" i="278"/>
  <c r="FA197" i="278"/>
  <c r="FA261" i="278"/>
  <c r="FA126" i="278"/>
  <c r="FA79" i="278"/>
  <c r="FA173" i="278"/>
  <c r="FA237" i="278"/>
  <c r="FA245" i="278"/>
  <c r="FB13" i="289"/>
  <c r="FB14" i="289" s="1"/>
  <c r="EW28" i="285"/>
  <c r="BJ12" i="325"/>
  <c r="EZ40" i="278"/>
  <c r="EV57" i="278"/>
  <c r="EV58" i="278" s="1"/>
  <c r="EV64" i="278" s="1"/>
  <c r="FA26" i="327"/>
  <c r="EY129" i="325"/>
  <c r="EY117" i="325"/>
  <c r="FA28" i="278"/>
  <c r="FA29" i="278" s="1"/>
  <c r="FA40" i="278" s="1"/>
  <c r="FA118" i="325"/>
  <c r="FA130" i="325"/>
  <c r="ER329" i="278"/>
  <c r="ER30" i="265" s="1"/>
  <c r="ET323" i="278"/>
  <c r="ET324" i="278" s="1"/>
  <c r="ET328" i="278" s="1"/>
  <c r="ET73" i="265"/>
  <c r="ES314" i="278"/>
  <c r="ES315" i="278" s="1"/>
  <c r="ES327" i="278" s="1"/>
  <c r="ES329" i="278" s="1"/>
  <c r="ES30" i="265" s="1"/>
  <c r="ES67" i="265"/>
  <c r="ET311" i="278"/>
  <c r="ET312" i="278" s="1"/>
  <c r="FM310" i="278"/>
  <c r="FM319" i="278"/>
  <c r="EW33" i="278"/>
  <c r="EW35" i="278" s="1"/>
  <c r="EX22" i="278"/>
  <c r="EX39" i="278" s="1"/>
  <c r="EX41" i="278" s="1"/>
  <c r="ET9" i="265"/>
  <c r="ET11" i="265" s="1"/>
  <c r="ET29" i="265" s="1"/>
  <c r="EY19" i="278"/>
  <c r="EY335" i="278"/>
  <c r="EX20" i="327"/>
  <c r="EU300" i="278"/>
  <c r="EU302" i="278" s="1"/>
  <c r="EU303" i="278" s="1"/>
  <c r="EV162" i="278"/>
  <c r="EY208" i="273"/>
  <c r="EY209" i="273" s="1"/>
  <c r="EY260" i="278"/>
  <c r="EY262" i="278" s="1"/>
  <c r="EY292" i="278" s="1"/>
  <c r="EY268" i="278"/>
  <c r="EY270" i="278" s="1"/>
  <c r="EY293" i="278" s="1"/>
  <c r="EY276" i="278"/>
  <c r="EY278" i="278" s="1"/>
  <c r="EY294" i="278" s="1"/>
  <c r="EY244" i="278"/>
  <c r="EY246" i="278" s="1"/>
  <c r="EY290" i="278" s="1"/>
  <c r="EY252" i="278"/>
  <c r="EY254" i="278" s="1"/>
  <c r="EY291" i="278" s="1"/>
  <c r="EY228" i="278"/>
  <c r="EY230" i="278" s="1"/>
  <c r="EY288" i="278" s="1"/>
  <c r="EY204" i="278"/>
  <c r="EY206" i="278" s="1"/>
  <c r="EY285" i="278" s="1"/>
  <c r="EY236" i="278"/>
  <c r="EY238" i="278" s="1"/>
  <c r="EY289" i="278" s="1"/>
  <c r="EY212" i="278"/>
  <c r="EY214" i="278" s="1"/>
  <c r="EY286" i="278" s="1"/>
  <c r="EY220" i="278"/>
  <c r="EY222" i="278" s="1"/>
  <c r="EY287" i="278" s="1"/>
  <c r="EY172" i="278"/>
  <c r="EY174" i="278" s="1"/>
  <c r="EY281" i="278" s="1"/>
  <c r="EY188" i="278"/>
  <c r="EY190" i="278" s="1"/>
  <c r="EY283" i="278" s="1"/>
  <c r="EY196" i="278"/>
  <c r="EY198" i="278" s="1"/>
  <c r="EY284" i="278" s="1"/>
  <c r="EY134" i="278"/>
  <c r="EY136" i="278" s="1"/>
  <c r="EY159" i="278" s="1"/>
  <c r="EY180" i="278"/>
  <c r="EY182" i="278" s="1"/>
  <c r="EY282" i="278" s="1"/>
  <c r="EY143" i="278"/>
  <c r="EY145" i="278" s="1"/>
  <c r="EY160" i="278" s="1"/>
  <c r="EY152" i="278"/>
  <c r="EY154" i="278" s="1"/>
  <c r="EY161" i="278" s="1"/>
  <c r="EY20" i="278"/>
  <c r="EX295" i="278"/>
  <c r="EX301" i="278" s="1"/>
  <c r="FM39" i="273"/>
  <c r="FM259" i="278"/>
  <c r="FM275" i="278"/>
  <c r="FM267" i="278"/>
  <c r="FM243" i="278"/>
  <c r="FM251" i="278"/>
  <c r="FM227" i="278"/>
  <c r="FM203" i="278"/>
  <c r="FM235" i="278"/>
  <c r="FM211" i="278"/>
  <c r="FM219" i="278"/>
  <c r="FM171" i="278"/>
  <c r="FM187" i="278"/>
  <c r="FM195" i="278"/>
  <c r="FM179" i="278"/>
  <c r="FM133" i="278"/>
  <c r="FM142" i="278"/>
  <c r="FM151" i="278"/>
  <c r="EW127" i="278"/>
  <c r="EW128" i="278" s="1"/>
  <c r="EW158" i="278" s="1"/>
  <c r="EW80" i="278"/>
  <c r="EW81" i="278" s="1"/>
  <c r="EW107" i="278" s="1"/>
  <c r="EW50" i="278"/>
  <c r="EW51" i="278" s="1"/>
  <c r="EW104" i="278" s="1"/>
  <c r="EW119" i="278"/>
  <c r="EW120" i="278" s="1"/>
  <c r="EW157" i="278" s="1"/>
  <c r="EY202" i="273"/>
  <c r="EY203" i="273" s="1"/>
  <c r="EY197" i="273"/>
  <c r="EY198" i="273" s="1"/>
  <c r="EY201" i="273" s="1"/>
  <c r="EZ70" i="273"/>
  <c r="EX182" i="273"/>
  <c r="EW189" i="273"/>
  <c r="EW190" i="273" s="1"/>
  <c r="FA4" i="325"/>
  <c r="FA4" i="278"/>
  <c r="FA4" i="320"/>
  <c r="FA4" i="286"/>
  <c r="FA4" i="323"/>
  <c r="FA4" i="324"/>
  <c r="FA4" i="285"/>
  <c r="FA4" i="289"/>
  <c r="FA4" i="265"/>
  <c r="FA4" i="315"/>
  <c r="FA4" i="327"/>
  <c r="FA4" i="275"/>
  <c r="FA4" i="273"/>
  <c r="FA4" i="282"/>
  <c r="FA4" i="288"/>
  <c r="FA179" i="273"/>
  <c r="FA68" i="273"/>
  <c r="EV3" i="324"/>
  <c r="EV3" i="285"/>
  <c r="EV3" i="265"/>
  <c r="EV3" i="273"/>
  <c r="EV3" i="315"/>
  <c r="EV3" i="288"/>
  <c r="EV3" i="323"/>
  <c r="EV3" i="325"/>
  <c r="EV3" i="278"/>
  <c r="EV3" i="275"/>
  <c r="EV3" i="327"/>
  <c r="EV3" i="320"/>
  <c r="EV3" i="282"/>
  <c r="EV3" i="286"/>
  <c r="EV3" i="289"/>
  <c r="FA42" i="324"/>
  <c r="FA43" i="324" s="1"/>
  <c r="FA73" i="273"/>
  <c r="FB74" i="273" s="1"/>
  <c r="FA69" i="273"/>
  <c r="FA15" i="275"/>
  <c r="FA178" i="273"/>
  <c r="FA55" i="273"/>
  <c r="FB56" i="273" s="1"/>
  <c r="FA37" i="324"/>
  <c r="FA38" i="324" s="1"/>
  <c r="FA27" i="324"/>
  <c r="FA28" i="324" s="1"/>
  <c r="FA32" i="324"/>
  <c r="FA33" i="324" s="1"/>
  <c r="EY61" i="324"/>
  <c r="EY24" i="327"/>
  <c r="FA124" i="273"/>
  <c r="FA180" i="273"/>
  <c r="FA88" i="273"/>
  <c r="EY214" i="273"/>
  <c r="EY215" i="273" s="1"/>
  <c r="EY21" i="278" s="1"/>
  <c r="EY22" i="324"/>
  <c r="EY23" i="324" s="1"/>
  <c r="FB2" i="285"/>
  <c r="FB2" i="315"/>
  <c r="FB163" i="273"/>
  <c r="FB164" i="273" s="1"/>
  <c r="FB2" i="273"/>
  <c r="FB121" i="273"/>
  <c r="FB122" i="273" s="1"/>
  <c r="FB125" i="273" s="1"/>
  <c r="FB2" i="265"/>
  <c r="FB51" i="273"/>
  <c r="FB154" i="273"/>
  <c r="FB155" i="273" s="1"/>
  <c r="FB2" i="282"/>
  <c r="FB64" i="273"/>
  <c r="FB2" i="327"/>
  <c r="FB220" i="273"/>
  <c r="FB221" i="273" s="1"/>
  <c r="FB2" i="275"/>
  <c r="FB84" i="273"/>
  <c r="FB85" i="273" s="1"/>
  <c r="FB2" i="323"/>
  <c r="FB2" i="278"/>
  <c r="FB2" i="286"/>
  <c r="FB2" i="288"/>
  <c r="FB2" i="289"/>
  <c r="FB2" i="320"/>
  <c r="FB2" i="325"/>
  <c r="FB2" i="324"/>
  <c r="EZ22" i="327"/>
  <c r="EZ59" i="324"/>
  <c r="FA93" i="273"/>
  <c r="FB94" i="273" s="1"/>
  <c r="FB181" i="273" s="1"/>
  <c r="FA11" i="286"/>
  <c r="FA89" i="273"/>
  <c r="FA207" i="273"/>
  <c r="FA169" i="273"/>
  <c r="FB170" i="273" s="1"/>
  <c r="FB172" i="273" s="1"/>
  <c r="FB173" i="273" s="1"/>
  <c r="EZ124" i="273"/>
  <c r="EZ126" i="273" s="1"/>
  <c r="EZ21" i="285" s="1"/>
  <c r="EZ180" i="273"/>
  <c r="EZ88" i="273"/>
  <c r="EZ90" i="273" s="1"/>
  <c r="EZ91" i="278" s="1"/>
  <c r="EZ61" i="324"/>
  <c r="EZ24" i="327"/>
  <c r="EZ20" i="275"/>
  <c r="FA17" i="275" s="1"/>
  <c r="FC43" i="273"/>
  <c r="FC45" i="273" s="1"/>
  <c r="FC149" i="273" s="1"/>
  <c r="FC150" i="273" s="1"/>
  <c r="FC49" i="324" s="1"/>
  <c r="FC50" i="324" s="1"/>
  <c r="FC219" i="273"/>
  <c r="FD40" i="273"/>
  <c r="EZ21" i="327"/>
  <c r="EZ58" i="324"/>
  <c r="EZ23" i="327"/>
  <c r="EZ60" i="324"/>
  <c r="EX201" i="273"/>
  <c r="FP5" i="327"/>
  <c r="FP5" i="325"/>
  <c r="FM44" i="273"/>
  <c r="FP5" i="324"/>
  <c r="FP5" i="323"/>
  <c r="FN34" i="273"/>
  <c r="FO28" i="273"/>
  <c r="FO29" i="273" s="1"/>
  <c r="FO33" i="273" s="1"/>
  <c r="FO32" i="273"/>
  <c r="FP5" i="320"/>
  <c r="FP25" i="273"/>
  <c r="FP26" i="273" s="1"/>
  <c r="FP5" i="315"/>
  <c r="FP5" i="288"/>
  <c r="FP5" i="282"/>
  <c r="FP5" i="275"/>
  <c r="FP5" i="286"/>
  <c r="FP5" i="265"/>
  <c r="FP5" i="285"/>
  <c r="FP5" i="289"/>
  <c r="FP5" i="278"/>
  <c r="FP15" i="273"/>
  <c r="FP16" i="273" s="1"/>
  <c r="FP5" i="273"/>
  <c r="FO177" i="273"/>
  <c r="FO168" i="273"/>
  <c r="EV108" i="278" l="1"/>
  <c r="EV50" i="325"/>
  <c r="EV51" i="325" s="1"/>
  <c r="EV54" i="325" s="1"/>
  <c r="EV55" i="325" s="1"/>
  <c r="EV59" i="325" s="1"/>
  <c r="EV60" i="325" s="1"/>
  <c r="EW66" i="324"/>
  <c r="EW11" i="325"/>
  <c r="FN87" i="278"/>
  <c r="FN88" i="278" s="1"/>
  <c r="FN94" i="278" s="1"/>
  <c r="FN48" i="324"/>
  <c r="FC62" i="324"/>
  <c r="FC25" i="327"/>
  <c r="GC10" i="273"/>
  <c r="GB12" i="273"/>
  <c r="FB253" i="278"/>
  <c r="FB99" i="278"/>
  <c r="EZ140" i="273"/>
  <c r="EY92" i="278"/>
  <c r="FB106" i="273"/>
  <c r="FB138" i="273"/>
  <c r="FC79" i="288"/>
  <c r="FC135" i="273"/>
  <c r="FC136" i="273" s="1"/>
  <c r="FC139" i="273" s="1"/>
  <c r="EW57" i="278"/>
  <c r="EW58" i="278" s="1"/>
  <c r="EW61" i="278" s="1"/>
  <c r="EW62" i="278" s="1"/>
  <c r="EW65" i="278" s="1"/>
  <c r="EW93" i="278"/>
  <c r="EW95" i="278" s="1"/>
  <c r="EW100" i="278" s="1"/>
  <c r="EW101" i="278" s="1"/>
  <c r="EZ111" i="273"/>
  <c r="EY112" i="273" s="1"/>
  <c r="EY61" i="288" s="1"/>
  <c r="EY63" i="288" s="1"/>
  <c r="EY65" i="288" s="1"/>
  <c r="EZ51" i="288"/>
  <c r="EZ52" i="288" s="1"/>
  <c r="EZ56" i="288" s="1"/>
  <c r="FA46" i="325"/>
  <c r="FA47" i="325" s="1"/>
  <c r="FA62" i="325" s="1"/>
  <c r="FA55" i="288"/>
  <c r="EY43" i="288"/>
  <c r="EY39" i="288"/>
  <c r="EZ92" i="325"/>
  <c r="EZ42" i="288"/>
  <c r="EZ35" i="288"/>
  <c r="EZ37" i="288" s="1"/>
  <c r="FC103" i="273"/>
  <c r="FC104" i="273" s="1"/>
  <c r="FC107" i="273" s="1"/>
  <c r="FC26" i="288"/>
  <c r="FP38" i="273"/>
  <c r="FP13" i="288"/>
  <c r="FP145" i="325"/>
  <c r="FB42" i="325"/>
  <c r="FB43" i="325" s="1"/>
  <c r="FB93" i="325"/>
  <c r="FB56" i="278"/>
  <c r="FB144" i="278"/>
  <c r="FB79" i="278"/>
  <c r="FB135" i="278"/>
  <c r="FB49" i="278"/>
  <c r="FB173" i="278"/>
  <c r="FB71" i="278"/>
  <c r="FB181" i="278"/>
  <c r="FB118" i="278"/>
  <c r="FB197" i="278"/>
  <c r="FA108" i="273"/>
  <c r="EZ58" i="325"/>
  <c r="FB189" i="278"/>
  <c r="FB237" i="278"/>
  <c r="FB126" i="278"/>
  <c r="FB205" i="278"/>
  <c r="FB229" i="278"/>
  <c r="FB269" i="278"/>
  <c r="FB221" i="278"/>
  <c r="FB261" i="278"/>
  <c r="FB153" i="278"/>
  <c r="FB213" i="278"/>
  <c r="FB245" i="278"/>
  <c r="FB277" i="278"/>
  <c r="FC13" i="289"/>
  <c r="FC14" i="289" s="1"/>
  <c r="EV61" i="278"/>
  <c r="EV62" i="278" s="1"/>
  <c r="EV65" i="278" s="1"/>
  <c r="EV66" i="278" s="1"/>
  <c r="EV105" i="278" s="1"/>
  <c r="EV109" i="278" s="1"/>
  <c r="FA34" i="278"/>
  <c r="FB28" i="278"/>
  <c r="FB29" i="278" s="1"/>
  <c r="FB40" i="278" s="1"/>
  <c r="FB130" i="325"/>
  <c r="FB118" i="325"/>
  <c r="EZ335" i="278"/>
  <c r="EZ129" i="325"/>
  <c r="EZ117" i="325"/>
  <c r="EX33" i="278"/>
  <c r="EX35" i="278" s="1"/>
  <c r="EW72" i="278"/>
  <c r="EW73" i="278" s="1"/>
  <c r="EW106" i="278" s="1"/>
  <c r="ET314" i="278"/>
  <c r="ET315" i="278" s="1"/>
  <c r="ET327" i="278" s="1"/>
  <c r="ET329" i="278" s="1"/>
  <c r="ET30" i="265" s="1"/>
  <c r="ET67" i="265"/>
  <c r="FN310" i="278"/>
  <c r="FN319" i="278"/>
  <c r="EU10" i="265"/>
  <c r="EU320" i="278"/>
  <c r="EU321" i="278" s="1"/>
  <c r="EU311" i="278"/>
  <c r="EU312" i="278" s="1"/>
  <c r="EU9" i="265"/>
  <c r="EY22" i="278"/>
  <c r="EY33" i="278" s="1"/>
  <c r="EY35" i="278" s="1"/>
  <c r="EY93" i="278" s="1"/>
  <c r="EV300" i="278"/>
  <c r="EV302" i="278" s="1"/>
  <c r="EV303" i="278" s="1"/>
  <c r="EW162" i="278"/>
  <c r="FN44" i="273"/>
  <c r="FN275" i="278"/>
  <c r="FN251" i="278"/>
  <c r="FN259" i="278"/>
  <c r="FN267" i="278"/>
  <c r="FN235" i="278"/>
  <c r="FN243" i="278"/>
  <c r="FN219" i="278"/>
  <c r="FN227" i="278"/>
  <c r="FN203" i="278"/>
  <c r="FN211" i="278"/>
  <c r="FN195" i="278"/>
  <c r="FN179" i="278"/>
  <c r="FN187" i="278"/>
  <c r="FN151" i="278"/>
  <c r="FN171" i="278"/>
  <c r="FN133" i="278"/>
  <c r="FN142" i="278"/>
  <c r="EZ276" i="278"/>
  <c r="EZ278" i="278" s="1"/>
  <c r="EZ294" i="278" s="1"/>
  <c r="EZ252" i="278"/>
  <c r="EZ254" i="278" s="1"/>
  <c r="EZ291" i="278" s="1"/>
  <c r="EZ260" i="278"/>
  <c r="EZ262" i="278" s="1"/>
  <c r="EZ292" i="278" s="1"/>
  <c r="EZ268" i="278"/>
  <c r="EZ270" i="278" s="1"/>
  <c r="EZ293" i="278" s="1"/>
  <c r="EZ236" i="278"/>
  <c r="EZ238" i="278" s="1"/>
  <c r="EZ289" i="278" s="1"/>
  <c r="EZ244" i="278"/>
  <c r="EZ246" i="278" s="1"/>
  <c r="EZ290" i="278" s="1"/>
  <c r="EZ220" i="278"/>
  <c r="EZ222" i="278" s="1"/>
  <c r="EZ287" i="278" s="1"/>
  <c r="EZ228" i="278"/>
  <c r="EZ230" i="278" s="1"/>
  <c r="EZ288" i="278" s="1"/>
  <c r="EZ204" i="278"/>
  <c r="EZ206" i="278" s="1"/>
  <c r="EZ285" i="278" s="1"/>
  <c r="EZ212" i="278"/>
  <c r="EZ214" i="278" s="1"/>
  <c r="EZ286" i="278" s="1"/>
  <c r="EZ196" i="278"/>
  <c r="EZ198" i="278" s="1"/>
  <c r="EZ284" i="278" s="1"/>
  <c r="EZ180" i="278"/>
  <c r="EZ182" i="278" s="1"/>
  <c r="EZ282" i="278" s="1"/>
  <c r="EZ188" i="278"/>
  <c r="EZ190" i="278" s="1"/>
  <c r="EZ283" i="278" s="1"/>
  <c r="EZ152" i="278"/>
  <c r="EZ154" i="278" s="1"/>
  <c r="EZ161" i="278" s="1"/>
  <c r="EZ172" i="278"/>
  <c r="EZ174" i="278" s="1"/>
  <c r="EZ281" i="278" s="1"/>
  <c r="EZ134" i="278"/>
  <c r="EZ136" i="278" s="1"/>
  <c r="EZ159" i="278" s="1"/>
  <c r="EZ143" i="278"/>
  <c r="EZ145" i="278" s="1"/>
  <c r="EZ160" i="278" s="1"/>
  <c r="EZ20" i="278"/>
  <c r="EY295" i="278"/>
  <c r="EY301" i="278" s="1"/>
  <c r="EZ214" i="273"/>
  <c r="EZ215" i="273" s="1"/>
  <c r="EZ21" i="278" s="1"/>
  <c r="EZ19" i="278"/>
  <c r="EX80" i="278"/>
  <c r="EX81" i="278" s="1"/>
  <c r="EX107" i="278" s="1"/>
  <c r="EX119" i="278"/>
  <c r="EX120" i="278" s="1"/>
  <c r="EX157" i="278" s="1"/>
  <c r="EX127" i="278"/>
  <c r="EX128" i="278" s="1"/>
  <c r="EX158" i="278" s="1"/>
  <c r="EX50" i="278"/>
  <c r="EX51" i="278" s="1"/>
  <c r="EX104" i="278" s="1"/>
  <c r="EZ22" i="324"/>
  <c r="EZ23" i="324" s="1"/>
  <c r="EZ20" i="327" s="1"/>
  <c r="FA70" i="273"/>
  <c r="FA126" i="273"/>
  <c r="FA59" i="324"/>
  <c r="FA22" i="327"/>
  <c r="FA24" i="327"/>
  <c r="FA61" i="324"/>
  <c r="FB93" i="273"/>
  <c r="FC94" i="273" s="1"/>
  <c r="FC181" i="273" s="1"/>
  <c r="FB89" i="273"/>
  <c r="FB11" i="286"/>
  <c r="FB52" i="273"/>
  <c r="FB107" i="325" s="1"/>
  <c r="FB108" i="325" s="1"/>
  <c r="FB135" i="325" s="1"/>
  <c r="FB207" i="273"/>
  <c r="FB169" i="273"/>
  <c r="FC170" i="273" s="1"/>
  <c r="FC172" i="273" s="1"/>
  <c r="FC173" i="273" s="1"/>
  <c r="FD219" i="273"/>
  <c r="FD43" i="273"/>
  <c r="FD45" i="273" s="1"/>
  <c r="FD149" i="273" s="1"/>
  <c r="FD150" i="273" s="1"/>
  <c r="FD49" i="324" s="1"/>
  <c r="FD50" i="324" s="1"/>
  <c r="FE40" i="273"/>
  <c r="EX34" i="265"/>
  <c r="EX28" i="285"/>
  <c r="EX11" i="325"/>
  <c r="EX66" i="324"/>
  <c r="FB4" i="278"/>
  <c r="FB4" i="275"/>
  <c r="FB4" i="288"/>
  <c r="FB4" i="285"/>
  <c r="FB4" i="273"/>
  <c r="FB4" i="324"/>
  <c r="FB4" i="323"/>
  <c r="FB4" i="327"/>
  <c r="FB4" i="286"/>
  <c r="FB4" i="289"/>
  <c r="FB4" i="320"/>
  <c r="FB4" i="265"/>
  <c r="FB4" i="315"/>
  <c r="FB4" i="325"/>
  <c r="FB4" i="282"/>
  <c r="FB65" i="273"/>
  <c r="FB45" i="325" s="1"/>
  <c r="FA21" i="327"/>
  <c r="FA58" i="324"/>
  <c r="FA20" i="275"/>
  <c r="FB17" i="275" s="1"/>
  <c r="EW3" i="282"/>
  <c r="EW3" i="286"/>
  <c r="EW3" i="273"/>
  <c r="EW3" i="288"/>
  <c r="EW3" i="289"/>
  <c r="EW3" i="315"/>
  <c r="EW3" i="278"/>
  <c r="EW3" i="275"/>
  <c r="EW3" i="320"/>
  <c r="EW3" i="285"/>
  <c r="EW3" i="265"/>
  <c r="EW3" i="325"/>
  <c r="EW3" i="324"/>
  <c r="EW3" i="327"/>
  <c r="EW3" i="323"/>
  <c r="EZ202" i="273"/>
  <c r="EZ203" i="273" s="1"/>
  <c r="EZ208" i="273"/>
  <c r="EZ209" i="273" s="1"/>
  <c r="EZ197" i="273"/>
  <c r="EZ198" i="273" s="1"/>
  <c r="EZ201" i="273" s="1"/>
  <c r="FA90" i="273"/>
  <c r="FA91" i="278" s="1"/>
  <c r="FA23" i="327"/>
  <c r="FA60" i="324"/>
  <c r="EY182" i="273"/>
  <c r="EX189" i="273"/>
  <c r="EX190" i="273" s="1"/>
  <c r="FC220" i="273"/>
  <c r="FC221" i="273" s="1"/>
  <c r="FC2" i="289"/>
  <c r="FC2" i="275"/>
  <c r="FC2" i="288"/>
  <c r="FC2" i="265"/>
  <c r="FC2" i="278"/>
  <c r="FC2" i="320"/>
  <c r="FC2" i="323"/>
  <c r="FC2" i="286"/>
  <c r="FC84" i="273"/>
  <c r="FC85" i="273" s="1"/>
  <c r="FC2" i="315"/>
  <c r="FC163" i="273"/>
  <c r="FC164" i="273" s="1"/>
  <c r="FC154" i="273"/>
  <c r="FC155" i="273" s="1"/>
  <c r="FC64" i="273"/>
  <c r="FC65" i="273" s="1"/>
  <c r="FC45" i="325" s="1"/>
  <c r="FC2" i="273"/>
  <c r="FC2" i="324"/>
  <c r="FC2" i="285"/>
  <c r="FC51" i="273"/>
  <c r="FC52" i="273" s="1"/>
  <c r="FC107" i="325" s="1"/>
  <c r="FC108" i="325" s="1"/>
  <c r="FC135" i="325" s="1"/>
  <c r="FC2" i="327"/>
  <c r="FC2" i="325"/>
  <c r="FC121" i="273"/>
  <c r="FC122" i="273" s="1"/>
  <c r="FC125" i="273" s="1"/>
  <c r="FC2" i="282"/>
  <c r="EY57" i="324"/>
  <c r="EY63" i="324" s="1"/>
  <c r="EY64" i="324" s="1"/>
  <c r="EY20" i="327"/>
  <c r="FB68" i="273"/>
  <c r="FB179" i="273"/>
  <c r="FB124" i="273"/>
  <c r="FB88" i="273"/>
  <c r="FB180" i="273"/>
  <c r="FN39" i="273"/>
  <c r="FQ5" i="327"/>
  <c r="FQ5" i="325"/>
  <c r="FQ5" i="324"/>
  <c r="FQ5" i="323"/>
  <c r="FO34" i="273"/>
  <c r="FP28" i="273"/>
  <c r="FP29" i="273" s="1"/>
  <c r="FP33" i="273" s="1"/>
  <c r="FP32" i="273"/>
  <c r="FQ5" i="320"/>
  <c r="FQ25" i="273"/>
  <c r="FQ26" i="273" s="1"/>
  <c r="FQ5" i="315"/>
  <c r="FQ5" i="275"/>
  <c r="FQ5" i="286"/>
  <c r="FQ5" i="265"/>
  <c r="FQ5" i="288"/>
  <c r="FQ5" i="282"/>
  <c r="FQ5" i="278"/>
  <c r="FQ5" i="285"/>
  <c r="FQ5" i="289"/>
  <c r="FQ15" i="273"/>
  <c r="FQ16" i="273" s="1"/>
  <c r="FQ5" i="273"/>
  <c r="FP177" i="273"/>
  <c r="FP168" i="273"/>
  <c r="BK32" i="265"/>
  <c r="EW108" i="278" l="1"/>
  <c r="EW50" i="325"/>
  <c r="EW51" i="325" s="1"/>
  <c r="EW54" i="325" s="1"/>
  <c r="EW55" i="325" s="1"/>
  <c r="EW59" i="325" s="1"/>
  <c r="EW60" i="325" s="1"/>
  <c r="FO87" i="278"/>
  <c r="FO88" i="278" s="1"/>
  <c r="FO94" i="278" s="1"/>
  <c r="FO48" i="324"/>
  <c r="FD62" i="324"/>
  <c r="FD25" i="327"/>
  <c r="EW64" i="278"/>
  <c r="EW66" i="278" s="1"/>
  <c r="EW105" i="278" s="1"/>
  <c r="EW109" i="278" s="1"/>
  <c r="GD10" i="273"/>
  <c r="GC12" i="273"/>
  <c r="EY95" i="278"/>
  <c r="EY100" i="278" s="1"/>
  <c r="EY101" i="278" s="1"/>
  <c r="FA140" i="273"/>
  <c r="EZ92" i="278"/>
  <c r="FD79" i="288"/>
  <c r="FD135" i="273"/>
  <c r="FD136" i="273" s="1"/>
  <c r="FD139" i="273" s="1"/>
  <c r="EX72" i="278"/>
  <c r="EX73" i="278" s="1"/>
  <c r="EX106" i="278" s="1"/>
  <c r="EX93" i="278"/>
  <c r="EX95" i="278" s="1"/>
  <c r="EX100" i="278" s="1"/>
  <c r="EX101" i="278" s="1"/>
  <c r="FC269" i="278"/>
  <c r="FC99" i="278"/>
  <c r="FA111" i="273"/>
  <c r="EZ112" i="273" s="1"/>
  <c r="EZ61" i="288" s="1"/>
  <c r="EZ63" i="288" s="1"/>
  <c r="EZ65" i="288" s="1"/>
  <c r="FA51" i="288"/>
  <c r="FA52" i="288" s="1"/>
  <c r="FA56" i="288" s="1"/>
  <c r="FB46" i="325"/>
  <c r="FB47" i="325" s="1"/>
  <c r="FB62" i="325" s="1"/>
  <c r="FB55" i="288"/>
  <c r="FA92" i="325"/>
  <c r="FA42" i="288"/>
  <c r="FA35" i="288"/>
  <c r="FA37" i="288" s="1"/>
  <c r="EZ43" i="288"/>
  <c r="EZ39" i="288"/>
  <c r="FQ38" i="273"/>
  <c r="FQ13" i="288"/>
  <c r="FQ145" i="325"/>
  <c r="FD103" i="273"/>
  <c r="FD104" i="273" s="1"/>
  <c r="FD107" i="273" s="1"/>
  <c r="FD26" i="288"/>
  <c r="FC42" i="325"/>
  <c r="FC43" i="325" s="1"/>
  <c r="FC93" i="325"/>
  <c r="FC79" i="278"/>
  <c r="FC144" i="278"/>
  <c r="FC49" i="278"/>
  <c r="FC71" i="278"/>
  <c r="FC135" i="278"/>
  <c r="FC181" i="278"/>
  <c r="FC56" i="278"/>
  <c r="FC126" i="278"/>
  <c r="FC197" i="278"/>
  <c r="FB108" i="273"/>
  <c r="FA58" i="325"/>
  <c r="FC205" i="278"/>
  <c r="FC237" i="278"/>
  <c r="FC118" i="278"/>
  <c r="FC153" i="278"/>
  <c r="FC189" i="278"/>
  <c r="FC245" i="278"/>
  <c r="FC213" i="278"/>
  <c r="FC173" i="278"/>
  <c r="FC221" i="278"/>
  <c r="FC277" i="278"/>
  <c r="FC253" i="278"/>
  <c r="FC229" i="278"/>
  <c r="FC261" i="278"/>
  <c r="FD13" i="289"/>
  <c r="FD14" i="289" s="1"/>
  <c r="BK334" i="278"/>
  <c r="BK336" i="278" s="1"/>
  <c r="BK11" i="327" s="1"/>
  <c r="FB34" i="278"/>
  <c r="FA335" i="278"/>
  <c r="FA129" i="325"/>
  <c r="FA117" i="325"/>
  <c r="FC28" i="278"/>
  <c r="FC29" i="278" s="1"/>
  <c r="FC34" i="278" s="1"/>
  <c r="FC130" i="325"/>
  <c r="FC118" i="325"/>
  <c r="FC26" i="327"/>
  <c r="FB26" i="327"/>
  <c r="EX57" i="278"/>
  <c r="EX58" i="278" s="1"/>
  <c r="EX61" i="278" s="1"/>
  <c r="EX62" i="278" s="1"/>
  <c r="EX65" i="278" s="1"/>
  <c r="EY39" i="278"/>
  <c r="EY41" i="278" s="1"/>
  <c r="EY80" i="278" s="1"/>
  <c r="EY81" i="278" s="1"/>
  <c r="EY107" i="278" s="1"/>
  <c r="EU323" i="278"/>
  <c r="EU324" i="278" s="1"/>
  <c r="EU328" i="278" s="1"/>
  <c r="EU73" i="265"/>
  <c r="EU314" i="278"/>
  <c r="EU315" i="278" s="1"/>
  <c r="EU327" i="278" s="1"/>
  <c r="EU67" i="265"/>
  <c r="EV10" i="265"/>
  <c r="EV320" i="278"/>
  <c r="EV321" i="278" s="1"/>
  <c r="FO319" i="278"/>
  <c r="FO310" i="278"/>
  <c r="EV311" i="278"/>
  <c r="EV312" i="278" s="1"/>
  <c r="EU11" i="265"/>
  <c r="EU29" i="265" s="1"/>
  <c r="EX162" i="278"/>
  <c r="EX300" i="278" s="1"/>
  <c r="EX302" i="278" s="1"/>
  <c r="EX303" i="278" s="1"/>
  <c r="EV9" i="265"/>
  <c r="EZ22" i="278"/>
  <c r="EZ39" i="278" s="1"/>
  <c r="EZ41" i="278" s="1"/>
  <c r="EW300" i="278"/>
  <c r="EW302" i="278" s="1"/>
  <c r="EW303" i="278" s="1"/>
  <c r="FO39" i="273"/>
  <c r="FO275" i="278"/>
  <c r="FO243" i="278"/>
  <c r="FO259" i="278"/>
  <c r="FO267" i="278"/>
  <c r="FO235" i="278"/>
  <c r="FO251" i="278"/>
  <c r="FO211" i="278"/>
  <c r="FO219" i="278"/>
  <c r="FO227" i="278"/>
  <c r="FO203" i="278"/>
  <c r="FO187" i="278"/>
  <c r="FO195" i="278"/>
  <c r="FO171" i="278"/>
  <c r="FO179" i="278"/>
  <c r="FO142" i="278"/>
  <c r="FO151" i="278"/>
  <c r="FO133" i="278"/>
  <c r="FA214" i="273"/>
  <c r="FA215" i="273" s="1"/>
  <c r="FA21" i="278" s="1"/>
  <c r="FA19" i="278"/>
  <c r="EY72" i="278"/>
  <c r="EY73" i="278" s="1"/>
  <c r="EY106" i="278" s="1"/>
  <c r="EY57" i="278"/>
  <c r="EY58" i="278" s="1"/>
  <c r="FA276" i="278"/>
  <c r="FA278" i="278" s="1"/>
  <c r="FA294" i="278" s="1"/>
  <c r="FA244" i="278"/>
  <c r="FA246" i="278" s="1"/>
  <c r="FA290" i="278" s="1"/>
  <c r="FA252" i="278"/>
  <c r="FA254" i="278" s="1"/>
  <c r="FA291" i="278" s="1"/>
  <c r="FA260" i="278"/>
  <c r="FA262" i="278" s="1"/>
  <c r="FA292" i="278" s="1"/>
  <c r="FA268" i="278"/>
  <c r="FA270" i="278" s="1"/>
  <c r="FA293" i="278" s="1"/>
  <c r="FA236" i="278"/>
  <c r="FA238" i="278" s="1"/>
  <c r="FA289" i="278" s="1"/>
  <c r="FA212" i="278"/>
  <c r="FA214" i="278" s="1"/>
  <c r="FA286" i="278" s="1"/>
  <c r="FA220" i="278"/>
  <c r="FA222" i="278" s="1"/>
  <c r="FA287" i="278" s="1"/>
  <c r="FA228" i="278"/>
  <c r="FA230" i="278" s="1"/>
  <c r="FA288" i="278" s="1"/>
  <c r="FA204" i="278"/>
  <c r="FA206" i="278" s="1"/>
  <c r="FA285" i="278" s="1"/>
  <c r="FA188" i="278"/>
  <c r="FA190" i="278" s="1"/>
  <c r="FA283" i="278" s="1"/>
  <c r="FA196" i="278"/>
  <c r="FA198" i="278" s="1"/>
  <c r="FA284" i="278" s="1"/>
  <c r="FA172" i="278"/>
  <c r="FA174" i="278" s="1"/>
  <c r="FA281" i="278" s="1"/>
  <c r="FA180" i="278"/>
  <c r="FA182" i="278" s="1"/>
  <c r="FA282" i="278" s="1"/>
  <c r="FA143" i="278"/>
  <c r="FA145" i="278" s="1"/>
  <c r="FA160" i="278" s="1"/>
  <c r="FA152" i="278"/>
  <c r="FA154" i="278" s="1"/>
  <c r="FA161" i="278" s="1"/>
  <c r="FA134" i="278"/>
  <c r="FA136" i="278" s="1"/>
  <c r="FA159" i="278" s="1"/>
  <c r="FA20" i="278"/>
  <c r="EZ295" i="278"/>
  <c r="EZ301" i="278" s="1"/>
  <c r="FA22" i="324"/>
  <c r="FA23" i="324" s="1"/>
  <c r="FA57" i="324" s="1"/>
  <c r="FA63" i="324" s="1"/>
  <c r="FA64" i="324" s="1"/>
  <c r="FB70" i="273"/>
  <c r="EZ57" i="324"/>
  <c r="FC37" i="324"/>
  <c r="FC38" i="324" s="1"/>
  <c r="FC178" i="273"/>
  <c r="FC55" i="273"/>
  <c r="FD56" i="273" s="1"/>
  <c r="FC32" i="324"/>
  <c r="FC33" i="324" s="1"/>
  <c r="FC27" i="324"/>
  <c r="FC28" i="324" s="1"/>
  <c r="EY66" i="324"/>
  <c r="EY28" i="285"/>
  <c r="EY34" i="265"/>
  <c r="EY11" i="325"/>
  <c r="FC207" i="273"/>
  <c r="FC169" i="273"/>
  <c r="FD170" i="273" s="1"/>
  <c r="FD172" i="273" s="1"/>
  <c r="FD173" i="273" s="1"/>
  <c r="EX3" i="288"/>
  <c r="EX3" i="285"/>
  <c r="EX3" i="265"/>
  <c r="EX3" i="275"/>
  <c r="EX3" i="289"/>
  <c r="EX3" i="327"/>
  <c r="EX3" i="324"/>
  <c r="EX3" i="315"/>
  <c r="EX3" i="325"/>
  <c r="EX3" i="286"/>
  <c r="EX3" i="323"/>
  <c r="EX3" i="282"/>
  <c r="EX3" i="278"/>
  <c r="EX3" i="273"/>
  <c r="EX3" i="320"/>
  <c r="FB90" i="273"/>
  <c r="FB91" i="278" s="1"/>
  <c r="FA208" i="273"/>
  <c r="FA209" i="273" s="1"/>
  <c r="FA197" i="273"/>
  <c r="FA198" i="273" s="1"/>
  <c r="FA201" i="273" s="1"/>
  <c r="FA202" i="273"/>
  <c r="FA203" i="273" s="1"/>
  <c r="FE43" i="273"/>
  <c r="FE45" i="273" s="1"/>
  <c r="FE149" i="273" s="1"/>
  <c r="FE150" i="273" s="1"/>
  <c r="FE49" i="324" s="1"/>
  <c r="FE50" i="324" s="1"/>
  <c r="FE219" i="273"/>
  <c r="FF40" i="273"/>
  <c r="EY189" i="273"/>
  <c r="EY190" i="273" s="1"/>
  <c r="EZ182" i="273"/>
  <c r="FC73" i="273"/>
  <c r="FD74" i="273" s="1"/>
  <c r="FC15" i="275"/>
  <c r="FC69" i="273"/>
  <c r="FC42" i="324"/>
  <c r="FC43" i="324" s="1"/>
  <c r="FD121" i="273"/>
  <c r="FD122" i="273" s="1"/>
  <c r="FD125" i="273" s="1"/>
  <c r="FD2" i="320"/>
  <c r="FD2" i="288"/>
  <c r="FD2" i="324"/>
  <c r="FD2" i="325"/>
  <c r="FD2" i="315"/>
  <c r="FD154" i="273"/>
  <c r="FD155" i="273" s="1"/>
  <c r="FD2" i="275"/>
  <c r="FD2" i="282"/>
  <c r="FD2" i="327"/>
  <c r="FD64" i="273"/>
  <c r="FD65" i="273" s="1"/>
  <c r="FD45" i="325" s="1"/>
  <c r="FD2" i="285"/>
  <c r="FD2" i="265"/>
  <c r="FD84" i="273"/>
  <c r="FD85" i="273" s="1"/>
  <c r="FD2" i="286"/>
  <c r="FD2" i="289"/>
  <c r="FD2" i="278"/>
  <c r="FD51" i="273"/>
  <c r="FD2" i="273"/>
  <c r="FD220" i="273"/>
  <c r="FD221" i="273" s="1"/>
  <c r="FD2" i="323"/>
  <c r="FD163" i="273"/>
  <c r="FD164" i="273" s="1"/>
  <c r="FC4" i="327"/>
  <c r="FC4" i="325"/>
  <c r="FC4" i="323"/>
  <c r="FC4" i="275"/>
  <c r="FC4" i="315"/>
  <c r="FC4" i="320"/>
  <c r="FC4" i="273"/>
  <c r="FC4" i="282"/>
  <c r="FC4" i="285"/>
  <c r="FC4" i="265"/>
  <c r="FC4" i="286"/>
  <c r="FC4" i="288"/>
  <c r="FC4" i="289"/>
  <c r="FC4" i="278"/>
  <c r="FC4" i="324"/>
  <c r="FC11" i="286"/>
  <c r="FC93" i="273"/>
  <c r="FD94" i="273" s="1"/>
  <c r="FD181" i="273" s="1"/>
  <c r="FC89" i="273"/>
  <c r="FB73" i="273"/>
  <c r="FC74" i="273" s="1"/>
  <c r="FB69" i="273"/>
  <c r="FB42" i="324"/>
  <c r="FB43" i="324" s="1"/>
  <c r="FB15" i="275"/>
  <c r="FB20" i="275" s="1"/>
  <c r="FC17" i="275" s="1"/>
  <c r="FB32" i="324"/>
  <c r="FB33" i="324" s="1"/>
  <c r="FB55" i="273"/>
  <c r="FC56" i="273" s="1"/>
  <c r="FB37" i="324"/>
  <c r="FB38" i="324" s="1"/>
  <c r="FB178" i="273"/>
  <c r="FB27" i="324"/>
  <c r="FB28" i="324" s="1"/>
  <c r="FA21" i="285"/>
  <c r="FB126" i="273"/>
  <c r="FO44" i="273"/>
  <c r="FR5" i="327"/>
  <c r="FR5" i="325"/>
  <c r="FR5" i="324"/>
  <c r="FR5" i="323"/>
  <c r="FQ28" i="273"/>
  <c r="FQ29" i="273" s="1"/>
  <c r="FQ33" i="273" s="1"/>
  <c r="FQ32" i="273"/>
  <c r="FP34" i="273"/>
  <c r="FR5" i="320"/>
  <c r="FR25" i="273"/>
  <c r="FR26" i="273" s="1"/>
  <c r="FR5" i="315"/>
  <c r="FQ177" i="273"/>
  <c r="FQ168" i="273"/>
  <c r="FR5" i="275"/>
  <c r="FR5" i="286"/>
  <c r="FR5" i="265"/>
  <c r="FR5" i="288"/>
  <c r="FR5" i="282"/>
  <c r="FR5" i="285"/>
  <c r="FR5" i="289"/>
  <c r="FR5" i="278"/>
  <c r="FR15" i="273"/>
  <c r="FR16" i="273" s="1"/>
  <c r="FR5" i="273"/>
  <c r="EY108" i="278" l="1"/>
  <c r="EY50" i="325"/>
  <c r="EY51" i="325" s="1"/>
  <c r="EY54" i="325" s="1"/>
  <c r="EY55" i="325" s="1"/>
  <c r="EY59" i="325" s="1"/>
  <c r="EY60" i="325" s="1"/>
  <c r="EX108" i="278"/>
  <c r="EX50" i="325"/>
  <c r="EX51" i="325" s="1"/>
  <c r="EX54" i="325" s="1"/>
  <c r="EX55" i="325" s="1"/>
  <c r="EX59" i="325" s="1"/>
  <c r="EX60" i="325" s="1"/>
  <c r="FE25" i="327"/>
  <c r="FE62" i="324"/>
  <c r="FP87" i="278"/>
  <c r="FP88" i="278" s="1"/>
  <c r="FP94" i="278" s="1"/>
  <c r="FP48" i="324"/>
  <c r="EZ63" i="324"/>
  <c r="EZ64" i="324" s="1"/>
  <c r="GE10" i="273"/>
  <c r="GD12" i="273"/>
  <c r="FC106" i="273"/>
  <c r="FC108" i="273" s="1"/>
  <c r="FC138" i="273"/>
  <c r="FD106" i="273"/>
  <c r="FD138" i="273"/>
  <c r="FB140" i="273"/>
  <c r="FA92" i="278"/>
  <c r="FE79" i="288"/>
  <c r="FE135" i="273"/>
  <c r="FE136" i="273" s="1"/>
  <c r="FE139" i="273" s="1"/>
  <c r="FD277" i="278"/>
  <c r="FD99" i="278"/>
  <c r="FB111" i="273"/>
  <c r="FA112" i="273" s="1"/>
  <c r="FA61" i="288" s="1"/>
  <c r="FA63" i="288" s="1"/>
  <c r="FA65" i="288" s="1"/>
  <c r="FB51" i="288"/>
  <c r="FB52" i="288" s="1"/>
  <c r="FB56" i="288" s="1"/>
  <c r="FC46" i="325"/>
  <c r="FC47" i="325" s="1"/>
  <c r="FC62" i="325" s="1"/>
  <c r="FC55" i="288"/>
  <c r="FB92" i="325"/>
  <c r="FB35" i="288"/>
  <c r="FB37" i="288" s="1"/>
  <c r="FB42" i="288"/>
  <c r="FA43" i="288"/>
  <c r="FA39" i="288"/>
  <c r="FR38" i="273"/>
  <c r="FR13" i="288"/>
  <c r="FR145" i="325"/>
  <c r="FE103" i="273"/>
  <c r="FE104" i="273" s="1"/>
  <c r="FE107" i="273" s="1"/>
  <c r="FE26" i="288"/>
  <c r="FD253" i="278"/>
  <c r="FD42" i="325"/>
  <c r="FD43" i="325" s="1"/>
  <c r="FD93" i="325"/>
  <c r="FB58" i="325"/>
  <c r="FD189" i="278"/>
  <c r="FD245" i="278"/>
  <c r="FD49" i="278"/>
  <c r="FD153" i="278"/>
  <c r="FD126" i="278"/>
  <c r="FD144" i="278"/>
  <c r="FD197" i="278"/>
  <c r="FD213" i="278"/>
  <c r="FD56" i="278"/>
  <c r="FD79" i="278"/>
  <c r="FD181" i="278"/>
  <c r="FD261" i="278"/>
  <c r="FD118" i="278"/>
  <c r="FD135" i="278"/>
  <c r="FD221" i="278"/>
  <c r="FD269" i="278"/>
  <c r="FD71" i="278"/>
  <c r="FD173" i="278"/>
  <c r="FD229" i="278"/>
  <c r="FD205" i="278"/>
  <c r="FD237" i="278"/>
  <c r="FE13" i="289"/>
  <c r="FE14" i="289" s="1"/>
  <c r="EX64" i="278"/>
  <c r="EX66" i="278" s="1"/>
  <c r="EX105" i="278" s="1"/>
  <c r="EX109" i="278" s="1"/>
  <c r="BK12" i="325"/>
  <c r="EU329" i="278"/>
  <c r="EU30" i="265" s="1"/>
  <c r="FC40" i="278"/>
  <c r="EY50" i="278"/>
  <c r="EY51" i="278" s="1"/>
  <c r="EY104" i="278" s="1"/>
  <c r="FB129" i="325"/>
  <c r="FB117" i="325"/>
  <c r="FD28" i="278"/>
  <c r="FD29" i="278" s="1"/>
  <c r="FD40" i="278" s="1"/>
  <c r="FD118" i="325"/>
  <c r="FD130" i="325"/>
  <c r="EY119" i="278"/>
  <c r="EY120" i="278" s="1"/>
  <c r="EY157" i="278" s="1"/>
  <c r="FA20" i="327"/>
  <c r="EY127" i="278"/>
  <c r="EY128" i="278" s="1"/>
  <c r="EY158" i="278" s="1"/>
  <c r="EV323" i="278"/>
  <c r="EV324" i="278" s="1"/>
  <c r="EV328" i="278" s="1"/>
  <c r="EV73" i="265"/>
  <c r="EV314" i="278"/>
  <c r="EV315" i="278" s="1"/>
  <c r="EV327" i="278" s="1"/>
  <c r="EV67" i="265"/>
  <c r="EV11" i="265"/>
  <c r="EV29" i="265" s="1"/>
  <c r="FP319" i="278"/>
  <c r="FP310" i="278"/>
  <c r="EW10" i="265"/>
  <c r="EW320" i="278"/>
  <c r="EW321" i="278" s="1"/>
  <c r="EX10" i="265"/>
  <c r="EX320" i="278"/>
  <c r="EX321" i="278" s="1"/>
  <c r="EW311" i="278"/>
  <c r="EW312" i="278" s="1"/>
  <c r="EZ28" i="285"/>
  <c r="EZ34" i="265"/>
  <c r="EZ33" i="278"/>
  <c r="EZ35" i="278" s="1"/>
  <c r="FA22" i="278"/>
  <c r="FA39" i="278" s="1"/>
  <c r="FA41" i="278" s="1"/>
  <c r="EW9" i="265"/>
  <c r="FB214" i="273"/>
  <c r="FB215" i="273" s="1"/>
  <c r="FB21" i="278" s="1"/>
  <c r="FB335" i="278"/>
  <c r="FP275" i="278"/>
  <c r="FP267" i="278"/>
  <c r="FP251" i="278"/>
  <c r="FP259" i="278"/>
  <c r="FP203" i="278"/>
  <c r="FP243" i="278"/>
  <c r="FP211" i="278"/>
  <c r="FP219" i="278"/>
  <c r="FP235" i="278"/>
  <c r="FP227" i="278"/>
  <c r="FP179" i="278"/>
  <c r="FP195" i="278"/>
  <c r="FP171" i="278"/>
  <c r="FP133" i="278"/>
  <c r="FP142" i="278"/>
  <c r="FP187" i="278"/>
  <c r="FP151" i="278"/>
  <c r="FB276" i="278"/>
  <c r="FB278" i="278" s="1"/>
  <c r="FB294" i="278" s="1"/>
  <c r="FB268" i="278"/>
  <c r="FB270" i="278" s="1"/>
  <c r="FB293" i="278" s="1"/>
  <c r="FB252" i="278"/>
  <c r="FB254" i="278" s="1"/>
  <c r="FB291" i="278" s="1"/>
  <c r="FB260" i="278"/>
  <c r="FB262" i="278" s="1"/>
  <c r="FB292" i="278" s="1"/>
  <c r="FB204" i="278"/>
  <c r="FB206" i="278" s="1"/>
  <c r="FB285" i="278" s="1"/>
  <c r="FB212" i="278"/>
  <c r="FB214" i="278" s="1"/>
  <c r="FB286" i="278" s="1"/>
  <c r="FB244" i="278"/>
  <c r="FB246" i="278" s="1"/>
  <c r="FB290" i="278" s="1"/>
  <c r="FB220" i="278"/>
  <c r="FB222" i="278" s="1"/>
  <c r="FB287" i="278" s="1"/>
  <c r="FB236" i="278"/>
  <c r="FB238" i="278" s="1"/>
  <c r="FB289" i="278" s="1"/>
  <c r="FB228" i="278"/>
  <c r="FB230" i="278" s="1"/>
  <c r="FB288" i="278" s="1"/>
  <c r="FB180" i="278"/>
  <c r="FB182" i="278" s="1"/>
  <c r="FB282" i="278" s="1"/>
  <c r="FB196" i="278"/>
  <c r="FB198" i="278" s="1"/>
  <c r="FB284" i="278" s="1"/>
  <c r="FB172" i="278"/>
  <c r="FB174" i="278" s="1"/>
  <c r="FB281" i="278" s="1"/>
  <c r="FB134" i="278"/>
  <c r="FB136" i="278" s="1"/>
  <c r="FB159" i="278" s="1"/>
  <c r="FB143" i="278"/>
  <c r="FB145" i="278" s="1"/>
  <c r="FB160" i="278" s="1"/>
  <c r="FB152" i="278"/>
  <c r="FB154" i="278" s="1"/>
  <c r="FB161" i="278" s="1"/>
  <c r="FB188" i="278"/>
  <c r="FB190" i="278" s="1"/>
  <c r="FB283" i="278" s="1"/>
  <c r="FB20" i="278"/>
  <c r="FA295" i="278"/>
  <c r="FA301" i="278" s="1"/>
  <c r="EZ127" i="278"/>
  <c r="EZ128" i="278" s="1"/>
  <c r="EZ158" i="278" s="1"/>
  <c r="EZ119" i="278"/>
  <c r="EZ120" i="278" s="1"/>
  <c r="EZ157" i="278" s="1"/>
  <c r="EZ80" i="278"/>
  <c r="EZ81" i="278" s="1"/>
  <c r="EZ107" i="278" s="1"/>
  <c r="EZ50" i="278"/>
  <c r="EZ51" i="278" s="1"/>
  <c r="EZ104" i="278" s="1"/>
  <c r="EY61" i="278"/>
  <c r="EY62" i="278" s="1"/>
  <c r="EY65" i="278" s="1"/>
  <c r="EY64" i="278"/>
  <c r="FB22" i="324"/>
  <c r="FB23" i="324" s="1"/>
  <c r="FB20" i="327" s="1"/>
  <c r="FB19" i="278"/>
  <c r="FA11" i="325"/>
  <c r="FA34" i="265"/>
  <c r="FA66" i="324"/>
  <c r="FA28" i="285"/>
  <c r="FD169" i="273"/>
  <c r="FE170" i="273" s="1"/>
  <c r="FE172" i="273" s="1"/>
  <c r="FE173" i="273" s="1"/>
  <c r="FD207" i="273"/>
  <c r="FD52" i="273"/>
  <c r="FD107" i="325" s="1"/>
  <c r="FD108" i="325" s="1"/>
  <c r="FD135" i="325" s="1"/>
  <c r="FD73" i="273"/>
  <c r="FE74" i="273" s="1"/>
  <c r="FD69" i="273"/>
  <c r="FD42" i="324"/>
  <c r="FD43" i="324" s="1"/>
  <c r="FD15" i="275"/>
  <c r="FD124" i="273"/>
  <c r="FD88" i="273"/>
  <c r="FD180" i="273"/>
  <c r="FB202" i="273"/>
  <c r="FB203" i="273" s="1"/>
  <c r="FB208" i="273"/>
  <c r="FB209" i="273" s="1"/>
  <c r="FB197" i="273"/>
  <c r="FB198" i="273" s="1"/>
  <c r="FB201" i="273" s="1"/>
  <c r="FC22" i="327"/>
  <c r="FC59" i="324"/>
  <c r="FB21" i="285"/>
  <c r="FB60" i="324"/>
  <c r="FB23" i="327"/>
  <c r="FB61" i="324"/>
  <c r="FB24" i="327"/>
  <c r="FD89" i="273"/>
  <c r="FD11" i="286"/>
  <c r="FD93" i="273"/>
  <c r="FE94" i="273" s="1"/>
  <c r="FE181" i="273" s="1"/>
  <c r="FC61" i="324"/>
  <c r="FC24" i="327"/>
  <c r="FA182" i="273"/>
  <c r="EZ189" i="273"/>
  <c r="EZ190" i="273" s="1"/>
  <c r="FE2" i="285"/>
  <c r="FE2" i="325"/>
  <c r="FE2" i="275"/>
  <c r="FE2" i="286"/>
  <c r="FE84" i="273"/>
  <c r="FE85" i="273" s="1"/>
  <c r="FE121" i="273"/>
  <c r="FE122" i="273" s="1"/>
  <c r="FE125" i="273" s="1"/>
  <c r="FE220" i="273"/>
  <c r="FE221" i="273" s="1"/>
  <c r="FE163" i="273"/>
  <c r="FE164" i="273" s="1"/>
  <c r="FE2" i="273"/>
  <c r="FE2" i="315"/>
  <c r="FE2" i="327"/>
  <c r="FE2" i="265"/>
  <c r="FE2" i="282"/>
  <c r="FE2" i="289"/>
  <c r="FE64" i="273"/>
  <c r="FE2" i="288"/>
  <c r="FE51" i="273"/>
  <c r="FE52" i="273" s="1"/>
  <c r="FE107" i="325" s="1"/>
  <c r="FE108" i="325" s="1"/>
  <c r="FE135" i="325" s="1"/>
  <c r="FE154" i="273"/>
  <c r="FE155" i="273" s="1"/>
  <c r="FE2" i="320"/>
  <c r="FE2" i="324"/>
  <c r="FE2" i="323"/>
  <c r="FE2" i="278"/>
  <c r="FD4" i="324"/>
  <c r="FD4" i="323"/>
  <c r="FD4" i="282"/>
  <c r="FD4" i="288"/>
  <c r="FD4" i="315"/>
  <c r="FD4" i="286"/>
  <c r="FD4" i="320"/>
  <c r="FD4" i="278"/>
  <c r="FD4" i="275"/>
  <c r="FD4" i="273"/>
  <c r="FD4" i="289"/>
  <c r="FD4" i="265"/>
  <c r="FD4" i="285"/>
  <c r="FD4" i="325"/>
  <c r="FD4" i="327"/>
  <c r="FD179" i="273"/>
  <c r="FD68" i="273"/>
  <c r="FC68" i="273"/>
  <c r="FC70" i="273" s="1"/>
  <c r="FC179" i="273"/>
  <c r="EY3" i="324"/>
  <c r="EY3" i="273"/>
  <c r="EY3" i="288"/>
  <c r="EY3" i="285"/>
  <c r="EY3" i="289"/>
  <c r="EY3" i="275"/>
  <c r="EY3" i="323"/>
  <c r="EY3" i="265"/>
  <c r="EY3" i="327"/>
  <c r="EY3" i="286"/>
  <c r="EY3" i="278"/>
  <c r="EY3" i="282"/>
  <c r="EY3" i="315"/>
  <c r="EY3" i="320"/>
  <c r="EY3" i="325"/>
  <c r="FB21" i="327"/>
  <c r="FB58" i="324"/>
  <c r="FB59" i="324"/>
  <c r="FB22" i="327"/>
  <c r="FC124" i="273"/>
  <c r="FC126" i="273" s="1"/>
  <c r="FC21" i="285" s="1"/>
  <c r="FC180" i="273"/>
  <c r="FC88" i="273"/>
  <c r="FC90" i="273" s="1"/>
  <c r="FC91" i="278" s="1"/>
  <c r="FC20" i="275"/>
  <c r="FD17" i="275" s="1"/>
  <c r="FG40" i="273"/>
  <c r="FF219" i="273"/>
  <c r="FF43" i="273"/>
  <c r="FF45" i="273" s="1"/>
  <c r="FF149" i="273" s="1"/>
  <c r="FF150" i="273" s="1"/>
  <c r="FF49" i="324" s="1"/>
  <c r="FF50" i="324" s="1"/>
  <c r="FC58" i="324"/>
  <c r="FC21" i="327"/>
  <c r="FC23" i="327"/>
  <c r="FC60" i="324"/>
  <c r="FS5" i="327"/>
  <c r="FS5" i="325"/>
  <c r="FS5" i="324"/>
  <c r="FS5" i="323"/>
  <c r="FQ34" i="273"/>
  <c r="FP44" i="273"/>
  <c r="FP39" i="273"/>
  <c r="FR28" i="273"/>
  <c r="FR29" i="273" s="1"/>
  <c r="FR33" i="273" s="1"/>
  <c r="FR32" i="273"/>
  <c r="FS5" i="320"/>
  <c r="FS25" i="273"/>
  <c r="FS26" i="273" s="1"/>
  <c r="FS5" i="315"/>
  <c r="FR177" i="273"/>
  <c r="FR168" i="273"/>
  <c r="FS5" i="265"/>
  <c r="FS5" i="288"/>
  <c r="FS5" i="282"/>
  <c r="FS5" i="275"/>
  <c r="FS5" i="286"/>
  <c r="FS5" i="285"/>
  <c r="FS5" i="289"/>
  <c r="FS5" i="278"/>
  <c r="FS15" i="273"/>
  <c r="FS16" i="273" s="1"/>
  <c r="FS5" i="273"/>
  <c r="EZ11" i="325" l="1"/>
  <c r="EZ66" i="324"/>
  <c r="FQ87" i="278"/>
  <c r="FQ88" i="278" s="1"/>
  <c r="FQ94" i="278" s="1"/>
  <c r="FQ48" i="324"/>
  <c r="FF25" i="327"/>
  <c r="FF62" i="324"/>
  <c r="GF10" i="273"/>
  <c r="GE12" i="273"/>
  <c r="FC140" i="273"/>
  <c r="FB92" i="278"/>
  <c r="FF79" i="288"/>
  <c r="FF135" i="273"/>
  <c r="FF136" i="273" s="1"/>
  <c r="FF139" i="273" s="1"/>
  <c r="FE106" i="273"/>
  <c r="FE138" i="273"/>
  <c r="EZ72" i="278"/>
  <c r="EZ73" i="278" s="1"/>
  <c r="EZ106" i="278" s="1"/>
  <c r="EZ93" i="278"/>
  <c r="EZ95" i="278" s="1"/>
  <c r="EZ100" i="278" s="1"/>
  <c r="EZ101" i="278" s="1"/>
  <c r="FE261" i="278"/>
  <c r="FE99" i="278"/>
  <c r="FC111" i="273"/>
  <c r="FB112" i="273" s="1"/>
  <c r="FB61" i="288" s="1"/>
  <c r="FB63" i="288" s="1"/>
  <c r="FB65" i="288" s="1"/>
  <c r="FC51" i="288"/>
  <c r="FC52" i="288" s="1"/>
  <c r="FC56" i="288" s="1"/>
  <c r="FD46" i="325"/>
  <c r="FD55" i="288"/>
  <c r="FC92" i="325"/>
  <c r="FC42" i="288"/>
  <c r="FC35" i="288"/>
  <c r="FC37" i="288" s="1"/>
  <c r="FB39" i="288"/>
  <c r="FB43" i="288"/>
  <c r="FF103" i="273"/>
  <c r="FF104" i="273" s="1"/>
  <c r="FF107" i="273" s="1"/>
  <c r="FF26" i="288"/>
  <c r="FS38" i="273"/>
  <c r="FS13" i="288"/>
  <c r="FS145" i="325"/>
  <c r="FD47" i="325"/>
  <c r="FD62" i="325" s="1"/>
  <c r="FE42" i="325"/>
  <c r="FE43" i="325" s="1"/>
  <c r="FE93" i="325"/>
  <c r="FD108" i="273"/>
  <c r="FC58" i="325"/>
  <c r="FE71" i="278"/>
  <c r="FE229" i="278"/>
  <c r="FE181" i="278"/>
  <c r="FE269" i="278"/>
  <c r="FE118" i="278"/>
  <c r="FD34" i="278"/>
  <c r="FE213" i="278"/>
  <c r="FF13" i="289"/>
  <c r="FF14" i="289" s="1"/>
  <c r="FE49" i="278"/>
  <c r="FE144" i="278"/>
  <c r="FE189" i="278"/>
  <c r="FE237" i="278"/>
  <c r="FE253" i="278"/>
  <c r="FE277" i="278"/>
  <c r="FE126" i="278"/>
  <c r="FE79" i="278"/>
  <c r="FE173" i="278"/>
  <c r="FE205" i="278"/>
  <c r="FE245" i="278"/>
  <c r="FE56" i="278"/>
  <c r="FE153" i="278"/>
  <c r="FE135" i="278"/>
  <c r="FE221" i="278"/>
  <c r="FE197" i="278"/>
  <c r="FE26" i="327"/>
  <c r="FC129" i="325"/>
  <c r="FC117" i="325"/>
  <c r="FD26" i="327"/>
  <c r="FE28" i="278"/>
  <c r="FE29" i="278" s="1"/>
  <c r="FE40" i="278" s="1"/>
  <c r="FE130" i="325"/>
  <c r="FE118" i="325"/>
  <c r="FB57" i="324"/>
  <c r="FB63" i="324" s="1"/>
  <c r="FB64" i="324" s="1"/>
  <c r="EY162" i="278"/>
  <c r="EY300" i="278" s="1"/>
  <c r="EY302" i="278" s="1"/>
  <c r="EY303" i="278" s="1"/>
  <c r="EV329" i="278"/>
  <c r="EV30" i="265" s="1"/>
  <c r="EX323" i="278"/>
  <c r="EX73" i="265"/>
  <c r="EW314" i="278"/>
  <c r="EW315" i="278" s="1"/>
  <c r="EW327" i="278" s="1"/>
  <c r="EW67" i="265"/>
  <c r="EW323" i="278"/>
  <c r="EW324" i="278" s="1"/>
  <c r="EW328" i="278" s="1"/>
  <c r="EW73" i="265"/>
  <c r="FQ319" i="278"/>
  <c r="FQ310" i="278"/>
  <c r="EX311" i="278"/>
  <c r="EX312" i="278" s="1"/>
  <c r="FA33" i="278"/>
  <c r="FA35" i="278" s="1"/>
  <c r="EW11" i="265"/>
  <c r="EW29" i="265" s="1"/>
  <c r="EZ57" i="278"/>
  <c r="EZ58" i="278" s="1"/>
  <c r="EZ64" i="278" s="1"/>
  <c r="EX9" i="265"/>
  <c r="EX11" i="265" s="1"/>
  <c r="EX29" i="265" s="1"/>
  <c r="FC19" i="278"/>
  <c r="FC335" i="278"/>
  <c r="FB22" i="278"/>
  <c r="FB39" i="278" s="1"/>
  <c r="FB41" i="278" s="1"/>
  <c r="EZ162" i="278"/>
  <c r="EY66" i="278"/>
  <c r="EY105" i="278" s="1"/>
  <c r="EY109" i="278" s="1"/>
  <c r="FC260" i="278"/>
  <c r="FC262" i="278" s="1"/>
  <c r="FC292" i="278" s="1"/>
  <c r="FC268" i="278"/>
  <c r="FC270" i="278" s="1"/>
  <c r="FC293" i="278" s="1"/>
  <c r="FC244" i="278"/>
  <c r="FC246" i="278" s="1"/>
  <c r="FC290" i="278" s="1"/>
  <c r="FC276" i="278"/>
  <c r="FC278" i="278" s="1"/>
  <c r="FC294" i="278" s="1"/>
  <c r="FC252" i="278"/>
  <c r="FC254" i="278" s="1"/>
  <c r="FC291" i="278" s="1"/>
  <c r="FC236" i="278"/>
  <c r="FC238" i="278" s="1"/>
  <c r="FC289" i="278" s="1"/>
  <c r="FC228" i="278"/>
  <c r="FC230" i="278" s="1"/>
  <c r="FC288" i="278" s="1"/>
  <c r="FC204" i="278"/>
  <c r="FC206" i="278" s="1"/>
  <c r="FC285" i="278" s="1"/>
  <c r="FC212" i="278"/>
  <c r="FC214" i="278" s="1"/>
  <c r="FC286" i="278" s="1"/>
  <c r="FC220" i="278"/>
  <c r="FC222" i="278" s="1"/>
  <c r="FC287" i="278" s="1"/>
  <c r="FC172" i="278"/>
  <c r="FC174" i="278" s="1"/>
  <c r="FC281" i="278" s="1"/>
  <c r="FC188" i="278"/>
  <c r="FC190" i="278" s="1"/>
  <c r="FC283" i="278" s="1"/>
  <c r="FC196" i="278"/>
  <c r="FC198" i="278" s="1"/>
  <c r="FC284" i="278" s="1"/>
  <c r="FC134" i="278"/>
  <c r="FC136" i="278" s="1"/>
  <c r="FC159" i="278" s="1"/>
  <c r="FC143" i="278"/>
  <c r="FC145" i="278" s="1"/>
  <c r="FC160" i="278" s="1"/>
  <c r="FC180" i="278"/>
  <c r="FC182" i="278" s="1"/>
  <c r="FC282" i="278" s="1"/>
  <c r="FC152" i="278"/>
  <c r="FC154" i="278" s="1"/>
  <c r="FC161" i="278" s="1"/>
  <c r="FC20" i="278"/>
  <c r="FQ39" i="273"/>
  <c r="FQ259" i="278"/>
  <c r="FQ267" i="278"/>
  <c r="FQ275" i="278"/>
  <c r="FQ243" i="278"/>
  <c r="FQ251" i="278"/>
  <c r="FQ235" i="278"/>
  <c r="FQ227" i="278"/>
  <c r="FQ203" i="278"/>
  <c r="FQ211" i="278"/>
  <c r="FQ219" i="278"/>
  <c r="FQ171" i="278"/>
  <c r="FQ187" i="278"/>
  <c r="FQ195" i="278"/>
  <c r="FQ133" i="278"/>
  <c r="FQ179" i="278"/>
  <c r="FQ142" i="278"/>
  <c r="FQ151" i="278"/>
  <c r="FA127" i="278"/>
  <c r="FA128" i="278" s="1"/>
  <c r="FA158" i="278" s="1"/>
  <c r="FA80" i="278"/>
  <c r="FA81" i="278" s="1"/>
  <c r="FA107" i="278" s="1"/>
  <c r="FA119" i="278"/>
  <c r="FA120" i="278" s="1"/>
  <c r="FA157" i="278" s="1"/>
  <c r="FA50" i="278"/>
  <c r="FA51" i="278" s="1"/>
  <c r="FA104" i="278" s="1"/>
  <c r="FB295" i="278"/>
  <c r="FB301" i="278" s="1"/>
  <c r="FD70" i="273"/>
  <c r="FE55" i="273"/>
  <c r="FF56" i="273" s="1"/>
  <c r="FE37" i="324"/>
  <c r="FE38" i="324" s="1"/>
  <c r="FE32" i="324"/>
  <c r="FE33" i="324" s="1"/>
  <c r="FE178" i="273"/>
  <c r="FE27" i="324"/>
  <c r="FE28" i="324" s="1"/>
  <c r="FE169" i="273"/>
  <c r="FF170" i="273" s="1"/>
  <c r="FF172" i="273" s="1"/>
  <c r="FF173" i="273" s="1"/>
  <c r="FE207" i="273"/>
  <c r="FE89" i="273"/>
  <c r="FE93" i="273"/>
  <c r="FF94" i="273" s="1"/>
  <c r="FF181" i="273" s="1"/>
  <c r="FE11" i="286"/>
  <c r="FD24" i="327"/>
  <c r="FD61" i="324"/>
  <c r="FD27" i="324"/>
  <c r="FD28" i="324" s="1"/>
  <c r="FD37" i="324"/>
  <c r="FD38" i="324" s="1"/>
  <c r="FD178" i="273"/>
  <c r="FD32" i="324"/>
  <c r="FD33" i="324" s="1"/>
  <c r="FD55" i="273"/>
  <c r="FE56" i="273" s="1"/>
  <c r="FG43" i="273"/>
  <c r="FG45" i="273" s="1"/>
  <c r="FG149" i="273" s="1"/>
  <c r="FG150" i="273" s="1"/>
  <c r="FG49" i="324" s="1"/>
  <c r="FG50" i="324" s="1"/>
  <c r="FG219" i="273"/>
  <c r="FH40" i="273"/>
  <c r="FE65" i="273"/>
  <c r="FE45" i="325" s="1"/>
  <c r="EZ3" i="327"/>
  <c r="EZ3" i="325"/>
  <c r="EZ3" i="324"/>
  <c r="EZ3" i="265"/>
  <c r="EZ3" i="273"/>
  <c r="EZ3" i="282"/>
  <c r="EZ3" i="288"/>
  <c r="EZ3" i="285"/>
  <c r="EZ3" i="323"/>
  <c r="EZ3" i="278"/>
  <c r="EZ3" i="289"/>
  <c r="EZ3" i="286"/>
  <c r="EZ3" i="275"/>
  <c r="EZ3" i="320"/>
  <c r="EZ3" i="315"/>
  <c r="FC197" i="273"/>
  <c r="FC198" i="273" s="1"/>
  <c r="FC201" i="273" s="1"/>
  <c r="FC202" i="273"/>
  <c r="FC203" i="273" s="1"/>
  <c r="FC208" i="273"/>
  <c r="FC209" i="273" s="1"/>
  <c r="FD90" i="273"/>
  <c r="FD91" i="278" s="1"/>
  <c r="FA189" i="273"/>
  <c r="FA190" i="273" s="1"/>
  <c r="FB182" i="273"/>
  <c r="FD126" i="273"/>
  <c r="FE124" i="273"/>
  <c r="FE88" i="273"/>
  <c r="FE180" i="273"/>
  <c r="FE4" i="265"/>
  <c r="FE4" i="275"/>
  <c r="FE4" i="323"/>
  <c r="FE4" i="282"/>
  <c r="FE4" i="325"/>
  <c r="FE4" i="285"/>
  <c r="FE4" i="278"/>
  <c r="FE4" i="286"/>
  <c r="FE4" i="289"/>
  <c r="FE4" i="288"/>
  <c r="FE4" i="327"/>
  <c r="FE4" i="315"/>
  <c r="FE4" i="320"/>
  <c r="FE4" i="324"/>
  <c r="FE4" i="273"/>
  <c r="FF2" i="282"/>
  <c r="FF2" i="265"/>
  <c r="FF2" i="275"/>
  <c r="FF2" i="315"/>
  <c r="FF2" i="327"/>
  <c r="FF154" i="273"/>
  <c r="FF155" i="273" s="1"/>
  <c r="FF2" i="288"/>
  <c r="FF2" i="273"/>
  <c r="FF2" i="320"/>
  <c r="FF51" i="273"/>
  <c r="FF52" i="273" s="1"/>
  <c r="FF107" i="325" s="1"/>
  <c r="FF108" i="325" s="1"/>
  <c r="FF135" i="325" s="1"/>
  <c r="FF84" i="273"/>
  <c r="FF85" i="273" s="1"/>
  <c r="FF220" i="273"/>
  <c r="FF221" i="273" s="1"/>
  <c r="FF2" i="325"/>
  <c r="FF2" i="278"/>
  <c r="FF2" i="324"/>
  <c r="FF121" i="273"/>
  <c r="FF122" i="273" s="1"/>
  <c r="FF125" i="273" s="1"/>
  <c r="FF2" i="286"/>
  <c r="FF2" i="323"/>
  <c r="FF163" i="273"/>
  <c r="FF164" i="273" s="1"/>
  <c r="FF64" i="273"/>
  <c r="FF65" i="273" s="1"/>
  <c r="FF45" i="325" s="1"/>
  <c r="FF2" i="289"/>
  <c r="FF2" i="285"/>
  <c r="FC22" i="324"/>
  <c r="FC23" i="324" s="1"/>
  <c r="FC214" i="273"/>
  <c r="FC215" i="273" s="1"/>
  <c r="FC21" i="278" s="1"/>
  <c r="FD20" i="275"/>
  <c r="FE17" i="275" s="1"/>
  <c r="FQ44" i="273"/>
  <c r="FT5" i="327"/>
  <c r="FT5" i="325"/>
  <c r="FT5" i="324"/>
  <c r="FT5" i="323"/>
  <c r="FR34" i="273"/>
  <c r="FS28" i="273"/>
  <c r="FS29" i="273" s="1"/>
  <c r="FS33" i="273" s="1"/>
  <c r="FS32" i="273"/>
  <c r="FT5" i="320"/>
  <c r="FT25" i="273"/>
  <c r="FT26" i="273" s="1"/>
  <c r="FT5" i="315"/>
  <c r="FS177" i="273"/>
  <c r="FS168" i="273"/>
  <c r="FT5" i="288"/>
  <c r="FT5" i="282"/>
  <c r="FT5" i="275"/>
  <c r="FT5" i="286"/>
  <c r="FT5" i="265"/>
  <c r="FT5" i="285"/>
  <c r="FT5" i="289"/>
  <c r="FT5" i="278"/>
  <c r="FT15" i="273"/>
  <c r="FT16" i="273" s="1"/>
  <c r="FT5" i="273"/>
  <c r="BL32" i="265"/>
  <c r="EZ108" i="278" l="1"/>
  <c r="EZ50" i="325"/>
  <c r="EZ51" i="325" s="1"/>
  <c r="EZ54" i="325" s="1"/>
  <c r="EZ55" i="325" s="1"/>
  <c r="EZ59" i="325" s="1"/>
  <c r="EZ60" i="325" s="1"/>
  <c r="FR87" i="278"/>
  <c r="FR88" i="278" s="1"/>
  <c r="FR94" i="278" s="1"/>
  <c r="FR48" i="324"/>
  <c r="FG62" i="324"/>
  <c r="FG25" i="327"/>
  <c r="GG10" i="273"/>
  <c r="GF12" i="273"/>
  <c r="FD140" i="273"/>
  <c r="FC92" i="278"/>
  <c r="FG79" i="288"/>
  <c r="FG135" i="273"/>
  <c r="FG136" i="273" s="1"/>
  <c r="FG139" i="273" s="1"/>
  <c r="FA72" i="278"/>
  <c r="FA73" i="278" s="1"/>
  <c r="FA106" i="278" s="1"/>
  <c r="FA93" i="278"/>
  <c r="FA95" i="278" s="1"/>
  <c r="FA100" i="278" s="1"/>
  <c r="FA101" i="278" s="1"/>
  <c r="FF269" i="278"/>
  <c r="FF99" i="278"/>
  <c r="FD111" i="273"/>
  <c r="FC112" i="273" s="1"/>
  <c r="FC61" i="288" s="1"/>
  <c r="FC63" i="288" s="1"/>
  <c r="FC65" i="288" s="1"/>
  <c r="FD51" i="288"/>
  <c r="FD52" i="288" s="1"/>
  <c r="FD56" i="288" s="1"/>
  <c r="FE46" i="325"/>
  <c r="FE55" i="288"/>
  <c r="FC43" i="288"/>
  <c r="FC39" i="288"/>
  <c r="FD92" i="325"/>
  <c r="FD42" i="288"/>
  <c r="FD35" i="288"/>
  <c r="FD37" i="288" s="1"/>
  <c r="FT38" i="273"/>
  <c r="FT145" i="325"/>
  <c r="FT13" i="288"/>
  <c r="FG103" i="273"/>
  <c r="FG104" i="273" s="1"/>
  <c r="FG107" i="273" s="1"/>
  <c r="FG26" i="288"/>
  <c r="FE47" i="325"/>
  <c r="FE62" i="325" s="1"/>
  <c r="FF42" i="325"/>
  <c r="FF43" i="325" s="1"/>
  <c r="FF93" i="325"/>
  <c r="FE34" i="278"/>
  <c r="FE108" i="273"/>
  <c r="FD58" i="325"/>
  <c r="FF205" i="278"/>
  <c r="FF49" i="278"/>
  <c r="FF261" i="278"/>
  <c r="FF135" i="278"/>
  <c r="FF189" i="278"/>
  <c r="FF71" i="278"/>
  <c r="FF118" i="278"/>
  <c r="FF181" i="278"/>
  <c r="FF229" i="278"/>
  <c r="FF253" i="278"/>
  <c r="FF56" i="278"/>
  <c r="FF144" i="278"/>
  <c r="FF126" i="278"/>
  <c r="FF197" i="278"/>
  <c r="FF221" i="278"/>
  <c r="FF79" i="278"/>
  <c r="FF173" i="278"/>
  <c r="FF153" i="278"/>
  <c r="FF213" i="278"/>
  <c r="FF245" i="278"/>
  <c r="FF237" i="278"/>
  <c r="FF277" i="278"/>
  <c r="FG13" i="289"/>
  <c r="FG14" i="289" s="1"/>
  <c r="FG153" i="278" s="1"/>
  <c r="BL334" i="278"/>
  <c r="BL336" i="278" s="1"/>
  <c r="BL11" i="327" s="1"/>
  <c r="FD129" i="325"/>
  <c r="FD117" i="325"/>
  <c r="FF26" i="327"/>
  <c r="FF28" i="278"/>
  <c r="FF29" i="278" s="1"/>
  <c r="FF34" i="278" s="1"/>
  <c r="FF130" i="325"/>
  <c r="FF118" i="325"/>
  <c r="FC22" i="278"/>
  <c r="FC33" i="278" s="1"/>
  <c r="FC35" i="278" s="1"/>
  <c r="FC93" i="278" s="1"/>
  <c r="FA57" i="278"/>
  <c r="FA58" i="278" s="1"/>
  <c r="FA64" i="278" s="1"/>
  <c r="EW329" i="278"/>
  <c r="EW30" i="265" s="1"/>
  <c r="EX314" i="278"/>
  <c r="EX315" i="278" s="1"/>
  <c r="EX327" i="278" s="1"/>
  <c r="EX67" i="265"/>
  <c r="EX324" i="278"/>
  <c r="EX328" i="278" s="1"/>
  <c r="FR319" i="278"/>
  <c r="FR310" i="278"/>
  <c r="EY311" i="278"/>
  <c r="EY312" i="278" s="1"/>
  <c r="EY320" i="278"/>
  <c r="EY321" i="278" s="1"/>
  <c r="EZ61" i="278"/>
  <c r="EZ62" i="278" s="1"/>
  <c r="EZ65" i="278" s="1"/>
  <c r="EZ66" i="278" s="1"/>
  <c r="EZ105" i="278" s="1"/>
  <c r="EZ109" i="278" s="1"/>
  <c r="FB33" i="278"/>
  <c r="FB35" i="278" s="1"/>
  <c r="EY9" i="265"/>
  <c r="EZ300" i="278"/>
  <c r="EZ302" i="278" s="1"/>
  <c r="EZ303" i="278" s="1"/>
  <c r="FD214" i="273"/>
  <c r="FD215" i="273" s="1"/>
  <c r="FD21" i="278" s="1"/>
  <c r="FD335" i="278"/>
  <c r="FA162" i="278"/>
  <c r="FR39" i="273"/>
  <c r="FR275" i="278"/>
  <c r="FR251" i="278"/>
  <c r="FR259" i="278"/>
  <c r="FR267" i="278"/>
  <c r="FR235" i="278"/>
  <c r="FR243" i="278"/>
  <c r="FR219" i="278"/>
  <c r="FR227" i="278"/>
  <c r="FR203" i="278"/>
  <c r="FR211" i="278"/>
  <c r="FR195" i="278"/>
  <c r="FR179" i="278"/>
  <c r="FR187" i="278"/>
  <c r="FR151" i="278"/>
  <c r="FR171" i="278"/>
  <c r="FR133" i="278"/>
  <c r="FR142" i="278"/>
  <c r="FD276" i="278"/>
  <c r="FD278" i="278" s="1"/>
  <c r="FD294" i="278" s="1"/>
  <c r="FD252" i="278"/>
  <c r="FD254" i="278" s="1"/>
  <c r="FD291" i="278" s="1"/>
  <c r="FD260" i="278"/>
  <c r="FD262" i="278" s="1"/>
  <c r="FD292" i="278" s="1"/>
  <c r="FD268" i="278"/>
  <c r="FD270" i="278" s="1"/>
  <c r="FD293" i="278" s="1"/>
  <c r="FD236" i="278"/>
  <c r="FD238" i="278" s="1"/>
  <c r="FD289" i="278" s="1"/>
  <c r="FD244" i="278"/>
  <c r="FD246" i="278" s="1"/>
  <c r="FD290" i="278" s="1"/>
  <c r="FD220" i="278"/>
  <c r="FD222" i="278" s="1"/>
  <c r="FD287" i="278" s="1"/>
  <c r="FD228" i="278"/>
  <c r="FD230" i="278" s="1"/>
  <c r="FD288" i="278" s="1"/>
  <c r="FD204" i="278"/>
  <c r="FD206" i="278" s="1"/>
  <c r="FD285" i="278" s="1"/>
  <c r="FD212" i="278"/>
  <c r="FD214" i="278" s="1"/>
  <c r="FD286" i="278" s="1"/>
  <c r="FD196" i="278"/>
  <c r="FD198" i="278" s="1"/>
  <c r="FD284" i="278" s="1"/>
  <c r="FD180" i="278"/>
  <c r="FD182" i="278" s="1"/>
  <c r="FD282" i="278" s="1"/>
  <c r="FD188" i="278"/>
  <c r="FD190" i="278" s="1"/>
  <c r="FD283" i="278" s="1"/>
  <c r="FD152" i="278"/>
  <c r="FD154" i="278" s="1"/>
  <c r="FD161" i="278" s="1"/>
  <c r="FD172" i="278"/>
  <c r="FD174" i="278" s="1"/>
  <c r="FD281" i="278" s="1"/>
  <c r="FD134" i="278"/>
  <c r="FD136" i="278" s="1"/>
  <c r="FD159" i="278" s="1"/>
  <c r="FD143" i="278"/>
  <c r="FD145" i="278" s="1"/>
  <c r="FD160" i="278" s="1"/>
  <c r="FD20" i="278"/>
  <c r="FB80" i="278"/>
  <c r="FB81" i="278" s="1"/>
  <c r="FB107" i="278" s="1"/>
  <c r="FB119" i="278"/>
  <c r="FB120" i="278" s="1"/>
  <c r="FB157" i="278" s="1"/>
  <c r="FB127" i="278"/>
  <c r="FB128" i="278" s="1"/>
  <c r="FB158" i="278" s="1"/>
  <c r="FB50" i="278"/>
  <c r="FB51" i="278" s="1"/>
  <c r="FB104" i="278" s="1"/>
  <c r="FD22" i="324"/>
  <c r="FD23" i="324" s="1"/>
  <c r="FD57" i="324" s="1"/>
  <c r="FD19" i="278"/>
  <c r="FC295" i="278"/>
  <c r="FC301" i="278" s="1"/>
  <c r="FF73" i="273"/>
  <c r="FG74" i="273" s="1"/>
  <c r="FF42" i="324"/>
  <c r="FF43" i="324" s="1"/>
  <c r="FF15" i="275"/>
  <c r="FF69" i="273"/>
  <c r="FB189" i="273"/>
  <c r="FB190" i="273" s="1"/>
  <c r="FC182" i="273"/>
  <c r="FA3" i="320"/>
  <c r="FA3" i="315"/>
  <c r="FA3" i="327"/>
  <c r="FA3" i="325"/>
  <c r="FA3" i="289"/>
  <c r="FA3" i="282"/>
  <c r="FA3" i="286"/>
  <c r="FA3" i="273"/>
  <c r="FA3" i="324"/>
  <c r="FA3" i="278"/>
  <c r="FA3" i="323"/>
  <c r="FA3" i="288"/>
  <c r="FA3" i="285"/>
  <c r="FA3" i="275"/>
  <c r="FA3" i="265"/>
  <c r="FH43" i="273"/>
  <c r="FH45" i="273" s="1"/>
  <c r="FH149" i="273" s="1"/>
  <c r="FH150" i="273" s="1"/>
  <c r="FH49" i="324" s="1"/>
  <c r="FH50" i="324" s="1"/>
  <c r="FI40" i="273"/>
  <c r="FH219" i="273"/>
  <c r="FD22" i="327"/>
  <c r="FD59" i="324"/>
  <c r="FE22" i="327"/>
  <c r="FE59" i="324"/>
  <c r="FF207" i="273"/>
  <c r="FF169" i="273"/>
  <c r="FG170" i="273" s="1"/>
  <c r="FG172" i="273" s="1"/>
  <c r="FG173" i="273" s="1"/>
  <c r="FF11" i="286"/>
  <c r="FF89" i="273"/>
  <c r="FF93" i="273"/>
  <c r="FG94" i="273" s="1"/>
  <c r="FG181" i="273" s="1"/>
  <c r="FE69" i="273"/>
  <c r="FE73" i="273"/>
  <c r="FF74" i="273" s="1"/>
  <c r="FE42" i="324"/>
  <c r="FE43" i="324" s="1"/>
  <c r="FE15" i="275"/>
  <c r="FE20" i="275" s="1"/>
  <c r="FF17" i="275" s="1"/>
  <c r="FE68" i="273"/>
  <c r="FE70" i="273" s="1"/>
  <c r="FE179" i="273"/>
  <c r="FD58" i="324"/>
  <c r="FD21" i="327"/>
  <c r="FF55" i="273"/>
  <c r="FG56" i="273" s="1"/>
  <c r="FF27" i="324"/>
  <c r="FF28" i="324" s="1"/>
  <c r="FF178" i="273"/>
  <c r="FF37" i="324"/>
  <c r="FF38" i="324" s="1"/>
  <c r="FF32" i="324"/>
  <c r="FF33" i="324" s="1"/>
  <c r="FB28" i="285"/>
  <c r="FB11" i="325"/>
  <c r="FB66" i="324"/>
  <c r="FB34" i="265"/>
  <c r="FE60" i="324"/>
  <c r="FE23" i="327"/>
  <c r="FC57" i="324"/>
  <c r="FC63" i="324" s="1"/>
  <c r="FC64" i="324" s="1"/>
  <c r="FC20" i="327"/>
  <c r="FE126" i="273"/>
  <c r="FD21" i="285"/>
  <c r="FD197" i="273"/>
  <c r="FD198" i="273" s="1"/>
  <c r="FD201" i="273" s="1"/>
  <c r="FD202" i="273"/>
  <c r="FD203" i="273" s="1"/>
  <c r="FE90" i="273"/>
  <c r="FE91" i="278" s="1"/>
  <c r="FD208" i="273"/>
  <c r="FD209" i="273" s="1"/>
  <c r="FG121" i="273"/>
  <c r="FG122" i="273" s="1"/>
  <c r="FG125" i="273" s="1"/>
  <c r="FG2" i="324"/>
  <c r="FG2" i="325"/>
  <c r="FG163" i="273"/>
  <c r="FG164" i="273" s="1"/>
  <c r="FG64" i="273"/>
  <c r="FG2" i="323"/>
  <c r="FG154" i="273"/>
  <c r="FG155" i="273" s="1"/>
  <c r="FG2" i="278"/>
  <c r="FG2" i="327"/>
  <c r="FG2" i="273"/>
  <c r="FG2" i="286"/>
  <c r="FG2" i="288"/>
  <c r="FG2" i="282"/>
  <c r="FG2" i="275"/>
  <c r="FG2" i="315"/>
  <c r="FG2" i="320"/>
  <c r="FG2" i="289"/>
  <c r="FG2" i="285"/>
  <c r="FG51" i="273"/>
  <c r="FG52" i="273" s="1"/>
  <c r="FG107" i="325" s="1"/>
  <c r="FG108" i="325" s="1"/>
  <c r="FG135" i="325" s="1"/>
  <c r="FG220" i="273"/>
  <c r="FG221" i="273" s="1"/>
  <c r="FG2" i="265"/>
  <c r="FG84" i="273"/>
  <c r="FG85" i="273" s="1"/>
  <c r="FD60" i="324"/>
  <c r="FD23" i="327"/>
  <c r="FF4" i="323"/>
  <c r="FF4" i="265"/>
  <c r="FF4" i="320"/>
  <c r="FF4" i="275"/>
  <c r="FF4" i="325"/>
  <c r="FF4" i="286"/>
  <c r="FF4" i="282"/>
  <c r="FF4" i="315"/>
  <c r="FF4" i="324"/>
  <c r="FF4" i="288"/>
  <c r="FF4" i="278"/>
  <c r="FF4" i="285"/>
  <c r="FF4" i="273"/>
  <c r="FF4" i="289"/>
  <c r="FF4" i="327"/>
  <c r="FE58" i="324"/>
  <c r="FE21" i="327"/>
  <c r="FF179" i="273"/>
  <c r="FF68" i="273"/>
  <c r="FU5" i="327"/>
  <c r="FU5" i="325"/>
  <c r="FU5" i="324"/>
  <c r="FU5" i="323"/>
  <c r="FR44" i="273"/>
  <c r="FS34" i="273"/>
  <c r="FT28" i="273"/>
  <c r="FT29" i="273" s="1"/>
  <c r="FT33" i="273" s="1"/>
  <c r="FT32" i="273"/>
  <c r="FU5" i="320"/>
  <c r="FU25" i="273"/>
  <c r="FU26" i="273" s="1"/>
  <c r="FU5" i="315"/>
  <c r="FU5" i="275"/>
  <c r="FU5" i="286"/>
  <c r="FU5" i="265"/>
  <c r="FU5" i="288"/>
  <c r="FU5" i="282"/>
  <c r="FU5" i="278"/>
  <c r="FU5" i="285"/>
  <c r="FU5" i="289"/>
  <c r="FU15" i="273"/>
  <c r="FU16" i="273" s="1"/>
  <c r="FU5" i="273"/>
  <c r="FT177" i="273"/>
  <c r="FT168" i="273"/>
  <c r="FA108" i="278" l="1"/>
  <c r="FA50" i="325"/>
  <c r="FA51" i="325" s="1"/>
  <c r="FA54" i="325" s="1"/>
  <c r="FA55" i="325" s="1"/>
  <c r="FA59" i="325" s="1"/>
  <c r="FA60" i="325" s="1"/>
  <c r="FH62" i="324"/>
  <c r="FH25" i="327"/>
  <c r="FD63" i="324"/>
  <c r="FD64" i="324" s="1"/>
  <c r="FS87" i="278"/>
  <c r="FS88" i="278" s="1"/>
  <c r="FS94" i="278" s="1"/>
  <c r="FS48" i="324"/>
  <c r="GH10" i="273"/>
  <c r="GG12" i="273"/>
  <c r="FC95" i="278"/>
  <c r="FC100" i="278" s="1"/>
  <c r="FC101" i="278" s="1"/>
  <c r="FH79" i="288"/>
  <c r="FH135" i="273"/>
  <c r="FH136" i="273" s="1"/>
  <c r="FH139" i="273" s="1"/>
  <c r="FG106" i="273"/>
  <c r="FG138" i="273"/>
  <c r="FG277" i="278"/>
  <c r="FG99" i="278"/>
  <c r="FE140" i="273"/>
  <c r="FD92" i="278"/>
  <c r="FF106" i="273"/>
  <c r="FF108" i="273" s="1"/>
  <c r="FF138" i="273"/>
  <c r="FB72" i="278"/>
  <c r="FB73" i="278" s="1"/>
  <c r="FB106" i="278" s="1"/>
  <c r="FB93" i="278"/>
  <c r="FB95" i="278" s="1"/>
  <c r="FB100" i="278" s="1"/>
  <c r="FB101" i="278" s="1"/>
  <c r="FE111" i="273"/>
  <c r="FD112" i="273" s="1"/>
  <c r="FD61" i="288" s="1"/>
  <c r="FD63" i="288" s="1"/>
  <c r="FD65" i="288" s="1"/>
  <c r="FE51" i="288"/>
  <c r="FE52" i="288" s="1"/>
  <c r="FE56" i="288" s="1"/>
  <c r="FF46" i="325"/>
  <c r="FF47" i="325" s="1"/>
  <c r="FF62" i="325" s="1"/>
  <c r="FF55" i="288"/>
  <c r="FE92" i="325"/>
  <c r="FE35" i="288"/>
  <c r="FE37" i="288" s="1"/>
  <c r="FE42" i="288"/>
  <c r="FD43" i="288"/>
  <c r="FD39" i="288"/>
  <c r="FG135" i="278"/>
  <c r="FU38" i="273"/>
  <c r="FU13" i="288"/>
  <c r="FU145" i="325"/>
  <c r="FG118" i="278"/>
  <c r="FH103" i="273"/>
  <c r="FH104" i="273" s="1"/>
  <c r="FH107" i="273" s="1"/>
  <c r="FH26" i="288"/>
  <c r="FG49" i="278"/>
  <c r="FG144" i="278"/>
  <c r="FG181" i="278"/>
  <c r="FG56" i="278"/>
  <c r="FG126" i="278"/>
  <c r="FG245" i="278"/>
  <c r="FG221" i="278"/>
  <c r="FG42" i="325"/>
  <c r="FG43" i="325" s="1"/>
  <c r="FG93" i="325"/>
  <c r="FG197" i="278"/>
  <c r="FG189" i="278"/>
  <c r="FG205" i="278"/>
  <c r="FG79" i="278"/>
  <c r="FG71" i="278"/>
  <c r="FG173" i="278"/>
  <c r="FG261" i="278"/>
  <c r="FG213" i="278"/>
  <c r="FE58" i="325"/>
  <c r="FG229" i="278"/>
  <c r="FG253" i="278"/>
  <c r="FG269" i="278"/>
  <c r="FG237" i="278"/>
  <c r="FH13" i="289"/>
  <c r="FH14" i="289" s="1"/>
  <c r="FC39" i="278"/>
  <c r="FC41" i="278" s="1"/>
  <c r="FC50" i="278" s="1"/>
  <c r="FC51" i="278" s="1"/>
  <c r="FC104" i="278" s="1"/>
  <c r="FF40" i="278"/>
  <c r="BL12" i="325"/>
  <c r="FG28" i="278"/>
  <c r="FG29" i="278" s="1"/>
  <c r="FG40" i="278" s="1"/>
  <c r="FG130" i="325"/>
  <c r="FG118" i="325"/>
  <c r="FG26" i="327"/>
  <c r="FE129" i="325"/>
  <c r="FE117" i="325"/>
  <c r="FA61" i="278"/>
  <c r="FA62" i="278" s="1"/>
  <c r="FA65" i="278" s="1"/>
  <c r="FA66" i="278" s="1"/>
  <c r="FA105" i="278" s="1"/>
  <c r="FA109" i="278" s="1"/>
  <c r="EX329" i="278"/>
  <c r="EX30" i="265" s="1"/>
  <c r="EY314" i="278"/>
  <c r="EY315" i="278" s="1"/>
  <c r="EY327" i="278" s="1"/>
  <c r="EY67" i="265"/>
  <c r="EY323" i="278"/>
  <c r="EY324" i="278" s="1"/>
  <c r="EY328" i="278" s="1"/>
  <c r="EY73" i="265"/>
  <c r="EZ311" i="278"/>
  <c r="EZ312" i="278" s="1"/>
  <c r="FS319" i="278"/>
  <c r="FS310" i="278"/>
  <c r="EZ320" i="278"/>
  <c r="EZ321" i="278" s="1"/>
  <c r="EY10" i="265"/>
  <c r="EY11" i="265" s="1"/>
  <c r="EY29" i="265" s="1"/>
  <c r="FB57" i="278"/>
  <c r="FB58" i="278" s="1"/>
  <c r="FB64" i="278" s="1"/>
  <c r="EZ9" i="265"/>
  <c r="FA300" i="278"/>
  <c r="FA302" i="278" s="1"/>
  <c r="FA303" i="278" s="1"/>
  <c r="FE19" i="278"/>
  <c r="FE335" i="278"/>
  <c r="FD295" i="278"/>
  <c r="FD301" i="278" s="1"/>
  <c r="FD20" i="327"/>
  <c r="FD22" i="278"/>
  <c r="FD39" i="278" s="1"/>
  <c r="FD41" i="278" s="1"/>
  <c r="FS275" i="278"/>
  <c r="FS243" i="278"/>
  <c r="FS259" i="278"/>
  <c r="FS267" i="278"/>
  <c r="FS235" i="278"/>
  <c r="FS211" i="278"/>
  <c r="FS251" i="278"/>
  <c r="FS219" i="278"/>
  <c r="FS227" i="278"/>
  <c r="FS187" i="278"/>
  <c r="FS203" i="278"/>
  <c r="FS195" i="278"/>
  <c r="FS171" i="278"/>
  <c r="FS179" i="278"/>
  <c r="FS142" i="278"/>
  <c r="FS151" i="278"/>
  <c r="FS133" i="278"/>
  <c r="FE276" i="278"/>
  <c r="FE278" i="278" s="1"/>
  <c r="FE294" i="278" s="1"/>
  <c r="FE244" i="278"/>
  <c r="FE246" i="278" s="1"/>
  <c r="FE290" i="278" s="1"/>
  <c r="FE252" i="278"/>
  <c r="FE254" i="278" s="1"/>
  <c r="FE291" i="278" s="1"/>
  <c r="FE260" i="278"/>
  <c r="FE262" i="278" s="1"/>
  <c r="FE292" i="278" s="1"/>
  <c r="FE268" i="278"/>
  <c r="FE270" i="278" s="1"/>
  <c r="FE293" i="278" s="1"/>
  <c r="FE236" i="278"/>
  <c r="FE238" i="278" s="1"/>
  <c r="FE289" i="278" s="1"/>
  <c r="FE212" i="278"/>
  <c r="FE214" i="278" s="1"/>
  <c r="FE286" i="278" s="1"/>
  <c r="FE220" i="278"/>
  <c r="FE222" i="278" s="1"/>
  <c r="FE287" i="278" s="1"/>
  <c r="FE228" i="278"/>
  <c r="FE230" i="278" s="1"/>
  <c r="FE288" i="278" s="1"/>
  <c r="FE204" i="278"/>
  <c r="FE206" i="278" s="1"/>
  <c r="FE285" i="278" s="1"/>
  <c r="FE188" i="278"/>
  <c r="FE190" i="278" s="1"/>
  <c r="FE283" i="278" s="1"/>
  <c r="FE196" i="278"/>
  <c r="FE198" i="278" s="1"/>
  <c r="FE284" i="278" s="1"/>
  <c r="FE172" i="278"/>
  <c r="FE174" i="278" s="1"/>
  <c r="FE281" i="278" s="1"/>
  <c r="FE180" i="278"/>
  <c r="FE182" i="278" s="1"/>
  <c r="FE282" i="278" s="1"/>
  <c r="FE143" i="278"/>
  <c r="FE145" i="278" s="1"/>
  <c r="FE160" i="278" s="1"/>
  <c r="FE152" i="278"/>
  <c r="FE154" i="278" s="1"/>
  <c r="FE161" i="278" s="1"/>
  <c r="FE134" i="278"/>
  <c r="FE136" i="278" s="1"/>
  <c r="FE159" i="278" s="1"/>
  <c r="FE20" i="278"/>
  <c r="FC72" i="278"/>
  <c r="FC73" i="278" s="1"/>
  <c r="FC106" i="278" s="1"/>
  <c r="FC57" i="278"/>
  <c r="FC58" i="278" s="1"/>
  <c r="FB162" i="278"/>
  <c r="FE21" i="285"/>
  <c r="FI43" i="273"/>
  <c r="FI45" i="273" s="1"/>
  <c r="FI149" i="273" s="1"/>
  <c r="FI150" i="273" s="1"/>
  <c r="FI49" i="324" s="1"/>
  <c r="FI50" i="324" s="1"/>
  <c r="FJ40" i="273"/>
  <c r="FI219" i="273"/>
  <c r="FG65" i="273"/>
  <c r="FG45" i="325" s="1"/>
  <c r="FE61" i="324"/>
  <c r="FE24" i="327"/>
  <c r="FH2" i="323"/>
  <c r="FH2" i="278"/>
  <c r="FH84" i="273"/>
  <c r="FH85" i="273" s="1"/>
  <c r="FH2" i="325"/>
  <c r="FH2" i="265"/>
  <c r="FH2" i="315"/>
  <c r="FH2" i="288"/>
  <c r="FH163" i="273"/>
  <c r="FH164" i="273" s="1"/>
  <c r="FH51" i="273"/>
  <c r="FH52" i="273" s="1"/>
  <c r="FH107" i="325" s="1"/>
  <c r="FH108" i="325" s="1"/>
  <c r="FH135" i="325" s="1"/>
  <c r="FH220" i="273"/>
  <c r="FH221" i="273" s="1"/>
  <c r="FH2" i="275"/>
  <c r="FH2" i="273"/>
  <c r="FH2" i="324"/>
  <c r="FH2" i="286"/>
  <c r="FH2" i="327"/>
  <c r="FH2" i="282"/>
  <c r="FH2" i="320"/>
  <c r="FH121" i="273"/>
  <c r="FH122" i="273" s="1"/>
  <c r="FH125" i="273" s="1"/>
  <c r="FH64" i="273"/>
  <c r="FH65" i="273" s="1"/>
  <c r="FH45" i="325" s="1"/>
  <c r="FH2" i="289"/>
  <c r="FH2" i="285"/>
  <c r="FH154" i="273"/>
  <c r="FH155" i="273" s="1"/>
  <c r="FF20" i="275"/>
  <c r="FG17" i="275" s="1"/>
  <c r="FG11" i="286"/>
  <c r="FG93" i="273"/>
  <c r="FH94" i="273" s="1"/>
  <c r="FH181" i="273" s="1"/>
  <c r="FG89" i="273"/>
  <c r="FE208" i="273"/>
  <c r="FE209" i="273" s="1"/>
  <c r="FE202" i="273"/>
  <c r="FE203" i="273" s="1"/>
  <c r="FE197" i="273"/>
  <c r="FE198" i="273" s="1"/>
  <c r="FE201" i="273" s="1"/>
  <c r="FF70" i="273"/>
  <c r="FC28" i="285"/>
  <c r="FC34" i="265"/>
  <c r="FC11" i="325"/>
  <c r="FC66" i="324"/>
  <c r="FF21" i="327"/>
  <c r="FF58" i="324"/>
  <c r="FF124" i="273"/>
  <c r="FF126" i="273" s="1"/>
  <c r="FF21" i="285" s="1"/>
  <c r="FF88" i="273"/>
  <c r="FF90" i="273" s="1"/>
  <c r="FF91" i="278" s="1"/>
  <c r="FF180" i="273"/>
  <c r="FC189" i="273"/>
  <c r="FC190" i="273" s="1"/>
  <c r="FD182" i="273"/>
  <c r="FF61" i="324"/>
  <c r="FF24" i="327"/>
  <c r="FF60" i="324"/>
  <c r="FF23" i="327"/>
  <c r="FG37" i="324"/>
  <c r="FG38" i="324" s="1"/>
  <c r="FG178" i="273"/>
  <c r="FG55" i="273"/>
  <c r="FH56" i="273" s="1"/>
  <c r="FG32" i="324"/>
  <c r="FG33" i="324" s="1"/>
  <c r="FG27" i="324"/>
  <c r="FG28" i="324" s="1"/>
  <c r="FG169" i="273"/>
  <c r="FH170" i="273" s="1"/>
  <c r="FH172" i="273" s="1"/>
  <c r="FH173" i="273" s="1"/>
  <c r="FG207" i="273"/>
  <c r="FF59" i="324"/>
  <c r="FF22" i="327"/>
  <c r="FG68" i="273"/>
  <c r="FG179" i="273"/>
  <c r="FE214" i="273"/>
  <c r="FE215" i="273" s="1"/>
  <c r="FE21" i="278" s="1"/>
  <c r="FE22" i="324"/>
  <c r="FE23" i="324" s="1"/>
  <c r="FG4" i="285"/>
  <c r="FG4" i="265"/>
  <c r="FG4" i="320"/>
  <c r="FG4" i="323"/>
  <c r="FG4" i="286"/>
  <c r="FG4" i="325"/>
  <c r="FG4" i="278"/>
  <c r="FG4" i="275"/>
  <c r="FG4" i="273"/>
  <c r="FG4" i="288"/>
  <c r="FG4" i="327"/>
  <c r="FG4" i="282"/>
  <c r="FG4" i="324"/>
  <c r="FG4" i="289"/>
  <c r="FG4" i="315"/>
  <c r="FB3" i="288"/>
  <c r="FB3" i="285"/>
  <c r="FB3" i="324"/>
  <c r="FB3" i="315"/>
  <c r="FB3" i="273"/>
  <c r="FB3" i="323"/>
  <c r="FB3" i="275"/>
  <c r="FB3" i="286"/>
  <c r="FB3" i="320"/>
  <c r="FB3" i="282"/>
  <c r="FB3" i="327"/>
  <c r="FB3" i="265"/>
  <c r="FB3" i="325"/>
  <c r="FB3" i="278"/>
  <c r="FB3" i="289"/>
  <c r="FG124" i="273"/>
  <c r="FG180" i="273"/>
  <c r="FG88" i="273"/>
  <c r="FV5" i="327"/>
  <c r="FV5" i="325"/>
  <c r="FV5" i="324"/>
  <c r="FV5" i="323"/>
  <c r="FT34" i="273"/>
  <c r="FS44" i="273"/>
  <c r="FS39" i="273"/>
  <c r="FU28" i="273"/>
  <c r="FU29" i="273" s="1"/>
  <c r="FU33" i="273" s="1"/>
  <c r="FU32" i="273"/>
  <c r="FV5" i="320"/>
  <c r="FV25" i="273"/>
  <c r="FV26" i="273" s="1"/>
  <c r="FV5" i="315"/>
  <c r="FV5" i="275"/>
  <c r="FV5" i="286"/>
  <c r="FV5" i="265"/>
  <c r="FV5" i="288"/>
  <c r="FV5" i="282"/>
  <c r="FV5" i="285"/>
  <c r="FV5" i="289"/>
  <c r="FV5" i="278"/>
  <c r="FV15" i="273"/>
  <c r="FV16" i="273" s="1"/>
  <c r="FV5" i="273"/>
  <c r="FU177" i="273"/>
  <c r="FU168" i="273"/>
  <c r="FB108" i="278" l="1"/>
  <c r="FB50" i="325"/>
  <c r="FB51" i="325" s="1"/>
  <c r="FB54" i="325" s="1"/>
  <c r="FB55" i="325" s="1"/>
  <c r="FB59" i="325" s="1"/>
  <c r="FB60" i="325" s="1"/>
  <c r="FC108" i="278"/>
  <c r="FC50" i="325"/>
  <c r="FC51" i="325" s="1"/>
  <c r="FC54" i="325" s="1"/>
  <c r="FC55" i="325" s="1"/>
  <c r="FC59" i="325" s="1"/>
  <c r="FC60" i="325" s="1"/>
  <c r="FD66" i="324"/>
  <c r="FT87" i="278"/>
  <c r="FT88" i="278" s="1"/>
  <c r="FT94" i="278" s="1"/>
  <c r="FT48" i="324"/>
  <c r="FI25" i="327"/>
  <c r="FI62" i="324"/>
  <c r="GI10" i="273"/>
  <c r="GH12" i="273"/>
  <c r="FF140" i="273"/>
  <c r="FE92" i="278"/>
  <c r="FI79" i="288"/>
  <c r="FI135" i="273"/>
  <c r="FI136" i="273" s="1"/>
  <c r="FI139" i="273" s="1"/>
  <c r="FH237" i="278"/>
  <c r="FH99" i="278"/>
  <c r="FF111" i="273"/>
  <c r="FE112" i="273" s="1"/>
  <c r="FE61" i="288" s="1"/>
  <c r="FE63" i="288" s="1"/>
  <c r="FE65" i="288" s="1"/>
  <c r="FF51" i="288"/>
  <c r="FF52" i="288" s="1"/>
  <c r="FF56" i="288" s="1"/>
  <c r="FG46" i="325"/>
  <c r="FG55" i="288"/>
  <c r="FF92" i="325"/>
  <c r="FF42" i="288"/>
  <c r="FF35" i="288"/>
  <c r="FF37" i="288" s="1"/>
  <c r="FE43" i="288"/>
  <c r="FE39" i="288"/>
  <c r="FV38" i="273"/>
  <c r="FV13" i="288"/>
  <c r="FV145" i="325"/>
  <c r="FI103" i="273"/>
  <c r="FI104" i="273" s="1"/>
  <c r="FI107" i="273" s="1"/>
  <c r="FI26" i="288"/>
  <c r="FG47" i="325"/>
  <c r="FG62" i="325" s="1"/>
  <c r="FH42" i="325"/>
  <c r="FH43" i="325" s="1"/>
  <c r="FH93" i="325"/>
  <c r="FH221" i="278"/>
  <c r="FG108" i="273"/>
  <c r="FF58" i="325"/>
  <c r="FH245" i="278"/>
  <c r="FH118" i="278"/>
  <c r="FH144" i="278"/>
  <c r="FH79" i="278"/>
  <c r="FH56" i="278"/>
  <c r="FH181" i="278"/>
  <c r="FH253" i="278"/>
  <c r="FH189" i="278"/>
  <c r="FH261" i="278"/>
  <c r="FH126" i="278"/>
  <c r="FH153" i="278"/>
  <c r="FH135" i="278"/>
  <c r="FH197" i="278"/>
  <c r="FH213" i="278"/>
  <c r="FH269" i="278"/>
  <c r="FH49" i="278"/>
  <c r="FH71" i="278"/>
  <c r="FH173" i="278"/>
  <c r="FH229" i="278"/>
  <c r="FH205" i="278"/>
  <c r="FH277" i="278"/>
  <c r="FI13" i="289"/>
  <c r="FI14" i="289" s="1"/>
  <c r="FC127" i="278"/>
  <c r="FC128" i="278" s="1"/>
  <c r="FC158" i="278" s="1"/>
  <c r="FC119" i="278"/>
  <c r="FC120" i="278" s="1"/>
  <c r="FC157" i="278" s="1"/>
  <c r="FG34" i="278"/>
  <c r="FC80" i="278"/>
  <c r="FC81" i="278" s="1"/>
  <c r="FC107" i="278" s="1"/>
  <c r="FH26" i="327"/>
  <c r="FF117" i="325"/>
  <c r="FF129" i="325"/>
  <c r="FH28" i="278"/>
  <c r="FH29" i="278" s="1"/>
  <c r="FH40" i="278" s="1"/>
  <c r="FH130" i="325"/>
  <c r="FH118" i="325"/>
  <c r="EY329" i="278"/>
  <c r="EY30" i="265" s="1"/>
  <c r="EZ323" i="278"/>
  <c r="EZ324" i="278" s="1"/>
  <c r="EZ328" i="278" s="1"/>
  <c r="EZ73" i="265"/>
  <c r="EZ314" i="278"/>
  <c r="EZ315" i="278" s="1"/>
  <c r="EZ327" i="278" s="1"/>
  <c r="EZ67" i="265"/>
  <c r="EZ10" i="265"/>
  <c r="EZ11" i="265" s="1"/>
  <c r="EZ29" i="265" s="1"/>
  <c r="FT319" i="278"/>
  <c r="FT310" i="278"/>
  <c r="FA311" i="278"/>
  <c r="FA312" i="278" s="1"/>
  <c r="FA10" i="265"/>
  <c r="FA320" i="278"/>
  <c r="FA321" i="278" s="1"/>
  <c r="FB61" i="278"/>
  <c r="FB62" i="278" s="1"/>
  <c r="FB65" i="278" s="1"/>
  <c r="FB66" i="278" s="1"/>
  <c r="FB105" i="278" s="1"/>
  <c r="FB109" i="278" s="1"/>
  <c r="FD28" i="285"/>
  <c r="FE22" i="278"/>
  <c r="FE39" i="278" s="1"/>
  <c r="FE41" i="278" s="1"/>
  <c r="FA9" i="265"/>
  <c r="FF19" i="278"/>
  <c r="FF335" i="278"/>
  <c r="FB300" i="278"/>
  <c r="FB302" i="278" s="1"/>
  <c r="FB303" i="278" s="1"/>
  <c r="FD33" i="278"/>
  <c r="FD35" i="278" s="1"/>
  <c r="FE295" i="278"/>
  <c r="FE301" i="278" s="1"/>
  <c r="FT275" i="278"/>
  <c r="FT267" i="278"/>
  <c r="FT251" i="278"/>
  <c r="FT259" i="278"/>
  <c r="FT203" i="278"/>
  <c r="FT235" i="278"/>
  <c r="FT211" i="278"/>
  <c r="FT243" i="278"/>
  <c r="FT219" i="278"/>
  <c r="FT227" i="278"/>
  <c r="FT179" i="278"/>
  <c r="FT195" i="278"/>
  <c r="FT171" i="278"/>
  <c r="FT133" i="278"/>
  <c r="FT142" i="278"/>
  <c r="FT151" i="278"/>
  <c r="FT187" i="278"/>
  <c r="FF276" i="278"/>
  <c r="FF278" i="278" s="1"/>
  <c r="FF294" i="278" s="1"/>
  <c r="FF268" i="278"/>
  <c r="FF270" i="278" s="1"/>
  <c r="FF293" i="278" s="1"/>
  <c r="FF252" i="278"/>
  <c r="FF254" i="278" s="1"/>
  <c r="FF291" i="278" s="1"/>
  <c r="FF260" i="278"/>
  <c r="FF262" i="278" s="1"/>
  <c r="FF292" i="278" s="1"/>
  <c r="FF204" i="278"/>
  <c r="FF206" i="278" s="1"/>
  <c r="FF285" i="278" s="1"/>
  <c r="FF236" i="278"/>
  <c r="FF238" i="278" s="1"/>
  <c r="FF289" i="278" s="1"/>
  <c r="FF212" i="278"/>
  <c r="FF214" i="278" s="1"/>
  <c r="FF286" i="278" s="1"/>
  <c r="FF220" i="278"/>
  <c r="FF222" i="278" s="1"/>
  <c r="FF287" i="278" s="1"/>
  <c r="FF244" i="278"/>
  <c r="FF246" i="278" s="1"/>
  <c r="FF290" i="278" s="1"/>
  <c r="FF228" i="278"/>
  <c r="FF230" i="278" s="1"/>
  <c r="FF288" i="278" s="1"/>
  <c r="FF180" i="278"/>
  <c r="FF182" i="278" s="1"/>
  <c r="FF282" i="278" s="1"/>
  <c r="FF196" i="278"/>
  <c r="FF198" i="278" s="1"/>
  <c r="FF284" i="278" s="1"/>
  <c r="FF172" i="278"/>
  <c r="FF174" i="278" s="1"/>
  <c r="FF281" i="278" s="1"/>
  <c r="FF188" i="278"/>
  <c r="FF190" i="278" s="1"/>
  <c r="FF283" i="278" s="1"/>
  <c r="FF134" i="278"/>
  <c r="FF136" i="278" s="1"/>
  <c r="FF159" i="278" s="1"/>
  <c r="FF143" i="278"/>
  <c r="FF145" i="278" s="1"/>
  <c r="FF160" i="278" s="1"/>
  <c r="FF152" i="278"/>
  <c r="FF154" i="278" s="1"/>
  <c r="FF161" i="278" s="1"/>
  <c r="FF20" i="278"/>
  <c r="FD34" i="265"/>
  <c r="FD127" i="278"/>
  <c r="FD128" i="278" s="1"/>
  <c r="FD158" i="278" s="1"/>
  <c r="FD119" i="278"/>
  <c r="FD120" i="278" s="1"/>
  <c r="FD157" i="278" s="1"/>
  <c r="FD50" i="278"/>
  <c r="FD51" i="278" s="1"/>
  <c r="FD104" i="278" s="1"/>
  <c r="FD80" i="278"/>
  <c r="FD81" i="278" s="1"/>
  <c r="FD107" i="278" s="1"/>
  <c r="FC61" i="278"/>
  <c r="FC62" i="278" s="1"/>
  <c r="FC65" i="278" s="1"/>
  <c r="FC64" i="278"/>
  <c r="FD11" i="325"/>
  <c r="FG126" i="273"/>
  <c r="FG21" i="285" s="1"/>
  <c r="FF202" i="273"/>
  <c r="FF203" i="273" s="1"/>
  <c r="FF208" i="273"/>
  <c r="FF209" i="273" s="1"/>
  <c r="FF197" i="273"/>
  <c r="FF198" i="273" s="1"/>
  <c r="FF201" i="273" s="1"/>
  <c r="FH69" i="273"/>
  <c r="FH73" i="273"/>
  <c r="FI74" i="273" s="1"/>
  <c r="FH15" i="275"/>
  <c r="FH42" i="324"/>
  <c r="FH43" i="324" s="1"/>
  <c r="FH93" i="273"/>
  <c r="FI94" i="273" s="1"/>
  <c r="FI181" i="273" s="1"/>
  <c r="FH89" i="273"/>
  <c r="FH11" i="286"/>
  <c r="FG90" i="273"/>
  <c r="FG91" i="278" s="1"/>
  <c r="FE57" i="324"/>
  <c r="FE63" i="324" s="1"/>
  <c r="FE64" i="324" s="1"/>
  <c r="FE20" i="327"/>
  <c r="FG58" i="324"/>
  <c r="FG21" i="327"/>
  <c r="FG23" i="327"/>
  <c r="FG60" i="324"/>
  <c r="FJ43" i="273"/>
  <c r="FJ45" i="273" s="1"/>
  <c r="FJ149" i="273" s="1"/>
  <c r="FJ150" i="273" s="1"/>
  <c r="FJ49" i="324" s="1"/>
  <c r="FJ50" i="324" s="1"/>
  <c r="FJ219" i="273"/>
  <c r="FK40" i="273"/>
  <c r="FH4" i="327"/>
  <c r="FH4" i="285"/>
  <c r="FH4" i="278"/>
  <c r="FH4" i="325"/>
  <c r="FH4" i="275"/>
  <c r="FH4" i="315"/>
  <c r="FH4" i="323"/>
  <c r="FH4" i="324"/>
  <c r="FH4" i="289"/>
  <c r="FH4" i="288"/>
  <c r="FH4" i="286"/>
  <c r="FH4" i="265"/>
  <c r="FH4" i="320"/>
  <c r="FH4" i="282"/>
  <c r="FH4" i="273"/>
  <c r="FG70" i="273"/>
  <c r="FF22" i="324"/>
  <c r="FF23" i="324" s="1"/>
  <c r="FF214" i="273"/>
  <c r="FF215" i="273" s="1"/>
  <c r="FF21" i="278" s="1"/>
  <c r="FG59" i="324"/>
  <c r="FG22" i="327"/>
  <c r="FE182" i="273"/>
  <c r="FD189" i="273"/>
  <c r="FD190" i="273" s="1"/>
  <c r="FH178" i="273"/>
  <c r="FH32" i="324"/>
  <c r="FH33" i="324" s="1"/>
  <c r="FH37" i="324"/>
  <c r="FH38" i="324" s="1"/>
  <c r="FH55" i="273"/>
  <c r="FI56" i="273" s="1"/>
  <c r="FH27" i="324"/>
  <c r="FH28" i="324" s="1"/>
  <c r="FI2" i="320"/>
  <c r="FI2" i="327"/>
  <c r="FI2" i="285"/>
  <c r="FI2" i="288"/>
  <c r="FI2" i="278"/>
  <c r="FI220" i="273"/>
  <c r="FI221" i="273" s="1"/>
  <c r="FI2" i="315"/>
  <c r="FI2" i="282"/>
  <c r="FI163" i="273"/>
  <c r="FI164" i="273" s="1"/>
  <c r="FI2" i="275"/>
  <c r="FI2" i="325"/>
  <c r="FI2" i="324"/>
  <c r="FI2" i="323"/>
  <c r="FI2" i="265"/>
  <c r="FI2" i="289"/>
  <c r="FI121" i="273"/>
  <c r="FI122" i="273" s="1"/>
  <c r="FI125" i="273" s="1"/>
  <c r="FI154" i="273"/>
  <c r="FI155" i="273" s="1"/>
  <c r="FI2" i="273"/>
  <c r="FI84" i="273"/>
  <c r="FI85" i="273" s="1"/>
  <c r="FI51" i="273"/>
  <c r="FI52" i="273" s="1"/>
  <c r="FI107" i="325" s="1"/>
  <c r="FI108" i="325" s="1"/>
  <c r="FI135" i="325" s="1"/>
  <c r="FI64" i="273"/>
  <c r="FI65" i="273" s="1"/>
  <c r="FI45" i="325" s="1"/>
  <c r="FI2" i="286"/>
  <c r="FH179" i="273"/>
  <c r="FH68" i="273"/>
  <c r="FC3" i="285"/>
  <c r="FC3" i="323"/>
  <c r="FC3" i="275"/>
  <c r="FC3" i="325"/>
  <c r="FC3" i="278"/>
  <c r="FC3" i="273"/>
  <c r="FC3" i="265"/>
  <c r="FC3" i="286"/>
  <c r="FC3" i="288"/>
  <c r="FC3" i="327"/>
  <c r="FC3" i="315"/>
  <c r="FC3" i="289"/>
  <c r="FC3" i="324"/>
  <c r="FC3" i="320"/>
  <c r="FC3" i="282"/>
  <c r="FH169" i="273"/>
  <c r="FI170" i="273" s="1"/>
  <c r="FI172" i="273" s="1"/>
  <c r="FI173" i="273" s="1"/>
  <c r="FH207" i="273"/>
  <c r="FG73" i="273"/>
  <c r="FH74" i="273" s="1"/>
  <c r="FG15" i="275"/>
  <c r="FG20" i="275" s="1"/>
  <c r="FH17" i="275" s="1"/>
  <c r="FG42" i="324"/>
  <c r="FG43" i="324" s="1"/>
  <c r="FG69" i="273"/>
  <c r="FW5" i="327"/>
  <c r="FW5" i="325"/>
  <c r="FW5" i="324"/>
  <c r="FW5" i="323"/>
  <c r="FU34" i="273"/>
  <c r="FV28" i="273"/>
  <c r="FV29" i="273" s="1"/>
  <c r="FV33" i="273" s="1"/>
  <c r="FV32" i="273"/>
  <c r="FT44" i="273"/>
  <c r="FT39" i="273"/>
  <c r="FW5" i="320"/>
  <c r="FW25" i="273"/>
  <c r="FW26" i="273" s="1"/>
  <c r="FW5" i="315"/>
  <c r="FW5" i="265"/>
  <c r="FW5" i="288"/>
  <c r="FW5" i="282"/>
  <c r="FW5" i="275"/>
  <c r="FW5" i="286"/>
  <c r="FW5" i="285"/>
  <c r="FW5" i="289"/>
  <c r="FW5" i="278"/>
  <c r="FW15" i="273"/>
  <c r="FW16" i="273" s="1"/>
  <c r="FW5" i="273"/>
  <c r="FV177" i="273"/>
  <c r="FV168" i="273"/>
  <c r="BM32" i="265"/>
  <c r="FJ25" i="327" l="1"/>
  <c r="FJ62" i="324"/>
  <c r="FU87" i="278"/>
  <c r="FU88" i="278" s="1"/>
  <c r="FU94" i="278" s="1"/>
  <c r="FU48" i="324"/>
  <c r="GJ10" i="273"/>
  <c r="GI12" i="273"/>
  <c r="FD72" i="278"/>
  <c r="FD73" i="278" s="1"/>
  <c r="FD106" i="278" s="1"/>
  <c r="FD93" i="278"/>
  <c r="FD95" i="278" s="1"/>
  <c r="FD100" i="278" s="1"/>
  <c r="FD101" i="278" s="1"/>
  <c r="FI245" i="278"/>
  <c r="FI99" i="278"/>
  <c r="FH106" i="273"/>
  <c r="FH108" i="273" s="1"/>
  <c r="FH138" i="273"/>
  <c r="FI106" i="273"/>
  <c r="FI138" i="273"/>
  <c r="FJ79" i="288"/>
  <c r="FJ135" i="273"/>
  <c r="FJ136" i="273" s="1"/>
  <c r="FJ139" i="273" s="1"/>
  <c r="FG140" i="273"/>
  <c r="FF92" i="278"/>
  <c r="FG111" i="273"/>
  <c r="FF112" i="273" s="1"/>
  <c r="FF61" i="288" s="1"/>
  <c r="FF63" i="288" s="1"/>
  <c r="FF65" i="288" s="1"/>
  <c r="FG51" i="288"/>
  <c r="FG52" i="288" s="1"/>
  <c r="FG56" i="288" s="1"/>
  <c r="FH46" i="325"/>
  <c r="FH47" i="325" s="1"/>
  <c r="FH62" i="325" s="1"/>
  <c r="FH55" i="288"/>
  <c r="FG92" i="325"/>
  <c r="FG42" i="288"/>
  <c r="FG35" i="288"/>
  <c r="FG37" i="288" s="1"/>
  <c r="FF43" i="288"/>
  <c r="FF39" i="288"/>
  <c r="FJ103" i="273"/>
  <c r="FJ104" i="273" s="1"/>
  <c r="FJ107" i="273" s="1"/>
  <c r="FJ26" i="288"/>
  <c r="FW38" i="273"/>
  <c r="FW13" i="288"/>
  <c r="FW145" i="325"/>
  <c r="FI42" i="325"/>
  <c r="FI43" i="325" s="1"/>
  <c r="FI93" i="325"/>
  <c r="FI261" i="278"/>
  <c r="FI79" i="278"/>
  <c r="FI173" i="278"/>
  <c r="FI71" i="278"/>
  <c r="FG58" i="325"/>
  <c r="FI49" i="278"/>
  <c r="FI189" i="278"/>
  <c r="FI153" i="278"/>
  <c r="FI197" i="278"/>
  <c r="FI56" i="278"/>
  <c r="FI135" i="278"/>
  <c r="FI221" i="278"/>
  <c r="FI277" i="278"/>
  <c r="FI126" i="278"/>
  <c r="FI118" i="278"/>
  <c r="FI205" i="278"/>
  <c r="FI213" i="278"/>
  <c r="FI253" i="278"/>
  <c r="FI144" i="278"/>
  <c r="FI181" i="278"/>
  <c r="FI237" i="278"/>
  <c r="FI229" i="278"/>
  <c r="FI269" i="278"/>
  <c r="FC162" i="278"/>
  <c r="FC300" i="278" s="1"/>
  <c r="FC302" i="278" s="1"/>
  <c r="FC303" i="278" s="1"/>
  <c r="FJ13" i="289"/>
  <c r="FJ14" i="289" s="1"/>
  <c r="BM334" i="278"/>
  <c r="BM336" i="278" s="1"/>
  <c r="BM12" i="325" s="1"/>
  <c r="FH34" i="278"/>
  <c r="FI28" i="278"/>
  <c r="FI29" i="278" s="1"/>
  <c r="FI40" i="278" s="1"/>
  <c r="FI130" i="325"/>
  <c r="FI118" i="325"/>
  <c r="FI26" i="327"/>
  <c r="FG129" i="325"/>
  <c r="FG117" i="325"/>
  <c r="EZ329" i="278"/>
  <c r="EZ30" i="265" s="1"/>
  <c r="FE33" i="278"/>
  <c r="FE35" i="278" s="1"/>
  <c r="FA323" i="278"/>
  <c r="FA324" i="278" s="1"/>
  <c r="FA328" i="278" s="1"/>
  <c r="FA73" i="265"/>
  <c r="FA314" i="278"/>
  <c r="FA315" i="278" s="1"/>
  <c r="FA327" i="278" s="1"/>
  <c r="FA67" i="265"/>
  <c r="FB10" i="265"/>
  <c r="FB320" i="278"/>
  <c r="FB321" i="278" s="1"/>
  <c r="FB311" i="278"/>
  <c r="FB312" i="278" s="1"/>
  <c r="FU310" i="278"/>
  <c r="FU319" i="278"/>
  <c r="FA11" i="265"/>
  <c r="FA29" i="265" s="1"/>
  <c r="FC66" i="278"/>
  <c r="FC105" i="278" s="1"/>
  <c r="FC109" i="278" s="1"/>
  <c r="FB9" i="265"/>
  <c r="FD57" i="278"/>
  <c r="FD58" i="278" s="1"/>
  <c r="FD64" i="278" s="1"/>
  <c r="FF22" i="278"/>
  <c r="FF33" i="278" s="1"/>
  <c r="FF35" i="278" s="1"/>
  <c r="FF93" i="278" s="1"/>
  <c r="FG19" i="278"/>
  <c r="FG335" i="278"/>
  <c r="FD162" i="278"/>
  <c r="FF295" i="278"/>
  <c r="FF301" i="278" s="1"/>
  <c r="FE127" i="278"/>
  <c r="FE128" i="278" s="1"/>
  <c r="FE158" i="278" s="1"/>
  <c r="FE80" i="278"/>
  <c r="FE81" i="278" s="1"/>
  <c r="FE107" i="278" s="1"/>
  <c r="FE119" i="278"/>
  <c r="FE120" i="278" s="1"/>
  <c r="FE157" i="278" s="1"/>
  <c r="FE50" i="278"/>
  <c r="FE51" i="278" s="1"/>
  <c r="FE104" i="278" s="1"/>
  <c r="FU39" i="273"/>
  <c r="FU259" i="278"/>
  <c r="FU267" i="278"/>
  <c r="FU243" i="278"/>
  <c r="FU275" i="278"/>
  <c r="FU251" i="278"/>
  <c r="FU227" i="278"/>
  <c r="FU203" i="278"/>
  <c r="FU235" i="278"/>
  <c r="FU211" i="278"/>
  <c r="FU219" i="278"/>
  <c r="FU171" i="278"/>
  <c r="FU187" i="278"/>
  <c r="FU195" i="278"/>
  <c r="FU133" i="278"/>
  <c r="FU142" i="278"/>
  <c r="FU179" i="278"/>
  <c r="FU151" i="278"/>
  <c r="FG276" i="278"/>
  <c r="FG278" i="278" s="1"/>
  <c r="FG294" i="278" s="1"/>
  <c r="FG260" i="278"/>
  <c r="FG262" i="278" s="1"/>
  <c r="FG292" i="278" s="1"/>
  <c r="FG268" i="278"/>
  <c r="FG270" i="278" s="1"/>
  <c r="FG293" i="278" s="1"/>
  <c r="FG244" i="278"/>
  <c r="FG246" i="278" s="1"/>
  <c r="FG290" i="278" s="1"/>
  <c r="FG252" i="278"/>
  <c r="FG254" i="278" s="1"/>
  <c r="FG291" i="278" s="1"/>
  <c r="FG228" i="278"/>
  <c r="FG230" i="278" s="1"/>
  <c r="FG288" i="278" s="1"/>
  <c r="FG204" i="278"/>
  <c r="FG206" i="278" s="1"/>
  <c r="FG285" i="278" s="1"/>
  <c r="FG236" i="278"/>
  <c r="FG238" i="278" s="1"/>
  <c r="FG289" i="278" s="1"/>
  <c r="FG212" i="278"/>
  <c r="FG214" i="278" s="1"/>
  <c r="FG286" i="278" s="1"/>
  <c r="FG220" i="278"/>
  <c r="FG222" i="278" s="1"/>
  <c r="FG287" i="278" s="1"/>
  <c r="FG172" i="278"/>
  <c r="FG174" i="278" s="1"/>
  <c r="FG281" i="278" s="1"/>
  <c r="FG188" i="278"/>
  <c r="FG190" i="278" s="1"/>
  <c r="FG283" i="278" s="1"/>
  <c r="FG196" i="278"/>
  <c r="FG198" i="278" s="1"/>
  <c r="FG284" i="278" s="1"/>
  <c r="FG180" i="278"/>
  <c r="FG182" i="278" s="1"/>
  <c r="FG282" i="278" s="1"/>
  <c r="FG134" i="278"/>
  <c r="FG136" i="278" s="1"/>
  <c r="FG159" i="278" s="1"/>
  <c r="FG143" i="278"/>
  <c r="FG145" i="278" s="1"/>
  <c r="FG160" i="278" s="1"/>
  <c r="FG152" i="278"/>
  <c r="FG154" i="278" s="1"/>
  <c r="FG161" i="278" s="1"/>
  <c r="FG20" i="278"/>
  <c r="FH20" i="275"/>
  <c r="FI17" i="275" s="1"/>
  <c r="FF182" i="273"/>
  <c r="FE189" i="273"/>
  <c r="FE190" i="273" s="1"/>
  <c r="FE11" i="325"/>
  <c r="FE66" i="324"/>
  <c r="FE28" i="285"/>
  <c r="FE34" i="265"/>
  <c r="FG61" i="324"/>
  <c r="FG24" i="327"/>
  <c r="FI4" i="324"/>
  <c r="FI4" i="315"/>
  <c r="FI4" i="278"/>
  <c r="FI4" i="285"/>
  <c r="FI4" i="289"/>
  <c r="FI4" i="327"/>
  <c r="FI4" i="275"/>
  <c r="FI4" i="288"/>
  <c r="FI4" i="325"/>
  <c r="FI4" i="265"/>
  <c r="FI4" i="320"/>
  <c r="FI4" i="273"/>
  <c r="FI4" i="282"/>
  <c r="FI4" i="286"/>
  <c r="FI4" i="323"/>
  <c r="FI11" i="286"/>
  <c r="FI93" i="273"/>
  <c r="FJ94" i="273" s="1"/>
  <c r="FJ181" i="273" s="1"/>
  <c r="FI89" i="273"/>
  <c r="FH58" i="324"/>
  <c r="FH21" i="327"/>
  <c r="FK219" i="273"/>
  <c r="FL40" i="273"/>
  <c r="FK43" i="273"/>
  <c r="FK45" i="273" s="1"/>
  <c r="FK149" i="273" s="1"/>
  <c r="FK150" i="273" s="1"/>
  <c r="FK49" i="324" s="1"/>
  <c r="FK50" i="324" s="1"/>
  <c r="FH180" i="273"/>
  <c r="FH88" i="273"/>
  <c r="FH90" i="273" s="1"/>
  <c r="FH91" i="278" s="1"/>
  <c r="FH124" i="273"/>
  <c r="FH126" i="273" s="1"/>
  <c r="FH21" i="285" s="1"/>
  <c r="FI69" i="273"/>
  <c r="FI73" i="273"/>
  <c r="FJ74" i="273" s="1"/>
  <c r="FI15" i="275"/>
  <c r="FI42" i="324"/>
  <c r="FI43" i="324" s="1"/>
  <c r="FI169" i="273"/>
  <c r="FJ170" i="273" s="1"/>
  <c r="FJ172" i="273" s="1"/>
  <c r="FJ173" i="273" s="1"/>
  <c r="FI207" i="273"/>
  <c r="FF57" i="324"/>
  <c r="FF63" i="324" s="1"/>
  <c r="FF64" i="324" s="1"/>
  <c r="FF20" i="327"/>
  <c r="FJ2" i="323"/>
  <c r="FJ2" i="282"/>
  <c r="FJ2" i="286"/>
  <c r="FJ2" i="265"/>
  <c r="FJ2" i="324"/>
  <c r="FJ64" i="273"/>
  <c r="FJ65" i="273" s="1"/>
  <c r="FJ45" i="325" s="1"/>
  <c r="FJ154" i="273"/>
  <c r="FJ155" i="273" s="1"/>
  <c r="FJ51" i="273"/>
  <c r="FJ52" i="273" s="1"/>
  <c r="FJ107" i="325" s="1"/>
  <c r="FJ108" i="325" s="1"/>
  <c r="FJ135" i="325" s="1"/>
  <c r="FJ84" i="273"/>
  <c r="FJ85" i="273" s="1"/>
  <c r="FJ2" i="275"/>
  <c r="FJ163" i="273"/>
  <c r="FJ164" i="273" s="1"/>
  <c r="FJ2" i="273"/>
  <c r="FJ2" i="315"/>
  <c r="FJ2" i="325"/>
  <c r="FJ121" i="273"/>
  <c r="FJ122" i="273" s="1"/>
  <c r="FJ125" i="273" s="1"/>
  <c r="FJ2" i="289"/>
  <c r="FJ2" i="327"/>
  <c r="FJ2" i="285"/>
  <c r="FJ2" i="288"/>
  <c r="FJ2" i="320"/>
  <c r="FJ220" i="273"/>
  <c r="FJ221" i="273" s="1"/>
  <c r="FJ2" i="278"/>
  <c r="FI179" i="273"/>
  <c r="FI68" i="273"/>
  <c r="FD3" i="325"/>
  <c r="FD3" i="323"/>
  <c r="FD3" i="315"/>
  <c r="FD3" i="327"/>
  <c r="FD3" i="320"/>
  <c r="FD3" i="288"/>
  <c r="FD3" i="285"/>
  <c r="FD3" i="324"/>
  <c r="FD3" i="278"/>
  <c r="FD3" i="282"/>
  <c r="FD3" i="289"/>
  <c r="FD3" i="286"/>
  <c r="FD3" i="265"/>
  <c r="FD3" i="273"/>
  <c r="FD3" i="275"/>
  <c r="FH61" i="324"/>
  <c r="FH24" i="327"/>
  <c r="FH23" i="327"/>
  <c r="FH60" i="324"/>
  <c r="FI32" i="324"/>
  <c r="FI33" i="324" s="1"/>
  <c r="FI55" i="273"/>
  <c r="FJ56" i="273" s="1"/>
  <c r="FI27" i="324"/>
  <c r="FI28" i="324" s="1"/>
  <c r="FI178" i="273"/>
  <c r="FI37" i="324"/>
  <c r="FI38" i="324" s="1"/>
  <c r="FH59" i="324"/>
  <c r="FH22" i="327"/>
  <c r="FH70" i="273"/>
  <c r="FG22" i="324"/>
  <c r="FG23" i="324" s="1"/>
  <c r="FG214" i="273"/>
  <c r="FG215" i="273" s="1"/>
  <c r="FG21" i="278" s="1"/>
  <c r="FG202" i="273"/>
  <c r="FG203" i="273" s="1"/>
  <c r="FG197" i="273"/>
  <c r="FG198" i="273" s="1"/>
  <c r="FG201" i="273" s="1"/>
  <c r="FG208" i="273"/>
  <c r="FG209" i="273" s="1"/>
  <c r="FI180" i="273"/>
  <c r="FI88" i="273"/>
  <c r="FI124" i="273"/>
  <c r="FU44" i="273"/>
  <c r="FX5" i="327"/>
  <c r="FX5" i="325"/>
  <c r="FX5" i="324"/>
  <c r="FX5" i="323"/>
  <c r="FW28" i="273"/>
  <c r="FW29" i="273" s="1"/>
  <c r="FW33" i="273" s="1"/>
  <c r="FW32" i="273"/>
  <c r="FV34" i="273"/>
  <c r="FX5" i="320"/>
  <c r="FX25" i="273"/>
  <c r="FX26" i="273" s="1"/>
  <c r="FX5" i="315"/>
  <c r="FX5" i="288"/>
  <c r="FX5" i="282"/>
  <c r="FX5" i="275"/>
  <c r="FX5" i="286"/>
  <c r="FX5" i="265"/>
  <c r="FX5" i="285"/>
  <c r="FX5" i="289"/>
  <c r="FX5" i="278"/>
  <c r="FX15" i="273"/>
  <c r="FX16" i="273" s="1"/>
  <c r="FX5" i="273"/>
  <c r="FW177" i="273"/>
  <c r="FW168" i="273"/>
  <c r="FD108" i="278" l="1"/>
  <c r="FD50" i="325"/>
  <c r="FD51" i="325" s="1"/>
  <c r="FD54" i="325" s="1"/>
  <c r="FD55" i="325" s="1"/>
  <c r="FD59" i="325" s="1"/>
  <c r="FD60" i="325" s="1"/>
  <c r="FV87" i="278"/>
  <c r="FV88" i="278" s="1"/>
  <c r="FV94" i="278" s="1"/>
  <c r="FV48" i="324"/>
  <c r="FK62" i="324"/>
  <c r="FK25" i="327"/>
  <c r="FF95" i="278"/>
  <c r="FF100" i="278" s="1"/>
  <c r="FF101" i="278" s="1"/>
  <c r="GK10" i="273"/>
  <c r="GL10" i="273" s="1"/>
  <c r="GM10" i="273" s="1"/>
  <c r="GN10" i="273" s="1"/>
  <c r="GO10" i="273" s="1"/>
  <c r="GP10" i="273" s="1"/>
  <c r="GQ10" i="273" s="1"/>
  <c r="GR10" i="273" s="1"/>
  <c r="GS10" i="273" s="1"/>
  <c r="GT10" i="273" s="1"/>
  <c r="GU10" i="273" s="1"/>
  <c r="GV10" i="273" s="1"/>
  <c r="GW10" i="273" s="1"/>
  <c r="GX10" i="273" s="1"/>
  <c r="GY10" i="273" s="1"/>
  <c r="GZ10" i="273" s="1"/>
  <c r="HA10" i="273" s="1"/>
  <c r="HB10" i="273" s="1"/>
  <c r="HC10" i="273" s="1"/>
  <c r="HD10" i="273" s="1"/>
  <c r="HE10" i="273" s="1"/>
  <c r="HF10" i="273" s="1"/>
  <c r="HG10" i="273" s="1"/>
  <c r="HH10" i="273" s="1"/>
  <c r="HI10" i="273" s="1"/>
  <c r="HJ10" i="273" s="1"/>
  <c r="HK10" i="273" s="1"/>
  <c r="HL10" i="273" s="1"/>
  <c r="HM10" i="273" s="1"/>
  <c r="HN10" i="273" s="1"/>
  <c r="HO10" i="273" s="1"/>
  <c r="HP10" i="273" s="1"/>
  <c r="HQ10" i="273" s="1"/>
  <c r="HR10" i="273" s="1"/>
  <c r="HS10" i="273" s="1"/>
  <c r="HT10" i="273" s="1"/>
  <c r="HU10" i="273" s="1"/>
  <c r="HV10" i="273" s="1"/>
  <c r="HW10" i="273" s="1"/>
  <c r="HX10" i="273" s="1"/>
  <c r="HY10" i="273" s="1"/>
  <c r="HZ10" i="273" s="1"/>
  <c r="IA10" i="273" s="1"/>
  <c r="IB10" i="273" s="1"/>
  <c r="IC10" i="273" s="1"/>
  <c r="ID10" i="273" s="1"/>
  <c r="IE10" i="273" s="1"/>
  <c r="IF10" i="273" s="1"/>
  <c r="IG10" i="273" s="1"/>
  <c r="IH10" i="273" s="1"/>
  <c r="II10" i="273" s="1"/>
  <c r="IJ10" i="273" s="1"/>
  <c r="IK10" i="273" s="1"/>
  <c r="IL10" i="273" s="1"/>
  <c r="IM10" i="273" s="1"/>
  <c r="IN10" i="273" s="1"/>
  <c r="IO10" i="273" s="1"/>
  <c r="IP10" i="273" s="1"/>
  <c r="IQ10" i="273" s="1"/>
  <c r="IR10" i="273" s="1"/>
  <c r="IS10" i="273" s="1"/>
  <c r="IT10" i="273" s="1"/>
  <c r="IU10" i="273" s="1"/>
  <c r="IV10" i="273" s="1"/>
  <c r="IW10" i="273" s="1"/>
  <c r="IX10" i="273" s="1"/>
  <c r="IY10" i="273" s="1"/>
  <c r="IZ10" i="273" s="1"/>
  <c r="JA10" i="273" s="1"/>
  <c r="JB10" i="273" s="1"/>
  <c r="JC10" i="273" s="1"/>
  <c r="JD10" i="273" s="1"/>
  <c r="JE10" i="273" s="1"/>
  <c r="JF10" i="273" s="1"/>
  <c r="JG10" i="273" s="1"/>
  <c r="JH10" i="273" s="1"/>
  <c r="JI10" i="273" s="1"/>
  <c r="JJ10" i="273" s="1"/>
  <c r="JK10" i="273" s="1"/>
  <c r="JL10" i="273" s="1"/>
  <c r="JM10" i="273" s="1"/>
  <c r="JN10" i="273" s="1"/>
  <c r="JO10" i="273" s="1"/>
  <c r="JP10" i="273" s="1"/>
  <c r="JQ10" i="273" s="1"/>
  <c r="JR10" i="273" s="1"/>
  <c r="JS10" i="273" s="1"/>
  <c r="JT10" i="273" s="1"/>
  <c r="JU10" i="273" s="1"/>
  <c r="JV10" i="273" s="1"/>
  <c r="JW10" i="273" s="1"/>
  <c r="JX10" i="273" s="1"/>
  <c r="JY10" i="273" s="1"/>
  <c r="JZ10" i="273" s="1"/>
  <c r="KA10" i="273" s="1"/>
  <c r="KB10" i="273" s="1"/>
  <c r="KC10" i="273" s="1"/>
  <c r="KD10" i="273" s="1"/>
  <c r="KE10" i="273" s="1"/>
  <c r="KF10" i="273" s="1"/>
  <c r="KG10" i="273" s="1"/>
  <c r="KH10" i="273" s="1"/>
  <c r="KI10" i="273" s="1"/>
  <c r="KJ10" i="273" s="1"/>
  <c r="KK10" i="273" s="1"/>
  <c r="KL10" i="273" s="1"/>
  <c r="KM10" i="273" s="1"/>
  <c r="KN10" i="273" s="1"/>
  <c r="KO10" i="273" s="1"/>
  <c r="KP10" i="273" s="1"/>
  <c r="KQ10" i="273" s="1"/>
  <c r="KR10" i="273" s="1"/>
  <c r="KS10" i="273" s="1"/>
  <c r="KT10" i="273" s="1"/>
  <c r="KU10" i="273" s="1"/>
  <c r="KV10" i="273" s="1"/>
  <c r="KW10" i="273" s="1"/>
  <c r="KX10" i="273" s="1"/>
  <c r="KY10" i="273" s="1"/>
  <c r="KZ10" i="273" s="1"/>
  <c r="LA10" i="273" s="1"/>
  <c r="LB10" i="273" s="1"/>
  <c r="LC10" i="273" s="1"/>
  <c r="LD10" i="273" s="1"/>
  <c r="LE10" i="273" s="1"/>
  <c r="LF10" i="273" s="1"/>
  <c r="LG10" i="273" s="1"/>
  <c r="LH10" i="273" s="1"/>
  <c r="LI10" i="273" s="1"/>
  <c r="LJ10" i="273" s="1"/>
  <c r="LK10" i="273" s="1"/>
  <c r="LL10" i="273" s="1"/>
  <c r="LM10" i="273" s="1"/>
  <c r="LN10" i="273" s="1"/>
  <c r="LO10" i="273" s="1"/>
  <c r="LP10" i="273" s="1"/>
  <c r="LQ10" i="273" s="1"/>
  <c r="LR10" i="273" s="1"/>
  <c r="LS10" i="273" s="1"/>
  <c r="LT10" i="273" s="1"/>
  <c r="LU10" i="273" s="1"/>
  <c r="LV10" i="273" s="1"/>
  <c r="LW10" i="273" s="1"/>
  <c r="LX10" i="273" s="1"/>
  <c r="LY10" i="273" s="1"/>
  <c r="LZ10" i="273" s="1"/>
  <c r="MA10" i="273" s="1"/>
  <c r="MB10" i="273" s="1"/>
  <c r="MC10" i="273" s="1"/>
  <c r="MD10" i="273" s="1"/>
  <c r="ME10" i="273" s="1"/>
  <c r="MF10" i="273" s="1"/>
  <c r="MG10" i="273" s="1"/>
  <c r="MH10" i="273" s="1"/>
  <c r="MI10" i="273" s="1"/>
  <c r="MJ10" i="273" s="1"/>
  <c r="MK10" i="273" s="1"/>
  <c r="ML10" i="273" s="1"/>
  <c r="MM10" i="273" s="1"/>
  <c r="MN10" i="273" s="1"/>
  <c r="MO10" i="273" s="1"/>
  <c r="MP10" i="273" s="1"/>
  <c r="MQ10" i="273" s="1"/>
  <c r="MR10" i="273" s="1"/>
  <c r="MS10" i="273" s="1"/>
  <c r="MT10" i="273" s="1"/>
  <c r="MU10" i="273" s="1"/>
  <c r="MV10" i="273" s="1"/>
  <c r="MW10" i="273" s="1"/>
  <c r="MX10" i="273" s="1"/>
  <c r="MY10" i="273" s="1"/>
  <c r="MZ10" i="273" s="1"/>
  <c r="NA10" i="273" s="1"/>
  <c r="NB10" i="273" s="1"/>
  <c r="NC10" i="273" s="1"/>
  <c r="ND10" i="273" s="1"/>
  <c r="NE10" i="273" s="1"/>
  <c r="NF10" i="273" s="1"/>
  <c r="NG10" i="273" s="1"/>
  <c r="NH10" i="273" s="1"/>
  <c r="NI10" i="273" s="1"/>
  <c r="NJ10" i="273" s="1"/>
  <c r="NK10" i="273" s="1"/>
  <c r="NL10" i="273" s="1"/>
  <c r="NM10" i="273" s="1"/>
  <c r="NN10" i="273" s="1"/>
  <c r="NO10" i="273" s="1"/>
  <c r="NP10" i="273" s="1"/>
  <c r="NQ10" i="273" s="1"/>
  <c r="NR10" i="273" s="1"/>
  <c r="NS10" i="273" s="1"/>
  <c r="NT10" i="273" s="1"/>
  <c r="NU10" i="273" s="1"/>
  <c r="NV10" i="273" s="1"/>
  <c r="NW10" i="273" s="1"/>
  <c r="NX10" i="273" s="1"/>
  <c r="NY10" i="273" s="1"/>
  <c r="NZ10" i="273" s="1"/>
  <c r="OA10" i="273" s="1"/>
  <c r="OB10" i="273" s="1"/>
  <c r="OC10" i="273" s="1"/>
  <c r="OD10" i="273" s="1"/>
  <c r="OE10" i="273" s="1"/>
  <c r="OF10" i="273" s="1"/>
  <c r="OG10" i="273" s="1"/>
  <c r="OH10" i="273" s="1"/>
  <c r="OI10" i="273" s="1"/>
  <c r="OJ10" i="273" s="1"/>
  <c r="H10" i="273" s="1"/>
  <c r="F1195" i="321" s="1"/>
  <c r="GJ12" i="273"/>
  <c r="F13" i="273" s="1"/>
  <c r="F1199" i="321" s="1"/>
  <c r="FE72" i="278"/>
  <c r="FE73" i="278" s="1"/>
  <c r="FE106" i="278" s="1"/>
  <c r="FE93" i="278"/>
  <c r="FE95" i="278" s="1"/>
  <c r="FE100" i="278" s="1"/>
  <c r="FE101" i="278" s="1"/>
  <c r="FJ106" i="273"/>
  <c r="FJ138" i="273"/>
  <c r="FJ277" i="278"/>
  <c r="FJ99" i="278"/>
  <c r="FH140" i="273"/>
  <c r="FG92" i="278"/>
  <c r="FK79" i="288"/>
  <c r="FK135" i="273"/>
  <c r="FK136" i="273" s="1"/>
  <c r="FK139" i="273" s="1"/>
  <c r="FH111" i="273"/>
  <c r="FG112" i="273" s="1"/>
  <c r="FG61" i="288" s="1"/>
  <c r="FG63" i="288" s="1"/>
  <c r="FG65" i="288" s="1"/>
  <c r="FH51" i="288"/>
  <c r="FH52" i="288" s="1"/>
  <c r="FH56" i="288" s="1"/>
  <c r="FI46" i="325"/>
  <c r="FI47" i="325" s="1"/>
  <c r="FI62" i="325" s="1"/>
  <c r="FI55" i="288"/>
  <c r="FH92" i="325"/>
  <c r="FH42" i="288"/>
  <c r="FH35" i="288"/>
  <c r="FH37" i="288" s="1"/>
  <c r="FG43" i="288"/>
  <c r="FG39" i="288"/>
  <c r="FK103" i="273"/>
  <c r="FK104" i="273" s="1"/>
  <c r="FK107" i="273" s="1"/>
  <c r="FK26" i="288"/>
  <c r="FX38" i="273"/>
  <c r="FX13" i="288"/>
  <c r="FX145" i="325"/>
  <c r="X63" i="325"/>
  <c r="X99" i="325"/>
  <c r="FJ42" i="325"/>
  <c r="FJ43" i="325" s="1"/>
  <c r="FJ93" i="325"/>
  <c r="FI108" i="273"/>
  <c r="FH58" i="325"/>
  <c r="FJ229" i="278"/>
  <c r="FJ71" i="278"/>
  <c r="FJ261" i="278"/>
  <c r="FJ126" i="278"/>
  <c r="FJ181" i="278"/>
  <c r="FK13" i="289"/>
  <c r="FK14" i="289" s="1"/>
  <c r="FJ79" i="278"/>
  <c r="FJ144" i="278"/>
  <c r="FJ153" i="278"/>
  <c r="FJ197" i="278"/>
  <c r="FJ221" i="278"/>
  <c r="FJ253" i="278"/>
  <c r="FJ56" i="278"/>
  <c r="FJ135" i="278"/>
  <c r="FJ173" i="278"/>
  <c r="FJ213" i="278"/>
  <c r="FJ245" i="278"/>
  <c r="FJ269" i="278"/>
  <c r="FJ49" i="278"/>
  <c r="FJ118" i="278"/>
  <c r="FJ189" i="278"/>
  <c r="FJ205" i="278"/>
  <c r="FJ237" i="278"/>
  <c r="BM11" i="327"/>
  <c r="FI34" i="278"/>
  <c r="FJ28" i="278"/>
  <c r="FJ29" i="278" s="1"/>
  <c r="FJ34" i="278" s="1"/>
  <c r="FJ130" i="325"/>
  <c r="FJ118" i="325"/>
  <c r="FH129" i="325"/>
  <c r="FH117" i="325"/>
  <c r="FJ26" i="327"/>
  <c r="FA329" i="278"/>
  <c r="FA30" i="265" s="1"/>
  <c r="FE57" i="278"/>
  <c r="FE58" i="278" s="1"/>
  <c r="FE61" i="278" s="1"/>
  <c r="FE62" i="278" s="1"/>
  <c r="FE65" i="278" s="1"/>
  <c r="FF39" i="278"/>
  <c r="FF41" i="278" s="1"/>
  <c r="FF50" i="278" s="1"/>
  <c r="FF51" i="278" s="1"/>
  <c r="FF104" i="278" s="1"/>
  <c r="FD61" i="278"/>
  <c r="FD62" i="278" s="1"/>
  <c r="FD65" i="278" s="1"/>
  <c r="FD66" i="278" s="1"/>
  <c r="FD105" i="278" s="1"/>
  <c r="FD109" i="278" s="1"/>
  <c r="FB314" i="278"/>
  <c r="FB315" i="278" s="1"/>
  <c r="FB327" i="278" s="1"/>
  <c r="FB67" i="265"/>
  <c r="FB323" i="278"/>
  <c r="FB324" i="278" s="1"/>
  <c r="FB328" i="278" s="1"/>
  <c r="FB73" i="265"/>
  <c r="FB11" i="265"/>
  <c r="FB29" i="265" s="1"/>
  <c r="FC320" i="278"/>
  <c r="FC321" i="278" s="1"/>
  <c r="FV310" i="278"/>
  <c r="FV319" i="278"/>
  <c r="FC311" i="278"/>
  <c r="FC312" i="278" s="1"/>
  <c r="FC9" i="265"/>
  <c r="FG22" i="278"/>
  <c r="FG33" i="278" s="1"/>
  <c r="FG35" i="278" s="1"/>
  <c r="FG93" i="278" s="1"/>
  <c r="FH19" i="278"/>
  <c r="FH335" i="278"/>
  <c r="FD300" i="278"/>
  <c r="FD302" i="278" s="1"/>
  <c r="FD303" i="278" s="1"/>
  <c r="FE162" i="278"/>
  <c r="FG295" i="278"/>
  <c r="FG301" i="278" s="1"/>
  <c r="FF72" i="278"/>
  <c r="FF73" i="278" s="1"/>
  <c r="FF106" i="278" s="1"/>
  <c r="FF57" i="278"/>
  <c r="FF58" i="278" s="1"/>
  <c r="FV275" i="278"/>
  <c r="FV251" i="278"/>
  <c r="FV259" i="278"/>
  <c r="FV267" i="278"/>
  <c r="FV235" i="278"/>
  <c r="FV243" i="278"/>
  <c r="FV219" i="278"/>
  <c r="FV227" i="278"/>
  <c r="FV203" i="278"/>
  <c r="FV211" i="278"/>
  <c r="FV195" i="278"/>
  <c r="FV179" i="278"/>
  <c r="FV187" i="278"/>
  <c r="FV151" i="278"/>
  <c r="FV133" i="278"/>
  <c r="FV171" i="278"/>
  <c r="FV142" i="278"/>
  <c r="FH276" i="278"/>
  <c r="FH278" i="278" s="1"/>
  <c r="FH294" i="278" s="1"/>
  <c r="FH252" i="278"/>
  <c r="FH254" i="278" s="1"/>
  <c r="FH291" i="278" s="1"/>
  <c r="FH260" i="278"/>
  <c r="FH262" i="278" s="1"/>
  <c r="FH292" i="278" s="1"/>
  <c r="FH268" i="278"/>
  <c r="FH270" i="278" s="1"/>
  <c r="FH293" i="278" s="1"/>
  <c r="FH236" i="278"/>
  <c r="FH238" i="278" s="1"/>
  <c r="FH289" i="278" s="1"/>
  <c r="FH244" i="278"/>
  <c r="FH246" i="278" s="1"/>
  <c r="FH290" i="278" s="1"/>
  <c r="FH220" i="278"/>
  <c r="FH222" i="278" s="1"/>
  <c r="FH287" i="278" s="1"/>
  <c r="FH228" i="278"/>
  <c r="FH230" i="278" s="1"/>
  <c r="FH288" i="278" s="1"/>
  <c r="FH204" i="278"/>
  <c r="FH206" i="278" s="1"/>
  <c r="FH285" i="278" s="1"/>
  <c r="FH212" i="278"/>
  <c r="FH214" i="278" s="1"/>
  <c r="FH286" i="278" s="1"/>
  <c r="FH196" i="278"/>
  <c r="FH198" i="278" s="1"/>
  <c r="FH284" i="278" s="1"/>
  <c r="FH180" i="278"/>
  <c r="FH182" i="278" s="1"/>
  <c r="FH282" i="278" s="1"/>
  <c r="FH188" i="278"/>
  <c r="FH190" i="278" s="1"/>
  <c r="FH283" i="278" s="1"/>
  <c r="FH152" i="278"/>
  <c r="FH154" i="278" s="1"/>
  <c r="FH161" i="278" s="1"/>
  <c r="FH134" i="278"/>
  <c r="FH136" i="278" s="1"/>
  <c r="FH159" i="278" s="1"/>
  <c r="FH172" i="278"/>
  <c r="FH174" i="278" s="1"/>
  <c r="FH281" i="278" s="1"/>
  <c r="FH143" i="278"/>
  <c r="FH145" i="278" s="1"/>
  <c r="FH160" i="278" s="1"/>
  <c r="FH20" i="278"/>
  <c r="FI20" i="275"/>
  <c r="FJ17" i="275" s="1"/>
  <c r="FI90" i="273"/>
  <c r="FI91" i="278" s="1"/>
  <c r="FJ178" i="273"/>
  <c r="FJ32" i="324"/>
  <c r="FJ33" i="324" s="1"/>
  <c r="FJ27" i="324"/>
  <c r="FJ28" i="324" s="1"/>
  <c r="FJ37" i="324"/>
  <c r="FJ38" i="324" s="1"/>
  <c r="FJ55" i="273"/>
  <c r="FK56" i="273" s="1"/>
  <c r="FI24" i="327"/>
  <c r="FI61" i="324"/>
  <c r="FJ68" i="273"/>
  <c r="FJ179" i="273"/>
  <c r="FJ207" i="273"/>
  <c r="FJ169" i="273"/>
  <c r="FK170" i="273" s="1"/>
  <c r="FK172" i="273" s="1"/>
  <c r="FK173" i="273" s="1"/>
  <c r="FF28" i="285"/>
  <c r="FF66" i="324"/>
  <c r="FF34" i="265"/>
  <c r="FF11" i="325"/>
  <c r="FI21" i="327"/>
  <c r="FI58" i="324"/>
  <c r="FL219" i="273"/>
  <c r="FM40" i="273"/>
  <c r="FL43" i="273"/>
  <c r="FL45" i="273" s="1"/>
  <c r="FL149" i="273" s="1"/>
  <c r="FL150" i="273" s="1"/>
  <c r="FL49" i="324" s="1"/>
  <c r="FL50" i="324" s="1"/>
  <c r="FI126" i="273"/>
  <c r="FH202" i="273"/>
  <c r="FH203" i="273" s="1"/>
  <c r="FH208" i="273"/>
  <c r="FH209" i="273" s="1"/>
  <c r="FH197" i="273"/>
  <c r="FH198" i="273" s="1"/>
  <c r="FH201" i="273" s="1"/>
  <c r="FG20" i="327"/>
  <c r="FG57" i="324"/>
  <c r="FG63" i="324" s="1"/>
  <c r="FG64" i="324" s="1"/>
  <c r="FI23" i="327"/>
  <c r="FI60" i="324"/>
  <c r="FI22" i="327"/>
  <c r="FI59" i="324"/>
  <c r="FJ15" i="275"/>
  <c r="FJ42" i="324"/>
  <c r="FJ43" i="324" s="1"/>
  <c r="FJ69" i="273"/>
  <c r="FJ73" i="273"/>
  <c r="FK74" i="273" s="1"/>
  <c r="FJ124" i="273"/>
  <c r="FJ180" i="273"/>
  <c r="FJ88" i="273"/>
  <c r="FE3" i="289"/>
  <c r="FE3" i="282"/>
  <c r="FE3" i="324"/>
  <c r="FE3" i="315"/>
  <c r="FE3" i="320"/>
  <c r="FE3" i="325"/>
  <c r="FE3" i="327"/>
  <c r="FE3" i="323"/>
  <c r="FE3" i="285"/>
  <c r="FE3" i="273"/>
  <c r="FE3" i="288"/>
  <c r="FE3" i="278"/>
  <c r="FE3" i="275"/>
  <c r="FE3" i="265"/>
  <c r="FE3" i="286"/>
  <c r="FH22" i="324"/>
  <c r="FH23" i="324" s="1"/>
  <c r="FH214" i="273"/>
  <c r="FH215" i="273" s="1"/>
  <c r="FH21" i="278" s="1"/>
  <c r="FI70" i="273"/>
  <c r="FJ89" i="273"/>
  <c r="FJ93" i="273"/>
  <c r="FK94" i="273" s="1"/>
  <c r="FK181" i="273" s="1"/>
  <c r="FJ11" i="286"/>
  <c r="FJ4" i="275"/>
  <c r="FJ4" i="288"/>
  <c r="FJ4" i="278"/>
  <c r="FJ4" i="273"/>
  <c r="FJ4" i="325"/>
  <c r="FJ4" i="286"/>
  <c r="FJ4" i="289"/>
  <c r="FJ4" i="265"/>
  <c r="FJ4" i="323"/>
  <c r="FJ4" i="324"/>
  <c r="FJ4" i="327"/>
  <c r="FJ4" i="282"/>
  <c r="FJ4" i="285"/>
  <c r="FJ4" i="320"/>
  <c r="FJ4" i="315"/>
  <c r="FK64" i="273"/>
  <c r="FK65" i="273" s="1"/>
  <c r="FK45" i="325" s="1"/>
  <c r="FK154" i="273"/>
  <c r="FK155" i="273" s="1"/>
  <c r="FK2" i="320"/>
  <c r="FK2" i="324"/>
  <c r="FK2" i="327"/>
  <c r="FK2" i="285"/>
  <c r="FK163" i="273"/>
  <c r="FK164" i="273" s="1"/>
  <c r="FK2" i="275"/>
  <c r="FK2" i="286"/>
  <c r="FK51" i="273"/>
  <c r="FK52" i="273" s="1"/>
  <c r="FK107" i="325" s="1"/>
  <c r="FK108" i="325" s="1"/>
  <c r="FK135" i="325" s="1"/>
  <c r="FK2" i="278"/>
  <c r="FK220" i="273"/>
  <c r="FK221" i="273" s="1"/>
  <c r="FK2" i="289"/>
  <c r="FK2" i="323"/>
  <c r="FK2" i="282"/>
  <c r="FK2" i="315"/>
  <c r="FK2" i="325"/>
  <c r="FK2" i="273"/>
  <c r="FK84" i="273"/>
  <c r="FK85" i="273" s="1"/>
  <c r="FK2" i="288"/>
  <c r="FK121" i="273"/>
  <c r="FK122" i="273" s="1"/>
  <c r="FK125" i="273" s="1"/>
  <c r="FK2" i="265"/>
  <c r="FF189" i="273"/>
  <c r="FF190" i="273" s="1"/>
  <c r="FG182" i="273"/>
  <c r="FY5" i="327"/>
  <c r="FY5" i="325"/>
  <c r="FY5" i="324"/>
  <c r="FY5" i="323"/>
  <c r="FX28" i="273"/>
  <c r="FX29" i="273" s="1"/>
  <c r="FX33" i="273" s="1"/>
  <c r="FX32" i="273"/>
  <c r="FV44" i="273"/>
  <c r="FV39" i="273"/>
  <c r="FW34" i="273"/>
  <c r="FY5" i="320"/>
  <c r="FY25" i="273"/>
  <c r="FY26" i="273" s="1"/>
  <c r="FY5" i="315"/>
  <c r="FX177" i="273"/>
  <c r="FX168" i="273"/>
  <c r="FY5" i="275"/>
  <c r="FY5" i="286"/>
  <c r="FY5" i="265"/>
  <c r="FY5" i="288"/>
  <c r="FY5" i="282"/>
  <c r="FY5" i="278"/>
  <c r="FY5" i="285"/>
  <c r="FY5" i="289"/>
  <c r="FY15" i="273"/>
  <c r="FY16" i="273" s="1"/>
  <c r="FY5" i="273"/>
  <c r="FE108" i="278" l="1"/>
  <c r="FE50" i="325"/>
  <c r="FE51" i="325" s="1"/>
  <c r="FE54" i="325" s="1"/>
  <c r="FE55" i="325" s="1"/>
  <c r="FE59" i="325" s="1"/>
  <c r="FE60" i="325" s="1"/>
  <c r="FF108" i="278"/>
  <c r="FF50" i="325"/>
  <c r="FF51" i="325" s="1"/>
  <c r="FF54" i="325" s="1"/>
  <c r="FF55" i="325" s="1"/>
  <c r="FF59" i="325" s="1"/>
  <c r="FF60" i="325" s="1"/>
  <c r="FW87" i="278"/>
  <c r="FW88" i="278" s="1"/>
  <c r="FW94" i="278" s="1"/>
  <c r="FW48" i="324"/>
  <c r="FL62" i="324"/>
  <c r="FL25" i="327"/>
  <c r="E251" i="322"/>
  <c r="H12" i="273"/>
  <c r="H25" i="273"/>
  <c r="H15" i="273"/>
  <c r="FI140" i="273"/>
  <c r="FH92" i="278"/>
  <c r="FK106" i="273"/>
  <c r="FK138" i="273"/>
  <c r="FL79" i="288"/>
  <c r="FL135" i="273"/>
  <c r="FL136" i="273" s="1"/>
  <c r="FL139" i="273" s="1"/>
  <c r="FK269" i="278"/>
  <c r="FK99" i="278"/>
  <c r="FG95" i="278"/>
  <c r="FG100" i="278" s="1"/>
  <c r="FG101" i="278" s="1"/>
  <c r="FJ46" i="325"/>
  <c r="FJ47" i="325" s="1"/>
  <c r="FJ62" i="325" s="1"/>
  <c r="FJ55" i="288"/>
  <c r="FI111" i="273"/>
  <c r="FH112" i="273" s="1"/>
  <c r="FH61" i="288" s="1"/>
  <c r="FH63" i="288" s="1"/>
  <c r="FH65" i="288" s="1"/>
  <c r="FI51" i="288"/>
  <c r="FI52" i="288" s="1"/>
  <c r="FI56" i="288" s="1"/>
  <c r="FI92" i="325"/>
  <c r="FI35" i="288"/>
  <c r="FI37" i="288" s="1"/>
  <c r="FI42" i="288"/>
  <c r="FH43" i="288"/>
  <c r="FH39" i="288"/>
  <c r="FY38" i="273"/>
  <c r="FY13" i="288"/>
  <c r="FY145" i="325"/>
  <c r="FL103" i="273"/>
  <c r="FL104" i="273" s="1"/>
  <c r="FL107" i="273" s="1"/>
  <c r="FL26" i="288"/>
  <c r="FK79" i="278"/>
  <c r="FK42" i="325"/>
  <c r="FK43" i="325" s="1"/>
  <c r="FK93" i="325"/>
  <c r="FK181" i="278"/>
  <c r="FK118" i="278"/>
  <c r="FK135" i="278"/>
  <c r="FK197" i="278"/>
  <c r="FK49" i="278"/>
  <c r="FK126" i="278"/>
  <c r="FK245" i="278"/>
  <c r="FK56" i="278"/>
  <c r="FK153" i="278"/>
  <c r="FK71" i="278"/>
  <c r="FJ108" i="273"/>
  <c r="FI58" i="325"/>
  <c r="FK173" i="278"/>
  <c r="FK144" i="278"/>
  <c r="FK213" i="278"/>
  <c r="FK237" i="278"/>
  <c r="FK189" i="278"/>
  <c r="FK205" i="278"/>
  <c r="FK221" i="278"/>
  <c r="FK253" i="278"/>
  <c r="FK277" i="278"/>
  <c r="FK229" i="278"/>
  <c r="FK261" i="278"/>
  <c r="FL13" i="289"/>
  <c r="FL14" i="289" s="1"/>
  <c r="FJ40" i="278"/>
  <c r="FI129" i="325"/>
  <c r="FI117" i="325"/>
  <c r="FK28" i="278"/>
  <c r="FK29" i="278" s="1"/>
  <c r="FK40" i="278" s="1"/>
  <c r="FK130" i="325"/>
  <c r="FK118" i="325"/>
  <c r="FK26" i="327"/>
  <c r="FE64" i="278"/>
  <c r="FE66" i="278" s="1"/>
  <c r="FE105" i="278" s="1"/>
  <c r="FE109" i="278" s="1"/>
  <c r="FF80" i="278"/>
  <c r="FF81" i="278" s="1"/>
  <c r="FF107" i="278" s="1"/>
  <c r="FF119" i="278"/>
  <c r="FF120" i="278" s="1"/>
  <c r="FF157" i="278" s="1"/>
  <c r="FF127" i="278"/>
  <c r="FF128" i="278" s="1"/>
  <c r="FF158" i="278" s="1"/>
  <c r="FB329" i="278"/>
  <c r="FB30" i="265" s="1"/>
  <c r="FC314" i="278"/>
  <c r="FC315" i="278" s="1"/>
  <c r="FC327" i="278" s="1"/>
  <c r="FC67" i="265"/>
  <c r="FC323" i="278"/>
  <c r="FC324" i="278" s="1"/>
  <c r="FC328" i="278" s="1"/>
  <c r="FC73" i="265"/>
  <c r="FG39" i="278"/>
  <c r="FG41" i="278" s="1"/>
  <c r="FG127" i="278" s="1"/>
  <c r="FG128" i="278" s="1"/>
  <c r="FG158" i="278" s="1"/>
  <c r="FC10" i="265"/>
  <c r="FC11" i="265" s="1"/>
  <c r="FC29" i="265" s="1"/>
  <c r="FD311" i="278"/>
  <c r="FD312" i="278" s="1"/>
  <c r="FW319" i="278"/>
  <c r="FW310" i="278"/>
  <c r="FD10" i="265"/>
  <c r="FD320" i="278"/>
  <c r="FD321" i="278" s="1"/>
  <c r="FJ90" i="273"/>
  <c r="FH22" i="278"/>
  <c r="FH33" i="278" s="1"/>
  <c r="FH35" i="278" s="1"/>
  <c r="FH93" i="278" s="1"/>
  <c r="FD9" i="265"/>
  <c r="FI19" i="278"/>
  <c r="FI335" i="278"/>
  <c r="FE300" i="278"/>
  <c r="FE302" i="278" s="1"/>
  <c r="FE303" i="278" s="1"/>
  <c r="FH295" i="278"/>
  <c r="FH301" i="278" s="1"/>
  <c r="FJ20" i="275"/>
  <c r="FK17" i="275" s="1"/>
  <c r="FG57" i="278"/>
  <c r="FG58" i="278" s="1"/>
  <c r="FG72" i="278"/>
  <c r="FG73" i="278" s="1"/>
  <c r="FG106" i="278" s="1"/>
  <c r="FI202" i="273"/>
  <c r="FI203" i="273" s="1"/>
  <c r="FI276" i="278"/>
  <c r="FI278" i="278" s="1"/>
  <c r="FI294" i="278" s="1"/>
  <c r="FI244" i="278"/>
  <c r="FI246" i="278" s="1"/>
  <c r="FI290" i="278" s="1"/>
  <c r="FI252" i="278"/>
  <c r="FI254" i="278" s="1"/>
  <c r="FI291" i="278" s="1"/>
  <c r="FI260" i="278"/>
  <c r="FI262" i="278" s="1"/>
  <c r="FI292" i="278" s="1"/>
  <c r="FI268" i="278"/>
  <c r="FI270" i="278" s="1"/>
  <c r="FI293" i="278" s="1"/>
  <c r="FI236" i="278"/>
  <c r="FI238" i="278" s="1"/>
  <c r="FI289" i="278" s="1"/>
  <c r="FI212" i="278"/>
  <c r="FI214" i="278" s="1"/>
  <c r="FI286" i="278" s="1"/>
  <c r="FI220" i="278"/>
  <c r="FI222" i="278" s="1"/>
  <c r="FI287" i="278" s="1"/>
  <c r="FI228" i="278"/>
  <c r="FI230" i="278" s="1"/>
  <c r="FI288" i="278" s="1"/>
  <c r="FI204" i="278"/>
  <c r="FI206" i="278" s="1"/>
  <c r="FI285" i="278" s="1"/>
  <c r="FI188" i="278"/>
  <c r="FI190" i="278" s="1"/>
  <c r="FI283" i="278" s="1"/>
  <c r="FI196" i="278"/>
  <c r="FI198" i="278" s="1"/>
  <c r="FI284" i="278" s="1"/>
  <c r="FI172" i="278"/>
  <c r="FI174" i="278" s="1"/>
  <c r="FI281" i="278" s="1"/>
  <c r="FI180" i="278"/>
  <c r="FI182" i="278" s="1"/>
  <c r="FI282" i="278" s="1"/>
  <c r="FI143" i="278"/>
  <c r="FI145" i="278" s="1"/>
  <c r="FI160" i="278" s="1"/>
  <c r="FI152" i="278"/>
  <c r="FI154" i="278" s="1"/>
  <c r="FI161" i="278" s="1"/>
  <c r="FI134" i="278"/>
  <c r="FI136" i="278" s="1"/>
  <c r="FI159" i="278" s="1"/>
  <c r="FI20" i="278"/>
  <c r="FF64" i="278"/>
  <c r="FF61" i="278"/>
  <c r="FF62" i="278" s="1"/>
  <c r="FF65" i="278" s="1"/>
  <c r="FW275" i="278"/>
  <c r="FW243" i="278"/>
  <c r="FW259" i="278"/>
  <c r="FW267" i="278"/>
  <c r="FW235" i="278"/>
  <c r="FW211" i="278"/>
  <c r="FW219" i="278"/>
  <c r="FW251" i="278"/>
  <c r="FW227" i="278"/>
  <c r="FW187" i="278"/>
  <c r="FW195" i="278"/>
  <c r="FW203" i="278"/>
  <c r="FW171" i="278"/>
  <c r="FW179" i="278"/>
  <c r="FW142" i="278"/>
  <c r="FW151" i="278"/>
  <c r="FW133" i="278"/>
  <c r="FI197" i="273"/>
  <c r="FI198" i="273" s="1"/>
  <c r="FI201" i="273" s="1"/>
  <c r="FI208" i="273"/>
  <c r="FI209" i="273" s="1"/>
  <c r="FF3" i="278"/>
  <c r="FF3" i="320"/>
  <c r="FF3" i="275"/>
  <c r="FF3" i="273"/>
  <c r="FF3" i="315"/>
  <c r="FF3" i="324"/>
  <c r="FF3" i="286"/>
  <c r="FF3" i="288"/>
  <c r="FF3" i="282"/>
  <c r="FF3" i="285"/>
  <c r="FF3" i="325"/>
  <c r="FF3" i="327"/>
  <c r="FF3" i="323"/>
  <c r="FF3" i="265"/>
  <c r="FF3" i="289"/>
  <c r="FM219" i="273"/>
  <c r="FN40" i="273"/>
  <c r="FM43" i="273"/>
  <c r="FM45" i="273" s="1"/>
  <c r="FM149" i="273" s="1"/>
  <c r="FM150" i="273" s="1"/>
  <c r="FM49" i="324" s="1"/>
  <c r="FM50" i="324" s="1"/>
  <c r="FJ23" i="327"/>
  <c r="FJ60" i="324"/>
  <c r="FK89" i="273"/>
  <c r="FK11" i="286"/>
  <c r="FK93" i="273"/>
  <c r="FL94" i="273" s="1"/>
  <c r="FL181" i="273" s="1"/>
  <c r="FK169" i="273"/>
  <c r="FL170" i="273" s="1"/>
  <c r="FL172" i="273" s="1"/>
  <c r="FL173" i="273" s="1"/>
  <c r="FK207" i="273"/>
  <c r="FH57" i="324"/>
  <c r="FH63" i="324" s="1"/>
  <c r="FH64" i="324" s="1"/>
  <c r="FH20" i="327"/>
  <c r="FK88" i="273"/>
  <c r="FK180" i="273"/>
  <c r="FK124" i="273"/>
  <c r="FG34" i="265"/>
  <c r="FG66" i="324"/>
  <c r="FG28" i="285"/>
  <c r="FG11" i="325"/>
  <c r="FJ21" i="327"/>
  <c r="FJ58" i="324"/>
  <c r="FK55" i="273"/>
  <c r="FL56" i="273" s="1"/>
  <c r="FK27" i="324"/>
  <c r="FK28" i="324" s="1"/>
  <c r="FK178" i="273"/>
  <c r="FK32" i="324"/>
  <c r="FK33" i="324" s="1"/>
  <c r="FK37" i="324"/>
  <c r="FK38" i="324" s="1"/>
  <c r="FI21" i="285"/>
  <c r="FJ126" i="273"/>
  <c r="FJ59" i="324"/>
  <c r="FJ22" i="327"/>
  <c r="FH182" i="273"/>
  <c r="FG189" i="273"/>
  <c r="FG190" i="273" s="1"/>
  <c r="FK69" i="273"/>
  <c r="FK15" i="275"/>
  <c r="FK73" i="273"/>
  <c r="FL74" i="273" s="1"/>
  <c r="FK42" i="324"/>
  <c r="FK43" i="324" s="1"/>
  <c r="FI22" i="324"/>
  <c r="FI23" i="324" s="1"/>
  <c r="FI214" i="273"/>
  <c r="FI215" i="273" s="1"/>
  <c r="FI21" i="278" s="1"/>
  <c r="FJ70" i="273"/>
  <c r="FJ24" i="327"/>
  <c r="FJ61" i="324"/>
  <c r="FL64" i="273"/>
  <c r="FL65" i="273" s="1"/>
  <c r="FL45" i="325" s="1"/>
  <c r="FL2" i="275"/>
  <c r="FL2" i="324"/>
  <c r="FL51" i="273"/>
  <c r="FL52" i="273" s="1"/>
  <c r="FL107" i="325" s="1"/>
  <c r="FL108" i="325" s="1"/>
  <c r="FL135" i="325" s="1"/>
  <c r="FL2" i="288"/>
  <c r="FL2" i="285"/>
  <c r="FL2" i="327"/>
  <c r="FL163" i="273"/>
  <c r="FL164" i="273" s="1"/>
  <c r="FL2" i="265"/>
  <c r="FL154" i="273"/>
  <c r="FL155" i="273" s="1"/>
  <c r="FL2" i="289"/>
  <c r="FL2" i="278"/>
  <c r="FL220" i="273"/>
  <c r="FL221" i="273" s="1"/>
  <c r="FL2" i="286"/>
  <c r="FL2" i="323"/>
  <c r="FL2" i="273"/>
  <c r="FL84" i="273"/>
  <c r="FL85" i="273" s="1"/>
  <c r="FL2" i="315"/>
  <c r="FL2" i="282"/>
  <c r="FL2" i="325"/>
  <c r="FL121" i="273"/>
  <c r="FL122" i="273" s="1"/>
  <c r="FL125" i="273" s="1"/>
  <c r="FL2" i="320"/>
  <c r="FK4" i="323"/>
  <c r="FK4" i="275"/>
  <c r="FK4" i="285"/>
  <c r="FK4" i="315"/>
  <c r="FK4" i="324"/>
  <c r="FK4" i="289"/>
  <c r="FK4" i="278"/>
  <c r="FK4" i="282"/>
  <c r="FK4" i="327"/>
  <c r="FK4" i="320"/>
  <c r="FK4" i="273"/>
  <c r="FK4" i="325"/>
  <c r="FK4" i="288"/>
  <c r="FK4" i="265"/>
  <c r="FK4" i="286"/>
  <c r="FK179" i="273"/>
  <c r="FK68" i="273"/>
  <c r="FZ5" i="327"/>
  <c r="FZ5" i="325"/>
  <c r="FZ5" i="324"/>
  <c r="FZ5" i="323"/>
  <c r="FX34" i="273"/>
  <c r="FW44" i="273"/>
  <c r="FW39" i="273"/>
  <c r="FY28" i="273"/>
  <c r="FY29" i="273" s="1"/>
  <c r="FY33" i="273" s="1"/>
  <c r="FY32" i="273"/>
  <c r="FZ5" i="320"/>
  <c r="FZ25" i="273"/>
  <c r="FZ26" i="273" s="1"/>
  <c r="FZ5" i="315"/>
  <c r="FZ5" i="275"/>
  <c r="FZ5" i="286"/>
  <c r="FZ5" i="265"/>
  <c r="FZ5" i="288"/>
  <c r="FZ5" i="282"/>
  <c r="FZ5" i="285"/>
  <c r="FZ5" i="289"/>
  <c r="FZ5" i="278"/>
  <c r="FZ15" i="273"/>
  <c r="FZ16" i="273" s="1"/>
  <c r="FZ5" i="273"/>
  <c r="FY177" i="273"/>
  <c r="FY168" i="273"/>
  <c r="BN32" i="265"/>
  <c r="FG108" i="278" l="1"/>
  <c r="FG50" i="325"/>
  <c r="FG51" i="325" s="1"/>
  <c r="FG54" i="325" s="1"/>
  <c r="FG55" i="325" s="1"/>
  <c r="FG59" i="325" s="1"/>
  <c r="FG60" i="325" s="1"/>
  <c r="FM25" i="327"/>
  <c r="FM62" i="324"/>
  <c r="FX87" i="278"/>
  <c r="FX88" i="278" s="1"/>
  <c r="FX94" i="278" s="1"/>
  <c r="FX48" i="324"/>
  <c r="FM79" i="288"/>
  <c r="FM135" i="273"/>
  <c r="FM136" i="273" s="1"/>
  <c r="FM139" i="273" s="1"/>
  <c r="FL106" i="273"/>
  <c r="FL138" i="273"/>
  <c r="FH95" i="278"/>
  <c r="FH100" i="278" s="1"/>
  <c r="FH101" i="278" s="1"/>
  <c r="FJ276" i="278"/>
  <c r="FJ278" i="278" s="1"/>
  <c r="FJ294" i="278" s="1"/>
  <c r="FJ91" i="278"/>
  <c r="FL237" i="278"/>
  <c r="FL99" i="278"/>
  <c r="FJ140" i="273"/>
  <c r="FI92" i="278"/>
  <c r="FJ111" i="273"/>
  <c r="FI112" i="273" s="1"/>
  <c r="FI61" i="288" s="1"/>
  <c r="FI63" i="288" s="1"/>
  <c r="FI65" i="288" s="1"/>
  <c r="FJ51" i="288"/>
  <c r="FJ52" i="288" s="1"/>
  <c r="FJ56" i="288" s="1"/>
  <c r="FK46" i="325"/>
  <c r="FK55" i="288"/>
  <c r="FI39" i="288"/>
  <c r="FI43" i="288"/>
  <c r="FJ92" i="325"/>
  <c r="FJ42" i="288"/>
  <c r="FJ35" i="288"/>
  <c r="FJ37" i="288" s="1"/>
  <c r="FM103" i="273"/>
  <c r="FM104" i="273" s="1"/>
  <c r="FM107" i="273" s="1"/>
  <c r="FM26" i="288"/>
  <c r="FZ38" i="273"/>
  <c r="FZ13" i="288"/>
  <c r="FZ145" i="325"/>
  <c r="FK47" i="325"/>
  <c r="FK62" i="325" s="1"/>
  <c r="FL42" i="325"/>
  <c r="FL43" i="325" s="1"/>
  <c r="FL93" i="325"/>
  <c r="FK108" i="273"/>
  <c r="FJ58" i="325"/>
  <c r="FL79" i="278"/>
  <c r="FL221" i="278"/>
  <c r="FL118" i="278"/>
  <c r="FL49" i="278"/>
  <c r="FL153" i="278"/>
  <c r="FL135" i="278"/>
  <c r="FL56" i="278"/>
  <c r="FL71" i="278"/>
  <c r="FL173" i="278"/>
  <c r="FL126" i="278"/>
  <c r="FL144" i="278"/>
  <c r="FL197" i="278"/>
  <c r="FL213" i="278"/>
  <c r="FL181" i="278"/>
  <c r="FL253" i="278"/>
  <c r="FL189" i="278"/>
  <c r="FL205" i="278"/>
  <c r="FL261" i="278"/>
  <c r="FL277" i="278"/>
  <c r="FL269" i="278"/>
  <c r="FL229" i="278"/>
  <c r="FL245" i="278"/>
  <c r="FM13" i="289"/>
  <c r="FM14" i="289" s="1"/>
  <c r="FJ208" i="273"/>
  <c r="FJ209" i="273" s="1"/>
  <c r="FJ202" i="273"/>
  <c r="FJ203" i="273" s="1"/>
  <c r="FK34" i="278"/>
  <c r="BN334" i="278"/>
  <c r="BN336" i="278" s="1"/>
  <c r="BN12" i="325" s="1"/>
  <c r="FJ212" i="278"/>
  <c r="FJ214" i="278" s="1"/>
  <c r="FJ286" i="278" s="1"/>
  <c r="FL26" i="327"/>
  <c r="FL28" i="278"/>
  <c r="FL29" i="278" s="1"/>
  <c r="FL34" i="278" s="1"/>
  <c r="FL118" i="325"/>
  <c r="FL130" i="325"/>
  <c r="FJ129" i="325"/>
  <c r="FJ117" i="325"/>
  <c r="FJ197" i="273"/>
  <c r="FJ198" i="273" s="1"/>
  <c r="FJ201" i="273" s="1"/>
  <c r="FK90" i="273"/>
  <c r="FJ220" i="278"/>
  <c r="FJ222" i="278" s="1"/>
  <c r="FJ287" i="278" s="1"/>
  <c r="FJ143" i="278"/>
  <c r="FJ145" i="278" s="1"/>
  <c r="FJ160" i="278" s="1"/>
  <c r="FF162" i="278"/>
  <c r="FF300" i="278" s="1"/>
  <c r="FF302" i="278" s="1"/>
  <c r="FF303" i="278" s="1"/>
  <c r="FJ20" i="278"/>
  <c r="FJ196" i="278"/>
  <c r="FJ198" i="278" s="1"/>
  <c r="FJ284" i="278" s="1"/>
  <c r="FJ188" i="278"/>
  <c r="FJ190" i="278" s="1"/>
  <c r="FJ283" i="278" s="1"/>
  <c r="FH39" i="278"/>
  <c r="FH41" i="278" s="1"/>
  <c r="FH50" i="278" s="1"/>
  <c r="FH51" i="278" s="1"/>
  <c r="FH104" i="278" s="1"/>
  <c r="FJ180" i="278"/>
  <c r="FJ182" i="278" s="1"/>
  <c r="FJ282" i="278" s="1"/>
  <c r="FJ260" i="278"/>
  <c r="FJ262" i="278" s="1"/>
  <c r="FJ292" i="278" s="1"/>
  <c r="FG80" i="278"/>
  <c r="FG81" i="278" s="1"/>
  <c r="FG107" i="278" s="1"/>
  <c r="FC329" i="278"/>
  <c r="FC30" i="265" s="1"/>
  <c r="FJ252" i="278"/>
  <c r="FJ254" i="278" s="1"/>
  <c r="FJ291" i="278" s="1"/>
  <c r="FG119" i="278"/>
  <c r="FG120" i="278" s="1"/>
  <c r="FG157" i="278" s="1"/>
  <c r="FG162" i="278" s="1"/>
  <c r="FG50" i="278"/>
  <c r="FG51" i="278" s="1"/>
  <c r="FG104" i="278" s="1"/>
  <c r="FD323" i="278"/>
  <c r="FD324" i="278" s="1"/>
  <c r="FD328" i="278" s="1"/>
  <c r="FD73" i="265"/>
  <c r="FD314" i="278"/>
  <c r="FD315" i="278" s="1"/>
  <c r="FD327" i="278" s="1"/>
  <c r="FD67" i="265"/>
  <c r="FE10" i="265"/>
  <c r="FE320" i="278"/>
  <c r="FE321" i="278" s="1"/>
  <c r="FE311" i="278"/>
  <c r="FE312" i="278" s="1"/>
  <c r="FJ134" i="278"/>
  <c r="FJ136" i="278" s="1"/>
  <c r="FJ159" i="278" s="1"/>
  <c r="FJ228" i="278"/>
  <c r="FJ230" i="278" s="1"/>
  <c r="FJ288" i="278" s="1"/>
  <c r="FJ204" i="278"/>
  <c r="FJ206" i="278" s="1"/>
  <c r="FJ285" i="278" s="1"/>
  <c r="FJ268" i="278"/>
  <c r="FJ270" i="278" s="1"/>
  <c r="FJ293" i="278" s="1"/>
  <c r="FX319" i="278"/>
  <c r="FX310" i="278"/>
  <c r="FJ152" i="278"/>
  <c r="FJ154" i="278" s="1"/>
  <c r="FJ161" i="278" s="1"/>
  <c r="FJ172" i="278"/>
  <c r="FJ174" i="278" s="1"/>
  <c r="FJ281" i="278" s="1"/>
  <c r="FJ236" i="278"/>
  <c r="FJ238" i="278" s="1"/>
  <c r="FJ289" i="278" s="1"/>
  <c r="FJ244" i="278"/>
  <c r="FJ246" i="278" s="1"/>
  <c r="FJ290" i="278" s="1"/>
  <c r="FD11" i="265"/>
  <c r="FD29" i="265" s="1"/>
  <c r="FK20" i="275"/>
  <c r="FL17" i="275" s="1"/>
  <c r="FI22" i="278"/>
  <c r="FI33" i="278" s="1"/>
  <c r="FI35" i="278" s="1"/>
  <c r="FI93" i="278" s="1"/>
  <c r="FE9" i="265"/>
  <c r="FJ19" i="278"/>
  <c r="FJ335" i="278"/>
  <c r="FF66" i="278"/>
  <c r="FF105" i="278" s="1"/>
  <c r="FF109" i="278" s="1"/>
  <c r="FX44" i="273"/>
  <c r="FX275" i="278"/>
  <c r="FX267" i="278"/>
  <c r="FX251" i="278"/>
  <c r="FX259" i="278"/>
  <c r="FX203" i="278"/>
  <c r="FX211" i="278"/>
  <c r="FX219" i="278"/>
  <c r="FX243" i="278"/>
  <c r="FX235" i="278"/>
  <c r="FX227" i="278"/>
  <c r="FX179" i="278"/>
  <c r="FX195" i="278"/>
  <c r="FX171" i="278"/>
  <c r="FX187" i="278"/>
  <c r="FX133" i="278"/>
  <c r="FX142" i="278"/>
  <c r="FX151" i="278"/>
  <c r="FI295" i="278"/>
  <c r="FI301" i="278" s="1"/>
  <c r="FH72" i="278"/>
  <c r="FH73" i="278" s="1"/>
  <c r="FH106" i="278" s="1"/>
  <c r="FH57" i="278"/>
  <c r="FH58" i="278" s="1"/>
  <c r="FG61" i="278"/>
  <c r="FG62" i="278" s="1"/>
  <c r="FG65" i="278" s="1"/>
  <c r="FG64" i="278"/>
  <c r="FK24" i="327"/>
  <c r="FK61" i="324"/>
  <c r="FG3" i="286"/>
  <c r="FG3" i="273"/>
  <c r="FG3" i="288"/>
  <c r="FG3" i="278"/>
  <c r="FG3" i="285"/>
  <c r="FG3" i="325"/>
  <c r="FG3" i="320"/>
  <c r="FG3" i="315"/>
  <c r="FG3" i="327"/>
  <c r="FG3" i="275"/>
  <c r="FG3" i="265"/>
  <c r="FG3" i="324"/>
  <c r="FG3" i="323"/>
  <c r="FG3" i="289"/>
  <c r="FG3" i="282"/>
  <c r="FK60" i="324"/>
  <c r="FK23" i="327"/>
  <c r="FL179" i="273"/>
  <c r="FL68" i="273"/>
  <c r="FL11" i="286"/>
  <c r="FL93" i="273"/>
  <c r="FM94" i="273" s="1"/>
  <c r="FM181" i="273" s="1"/>
  <c r="FL89" i="273"/>
  <c r="FJ22" i="324"/>
  <c r="FJ23" i="324" s="1"/>
  <c r="FK70" i="273"/>
  <c r="FJ214" i="273"/>
  <c r="FJ215" i="273" s="1"/>
  <c r="FJ21" i="278" s="1"/>
  <c r="FL124" i="273"/>
  <c r="FL180" i="273"/>
  <c r="FL88" i="273"/>
  <c r="FH189" i="273"/>
  <c r="FH190" i="273" s="1"/>
  <c r="FI182" i="273"/>
  <c r="FK59" i="324"/>
  <c r="FK22" i="327"/>
  <c r="FH11" i="325"/>
  <c r="FH66" i="324"/>
  <c r="FH28" i="285"/>
  <c r="FH34" i="265"/>
  <c r="FM2" i="286"/>
  <c r="FM220" i="273"/>
  <c r="FM221" i="273" s="1"/>
  <c r="FM2" i="275"/>
  <c r="FM154" i="273"/>
  <c r="FM155" i="273" s="1"/>
  <c r="FM2" i="289"/>
  <c r="FM2" i="323"/>
  <c r="FM163" i="273"/>
  <c r="FM164" i="273" s="1"/>
  <c r="FM2" i="278"/>
  <c r="FM51" i="273"/>
  <c r="FM52" i="273" s="1"/>
  <c r="FM107" i="325" s="1"/>
  <c r="FM108" i="325" s="1"/>
  <c r="FM135" i="325" s="1"/>
  <c r="FM2" i="273"/>
  <c r="FM64" i="273"/>
  <c r="FM65" i="273" s="1"/>
  <c r="FM45" i="325" s="1"/>
  <c r="FM2" i="315"/>
  <c r="FM2" i="325"/>
  <c r="FM121" i="273"/>
  <c r="FM122" i="273" s="1"/>
  <c r="FM125" i="273" s="1"/>
  <c r="FM2" i="265"/>
  <c r="FM2" i="324"/>
  <c r="FM2" i="282"/>
  <c r="FM2" i="285"/>
  <c r="FM2" i="320"/>
  <c r="FM84" i="273"/>
  <c r="FM85" i="273" s="1"/>
  <c r="FM2" i="288"/>
  <c r="FM2" i="327"/>
  <c r="FL15" i="275"/>
  <c r="FL69" i="273"/>
  <c r="FL42" i="324"/>
  <c r="FL43" i="324" s="1"/>
  <c r="FL73" i="273"/>
  <c r="FM74" i="273" s="1"/>
  <c r="FK126" i="273"/>
  <c r="FJ21" i="285"/>
  <c r="FN43" i="273"/>
  <c r="FN45" i="273" s="1"/>
  <c r="FN149" i="273" s="1"/>
  <c r="FN150" i="273" s="1"/>
  <c r="FN49" i="324" s="1"/>
  <c r="FN50" i="324" s="1"/>
  <c r="FN219" i="273"/>
  <c r="FO40" i="273"/>
  <c r="FL169" i="273"/>
  <c r="FM170" i="273" s="1"/>
  <c r="FM172" i="273" s="1"/>
  <c r="FM173" i="273" s="1"/>
  <c r="FL207" i="273"/>
  <c r="FL32" i="324"/>
  <c r="FL33" i="324" s="1"/>
  <c r="FL37" i="324"/>
  <c r="FL38" i="324" s="1"/>
  <c r="FL55" i="273"/>
  <c r="FM56" i="273" s="1"/>
  <c r="FL27" i="324"/>
  <c r="FL28" i="324" s="1"/>
  <c r="FL178" i="273"/>
  <c r="FI20" i="327"/>
  <c r="FI57" i="324"/>
  <c r="FI63" i="324" s="1"/>
  <c r="FI64" i="324" s="1"/>
  <c r="FK58" i="324"/>
  <c r="FK21" i="327"/>
  <c r="FL4" i="323"/>
  <c r="FL4" i="286"/>
  <c r="FL4" i="265"/>
  <c r="FL4" i="285"/>
  <c r="FL4" i="275"/>
  <c r="FL4" i="324"/>
  <c r="FL4" i="315"/>
  <c r="FL4" i="327"/>
  <c r="FL4" i="289"/>
  <c r="FL4" i="282"/>
  <c r="FL4" i="288"/>
  <c r="FL4" i="320"/>
  <c r="FL4" i="325"/>
  <c r="FL4" i="278"/>
  <c r="FL4" i="273"/>
  <c r="FX39" i="273"/>
  <c r="GA5" i="327"/>
  <c r="GA5" i="325"/>
  <c r="GA5" i="323"/>
  <c r="GA5" i="324"/>
  <c r="FY34" i="273"/>
  <c r="FZ28" i="273"/>
  <c r="FZ29" i="273" s="1"/>
  <c r="FZ33" i="273" s="1"/>
  <c r="FZ32" i="273"/>
  <c r="GA5" i="320"/>
  <c r="GA25" i="273"/>
  <c r="GA26" i="273" s="1"/>
  <c r="GA5" i="315"/>
  <c r="GA5" i="265"/>
  <c r="GA5" i="288"/>
  <c r="GA5" i="282"/>
  <c r="GA5" i="275"/>
  <c r="GA5" i="286"/>
  <c r="GA5" i="285"/>
  <c r="GA5" i="289"/>
  <c r="GA5" i="278"/>
  <c r="GA15" i="273"/>
  <c r="GA16" i="273" s="1"/>
  <c r="GA5" i="273"/>
  <c r="FZ177" i="273"/>
  <c r="FZ168" i="273"/>
  <c r="FH108" i="278" l="1"/>
  <c r="FH50" i="325"/>
  <c r="FH51" i="325" s="1"/>
  <c r="FH54" i="325" s="1"/>
  <c r="FH55" i="325" s="1"/>
  <c r="FH59" i="325" s="1"/>
  <c r="FH60" i="325" s="1"/>
  <c r="FN25" i="327"/>
  <c r="FN62" i="324"/>
  <c r="FY87" i="278"/>
  <c r="FY88" i="278" s="1"/>
  <c r="FY94" i="278" s="1"/>
  <c r="FY48" i="324"/>
  <c r="FM106" i="273"/>
  <c r="FM138" i="273"/>
  <c r="FI95" i="278"/>
  <c r="FI100" i="278" s="1"/>
  <c r="FI101" i="278" s="1"/>
  <c r="FN79" i="288"/>
  <c r="FN135" i="273"/>
  <c r="FN136" i="273" s="1"/>
  <c r="FN139" i="273" s="1"/>
  <c r="FK260" i="278"/>
  <c r="FK262" i="278" s="1"/>
  <c r="FK292" i="278" s="1"/>
  <c r="FK91" i="278"/>
  <c r="FK140" i="273"/>
  <c r="FJ92" i="278"/>
  <c r="FM269" i="278"/>
  <c r="FM99" i="278"/>
  <c r="FK111" i="273"/>
  <c r="FJ112" i="273" s="1"/>
  <c r="FJ61" i="288" s="1"/>
  <c r="FJ63" i="288" s="1"/>
  <c r="FJ65" i="288" s="1"/>
  <c r="FK51" i="288"/>
  <c r="FK52" i="288" s="1"/>
  <c r="FK56" i="288" s="1"/>
  <c r="FL46" i="325"/>
  <c r="FL47" i="325" s="1"/>
  <c r="FL62" i="325" s="1"/>
  <c r="FL55" i="288"/>
  <c r="FK92" i="325"/>
  <c r="FK42" i="288"/>
  <c r="FK35" i="288"/>
  <c r="FK37" i="288" s="1"/>
  <c r="FJ43" i="288"/>
  <c r="FJ39" i="288"/>
  <c r="GA38" i="273"/>
  <c r="GA13" i="288"/>
  <c r="GA145" i="325"/>
  <c r="FN103" i="273"/>
  <c r="FN104" i="273" s="1"/>
  <c r="FN107" i="273" s="1"/>
  <c r="FN26" i="288"/>
  <c r="FM42" i="325"/>
  <c r="FM43" i="325" s="1"/>
  <c r="FM93" i="325"/>
  <c r="FL108" i="273"/>
  <c r="FK58" i="325"/>
  <c r="FM213" i="278"/>
  <c r="FM277" i="278"/>
  <c r="FM49" i="278"/>
  <c r="FM118" i="278"/>
  <c r="FM144" i="278"/>
  <c r="FM79" i="278"/>
  <c r="FM71" i="278"/>
  <c r="FM153" i="278"/>
  <c r="FM181" i="278"/>
  <c r="FM221" i="278"/>
  <c r="FM261" i="278"/>
  <c r="FM56" i="278"/>
  <c r="FM189" i="278"/>
  <c r="FM205" i="278"/>
  <c r="FM126" i="278"/>
  <c r="FM135" i="278"/>
  <c r="FM173" i="278"/>
  <c r="FM237" i="278"/>
  <c r="FM253" i="278"/>
  <c r="FN13" i="289"/>
  <c r="FN14" i="289" s="1"/>
  <c r="FM197" i="278"/>
  <c r="FM245" i="278"/>
  <c r="FM229" i="278"/>
  <c r="FK134" i="278"/>
  <c r="FK136" i="278" s="1"/>
  <c r="FK159" i="278" s="1"/>
  <c r="BN11" i="327"/>
  <c r="FK220" i="278"/>
  <c r="FK222" i="278" s="1"/>
  <c r="FK287" i="278" s="1"/>
  <c r="FK202" i="273"/>
  <c r="FK203" i="273" s="1"/>
  <c r="FL40" i="278"/>
  <c r="FK180" i="278"/>
  <c r="FK182" i="278" s="1"/>
  <c r="FK282" i="278" s="1"/>
  <c r="FM28" i="278"/>
  <c r="FM29" i="278" s="1"/>
  <c r="FM40" i="278" s="1"/>
  <c r="FM130" i="325"/>
  <c r="FM118" i="325"/>
  <c r="FM26" i="327"/>
  <c r="FK197" i="273"/>
  <c r="FK198" i="273" s="1"/>
  <c r="FK201" i="273" s="1"/>
  <c r="FL90" i="273"/>
  <c r="FK129" i="325"/>
  <c r="FK117" i="325"/>
  <c r="FK20" i="278"/>
  <c r="FK228" i="278"/>
  <c r="FK230" i="278" s="1"/>
  <c r="FK288" i="278" s="1"/>
  <c r="FK208" i="273"/>
  <c r="FK209" i="273" s="1"/>
  <c r="FH119" i="278"/>
  <c r="FH120" i="278" s="1"/>
  <c r="FH157" i="278" s="1"/>
  <c r="FK152" i="278"/>
  <c r="FK154" i="278" s="1"/>
  <c r="FK161" i="278" s="1"/>
  <c r="FK196" i="278"/>
  <c r="FK198" i="278" s="1"/>
  <c r="FK284" i="278" s="1"/>
  <c r="FK143" i="278"/>
  <c r="FK145" i="278" s="1"/>
  <c r="FK160" i="278" s="1"/>
  <c r="FK188" i="278"/>
  <c r="FK190" i="278" s="1"/>
  <c r="FK283" i="278" s="1"/>
  <c r="FK172" i="278"/>
  <c r="FK174" i="278" s="1"/>
  <c r="FK281" i="278" s="1"/>
  <c r="FK236" i="278"/>
  <c r="FK238" i="278" s="1"/>
  <c r="FK289" i="278" s="1"/>
  <c r="FK204" i="278"/>
  <c r="FK206" i="278" s="1"/>
  <c r="FK285" i="278" s="1"/>
  <c r="FK212" i="278"/>
  <c r="FK214" i="278" s="1"/>
  <c r="FK286" i="278" s="1"/>
  <c r="FK268" i="278"/>
  <c r="FK270" i="278" s="1"/>
  <c r="FK293" i="278" s="1"/>
  <c r="FK276" i="278"/>
  <c r="FK278" i="278" s="1"/>
  <c r="FK294" i="278" s="1"/>
  <c r="FK244" i="278"/>
  <c r="FK246" i="278" s="1"/>
  <c r="FK290" i="278" s="1"/>
  <c r="FK252" i="278"/>
  <c r="FK254" i="278" s="1"/>
  <c r="FK291" i="278" s="1"/>
  <c r="FH80" i="278"/>
  <c r="FH81" i="278" s="1"/>
  <c r="FH107" i="278" s="1"/>
  <c r="FH127" i="278"/>
  <c r="FH128" i="278" s="1"/>
  <c r="FH158" i="278" s="1"/>
  <c r="FD329" i="278"/>
  <c r="FD30" i="265" s="1"/>
  <c r="FE323" i="278"/>
  <c r="FE324" i="278" s="1"/>
  <c r="FE328" i="278" s="1"/>
  <c r="FE73" i="265"/>
  <c r="FE11" i="265"/>
  <c r="FE29" i="265" s="1"/>
  <c r="FE314" i="278"/>
  <c r="FE315" i="278" s="1"/>
  <c r="FE327" i="278" s="1"/>
  <c r="FE67" i="265"/>
  <c r="FJ295" i="278"/>
  <c r="FJ301" i="278" s="1"/>
  <c r="FY319" i="278"/>
  <c r="FY310" i="278"/>
  <c r="FF311" i="278"/>
  <c r="FF312" i="278" s="1"/>
  <c r="FF10" i="265"/>
  <c r="FF320" i="278"/>
  <c r="FF321" i="278" s="1"/>
  <c r="FI39" i="278"/>
  <c r="FI41" i="278" s="1"/>
  <c r="FI127" i="278" s="1"/>
  <c r="FI128" i="278" s="1"/>
  <c r="FI158" i="278" s="1"/>
  <c r="FL20" i="275"/>
  <c r="FM17" i="275" s="1"/>
  <c r="FJ22" i="278"/>
  <c r="FJ33" i="278" s="1"/>
  <c r="FJ35" i="278" s="1"/>
  <c r="FJ93" i="278" s="1"/>
  <c r="FG66" i="278"/>
  <c r="FG105" i="278" s="1"/>
  <c r="FG109" i="278" s="1"/>
  <c r="FF9" i="265"/>
  <c r="FK19" i="278"/>
  <c r="FK335" i="278"/>
  <c r="FG300" i="278"/>
  <c r="FG302" i="278" s="1"/>
  <c r="FG303" i="278" s="1"/>
  <c r="FN261" i="278"/>
  <c r="FY44" i="273"/>
  <c r="FY275" i="278"/>
  <c r="FY259" i="278"/>
  <c r="FY267" i="278"/>
  <c r="FY243" i="278"/>
  <c r="FY251" i="278"/>
  <c r="FY235" i="278"/>
  <c r="FY227" i="278"/>
  <c r="FY203" i="278"/>
  <c r="FY211" i="278"/>
  <c r="FY219" i="278"/>
  <c r="FY171" i="278"/>
  <c r="FY187" i="278"/>
  <c r="FY195" i="278"/>
  <c r="FY179" i="278"/>
  <c r="FY133" i="278"/>
  <c r="FY142" i="278"/>
  <c r="FY151" i="278"/>
  <c r="FI72" i="278"/>
  <c r="FI73" i="278" s="1"/>
  <c r="FI106" i="278" s="1"/>
  <c r="FI57" i="278"/>
  <c r="FI58" i="278" s="1"/>
  <c r="FH64" i="278"/>
  <c r="FH61" i="278"/>
  <c r="FH62" i="278" s="1"/>
  <c r="FH65" i="278" s="1"/>
  <c r="FI66" i="324"/>
  <c r="FI28" i="285"/>
  <c r="FI11" i="325"/>
  <c r="FI34" i="265"/>
  <c r="FM179" i="273"/>
  <c r="FM68" i="273"/>
  <c r="FM4" i="282"/>
  <c r="FM4" i="323"/>
  <c r="FM4" i="288"/>
  <c r="FM4" i="327"/>
  <c r="FM4" i="265"/>
  <c r="FM4" i="325"/>
  <c r="FM4" i="278"/>
  <c r="FM4" i="285"/>
  <c r="FM4" i="320"/>
  <c r="FM4" i="286"/>
  <c r="FM4" i="315"/>
  <c r="FM4" i="273"/>
  <c r="FM4" i="324"/>
  <c r="FM4" i="289"/>
  <c r="FM4" i="275"/>
  <c r="FL126" i="273"/>
  <c r="FK21" i="285"/>
  <c r="FH3" i="327"/>
  <c r="FH3" i="325"/>
  <c r="FH3" i="324"/>
  <c r="FH3" i="286"/>
  <c r="FH3" i="320"/>
  <c r="FH3" i="273"/>
  <c r="FH3" i="278"/>
  <c r="FH3" i="285"/>
  <c r="FH3" i="323"/>
  <c r="FH3" i="275"/>
  <c r="FH3" i="288"/>
  <c r="FH3" i="265"/>
  <c r="FH3" i="289"/>
  <c r="FH3" i="315"/>
  <c r="FH3" i="282"/>
  <c r="FL23" i="327"/>
  <c r="FL60" i="324"/>
  <c r="FP40" i="273"/>
  <c r="FO43" i="273"/>
  <c r="FO45" i="273" s="1"/>
  <c r="FO149" i="273" s="1"/>
  <c r="FO150" i="273" s="1"/>
  <c r="FO49" i="324" s="1"/>
  <c r="FO50" i="324" s="1"/>
  <c r="FO219" i="273"/>
  <c r="FM88" i="273"/>
  <c r="FM180" i="273"/>
  <c r="FM124" i="273"/>
  <c r="FM73" i="273"/>
  <c r="FN74" i="273" s="1"/>
  <c r="FM42" i="324"/>
  <c r="FM43" i="324" s="1"/>
  <c r="FM15" i="275"/>
  <c r="FM69" i="273"/>
  <c r="FM207" i="273"/>
  <c r="FM169" i="273"/>
  <c r="FN170" i="273" s="1"/>
  <c r="FN172" i="273" s="1"/>
  <c r="FN173" i="273" s="1"/>
  <c r="FL70" i="273"/>
  <c r="FK22" i="324"/>
  <c r="FK23" i="324" s="1"/>
  <c r="FK214" i="273"/>
  <c r="FK215" i="273" s="1"/>
  <c r="FK21" i="278" s="1"/>
  <c r="FL59" i="324"/>
  <c r="FL22" i="327"/>
  <c r="FL24" i="327"/>
  <c r="FL61" i="324"/>
  <c r="FJ57" i="324"/>
  <c r="FJ63" i="324" s="1"/>
  <c r="FJ64" i="324" s="1"/>
  <c r="FJ20" i="327"/>
  <c r="FL58" i="324"/>
  <c r="FL21" i="327"/>
  <c r="FN2" i="282"/>
  <c r="FN2" i="315"/>
  <c r="FN2" i="288"/>
  <c r="FN2" i="285"/>
  <c r="FN2" i="327"/>
  <c r="FN2" i="324"/>
  <c r="FN2" i="289"/>
  <c r="FN64" i="273"/>
  <c r="FN65" i="273" s="1"/>
  <c r="FN45" i="325" s="1"/>
  <c r="FN2" i="265"/>
  <c r="FN84" i="273"/>
  <c r="FN85" i="273" s="1"/>
  <c r="FN220" i="273"/>
  <c r="FN221" i="273" s="1"/>
  <c r="FN163" i="273"/>
  <c r="FN164" i="273" s="1"/>
  <c r="FN2" i="275"/>
  <c r="FN121" i="273"/>
  <c r="FN122" i="273" s="1"/>
  <c r="FN125" i="273" s="1"/>
  <c r="FN2" i="325"/>
  <c r="FN2" i="278"/>
  <c r="FN2" i="323"/>
  <c r="FN2" i="320"/>
  <c r="FN2" i="273"/>
  <c r="FN154" i="273"/>
  <c r="FN155" i="273" s="1"/>
  <c r="FN2" i="286"/>
  <c r="FN51" i="273"/>
  <c r="FN52" i="273" s="1"/>
  <c r="FN107" i="325" s="1"/>
  <c r="FN108" i="325" s="1"/>
  <c r="FN135" i="325" s="1"/>
  <c r="FM93" i="273"/>
  <c r="FN94" i="273" s="1"/>
  <c r="FN181" i="273" s="1"/>
  <c r="FM11" i="286"/>
  <c r="FM89" i="273"/>
  <c r="FM32" i="324"/>
  <c r="FM33" i="324" s="1"/>
  <c r="FM27" i="324"/>
  <c r="FM28" i="324" s="1"/>
  <c r="FM178" i="273"/>
  <c r="FM37" i="324"/>
  <c r="FM38" i="324" s="1"/>
  <c r="FM55" i="273"/>
  <c r="FN56" i="273" s="1"/>
  <c r="FI189" i="273"/>
  <c r="FI190" i="273" s="1"/>
  <c r="FJ182" i="273"/>
  <c r="FY39" i="273"/>
  <c r="GB5" i="327"/>
  <c r="GB5" i="325"/>
  <c r="GB5" i="324"/>
  <c r="GB5" i="323"/>
  <c r="FZ34" i="273"/>
  <c r="GA28" i="273"/>
  <c r="GA29" i="273" s="1"/>
  <c r="GA33" i="273" s="1"/>
  <c r="GA32" i="273"/>
  <c r="GB5" i="320"/>
  <c r="GB25" i="273"/>
  <c r="GB26" i="273" s="1"/>
  <c r="GB5" i="315"/>
  <c r="GB5" i="288"/>
  <c r="GB5" i="282"/>
  <c r="GB5" i="275"/>
  <c r="GB5" i="286"/>
  <c r="GB5" i="265"/>
  <c r="GB5" i="285"/>
  <c r="GB5" i="289"/>
  <c r="GB5" i="278"/>
  <c r="GB15" i="273"/>
  <c r="GB16" i="273" s="1"/>
  <c r="GB5" i="273"/>
  <c r="GA177" i="273"/>
  <c r="GA168" i="273"/>
  <c r="FI108" i="278" l="1"/>
  <c r="FI50" i="325"/>
  <c r="FI51" i="325" s="1"/>
  <c r="FI54" i="325" s="1"/>
  <c r="FI55" i="325" s="1"/>
  <c r="FI59" i="325" s="1"/>
  <c r="FI60" i="325" s="1"/>
  <c r="FO62" i="324"/>
  <c r="FO25" i="327"/>
  <c r="FZ87" i="278"/>
  <c r="FZ88" i="278" s="1"/>
  <c r="FZ94" i="278" s="1"/>
  <c r="FZ48" i="324"/>
  <c r="FJ95" i="278"/>
  <c r="FJ100" i="278" s="1"/>
  <c r="FJ101" i="278" s="1"/>
  <c r="FL140" i="273"/>
  <c r="FK92" i="278"/>
  <c r="FO79" i="288"/>
  <c r="FO135" i="273"/>
  <c r="FO136" i="273" s="1"/>
  <c r="FO139" i="273" s="1"/>
  <c r="FN253" i="278"/>
  <c r="FN99" i="278"/>
  <c r="FL252" i="278"/>
  <c r="FL254" i="278" s="1"/>
  <c r="FL291" i="278" s="1"/>
  <c r="FL91" i="278"/>
  <c r="FN106" i="273"/>
  <c r="FN138" i="273"/>
  <c r="FL111" i="273"/>
  <c r="FK112" i="273" s="1"/>
  <c r="FK61" i="288" s="1"/>
  <c r="FK63" i="288" s="1"/>
  <c r="FK65" i="288" s="1"/>
  <c r="FL51" i="288"/>
  <c r="FL52" i="288" s="1"/>
  <c r="FL56" i="288" s="1"/>
  <c r="FM46" i="325"/>
  <c r="FM47" i="325" s="1"/>
  <c r="FM62" i="325" s="1"/>
  <c r="FM55" i="288"/>
  <c r="FK43" i="288"/>
  <c r="FK39" i="288"/>
  <c r="FL92" i="325"/>
  <c r="FL42" i="288"/>
  <c r="FL35" i="288"/>
  <c r="FL37" i="288" s="1"/>
  <c r="GB38" i="273"/>
  <c r="GB145" i="325"/>
  <c r="GB13" i="288"/>
  <c r="FO103" i="273"/>
  <c r="FO104" i="273" s="1"/>
  <c r="FO107" i="273" s="1"/>
  <c r="FO26" i="288"/>
  <c r="FN42" i="325"/>
  <c r="FN43" i="325" s="1"/>
  <c r="FN93" i="325"/>
  <c r="FM108" i="273"/>
  <c r="FL58" i="325"/>
  <c r="FN49" i="278"/>
  <c r="FN135" i="278"/>
  <c r="FN153" i="278"/>
  <c r="FN79" i="278"/>
  <c r="FN118" i="278"/>
  <c r="FN189" i="278"/>
  <c r="FN71" i="278"/>
  <c r="FN173" i="278"/>
  <c r="FN213" i="278"/>
  <c r="FN56" i="278"/>
  <c r="FN144" i="278"/>
  <c r="FN126" i="278"/>
  <c r="FN205" i="278"/>
  <c r="FN237" i="278"/>
  <c r="FN197" i="278"/>
  <c r="FN221" i="278"/>
  <c r="FN181" i="278"/>
  <c r="FN229" i="278"/>
  <c r="FN277" i="278"/>
  <c r="FN269" i="278"/>
  <c r="FN245" i="278"/>
  <c r="FO13" i="289"/>
  <c r="FO14" i="289" s="1"/>
  <c r="FL197" i="273"/>
  <c r="FL198" i="273" s="1"/>
  <c r="FL201" i="273" s="1"/>
  <c r="FL208" i="273"/>
  <c r="FL209" i="273" s="1"/>
  <c r="FL202" i="273"/>
  <c r="FL203" i="273" s="1"/>
  <c r="FM90" i="273"/>
  <c r="FL143" i="278"/>
  <c r="FL145" i="278" s="1"/>
  <c r="FL160" i="278" s="1"/>
  <c r="FM34" i="278"/>
  <c r="FL20" i="278"/>
  <c r="FL188" i="278"/>
  <c r="FL190" i="278" s="1"/>
  <c r="FL283" i="278" s="1"/>
  <c r="FL134" i="278"/>
  <c r="FL136" i="278" s="1"/>
  <c r="FL159" i="278" s="1"/>
  <c r="FL196" i="278"/>
  <c r="FL198" i="278" s="1"/>
  <c r="FL284" i="278" s="1"/>
  <c r="FL180" i="278"/>
  <c r="FL182" i="278" s="1"/>
  <c r="FL282" i="278" s="1"/>
  <c r="FL268" i="278"/>
  <c r="FL270" i="278" s="1"/>
  <c r="FL293" i="278" s="1"/>
  <c r="FL152" i="278"/>
  <c r="FL154" i="278" s="1"/>
  <c r="FL161" i="278" s="1"/>
  <c r="FL228" i="278"/>
  <c r="FL230" i="278" s="1"/>
  <c r="FL288" i="278" s="1"/>
  <c r="FL204" i="278"/>
  <c r="FL206" i="278" s="1"/>
  <c r="FL285" i="278" s="1"/>
  <c r="FL236" i="278"/>
  <c r="FL238" i="278" s="1"/>
  <c r="FL289" i="278" s="1"/>
  <c r="FL276" i="278"/>
  <c r="FL278" i="278" s="1"/>
  <c r="FL294" i="278" s="1"/>
  <c r="FL220" i="278"/>
  <c r="FL222" i="278" s="1"/>
  <c r="FL287" i="278" s="1"/>
  <c r="FL260" i="278"/>
  <c r="FL262" i="278" s="1"/>
  <c r="FL292" i="278" s="1"/>
  <c r="FL172" i="278"/>
  <c r="FL174" i="278" s="1"/>
  <c r="FL281" i="278" s="1"/>
  <c r="FL212" i="278"/>
  <c r="FL214" i="278" s="1"/>
  <c r="FL286" i="278" s="1"/>
  <c r="FL244" i="278"/>
  <c r="FL246" i="278" s="1"/>
  <c r="FL290" i="278" s="1"/>
  <c r="FH162" i="278"/>
  <c r="FH300" i="278" s="1"/>
  <c r="FH302" i="278" s="1"/>
  <c r="FH303" i="278" s="1"/>
  <c r="FN26" i="327"/>
  <c r="FL129" i="325"/>
  <c r="FL117" i="325"/>
  <c r="FN28" i="278"/>
  <c r="FN29" i="278" s="1"/>
  <c r="FN40" i="278" s="1"/>
  <c r="FN130" i="325"/>
  <c r="FN118" i="325"/>
  <c r="FI80" i="278"/>
  <c r="FI81" i="278" s="1"/>
  <c r="FI107" i="278" s="1"/>
  <c r="FK295" i="278"/>
  <c r="FK301" i="278" s="1"/>
  <c r="FI119" i="278"/>
  <c r="FI120" i="278" s="1"/>
  <c r="FI157" i="278" s="1"/>
  <c r="FI162" i="278" s="1"/>
  <c r="FE329" i="278"/>
  <c r="FE30" i="265" s="1"/>
  <c r="FM20" i="275"/>
  <c r="FN17" i="275" s="1"/>
  <c r="FF323" i="278"/>
  <c r="FF324" i="278" s="1"/>
  <c r="FF328" i="278" s="1"/>
  <c r="FF73" i="265"/>
  <c r="FK22" i="278"/>
  <c r="FK33" i="278" s="1"/>
  <c r="FK35" i="278" s="1"/>
  <c r="FK93" i="278" s="1"/>
  <c r="FK95" i="278" s="1"/>
  <c r="FK100" i="278" s="1"/>
  <c r="FK101" i="278" s="1"/>
  <c r="FF314" i="278"/>
  <c r="FF315" i="278" s="1"/>
  <c r="FF327" i="278" s="1"/>
  <c r="FF67" i="265"/>
  <c r="FI50" i="278"/>
  <c r="FI51" i="278" s="1"/>
  <c r="FI104" i="278" s="1"/>
  <c r="FZ319" i="278"/>
  <c r="FZ310" i="278"/>
  <c r="FG10" i="265"/>
  <c r="FG320" i="278"/>
  <c r="FG321" i="278" s="1"/>
  <c r="FG311" i="278"/>
  <c r="FG312" i="278" s="1"/>
  <c r="FG9" i="265"/>
  <c r="FJ39" i="278"/>
  <c r="FJ41" i="278" s="1"/>
  <c r="FJ119" i="278" s="1"/>
  <c r="FJ120" i="278" s="1"/>
  <c r="FJ157" i="278" s="1"/>
  <c r="FF11" i="265"/>
  <c r="FF29" i="265" s="1"/>
  <c r="FL19" i="278"/>
  <c r="FL335" i="278"/>
  <c r="FH66" i="278"/>
  <c r="FH105" i="278" s="1"/>
  <c r="FH109" i="278" s="1"/>
  <c r="FZ44" i="273"/>
  <c r="FZ275" i="278"/>
  <c r="FZ251" i="278"/>
  <c r="FZ259" i="278"/>
  <c r="FZ267" i="278"/>
  <c r="FZ235" i="278"/>
  <c r="FZ243" i="278"/>
  <c r="FZ219" i="278"/>
  <c r="FZ227" i="278"/>
  <c r="FZ203" i="278"/>
  <c r="FZ211" i="278"/>
  <c r="FZ195" i="278"/>
  <c r="FZ179" i="278"/>
  <c r="FZ187" i="278"/>
  <c r="FZ171" i="278"/>
  <c r="FZ151" i="278"/>
  <c r="FZ133" i="278"/>
  <c r="FZ142" i="278"/>
  <c r="FI64" i="278"/>
  <c r="FI61" i="278"/>
  <c r="FI62" i="278" s="1"/>
  <c r="FI65" i="278" s="1"/>
  <c r="FJ72" i="278"/>
  <c r="FJ73" i="278" s="1"/>
  <c r="FJ106" i="278" s="1"/>
  <c r="FJ57" i="278"/>
  <c r="FJ58" i="278" s="1"/>
  <c r="FK182" i="273"/>
  <c r="FJ189" i="273"/>
  <c r="FJ190" i="273" s="1"/>
  <c r="FJ34" i="265"/>
  <c r="FJ66" i="324"/>
  <c r="FJ11" i="325"/>
  <c r="FJ28" i="285"/>
  <c r="FK20" i="327"/>
  <c r="FK57" i="324"/>
  <c r="FK63" i="324" s="1"/>
  <c r="FK64" i="324" s="1"/>
  <c r="FN124" i="273"/>
  <c r="FN180" i="273"/>
  <c r="FN88" i="273"/>
  <c r="FM126" i="273"/>
  <c r="FL21" i="285"/>
  <c r="FI3" i="286"/>
  <c r="FI3" i="273"/>
  <c r="FI3" i="324"/>
  <c r="FI3" i="289"/>
  <c r="FI3" i="288"/>
  <c r="FI3" i="275"/>
  <c r="FI3" i="278"/>
  <c r="FI3" i="282"/>
  <c r="FI3" i="285"/>
  <c r="FI3" i="327"/>
  <c r="FI3" i="325"/>
  <c r="FI3" i="320"/>
  <c r="FI3" i="315"/>
  <c r="FI3" i="323"/>
  <c r="FI3" i="265"/>
  <c r="FM58" i="324"/>
  <c r="FM21" i="327"/>
  <c r="FN207" i="273"/>
  <c r="FN169" i="273"/>
  <c r="FO170" i="273" s="1"/>
  <c r="FO172" i="273" s="1"/>
  <c r="FO173" i="273" s="1"/>
  <c r="FN69" i="273"/>
  <c r="FN42" i="324"/>
  <c r="FN43" i="324" s="1"/>
  <c r="FN73" i="273"/>
  <c r="FO74" i="273" s="1"/>
  <c r="FN15" i="275"/>
  <c r="FL22" i="324"/>
  <c r="FL23" i="324" s="1"/>
  <c r="FL214" i="273"/>
  <c r="FL215" i="273" s="1"/>
  <c r="FL21" i="278" s="1"/>
  <c r="FM70" i="273"/>
  <c r="FO2" i="286"/>
  <c r="FO154" i="273"/>
  <c r="FO155" i="273" s="1"/>
  <c r="FO2" i="265"/>
  <c r="FO2" i="282"/>
  <c r="FO2" i="324"/>
  <c r="FO2" i="278"/>
  <c r="FO2" i="273"/>
  <c r="FO84" i="273"/>
  <c r="FO85" i="273" s="1"/>
  <c r="FO121" i="273"/>
  <c r="FO122" i="273" s="1"/>
  <c r="FO125" i="273" s="1"/>
  <c r="FO2" i="323"/>
  <c r="FO2" i="315"/>
  <c r="FO220" i="273"/>
  <c r="FO221" i="273" s="1"/>
  <c r="FO163" i="273"/>
  <c r="FO164" i="273" s="1"/>
  <c r="FO2" i="275"/>
  <c r="FO2" i="320"/>
  <c r="FO2" i="288"/>
  <c r="FO2" i="289"/>
  <c r="FO2" i="327"/>
  <c r="FO2" i="325"/>
  <c r="FO64" i="273"/>
  <c r="FO2" i="285"/>
  <c r="FO51" i="273"/>
  <c r="FN68" i="273"/>
  <c r="FN179" i="273"/>
  <c r="FM22" i="327"/>
  <c r="FM59" i="324"/>
  <c r="FN32" i="324"/>
  <c r="FN33" i="324" s="1"/>
  <c r="FN55" i="273"/>
  <c r="FO56" i="273" s="1"/>
  <c r="FN178" i="273"/>
  <c r="FN27" i="324"/>
  <c r="FN28" i="324" s="1"/>
  <c r="FN37" i="324"/>
  <c r="FN38" i="324" s="1"/>
  <c r="FP43" i="273"/>
  <c r="FP45" i="273" s="1"/>
  <c r="FP149" i="273" s="1"/>
  <c r="FP150" i="273" s="1"/>
  <c r="FP49" i="324" s="1"/>
  <c r="FP50" i="324" s="1"/>
  <c r="FQ40" i="273"/>
  <c r="FP219" i="273"/>
  <c r="FM23" i="327"/>
  <c r="FM60" i="324"/>
  <c r="FN89" i="273"/>
  <c r="FN11" i="286"/>
  <c r="FN93" i="273"/>
  <c r="FO94" i="273" s="1"/>
  <c r="FO181" i="273" s="1"/>
  <c r="FN4" i="275"/>
  <c r="FN4" i="273"/>
  <c r="FN4" i="289"/>
  <c r="FN4" i="278"/>
  <c r="FN4" i="327"/>
  <c r="FN4" i="265"/>
  <c r="FN4" i="325"/>
  <c r="FN4" i="315"/>
  <c r="FN4" i="320"/>
  <c r="FN4" i="324"/>
  <c r="FN4" i="285"/>
  <c r="FN4" i="323"/>
  <c r="FN4" i="282"/>
  <c r="FN4" i="286"/>
  <c r="FN4" i="288"/>
  <c r="FM61" i="324"/>
  <c r="FM24" i="327"/>
  <c r="GC5" i="327"/>
  <c r="GC5" i="325"/>
  <c r="GA34" i="273"/>
  <c r="FZ39" i="273"/>
  <c r="GC5" i="324"/>
  <c r="GC5" i="323"/>
  <c r="GB28" i="273"/>
  <c r="GB29" i="273" s="1"/>
  <c r="GB33" i="273" s="1"/>
  <c r="GB32" i="273"/>
  <c r="GC5" i="320"/>
  <c r="GC25" i="273"/>
  <c r="GC26" i="273" s="1"/>
  <c r="GC5" i="315"/>
  <c r="GC5" i="275"/>
  <c r="GC5" i="286"/>
  <c r="GC5" i="265"/>
  <c r="GC5" i="288"/>
  <c r="GC5" i="282"/>
  <c r="GC5" i="278"/>
  <c r="GC5" i="285"/>
  <c r="GC5" i="289"/>
  <c r="GC15" i="273"/>
  <c r="GC16" i="273" s="1"/>
  <c r="GC5" i="273"/>
  <c r="GB177" i="273"/>
  <c r="GB168" i="273"/>
  <c r="BO32" i="265"/>
  <c r="FJ108" i="278" l="1"/>
  <c r="FJ50" i="325"/>
  <c r="FJ51" i="325" s="1"/>
  <c r="FJ54" i="325" s="1"/>
  <c r="FJ55" i="325" s="1"/>
  <c r="FJ59" i="325" s="1"/>
  <c r="FJ60" i="325" s="1"/>
  <c r="FK108" i="278"/>
  <c r="FK50" i="325"/>
  <c r="FK51" i="325" s="1"/>
  <c r="FK54" i="325" s="1"/>
  <c r="FK55" i="325" s="1"/>
  <c r="FK59" i="325" s="1"/>
  <c r="FK60" i="325" s="1"/>
  <c r="GA87" i="278"/>
  <c r="GA88" i="278" s="1"/>
  <c r="GA94" i="278" s="1"/>
  <c r="GA48" i="324"/>
  <c r="FP62" i="324"/>
  <c r="FP25" i="327"/>
  <c r="FM244" i="278"/>
  <c r="FM246" i="278" s="1"/>
  <c r="FM290" i="278" s="1"/>
  <c r="FM91" i="278"/>
  <c r="FO269" i="278"/>
  <c r="FO99" i="278"/>
  <c r="FP79" i="288"/>
  <c r="FP135" i="273"/>
  <c r="FP136" i="273" s="1"/>
  <c r="FP139" i="273" s="1"/>
  <c r="FO106" i="273"/>
  <c r="FO138" i="273"/>
  <c r="FM140" i="273"/>
  <c r="FL92" i="278"/>
  <c r="FM111" i="273"/>
  <c r="FL112" i="273" s="1"/>
  <c r="FL61" i="288" s="1"/>
  <c r="FL63" i="288" s="1"/>
  <c r="FL65" i="288" s="1"/>
  <c r="FM51" i="288"/>
  <c r="FM52" i="288" s="1"/>
  <c r="FM56" i="288" s="1"/>
  <c r="FN46" i="325"/>
  <c r="FN47" i="325" s="1"/>
  <c r="FN62" i="325" s="1"/>
  <c r="FN55" i="288"/>
  <c r="FM92" i="325"/>
  <c r="FM35" i="288"/>
  <c r="FM37" i="288" s="1"/>
  <c r="FM42" i="288"/>
  <c r="FL39" i="288"/>
  <c r="FL43" i="288"/>
  <c r="FP103" i="273"/>
  <c r="FP104" i="273" s="1"/>
  <c r="FP107" i="273" s="1"/>
  <c r="FP26" i="288"/>
  <c r="GC38" i="273"/>
  <c r="GC13" i="288"/>
  <c r="GC145" i="325"/>
  <c r="FO42" i="325"/>
  <c r="FO43" i="325" s="1"/>
  <c r="FO93" i="325"/>
  <c r="FO49" i="278"/>
  <c r="FO126" i="278"/>
  <c r="FO181" i="278"/>
  <c r="FO253" i="278"/>
  <c r="FN108" i="273"/>
  <c r="FM58" i="325"/>
  <c r="FO197" i="278"/>
  <c r="FO237" i="278"/>
  <c r="FO79" i="278"/>
  <c r="FO205" i="278"/>
  <c r="FO71" i="278"/>
  <c r="FO221" i="278"/>
  <c r="FO277" i="278"/>
  <c r="FO56" i="278"/>
  <c r="FO135" i="278"/>
  <c r="FO144" i="278"/>
  <c r="FO189" i="278"/>
  <c r="FO213" i="278"/>
  <c r="FO245" i="278"/>
  <c r="FP13" i="289"/>
  <c r="FP14" i="289" s="1"/>
  <c r="FO118" i="278"/>
  <c r="FO153" i="278"/>
  <c r="FO173" i="278"/>
  <c r="FO229" i="278"/>
  <c r="FO261" i="278"/>
  <c r="FM276" i="278"/>
  <c r="FM278" i="278" s="1"/>
  <c r="FM294" i="278" s="1"/>
  <c r="FM208" i="273"/>
  <c r="FM209" i="273" s="1"/>
  <c r="FM180" i="278"/>
  <c r="FM182" i="278" s="1"/>
  <c r="FM282" i="278" s="1"/>
  <c r="FN90" i="273"/>
  <c r="FM202" i="273"/>
  <c r="FM203" i="273" s="1"/>
  <c r="FM197" i="273"/>
  <c r="FM198" i="273" s="1"/>
  <c r="FM201" i="273" s="1"/>
  <c r="FM152" i="278"/>
  <c r="FM154" i="278" s="1"/>
  <c r="FM161" i="278" s="1"/>
  <c r="FM20" i="278"/>
  <c r="FM172" i="278"/>
  <c r="FM174" i="278" s="1"/>
  <c r="FM281" i="278" s="1"/>
  <c r="FM134" i="278"/>
  <c r="FM136" i="278" s="1"/>
  <c r="FM159" i="278" s="1"/>
  <c r="FM196" i="278"/>
  <c r="FM198" i="278" s="1"/>
  <c r="FM284" i="278" s="1"/>
  <c r="FM220" i="278"/>
  <c r="FM222" i="278" s="1"/>
  <c r="FM287" i="278" s="1"/>
  <c r="FM143" i="278"/>
  <c r="FM145" i="278" s="1"/>
  <c r="FM160" i="278" s="1"/>
  <c r="FM228" i="278"/>
  <c r="FM230" i="278" s="1"/>
  <c r="FM288" i="278" s="1"/>
  <c r="FM188" i="278"/>
  <c r="FM190" i="278" s="1"/>
  <c r="FM283" i="278" s="1"/>
  <c r="FM212" i="278"/>
  <c r="FM214" i="278" s="1"/>
  <c r="FM286" i="278" s="1"/>
  <c r="FM204" i="278"/>
  <c r="FM206" i="278" s="1"/>
  <c r="FM285" i="278" s="1"/>
  <c r="FM268" i="278"/>
  <c r="FM270" i="278" s="1"/>
  <c r="FM293" i="278" s="1"/>
  <c r="FM260" i="278"/>
  <c r="FM262" i="278" s="1"/>
  <c r="FM292" i="278" s="1"/>
  <c r="FM252" i="278"/>
  <c r="FM254" i="278" s="1"/>
  <c r="FM291" i="278" s="1"/>
  <c r="FM236" i="278"/>
  <c r="FM238" i="278" s="1"/>
  <c r="FM289" i="278" s="1"/>
  <c r="BO334" i="278"/>
  <c r="BO336" i="278" s="1"/>
  <c r="BO11" i="327" s="1"/>
  <c r="FL295" i="278"/>
  <c r="FL301" i="278" s="1"/>
  <c r="FM129" i="325"/>
  <c r="FM117" i="325"/>
  <c r="FN34" i="278"/>
  <c r="FO28" i="278"/>
  <c r="FO29" i="278" s="1"/>
  <c r="FO34" i="278" s="1"/>
  <c r="FO130" i="325"/>
  <c r="FO118" i="325"/>
  <c r="FN20" i="275"/>
  <c r="FO17" i="275" s="1"/>
  <c r="FK39" i="278"/>
  <c r="FK41" i="278" s="1"/>
  <c r="FK127" i="278" s="1"/>
  <c r="FK128" i="278" s="1"/>
  <c r="FK158" i="278" s="1"/>
  <c r="FF329" i="278"/>
  <c r="FF30" i="265" s="1"/>
  <c r="FJ80" i="278"/>
  <c r="FJ81" i="278" s="1"/>
  <c r="FJ107" i="278" s="1"/>
  <c r="FG11" i="265"/>
  <c r="FG29" i="265" s="1"/>
  <c r="FG323" i="278"/>
  <c r="FG324" i="278" s="1"/>
  <c r="FG328" i="278" s="1"/>
  <c r="FG73" i="265"/>
  <c r="FG314" i="278"/>
  <c r="FG315" i="278" s="1"/>
  <c r="FG327" i="278" s="1"/>
  <c r="FG67" i="265"/>
  <c r="FH10" i="265"/>
  <c r="FH320" i="278"/>
  <c r="FH321" i="278" s="1"/>
  <c r="FH311" i="278"/>
  <c r="FH312" i="278" s="1"/>
  <c r="GA319" i="278"/>
  <c r="GA310" i="278"/>
  <c r="FJ50" i="278"/>
  <c r="FJ51" i="278" s="1"/>
  <c r="FJ104" i="278" s="1"/>
  <c r="FJ127" i="278"/>
  <c r="FJ128" i="278" s="1"/>
  <c r="FJ158" i="278" s="1"/>
  <c r="FJ162" i="278" s="1"/>
  <c r="FL22" i="278"/>
  <c r="FL33" i="278" s="1"/>
  <c r="FL35" i="278" s="1"/>
  <c r="FL93" i="278" s="1"/>
  <c r="FH9" i="265"/>
  <c r="FM19" i="278"/>
  <c r="FM335" i="278"/>
  <c r="FI300" i="278"/>
  <c r="FI302" i="278" s="1"/>
  <c r="FI303" i="278" s="1"/>
  <c r="GA39" i="273"/>
  <c r="GA275" i="278"/>
  <c r="GA243" i="278"/>
  <c r="GA259" i="278"/>
  <c r="GA267" i="278"/>
  <c r="GA235" i="278"/>
  <c r="GA211" i="278"/>
  <c r="GA219" i="278"/>
  <c r="GA227" i="278"/>
  <c r="GA251" i="278"/>
  <c r="GA187" i="278"/>
  <c r="GA195" i="278"/>
  <c r="GA171" i="278"/>
  <c r="GA203" i="278"/>
  <c r="GA179" i="278"/>
  <c r="GA142" i="278"/>
  <c r="GA151" i="278"/>
  <c r="GA133" i="278"/>
  <c r="FI66" i="278"/>
  <c r="FI105" i="278" s="1"/>
  <c r="FI109" i="278" s="1"/>
  <c r="FK72" i="278"/>
  <c r="FK73" i="278" s="1"/>
  <c r="FK106" i="278" s="1"/>
  <c r="FK57" i="278"/>
  <c r="FK58" i="278" s="1"/>
  <c r="FJ64" i="278"/>
  <c r="FJ61" i="278"/>
  <c r="FJ62" i="278" s="1"/>
  <c r="FJ65" i="278" s="1"/>
  <c r="GA44" i="273"/>
  <c r="FP84" i="273"/>
  <c r="FP85" i="273" s="1"/>
  <c r="FP2" i="265"/>
  <c r="FP2" i="325"/>
  <c r="FP2" i="286"/>
  <c r="FP2" i="282"/>
  <c r="FP2" i="289"/>
  <c r="FP2" i="315"/>
  <c r="FP2" i="273"/>
  <c r="FP2" i="278"/>
  <c r="FP2" i="324"/>
  <c r="FP154" i="273"/>
  <c r="FP155" i="273" s="1"/>
  <c r="FP2" i="288"/>
  <c r="FP163" i="273"/>
  <c r="FP164" i="273" s="1"/>
  <c r="FP220" i="273"/>
  <c r="FP221" i="273" s="1"/>
  <c r="FP2" i="327"/>
  <c r="FP2" i="320"/>
  <c r="FP51" i="273"/>
  <c r="FP52" i="273" s="1"/>
  <c r="FP107" i="325" s="1"/>
  <c r="FP108" i="325" s="1"/>
  <c r="FP135" i="325" s="1"/>
  <c r="FP2" i="285"/>
  <c r="FP64" i="273"/>
  <c r="FP65" i="273" s="1"/>
  <c r="FP45" i="325" s="1"/>
  <c r="FP121" i="273"/>
  <c r="FP122" i="273" s="1"/>
  <c r="FP125" i="273" s="1"/>
  <c r="FP2" i="275"/>
  <c r="FP2" i="323"/>
  <c r="FO68" i="273"/>
  <c r="FO179" i="273"/>
  <c r="FO52" i="273"/>
  <c r="FO107" i="325" s="1"/>
  <c r="FO108" i="325" s="1"/>
  <c r="FO135" i="325" s="1"/>
  <c r="FN24" i="327"/>
  <c r="FN61" i="324"/>
  <c r="FN60" i="324"/>
  <c r="FN23" i="327"/>
  <c r="FN59" i="324"/>
  <c r="FN22" i="327"/>
  <c r="FO207" i="273"/>
  <c r="FO169" i="273"/>
  <c r="FP170" i="273" s="1"/>
  <c r="FP172" i="273" s="1"/>
  <c r="FP173" i="273" s="1"/>
  <c r="FL57" i="324"/>
  <c r="FL63" i="324" s="1"/>
  <c r="FL64" i="324" s="1"/>
  <c r="FL20" i="327"/>
  <c r="FN58" i="324"/>
  <c r="FN21" i="327"/>
  <c r="FO65" i="273"/>
  <c r="FO45" i="325" s="1"/>
  <c r="FO93" i="273"/>
  <c r="FP94" i="273" s="1"/>
  <c r="FP181" i="273" s="1"/>
  <c r="FO89" i="273"/>
  <c r="FO11" i="286"/>
  <c r="FO4" i="282"/>
  <c r="FO4" i="278"/>
  <c r="FO4" i="320"/>
  <c r="FO4" i="289"/>
  <c r="FO4" i="325"/>
  <c r="FO4" i="324"/>
  <c r="FO4" i="327"/>
  <c r="FO4" i="285"/>
  <c r="FO4" i="273"/>
  <c r="FO4" i="288"/>
  <c r="FO4" i="265"/>
  <c r="FO4" i="323"/>
  <c r="FO4" i="286"/>
  <c r="FO4" i="275"/>
  <c r="FO4" i="315"/>
  <c r="FJ3" i="315"/>
  <c r="FJ3" i="275"/>
  <c r="FJ3" i="282"/>
  <c r="FJ3" i="323"/>
  <c r="FJ3" i="325"/>
  <c r="FJ3" i="327"/>
  <c r="FJ3" i="320"/>
  <c r="FJ3" i="288"/>
  <c r="FJ3" i="285"/>
  <c r="FJ3" i="265"/>
  <c r="FJ3" i="278"/>
  <c r="FJ3" i="289"/>
  <c r="FJ3" i="273"/>
  <c r="FJ3" i="324"/>
  <c r="FJ3" i="286"/>
  <c r="FQ43" i="273"/>
  <c r="FQ45" i="273" s="1"/>
  <c r="FQ149" i="273" s="1"/>
  <c r="FQ150" i="273" s="1"/>
  <c r="FQ49" i="324" s="1"/>
  <c r="FQ50" i="324" s="1"/>
  <c r="FQ219" i="273"/>
  <c r="FR40" i="273"/>
  <c r="FN70" i="273"/>
  <c r="FM214" i="273"/>
  <c r="FM215" i="273" s="1"/>
  <c r="FM21" i="278" s="1"/>
  <c r="FM22" i="324"/>
  <c r="FM23" i="324" s="1"/>
  <c r="FO88" i="273"/>
  <c r="FO180" i="273"/>
  <c r="FO124" i="273"/>
  <c r="FM21" i="285"/>
  <c r="FN126" i="273"/>
  <c r="FK34" i="265"/>
  <c r="FK11" i="325"/>
  <c r="FK28" i="285"/>
  <c r="FK66" i="324"/>
  <c r="FK189" i="273"/>
  <c r="FK190" i="273" s="1"/>
  <c r="FL182" i="273"/>
  <c r="GD5" i="327"/>
  <c r="GD5" i="325"/>
  <c r="GD5" i="324"/>
  <c r="GD5" i="323"/>
  <c r="GB34" i="273"/>
  <c r="GC28" i="273"/>
  <c r="GC29" i="273" s="1"/>
  <c r="GC33" i="273" s="1"/>
  <c r="GC32" i="273"/>
  <c r="GD5" i="320"/>
  <c r="GD25" i="273"/>
  <c r="GD26" i="273" s="1"/>
  <c r="GD5" i="315"/>
  <c r="GC177" i="273"/>
  <c r="GC168" i="273"/>
  <c r="GD5" i="275"/>
  <c r="GD5" i="286"/>
  <c r="GD5" i="265"/>
  <c r="GD5" i="288"/>
  <c r="GD5" i="282"/>
  <c r="GD5" i="285"/>
  <c r="GD5" i="289"/>
  <c r="GD5" i="278"/>
  <c r="GD15" i="273"/>
  <c r="GD16" i="273" s="1"/>
  <c r="GD5" i="273"/>
  <c r="GB87" i="278" l="1"/>
  <c r="GB88" i="278" s="1"/>
  <c r="GB94" i="278" s="1"/>
  <c r="GB48" i="324"/>
  <c r="FQ25" i="327"/>
  <c r="FQ62" i="324"/>
  <c r="FL95" i="278"/>
  <c r="FL100" i="278" s="1"/>
  <c r="FL101" i="278" s="1"/>
  <c r="FP277" i="278"/>
  <c r="FP99" i="278"/>
  <c r="FQ79" i="288"/>
  <c r="FQ135" i="273"/>
  <c r="FQ136" i="273" s="1"/>
  <c r="FQ139" i="273" s="1"/>
  <c r="FN140" i="273"/>
  <c r="FM92" i="278"/>
  <c r="FN260" i="278"/>
  <c r="FN262" i="278" s="1"/>
  <c r="FN292" i="278" s="1"/>
  <c r="FN91" i="278"/>
  <c r="FN111" i="273"/>
  <c r="FM112" i="273" s="1"/>
  <c r="FM61" i="288" s="1"/>
  <c r="FM63" i="288" s="1"/>
  <c r="FM65" i="288" s="1"/>
  <c r="FN51" i="288"/>
  <c r="FN52" i="288" s="1"/>
  <c r="FN56" i="288" s="1"/>
  <c r="FO46" i="325"/>
  <c r="FO47" i="325" s="1"/>
  <c r="FO62" i="325" s="1"/>
  <c r="FO55" i="288"/>
  <c r="FM43" i="288"/>
  <c r="FM39" i="288"/>
  <c r="FN92" i="325"/>
  <c r="FN42" i="288"/>
  <c r="FN35" i="288"/>
  <c r="FN37" i="288" s="1"/>
  <c r="GD38" i="273"/>
  <c r="GD13" i="288"/>
  <c r="GD145" i="325"/>
  <c r="FQ103" i="273"/>
  <c r="FQ104" i="273" s="1"/>
  <c r="FQ107" i="273" s="1"/>
  <c r="FQ26" i="288"/>
  <c r="FP42" i="325"/>
  <c r="FP43" i="325" s="1"/>
  <c r="FP93" i="325"/>
  <c r="FO108" i="273"/>
  <c r="FN58" i="325"/>
  <c r="FP126" i="278"/>
  <c r="FP153" i="278"/>
  <c r="FP173" i="278"/>
  <c r="FP71" i="278"/>
  <c r="FP245" i="278"/>
  <c r="FP181" i="278"/>
  <c r="FP49" i="278"/>
  <c r="FP135" i="278"/>
  <c r="FP237" i="278"/>
  <c r="FP118" i="278"/>
  <c r="FP79" i="278"/>
  <c r="FP189" i="278"/>
  <c r="FP213" i="278"/>
  <c r="FP253" i="278"/>
  <c r="FP205" i="278"/>
  <c r="FP229" i="278"/>
  <c r="FP269" i="278"/>
  <c r="FP56" i="278"/>
  <c r="FP144" i="278"/>
  <c r="FP197" i="278"/>
  <c r="FP221" i="278"/>
  <c r="FP261" i="278"/>
  <c r="FQ13" i="289"/>
  <c r="FQ14" i="289" s="1"/>
  <c r="BO12" i="325"/>
  <c r="FN228" i="278"/>
  <c r="FN230" i="278" s="1"/>
  <c r="FN288" i="278" s="1"/>
  <c r="FN268" i="278"/>
  <c r="FN270" i="278" s="1"/>
  <c r="FN293" i="278" s="1"/>
  <c r="FN20" i="278"/>
  <c r="FN134" i="278"/>
  <c r="FN136" i="278" s="1"/>
  <c r="FN159" i="278" s="1"/>
  <c r="FN220" i="278"/>
  <c r="FN222" i="278" s="1"/>
  <c r="FN287" i="278" s="1"/>
  <c r="FN188" i="278"/>
  <c r="FN190" i="278" s="1"/>
  <c r="FN283" i="278" s="1"/>
  <c r="FN196" i="278"/>
  <c r="FN198" i="278" s="1"/>
  <c r="FN284" i="278" s="1"/>
  <c r="FN212" i="278"/>
  <c r="FN214" i="278" s="1"/>
  <c r="FN286" i="278" s="1"/>
  <c r="FN208" i="273"/>
  <c r="FN209" i="273" s="1"/>
  <c r="FN152" i="278"/>
  <c r="FN154" i="278" s="1"/>
  <c r="FN161" i="278" s="1"/>
  <c r="FN172" i="278"/>
  <c r="FN174" i="278" s="1"/>
  <c r="FN281" i="278" s="1"/>
  <c r="FN276" i="278"/>
  <c r="FN278" i="278" s="1"/>
  <c r="FN294" i="278" s="1"/>
  <c r="FN202" i="273"/>
  <c r="FN203" i="273" s="1"/>
  <c r="FO90" i="273"/>
  <c r="FN197" i="273"/>
  <c r="FN198" i="273" s="1"/>
  <c r="FN201" i="273" s="1"/>
  <c r="FN143" i="278"/>
  <c r="FN145" i="278" s="1"/>
  <c r="FN160" i="278" s="1"/>
  <c r="FN180" i="278"/>
  <c r="FN182" i="278" s="1"/>
  <c r="FN282" i="278" s="1"/>
  <c r="FN236" i="278"/>
  <c r="FN238" i="278" s="1"/>
  <c r="FN289" i="278" s="1"/>
  <c r="FN252" i="278"/>
  <c r="FN254" i="278" s="1"/>
  <c r="FN291" i="278" s="1"/>
  <c r="FN244" i="278"/>
  <c r="FN246" i="278" s="1"/>
  <c r="FN290" i="278" s="1"/>
  <c r="FN204" i="278"/>
  <c r="FN206" i="278" s="1"/>
  <c r="FN285" i="278" s="1"/>
  <c r="FM295" i="278"/>
  <c r="FM301" i="278" s="1"/>
  <c r="FN117" i="325"/>
  <c r="FN129" i="325"/>
  <c r="FO26" i="327"/>
  <c r="FP28" i="278"/>
  <c r="FP29" i="278" s="1"/>
  <c r="FP34" i="278" s="1"/>
  <c r="FP130" i="325"/>
  <c r="FP118" i="325"/>
  <c r="FP26" i="327"/>
  <c r="FO40" i="278"/>
  <c r="FK80" i="278"/>
  <c r="FK81" i="278" s="1"/>
  <c r="FK107" i="278" s="1"/>
  <c r="FK119" i="278"/>
  <c r="FK120" i="278" s="1"/>
  <c r="FK157" i="278" s="1"/>
  <c r="FK162" i="278" s="1"/>
  <c r="FK50" i="278"/>
  <c r="FK51" i="278" s="1"/>
  <c r="FK104" i="278" s="1"/>
  <c r="FM22" i="278"/>
  <c r="FM39" i="278" s="1"/>
  <c r="FM41" i="278" s="1"/>
  <c r="FG329" i="278"/>
  <c r="FG30" i="265" s="1"/>
  <c r="FH314" i="278"/>
  <c r="FH315" i="278" s="1"/>
  <c r="FH327" i="278" s="1"/>
  <c r="FH67" i="265"/>
  <c r="FH323" i="278"/>
  <c r="FH324" i="278" s="1"/>
  <c r="FH328" i="278" s="1"/>
  <c r="FH73" i="265"/>
  <c r="FI10" i="265"/>
  <c r="FI320" i="278"/>
  <c r="FI321" i="278" s="1"/>
  <c r="FI311" i="278"/>
  <c r="FI312" i="278" s="1"/>
  <c r="GB319" i="278"/>
  <c r="GB310" i="278"/>
  <c r="FJ300" i="278"/>
  <c r="FJ302" i="278" s="1"/>
  <c r="FJ303" i="278" s="1"/>
  <c r="FL39" i="278"/>
  <c r="FL41" i="278" s="1"/>
  <c r="FL127" i="278" s="1"/>
  <c r="FL128" i="278" s="1"/>
  <c r="FL158" i="278" s="1"/>
  <c r="FH11" i="265"/>
  <c r="FH29" i="265" s="1"/>
  <c r="FI9" i="265"/>
  <c r="FN19" i="278"/>
  <c r="FN335" i="278"/>
  <c r="FK61" i="278"/>
  <c r="FK62" i="278" s="1"/>
  <c r="FK65" i="278" s="1"/>
  <c r="FK64" i="278"/>
  <c r="GB275" i="278"/>
  <c r="GB267" i="278"/>
  <c r="GB251" i="278"/>
  <c r="GB259" i="278"/>
  <c r="GB243" i="278"/>
  <c r="GB203" i="278"/>
  <c r="GB235" i="278"/>
  <c r="GB211" i="278"/>
  <c r="GB219" i="278"/>
  <c r="GB227" i="278"/>
  <c r="GB179" i="278"/>
  <c r="GB195" i="278"/>
  <c r="GB171" i="278"/>
  <c r="GB133" i="278"/>
  <c r="GB187" i="278"/>
  <c r="GB142" i="278"/>
  <c r="GB151" i="278"/>
  <c r="FJ66" i="278"/>
  <c r="FJ105" i="278" s="1"/>
  <c r="FJ109" i="278" s="1"/>
  <c r="FL72" i="278"/>
  <c r="FL73" i="278" s="1"/>
  <c r="FL106" i="278" s="1"/>
  <c r="FL57" i="278"/>
  <c r="FL58" i="278" s="1"/>
  <c r="FP32" i="324"/>
  <c r="FP33" i="324" s="1"/>
  <c r="FP55" i="273"/>
  <c r="FQ56" i="273" s="1"/>
  <c r="FP178" i="273"/>
  <c r="FP27" i="324"/>
  <c r="FP28" i="324" s="1"/>
  <c r="FP37" i="324"/>
  <c r="FP38" i="324" s="1"/>
  <c r="FL34" i="265"/>
  <c r="FL66" i="324"/>
  <c r="FL11" i="325"/>
  <c r="FL28" i="285"/>
  <c r="FQ2" i="265"/>
  <c r="FQ2" i="289"/>
  <c r="FQ84" i="273"/>
  <c r="FQ85" i="273" s="1"/>
  <c r="FQ2" i="278"/>
  <c r="FQ2" i="324"/>
  <c r="FQ51" i="273"/>
  <c r="FQ2" i="285"/>
  <c r="FQ2" i="282"/>
  <c r="FQ220" i="273"/>
  <c r="FQ221" i="273" s="1"/>
  <c r="FQ2" i="327"/>
  <c r="FQ2" i="320"/>
  <c r="FQ121" i="273"/>
  <c r="FQ122" i="273" s="1"/>
  <c r="FQ125" i="273" s="1"/>
  <c r="FQ2" i="315"/>
  <c r="FQ2" i="273"/>
  <c r="FQ163" i="273"/>
  <c r="FQ164" i="273" s="1"/>
  <c r="FQ2" i="323"/>
  <c r="FQ154" i="273"/>
  <c r="FQ155" i="273" s="1"/>
  <c r="FQ2" i="288"/>
  <c r="FQ64" i="273"/>
  <c r="FQ2" i="275"/>
  <c r="FQ2" i="286"/>
  <c r="FQ2" i="325"/>
  <c r="FP73" i="273"/>
  <c r="FQ74" i="273" s="1"/>
  <c r="FP69" i="273"/>
  <c r="FP15" i="275"/>
  <c r="FP42" i="324"/>
  <c r="FP43" i="324" s="1"/>
  <c r="FP4" i="327"/>
  <c r="FP4" i="323"/>
  <c r="FP4" i="278"/>
  <c r="FP4" i="324"/>
  <c r="FP4" i="265"/>
  <c r="FP4" i="285"/>
  <c r="FP4" i="273"/>
  <c r="FP4" i="320"/>
  <c r="FP4" i="288"/>
  <c r="FP4" i="325"/>
  <c r="FP4" i="286"/>
  <c r="FP4" i="275"/>
  <c r="FP4" i="282"/>
  <c r="FP4" i="315"/>
  <c r="FP4" i="289"/>
  <c r="FM182" i="273"/>
  <c r="FL189" i="273"/>
  <c r="FL190" i="273" s="1"/>
  <c r="FN214" i="273"/>
  <c r="FN215" i="273" s="1"/>
  <c r="FN21" i="278" s="1"/>
  <c r="FO70" i="273"/>
  <c r="FN22" i="324"/>
  <c r="FN23" i="324" s="1"/>
  <c r="FO69" i="273"/>
  <c r="FO15" i="275"/>
  <c r="FO20" i="275" s="1"/>
  <c r="FP17" i="275" s="1"/>
  <c r="FO42" i="324"/>
  <c r="FO43" i="324" s="1"/>
  <c r="FO73" i="273"/>
  <c r="FP74" i="273" s="1"/>
  <c r="FO37" i="324"/>
  <c r="FO38" i="324" s="1"/>
  <c r="FO27" i="324"/>
  <c r="FO28" i="324" s="1"/>
  <c r="FO55" i="273"/>
  <c r="FP56" i="273" s="1"/>
  <c r="FO178" i="273"/>
  <c r="FO32" i="324"/>
  <c r="FO33" i="324" s="1"/>
  <c r="FM57" i="324"/>
  <c r="FM63" i="324" s="1"/>
  <c r="FM64" i="324" s="1"/>
  <c r="FM20" i="327"/>
  <c r="FK3" i="285"/>
  <c r="FK3" i="286"/>
  <c r="FK3" i="320"/>
  <c r="FK3" i="275"/>
  <c r="FK3" i="273"/>
  <c r="FK3" i="289"/>
  <c r="FK3" i="278"/>
  <c r="FK3" i="282"/>
  <c r="FK3" i="288"/>
  <c r="FK3" i="325"/>
  <c r="FK3" i="324"/>
  <c r="FK3" i="265"/>
  <c r="FK3" i="327"/>
  <c r="FK3" i="323"/>
  <c r="FK3" i="315"/>
  <c r="FO126" i="273"/>
  <c r="FN21" i="285"/>
  <c r="FR219" i="273"/>
  <c r="FR43" i="273"/>
  <c r="FR45" i="273" s="1"/>
  <c r="FR149" i="273" s="1"/>
  <c r="FR150" i="273" s="1"/>
  <c r="FR49" i="324" s="1"/>
  <c r="FR50" i="324" s="1"/>
  <c r="FS40" i="273"/>
  <c r="FP169" i="273"/>
  <c r="FQ170" i="273" s="1"/>
  <c r="FQ172" i="273" s="1"/>
  <c r="FQ173" i="273" s="1"/>
  <c r="FP207" i="273"/>
  <c r="FP11" i="286"/>
  <c r="FP89" i="273"/>
  <c r="FP93" i="273"/>
  <c r="FQ94" i="273" s="1"/>
  <c r="FQ181" i="273" s="1"/>
  <c r="GE5" i="327"/>
  <c r="GE5" i="325"/>
  <c r="GE5" i="324"/>
  <c r="GE5" i="323"/>
  <c r="GC34" i="273"/>
  <c r="GD28" i="273"/>
  <c r="GD29" i="273" s="1"/>
  <c r="GD33" i="273" s="1"/>
  <c r="GD32" i="273"/>
  <c r="GB44" i="273"/>
  <c r="GB39" i="273"/>
  <c r="GE5" i="320"/>
  <c r="GE25" i="273"/>
  <c r="GE26" i="273" s="1"/>
  <c r="GE5" i="315"/>
  <c r="GE5" i="265"/>
  <c r="GE5" i="288"/>
  <c r="GE5" i="282"/>
  <c r="GE5" i="275"/>
  <c r="GE5" i="286"/>
  <c r="GE5" i="285"/>
  <c r="GE5" i="289"/>
  <c r="GE5" i="278"/>
  <c r="GE15" i="273"/>
  <c r="GE16" i="273" s="1"/>
  <c r="GE5" i="273"/>
  <c r="GD177" i="273"/>
  <c r="GD168" i="273"/>
  <c r="FL108" i="278" l="1"/>
  <c r="FL50" i="325"/>
  <c r="FL51" i="325" s="1"/>
  <c r="FL54" i="325" s="1"/>
  <c r="FL55" i="325" s="1"/>
  <c r="FL59" i="325" s="1"/>
  <c r="FL60" i="325" s="1"/>
  <c r="FR25" i="327"/>
  <c r="FR62" i="324"/>
  <c r="GC87" i="278"/>
  <c r="GC88" i="278" s="1"/>
  <c r="GC94" i="278" s="1"/>
  <c r="GC48" i="324"/>
  <c r="FR79" i="288"/>
  <c r="FR135" i="273"/>
  <c r="FR136" i="273" s="1"/>
  <c r="FR139" i="273" s="1"/>
  <c r="FP106" i="273"/>
  <c r="FP138" i="273"/>
  <c r="FQ245" i="278"/>
  <c r="FQ99" i="278"/>
  <c r="FO276" i="278"/>
  <c r="FO278" i="278" s="1"/>
  <c r="FO294" i="278" s="1"/>
  <c r="FO91" i="278"/>
  <c r="FQ106" i="273"/>
  <c r="FQ138" i="273"/>
  <c r="FO140" i="273"/>
  <c r="FN92" i="278"/>
  <c r="FO111" i="273"/>
  <c r="FN112" i="273" s="1"/>
  <c r="FN61" i="288" s="1"/>
  <c r="FN63" i="288" s="1"/>
  <c r="FN65" i="288" s="1"/>
  <c r="FO51" i="288"/>
  <c r="FO52" i="288" s="1"/>
  <c r="FO56" i="288" s="1"/>
  <c r="FP46" i="325"/>
  <c r="FP47" i="325" s="1"/>
  <c r="FP62" i="325" s="1"/>
  <c r="FP55" i="288"/>
  <c r="FO92" i="325"/>
  <c r="FO42" i="288"/>
  <c r="FO35" i="288"/>
  <c r="FO37" i="288" s="1"/>
  <c r="FN43" i="288"/>
  <c r="FN39" i="288"/>
  <c r="FQ205" i="278"/>
  <c r="FR103" i="273"/>
  <c r="FR104" i="273" s="1"/>
  <c r="FR107" i="273" s="1"/>
  <c r="FR26" i="288"/>
  <c r="GE38" i="273"/>
  <c r="GE13" i="288"/>
  <c r="GE145" i="325"/>
  <c r="FQ42" i="325"/>
  <c r="FQ43" i="325" s="1"/>
  <c r="FQ93" i="325"/>
  <c r="FQ181" i="278"/>
  <c r="FP108" i="273"/>
  <c r="FO58" i="325"/>
  <c r="FQ49" i="278"/>
  <c r="FQ135" i="278"/>
  <c r="FQ197" i="278"/>
  <c r="FQ71" i="278"/>
  <c r="FQ189" i="278"/>
  <c r="FQ269" i="278"/>
  <c r="FQ153" i="278"/>
  <c r="FQ221" i="278"/>
  <c r="FQ277" i="278"/>
  <c r="FQ253" i="278"/>
  <c r="FR13" i="289"/>
  <c r="FR14" i="289" s="1"/>
  <c r="FR144" i="278" s="1"/>
  <c r="FQ56" i="278"/>
  <c r="FQ144" i="278"/>
  <c r="FQ118" i="278"/>
  <c r="FQ213" i="278"/>
  <c r="FQ229" i="278"/>
  <c r="FQ261" i="278"/>
  <c r="FQ126" i="278"/>
  <c r="FQ79" i="278"/>
  <c r="FQ173" i="278"/>
  <c r="FQ237" i="278"/>
  <c r="FO220" i="278"/>
  <c r="FO222" i="278" s="1"/>
  <c r="FO287" i="278" s="1"/>
  <c r="FO134" i="278"/>
  <c r="FO136" i="278" s="1"/>
  <c r="FO159" i="278" s="1"/>
  <c r="FO228" i="278"/>
  <c r="FO230" i="278" s="1"/>
  <c r="FO288" i="278" s="1"/>
  <c r="FO20" i="278"/>
  <c r="FO268" i="278"/>
  <c r="FO270" i="278" s="1"/>
  <c r="FO293" i="278" s="1"/>
  <c r="FO208" i="273"/>
  <c r="FO152" i="278"/>
  <c r="FO154" i="278" s="1"/>
  <c r="FO161" i="278" s="1"/>
  <c r="FO196" i="278"/>
  <c r="FO198" i="278" s="1"/>
  <c r="FO284" i="278" s="1"/>
  <c r="FO212" i="278"/>
  <c r="FO214" i="278" s="1"/>
  <c r="FO286" i="278" s="1"/>
  <c r="FO252" i="278"/>
  <c r="FO254" i="278" s="1"/>
  <c r="FO291" i="278" s="1"/>
  <c r="FO260" i="278"/>
  <c r="FO262" i="278" s="1"/>
  <c r="FO292" i="278" s="1"/>
  <c r="FO202" i="273"/>
  <c r="FO203" i="273" s="1"/>
  <c r="FO143" i="278"/>
  <c r="FO145" i="278" s="1"/>
  <c r="FO160" i="278" s="1"/>
  <c r="FO188" i="278"/>
  <c r="FO190" i="278" s="1"/>
  <c r="FO283" i="278" s="1"/>
  <c r="FO236" i="278"/>
  <c r="FO238" i="278" s="1"/>
  <c r="FO289" i="278" s="1"/>
  <c r="FO244" i="278"/>
  <c r="FO246" i="278" s="1"/>
  <c r="FO290" i="278" s="1"/>
  <c r="FO197" i="273"/>
  <c r="FO198" i="273" s="1"/>
  <c r="FO201" i="273" s="1"/>
  <c r="FO180" i="278"/>
  <c r="FO182" i="278" s="1"/>
  <c r="FO282" i="278" s="1"/>
  <c r="FO172" i="278"/>
  <c r="FO174" i="278" s="1"/>
  <c r="FO281" i="278" s="1"/>
  <c r="FO204" i="278"/>
  <c r="FO206" i="278" s="1"/>
  <c r="FO285" i="278" s="1"/>
  <c r="FN295" i="278"/>
  <c r="FN301" i="278" s="1"/>
  <c r="FO209" i="273"/>
  <c r="FP40" i="278"/>
  <c r="FM33" i="278"/>
  <c r="FM35" i="278" s="1"/>
  <c r="FQ28" i="278"/>
  <c r="FQ29" i="278" s="1"/>
  <c r="FQ34" i="278" s="1"/>
  <c r="FQ130" i="325"/>
  <c r="FQ118" i="325"/>
  <c r="FO129" i="325"/>
  <c r="FO117" i="325"/>
  <c r="FL80" i="278"/>
  <c r="FL81" i="278" s="1"/>
  <c r="FL107" i="278" s="1"/>
  <c r="FL50" i="278"/>
  <c r="FL51" i="278" s="1"/>
  <c r="FL104" i="278" s="1"/>
  <c r="FI314" i="278"/>
  <c r="FI315" i="278" s="1"/>
  <c r="FI327" i="278" s="1"/>
  <c r="FI67" i="265"/>
  <c r="FI323" i="278"/>
  <c r="FI324" i="278" s="1"/>
  <c r="FI328" i="278" s="1"/>
  <c r="FI73" i="265"/>
  <c r="FH329" i="278"/>
  <c r="FH30" i="265" s="1"/>
  <c r="FN22" i="278"/>
  <c r="FN39" i="278" s="1"/>
  <c r="FN41" i="278" s="1"/>
  <c r="FL119" i="278"/>
  <c r="FL120" i="278" s="1"/>
  <c r="FL157" i="278" s="1"/>
  <c r="FL162" i="278" s="1"/>
  <c r="GC310" i="278"/>
  <c r="GC319" i="278"/>
  <c r="FJ320" i="278"/>
  <c r="FJ321" i="278" s="1"/>
  <c r="FJ311" i="278"/>
  <c r="FJ312" i="278" s="1"/>
  <c r="FI11" i="265"/>
  <c r="FI29" i="265" s="1"/>
  <c r="FJ9" i="265"/>
  <c r="FK300" i="278"/>
  <c r="FK302" i="278" s="1"/>
  <c r="FK303" i="278" s="1"/>
  <c r="FO19" i="278"/>
  <c r="FO335" i="278"/>
  <c r="FK66" i="278"/>
  <c r="FK105" i="278" s="1"/>
  <c r="FK109" i="278" s="1"/>
  <c r="FL61" i="278"/>
  <c r="FL62" i="278" s="1"/>
  <c r="FL65" i="278" s="1"/>
  <c r="FL64" i="278"/>
  <c r="FM127" i="278"/>
  <c r="FM128" i="278" s="1"/>
  <c r="FM158" i="278" s="1"/>
  <c r="FM80" i="278"/>
  <c r="FM81" i="278" s="1"/>
  <c r="FM107" i="278" s="1"/>
  <c r="FM50" i="278"/>
  <c r="FM51" i="278" s="1"/>
  <c r="FM104" i="278" s="1"/>
  <c r="FM119" i="278"/>
  <c r="FM120" i="278" s="1"/>
  <c r="FM157" i="278" s="1"/>
  <c r="GC259" i="278"/>
  <c r="GC275" i="278"/>
  <c r="GC267" i="278"/>
  <c r="GC243" i="278"/>
  <c r="GC251" i="278"/>
  <c r="GC227" i="278"/>
  <c r="GC203" i="278"/>
  <c r="GC235" i="278"/>
  <c r="GC211" i="278"/>
  <c r="GC219" i="278"/>
  <c r="GC171" i="278"/>
  <c r="GC187" i="278"/>
  <c r="GC195" i="278"/>
  <c r="GC179" i="278"/>
  <c r="GC133" i="278"/>
  <c r="GC142" i="278"/>
  <c r="GC151" i="278"/>
  <c r="FP20" i="275"/>
  <c r="FQ17" i="275" s="1"/>
  <c r="FM11" i="325"/>
  <c r="FM66" i="324"/>
  <c r="FM28" i="285"/>
  <c r="FM34" i="265"/>
  <c r="FP124" i="273"/>
  <c r="FP126" i="273" s="1"/>
  <c r="FP88" i="273"/>
  <c r="FP90" i="273" s="1"/>
  <c r="FP91" i="278" s="1"/>
  <c r="FP180" i="273"/>
  <c r="FN20" i="327"/>
  <c r="FN57" i="324"/>
  <c r="FN63" i="324" s="1"/>
  <c r="FN64" i="324" s="1"/>
  <c r="FP21" i="327"/>
  <c r="FP58" i="324"/>
  <c r="FQ4" i="288"/>
  <c r="FQ4" i="320"/>
  <c r="FQ4" i="289"/>
  <c r="FQ4" i="327"/>
  <c r="FQ4" i="278"/>
  <c r="FQ4" i="324"/>
  <c r="FQ4" i="265"/>
  <c r="FQ4" i="285"/>
  <c r="FQ4" i="323"/>
  <c r="FQ4" i="325"/>
  <c r="FQ4" i="315"/>
  <c r="FQ4" i="273"/>
  <c r="FQ4" i="282"/>
  <c r="FQ4" i="275"/>
  <c r="FQ4" i="286"/>
  <c r="FP179" i="273"/>
  <c r="FP68" i="273"/>
  <c r="FP70" i="273" s="1"/>
  <c r="FO61" i="324"/>
  <c r="FO24" i="327"/>
  <c r="FO214" i="273"/>
  <c r="FO215" i="273" s="1"/>
  <c r="FO21" i="278" s="1"/>
  <c r="FO22" i="324"/>
  <c r="FO23" i="324" s="1"/>
  <c r="FL3" i="273"/>
  <c r="FL3" i="288"/>
  <c r="FL3" i="324"/>
  <c r="FL3" i="265"/>
  <c r="FL3" i="275"/>
  <c r="FL3" i="323"/>
  <c r="FL3" i="315"/>
  <c r="FL3" i="278"/>
  <c r="FL3" i="320"/>
  <c r="FL3" i="282"/>
  <c r="FL3" i="286"/>
  <c r="FL3" i="327"/>
  <c r="FL3" i="325"/>
  <c r="FL3" i="285"/>
  <c r="FL3" i="289"/>
  <c r="FS43" i="273"/>
  <c r="FS45" i="273" s="1"/>
  <c r="FS149" i="273" s="1"/>
  <c r="FS150" i="273" s="1"/>
  <c r="FS49" i="324" s="1"/>
  <c r="FS50" i="324" s="1"/>
  <c r="FS219" i="273"/>
  <c r="FT40" i="273"/>
  <c r="FO21" i="285"/>
  <c r="FO58" i="324"/>
  <c r="FO21" i="327"/>
  <c r="FM189" i="273"/>
  <c r="FM190" i="273" s="1"/>
  <c r="FN182" i="273"/>
  <c r="FQ180" i="273"/>
  <c r="FQ124" i="273"/>
  <c r="FQ88" i="273"/>
  <c r="FQ65" i="273"/>
  <c r="FQ45" i="325" s="1"/>
  <c r="FQ207" i="273"/>
  <c r="FQ169" i="273"/>
  <c r="FR170" i="273" s="1"/>
  <c r="FR172" i="273" s="1"/>
  <c r="FR173" i="273" s="1"/>
  <c r="FQ179" i="273"/>
  <c r="FQ68" i="273"/>
  <c r="FR2" i="286"/>
  <c r="FR154" i="273"/>
  <c r="FR155" i="273" s="1"/>
  <c r="FR2" i="288"/>
  <c r="FR84" i="273"/>
  <c r="FR85" i="273" s="1"/>
  <c r="FR2" i="282"/>
  <c r="FR64" i="273"/>
  <c r="FR65" i="273" s="1"/>
  <c r="FR45" i="325" s="1"/>
  <c r="FR2" i="289"/>
  <c r="FR163" i="273"/>
  <c r="FR164" i="273" s="1"/>
  <c r="FR2" i="327"/>
  <c r="FR2" i="320"/>
  <c r="FR121" i="273"/>
  <c r="FR122" i="273" s="1"/>
  <c r="FR125" i="273" s="1"/>
  <c r="FR2" i="323"/>
  <c r="FR2" i="278"/>
  <c r="FR2" i="285"/>
  <c r="FR2" i="275"/>
  <c r="FR2" i="265"/>
  <c r="FR51" i="273"/>
  <c r="FR52" i="273" s="1"/>
  <c r="FR107" i="325" s="1"/>
  <c r="FR108" i="325" s="1"/>
  <c r="FR135" i="325" s="1"/>
  <c r="FR2" i="325"/>
  <c r="FR220" i="273"/>
  <c r="FR221" i="273" s="1"/>
  <c r="FR2" i="273"/>
  <c r="FR2" i="324"/>
  <c r="FR2" i="315"/>
  <c r="FO59" i="324"/>
  <c r="FO22" i="327"/>
  <c r="FO23" i="327"/>
  <c r="FO60" i="324"/>
  <c r="FP24" i="327"/>
  <c r="FP61" i="324"/>
  <c r="FQ52" i="273"/>
  <c r="FQ107" i="325" s="1"/>
  <c r="FQ108" i="325" s="1"/>
  <c r="FQ135" i="325" s="1"/>
  <c r="FQ89" i="273"/>
  <c r="FQ93" i="273"/>
  <c r="FR94" i="273" s="1"/>
  <c r="FR181" i="273" s="1"/>
  <c r="FQ11" i="286"/>
  <c r="FP23" i="327"/>
  <c r="FP60" i="324"/>
  <c r="FP59" i="324"/>
  <c r="FP22" i="327"/>
  <c r="GF5" i="327"/>
  <c r="GF5" i="325"/>
  <c r="GF5" i="324"/>
  <c r="GF5" i="323"/>
  <c r="GD34" i="273"/>
  <c r="GE28" i="273"/>
  <c r="GE29" i="273" s="1"/>
  <c r="GE33" i="273" s="1"/>
  <c r="GE32" i="273"/>
  <c r="GC44" i="273"/>
  <c r="GC39" i="273"/>
  <c r="GF5" i="320"/>
  <c r="GF25" i="273"/>
  <c r="GF26" i="273" s="1"/>
  <c r="GF5" i="315"/>
  <c r="GE177" i="273"/>
  <c r="GE168" i="273"/>
  <c r="GF5" i="288"/>
  <c r="GF5" i="282"/>
  <c r="GF5" i="275"/>
  <c r="GF5" i="286"/>
  <c r="GF5" i="265"/>
  <c r="GF5" i="285"/>
  <c r="GF5" i="289"/>
  <c r="GF5" i="278"/>
  <c r="GF15" i="273"/>
  <c r="GF16" i="273" s="1"/>
  <c r="GF5" i="273"/>
  <c r="BP32" i="265"/>
  <c r="GD87" i="278" l="1"/>
  <c r="GD88" i="278" s="1"/>
  <c r="GD94" i="278" s="1"/>
  <c r="GD48" i="324"/>
  <c r="FS62" i="324"/>
  <c r="FS25" i="327"/>
  <c r="FM72" i="278"/>
  <c r="FM73" i="278" s="1"/>
  <c r="FM106" i="278" s="1"/>
  <c r="FM93" i="278"/>
  <c r="FM95" i="278" s="1"/>
  <c r="FM100" i="278" s="1"/>
  <c r="FM101" i="278" s="1"/>
  <c r="FS79" i="288"/>
  <c r="FS135" i="273"/>
  <c r="FS136" i="273" s="1"/>
  <c r="FS139" i="273" s="1"/>
  <c r="FR269" i="278"/>
  <c r="FR99" i="278"/>
  <c r="FP140" i="273"/>
  <c r="FO92" i="278"/>
  <c r="FQ46" i="325"/>
  <c r="FQ47" i="325" s="1"/>
  <c r="FQ62" i="325" s="1"/>
  <c r="FQ55" i="288"/>
  <c r="FP111" i="273"/>
  <c r="FO112" i="273" s="1"/>
  <c r="FO61" i="288" s="1"/>
  <c r="FO63" i="288" s="1"/>
  <c r="FO65" i="288" s="1"/>
  <c r="FP51" i="288"/>
  <c r="FP52" i="288" s="1"/>
  <c r="FP56" i="288" s="1"/>
  <c r="FP92" i="325"/>
  <c r="FP42" i="288"/>
  <c r="FP35" i="288"/>
  <c r="FP37" i="288" s="1"/>
  <c r="FO43" i="288"/>
  <c r="FO39" i="288"/>
  <c r="GF38" i="273"/>
  <c r="GF13" i="288"/>
  <c r="GF145" i="325"/>
  <c r="FS103" i="273"/>
  <c r="FS104" i="273" s="1"/>
  <c r="FS107" i="273" s="1"/>
  <c r="FS26" i="288"/>
  <c r="FR56" i="278"/>
  <c r="FR49" i="278"/>
  <c r="FR42" i="325"/>
  <c r="FR43" i="325" s="1"/>
  <c r="FR93" i="325"/>
  <c r="FR71" i="278"/>
  <c r="FR173" i="278"/>
  <c r="FR189" i="278"/>
  <c r="FR197" i="278"/>
  <c r="FR126" i="278"/>
  <c r="FR118" i="278"/>
  <c r="FR229" i="278"/>
  <c r="FR181" i="278"/>
  <c r="FR245" i="278"/>
  <c r="FQ108" i="273"/>
  <c r="FP58" i="325"/>
  <c r="FR237" i="278"/>
  <c r="FR79" i="278"/>
  <c r="FR135" i="278"/>
  <c r="FR153" i="278"/>
  <c r="FR213" i="278"/>
  <c r="FR205" i="278"/>
  <c r="FR221" i="278"/>
  <c r="FR261" i="278"/>
  <c r="FR253" i="278"/>
  <c r="FR277" i="278"/>
  <c r="FS13" i="289"/>
  <c r="FS14" i="289" s="1"/>
  <c r="FO295" i="278"/>
  <c r="FO301" i="278" s="1"/>
  <c r="BP334" i="278"/>
  <c r="BP336" i="278" s="1"/>
  <c r="BP11" i="327" s="1"/>
  <c r="FM57" i="278"/>
  <c r="FM58" i="278" s="1"/>
  <c r="FM64" i="278" s="1"/>
  <c r="FQ40" i="278"/>
  <c r="FQ26" i="327"/>
  <c r="FR26" i="327"/>
  <c r="FR28" i="278"/>
  <c r="FR29" i="278" s="1"/>
  <c r="FR40" i="278" s="1"/>
  <c r="FR130" i="325"/>
  <c r="FR118" i="325"/>
  <c r="FP129" i="325"/>
  <c r="FP117" i="325"/>
  <c r="FI329" i="278"/>
  <c r="FI30" i="265" s="1"/>
  <c r="FN33" i="278"/>
  <c r="FN35" i="278" s="1"/>
  <c r="FJ314" i="278"/>
  <c r="FJ315" i="278" s="1"/>
  <c r="FJ327" i="278" s="1"/>
  <c r="FJ67" i="265"/>
  <c r="FJ323" i="278"/>
  <c r="FJ324" i="278" s="1"/>
  <c r="FJ328" i="278" s="1"/>
  <c r="FJ73" i="265"/>
  <c r="FK10" i="265"/>
  <c r="FK320" i="278"/>
  <c r="FK321" i="278" s="1"/>
  <c r="GD310" i="278"/>
  <c r="GD319" i="278"/>
  <c r="FJ10" i="265"/>
  <c r="FJ11" i="265" s="1"/>
  <c r="FJ29" i="265" s="1"/>
  <c r="FK311" i="278"/>
  <c r="FK312" i="278" s="1"/>
  <c r="FK9" i="265"/>
  <c r="FO22" i="278"/>
  <c r="FO33" i="278" s="1"/>
  <c r="FO35" i="278" s="1"/>
  <c r="FO93" i="278" s="1"/>
  <c r="FP19" i="278"/>
  <c r="FP335" i="278"/>
  <c r="FL300" i="278"/>
  <c r="FL302" i="278" s="1"/>
  <c r="FL303" i="278" s="1"/>
  <c r="GD39" i="273"/>
  <c r="GD275" i="278"/>
  <c r="GD251" i="278"/>
  <c r="GD259" i="278"/>
  <c r="GD267" i="278"/>
  <c r="GD235" i="278"/>
  <c r="GD243" i="278"/>
  <c r="GD219" i="278"/>
  <c r="GD227" i="278"/>
  <c r="GD203" i="278"/>
  <c r="GD211" i="278"/>
  <c r="GD195" i="278"/>
  <c r="GD179" i="278"/>
  <c r="GD187" i="278"/>
  <c r="GD151" i="278"/>
  <c r="GD171" i="278"/>
  <c r="GD133" i="278"/>
  <c r="GD142" i="278"/>
  <c r="FP276" i="278"/>
  <c r="FP278" i="278" s="1"/>
  <c r="FP294" i="278" s="1"/>
  <c r="FP252" i="278"/>
  <c r="FP254" i="278" s="1"/>
  <c r="FP291" i="278" s="1"/>
  <c r="FP260" i="278"/>
  <c r="FP262" i="278" s="1"/>
  <c r="FP292" i="278" s="1"/>
  <c r="FP268" i="278"/>
  <c r="FP270" i="278" s="1"/>
  <c r="FP293" i="278" s="1"/>
  <c r="FP236" i="278"/>
  <c r="FP238" i="278" s="1"/>
  <c r="FP289" i="278" s="1"/>
  <c r="FP244" i="278"/>
  <c r="FP246" i="278" s="1"/>
  <c r="FP290" i="278" s="1"/>
  <c r="FP220" i="278"/>
  <c r="FP222" i="278" s="1"/>
  <c r="FP287" i="278" s="1"/>
  <c r="FP228" i="278"/>
  <c r="FP230" i="278" s="1"/>
  <c r="FP288" i="278" s="1"/>
  <c r="FP204" i="278"/>
  <c r="FP206" i="278" s="1"/>
  <c r="FP285" i="278" s="1"/>
  <c r="FP212" i="278"/>
  <c r="FP214" i="278" s="1"/>
  <c r="FP286" i="278" s="1"/>
  <c r="FP196" i="278"/>
  <c r="FP198" i="278" s="1"/>
  <c r="FP284" i="278" s="1"/>
  <c r="FP180" i="278"/>
  <c r="FP182" i="278" s="1"/>
  <c r="FP282" i="278" s="1"/>
  <c r="FP188" i="278"/>
  <c r="FP190" i="278" s="1"/>
  <c r="FP283" i="278" s="1"/>
  <c r="FP152" i="278"/>
  <c r="FP154" i="278" s="1"/>
  <c r="FP161" i="278" s="1"/>
  <c r="FP172" i="278"/>
  <c r="FP174" i="278" s="1"/>
  <c r="FP281" i="278" s="1"/>
  <c r="FP134" i="278"/>
  <c r="FP136" i="278" s="1"/>
  <c r="FP159" i="278" s="1"/>
  <c r="FP143" i="278"/>
  <c r="FP145" i="278" s="1"/>
  <c r="FP160" i="278" s="1"/>
  <c r="FP20" i="278"/>
  <c r="FN80" i="278"/>
  <c r="FN81" i="278" s="1"/>
  <c r="FN107" i="278" s="1"/>
  <c r="FN119" i="278"/>
  <c r="FN120" i="278" s="1"/>
  <c r="FN157" i="278" s="1"/>
  <c r="FN127" i="278"/>
  <c r="FN128" i="278" s="1"/>
  <c r="FN158" i="278" s="1"/>
  <c r="FN50" i="278"/>
  <c r="FN51" i="278" s="1"/>
  <c r="FN104" i="278" s="1"/>
  <c r="FM162" i="278"/>
  <c r="FL66" i="278"/>
  <c r="FL105" i="278" s="1"/>
  <c r="FL109" i="278" s="1"/>
  <c r="FP214" i="273"/>
  <c r="FP215" i="273" s="1"/>
  <c r="FP21" i="278" s="1"/>
  <c r="FP22" i="324"/>
  <c r="FP23" i="324" s="1"/>
  <c r="FU40" i="273"/>
  <c r="FT43" i="273"/>
  <c r="FT45" i="273" s="1"/>
  <c r="FT149" i="273" s="1"/>
  <c r="FT150" i="273" s="1"/>
  <c r="FT49" i="324" s="1"/>
  <c r="FT50" i="324" s="1"/>
  <c r="FT219" i="273"/>
  <c r="FR169" i="273"/>
  <c r="FS170" i="273" s="1"/>
  <c r="FS172" i="273" s="1"/>
  <c r="FS173" i="273" s="1"/>
  <c r="FR207" i="273"/>
  <c r="FR93" i="273"/>
  <c r="FS94" i="273" s="1"/>
  <c r="FS181" i="273" s="1"/>
  <c r="FR11" i="286"/>
  <c r="FR89" i="273"/>
  <c r="FQ70" i="273"/>
  <c r="FR69" i="273"/>
  <c r="FR73" i="273"/>
  <c r="FS74" i="273" s="1"/>
  <c r="FR42" i="324"/>
  <c r="FR43" i="324" s="1"/>
  <c r="FR15" i="275"/>
  <c r="FP208" i="273"/>
  <c r="FP209" i="273" s="1"/>
  <c r="FP197" i="273"/>
  <c r="FP198" i="273" s="1"/>
  <c r="FP201" i="273" s="1"/>
  <c r="FP202" i="273"/>
  <c r="FP203" i="273" s="1"/>
  <c r="FR37" i="324"/>
  <c r="FR38" i="324" s="1"/>
  <c r="FR32" i="324"/>
  <c r="FR33" i="324" s="1"/>
  <c r="FR178" i="273"/>
  <c r="FR27" i="324"/>
  <c r="FR28" i="324" s="1"/>
  <c r="FR55" i="273"/>
  <c r="FS56" i="273" s="1"/>
  <c r="FQ15" i="275"/>
  <c r="FQ20" i="275" s="1"/>
  <c r="FR17" i="275" s="1"/>
  <c r="FQ69" i="273"/>
  <c r="FQ73" i="273"/>
  <c r="FR74" i="273" s="1"/>
  <c r="FQ42" i="324"/>
  <c r="FQ43" i="324" s="1"/>
  <c r="FO182" i="273"/>
  <c r="FN189" i="273"/>
  <c r="FN190" i="273" s="1"/>
  <c r="FQ126" i="273"/>
  <c r="FP21" i="285"/>
  <c r="FS121" i="273"/>
  <c r="FS122" i="273" s="1"/>
  <c r="FS125" i="273" s="1"/>
  <c r="FS2" i="325"/>
  <c r="FS64" i="273"/>
  <c r="FS65" i="273" s="1"/>
  <c r="FS45" i="325" s="1"/>
  <c r="FS2" i="265"/>
  <c r="FS2" i="289"/>
  <c r="FS2" i="285"/>
  <c r="FS2" i="327"/>
  <c r="FS51" i="273"/>
  <c r="FS52" i="273" s="1"/>
  <c r="FS107" i="325" s="1"/>
  <c r="FS108" i="325" s="1"/>
  <c r="FS135" i="325" s="1"/>
  <c r="FS2" i="315"/>
  <c r="FS2" i="278"/>
  <c r="FS220" i="273"/>
  <c r="FS221" i="273" s="1"/>
  <c r="FS2" i="282"/>
  <c r="FS2" i="320"/>
  <c r="FS2" i="275"/>
  <c r="FS2" i="273"/>
  <c r="FS2" i="286"/>
  <c r="FS154" i="273"/>
  <c r="FS155" i="273" s="1"/>
  <c r="FS163" i="273"/>
  <c r="FS164" i="273" s="1"/>
  <c r="FS84" i="273"/>
  <c r="FS85" i="273" s="1"/>
  <c r="FS2" i="324"/>
  <c r="FS2" i="288"/>
  <c r="FS2" i="323"/>
  <c r="FN34" i="265"/>
  <c r="FN28" i="285"/>
  <c r="FN66" i="324"/>
  <c r="FN11" i="325"/>
  <c r="FQ27" i="324"/>
  <c r="FQ28" i="324" s="1"/>
  <c r="FQ32" i="324"/>
  <c r="FQ33" i="324" s="1"/>
  <c r="FQ178" i="273"/>
  <c r="FQ55" i="273"/>
  <c r="FR56" i="273" s="1"/>
  <c r="FQ37" i="324"/>
  <c r="FQ38" i="324" s="1"/>
  <c r="FR4" i="278"/>
  <c r="FR4" i="315"/>
  <c r="FR4" i="320"/>
  <c r="FR4" i="286"/>
  <c r="FR4" i="288"/>
  <c r="FR4" i="265"/>
  <c r="FR4" i="275"/>
  <c r="FR4" i="273"/>
  <c r="FR4" i="327"/>
  <c r="FR4" i="325"/>
  <c r="FR4" i="282"/>
  <c r="FR4" i="289"/>
  <c r="FR4" i="324"/>
  <c r="FR4" i="323"/>
  <c r="FR4" i="285"/>
  <c r="FQ90" i="273"/>
  <c r="FQ91" i="278" s="1"/>
  <c r="FM3" i="315"/>
  <c r="FM3" i="325"/>
  <c r="FM3" i="327"/>
  <c r="FM3" i="323"/>
  <c r="FM3" i="320"/>
  <c r="FM3" i="285"/>
  <c r="FM3" i="289"/>
  <c r="FM3" i="273"/>
  <c r="FM3" i="324"/>
  <c r="FM3" i="282"/>
  <c r="FM3" i="286"/>
  <c r="FM3" i="278"/>
  <c r="FM3" i="265"/>
  <c r="FM3" i="275"/>
  <c r="FM3" i="288"/>
  <c r="FO20" i="327"/>
  <c r="FO57" i="324"/>
  <c r="FO63" i="324" s="1"/>
  <c r="FO64" i="324" s="1"/>
  <c r="GD44" i="273"/>
  <c r="GG5" i="327"/>
  <c r="GG5" i="325"/>
  <c r="GG5" i="324"/>
  <c r="GG5" i="323"/>
  <c r="GF28" i="273"/>
  <c r="GF29" i="273" s="1"/>
  <c r="GF33" i="273" s="1"/>
  <c r="GF32" i="273"/>
  <c r="GE34" i="273"/>
  <c r="GG5" i="320"/>
  <c r="GG25" i="273"/>
  <c r="GG26" i="273" s="1"/>
  <c r="GG5" i="315"/>
  <c r="GG5" i="275"/>
  <c r="GG5" i="286"/>
  <c r="GG5" i="265"/>
  <c r="GG5" i="288"/>
  <c r="GG5" i="282"/>
  <c r="GG5" i="278"/>
  <c r="GG5" i="285"/>
  <c r="GG5" i="289"/>
  <c r="GG15" i="273"/>
  <c r="GG16" i="273" s="1"/>
  <c r="GG5" i="273"/>
  <c r="GF177" i="273"/>
  <c r="GF168" i="273"/>
  <c r="FM108" i="278" l="1"/>
  <c r="FM50" i="325"/>
  <c r="FM51" i="325" s="1"/>
  <c r="FM54" i="325" s="1"/>
  <c r="FM55" i="325" s="1"/>
  <c r="FM59" i="325" s="1"/>
  <c r="FM60" i="325" s="1"/>
  <c r="GE87" i="278"/>
  <c r="GE88" i="278" s="1"/>
  <c r="GE94" i="278" s="1"/>
  <c r="GE48" i="324"/>
  <c r="FT62" i="324"/>
  <c r="FT25" i="327"/>
  <c r="FO95" i="278"/>
  <c r="FO100" i="278" s="1"/>
  <c r="FO101" i="278" s="1"/>
  <c r="FS277" i="278"/>
  <c r="FS99" i="278"/>
  <c r="FS106" i="273"/>
  <c r="FS138" i="273"/>
  <c r="FQ140" i="273"/>
  <c r="FP92" i="278"/>
  <c r="FT79" i="288"/>
  <c r="FT135" i="273"/>
  <c r="FT136" i="273" s="1"/>
  <c r="FT139" i="273" s="1"/>
  <c r="FR106" i="273"/>
  <c r="FR108" i="273" s="1"/>
  <c r="FR138" i="273"/>
  <c r="FN57" i="278"/>
  <c r="FN58" i="278" s="1"/>
  <c r="FN64" i="278" s="1"/>
  <c r="FN93" i="278"/>
  <c r="FN95" i="278" s="1"/>
  <c r="FN100" i="278" s="1"/>
  <c r="FN101" i="278" s="1"/>
  <c r="FQ111" i="273"/>
  <c r="FP112" i="273" s="1"/>
  <c r="FP61" i="288" s="1"/>
  <c r="FP63" i="288" s="1"/>
  <c r="FP65" i="288" s="1"/>
  <c r="FQ51" i="288"/>
  <c r="FQ52" i="288" s="1"/>
  <c r="FQ56" i="288" s="1"/>
  <c r="FR46" i="325"/>
  <c r="FR47" i="325" s="1"/>
  <c r="FR62" i="325" s="1"/>
  <c r="FR55" i="288"/>
  <c r="FP43" i="288"/>
  <c r="FP39" i="288"/>
  <c r="FQ92" i="325"/>
  <c r="FQ35" i="288"/>
  <c r="FQ37" i="288" s="1"/>
  <c r="FQ42" i="288"/>
  <c r="FT103" i="273"/>
  <c r="FT104" i="273" s="1"/>
  <c r="FT107" i="273" s="1"/>
  <c r="FT26" i="288"/>
  <c r="GG38" i="273"/>
  <c r="GG13" i="288"/>
  <c r="GG145" i="325"/>
  <c r="FS42" i="325"/>
  <c r="FS43" i="325" s="1"/>
  <c r="FS93" i="325"/>
  <c r="FS126" i="278"/>
  <c r="FQ58" i="325"/>
  <c r="FS153" i="278"/>
  <c r="FS181" i="278"/>
  <c r="FS49" i="278"/>
  <c r="FS229" i="278"/>
  <c r="FS205" i="278"/>
  <c r="FS237" i="278"/>
  <c r="FS118" i="278"/>
  <c r="FS173" i="278"/>
  <c r="FS261" i="278"/>
  <c r="FS56" i="278"/>
  <c r="FS135" i="278"/>
  <c r="FS144" i="278"/>
  <c r="FS197" i="278"/>
  <c r="FS213" i="278"/>
  <c r="FS245" i="278"/>
  <c r="FS79" i="278"/>
  <c r="FS71" i="278"/>
  <c r="FS189" i="278"/>
  <c r="FS221" i="278"/>
  <c r="FS253" i="278"/>
  <c r="FS269" i="278"/>
  <c r="FT13" i="289"/>
  <c r="FT14" i="289" s="1"/>
  <c r="FM61" i="278"/>
  <c r="FM62" i="278" s="1"/>
  <c r="FM65" i="278" s="1"/>
  <c r="FM66" i="278" s="1"/>
  <c r="FM105" i="278" s="1"/>
  <c r="FM109" i="278" s="1"/>
  <c r="BP12" i="325"/>
  <c r="FR34" i="278"/>
  <c r="FS26" i="327"/>
  <c r="FQ129" i="325"/>
  <c r="FQ117" i="325"/>
  <c r="FS28" i="278"/>
  <c r="FS29" i="278" s="1"/>
  <c r="FS40" i="278" s="1"/>
  <c r="FS130" i="325"/>
  <c r="FS118" i="325"/>
  <c r="FN72" i="278"/>
  <c r="FN73" i="278" s="1"/>
  <c r="FN106" i="278" s="1"/>
  <c r="FJ329" i="278"/>
  <c r="FJ30" i="265" s="1"/>
  <c r="FK314" i="278"/>
  <c r="FK315" i="278" s="1"/>
  <c r="FK327" i="278" s="1"/>
  <c r="FK67" i="265"/>
  <c r="FK323" i="278"/>
  <c r="FK324" i="278" s="1"/>
  <c r="FK328" i="278" s="1"/>
  <c r="FK73" i="265"/>
  <c r="FL311" i="278"/>
  <c r="FL312" i="278" s="1"/>
  <c r="FL10" i="265"/>
  <c r="FL320" i="278"/>
  <c r="FL321" i="278" s="1"/>
  <c r="GE319" i="278"/>
  <c r="GE310" i="278"/>
  <c r="FK11" i="265"/>
  <c r="FK29" i="265" s="1"/>
  <c r="FO39" i="278"/>
  <c r="FO41" i="278" s="1"/>
  <c r="FO80" i="278" s="1"/>
  <c r="FO81" i="278" s="1"/>
  <c r="FO107" i="278" s="1"/>
  <c r="FL9" i="265"/>
  <c r="FQ19" i="278"/>
  <c r="FQ335" i="278"/>
  <c r="FM300" i="278"/>
  <c r="FM302" i="278" s="1"/>
  <c r="FM303" i="278" s="1"/>
  <c r="FP22" i="278"/>
  <c r="FP33" i="278" s="1"/>
  <c r="FP35" i="278" s="1"/>
  <c r="FP93" i="278" s="1"/>
  <c r="FN162" i="278"/>
  <c r="GE275" i="278"/>
  <c r="GE243" i="278"/>
  <c r="GE259" i="278"/>
  <c r="GE267" i="278"/>
  <c r="GE235" i="278"/>
  <c r="GE251" i="278"/>
  <c r="GE211" i="278"/>
  <c r="GE219" i="278"/>
  <c r="GE227" i="278"/>
  <c r="GE203" i="278"/>
  <c r="GE187" i="278"/>
  <c r="GE195" i="278"/>
  <c r="GE171" i="278"/>
  <c r="GE179" i="278"/>
  <c r="GE142" i="278"/>
  <c r="GE151" i="278"/>
  <c r="GE133" i="278"/>
  <c r="FQ276" i="278"/>
  <c r="FQ278" i="278" s="1"/>
  <c r="FQ294" i="278" s="1"/>
  <c r="FQ244" i="278"/>
  <c r="FQ246" i="278" s="1"/>
  <c r="FQ290" i="278" s="1"/>
  <c r="FQ252" i="278"/>
  <c r="FQ254" i="278" s="1"/>
  <c r="FQ291" i="278" s="1"/>
  <c r="FQ260" i="278"/>
  <c r="FQ262" i="278" s="1"/>
  <c r="FQ292" i="278" s="1"/>
  <c r="FQ268" i="278"/>
  <c r="FQ270" i="278" s="1"/>
  <c r="FQ293" i="278" s="1"/>
  <c r="FQ236" i="278"/>
  <c r="FQ238" i="278" s="1"/>
  <c r="FQ289" i="278" s="1"/>
  <c r="FQ212" i="278"/>
  <c r="FQ214" i="278" s="1"/>
  <c r="FQ286" i="278" s="1"/>
  <c r="FQ220" i="278"/>
  <c r="FQ222" i="278" s="1"/>
  <c r="FQ287" i="278" s="1"/>
  <c r="FQ228" i="278"/>
  <c r="FQ230" i="278" s="1"/>
  <c r="FQ288" i="278" s="1"/>
  <c r="FQ204" i="278"/>
  <c r="FQ206" i="278" s="1"/>
  <c r="FQ285" i="278" s="1"/>
  <c r="FQ188" i="278"/>
  <c r="FQ190" i="278" s="1"/>
  <c r="FQ283" i="278" s="1"/>
  <c r="FQ196" i="278"/>
  <c r="FQ198" i="278" s="1"/>
  <c r="FQ284" i="278" s="1"/>
  <c r="FQ172" i="278"/>
  <c r="FQ174" i="278" s="1"/>
  <c r="FQ281" i="278" s="1"/>
  <c r="FQ180" i="278"/>
  <c r="FQ182" i="278" s="1"/>
  <c r="FQ282" i="278" s="1"/>
  <c r="FQ143" i="278"/>
  <c r="FQ145" i="278" s="1"/>
  <c r="FQ160" i="278" s="1"/>
  <c r="FQ152" i="278"/>
  <c r="FQ154" i="278" s="1"/>
  <c r="FQ161" i="278" s="1"/>
  <c r="FQ134" i="278"/>
  <c r="FQ136" i="278" s="1"/>
  <c r="FQ159" i="278" s="1"/>
  <c r="FQ20" i="278"/>
  <c r="FP295" i="278"/>
  <c r="FP301" i="278" s="1"/>
  <c r="FO72" i="278"/>
  <c r="FO73" i="278" s="1"/>
  <c r="FO106" i="278" s="1"/>
  <c r="FO57" i="278"/>
  <c r="FO58" i="278" s="1"/>
  <c r="FO189" i="273"/>
  <c r="FO190" i="273" s="1"/>
  <c r="FP182" i="273"/>
  <c r="FR22" i="327"/>
  <c r="FR59" i="324"/>
  <c r="FT84" i="273"/>
  <c r="FT85" i="273" s="1"/>
  <c r="FT2" i="289"/>
  <c r="FT2" i="327"/>
  <c r="FT121" i="273"/>
  <c r="FT122" i="273" s="1"/>
  <c r="FT125" i="273" s="1"/>
  <c r="FT2" i="323"/>
  <c r="FT2" i="288"/>
  <c r="FT2" i="315"/>
  <c r="FT64" i="273"/>
  <c r="FT2" i="324"/>
  <c r="FT220" i="273"/>
  <c r="FT221" i="273" s="1"/>
  <c r="FT2" i="265"/>
  <c r="FT2" i="273"/>
  <c r="FT163" i="273"/>
  <c r="FT164" i="273" s="1"/>
  <c r="FT2" i="285"/>
  <c r="FT2" i="286"/>
  <c r="FT154" i="273"/>
  <c r="FT155" i="273" s="1"/>
  <c r="FT2" i="278"/>
  <c r="FT51" i="273"/>
  <c r="FT2" i="282"/>
  <c r="FT2" i="275"/>
  <c r="FT2" i="325"/>
  <c r="FT2" i="320"/>
  <c r="FQ202" i="273"/>
  <c r="FQ203" i="273" s="1"/>
  <c r="FQ208" i="273"/>
  <c r="FQ209" i="273" s="1"/>
  <c r="FQ197" i="273"/>
  <c r="FQ198" i="273" s="1"/>
  <c r="FQ201" i="273" s="1"/>
  <c r="FQ59" i="324"/>
  <c r="FQ22" i="327"/>
  <c r="FS93" i="273"/>
  <c r="FT94" i="273" s="1"/>
  <c r="FT181" i="273" s="1"/>
  <c r="FS11" i="286"/>
  <c r="FS89" i="273"/>
  <c r="FS37" i="324"/>
  <c r="FS38" i="324" s="1"/>
  <c r="FS55" i="273"/>
  <c r="FT56" i="273" s="1"/>
  <c r="FS32" i="324"/>
  <c r="FS33" i="324" s="1"/>
  <c r="FS178" i="273"/>
  <c r="FS27" i="324"/>
  <c r="FS28" i="324" s="1"/>
  <c r="FQ24" i="327"/>
  <c r="FQ61" i="324"/>
  <c r="FS179" i="273"/>
  <c r="FS68" i="273"/>
  <c r="FR23" i="327"/>
  <c r="FR60" i="324"/>
  <c r="FR20" i="275"/>
  <c r="FS17" i="275" s="1"/>
  <c r="FQ214" i="273"/>
  <c r="FQ215" i="273" s="1"/>
  <c r="FQ21" i="278" s="1"/>
  <c r="FQ22" i="324"/>
  <c r="FQ23" i="324" s="1"/>
  <c r="FV40" i="273"/>
  <c r="FU43" i="273"/>
  <c r="FU45" i="273" s="1"/>
  <c r="FU149" i="273" s="1"/>
  <c r="FU150" i="273" s="1"/>
  <c r="FU49" i="324" s="1"/>
  <c r="FU50" i="324" s="1"/>
  <c r="FU219" i="273"/>
  <c r="FQ60" i="324"/>
  <c r="FQ23" i="327"/>
  <c r="FQ58" i="324"/>
  <c r="FQ21" i="327"/>
  <c r="FS169" i="273"/>
  <c r="FT170" i="273" s="1"/>
  <c r="FT172" i="273" s="1"/>
  <c r="FT173" i="273" s="1"/>
  <c r="FS207" i="273"/>
  <c r="FS73" i="273"/>
  <c r="FT74" i="273" s="1"/>
  <c r="FS15" i="275"/>
  <c r="FS69" i="273"/>
  <c r="FS42" i="324"/>
  <c r="FS43" i="324" s="1"/>
  <c r="FQ21" i="285"/>
  <c r="FR88" i="273"/>
  <c r="FR90" i="273" s="1"/>
  <c r="FR91" i="278" s="1"/>
  <c r="FR180" i="273"/>
  <c r="FR124" i="273"/>
  <c r="FR126" i="273" s="1"/>
  <c r="FR21" i="285" s="1"/>
  <c r="FR58" i="324"/>
  <c r="FR21" i="327"/>
  <c r="FR61" i="324"/>
  <c r="FR24" i="327"/>
  <c r="FS4" i="324"/>
  <c r="FS4" i="285"/>
  <c r="FS4" i="275"/>
  <c r="FS4" i="282"/>
  <c r="FS4" i="315"/>
  <c r="FS4" i="320"/>
  <c r="FS4" i="323"/>
  <c r="FS4" i="286"/>
  <c r="FS4" i="278"/>
  <c r="FS4" i="288"/>
  <c r="FS4" i="327"/>
  <c r="FS4" i="273"/>
  <c r="FS4" i="325"/>
  <c r="FS4" i="289"/>
  <c r="FS4" i="265"/>
  <c r="FP20" i="327"/>
  <c r="FP57" i="324"/>
  <c r="FP63" i="324" s="1"/>
  <c r="FP64" i="324" s="1"/>
  <c r="FO34" i="265"/>
  <c r="FO11" i="325"/>
  <c r="FO28" i="285"/>
  <c r="FO66" i="324"/>
  <c r="FR68" i="273"/>
  <c r="FR70" i="273" s="1"/>
  <c r="FR179" i="273"/>
  <c r="FN3" i="315"/>
  <c r="FN3" i="275"/>
  <c r="FN3" i="282"/>
  <c r="FN3" i="325"/>
  <c r="FN3" i="327"/>
  <c r="FN3" i="286"/>
  <c r="FN3" i="288"/>
  <c r="FN3" i="278"/>
  <c r="FN3" i="320"/>
  <c r="FN3" i="289"/>
  <c r="FN3" i="285"/>
  <c r="FN3" i="324"/>
  <c r="FN3" i="265"/>
  <c r="FN3" i="273"/>
  <c r="FN3" i="323"/>
  <c r="FS124" i="273"/>
  <c r="FS88" i="273"/>
  <c r="FS180" i="273"/>
  <c r="GH5" i="327"/>
  <c r="GH5" i="325"/>
  <c r="GH5" i="324"/>
  <c r="GH5" i="323"/>
  <c r="GG28" i="273"/>
  <c r="GG29" i="273" s="1"/>
  <c r="GG33" i="273" s="1"/>
  <c r="GG32" i="273"/>
  <c r="GE44" i="273"/>
  <c r="GE39" i="273"/>
  <c r="GF34" i="273"/>
  <c r="GH5" i="320"/>
  <c r="GH25" i="273"/>
  <c r="GH26" i="273" s="1"/>
  <c r="GH5" i="315"/>
  <c r="GH5" i="275"/>
  <c r="GH5" i="286"/>
  <c r="GH5" i="265"/>
  <c r="GH5" i="288"/>
  <c r="GH5" i="282"/>
  <c r="GH5" i="285"/>
  <c r="GH5" i="289"/>
  <c r="GH5" i="278"/>
  <c r="GH15" i="273"/>
  <c r="GH16" i="273" s="1"/>
  <c r="GH5" i="273"/>
  <c r="GG177" i="273"/>
  <c r="GG168" i="273"/>
  <c r="FN108" i="278" l="1"/>
  <c r="FN50" i="325"/>
  <c r="FN51" i="325" s="1"/>
  <c r="FN54" i="325" s="1"/>
  <c r="FN55" i="325" s="1"/>
  <c r="FN59" i="325" s="1"/>
  <c r="FN60" i="325" s="1"/>
  <c r="FO108" i="278"/>
  <c r="FO50" i="325"/>
  <c r="FO51" i="325" s="1"/>
  <c r="FO54" i="325" s="1"/>
  <c r="FO55" i="325" s="1"/>
  <c r="FO59" i="325" s="1"/>
  <c r="FO60" i="325" s="1"/>
  <c r="FU25" i="327"/>
  <c r="FU62" i="324"/>
  <c r="GF87" i="278"/>
  <c r="GF88" i="278" s="1"/>
  <c r="GF94" i="278" s="1"/>
  <c r="GF48" i="324"/>
  <c r="FN61" i="278"/>
  <c r="FN62" i="278" s="1"/>
  <c r="FN65" i="278" s="1"/>
  <c r="FN66" i="278" s="1"/>
  <c r="FN105" i="278" s="1"/>
  <c r="FN109" i="278" s="1"/>
  <c r="FT106" i="273"/>
  <c r="FT138" i="273"/>
  <c r="FP95" i="278"/>
  <c r="FP100" i="278" s="1"/>
  <c r="FP101" i="278" s="1"/>
  <c r="FU79" i="288"/>
  <c r="FU135" i="273"/>
  <c r="FU136" i="273" s="1"/>
  <c r="FU139" i="273" s="1"/>
  <c r="FR140" i="273"/>
  <c r="FQ92" i="278"/>
  <c r="FT237" i="278"/>
  <c r="FT99" i="278"/>
  <c r="FS46" i="325"/>
  <c r="FS47" i="325" s="1"/>
  <c r="FS62" i="325" s="1"/>
  <c r="FS55" i="288"/>
  <c r="FR111" i="273"/>
  <c r="FQ112" i="273" s="1"/>
  <c r="FQ61" i="288" s="1"/>
  <c r="FQ63" i="288" s="1"/>
  <c r="FQ65" i="288" s="1"/>
  <c r="FR51" i="288"/>
  <c r="FR52" i="288" s="1"/>
  <c r="FR56" i="288" s="1"/>
  <c r="FR92" i="325"/>
  <c r="FR35" i="288"/>
  <c r="FR37" i="288" s="1"/>
  <c r="FR42" i="288"/>
  <c r="FQ39" i="288"/>
  <c r="FQ43" i="288"/>
  <c r="FU103" i="273"/>
  <c r="FU104" i="273" s="1"/>
  <c r="FU107" i="273" s="1"/>
  <c r="FU26" i="288"/>
  <c r="GH38" i="273"/>
  <c r="GH13" i="288"/>
  <c r="GH145" i="325"/>
  <c r="FT56" i="278"/>
  <c r="FT277" i="278"/>
  <c r="Y99" i="325"/>
  <c r="Y63" i="325"/>
  <c r="FT118" i="278"/>
  <c r="FT49" i="278"/>
  <c r="FT153" i="278"/>
  <c r="FT42" i="325"/>
  <c r="FT43" i="325" s="1"/>
  <c r="FT93" i="325"/>
  <c r="FT126" i="278"/>
  <c r="FT79" i="278"/>
  <c r="FT229" i="278"/>
  <c r="FT71" i="278"/>
  <c r="FT144" i="278"/>
  <c r="FT197" i="278"/>
  <c r="FT173" i="278"/>
  <c r="FT189" i="278"/>
  <c r="FT245" i="278"/>
  <c r="FT135" i="278"/>
  <c r="FT181" i="278"/>
  <c r="FT269" i="278"/>
  <c r="FS108" i="273"/>
  <c r="FR58" i="325"/>
  <c r="FT213" i="278"/>
  <c r="FT205" i="278"/>
  <c r="FT221" i="278"/>
  <c r="FT261" i="278"/>
  <c r="FT253" i="278"/>
  <c r="FU13" i="289"/>
  <c r="FU14" i="289" s="1"/>
  <c r="FT28" i="278"/>
  <c r="FT29" i="278" s="1"/>
  <c r="FT40" i="278" s="1"/>
  <c r="FT118" i="325"/>
  <c r="FT130" i="325"/>
  <c r="FR129" i="325"/>
  <c r="FR117" i="325"/>
  <c r="FS34" i="278"/>
  <c r="FK329" i="278"/>
  <c r="FK30" i="265" s="1"/>
  <c r="FL323" i="278"/>
  <c r="FL324" i="278" s="1"/>
  <c r="FL328" i="278" s="1"/>
  <c r="FL73" i="265"/>
  <c r="FL314" i="278"/>
  <c r="FL315" i="278" s="1"/>
  <c r="FL327" i="278" s="1"/>
  <c r="FL67" i="265"/>
  <c r="GF319" i="278"/>
  <c r="GF310" i="278"/>
  <c r="FM311" i="278"/>
  <c r="FM312" i="278" s="1"/>
  <c r="FM10" i="265"/>
  <c r="FM320" i="278"/>
  <c r="FM321" i="278" s="1"/>
  <c r="FO50" i="278"/>
  <c r="FO51" i="278" s="1"/>
  <c r="FO104" i="278" s="1"/>
  <c r="FO119" i="278"/>
  <c r="FO120" i="278" s="1"/>
  <c r="FO157" i="278" s="1"/>
  <c r="FL11" i="265"/>
  <c r="FL29" i="265" s="1"/>
  <c r="FO127" i="278"/>
  <c r="FO128" i="278" s="1"/>
  <c r="FO158" i="278" s="1"/>
  <c r="FP39" i="278"/>
  <c r="FP41" i="278" s="1"/>
  <c r="FP80" i="278" s="1"/>
  <c r="FP81" i="278" s="1"/>
  <c r="FP107" i="278" s="1"/>
  <c r="FM9" i="265"/>
  <c r="FR19" i="278"/>
  <c r="FR335" i="278"/>
  <c r="FQ22" i="278"/>
  <c r="FQ33" i="278" s="1"/>
  <c r="FQ35" i="278" s="1"/>
  <c r="FQ93" i="278" s="1"/>
  <c r="FN300" i="278"/>
  <c r="FN302" i="278" s="1"/>
  <c r="FN303" i="278" s="1"/>
  <c r="FQ295" i="278"/>
  <c r="FQ301" i="278" s="1"/>
  <c r="FO61" i="278"/>
  <c r="FO62" i="278" s="1"/>
  <c r="FO65" i="278" s="1"/>
  <c r="FO64" i="278"/>
  <c r="FP72" i="278"/>
  <c r="FP73" i="278" s="1"/>
  <c r="FP106" i="278" s="1"/>
  <c r="FP57" i="278"/>
  <c r="FP58" i="278" s="1"/>
  <c r="GF275" i="278"/>
  <c r="GF267" i="278"/>
  <c r="GF251" i="278"/>
  <c r="GF259" i="278"/>
  <c r="GF203" i="278"/>
  <c r="GF243" i="278"/>
  <c r="GF211" i="278"/>
  <c r="GF219" i="278"/>
  <c r="GF235" i="278"/>
  <c r="GF227" i="278"/>
  <c r="GF179" i="278"/>
  <c r="GF195" i="278"/>
  <c r="GF171" i="278"/>
  <c r="GF133" i="278"/>
  <c r="GF142" i="278"/>
  <c r="GF187" i="278"/>
  <c r="GF151" i="278"/>
  <c r="FP50" i="278"/>
  <c r="FP51" i="278" s="1"/>
  <c r="FP104" i="278" s="1"/>
  <c r="FR276" i="278"/>
  <c r="FR278" i="278" s="1"/>
  <c r="FR294" i="278" s="1"/>
  <c r="FR268" i="278"/>
  <c r="FR270" i="278" s="1"/>
  <c r="FR293" i="278" s="1"/>
  <c r="FR252" i="278"/>
  <c r="FR254" i="278" s="1"/>
  <c r="FR291" i="278" s="1"/>
  <c r="FR260" i="278"/>
  <c r="FR262" i="278" s="1"/>
  <c r="FR292" i="278" s="1"/>
  <c r="FR204" i="278"/>
  <c r="FR206" i="278" s="1"/>
  <c r="FR285" i="278" s="1"/>
  <c r="FR212" i="278"/>
  <c r="FR214" i="278" s="1"/>
  <c r="FR286" i="278" s="1"/>
  <c r="FR244" i="278"/>
  <c r="FR246" i="278" s="1"/>
  <c r="FR290" i="278" s="1"/>
  <c r="FR220" i="278"/>
  <c r="FR222" i="278" s="1"/>
  <c r="FR287" i="278" s="1"/>
  <c r="FR236" i="278"/>
  <c r="FR238" i="278" s="1"/>
  <c r="FR289" i="278" s="1"/>
  <c r="FR228" i="278"/>
  <c r="FR230" i="278" s="1"/>
  <c r="FR288" i="278" s="1"/>
  <c r="FR180" i="278"/>
  <c r="FR182" i="278" s="1"/>
  <c r="FR282" i="278" s="1"/>
  <c r="FR196" i="278"/>
  <c r="FR198" i="278" s="1"/>
  <c r="FR284" i="278" s="1"/>
  <c r="FR172" i="278"/>
  <c r="FR174" i="278" s="1"/>
  <c r="FR281" i="278" s="1"/>
  <c r="FR134" i="278"/>
  <c r="FR136" i="278" s="1"/>
  <c r="FR159" i="278" s="1"/>
  <c r="FR143" i="278"/>
  <c r="FR145" i="278" s="1"/>
  <c r="FR160" i="278" s="1"/>
  <c r="FR152" i="278"/>
  <c r="FR154" i="278" s="1"/>
  <c r="FR161" i="278" s="1"/>
  <c r="FR188" i="278"/>
  <c r="FR190" i="278" s="1"/>
  <c r="FR283" i="278" s="1"/>
  <c r="FR20" i="278"/>
  <c r="FS20" i="275"/>
  <c r="FT17" i="275" s="1"/>
  <c r="FR197" i="273"/>
  <c r="FR198" i="273" s="1"/>
  <c r="FR201" i="273" s="1"/>
  <c r="FR208" i="273"/>
  <c r="FR209" i="273" s="1"/>
  <c r="FR202" i="273"/>
  <c r="FR203" i="273" s="1"/>
  <c r="FR22" i="324"/>
  <c r="FR23" i="324" s="1"/>
  <c r="FR214" i="273"/>
  <c r="FR215" i="273" s="1"/>
  <c r="FR21" i="278" s="1"/>
  <c r="FS90" i="273"/>
  <c r="FS91" i="278" s="1"/>
  <c r="FT68" i="273"/>
  <c r="FT179" i="273"/>
  <c r="FT65" i="273"/>
  <c r="FT45" i="325" s="1"/>
  <c r="FS126" i="273"/>
  <c r="FT88" i="273"/>
  <c r="FT180" i="273"/>
  <c r="FT124" i="273"/>
  <c r="FU2" i="286"/>
  <c r="FU121" i="273"/>
  <c r="FU122" i="273" s="1"/>
  <c r="FU125" i="273" s="1"/>
  <c r="FU2" i="275"/>
  <c r="FU2" i="282"/>
  <c r="FU2" i="265"/>
  <c r="FU2" i="324"/>
  <c r="FU163" i="273"/>
  <c r="FU164" i="273" s="1"/>
  <c r="FU2" i="289"/>
  <c r="FU51" i="273"/>
  <c r="FU52" i="273" s="1"/>
  <c r="FU107" i="325" s="1"/>
  <c r="FU108" i="325" s="1"/>
  <c r="FU135" i="325" s="1"/>
  <c r="FU154" i="273"/>
  <c r="FU155" i="273" s="1"/>
  <c r="FU2" i="273"/>
  <c r="FU2" i="327"/>
  <c r="FU2" i="315"/>
  <c r="FU2" i="285"/>
  <c r="FU2" i="278"/>
  <c r="FU2" i="320"/>
  <c r="FU220" i="273"/>
  <c r="FU221" i="273" s="1"/>
  <c r="FU64" i="273"/>
  <c r="FU65" i="273" s="1"/>
  <c r="FU45" i="325" s="1"/>
  <c r="FU84" i="273"/>
  <c r="FU85" i="273" s="1"/>
  <c r="FU2" i="323"/>
  <c r="FU2" i="288"/>
  <c r="FU2" i="325"/>
  <c r="FS70" i="273"/>
  <c r="FS58" i="324"/>
  <c r="FS21" i="327"/>
  <c r="FS60" i="324"/>
  <c r="FS23" i="327"/>
  <c r="FT52" i="273"/>
  <c r="FT107" i="325" s="1"/>
  <c r="FT108" i="325" s="1"/>
  <c r="FT135" i="325" s="1"/>
  <c r="FS24" i="327"/>
  <c r="FS61" i="324"/>
  <c r="FW40" i="273"/>
  <c r="FV43" i="273"/>
  <c r="FV45" i="273" s="1"/>
  <c r="FV149" i="273" s="1"/>
  <c r="FV150" i="273" s="1"/>
  <c r="FV49" i="324" s="1"/>
  <c r="FV50" i="324" s="1"/>
  <c r="FV219" i="273"/>
  <c r="FT207" i="273"/>
  <c r="FT169" i="273"/>
  <c r="FU170" i="273" s="1"/>
  <c r="FU172" i="273" s="1"/>
  <c r="FU173" i="273" s="1"/>
  <c r="FP189" i="273"/>
  <c r="FP190" i="273" s="1"/>
  <c r="FQ182" i="273"/>
  <c r="FP34" i="265"/>
  <c r="FP28" i="285"/>
  <c r="FP11" i="325"/>
  <c r="FP66" i="324"/>
  <c r="FT4" i="273"/>
  <c r="FT4" i="286"/>
  <c r="FT4" i="289"/>
  <c r="FT4" i="323"/>
  <c r="FT4" i="327"/>
  <c r="FT4" i="265"/>
  <c r="FT4" i="275"/>
  <c r="FT4" i="320"/>
  <c r="FT4" i="282"/>
  <c r="FT4" i="324"/>
  <c r="FT4" i="325"/>
  <c r="FT4" i="315"/>
  <c r="FT4" i="288"/>
  <c r="FT4" i="285"/>
  <c r="FT4" i="278"/>
  <c r="FQ20" i="327"/>
  <c r="FQ57" i="324"/>
  <c r="FQ63" i="324" s="1"/>
  <c r="FQ64" i="324" s="1"/>
  <c r="FS22" i="327"/>
  <c r="FS59" i="324"/>
  <c r="FT93" i="273"/>
  <c r="FU94" i="273" s="1"/>
  <c r="FU181" i="273" s="1"/>
  <c r="FT89" i="273"/>
  <c r="FT11" i="286"/>
  <c r="FO3" i="320"/>
  <c r="FO3" i="282"/>
  <c r="FO3" i="275"/>
  <c r="FO3" i="278"/>
  <c r="FO3" i="286"/>
  <c r="FO3" i="273"/>
  <c r="FO3" i="324"/>
  <c r="FO3" i="265"/>
  <c r="FO3" i="288"/>
  <c r="FO3" i="289"/>
  <c r="FO3" i="323"/>
  <c r="FO3" i="325"/>
  <c r="FO3" i="315"/>
  <c r="FO3" i="285"/>
  <c r="FO3" i="327"/>
  <c r="GI5" i="327"/>
  <c r="GI5" i="325"/>
  <c r="GI5" i="324"/>
  <c r="GI5" i="323"/>
  <c r="GH28" i="273"/>
  <c r="GH29" i="273" s="1"/>
  <c r="GH33" i="273" s="1"/>
  <c r="GH32" i="273"/>
  <c r="GG34" i="273"/>
  <c r="GF44" i="273"/>
  <c r="GF39" i="273"/>
  <c r="GI5" i="320"/>
  <c r="GI25" i="273"/>
  <c r="GI26" i="273" s="1"/>
  <c r="GI5" i="315"/>
  <c r="GI5" i="265"/>
  <c r="GI5" i="288"/>
  <c r="GI5" i="282"/>
  <c r="GI5" i="275"/>
  <c r="GI5" i="286"/>
  <c r="GI5" i="285"/>
  <c r="GI5" i="289"/>
  <c r="GI5" i="278"/>
  <c r="GI15" i="273"/>
  <c r="GI16" i="273" s="1"/>
  <c r="GI5" i="273"/>
  <c r="GH177" i="273"/>
  <c r="GH168" i="273"/>
  <c r="BQ32" i="265"/>
  <c r="FP108" i="278" l="1"/>
  <c r="FP50" i="325"/>
  <c r="FP51" i="325" s="1"/>
  <c r="FP54" i="325" s="1"/>
  <c r="FP55" i="325" s="1"/>
  <c r="FP59" i="325" s="1"/>
  <c r="FP60" i="325" s="1"/>
  <c r="FV25" i="327"/>
  <c r="FV62" i="324"/>
  <c r="GG87" i="278"/>
  <c r="GG88" i="278" s="1"/>
  <c r="GG94" i="278" s="1"/>
  <c r="GG48" i="324"/>
  <c r="FQ95" i="278"/>
  <c r="FQ100" i="278" s="1"/>
  <c r="FQ101" i="278" s="1"/>
  <c r="FS140" i="273"/>
  <c r="FR92" i="278"/>
  <c r="FV79" i="288"/>
  <c r="FV135" i="273"/>
  <c r="FV136" i="273" s="1"/>
  <c r="FV139" i="273" s="1"/>
  <c r="FU261" i="278"/>
  <c r="FU99" i="278"/>
  <c r="FT46" i="325"/>
  <c r="FT47" i="325" s="1"/>
  <c r="FT62" i="325" s="1"/>
  <c r="FT55" i="288"/>
  <c r="FS111" i="273"/>
  <c r="FR112" i="273" s="1"/>
  <c r="FR61" i="288" s="1"/>
  <c r="FR63" i="288" s="1"/>
  <c r="FR65" i="288" s="1"/>
  <c r="FS51" i="288"/>
  <c r="FS52" i="288" s="1"/>
  <c r="FS56" i="288" s="1"/>
  <c r="FR43" i="288"/>
  <c r="FR39" i="288"/>
  <c r="FS92" i="325"/>
  <c r="FS42" i="288"/>
  <c r="FS35" i="288"/>
  <c r="FS37" i="288" s="1"/>
  <c r="GI38" i="273"/>
  <c r="GI13" i="288"/>
  <c r="GI145" i="325"/>
  <c r="FV103" i="273"/>
  <c r="FV104" i="273" s="1"/>
  <c r="FV107" i="273" s="1"/>
  <c r="FV26" i="288"/>
  <c r="FU42" i="325"/>
  <c r="FU43" i="325" s="1"/>
  <c r="FU93" i="325"/>
  <c r="FT108" i="273"/>
  <c r="FS58" i="325"/>
  <c r="FU277" i="278"/>
  <c r="FU237" i="278"/>
  <c r="FU144" i="278"/>
  <c r="FU126" i="278"/>
  <c r="FU173" i="278"/>
  <c r="FU245" i="278"/>
  <c r="FU79" i="278"/>
  <c r="FU205" i="278"/>
  <c r="FU49" i="278"/>
  <c r="FU189" i="278"/>
  <c r="FU253" i="278"/>
  <c r="FU71" i="278"/>
  <c r="FU181" i="278"/>
  <c r="FU118" i="278"/>
  <c r="FU213" i="278"/>
  <c r="FU229" i="278"/>
  <c r="FU269" i="278"/>
  <c r="FU56" i="278"/>
  <c r="FU153" i="278"/>
  <c r="FU135" i="278"/>
  <c r="FU221" i="278"/>
  <c r="FU197" i="278"/>
  <c r="FV13" i="289"/>
  <c r="FV14" i="289" s="1"/>
  <c r="BQ334" i="278"/>
  <c r="BQ336" i="278" s="1"/>
  <c r="BQ12" i="325" s="1"/>
  <c r="FT34" i="278"/>
  <c r="FU28" i="278"/>
  <c r="FU29" i="278" s="1"/>
  <c r="FU40" i="278" s="1"/>
  <c r="FU130" i="325"/>
  <c r="FU118" i="325"/>
  <c r="FS129" i="325"/>
  <c r="FS117" i="325"/>
  <c r="FT26" i="327"/>
  <c r="FU26" i="327"/>
  <c r="FL329" i="278"/>
  <c r="FL30" i="265" s="1"/>
  <c r="FM323" i="278"/>
  <c r="FM324" i="278" s="1"/>
  <c r="FM328" i="278" s="1"/>
  <c r="FM73" i="265"/>
  <c r="FM314" i="278"/>
  <c r="FM315" i="278" s="1"/>
  <c r="FM327" i="278" s="1"/>
  <c r="FM67" i="265"/>
  <c r="FO162" i="278"/>
  <c r="FO300" i="278" s="1"/>
  <c r="FO302" i="278" s="1"/>
  <c r="FO303" i="278" s="1"/>
  <c r="GG319" i="278"/>
  <c r="GG310" i="278"/>
  <c r="FN311" i="278"/>
  <c r="FN312" i="278" s="1"/>
  <c r="FP119" i="278"/>
  <c r="FP120" i="278" s="1"/>
  <c r="FP157" i="278" s="1"/>
  <c r="FN10" i="265"/>
  <c r="FN320" i="278"/>
  <c r="FN321" i="278" s="1"/>
  <c r="FM11" i="265"/>
  <c r="FM29" i="265" s="1"/>
  <c r="FP127" i="278"/>
  <c r="FP128" i="278" s="1"/>
  <c r="FP158" i="278" s="1"/>
  <c r="FQ39" i="278"/>
  <c r="FQ41" i="278" s="1"/>
  <c r="FQ50" i="278" s="1"/>
  <c r="FQ51" i="278" s="1"/>
  <c r="FQ104" i="278" s="1"/>
  <c r="FN9" i="265"/>
  <c r="FS19" i="278"/>
  <c r="FS335" i="278"/>
  <c r="FR22" i="278"/>
  <c r="FR33" i="278" s="1"/>
  <c r="FR35" i="278" s="1"/>
  <c r="FR93" i="278" s="1"/>
  <c r="FO66" i="278"/>
  <c r="FO105" i="278" s="1"/>
  <c r="FO109" i="278" s="1"/>
  <c r="FS260" i="278"/>
  <c r="FS262" i="278" s="1"/>
  <c r="FS292" i="278" s="1"/>
  <c r="FS268" i="278"/>
  <c r="FS270" i="278" s="1"/>
  <c r="FS293" i="278" s="1"/>
  <c r="FS244" i="278"/>
  <c r="FS246" i="278" s="1"/>
  <c r="FS290" i="278" s="1"/>
  <c r="FS276" i="278"/>
  <c r="FS278" i="278" s="1"/>
  <c r="FS294" i="278" s="1"/>
  <c r="FS252" i="278"/>
  <c r="FS254" i="278" s="1"/>
  <c r="FS291" i="278" s="1"/>
  <c r="FS236" i="278"/>
  <c r="FS238" i="278" s="1"/>
  <c r="FS289" i="278" s="1"/>
  <c r="FS228" i="278"/>
  <c r="FS230" i="278" s="1"/>
  <c r="FS288" i="278" s="1"/>
  <c r="FS204" i="278"/>
  <c r="FS206" i="278" s="1"/>
  <c r="FS285" i="278" s="1"/>
  <c r="FS212" i="278"/>
  <c r="FS214" i="278" s="1"/>
  <c r="FS286" i="278" s="1"/>
  <c r="FS220" i="278"/>
  <c r="FS222" i="278" s="1"/>
  <c r="FS287" i="278" s="1"/>
  <c r="FS172" i="278"/>
  <c r="FS174" i="278" s="1"/>
  <c r="FS281" i="278" s="1"/>
  <c r="FS188" i="278"/>
  <c r="FS190" i="278" s="1"/>
  <c r="FS283" i="278" s="1"/>
  <c r="FS196" i="278"/>
  <c r="FS198" i="278" s="1"/>
  <c r="FS284" i="278" s="1"/>
  <c r="FS134" i="278"/>
  <c r="FS136" i="278" s="1"/>
  <c r="FS159" i="278" s="1"/>
  <c r="FS143" i="278"/>
  <c r="FS145" i="278" s="1"/>
  <c r="FS160" i="278" s="1"/>
  <c r="FS180" i="278"/>
  <c r="FS182" i="278" s="1"/>
  <c r="FS282" i="278" s="1"/>
  <c r="FS152" i="278"/>
  <c r="FS154" i="278" s="1"/>
  <c r="FS161" i="278" s="1"/>
  <c r="FS20" i="278"/>
  <c r="FQ72" i="278"/>
  <c r="FQ73" i="278" s="1"/>
  <c r="FQ106" i="278" s="1"/>
  <c r="FQ57" i="278"/>
  <c r="FQ58" i="278" s="1"/>
  <c r="GG259" i="278"/>
  <c r="GG267" i="278"/>
  <c r="GG275" i="278"/>
  <c r="GG243" i="278"/>
  <c r="GG251" i="278"/>
  <c r="GG235" i="278"/>
  <c r="GG227" i="278"/>
  <c r="GG203" i="278"/>
  <c r="GG211" i="278"/>
  <c r="GG219" i="278"/>
  <c r="GG171" i="278"/>
  <c r="GG187" i="278"/>
  <c r="GG195" i="278"/>
  <c r="GG133" i="278"/>
  <c r="GG179" i="278"/>
  <c r="GG142" i="278"/>
  <c r="GG151" i="278"/>
  <c r="FP61" i="278"/>
  <c r="FP62" i="278" s="1"/>
  <c r="FP65" i="278" s="1"/>
  <c r="FP64" i="278"/>
  <c r="FR295" i="278"/>
  <c r="FR301" i="278" s="1"/>
  <c r="FQ66" i="324"/>
  <c r="FQ34" i="265"/>
  <c r="FQ28" i="285"/>
  <c r="FQ11" i="325"/>
  <c r="FP3" i="278"/>
  <c r="FP3" i="323"/>
  <c r="FP3" i="273"/>
  <c r="FP3" i="275"/>
  <c r="FP3" i="327"/>
  <c r="FP3" i="315"/>
  <c r="FP3" i="285"/>
  <c r="FP3" i="286"/>
  <c r="FP3" i="282"/>
  <c r="FP3" i="325"/>
  <c r="FP3" i="320"/>
  <c r="FP3" i="265"/>
  <c r="FP3" i="288"/>
  <c r="FP3" i="289"/>
  <c r="FP3" i="324"/>
  <c r="FV2" i="273"/>
  <c r="FV2" i="275"/>
  <c r="FV2" i="289"/>
  <c r="FV2" i="315"/>
  <c r="FV2" i="282"/>
  <c r="FV2" i="286"/>
  <c r="FV2" i="327"/>
  <c r="FV84" i="273"/>
  <c r="FV85" i="273" s="1"/>
  <c r="FV2" i="324"/>
  <c r="FV2" i="320"/>
  <c r="FV2" i="285"/>
  <c r="FV2" i="265"/>
  <c r="FV2" i="278"/>
  <c r="FV2" i="325"/>
  <c r="FV121" i="273"/>
  <c r="FV122" i="273" s="1"/>
  <c r="FV125" i="273" s="1"/>
  <c r="FV220" i="273"/>
  <c r="FV221" i="273" s="1"/>
  <c r="FV154" i="273"/>
  <c r="FV155" i="273" s="1"/>
  <c r="FV64" i="273"/>
  <c r="FV65" i="273" s="1"/>
  <c r="FV45" i="325" s="1"/>
  <c r="FV2" i="323"/>
  <c r="FV2" i="288"/>
  <c r="FV163" i="273"/>
  <c r="FV164" i="273" s="1"/>
  <c r="FV51" i="273"/>
  <c r="FU27" i="324"/>
  <c r="FU28" i="324" s="1"/>
  <c r="FU55" i="273"/>
  <c r="FV56" i="273" s="1"/>
  <c r="FU37" i="324"/>
  <c r="FU38" i="324" s="1"/>
  <c r="FU178" i="273"/>
  <c r="FU32" i="324"/>
  <c r="FU33" i="324" s="1"/>
  <c r="FU15" i="275"/>
  <c r="FU69" i="273"/>
  <c r="FU42" i="324"/>
  <c r="FU43" i="324" s="1"/>
  <c r="FU73" i="273"/>
  <c r="FV74" i="273" s="1"/>
  <c r="FR20" i="327"/>
  <c r="FR57" i="324"/>
  <c r="FR63" i="324" s="1"/>
  <c r="FR64" i="324" s="1"/>
  <c r="FU4" i="323"/>
  <c r="FU4" i="325"/>
  <c r="FU4" i="315"/>
  <c r="FU4" i="320"/>
  <c r="FU4" i="285"/>
  <c r="FU4" i="278"/>
  <c r="FU4" i="282"/>
  <c r="FU4" i="288"/>
  <c r="FU4" i="275"/>
  <c r="FU4" i="286"/>
  <c r="FU4" i="265"/>
  <c r="FU4" i="289"/>
  <c r="FU4" i="273"/>
  <c r="FU4" i="327"/>
  <c r="FU4" i="324"/>
  <c r="FW43" i="273"/>
  <c r="FW45" i="273" s="1"/>
  <c r="FW149" i="273" s="1"/>
  <c r="FW150" i="273" s="1"/>
  <c r="FW49" i="324" s="1"/>
  <c r="FW50" i="324" s="1"/>
  <c r="FW219" i="273"/>
  <c r="FX40" i="273"/>
  <c r="FT37" i="324"/>
  <c r="FT38" i="324" s="1"/>
  <c r="FT178" i="273"/>
  <c r="FT27" i="324"/>
  <c r="FT28" i="324" s="1"/>
  <c r="FT55" i="273"/>
  <c r="FU56" i="273" s="1"/>
  <c r="FT32" i="324"/>
  <c r="FT33" i="324" s="1"/>
  <c r="FT42" i="324"/>
  <c r="FT43" i="324" s="1"/>
  <c r="FT15" i="275"/>
  <c r="FT20" i="275" s="1"/>
  <c r="FU17" i="275" s="1"/>
  <c r="FT69" i="273"/>
  <c r="FT73" i="273"/>
  <c r="FU74" i="273" s="1"/>
  <c r="FS22" i="324"/>
  <c r="FS23" i="324" s="1"/>
  <c r="FS214" i="273"/>
  <c r="FS215" i="273" s="1"/>
  <c r="FS21" i="278" s="1"/>
  <c r="FT70" i="273"/>
  <c r="FU93" i="273"/>
  <c r="FV94" i="273" s="1"/>
  <c r="FV181" i="273" s="1"/>
  <c r="FU89" i="273"/>
  <c r="FU11" i="286"/>
  <c r="FS197" i="273"/>
  <c r="FS198" i="273" s="1"/>
  <c r="FS201" i="273" s="1"/>
  <c r="FT90" i="273"/>
  <c r="FT91" i="278" s="1"/>
  <c r="FS202" i="273"/>
  <c r="FS203" i="273" s="1"/>
  <c r="FS208" i="273"/>
  <c r="FS209" i="273" s="1"/>
  <c r="FQ189" i="273"/>
  <c r="FQ190" i="273" s="1"/>
  <c r="FR182" i="273"/>
  <c r="FU207" i="273"/>
  <c r="FU169" i="273"/>
  <c r="FV170" i="273" s="1"/>
  <c r="FV172" i="273" s="1"/>
  <c r="FV173" i="273" s="1"/>
  <c r="FS21" i="285"/>
  <c r="FT126" i="273"/>
  <c r="GJ5" i="327"/>
  <c r="GJ5" i="325"/>
  <c r="GH34" i="273"/>
  <c r="GJ5" i="324"/>
  <c r="GJ5" i="323"/>
  <c r="GI28" i="273"/>
  <c r="GI29" i="273" s="1"/>
  <c r="GI33" i="273" s="1"/>
  <c r="GI32" i="273"/>
  <c r="GG44" i="273"/>
  <c r="GG39" i="273"/>
  <c r="GJ5" i="320"/>
  <c r="GJ25" i="273"/>
  <c r="GJ26" i="273" s="1"/>
  <c r="GJ32" i="273" s="1"/>
  <c r="GJ5" i="315"/>
  <c r="GJ5" i="288"/>
  <c r="GJ5" i="282"/>
  <c r="GJ5" i="275"/>
  <c r="GJ5" i="286"/>
  <c r="GJ5" i="265"/>
  <c r="GJ5" i="285"/>
  <c r="GJ5" i="289"/>
  <c r="GJ5" i="278"/>
  <c r="GJ15" i="273"/>
  <c r="GJ16" i="273" s="1"/>
  <c r="GJ5" i="273"/>
  <c r="GI177" i="273"/>
  <c r="GI168" i="273"/>
  <c r="FQ108" i="278" l="1"/>
  <c r="FQ50" i="325"/>
  <c r="FQ51" i="325" s="1"/>
  <c r="FQ54" i="325" s="1"/>
  <c r="FQ55" i="325" s="1"/>
  <c r="FQ59" i="325" s="1"/>
  <c r="FQ60" i="325" s="1"/>
  <c r="FW62" i="324"/>
  <c r="FW25" i="327"/>
  <c r="GH87" i="278"/>
  <c r="GH88" i="278" s="1"/>
  <c r="GH94" i="278" s="1"/>
  <c r="GH48" i="324"/>
  <c r="FU106" i="273"/>
  <c r="FU138" i="273"/>
  <c r="FV253" i="278"/>
  <c r="FV99" i="278"/>
  <c r="FR95" i="278"/>
  <c r="FR100" i="278" s="1"/>
  <c r="FR101" i="278" s="1"/>
  <c r="FW79" i="288"/>
  <c r="FW135" i="273"/>
  <c r="FW136" i="273" s="1"/>
  <c r="FW139" i="273" s="1"/>
  <c r="FV106" i="273"/>
  <c r="FV138" i="273"/>
  <c r="FT140" i="273"/>
  <c r="FS92" i="278"/>
  <c r="FU46" i="325"/>
  <c r="FU47" i="325" s="1"/>
  <c r="FU62" i="325" s="1"/>
  <c r="FU55" i="288"/>
  <c r="FT111" i="273"/>
  <c r="FS112" i="273" s="1"/>
  <c r="FS61" i="288" s="1"/>
  <c r="FS63" i="288" s="1"/>
  <c r="FS65" i="288" s="1"/>
  <c r="FT51" i="288"/>
  <c r="FT52" i="288" s="1"/>
  <c r="FT56" i="288" s="1"/>
  <c r="FT92" i="325"/>
  <c r="FT42" i="288"/>
  <c r="FT35" i="288"/>
  <c r="FT37" i="288" s="1"/>
  <c r="FS43" i="288"/>
  <c r="FS39" i="288"/>
  <c r="GJ38" i="273"/>
  <c r="GJ13" i="288"/>
  <c r="GJ145" i="325"/>
  <c r="FW103" i="273"/>
  <c r="FW104" i="273" s="1"/>
  <c r="FW107" i="273" s="1"/>
  <c r="FW26" i="288"/>
  <c r="FV205" i="278"/>
  <c r="FV42" i="325"/>
  <c r="FV43" i="325" s="1"/>
  <c r="FV93" i="325"/>
  <c r="FU108" i="273"/>
  <c r="FT58" i="325"/>
  <c r="FV49" i="278"/>
  <c r="FV173" i="278"/>
  <c r="FV269" i="278"/>
  <c r="FV135" i="278"/>
  <c r="FV79" i="278"/>
  <c r="FV189" i="278"/>
  <c r="FV71" i="278"/>
  <c r="FV118" i="278"/>
  <c r="FV181" i="278"/>
  <c r="FV229" i="278"/>
  <c r="FV277" i="278"/>
  <c r="FV56" i="278"/>
  <c r="FV144" i="278"/>
  <c r="FV126" i="278"/>
  <c r="FV197" i="278"/>
  <c r="FV221" i="278"/>
  <c r="FV153" i="278"/>
  <c r="FV213" i="278"/>
  <c r="FV245" i="278"/>
  <c r="FV261" i="278"/>
  <c r="FV237" i="278"/>
  <c r="FW13" i="289"/>
  <c r="FW14" i="289" s="1"/>
  <c r="BQ11" i="327"/>
  <c r="FU34" i="278"/>
  <c r="FT129" i="325"/>
  <c r="FT117" i="325"/>
  <c r="FV28" i="278"/>
  <c r="FV29" i="278" s="1"/>
  <c r="FV40" i="278" s="1"/>
  <c r="FV130" i="325"/>
  <c r="FV118" i="325"/>
  <c r="FM329" i="278"/>
  <c r="FM30" i="265" s="1"/>
  <c r="FN314" i="278"/>
  <c r="FN315" i="278" s="1"/>
  <c r="FN327" i="278" s="1"/>
  <c r="FN67" i="265"/>
  <c r="FN323" i="278"/>
  <c r="FN324" i="278" s="1"/>
  <c r="FN328" i="278" s="1"/>
  <c r="FN73" i="265"/>
  <c r="FN11" i="265"/>
  <c r="FN29" i="265" s="1"/>
  <c r="GH319" i="278"/>
  <c r="GH310" i="278"/>
  <c r="FO10" i="265"/>
  <c r="FO320" i="278"/>
  <c r="FO321" i="278" s="1"/>
  <c r="FO311" i="278"/>
  <c r="FO312" i="278" s="1"/>
  <c r="FP162" i="278"/>
  <c r="FP300" i="278" s="1"/>
  <c r="FP302" i="278" s="1"/>
  <c r="FP303" i="278" s="1"/>
  <c r="FQ119" i="278"/>
  <c r="FQ120" i="278" s="1"/>
  <c r="FQ157" i="278" s="1"/>
  <c r="FQ80" i="278"/>
  <c r="FQ81" i="278" s="1"/>
  <c r="FQ107" i="278" s="1"/>
  <c r="FQ127" i="278"/>
  <c r="FQ128" i="278" s="1"/>
  <c r="FQ158" i="278" s="1"/>
  <c r="FS22" i="278"/>
  <c r="FS33" i="278" s="1"/>
  <c r="FS35" i="278" s="1"/>
  <c r="FS93" i="278" s="1"/>
  <c r="FR39" i="278"/>
  <c r="FR41" i="278" s="1"/>
  <c r="FR50" i="278" s="1"/>
  <c r="FR51" i="278" s="1"/>
  <c r="FR104" i="278" s="1"/>
  <c r="FO9" i="265"/>
  <c r="FT19" i="278"/>
  <c r="FT335" i="278"/>
  <c r="FT276" i="278"/>
  <c r="FT278" i="278" s="1"/>
  <c r="FT294" i="278" s="1"/>
  <c r="FT252" i="278"/>
  <c r="FT254" i="278" s="1"/>
  <c r="FT291" i="278" s="1"/>
  <c r="FT260" i="278"/>
  <c r="FT262" i="278" s="1"/>
  <c r="FT292" i="278" s="1"/>
  <c r="FT268" i="278"/>
  <c r="FT270" i="278" s="1"/>
  <c r="FT293" i="278" s="1"/>
  <c r="FT236" i="278"/>
  <c r="FT238" i="278" s="1"/>
  <c r="FT289" i="278" s="1"/>
  <c r="FT244" i="278"/>
  <c r="FT246" i="278" s="1"/>
  <c r="FT290" i="278" s="1"/>
  <c r="FT220" i="278"/>
  <c r="FT222" i="278" s="1"/>
  <c r="FT287" i="278" s="1"/>
  <c r="FT228" i="278"/>
  <c r="FT230" i="278" s="1"/>
  <c r="FT288" i="278" s="1"/>
  <c r="FT204" i="278"/>
  <c r="FT206" i="278" s="1"/>
  <c r="FT285" i="278" s="1"/>
  <c r="FT212" i="278"/>
  <c r="FT214" i="278" s="1"/>
  <c r="FT286" i="278" s="1"/>
  <c r="FT196" i="278"/>
  <c r="FT198" i="278" s="1"/>
  <c r="FT284" i="278" s="1"/>
  <c r="FT180" i="278"/>
  <c r="FT182" i="278" s="1"/>
  <c r="FT282" i="278" s="1"/>
  <c r="FT188" i="278"/>
  <c r="FT190" i="278" s="1"/>
  <c r="FT283" i="278" s="1"/>
  <c r="FT152" i="278"/>
  <c r="FT154" i="278" s="1"/>
  <c r="FT161" i="278" s="1"/>
  <c r="FT172" i="278"/>
  <c r="FT174" i="278" s="1"/>
  <c r="FT281" i="278" s="1"/>
  <c r="FT134" i="278"/>
  <c r="FT136" i="278" s="1"/>
  <c r="FT159" i="278" s="1"/>
  <c r="FT143" i="278"/>
  <c r="FT145" i="278" s="1"/>
  <c r="FT160" i="278" s="1"/>
  <c r="FT20" i="278"/>
  <c r="FP66" i="278"/>
  <c r="FP105" i="278" s="1"/>
  <c r="FP109" i="278" s="1"/>
  <c r="GH39" i="273"/>
  <c r="GH275" i="278"/>
  <c r="GH251" i="278"/>
  <c r="GH259" i="278"/>
  <c r="GH267" i="278"/>
  <c r="GH235" i="278"/>
  <c r="GH243" i="278"/>
  <c r="GH219" i="278"/>
  <c r="GH227" i="278"/>
  <c r="GH203" i="278"/>
  <c r="GH211" i="278"/>
  <c r="GH195" i="278"/>
  <c r="GH179" i="278"/>
  <c r="GH187" i="278"/>
  <c r="GH151" i="278"/>
  <c r="GH171" i="278"/>
  <c r="GH133" i="278"/>
  <c r="GH142" i="278"/>
  <c r="FR72" i="278"/>
  <c r="FR73" i="278" s="1"/>
  <c r="FR106" i="278" s="1"/>
  <c r="FR57" i="278"/>
  <c r="FR58" i="278" s="1"/>
  <c r="FQ64" i="278"/>
  <c r="FQ61" i="278"/>
  <c r="FQ62" i="278" s="1"/>
  <c r="FQ65" i="278" s="1"/>
  <c r="FS295" i="278"/>
  <c r="FS301" i="278" s="1"/>
  <c r="FT22" i="324"/>
  <c r="FT23" i="324" s="1"/>
  <c r="FT214" i="273"/>
  <c r="FT215" i="273" s="1"/>
  <c r="FT21" i="278" s="1"/>
  <c r="FU68" i="273"/>
  <c r="FU70" i="273" s="1"/>
  <c r="FU179" i="273"/>
  <c r="FX43" i="273"/>
  <c r="FX45" i="273" s="1"/>
  <c r="FX149" i="273" s="1"/>
  <c r="FX150" i="273" s="1"/>
  <c r="FX49" i="324" s="1"/>
  <c r="FX50" i="324" s="1"/>
  <c r="FX219" i="273"/>
  <c r="FY40" i="273"/>
  <c r="FU61" i="324"/>
  <c r="FU24" i="327"/>
  <c r="FV52" i="273"/>
  <c r="FV107" i="325" s="1"/>
  <c r="FV108" i="325" s="1"/>
  <c r="FV135" i="325" s="1"/>
  <c r="FV73" i="273"/>
  <c r="FW74" i="273" s="1"/>
  <c r="FV15" i="275"/>
  <c r="FV69" i="273"/>
  <c r="FV42" i="324"/>
  <c r="FV43" i="324" s="1"/>
  <c r="FT21" i="285"/>
  <c r="FR189" i="273"/>
  <c r="FR190" i="273" s="1"/>
  <c r="FS182" i="273"/>
  <c r="FT58" i="324"/>
  <c r="FT21" i="327"/>
  <c r="FR11" i="325"/>
  <c r="FR34" i="265"/>
  <c r="FR28" i="285"/>
  <c r="FR66" i="324"/>
  <c r="FU60" i="324"/>
  <c r="FU23" i="327"/>
  <c r="FV169" i="273"/>
  <c r="FW170" i="273" s="1"/>
  <c r="FW172" i="273" s="1"/>
  <c r="FW173" i="273" s="1"/>
  <c r="FV207" i="273"/>
  <c r="FQ3" i="315"/>
  <c r="FQ3" i="278"/>
  <c r="FQ3" i="285"/>
  <c r="FQ3" i="324"/>
  <c r="FQ3" i="273"/>
  <c r="FQ3" i="323"/>
  <c r="FQ3" i="275"/>
  <c r="FQ3" i="289"/>
  <c r="FQ3" i="282"/>
  <c r="FQ3" i="286"/>
  <c r="FQ3" i="288"/>
  <c r="FQ3" i="265"/>
  <c r="FQ3" i="327"/>
  <c r="FQ3" i="325"/>
  <c r="FQ3" i="320"/>
  <c r="FS57" i="324"/>
  <c r="FS63" i="324" s="1"/>
  <c r="FS64" i="324" s="1"/>
  <c r="FS20" i="327"/>
  <c r="FT61" i="324"/>
  <c r="FT24" i="327"/>
  <c r="FW2" i="265"/>
  <c r="FW51" i="273"/>
  <c r="FW52" i="273" s="1"/>
  <c r="FW107" i="325" s="1"/>
  <c r="FW108" i="325" s="1"/>
  <c r="FW135" i="325" s="1"/>
  <c r="FW2" i="324"/>
  <c r="FW2" i="288"/>
  <c r="FW2" i="289"/>
  <c r="FW2" i="278"/>
  <c r="FW220" i="273"/>
  <c r="FW221" i="273" s="1"/>
  <c r="FW2" i="282"/>
  <c r="FW84" i="273"/>
  <c r="FW85" i="273" s="1"/>
  <c r="FW121" i="273"/>
  <c r="FW122" i="273" s="1"/>
  <c r="FW125" i="273" s="1"/>
  <c r="FW154" i="273"/>
  <c r="FW155" i="273" s="1"/>
  <c r="FW2" i="323"/>
  <c r="FW2" i="325"/>
  <c r="FW2" i="273"/>
  <c r="FW2" i="315"/>
  <c r="FW64" i="273"/>
  <c r="FW65" i="273" s="1"/>
  <c r="FW45" i="325" s="1"/>
  <c r="FW2" i="327"/>
  <c r="FW2" i="320"/>
  <c r="FW2" i="285"/>
  <c r="FW163" i="273"/>
  <c r="FW164" i="273" s="1"/>
  <c r="FW2" i="275"/>
  <c r="FW2" i="286"/>
  <c r="FU20" i="275"/>
  <c r="FV17" i="275" s="1"/>
  <c r="FV179" i="273"/>
  <c r="FV68" i="273"/>
  <c r="FV4" i="288"/>
  <c r="FV4" i="265"/>
  <c r="FV4" i="275"/>
  <c r="FV4" i="286"/>
  <c r="FV4" i="320"/>
  <c r="FV4" i="324"/>
  <c r="FV4" i="327"/>
  <c r="FV4" i="285"/>
  <c r="FV4" i="289"/>
  <c r="FV4" i="278"/>
  <c r="FV4" i="323"/>
  <c r="FV4" i="325"/>
  <c r="FV4" i="273"/>
  <c r="FV4" i="315"/>
  <c r="FV4" i="282"/>
  <c r="FT202" i="273"/>
  <c r="FT203" i="273" s="1"/>
  <c r="FT208" i="273"/>
  <c r="FT209" i="273" s="1"/>
  <c r="FT197" i="273"/>
  <c r="FT198" i="273" s="1"/>
  <c r="FT201" i="273" s="1"/>
  <c r="FU124" i="273"/>
  <c r="FU126" i="273" s="1"/>
  <c r="FU180" i="273"/>
  <c r="FU88" i="273"/>
  <c r="FU90" i="273" s="1"/>
  <c r="FU91" i="278" s="1"/>
  <c r="FT59" i="324"/>
  <c r="FT22" i="327"/>
  <c r="FT60" i="324"/>
  <c r="FT23" i="327"/>
  <c r="FV88" i="273"/>
  <c r="FV124" i="273"/>
  <c r="FV180" i="273"/>
  <c r="FU22" i="327"/>
  <c r="FU59" i="324"/>
  <c r="FU58" i="324"/>
  <c r="FU21" i="327"/>
  <c r="FV11" i="286"/>
  <c r="FV93" i="273"/>
  <c r="FW94" i="273" s="1"/>
  <c r="FW181" i="273" s="1"/>
  <c r="FV89" i="273"/>
  <c r="GH44" i="273"/>
  <c r="GI34" i="273"/>
  <c r="GJ28" i="273"/>
  <c r="GJ29" i="273" s="1"/>
  <c r="H26" i="273"/>
  <c r="F1210" i="321" s="1"/>
  <c r="GJ177" i="273"/>
  <c r="GJ168" i="273"/>
  <c r="H16" i="273"/>
  <c r="F1201" i="321" s="1"/>
  <c r="FR108" i="278" l="1"/>
  <c r="FR50" i="325"/>
  <c r="FR51" i="325" s="1"/>
  <c r="FR54" i="325" s="1"/>
  <c r="FR55" i="325" s="1"/>
  <c r="FR59" i="325" s="1"/>
  <c r="FR60" i="325" s="1"/>
  <c r="FX62" i="324"/>
  <c r="FX25" i="327"/>
  <c r="GI87" i="278"/>
  <c r="GI88" i="278" s="1"/>
  <c r="GI94" i="278" s="1"/>
  <c r="GI48" i="324"/>
  <c r="FX79" i="288"/>
  <c r="FX135" i="273"/>
  <c r="FX136" i="273" s="1"/>
  <c r="FX139" i="273" s="1"/>
  <c r="FU140" i="273"/>
  <c r="FT92" i="278"/>
  <c r="FW106" i="273"/>
  <c r="FW138" i="273"/>
  <c r="FW245" i="278"/>
  <c r="FW99" i="278"/>
  <c r="FS95" i="278"/>
  <c r="FS100" i="278" s="1"/>
  <c r="FS101" i="278" s="1"/>
  <c r="FU111" i="273"/>
  <c r="FT112" i="273" s="1"/>
  <c r="FT61" i="288" s="1"/>
  <c r="FT63" i="288" s="1"/>
  <c r="FT65" i="288" s="1"/>
  <c r="FU51" i="288"/>
  <c r="FU52" i="288" s="1"/>
  <c r="FU56" i="288" s="1"/>
  <c r="FV46" i="325"/>
  <c r="FV47" i="325" s="1"/>
  <c r="FV62" i="325" s="1"/>
  <c r="FV55" i="288"/>
  <c r="FU92" i="325"/>
  <c r="FU35" i="288"/>
  <c r="FU37" i="288" s="1"/>
  <c r="FU42" i="288"/>
  <c r="FT43" i="288"/>
  <c r="FT39" i="288"/>
  <c r="H13" i="288"/>
  <c r="H145" i="325"/>
  <c r="FX103" i="273"/>
  <c r="FX104" i="273" s="1"/>
  <c r="FX107" i="273" s="1"/>
  <c r="FX26" i="288"/>
  <c r="FW71" i="278"/>
  <c r="FW181" i="278"/>
  <c r="FW277" i="278"/>
  <c r="FW49" i="278"/>
  <c r="FW126" i="278"/>
  <c r="FW42" i="325"/>
  <c r="FW43" i="325" s="1"/>
  <c r="FW93" i="325"/>
  <c r="FV108" i="273"/>
  <c r="FU58" i="325"/>
  <c r="FW79" i="278"/>
  <c r="FW173" i="278"/>
  <c r="FW221" i="278"/>
  <c r="FW253" i="278"/>
  <c r="FW205" i="278"/>
  <c r="FW237" i="278"/>
  <c r="FW56" i="278"/>
  <c r="FW153" i="278"/>
  <c r="FW197" i="278"/>
  <c r="FW229" i="278"/>
  <c r="FW261" i="278"/>
  <c r="FW269" i="278"/>
  <c r="FW118" i="278"/>
  <c r="FW135" i="278"/>
  <c r="FW144" i="278"/>
  <c r="FW189" i="278"/>
  <c r="FW213" i="278"/>
  <c r="FX13" i="289"/>
  <c r="FX14" i="289" s="1"/>
  <c r="FV34" i="278"/>
  <c r="FW28" i="278"/>
  <c r="FW29" i="278" s="1"/>
  <c r="FW34" i="278" s="1"/>
  <c r="FW130" i="325"/>
  <c r="FW118" i="325"/>
  <c r="FU129" i="325"/>
  <c r="FU117" i="325"/>
  <c r="FW26" i="327"/>
  <c r="FV26" i="327"/>
  <c r="FN329" i="278"/>
  <c r="FN30" i="265" s="1"/>
  <c r="FO314" i="278"/>
  <c r="FO315" i="278" s="1"/>
  <c r="FO327" i="278" s="1"/>
  <c r="FO67" i="265"/>
  <c r="FO323" i="278"/>
  <c r="FO324" i="278" s="1"/>
  <c r="FO328" i="278" s="1"/>
  <c r="FO73" i="265"/>
  <c r="FQ162" i="278"/>
  <c r="GI319" i="278"/>
  <c r="GI310" i="278"/>
  <c r="FP311" i="278"/>
  <c r="FP312" i="278" s="1"/>
  <c r="FP10" i="265"/>
  <c r="FP320" i="278"/>
  <c r="FP321" i="278" s="1"/>
  <c r="FR80" i="278"/>
  <c r="FR81" i="278" s="1"/>
  <c r="FR107" i="278" s="1"/>
  <c r="FR127" i="278"/>
  <c r="FR128" i="278" s="1"/>
  <c r="FR158" i="278" s="1"/>
  <c r="FO11" i="265"/>
  <c r="FO29" i="265" s="1"/>
  <c r="FS39" i="278"/>
  <c r="FS41" i="278" s="1"/>
  <c r="FS127" i="278" s="1"/>
  <c r="FS128" i="278" s="1"/>
  <c r="FS158" i="278" s="1"/>
  <c r="FR119" i="278"/>
  <c r="FR120" i="278" s="1"/>
  <c r="FR157" i="278" s="1"/>
  <c r="FP9" i="265"/>
  <c r="FQ300" i="278"/>
  <c r="FQ302" i="278" s="1"/>
  <c r="FQ303" i="278" s="1"/>
  <c r="FU19" i="278"/>
  <c r="FU335" i="278"/>
  <c r="FT22" i="278"/>
  <c r="FT33" i="278" s="1"/>
  <c r="FT35" i="278" s="1"/>
  <c r="FT93" i="278" s="1"/>
  <c r="FS72" i="278"/>
  <c r="FS73" i="278" s="1"/>
  <c r="FS106" i="278" s="1"/>
  <c r="FS57" i="278"/>
  <c r="FS58" i="278" s="1"/>
  <c r="FT295" i="278"/>
  <c r="FT301" i="278" s="1"/>
  <c r="FQ66" i="278"/>
  <c r="FQ105" i="278" s="1"/>
  <c r="FQ109" i="278" s="1"/>
  <c r="GI275" i="278"/>
  <c r="GI243" i="278"/>
  <c r="GI259" i="278"/>
  <c r="GI267" i="278"/>
  <c r="GI235" i="278"/>
  <c r="GI211" i="278"/>
  <c r="GI251" i="278"/>
  <c r="GI219" i="278"/>
  <c r="GI227" i="278"/>
  <c r="GI187" i="278"/>
  <c r="GI203" i="278"/>
  <c r="GI195" i="278"/>
  <c r="GI171" i="278"/>
  <c r="GI179" i="278"/>
  <c r="GI142" i="278"/>
  <c r="GI151" i="278"/>
  <c r="GI133" i="278"/>
  <c r="FU276" i="278"/>
  <c r="FU278" i="278" s="1"/>
  <c r="FU294" i="278" s="1"/>
  <c r="FU244" i="278"/>
  <c r="FU246" i="278" s="1"/>
  <c r="FU290" i="278" s="1"/>
  <c r="FU252" i="278"/>
  <c r="FU254" i="278" s="1"/>
  <c r="FU291" i="278" s="1"/>
  <c r="FU260" i="278"/>
  <c r="FU262" i="278" s="1"/>
  <c r="FU292" i="278" s="1"/>
  <c r="FU268" i="278"/>
  <c r="FU270" i="278" s="1"/>
  <c r="FU293" i="278" s="1"/>
  <c r="FU236" i="278"/>
  <c r="FU238" i="278" s="1"/>
  <c r="FU289" i="278" s="1"/>
  <c r="FU212" i="278"/>
  <c r="FU214" i="278" s="1"/>
  <c r="FU286" i="278" s="1"/>
  <c r="FU220" i="278"/>
  <c r="FU222" i="278" s="1"/>
  <c r="FU287" i="278" s="1"/>
  <c r="FU228" i="278"/>
  <c r="FU230" i="278" s="1"/>
  <c r="FU288" i="278" s="1"/>
  <c r="FU204" i="278"/>
  <c r="FU206" i="278" s="1"/>
  <c r="FU285" i="278" s="1"/>
  <c r="FU188" i="278"/>
  <c r="FU190" i="278" s="1"/>
  <c r="FU283" i="278" s="1"/>
  <c r="FU196" i="278"/>
  <c r="FU198" i="278" s="1"/>
  <c r="FU284" i="278" s="1"/>
  <c r="FU172" i="278"/>
  <c r="FU174" i="278" s="1"/>
  <c r="FU281" i="278" s="1"/>
  <c r="FU180" i="278"/>
  <c r="FU182" i="278" s="1"/>
  <c r="FU282" i="278" s="1"/>
  <c r="FU143" i="278"/>
  <c r="FU145" i="278" s="1"/>
  <c r="FU160" i="278" s="1"/>
  <c r="FU152" i="278"/>
  <c r="FU154" i="278" s="1"/>
  <c r="FU161" i="278" s="1"/>
  <c r="FU134" i="278"/>
  <c r="FU136" i="278" s="1"/>
  <c r="FU159" i="278" s="1"/>
  <c r="FU20" i="278"/>
  <c r="FR64" i="278"/>
  <c r="FR61" i="278"/>
  <c r="FR62" i="278" s="1"/>
  <c r="FR65" i="278" s="1"/>
  <c r="FV90" i="273"/>
  <c r="FV91" i="278" s="1"/>
  <c r="FU208" i="273"/>
  <c r="FU209" i="273" s="1"/>
  <c r="FU202" i="273"/>
  <c r="FU203" i="273" s="1"/>
  <c r="FU197" i="273"/>
  <c r="FU198" i="273" s="1"/>
  <c r="FU201" i="273" s="1"/>
  <c r="FU21" i="285"/>
  <c r="FV126" i="273"/>
  <c r="FW32" i="324"/>
  <c r="FW33" i="324" s="1"/>
  <c r="FW55" i="273"/>
  <c r="FX56" i="273" s="1"/>
  <c r="FW37" i="324"/>
  <c r="FW38" i="324" s="1"/>
  <c r="FW178" i="273"/>
  <c r="FW27" i="324"/>
  <c r="FW28" i="324" s="1"/>
  <c r="FU22" i="324"/>
  <c r="FU23" i="324" s="1"/>
  <c r="FU214" i="273"/>
  <c r="FU215" i="273" s="1"/>
  <c r="FU21" i="278" s="1"/>
  <c r="FS189" i="273"/>
  <c r="FS190" i="273" s="1"/>
  <c r="FT182" i="273"/>
  <c r="FV61" i="324"/>
  <c r="FV24" i="327"/>
  <c r="FY219" i="273"/>
  <c r="FY43" i="273"/>
  <c r="FY45" i="273" s="1"/>
  <c r="FY149" i="273" s="1"/>
  <c r="FY150" i="273" s="1"/>
  <c r="FY49" i="324" s="1"/>
  <c r="FY50" i="324" s="1"/>
  <c r="FZ40" i="273"/>
  <c r="FV70" i="273"/>
  <c r="FW93" i="273"/>
  <c r="FX94" i="273" s="1"/>
  <c r="FX181" i="273" s="1"/>
  <c r="FW89" i="273"/>
  <c r="FW11" i="286"/>
  <c r="FR3" i="275"/>
  <c r="FR3" i="278"/>
  <c r="FR3" i="315"/>
  <c r="FR3" i="323"/>
  <c r="FR3" i="327"/>
  <c r="FR3" i="286"/>
  <c r="FR3" i="288"/>
  <c r="FR3" i="325"/>
  <c r="FR3" i="282"/>
  <c r="FR3" i="289"/>
  <c r="FR3" i="273"/>
  <c r="FR3" i="324"/>
  <c r="FR3" i="320"/>
  <c r="FR3" i="285"/>
  <c r="FR3" i="265"/>
  <c r="FV55" i="273"/>
  <c r="FW56" i="273" s="1"/>
  <c r="FV27" i="324"/>
  <c r="FV28" i="324" s="1"/>
  <c r="FV178" i="273"/>
  <c r="FV32" i="324"/>
  <c r="FV33" i="324" s="1"/>
  <c r="FV37" i="324"/>
  <c r="FV38" i="324" s="1"/>
  <c r="FW169" i="273"/>
  <c r="FX170" i="273" s="1"/>
  <c r="FX172" i="273" s="1"/>
  <c r="FX173" i="273" s="1"/>
  <c r="FW207" i="273"/>
  <c r="FW15" i="275"/>
  <c r="FW42" i="324"/>
  <c r="FW43" i="324" s="1"/>
  <c r="FW69" i="273"/>
  <c r="FW73" i="273"/>
  <c r="FX74" i="273" s="1"/>
  <c r="FS28" i="285"/>
  <c r="FS34" i="265"/>
  <c r="FS66" i="324"/>
  <c r="FS11" i="325"/>
  <c r="FW4" i="323"/>
  <c r="FW4" i="327"/>
  <c r="FW4" i="325"/>
  <c r="FW4" i="324"/>
  <c r="FW4" i="286"/>
  <c r="FW4" i="315"/>
  <c r="FW4" i="320"/>
  <c r="FW4" i="275"/>
  <c r="FW4" i="265"/>
  <c r="FW4" i="289"/>
  <c r="FW4" i="278"/>
  <c r="FW4" i="285"/>
  <c r="FW4" i="273"/>
  <c r="FW4" i="282"/>
  <c r="FW4" i="288"/>
  <c r="FV20" i="275"/>
  <c r="FW17" i="275" s="1"/>
  <c r="FX2" i="315"/>
  <c r="FX64" i="273"/>
  <c r="FX154" i="273"/>
  <c r="FX155" i="273" s="1"/>
  <c r="FX2" i="320"/>
  <c r="FX2" i="282"/>
  <c r="FX2" i="288"/>
  <c r="FX51" i="273"/>
  <c r="FX52" i="273" s="1"/>
  <c r="FX107" i="325" s="1"/>
  <c r="FX108" i="325" s="1"/>
  <c r="FX135" i="325" s="1"/>
  <c r="FX2" i="325"/>
  <c r="FX2" i="286"/>
  <c r="FX121" i="273"/>
  <c r="FX122" i="273" s="1"/>
  <c r="FX125" i="273" s="1"/>
  <c r="FX163" i="273"/>
  <c r="FX164" i="273" s="1"/>
  <c r="FX2" i="273"/>
  <c r="FX2" i="323"/>
  <c r="FX2" i="278"/>
  <c r="FX2" i="275"/>
  <c r="FX2" i="327"/>
  <c r="FX2" i="285"/>
  <c r="FX84" i="273"/>
  <c r="FX85" i="273" s="1"/>
  <c r="FX2" i="265"/>
  <c r="FX2" i="289"/>
  <c r="FX220" i="273"/>
  <c r="FX221" i="273" s="1"/>
  <c r="FX2" i="324"/>
  <c r="FW124" i="273"/>
  <c r="FW88" i="273"/>
  <c r="FW180" i="273"/>
  <c r="FT57" i="324"/>
  <c r="FT63" i="324" s="1"/>
  <c r="FT64" i="324" s="1"/>
  <c r="FT20" i="327"/>
  <c r="H29" i="273"/>
  <c r="F1213" i="321" s="1"/>
  <c r="GJ33" i="273"/>
  <c r="GJ34" i="273" s="1"/>
  <c r="GI44" i="273"/>
  <c r="GI39" i="273"/>
  <c r="H38" i="273"/>
  <c r="H28" i="273"/>
  <c r="H32" i="273"/>
  <c r="H177" i="273"/>
  <c r="H168" i="273"/>
  <c r="BR32" i="265"/>
  <c r="FS108" i="278" l="1"/>
  <c r="FS50" i="325"/>
  <c r="FS51" i="325" s="1"/>
  <c r="FS54" i="325" s="1"/>
  <c r="FS55" i="325" s="1"/>
  <c r="FS59" i="325" s="1"/>
  <c r="FS60" i="325" s="1"/>
  <c r="FY25" i="327"/>
  <c r="FY62" i="324"/>
  <c r="GJ87" i="278"/>
  <c r="GJ88" i="278" s="1"/>
  <c r="GJ94" i="278" s="1"/>
  <c r="GJ48" i="324"/>
  <c r="FY79" i="288"/>
  <c r="FY135" i="273"/>
  <c r="FY136" i="273" s="1"/>
  <c r="FY139" i="273" s="1"/>
  <c r="FT95" i="278"/>
  <c r="FT100" i="278" s="1"/>
  <c r="FT101" i="278" s="1"/>
  <c r="H88" i="278"/>
  <c r="F904" i="321" s="1"/>
  <c r="FX106" i="273"/>
  <c r="FX138" i="273"/>
  <c r="FX269" i="278"/>
  <c r="FX99" i="278"/>
  <c r="FV140" i="273"/>
  <c r="FU92" i="278"/>
  <c r="FV111" i="273"/>
  <c r="FU112" i="273" s="1"/>
  <c r="FU61" i="288" s="1"/>
  <c r="FU63" i="288" s="1"/>
  <c r="FU65" i="288" s="1"/>
  <c r="FV51" i="288"/>
  <c r="FV52" i="288" s="1"/>
  <c r="FV56" i="288" s="1"/>
  <c r="FW46" i="325"/>
  <c r="FW47" i="325" s="1"/>
  <c r="FW62" i="325" s="1"/>
  <c r="FW55" i="288"/>
  <c r="FV92" i="325"/>
  <c r="FV42" i="288"/>
  <c r="FV35" i="288"/>
  <c r="FV37" i="288" s="1"/>
  <c r="FU43" i="288"/>
  <c r="FU39" i="288"/>
  <c r="FY103" i="273"/>
  <c r="FY104" i="273" s="1"/>
  <c r="FY107" i="273" s="1"/>
  <c r="FY26" i="288"/>
  <c r="FX118" i="278"/>
  <c r="FX221" i="278"/>
  <c r="FX42" i="325"/>
  <c r="FX43" i="325" s="1"/>
  <c r="FX93" i="325"/>
  <c r="FX79" i="278"/>
  <c r="FX56" i="278"/>
  <c r="FW108" i="273"/>
  <c r="FV58" i="325"/>
  <c r="FX173" i="278"/>
  <c r="FX71" i="278"/>
  <c r="FX189" i="278"/>
  <c r="FX261" i="278"/>
  <c r="FX49" i="278"/>
  <c r="FX144" i="278"/>
  <c r="FX181" i="278"/>
  <c r="FX253" i="278"/>
  <c r="FX245" i="278"/>
  <c r="FX126" i="278"/>
  <c r="FX153" i="278"/>
  <c r="FX135" i="278"/>
  <c r="FX197" i="278"/>
  <c r="FX213" i="278"/>
  <c r="FX237" i="278"/>
  <c r="FX229" i="278"/>
  <c r="FX205" i="278"/>
  <c r="FX277" i="278"/>
  <c r="FY13" i="289"/>
  <c r="FY14" i="289" s="1"/>
  <c r="BR334" i="278"/>
  <c r="BR336" i="278" s="1"/>
  <c r="BR12" i="325" s="1"/>
  <c r="FW40" i="278"/>
  <c r="FV117" i="325"/>
  <c r="FV129" i="325"/>
  <c r="FX26" i="327"/>
  <c r="FX28" i="278"/>
  <c r="FX29" i="278" s="1"/>
  <c r="FX34" i="278" s="1"/>
  <c r="FX130" i="325"/>
  <c r="FX118" i="325"/>
  <c r="FO329" i="278"/>
  <c r="FO30" i="265" s="1"/>
  <c r="FR162" i="278"/>
  <c r="FR300" i="278" s="1"/>
  <c r="FR302" i="278" s="1"/>
  <c r="FR303" i="278" s="1"/>
  <c r="FP323" i="278"/>
  <c r="FP324" i="278" s="1"/>
  <c r="FP328" i="278" s="1"/>
  <c r="FP73" i="265"/>
  <c r="FP314" i="278"/>
  <c r="FP315" i="278" s="1"/>
  <c r="FP327" i="278" s="1"/>
  <c r="FP67" i="265"/>
  <c r="GJ319" i="278"/>
  <c r="GJ310" i="278"/>
  <c r="FQ10" i="265"/>
  <c r="FQ320" i="278"/>
  <c r="FQ321" i="278" s="1"/>
  <c r="FQ311" i="278"/>
  <c r="FQ312" i="278" s="1"/>
  <c r="FS119" i="278"/>
  <c r="FS120" i="278" s="1"/>
  <c r="FS157" i="278" s="1"/>
  <c r="FS162" i="278" s="1"/>
  <c r="FS80" i="278"/>
  <c r="FS81" i="278" s="1"/>
  <c r="FS107" i="278" s="1"/>
  <c r="FU22" i="278"/>
  <c r="FU39" i="278" s="1"/>
  <c r="FU41" i="278" s="1"/>
  <c r="FT39" i="278"/>
  <c r="FT41" i="278" s="1"/>
  <c r="FT80" i="278" s="1"/>
  <c r="FT81" i="278" s="1"/>
  <c r="FT107" i="278" s="1"/>
  <c r="FS50" i="278"/>
  <c r="FS51" i="278" s="1"/>
  <c r="FS104" i="278" s="1"/>
  <c r="FP11" i="265"/>
  <c r="FP29" i="265" s="1"/>
  <c r="FQ9" i="265"/>
  <c r="FR66" i="278"/>
  <c r="FR105" i="278" s="1"/>
  <c r="FR109" i="278" s="1"/>
  <c r="FV19" i="278"/>
  <c r="FV335" i="278"/>
  <c r="FV276" i="278"/>
  <c r="FV278" i="278" s="1"/>
  <c r="FV294" i="278" s="1"/>
  <c r="FV268" i="278"/>
  <c r="FV270" i="278" s="1"/>
  <c r="FV293" i="278" s="1"/>
  <c r="FV252" i="278"/>
  <c r="FV254" i="278" s="1"/>
  <c r="FV291" i="278" s="1"/>
  <c r="FV260" i="278"/>
  <c r="FV262" i="278" s="1"/>
  <c r="FV292" i="278" s="1"/>
  <c r="FV204" i="278"/>
  <c r="FV206" i="278" s="1"/>
  <c r="FV285" i="278" s="1"/>
  <c r="FV236" i="278"/>
  <c r="FV238" i="278" s="1"/>
  <c r="FV289" i="278" s="1"/>
  <c r="FV212" i="278"/>
  <c r="FV214" i="278" s="1"/>
  <c r="FV286" i="278" s="1"/>
  <c r="FV220" i="278"/>
  <c r="FV222" i="278" s="1"/>
  <c r="FV287" i="278" s="1"/>
  <c r="FV244" i="278"/>
  <c r="FV246" i="278" s="1"/>
  <c r="FV290" i="278" s="1"/>
  <c r="FV228" i="278"/>
  <c r="FV230" i="278" s="1"/>
  <c r="FV288" i="278" s="1"/>
  <c r="FV180" i="278"/>
  <c r="FV182" i="278" s="1"/>
  <c r="FV282" i="278" s="1"/>
  <c r="FV196" i="278"/>
  <c r="FV198" i="278" s="1"/>
  <c r="FV284" i="278" s="1"/>
  <c r="FV172" i="278"/>
  <c r="FV174" i="278" s="1"/>
  <c r="FV281" i="278" s="1"/>
  <c r="FV188" i="278"/>
  <c r="FV190" i="278" s="1"/>
  <c r="FV283" i="278" s="1"/>
  <c r="FV134" i="278"/>
  <c r="FV136" i="278" s="1"/>
  <c r="FV159" i="278" s="1"/>
  <c r="FV143" i="278"/>
  <c r="FV145" i="278" s="1"/>
  <c r="FV160" i="278" s="1"/>
  <c r="FV152" i="278"/>
  <c r="FV154" i="278" s="1"/>
  <c r="FV161" i="278" s="1"/>
  <c r="FV20" i="278"/>
  <c r="FT72" i="278"/>
  <c r="FT73" i="278" s="1"/>
  <c r="FT106" i="278" s="1"/>
  <c r="FT57" i="278"/>
  <c r="FT58" i="278" s="1"/>
  <c r="FU295" i="278"/>
  <c r="FU301" i="278" s="1"/>
  <c r="FS61" i="278"/>
  <c r="FS62" i="278" s="1"/>
  <c r="FS65" i="278" s="1"/>
  <c r="FS64" i="278"/>
  <c r="GJ275" i="278"/>
  <c r="GJ267" i="278"/>
  <c r="GJ251" i="278"/>
  <c r="GJ259" i="278"/>
  <c r="GJ203" i="278"/>
  <c r="GJ235" i="278"/>
  <c r="GJ211" i="278"/>
  <c r="GJ243" i="278"/>
  <c r="GJ219" i="278"/>
  <c r="GJ227" i="278"/>
  <c r="GJ179" i="278"/>
  <c r="GJ195" i="278"/>
  <c r="GJ171" i="278"/>
  <c r="GJ133" i="278"/>
  <c r="GJ142" i="278"/>
  <c r="GJ151" i="278"/>
  <c r="GJ187" i="278"/>
  <c r="FX32" i="324"/>
  <c r="FX33" i="324" s="1"/>
  <c r="FX55" i="273"/>
  <c r="FY56" i="273" s="1"/>
  <c r="FX178" i="273"/>
  <c r="FX27" i="324"/>
  <c r="FX28" i="324" s="1"/>
  <c r="FX37" i="324"/>
  <c r="FX38" i="324" s="1"/>
  <c r="FX65" i="273"/>
  <c r="FX45" i="325" s="1"/>
  <c r="FW61" i="324"/>
  <c r="FW24" i="327"/>
  <c r="FV60" i="324"/>
  <c r="FV23" i="327"/>
  <c r="FW68" i="273"/>
  <c r="FW70" i="273" s="1"/>
  <c r="FW179" i="273"/>
  <c r="FZ43" i="273"/>
  <c r="FZ45" i="273" s="1"/>
  <c r="FZ149" i="273" s="1"/>
  <c r="FZ150" i="273" s="1"/>
  <c r="FZ49" i="324" s="1"/>
  <c r="FZ50" i="324" s="1"/>
  <c r="FZ219" i="273"/>
  <c r="GA40" i="273"/>
  <c r="FU57" i="324"/>
  <c r="FU63" i="324" s="1"/>
  <c r="FU64" i="324" s="1"/>
  <c r="FU20" i="327"/>
  <c r="FX179" i="273"/>
  <c r="FX68" i="273"/>
  <c r="FW20" i="275"/>
  <c r="FX17" i="275" s="1"/>
  <c r="FV59" i="324"/>
  <c r="FV22" i="327"/>
  <c r="FY2" i="288"/>
  <c r="FY51" i="273"/>
  <c r="FY52" i="273" s="1"/>
  <c r="FY107" i="325" s="1"/>
  <c r="FY108" i="325" s="1"/>
  <c r="FY135" i="325" s="1"/>
  <c r="FY163" i="273"/>
  <c r="FY164" i="273" s="1"/>
  <c r="FY2" i="324"/>
  <c r="FY2" i="325"/>
  <c r="FY2" i="275"/>
  <c r="FY2" i="265"/>
  <c r="FY2" i="315"/>
  <c r="FY121" i="273"/>
  <c r="FY122" i="273" s="1"/>
  <c r="FY125" i="273" s="1"/>
  <c r="FY2" i="286"/>
  <c r="FY2" i="323"/>
  <c r="FY2" i="273"/>
  <c r="FY84" i="273"/>
  <c r="FY85" i="273" s="1"/>
  <c r="FY2" i="285"/>
  <c r="FY154" i="273"/>
  <c r="FY155" i="273" s="1"/>
  <c r="FY2" i="282"/>
  <c r="FY2" i="289"/>
  <c r="FY220" i="273"/>
  <c r="FY221" i="273" s="1"/>
  <c r="FY2" i="320"/>
  <c r="FY2" i="327"/>
  <c r="FY64" i="273"/>
  <c r="FY65" i="273" s="1"/>
  <c r="FY45" i="325" s="1"/>
  <c r="FY2" i="278"/>
  <c r="FU182" i="273"/>
  <c r="FT189" i="273"/>
  <c r="FT190" i="273" s="1"/>
  <c r="FW58" i="324"/>
  <c r="FW21" i="327"/>
  <c r="FW22" i="327"/>
  <c r="FW59" i="324"/>
  <c r="FX169" i="273"/>
  <c r="FY170" i="273" s="1"/>
  <c r="FY172" i="273" s="1"/>
  <c r="FY173" i="273" s="1"/>
  <c r="FX207" i="273"/>
  <c r="FX88" i="273"/>
  <c r="FX180" i="273"/>
  <c r="FX124" i="273"/>
  <c r="FS3" i="325"/>
  <c r="FS3" i="323"/>
  <c r="FS3" i="273"/>
  <c r="FS3" i="327"/>
  <c r="FS3" i="265"/>
  <c r="FS3" i="285"/>
  <c r="FS3" i="288"/>
  <c r="FS3" i="289"/>
  <c r="FS3" i="320"/>
  <c r="FS3" i="315"/>
  <c r="FS3" i="282"/>
  <c r="FS3" i="324"/>
  <c r="FS3" i="278"/>
  <c r="FS3" i="286"/>
  <c r="FS3" i="275"/>
  <c r="FV21" i="285"/>
  <c r="FW126" i="273"/>
  <c r="H33" i="273"/>
  <c r="FT28" i="285"/>
  <c r="FT11" i="325"/>
  <c r="FT66" i="324"/>
  <c r="FT34" i="265"/>
  <c r="FX11" i="286"/>
  <c r="FX89" i="273"/>
  <c r="FX93" i="273"/>
  <c r="FY94" i="273" s="1"/>
  <c r="FY181" i="273" s="1"/>
  <c r="FX4" i="265"/>
  <c r="FX4" i="285"/>
  <c r="FX4" i="315"/>
  <c r="FX4" i="320"/>
  <c r="FX4" i="275"/>
  <c r="FX4" i="286"/>
  <c r="FX4" i="273"/>
  <c r="FX4" i="289"/>
  <c r="FX4" i="288"/>
  <c r="FX4" i="324"/>
  <c r="FX4" i="327"/>
  <c r="FX4" i="282"/>
  <c r="FX4" i="325"/>
  <c r="FX4" i="323"/>
  <c r="FX4" i="278"/>
  <c r="FV58" i="324"/>
  <c r="FV21" i="327"/>
  <c r="FV214" i="273"/>
  <c r="FV215" i="273" s="1"/>
  <c r="FV21" i="278" s="1"/>
  <c r="FV22" i="324"/>
  <c r="FV23" i="324" s="1"/>
  <c r="FW23" i="327"/>
  <c r="FW60" i="324"/>
  <c r="FV208" i="273"/>
  <c r="FV209" i="273" s="1"/>
  <c r="FW90" i="273"/>
  <c r="FW91" i="278" s="1"/>
  <c r="FV197" i="273"/>
  <c r="FV198" i="273" s="1"/>
  <c r="FV201" i="273" s="1"/>
  <c r="FV202" i="273"/>
  <c r="FV203" i="273" s="1"/>
  <c r="GJ39" i="273"/>
  <c r="GJ44" i="273"/>
  <c r="FT108" i="278" l="1"/>
  <c r="FT50" i="325"/>
  <c r="FT51" i="325" s="1"/>
  <c r="FT54" i="325" s="1"/>
  <c r="FT55" i="325" s="1"/>
  <c r="FT59" i="325" s="1"/>
  <c r="FT60" i="325" s="1"/>
  <c r="FZ25" i="327"/>
  <c r="FZ62" i="324"/>
  <c r="H94" i="278"/>
  <c r="FY269" i="278"/>
  <c r="FY99" i="278"/>
  <c r="FW140" i="273"/>
  <c r="FV92" i="278"/>
  <c r="FZ79" i="288"/>
  <c r="FZ135" i="273"/>
  <c r="FZ136" i="273" s="1"/>
  <c r="FZ139" i="273" s="1"/>
  <c r="FW111" i="273"/>
  <c r="FV112" i="273" s="1"/>
  <c r="FV61" i="288" s="1"/>
  <c r="FV63" i="288" s="1"/>
  <c r="FV65" i="288" s="1"/>
  <c r="FW51" i="288"/>
  <c r="FW52" i="288" s="1"/>
  <c r="FW56" i="288" s="1"/>
  <c r="FX46" i="325"/>
  <c r="FX47" i="325" s="1"/>
  <c r="FX62" i="325" s="1"/>
  <c r="FX55" i="288"/>
  <c r="FW92" i="325"/>
  <c r="FW42" i="288"/>
  <c r="FW35" i="288"/>
  <c r="FW37" i="288" s="1"/>
  <c r="FV43" i="288"/>
  <c r="FV39" i="288"/>
  <c r="FZ103" i="273"/>
  <c r="FZ104" i="273" s="1"/>
  <c r="FZ107" i="273" s="1"/>
  <c r="FZ26" i="288"/>
  <c r="FY42" i="325"/>
  <c r="FY43" i="325" s="1"/>
  <c r="FY93" i="325"/>
  <c r="FX108" i="273"/>
  <c r="FW58" i="325"/>
  <c r="FY56" i="278"/>
  <c r="FY49" i="278"/>
  <c r="FY144" i="278"/>
  <c r="FY261" i="278"/>
  <c r="FY277" i="278"/>
  <c r="FY79" i="278"/>
  <c r="FY189" i="278"/>
  <c r="FY213" i="278"/>
  <c r="FY237" i="278"/>
  <c r="FY253" i="278"/>
  <c r="FY181" i="278"/>
  <c r="FY229" i="278"/>
  <c r="FY71" i="278"/>
  <c r="FY153" i="278"/>
  <c r="FY118" i="278"/>
  <c r="FY221" i="278"/>
  <c r="FY197" i="278"/>
  <c r="FY245" i="278"/>
  <c r="FY126" i="278"/>
  <c r="FY135" i="278"/>
  <c r="FY173" i="278"/>
  <c r="FY205" i="278"/>
  <c r="FZ13" i="289"/>
  <c r="FZ14" i="289" s="1"/>
  <c r="BR11" i="327"/>
  <c r="FX40" i="278"/>
  <c r="FW129" i="325"/>
  <c r="FW117" i="325"/>
  <c r="FY28" i="278"/>
  <c r="FY29" i="278" s="1"/>
  <c r="FY40" i="278" s="1"/>
  <c r="FY130" i="325"/>
  <c r="FY118" i="325"/>
  <c r="FY26" i="327"/>
  <c r="FP329" i="278"/>
  <c r="FP30" i="265" s="1"/>
  <c r="FQ323" i="278"/>
  <c r="FQ324" i="278" s="1"/>
  <c r="FQ328" i="278" s="1"/>
  <c r="FQ73" i="265"/>
  <c r="FQ314" i="278"/>
  <c r="FQ315" i="278" s="1"/>
  <c r="FQ327" i="278" s="1"/>
  <c r="FQ67" i="265"/>
  <c r="FR10" i="265"/>
  <c r="FR320" i="278"/>
  <c r="FR321" i="278" s="1"/>
  <c r="FU33" i="278"/>
  <c r="FU35" i="278" s="1"/>
  <c r="FR311" i="278"/>
  <c r="FR312" i="278" s="1"/>
  <c r="FQ11" i="265"/>
  <c r="FQ29" i="265" s="1"/>
  <c r="FT50" i="278"/>
  <c r="FT51" i="278" s="1"/>
  <c r="FT104" i="278" s="1"/>
  <c r="FT119" i="278"/>
  <c r="FT120" i="278" s="1"/>
  <c r="FT157" i="278" s="1"/>
  <c r="FT127" i="278"/>
  <c r="FT128" i="278" s="1"/>
  <c r="FT158" i="278" s="1"/>
  <c r="FR9" i="265"/>
  <c r="FS300" i="278"/>
  <c r="FS302" i="278" s="1"/>
  <c r="FS303" i="278" s="1"/>
  <c r="FW19" i="278"/>
  <c r="FW335" i="278"/>
  <c r="FV22" i="278"/>
  <c r="FV33" i="278" s="1"/>
  <c r="FV35" i="278" s="1"/>
  <c r="FV93" i="278" s="1"/>
  <c r="FS66" i="278"/>
  <c r="FS105" i="278" s="1"/>
  <c r="FS109" i="278" s="1"/>
  <c r="FU127" i="278"/>
  <c r="FU128" i="278" s="1"/>
  <c r="FU158" i="278" s="1"/>
  <c r="FU80" i="278"/>
  <c r="FU81" i="278" s="1"/>
  <c r="FU107" i="278" s="1"/>
  <c r="FU119" i="278"/>
  <c r="FU120" i="278" s="1"/>
  <c r="FU157" i="278" s="1"/>
  <c r="FU50" i="278"/>
  <c r="FU51" i="278" s="1"/>
  <c r="FU104" i="278" s="1"/>
  <c r="FW276" i="278"/>
  <c r="FW278" i="278" s="1"/>
  <c r="FW294" i="278" s="1"/>
  <c r="FW260" i="278"/>
  <c r="FW262" i="278" s="1"/>
  <c r="FW292" i="278" s="1"/>
  <c r="FW268" i="278"/>
  <c r="FW270" i="278" s="1"/>
  <c r="FW293" i="278" s="1"/>
  <c r="FW244" i="278"/>
  <c r="FW246" i="278" s="1"/>
  <c r="FW290" i="278" s="1"/>
  <c r="FW252" i="278"/>
  <c r="FW254" i="278" s="1"/>
  <c r="FW291" i="278" s="1"/>
  <c r="FW228" i="278"/>
  <c r="FW230" i="278" s="1"/>
  <c r="FW288" i="278" s="1"/>
  <c r="FW204" i="278"/>
  <c r="FW206" i="278" s="1"/>
  <c r="FW285" i="278" s="1"/>
  <c r="FW236" i="278"/>
  <c r="FW238" i="278" s="1"/>
  <c r="FW289" i="278" s="1"/>
  <c r="FW212" i="278"/>
  <c r="FW214" i="278" s="1"/>
  <c r="FW286" i="278" s="1"/>
  <c r="FW220" i="278"/>
  <c r="FW222" i="278" s="1"/>
  <c r="FW287" i="278" s="1"/>
  <c r="FW172" i="278"/>
  <c r="FW174" i="278" s="1"/>
  <c r="FW281" i="278" s="1"/>
  <c r="FW188" i="278"/>
  <c r="FW190" i="278" s="1"/>
  <c r="FW283" i="278" s="1"/>
  <c r="FW196" i="278"/>
  <c r="FW198" i="278" s="1"/>
  <c r="FW284" i="278" s="1"/>
  <c r="FW180" i="278"/>
  <c r="FW182" i="278" s="1"/>
  <c r="FW282" i="278" s="1"/>
  <c r="FW134" i="278"/>
  <c r="FW136" i="278" s="1"/>
  <c r="FW159" i="278" s="1"/>
  <c r="FW143" i="278"/>
  <c r="FW145" i="278" s="1"/>
  <c r="FW160" i="278" s="1"/>
  <c r="FW152" i="278"/>
  <c r="FW154" i="278" s="1"/>
  <c r="FW161" i="278" s="1"/>
  <c r="FW20" i="278"/>
  <c r="FT64" i="278"/>
  <c r="FT61" i="278"/>
  <c r="FT62" i="278" s="1"/>
  <c r="FT65" i="278" s="1"/>
  <c r="FV295" i="278"/>
  <c r="FV301" i="278" s="1"/>
  <c r="FW214" i="273"/>
  <c r="FW215" i="273" s="1"/>
  <c r="FW21" i="278" s="1"/>
  <c r="FW22" i="324"/>
  <c r="FW23" i="324" s="1"/>
  <c r="FY69" i="273"/>
  <c r="FY15" i="275"/>
  <c r="FY42" i="324"/>
  <c r="FY43" i="324" s="1"/>
  <c r="FY73" i="273"/>
  <c r="FZ74" i="273" s="1"/>
  <c r="FY207" i="273"/>
  <c r="FY169" i="273"/>
  <c r="FZ170" i="273" s="1"/>
  <c r="FZ172" i="273" s="1"/>
  <c r="FZ173" i="273" s="1"/>
  <c r="FX70" i="273"/>
  <c r="GB40" i="273"/>
  <c r="GA219" i="273"/>
  <c r="GA43" i="273"/>
  <c r="GA45" i="273" s="1"/>
  <c r="GA149" i="273" s="1"/>
  <c r="GA150" i="273" s="1"/>
  <c r="GA49" i="324" s="1"/>
  <c r="GA50" i="324" s="1"/>
  <c r="FX21" i="327"/>
  <c r="FX58" i="324"/>
  <c r="FY4" i="273"/>
  <c r="FY4" i="285"/>
  <c r="FY4" i="289"/>
  <c r="FY4" i="327"/>
  <c r="FY4" i="323"/>
  <c r="FY4" i="320"/>
  <c r="FY4" i="325"/>
  <c r="FY4" i="324"/>
  <c r="FY4" i="315"/>
  <c r="FY4" i="282"/>
  <c r="FY4" i="265"/>
  <c r="FY4" i="275"/>
  <c r="FY4" i="286"/>
  <c r="FY4" i="278"/>
  <c r="FY4" i="288"/>
  <c r="FY55" i="273"/>
  <c r="FZ56" i="273" s="1"/>
  <c r="FY37" i="324"/>
  <c r="FY38" i="324" s="1"/>
  <c r="FY178" i="273"/>
  <c r="FY32" i="324"/>
  <c r="FY33" i="324" s="1"/>
  <c r="FY27" i="324"/>
  <c r="FY28" i="324" s="1"/>
  <c r="FW208" i="273"/>
  <c r="FW209" i="273" s="1"/>
  <c r="FX90" i="273"/>
  <c r="FX91" i="278" s="1"/>
  <c r="FW202" i="273"/>
  <c r="FW203" i="273" s="1"/>
  <c r="FW197" i="273"/>
  <c r="FW198" i="273" s="1"/>
  <c r="FW201" i="273" s="1"/>
  <c r="FT3" i="285"/>
  <c r="FT3" i="275"/>
  <c r="FT3" i="324"/>
  <c r="FT3" i="265"/>
  <c r="FT3" i="282"/>
  <c r="FT3" i="327"/>
  <c r="FT3" i="325"/>
  <c r="FT3" i="320"/>
  <c r="FT3" i="315"/>
  <c r="FT3" i="278"/>
  <c r="FT3" i="286"/>
  <c r="FT3" i="323"/>
  <c r="FT3" i="288"/>
  <c r="FT3" i="273"/>
  <c r="FT3" i="289"/>
  <c r="FY93" i="273"/>
  <c r="FZ94" i="273" s="1"/>
  <c r="FZ181" i="273" s="1"/>
  <c r="FY89" i="273"/>
  <c r="FY11" i="286"/>
  <c r="FZ2" i="315"/>
  <c r="FZ220" i="273"/>
  <c r="FZ221" i="273" s="1"/>
  <c r="FZ51" i="273"/>
  <c r="FZ52" i="273" s="1"/>
  <c r="FZ107" i="325" s="1"/>
  <c r="FZ108" i="325" s="1"/>
  <c r="FZ135" i="325" s="1"/>
  <c r="FZ2" i="285"/>
  <c r="FZ2" i="324"/>
  <c r="FZ84" i="273"/>
  <c r="FZ85" i="273" s="1"/>
  <c r="FZ154" i="273"/>
  <c r="FZ155" i="273" s="1"/>
  <c r="FZ121" i="273"/>
  <c r="FZ122" i="273" s="1"/>
  <c r="FZ125" i="273" s="1"/>
  <c r="FZ2" i="273"/>
  <c r="FZ2" i="288"/>
  <c r="FZ2" i="320"/>
  <c r="FZ2" i="327"/>
  <c r="FZ163" i="273"/>
  <c r="FZ164" i="273" s="1"/>
  <c r="FZ2" i="325"/>
  <c r="FZ2" i="275"/>
  <c r="FZ2" i="282"/>
  <c r="FZ2" i="278"/>
  <c r="FZ2" i="289"/>
  <c r="FZ2" i="323"/>
  <c r="FZ2" i="265"/>
  <c r="FZ2" i="286"/>
  <c r="FZ64" i="273"/>
  <c r="FZ65" i="273" s="1"/>
  <c r="FZ45" i="325" s="1"/>
  <c r="FX42" i="324"/>
  <c r="FX43" i="324" s="1"/>
  <c r="FX73" i="273"/>
  <c r="FY74" i="273" s="1"/>
  <c r="FX15" i="275"/>
  <c r="FX20" i="275" s="1"/>
  <c r="FY17" i="275" s="1"/>
  <c r="FX69" i="273"/>
  <c r="FY179" i="273"/>
  <c r="FY68" i="273"/>
  <c r="FV20" i="327"/>
  <c r="FV57" i="324"/>
  <c r="FV63" i="324" s="1"/>
  <c r="FV64" i="324" s="1"/>
  <c r="FW21" i="285"/>
  <c r="FX126" i="273"/>
  <c r="FU189" i="273"/>
  <c r="FU190" i="273" s="1"/>
  <c r="FV182" i="273"/>
  <c r="FU66" i="324"/>
  <c r="FU28" i="285"/>
  <c r="FU11" i="325"/>
  <c r="FU34" i="265"/>
  <c r="FX23" i="327"/>
  <c r="FX60" i="324"/>
  <c r="FX22" i="327"/>
  <c r="FX59" i="324"/>
  <c r="GA62" i="324" l="1"/>
  <c r="GA25" i="327"/>
  <c r="FU72" i="278"/>
  <c r="FU73" i="278" s="1"/>
  <c r="FU106" i="278" s="1"/>
  <c r="FU93" i="278"/>
  <c r="FU95" i="278" s="1"/>
  <c r="FU100" i="278" s="1"/>
  <c r="FU101" i="278" s="1"/>
  <c r="FZ253" i="278"/>
  <c r="FZ99" i="278"/>
  <c r="FV95" i="278"/>
  <c r="FV100" i="278" s="1"/>
  <c r="FV101" i="278" s="1"/>
  <c r="FY106" i="273"/>
  <c r="FY108" i="273" s="1"/>
  <c r="FY138" i="273"/>
  <c r="GA79" i="288"/>
  <c r="GA135" i="273"/>
  <c r="GA136" i="273" s="1"/>
  <c r="GA139" i="273" s="1"/>
  <c r="FZ106" i="273"/>
  <c r="FZ138" i="273"/>
  <c r="FX140" i="273"/>
  <c r="FW92" i="278"/>
  <c r="FX111" i="273"/>
  <c r="FW112" i="273" s="1"/>
  <c r="FW61" i="288" s="1"/>
  <c r="FW63" i="288" s="1"/>
  <c r="FW65" i="288" s="1"/>
  <c r="FX51" i="288"/>
  <c r="FX52" i="288" s="1"/>
  <c r="FX56" i="288" s="1"/>
  <c r="FY46" i="325"/>
  <c r="FY47" i="325" s="1"/>
  <c r="FY62" i="325" s="1"/>
  <c r="FY55" i="288"/>
  <c r="FX92" i="325"/>
  <c r="FX42" i="288"/>
  <c r="FX35" i="288"/>
  <c r="FX37" i="288" s="1"/>
  <c r="FW43" i="288"/>
  <c r="FW39" i="288"/>
  <c r="GA103" i="273"/>
  <c r="GA104" i="273" s="1"/>
  <c r="GA107" i="273" s="1"/>
  <c r="GA26" i="288"/>
  <c r="FZ118" i="278"/>
  <c r="FZ42" i="325"/>
  <c r="FZ43" i="325" s="1"/>
  <c r="FZ93" i="325"/>
  <c r="FX58" i="325"/>
  <c r="FZ49" i="278"/>
  <c r="FZ277" i="278"/>
  <c r="FZ237" i="278"/>
  <c r="FZ205" i="278"/>
  <c r="FZ189" i="278"/>
  <c r="FZ79" i="278"/>
  <c r="FZ135" i="278"/>
  <c r="FZ173" i="278"/>
  <c r="FZ213" i="278"/>
  <c r="FZ245" i="278"/>
  <c r="FZ269" i="278"/>
  <c r="FZ71" i="278"/>
  <c r="FZ126" i="278"/>
  <c r="FZ181" i="278"/>
  <c r="FZ229" i="278"/>
  <c r="FZ261" i="278"/>
  <c r="FZ56" i="278"/>
  <c r="FZ144" i="278"/>
  <c r="FZ153" i="278"/>
  <c r="FZ197" i="278"/>
  <c r="FZ221" i="278"/>
  <c r="GA13" i="289"/>
  <c r="GA14" i="289" s="1"/>
  <c r="FY34" i="278"/>
  <c r="FZ26" i="327"/>
  <c r="FX129" i="325"/>
  <c r="FX117" i="325"/>
  <c r="FZ28" i="278"/>
  <c r="FZ29" i="278" s="1"/>
  <c r="FZ40" i="278" s="1"/>
  <c r="FZ130" i="325"/>
  <c r="FZ118" i="325"/>
  <c r="FU57" i="278"/>
  <c r="FU58" i="278" s="1"/>
  <c r="FU64" i="278" s="1"/>
  <c r="FQ329" i="278"/>
  <c r="FQ30" i="265" s="1"/>
  <c r="FR314" i="278"/>
  <c r="FR315" i="278" s="1"/>
  <c r="FR327" i="278" s="1"/>
  <c r="FR67" i="265"/>
  <c r="FR11" i="265"/>
  <c r="FR29" i="265" s="1"/>
  <c r="FR323" i="278"/>
  <c r="FR324" i="278" s="1"/>
  <c r="FR328" i="278" s="1"/>
  <c r="FR73" i="265"/>
  <c r="FS10" i="265"/>
  <c r="FS320" i="278"/>
  <c r="FS321" i="278" s="1"/>
  <c r="FS311" i="278"/>
  <c r="FS312" i="278" s="1"/>
  <c r="FT162" i="278"/>
  <c r="FT300" i="278" s="1"/>
  <c r="FT302" i="278" s="1"/>
  <c r="FT303" i="278" s="1"/>
  <c r="FS9" i="265"/>
  <c r="FV39" i="278"/>
  <c r="FV41" i="278" s="1"/>
  <c r="FV80" i="278" s="1"/>
  <c r="FV81" i="278" s="1"/>
  <c r="FV107" i="278" s="1"/>
  <c r="FX19" i="278"/>
  <c r="FX335" i="278"/>
  <c r="FT66" i="278"/>
  <c r="FT105" i="278" s="1"/>
  <c r="FT109" i="278" s="1"/>
  <c r="FW22" i="278"/>
  <c r="FW39" i="278" s="1"/>
  <c r="FW41" i="278" s="1"/>
  <c r="FX276" i="278"/>
  <c r="FX278" i="278" s="1"/>
  <c r="FX294" i="278" s="1"/>
  <c r="FX252" i="278"/>
  <c r="FX254" i="278" s="1"/>
  <c r="FX291" i="278" s="1"/>
  <c r="FX260" i="278"/>
  <c r="FX262" i="278" s="1"/>
  <c r="FX292" i="278" s="1"/>
  <c r="FX268" i="278"/>
  <c r="FX270" i="278" s="1"/>
  <c r="FX293" i="278" s="1"/>
  <c r="FX236" i="278"/>
  <c r="FX238" i="278" s="1"/>
  <c r="FX289" i="278" s="1"/>
  <c r="FX244" i="278"/>
  <c r="FX246" i="278" s="1"/>
  <c r="FX290" i="278" s="1"/>
  <c r="FX220" i="278"/>
  <c r="FX222" i="278" s="1"/>
  <c r="FX287" i="278" s="1"/>
  <c r="FX228" i="278"/>
  <c r="FX230" i="278" s="1"/>
  <c r="FX288" i="278" s="1"/>
  <c r="FX204" i="278"/>
  <c r="FX206" i="278" s="1"/>
  <c r="FX285" i="278" s="1"/>
  <c r="FX212" i="278"/>
  <c r="FX214" i="278" s="1"/>
  <c r="FX286" i="278" s="1"/>
  <c r="FX196" i="278"/>
  <c r="FX198" i="278" s="1"/>
  <c r="FX284" i="278" s="1"/>
  <c r="FX180" i="278"/>
  <c r="FX182" i="278" s="1"/>
  <c r="FX282" i="278" s="1"/>
  <c r="FX188" i="278"/>
  <c r="FX190" i="278" s="1"/>
  <c r="FX283" i="278" s="1"/>
  <c r="FX152" i="278"/>
  <c r="FX154" i="278" s="1"/>
  <c r="FX161" i="278" s="1"/>
  <c r="FX134" i="278"/>
  <c r="FX136" i="278" s="1"/>
  <c r="FX159" i="278" s="1"/>
  <c r="FX172" i="278"/>
  <c r="FX174" i="278" s="1"/>
  <c r="FX281" i="278" s="1"/>
  <c r="FX143" i="278"/>
  <c r="FX145" i="278" s="1"/>
  <c r="FX160" i="278" s="1"/>
  <c r="FX20" i="278"/>
  <c r="FU162" i="278"/>
  <c r="FV72" i="278"/>
  <c r="FV73" i="278" s="1"/>
  <c r="FV106" i="278" s="1"/>
  <c r="FV57" i="278"/>
  <c r="FV58" i="278" s="1"/>
  <c r="FW295" i="278"/>
  <c r="FW301" i="278" s="1"/>
  <c r="FY20" i="275"/>
  <c r="FZ17" i="275" s="1"/>
  <c r="FX21" i="285"/>
  <c r="FV28" i="285"/>
  <c r="FV11" i="325"/>
  <c r="FV66" i="324"/>
  <c r="FV34" i="265"/>
  <c r="FX61" i="324"/>
  <c r="FX24" i="327"/>
  <c r="FY60" i="324"/>
  <c r="FY23" i="327"/>
  <c r="GA2" i="285"/>
  <c r="GA2" i="288"/>
  <c r="GA154" i="273"/>
  <c r="GA155" i="273" s="1"/>
  <c r="GA2" i="275"/>
  <c r="GA2" i="323"/>
  <c r="GA2" i="282"/>
  <c r="GA2" i="265"/>
  <c r="GA2" i="289"/>
  <c r="GA2" i="315"/>
  <c r="GA2" i="324"/>
  <c r="GA64" i="273"/>
  <c r="GA65" i="273" s="1"/>
  <c r="GA45" i="325" s="1"/>
  <c r="GA84" i="273"/>
  <c r="GA85" i="273" s="1"/>
  <c r="GA2" i="286"/>
  <c r="GA2" i="320"/>
  <c r="GA163" i="273"/>
  <c r="GA164" i="273" s="1"/>
  <c r="GA220" i="273"/>
  <c r="GA221" i="273" s="1"/>
  <c r="GA51" i="273"/>
  <c r="GA52" i="273" s="1"/>
  <c r="GA107" i="325" s="1"/>
  <c r="GA108" i="325" s="1"/>
  <c r="GA135" i="325" s="1"/>
  <c r="GA2" i="325"/>
  <c r="GA2" i="273"/>
  <c r="GA2" i="278"/>
  <c r="GA121" i="273"/>
  <c r="GA122" i="273" s="1"/>
  <c r="GA125" i="273" s="1"/>
  <c r="GA2" i="327"/>
  <c r="FZ4" i="288"/>
  <c r="FZ4" i="324"/>
  <c r="FZ4" i="323"/>
  <c r="FZ4" i="286"/>
  <c r="FZ4" i="289"/>
  <c r="FZ4" i="282"/>
  <c r="FZ4" i="320"/>
  <c r="FZ4" i="273"/>
  <c r="FZ4" i="275"/>
  <c r="FZ4" i="327"/>
  <c r="FZ4" i="265"/>
  <c r="FZ4" i="278"/>
  <c r="FZ4" i="285"/>
  <c r="FZ4" i="315"/>
  <c r="FZ4" i="325"/>
  <c r="FZ69" i="273"/>
  <c r="FZ15" i="275"/>
  <c r="FZ73" i="273"/>
  <c r="GA74" i="273" s="1"/>
  <c r="FZ42" i="324"/>
  <c r="FZ43" i="324" s="1"/>
  <c r="FZ11" i="286"/>
  <c r="FZ93" i="273"/>
  <c r="GA94" i="273" s="1"/>
  <c r="GA181" i="273" s="1"/>
  <c r="FZ89" i="273"/>
  <c r="FZ178" i="273"/>
  <c r="FZ37" i="324"/>
  <c r="FZ38" i="324" s="1"/>
  <c r="FZ27" i="324"/>
  <c r="FZ28" i="324" s="1"/>
  <c r="FZ32" i="324"/>
  <c r="FZ33" i="324" s="1"/>
  <c r="FZ55" i="273"/>
  <c r="GA56" i="273" s="1"/>
  <c r="FY58" i="324"/>
  <c r="FY21" i="327"/>
  <c r="FZ68" i="273"/>
  <c r="FZ179" i="273"/>
  <c r="FW182" i="273"/>
  <c r="FV189" i="273"/>
  <c r="FV190" i="273" s="1"/>
  <c r="FZ169" i="273"/>
  <c r="GA170" i="273" s="1"/>
  <c r="GA172" i="273" s="1"/>
  <c r="GA173" i="273" s="1"/>
  <c r="FZ207" i="273"/>
  <c r="FY22" i="327"/>
  <c r="FY59" i="324"/>
  <c r="GB219" i="273"/>
  <c r="GC40" i="273"/>
  <c r="GB43" i="273"/>
  <c r="GB45" i="273" s="1"/>
  <c r="GB149" i="273" s="1"/>
  <c r="GB150" i="273" s="1"/>
  <c r="GB49" i="324" s="1"/>
  <c r="GB50" i="324" s="1"/>
  <c r="FZ124" i="273"/>
  <c r="FZ88" i="273"/>
  <c r="FZ180" i="273"/>
  <c r="FW57" i="324"/>
  <c r="FW63" i="324" s="1"/>
  <c r="FW64" i="324" s="1"/>
  <c r="FW20" i="327"/>
  <c r="FU3" i="327"/>
  <c r="FU3" i="324"/>
  <c r="FU3" i="285"/>
  <c r="FU3" i="286"/>
  <c r="FU3" i="315"/>
  <c r="FU3" i="288"/>
  <c r="FU3" i="289"/>
  <c r="FU3" i="325"/>
  <c r="FU3" i="265"/>
  <c r="FU3" i="275"/>
  <c r="FU3" i="320"/>
  <c r="FU3" i="278"/>
  <c r="FU3" i="323"/>
  <c r="FU3" i="273"/>
  <c r="FU3" i="282"/>
  <c r="FY88" i="273"/>
  <c r="FY90" i="273" s="1"/>
  <c r="FY91" i="278" s="1"/>
  <c r="FY124" i="273"/>
  <c r="FY126" i="273" s="1"/>
  <c r="FY21" i="285" s="1"/>
  <c r="FY180" i="273"/>
  <c r="FX208" i="273"/>
  <c r="FX209" i="273" s="1"/>
  <c r="FX202" i="273"/>
  <c r="FX203" i="273" s="1"/>
  <c r="FX197" i="273"/>
  <c r="FX198" i="273" s="1"/>
  <c r="FX214" i="273"/>
  <c r="FX215" i="273" s="1"/>
  <c r="FX21" i="278" s="1"/>
  <c r="FY70" i="273"/>
  <c r="FX22" i="324"/>
  <c r="FX23" i="324" s="1"/>
  <c r="FY61" i="324"/>
  <c r="FY24" i="327"/>
  <c r="FV108" i="278" l="1"/>
  <c r="FV50" i="325"/>
  <c r="FV51" i="325" s="1"/>
  <c r="FV54" i="325" s="1"/>
  <c r="FV55" i="325" s="1"/>
  <c r="FV59" i="325" s="1"/>
  <c r="FV60" i="325" s="1"/>
  <c r="FU108" i="278"/>
  <c r="FU50" i="325"/>
  <c r="FU51" i="325" s="1"/>
  <c r="FU54" i="325" s="1"/>
  <c r="FU55" i="325" s="1"/>
  <c r="FU59" i="325" s="1"/>
  <c r="FU60" i="325" s="1"/>
  <c r="GB62" i="324"/>
  <c r="GB25" i="327"/>
  <c r="GB79" i="288"/>
  <c r="GB135" i="273"/>
  <c r="GB136" i="273" s="1"/>
  <c r="GB139" i="273" s="1"/>
  <c r="FY140" i="273"/>
  <c r="FX92" i="278"/>
  <c r="GA106" i="273"/>
  <c r="GA138" i="273"/>
  <c r="GA277" i="278"/>
  <c r="GA99" i="278"/>
  <c r="FZ46" i="325"/>
  <c r="FZ47" i="325" s="1"/>
  <c r="FZ62" i="325" s="1"/>
  <c r="FZ55" i="288"/>
  <c r="FY111" i="273"/>
  <c r="FX112" i="273" s="1"/>
  <c r="FX61" i="288" s="1"/>
  <c r="FX63" i="288" s="1"/>
  <c r="FX65" i="288" s="1"/>
  <c r="FY51" i="288"/>
  <c r="FY52" i="288" s="1"/>
  <c r="FY56" i="288" s="1"/>
  <c r="FY92" i="325"/>
  <c r="FY35" i="288"/>
  <c r="FY37" i="288" s="1"/>
  <c r="FY42" i="288"/>
  <c r="FX43" i="288"/>
  <c r="FX39" i="288"/>
  <c r="GB103" i="273"/>
  <c r="GB104" i="273" s="1"/>
  <c r="GB107" i="273" s="1"/>
  <c r="GB26" i="288"/>
  <c r="GA42" i="325"/>
  <c r="GA43" i="325" s="1"/>
  <c r="GA93" i="325"/>
  <c r="GA79" i="278"/>
  <c r="GA144" i="278"/>
  <c r="GA221" i="278"/>
  <c r="GA118" i="278"/>
  <c r="GA181" i="278"/>
  <c r="GA213" i="278"/>
  <c r="GA56" i="278"/>
  <c r="GA126" i="278"/>
  <c r="GA197" i="278"/>
  <c r="GA269" i="278"/>
  <c r="GA135" i="278"/>
  <c r="GA49" i="278"/>
  <c r="GA71" i="278"/>
  <c r="GA189" i="278"/>
  <c r="FZ108" i="273"/>
  <c r="FY58" i="325"/>
  <c r="GA237" i="278"/>
  <c r="GA205" i="278"/>
  <c r="GA253" i="278"/>
  <c r="GA245" i="278"/>
  <c r="GA153" i="278"/>
  <c r="GA173" i="278"/>
  <c r="GA229" i="278"/>
  <c r="GA261" i="278"/>
  <c r="GB13" i="289"/>
  <c r="GB14" i="289" s="1"/>
  <c r="FZ34" i="278"/>
  <c r="GA26" i="327"/>
  <c r="FY129" i="325"/>
  <c r="FY117" i="325"/>
  <c r="GA28" i="278"/>
  <c r="GA29" i="278" s="1"/>
  <c r="GA34" i="278" s="1"/>
  <c r="GA130" i="325"/>
  <c r="GA118" i="325"/>
  <c r="FU61" i="278"/>
  <c r="FU62" i="278" s="1"/>
  <c r="FU65" i="278" s="1"/>
  <c r="FU66" i="278" s="1"/>
  <c r="FU105" i="278" s="1"/>
  <c r="FX22" i="278"/>
  <c r="FX39" i="278" s="1"/>
  <c r="FX41" i="278" s="1"/>
  <c r="FS314" i="278"/>
  <c r="FS315" i="278" s="1"/>
  <c r="FS327" i="278" s="1"/>
  <c r="FS67" i="265"/>
  <c r="FS323" i="278"/>
  <c r="FS324" i="278" s="1"/>
  <c r="FS328" i="278" s="1"/>
  <c r="FS73" i="265"/>
  <c r="FR329" i="278"/>
  <c r="FR30" i="265" s="1"/>
  <c r="FT311" i="278"/>
  <c r="FT312" i="278" s="1"/>
  <c r="FT10" i="265"/>
  <c r="FT320" i="278"/>
  <c r="FT321" i="278" s="1"/>
  <c r="FV50" i="278"/>
  <c r="FV51" i="278" s="1"/>
  <c r="FV104" i="278" s="1"/>
  <c r="FV127" i="278"/>
  <c r="FV128" i="278" s="1"/>
  <c r="FV158" i="278" s="1"/>
  <c r="FV119" i="278"/>
  <c r="FV120" i="278" s="1"/>
  <c r="FV157" i="278" s="1"/>
  <c r="FW33" i="278"/>
  <c r="FW35" i="278" s="1"/>
  <c r="FS11" i="265"/>
  <c r="FS29" i="265" s="1"/>
  <c r="FT9" i="265"/>
  <c r="FY19" i="278"/>
  <c r="FY335" i="278"/>
  <c r="FU300" i="278"/>
  <c r="FU302" i="278" s="1"/>
  <c r="FU303" i="278" s="1"/>
  <c r="FY276" i="278"/>
  <c r="FY278" i="278" s="1"/>
  <c r="FY294" i="278" s="1"/>
  <c r="FY244" i="278"/>
  <c r="FY246" i="278" s="1"/>
  <c r="FY290" i="278" s="1"/>
  <c r="FY252" i="278"/>
  <c r="FY254" i="278" s="1"/>
  <c r="FY291" i="278" s="1"/>
  <c r="FY260" i="278"/>
  <c r="FY262" i="278" s="1"/>
  <c r="FY292" i="278" s="1"/>
  <c r="FY268" i="278"/>
  <c r="FY270" i="278" s="1"/>
  <c r="FY293" i="278" s="1"/>
  <c r="FY236" i="278"/>
  <c r="FY238" i="278" s="1"/>
  <c r="FY289" i="278" s="1"/>
  <c r="FY212" i="278"/>
  <c r="FY214" i="278" s="1"/>
  <c r="FY286" i="278" s="1"/>
  <c r="FY220" i="278"/>
  <c r="FY222" i="278" s="1"/>
  <c r="FY287" i="278" s="1"/>
  <c r="FY228" i="278"/>
  <c r="FY230" i="278" s="1"/>
  <c r="FY288" i="278" s="1"/>
  <c r="FY204" i="278"/>
  <c r="FY206" i="278" s="1"/>
  <c r="FY285" i="278" s="1"/>
  <c r="FY188" i="278"/>
  <c r="FY190" i="278" s="1"/>
  <c r="FY283" i="278" s="1"/>
  <c r="FY196" i="278"/>
  <c r="FY198" i="278" s="1"/>
  <c r="FY284" i="278" s="1"/>
  <c r="FY172" i="278"/>
  <c r="FY174" i="278" s="1"/>
  <c r="FY281" i="278" s="1"/>
  <c r="FY180" i="278"/>
  <c r="FY182" i="278" s="1"/>
  <c r="FY282" i="278" s="1"/>
  <c r="FY143" i="278"/>
  <c r="FY145" i="278" s="1"/>
  <c r="FY160" i="278" s="1"/>
  <c r="FY152" i="278"/>
  <c r="FY154" i="278" s="1"/>
  <c r="FY161" i="278" s="1"/>
  <c r="FY134" i="278"/>
  <c r="FY136" i="278" s="1"/>
  <c r="FY159" i="278" s="1"/>
  <c r="FY20" i="278"/>
  <c r="FV64" i="278"/>
  <c r="FV61" i="278"/>
  <c r="FV62" i="278" s="1"/>
  <c r="FV65" i="278" s="1"/>
  <c r="FX295" i="278"/>
  <c r="FX301" i="278" s="1"/>
  <c r="FW119" i="278"/>
  <c r="FW120" i="278" s="1"/>
  <c r="FW157" i="278" s="1"/>
  <c r="FW80" i="278"/>
  <c r="FW81" i="278" s="1"/>
  <c r="FW107" i="278" s="1"/>
  <c r="FW127" i="278"/>
  <c r="FW128" i="278" s="1"/>
  <c r="FW158" i="278" s="1"/>
  <c r="FW50" i="278"/>
  <c r="FW51" i="278" s="1"/>
  <c r="FW104" i="278" s="1"/>
  <c r="FZ20" i="275"/>
  <c r="GA17" i="275" s="1"/>
  <c r="FX57" i="324"/>
  <c r="FX63" i="324" s="1"/>
  <c r="FX64" i="324" s="1"/>
  <c r="FX20" i="327"/>
  <c r="FY197" i="273"/>
  <c r="FY198" i="273" s="1"/>
  <c r="FY201" i="273" s="1"/>
  <c r="FY202" i="273"/>
  <c r="FY203" i="273" s="1"/>
  <c r="FY208" i="273"/>
  <c r="FY209" i="273" s="1"/>
  <c r="FZ126" i="273"/>
  <c r="GA4" i="325"/>
  <c r="GA4" i="324"/>
  <c r="GA4" i="275"/>
  <c r="GA4" i="286"/>
  <c r="GA4" i="323"/>
  <c r="GA4" i="282"/>
  <c r="GA4" i="273"/>
  <c r="GA4" i="278"/>
  <c r="GA4" i="315"/>
  <c r="GA4" i="320"/>
  <c r="GA4" i="289"/>
  <c r="GA4" i="265"/>
  <c r="GA4" i="288"/>
  <c r="GA4" i="285"/>
  <c r="GA4" i="327"/>
  <c r="FZ59" i="324"/>
  <c r="FZ22" i="327"/>
  <c r="GA124" i="273"/>
  <c r="GA88" i="273"/>
  <c r="GA180" i="273"/>
  <c r="GA207" i="273"/>
  <c r="GA169" i="273"/>
  <c r="GB170" i="273" s="1"/>
  <c r="GB172" i="273" s="1"/>
  <c r="GB173" i="273" s="1"/>
  <c r="GA15" i="275"/>
  <c r="GA42" i="324"/>
  <c r="GA43" i="324" s="1"/>
  <c r="GA73" i="273"/>
  <c r="GB74" i="273" s="1"/>
  <c r="GA69" i="273"/>
  <c r="FY22" i="324"/>
  <c r="FY23" i="324" s="1"/>
  <c r="FY214" i="273"/>
  <c r="FY215" i="273" s="1"/>
  <c r="FY21" i="278" s="1"/>
  <c r="FZ70" i="273"/>
  <c r="FW28" i="285"/>
  <c r="FW11" i="325"/>
  <c r="FW66" i="324"/>
  <c r="FW34" i="265"/>
  <c r="GB2" i="275"/>
  <c r="GB84" i="273"/>
  <c r="GB85" i="273" s="1"/>
  <c r="GB2" i="327"/>
  <c r="GB51" i="273"/>
  <c r="GB2" i="285"/>
  <c r="GB2" i="278"/>
  <c r="GB2" i="265"/>
  <c r="GB2" i="315"/>
  <c r="GB2" i="323"/>
  <c r="GB2" i="282"/>
  <c r="GB2" i="286"/>
  <c r="GB2" i="320"/>
  <c r="GB2" i="324"/>
  <c r="GB163" i="273"/>
  <c r="GB164" i="273" s="1"/>
  <c r="GB2" i="273"/>
  <c r="GB154" i="273"/>
  <c r="GB155" i="273" s="1"/>
  <c r="GB64" i="273"/>
  <c r="GB65" i="273" s="1"/>
  <c r="GB45" i="325" s="1"/>
  <c r="GB121" i="273"/>
  <c r="GB122" i="273" s="1"/>
  <c r="GB125" i="273" s="1"/>
  <c r="GB2" i="288"/>
  <c r="GB220" i="273"/>
  <c r="GB221" i="273" s="1"/>
  <c r="GB2" i="325"/>
  <c r="GB2" i="289"/>
  <c r="FV3" i="325"/>
  <c r="FV3" i="327"/>
  <c r="FV3" i="323"/>
  <c r="FV3" i="289"/>
  <c r="FV3" i="285"/>
  <c r="FV3" i="286"/>
  <c r="FV3" i="273"/>
  <c r="FV3" i="282"/>
  <c r="FV3" i="278"/>
  <c r="FV3" i="320"/>
  <c r="FV3" i="265"/>
  <c r="FV3" i="275"/>
  <c r="FV3" i="315"/>
  <c r="FV3" i="324"/>
  <c r="FV3" i="288"/>
  <c r="FZ21" i="327"/>
  <c r="FZ58" i="324"/>
  <c r="GC43" i="273"/>
  <c r="GC45" i="273" s="1"/>
  <c r="GC149" i="273" s="1"/>
  <c r="GC150" i="273" s="1"/>
  <c r="GC49" i="324" s="1"/>
  <c r="GC50" i="324" s="1"/>
  <c r="GC219" i="273"/>
  <c r="GD40" i="273"/>
  <c r="FW189" i="273"/>
  <c r="FW190" i="273" s="1"/>
  <c r="FX182" i="273"/>
  <c r="FZ23" i="327"/>
  <c r="FZ60" i="324"/>
  <c r="GA178" i="273"/>
  <c r="GA37" i="324"/>
  <c r="GA38" i="324" s="1"/>
  <c r="GA27" i="324"/>
  <c r="GA28" i="324" s="1"/>
  <c r="GA32" i="324"/>
  <c r="GA33" i="324" s="1"/>
  <c r="GA55" i="273"/>
  <c r="GB56" i="273" s="1"/>
  <c r="FX201" i="273"/>
  <c r="FZ90" i="273"/>
  <c r="FZ91" i="278" s="1"/>
  <c r="GA68" i="273"/>
  <c r="GA179" i="273"/>
  <c r="FZ61" i="324"/>
  <c r="FZ24" i="327"/>
  <c r="GA93" i="273"/>
  <c r="GB94" i="273" s="1"/>
  <c r="GB181" i="273" s="1"/>
  <c r="GA89" i="273"/>
  <c r="GA11" i="286"/>
  <c r="BS32" i="265"/>
  <c r="FU109" i="278" l="1"/>
  <c r="FU311" i="278" s="1"/>
  <c r="FU312" i="278" s="1"/>
  <c r="GC25" i="327"/>
  <c r="GC62" i="324"/>
  <c r="GB277" i="278"/>
  <c r="GB99" i="278"/>
  <c r="FZ140" i="273"/>
  <c r="FY92" i="278"/>
  <c r="GC79" i="288"/>
  <c r="GC135" i="273"/>
  <c r="GC136" i="273" s="1"/>
  <c r="GC139" i="273" s="1"/>
  <c r="GB106" i="273"/>
  <c r="GB138" i="273"/>
  <c r="FW57" i="278"/>
  <c r="FW58" i="278" s="1"/>
  <c r="FW64" i="278" s="1"/>
  <c r="FW93" i="278"/>
  <c r="FW95" i="278" s="1"/>
  <c r="FW100" i="278" s="1"/>
  <c r="FW101" i="278" s="1"/>
  <c r="FZ111" i="273"/>
  <c r="FY112" i="273" s="1"/>
  <c r="FY61" i="288" s="1"/>
  <c r="FY63" i="288" s="1"/>
  <c r="FY65" i="288" s="1"/>
  <c r="FZ51" i="288"/>
  <c r="FZ52" i="288" s="1"/>
  <c r="FZ56" i="288" s="1"/>
  <c r="GA46" i="325"/>
  <c r="GA47" i="325" s="1"/>
  <c r="GA62" i="325" s="1"/>
  <c r="GA55" i="288"/>
  <c r="FY39" i="288"/>
  <c r="FY43" i="288"/>
  <c r="FZ92" i="325"/>
  <c r="FZ42" i="288"/>
  <c r="FZ35" i="288"/>
  <c r="FZ37" i="288" s="1"/>
  <c r="GC103" i="273"/>
  <c r="GC104" i="273" s="1"/>
  <c r="GC107" i="273" s="1"/>
  <c r="GC26" i="288"/>
  <c r="GB49" i="278"/>
  <c r="GB42" i="325"/>
  <c r="GB43" i="325" s="1"/>
  <c r="GB93" i="325"/>
  <c r="GB181" i="278"/>
  <c r="GB126" i="278"/>
  <c r="GB79" i="278"/>
  <c r="GA108" i="273"/>
  <c r="FZ58" i="325"/>
  <c r="GB118" i="278"/>
  <c r="GB135" i="278"/>
  <c r="GB221" i="278"/>
  <c r="GB153" i="278"/>
  <c r="GB197" i="278"/>
  <c r="GB213" i="278"/>
  <c r="GB56" i="278"/>
  <c r="GB144" i="278"/>
  <c r="GB189" i="278"/>
  <c r="GB205" i="278"/>
  <c r="GB253" i="278"/>
  <c r="GB261" i="278"/>
  <c r="GB269" i="278"/>
  <c r="GB71" i="278"/>
  <c r="GB173" i="278"/>
  <c r="GB229" i="278"/>
  <c r="GB245" i="278"/>
  <c r="GB237" i="278"/>
  <c r="GC13" i="289"/>
  <c r="GC14" i="289" s="1"/>
  <c r="BS334" i="278"/>
  <c r="BS336" i="278" s="1"/>
  <c r="BS12" i="325" s="1"/>
  <c r="GA40" i="278"/>
  <c r="GB28" i="278"/>
  <c r="GB29" i="278" s="1"/>
  <c r="GB40" i="278" s="1"/>
  <c r="GB118" i="325"/>
  <c r="GB130" i="325"/>
  <c r="FZ129" i="325"/>
  <c r="FZ117" i="325"/>
  <c r="FX33" i="278"/>
  <c r="FX35" i="278" s="1"/>
  <c r="FV162" i="278"/>
  <c r="FV300" i="278" s="1"/>
  <c r="FV302" i="278" s="1"/>
  <c r="FV303" i="278" s="1"/>
  <c r="FS329" i="278"/>
  <c r="FS30" i="265" s="1"/>
  <c r="FT314" i="278"/>
  <c r="FT315" i="278" s="1"/>
  <c r="FT327" i="278" s="1"/>
  <c r="FT67" i="265"/>
  <c r="FT323" i="278"/>
  <c r="FT324" i="278" s="1"/>
  <c r="FT328" i="278" s="1"/>
  <c r="FT73" i="265"/>
  <c r="FU10" i="265"/>
  <c r="FU320" i="278"/>
  <c r="FU321" i="278" s="1"/>
  <c r="FW72" i="278"/>
  <c r="FW73" i="278" s="1"/>
  <c r="FW106" i="278" s="1"/>
  <c r="FT11" i="265"/>
  <c r="FT29" i="265" s="1"/>
  <c r="FU9" i="265"/>
  <c r="FV66" i="278"/>
  <c r="FV105" i="278" s="1"/>
  <c r="FV109" i="278" s="1"/>
  <c r="FY295" i="278"/>
  <c r="FY301" i="278" s="1"/>
  <c r="FZ19" i="278"/>
  <c r="FZ335" i="278"/>
  <c r="GA20" i="275"/>
  <c r="GB17" i="275" s="1"/>
  <c r="FW162" i="278"/>
  <c r="FY22" i="278"/>
  <c r="FY39" i="278" s="1"/>
  <c r="FY41" i="278" s="1"/>
  <c r="FZ276" i="278"/>
  <c r="FZ278" i="278" s="1"/>
  <c r="FZ294" i="278" s="1"/>
  <c r="FZ268" i="278"/>
  <c r="FZ270" i="278" s="1"/>
  <c r="FZ293" i="278" s="1"/>
  <c r="FZ252" i="278"/>
  <c r="FZ254" i="278" s="1"/>
  <c r="FZ291" i="278" s="1"/>
  <c r="FZ260" i="278"/>
  <c r="FZ262" i="278" s="1"/>
  <c r="FZ292" i="278" s="1"/>
  <c r="FZ244" i="278"/>
  <c r="FZ246" i="278" s="1"/>
  <c r="FZ290" i="278" s="1"/>
  <c r="FZ204" i="278"/>
  <c r="FZ206" i="278" s="1"/>
  <c r="FZ285" i="278" s="1"/>
  <c r="FZ212" i="278"/>
  <c r="FZ214" i="278" s="1"/>
  <c r="FZ286" i="278" s="1"/>
  <c r="FZ220" i="278"/>
  <c r="FZ222" i="278" s="1"/>
  <c r="FZ287" i="278" s="1"/>
  <c r="FZ236" i="278"/>
  <c r="FZ238" i="278" s="1"/>
  <c r="FZ289" i="278" s="1"/>
  <c r="FZ228" i="278"/>
  <c r="FZ230" i="278" s="1"/>
  <c r="FZ288" i="278" s="1"/>
  <c r="FZ180" i="278"/>
  <c r="FZ182" i="278" s="1"/>
  <c r="FZ282" i="278" s="1"/>
  <c r="FZ196" i="278"/>
  <c r="FZ198" i="278" s="1"/>
  <c r="FZ284" i="278" s="1"/>
  <c r="FZ172" i="278"/>
  <c r="FZ174" i="278" s="1"/>
  <c r="FZ281" i="278" s="1"/>
  <c r="FZ134" i="278"/>
  <c r="FZ136" i="278" s="1"/>
  <c r="FZ159" i="278" s="1"/>
  <c r="FZ188" i="278"/>
  <c r="FZ190" i="278" s="1"/>
  <c r="FZ283" i="278" s="1"/>
  <c r="FZ143" i="278"/>
  <c r="FZ145" i="278" s="1"/>
  <c r="FZ160" i="278" s="1"/>
  <c r="FZ152" i="278"/>
  <c r="FZ154" i="278" s="1"/>
  <c r="FZ161" i="278" s="1"/>
  <c r="FZ20" i="278"/>
  <c r="FX127" i="278"/>
  <c r="FX128" i="278" s="1"/>
  <c r="FX158" i="278" s="1"/>
  <c r="FX119" i="278"/>
  <c r="FX120" i="278" s="1"/>
  <c r="FX157" i="278" s="1"/>
  <c r="FX50" i="278"/>
  <c r="FX51" i="278" s="1"/>
  <c r="FX104" i="278" s="1"/>
  <c r="FX80" i="278"/>
  <c r="FX81" i="278" s="1"/>
  <c r="FX107" i="278" s="1"/>
  <c r="GB179" i="273"/>
  <c r="GB68" i="273"/>
  <c r="FW3" i="320"/>
  <c r="FW3" i="275"/>
  <c r="FW3" i="327"/>
  <c r="FW3" i="325"/>
  <c r="FW3" i="323"/>
  <c r="FW3" i="265"/>
  <c r="FW3" i="324"/>
  <c r="FW3" i="286"/>
  <c r="FW3" i="288"/>
  <c r="FW3" i="282"/>
  <c r="FW3" i="289"/>
  <c r="FW3" i="278"/>
  <c r="FW3" i="273"/>
  <c r="FW3" i="285"/>
  <c r="FW3" i="315"/>
  <c r="GC64" i="273"/>
  <c r="GC65" i="273" s="1"/>
  <c r="GC45" i="325" s="1"/>
  <c r="GC2" i="327"/>
  <c r="GC2" i="285"/>
  <c r="GC2" i="288"/>
  <c r="GC2" i="275"/>
  <c r="GC84" i="273"/>
  <c r="GC85" i="273" s="1"/>
  <c r="GC2" i="324"/>
  <c r="GC154" i="273"/>
  <c r="GC155" i="273" s="1"/>
  <c r="GC2" i="282"/>
  <c r="GC163" i="273"/>
  <c r="GC164" i="273" s="1"/>
  <c r="GC2" i="323"/>
  <c r="GC2" i="273"/>
  <c r="GC2" i="265"/>
  <c r="GC2" i="325"/>
  <c r="GC2" i="278"/>
  <c r="GC220" i="273"/>
  <c r="GC221" i="273" s="1"/>
  <c r="GC2" i="286"/>
  <c r="GC121" i="273"/>
  <c r="GC122" i="273" s="1"/>
  <c r="GC125" i="273" s="1"/>
  <c r="GC2" i="289"/>
  <c r="GC2" i="320"/>
  <c r="GC51" i="273"/>
  <c r="GC52" i="273" s="1"/>
  <c r="GC107" i="325" s="1"/>
  <c r="GC108" i="325" s="1"/>
  <c r="GC135" i="325" s="1"/>
  <c r="GC2" i="315"/>
  <c r="GB42" i="324"/>
  <c r="GB43" i="324" s="1"/>
  <c r="GB15" i="275"/>
  <c r="GB69" i="273"/>
  <c r="GB73" i="273"/>
  <c r="GC74" i="273" s="1"/>
  <c r="GB207" i="273"/>
  <c r="GB169" i="273"/>
  <c r="GC170" i="273" s="1"/>
  <c r="GC172" i="273" s="1"/>
  <c r="GC173" i="273" s="1"/>
  <c r="GB89" i="273"/>
  <c r="GB11" i="286"/>
  <c r="GB93" i="273"/>
  <c r="GC94" i="273" s="1"/>
  <c r="GC181" i="273" s="1"/>
  <c r="GA61" i="324"/>
  <c r="GA24" i="327"/>
  <c r="GA59" i="324"/>
  <c r="GA22" i="327"/>
  <c r="FY57" i="324"/>
  <c r="FY63" i="324" s="1"/>
  <c r="FY64" i="324" s="1"/>
  <c r="FY20" i="327"/>
  <c r="GA90" i="273"/>
  <c r="GA91" i="278" s="1"/>
  <c r="FZ21" i="285"/>
  <c r="GA126" i="273"/>
  <c r="GA21" i="285" s="1"/>
  <c r="GA58" i="324"/>
  <c r="GA21" i="327"/>
  <c r="GD43" i="273"/>
  <c r="GD45" i="273" s="1"/>
  <c r="GD149" i="273" s="1"/>
  <c r="GD150" i="273" s="1"/>
  <c r="GD49" i="324" s="1"/>
  <c r="GD50" i="324" s="1"/>
  <c r="GD219" i="273"/>
  <c r="GE40" i="273"/>
  <c r="GB52" i="273"/>
  <c r="GB107" i="325" s="1"/>
  <c r="GB108" i="325" s="1"/>
  <c r="GB135" i="325" s="1"/>
  <c r="GB4" i="327"/>
  <c r="GB4" i="278"/>
  <c r="GB4" i="289"/>
  <c r="GB4" i="288"/>
  <c r="GB4" i="315"/>
  <c r="GB4" i="325"/>
  <c r="GB4" i="265"/>
  <c r="GB4" i="275"/>
  <c r="GB4" i="286"/>
  <c r="GB4" i="324"/>
  <c r="GB4" i="285"/>
  <c r="GB4" i="273"/>
  <c r="GB4" i="320"/>
  <c r="GB4" i="323"/>
  <c r="GB4" i="282"/>
  <c r="FX28" i="285"/>
  <c r="FX11" i="325"/>
  <c r="FX34" i="265"/>
  <c r="FX66" i="324"/>
  <c r="FZ202" i="273"/>
  <c r="FZ203" i="273" s="1"/>
  <c r="FZ208" i="273"/>
  <c r="FZ209" i="273" s="1"/>
  <c r="FZ197" i="273"/>
  <c r="FZ198" i="273" s="1"/>
  <c r="GA23" i="327"/>
  <c r="GA60" i="324"/>
  <c r="FY182" i="273"/>
  <c r="FX189" i="273"/>
  <c r="FX190" i="273" s="1"/>
  <c r="FZ22" i="324"/>
  <c r="FZ23" i="324" s="1"/>
  <c r="FZ214" i="273"/>
  <c r="FZ215" i="273" s="1"/>
  <c r="FZ21" i="278" s="1"/>
  <c r="GA70" i="273"/>
  <c r="GB88" i="273"/>
  <c r="GB180" i="273"/>
  <c r="GB124" i="273"/>
  <c r="FW108" i="278" l="1"/>
  <c r="FW50" i="325"/>
  <c r="FW51" i="325" s="1"/>
  <c r="FW54" i="325" s="1"/>
  <c r="FW55" i="325" s="1"/>
  <c r="FW59" i="325" s="1"/>
  <c r="FW60" i="325" s="1"/>
  <c r="GD25" i="327"/>
  <c r="GD62" i="324"/>
  <c r="FW61" i="278"/>
  <c r="FW62" i="278" s="1"/>
  <c r="FW65" i="278" s="1"/>
  <c r="FW66" i="278" s="1"/>
  <c r="FW105" i="278" s="1"/>
  <c r="FW109" i="278" s="1"/>
  <c r="GC269" i="278"/>
  <c r="GC99" i="278"/>
  <c r="FX72" i="278"/>
  <c r="FX73" i="278" s="1"/>
  <c r="FX106" i="278" s="1"/>
  <c r="FX93" i="278"/>
  <c r="FX95" i="278" s="1"/>
  <c r="FX100" i="278" s="1"/>
  <c r="FX101" i="278" s="1"/>
  <c r="GC106" i="273"/>
  <c r="GC138" i="273"/>
  <c r="GA140" i="273"/>
  <c r="FZ92" i="278"/>
  <c r="GD79" i="288"/>
  <c r="GD135" i="273"/>
  <c r="GD136" i="273" s="1"/>
  <c r="GD139" i="273" s="1"/>
  <c r="GA111" i="273"/>
  <c r="FZ112" i="273" s="1"/>
  <c r="FZ61" i="288" s="1"/>
  <c r="FZ63" i="288" s="1"/>
  <c r="FZ65" i="288" s="1"/>
  <c r="GA51" i="288"/>
  <c r="GA52" i="288" s="1"/>
  <c r="GA56" i="288" s="1"/>
  <c r="GB46" i="325"/>
  <c r="GB47" i="325" s="1"/>
  <c r="GB62" i="325" s="1"/>
  <c r="GB55" i="288"/>
  <c r="GA92" i="325"/>
  <c r="GA42" i="288"/>
  <c r="GA35" i="288"/>
  <c r="GA37" i="288" s="1"/>
  <c r="FZ43" i="288"/>
  <c r="FZ39" i="288"/>
  <c r="GD103" i="273"/>
  <c r="GD104" i="273" s="1"/>
  <c r="GD107" i="273" s="1"/>
  <c r="GD26" i="288"/>
  <c r="GC42" i="325"/>
  <c r="GC43" i="325" s="1"/>
  <c r="GC93" i="325"/>
  <c r="GB108" i="273"/>
  <c r="GA58" i="325"/>
  <c r="GC153" i="278"/>
  <c r="GC189" i="278"/>
  <c r="GC126" i="278"/>
  <c r="GC181" i="278"/>
  <c r="GC197" i="278"/>
  <c r="GC49" i="278"/>
  <c r="GC79" i="278"/>
  <c r="GC173" i="278"/>
  <c r="GC71" i="278"/>
  <c r="GC135" i="278"/>
  <c r="GC213" i="278"/>
  <c r="GC237" i="278"/>
  <c r="GC253" i="278"/>
  <c r="GC56" i="278"/>
  <c r="GC144" i="278"/>
  <c r="GC118" i="278"/>
  <c r="GC205" i="278"/>
  <c r="GC245" i="278"/>
  <c r="FY33" i="278"/>
  <c r="FY35" i="278" s="1"/>
  <c r="GC261" i="278"/>
  <c r="GC277" i="278"/>
  <c r="GC221" i="278"/>
  <c r="GC229" i="278"/>
  <c r="GD13" i="289"/>
  <c r="GD14" i="289" s="1"/>
  <c r="BS11" i="327"/>
  <c r="GB34" i="278"/>
  <c r="GB26" i="327"/>
  <c r="GC26" i="327"/>
  <c r="GA129" i="325"/>
  <c r="GA117" i="325"/>
  <c r="GC28" i="278"/>
  <c r="GC29" i="278" s="1"/>
  <c r="GC34" i="278" s="1"/>
  <c r="GC130" i="325"/>
  <c r="GC118" i="325"/>
  <c r="FX57" i="278"/>
  <c r="FX58" i="278" s="1"/>
  <c r="FX64" i="278" s="1"/>
  <c r="GB20" i="275"/>
  <c r="GC17" i="275" s="1"/>
  <c r="FZ22" i="278"/>
  <c r="FZ39" i="278" s="1"/>
  <c r="FZ41" i="278" s="1"/>
  <c r="FU314" i="278"/>
  <c r="FU315" i="278" s="1"/>
  <c r="FU327" i="278" s="1"/>
  <c r="FU67" i="265"/>
  <c r="FU323" i="278"/>
  <c r="FU324" i="278" s="1"/>
  <c r="FU328" i="278" s="1"/>
  <c r="FU73" i="265"/>
  <c r="FT329" i="278"/>
  <c r="FT30" i="265" s="1"/>
  <c r="FV10" i="265"/>
  <c r="FV320" i="278"/>
  <c r="FV321" i="278" s="1"/>
  <c r="FV311" i="278"/>
  <c r="FV312" i="278" s="1"/>
  <c r="FU11" i="265"/>
  <c r="FU29" i="265" s="1"/>
  <c r="FV9" i="265"/>
  <c r="FW300" i="278"/>
  <c r="FW302" i="278" s="1"/>
  <c r="FW303" i="278" s="1"/>
  <c r="GA19" i="278"/>
  <c r="GA335" i="278"/>
  <c r="FX162" i="278"/>
  <c r="GA260" i="278"/>
  <c r="GA262" i="278" s="1"/>
  <c r="GA292" i="278" s="1"/>
  <c r="GA276" i="278"/>
  <c r="GA278" i="278" s="1"/>
  <c r="GA294" i="278" s="1"/>
  <c r="GA268" i="278"/>
  <c r="GA270" i="278" s="1"/>
  <c r="GA293" i="278" s="1"/>
  <c r="GA244" i="278"/>
  <c r="GA246" i="278" s="1"/>
  <c r="GA290" i="278" s="1"/>
  <c r="GA252" i="278"/>
  <c r="GA254" i="278" s="1"/>
  <c r="GA291" i="278" s="1"/>
  <c r="GA236" i="278"/>
  <c r="GA238" i="278" s="1"/>
  <c r="GA289" i="278" s="1"/>
  <c r="GA228" i="278"/>
  <c r="GA230" i="278" s="1"/>
  <c r="GA288" i="278" s="1"/>
  <c r="GA204" i="278"/>
  <c r="GA206" i="278" s="1"/>
  <c r="GA285" i="278" s="1"/>
  <c r="GA212" i="278"/>
  <c r="GA214" i="278" s="1"/>
  <c r="GA286" i="278" s="1"/>
  <c r="GA220" i="278"/>
  <c r="GA222" i="278" s="1"/>
  <c r="GA287" i="278" s="1"/>
  <c r="GA172" i="278"/>
  <c r="GA174" i="278" s="1"/>
  <c r="GA281" i="278" s="1"/>
  <c r="GA188" i="278"/>
  <c r="GA190" i="278" s="1"/>
  <c r="GA283" i="278" s="1"/>
  <c r="GA196" i="278"/>
  <c r="GA198" i="278" s="1"/>
  <c r="GA284" i="278" s="1"/>
  <c r="GA180" i="278"/>
  <c r="GA182" i="278" s="1"/>
  <c r="GA282" i="278" s="1"/>
  <c r="GA134" i="278"/>
  <c r="GA136" i="278" s="1"/>
  <c r="GA159" i="278" s="1"/>
  <c r="GA143" i="278"/>
  <c r="GA145" i="278" s="1"/>
  <c r="GA160" i="278" s="1"/>
  <c r="GA152" i="278"/>
  <c r="GA154" i="278" s="1"/>
  <c r="GA161" i="278" s="1"/>
  <c r="GA20" i="278"/>
  <c r="FZ295" i="278"/>
  <c r="FZ301" i="278" s="1"/>
  <c r="GB126" i="273"/>
  <c r="GB21" i="285" s="1"/>
  <c r="FY127" i="278"/>
  <c r="FY128" i="278" s="1"/>
  <c r="FY158" i="278" s="1"/>
  <c r="FY80" i="278"/>
  <c r="FY81" i="278" s="1"/>
  <c r="FY107" i="278" s="1"/>
  <c r="FY50" i="278"/>
  <c r="FY51" i="278" s="1"/>
  <c r="FY104" i="278" s="1"/>
  <c r="FY119" i="278"/>
  <c r="FY120" i="278" s="1"/>
  <c r="FY157" i="278" s="1"/>
  <c r="GC32" i="324"/>
  <c r="GC33" i="324" s="1"/>
  <c r="GC55" i="273"/>
  <c r="GD56" i="273" s="1"/>
  <c r="GC27" i="324"/>
  <c r="GC28" i="324" s="1"/>
  <c r="GC37" i="324"/>
  <c r="GC38" i="324" s="1"/>
  <c r="GC178" i="273"/>
  <c r="GD84" i="273"/>
  <c r="GD85" i="273" s="1"/>
  <c r="GD2" i="273"/>
  <c r="GD2" i="315"/>
  <c r="GD51" i="273"/>
  <c r="GD52" i="273" s="1"/>
  <c r="GD107" i="325" s="1"/>
  <c r="GD108" i="325" s="1"/>
  <c r="GD135" i="325" s="1"/>
  <c r="GD2" i="278"/>
  <c r="GD220" i="273"/>
  <c r="GD221" i="273" s="1"/>
  <c r="GD2" i="286"/>
  <c r="GD154" i="273"/>
  <c r="GD155" i="273" s="1"/>
  <c r="GD2" i="324"/>
  <c r="GD2" i="288"/>
  <c r="GD163" i="273"/>
  <c r="GD164" i="273" s="1"/>
  <c r="GD2" i="265"/>
  <c r="GD2" i="325"/>
  <c r="GD2" i="327"/>
  <c r="GD2" i="323"/>
  <c r="GD2" i="282"/>
  <c r="GD121" i="273"/>
  <c r="GD122" i="273" s="1"/>
  <c r="GD125" i="273" s="1"/>
  <c r="GD2" i="289"/>
  <c r="GD64" i="273"/>
  <c r="GD2" i="275"/>
  <c r="GD2" i="285"/>
  <c r="GD2" i="320"/>
  <c r="GC93" i="273"/>
  <c r="GD94" i="273" s="1"/>
  <c r="GD181" i="273" s="1"/>
  <c r="GC89" i="273"/>
  <c r="GC11" i="286"/>
  <c r="FZ57" i="324"/>
  <c r="FZ63" i="324" s="1"/>
  <c r="FZ64" i="324" s="1"/>
  <c r="FZ20" i="327"/>
  <c r="GB27" i="324"/>
  <c r="GB28" i="324" s="1"/>
  <c r="GB37" i="324"/>
  <c r="GB38" i="324" s="1"/>
  <c r="GB32" i="324"/>
  <c r="GB33" i="324" s="1"/>
  <c r="GB55" i="273"/>
  <c r="GC56" i="273" s="1"/>
  <c r="GB178" i="273"/>
  <c r="GA197" i="273"/>
  <c r="GA198" i="273" s="1"/>
  <c r="GA201" i="273" s="1"/>
  <c r="GA208" i="273"/>
  <c r="GA209" i="273" s="1"/>
  <c r="GA202" i="273"/>
  <c r="GA203" i="273" s="1"/>
  <c r="GC4" i="324"/>
  <c r="GC4" i="320"/>
  <c r="GC4" i="273"/>
  <c r="GC4" i="282"/>
  <c r="GC4" i="315"/>
  <c r="GC4" i="275"/>
  <c r="GC4" i="325"/>
  <c r="GC4" i="289"/>
  <c r="GC4" i="288"/>
  <c r="GC4" i="265"/>
  <c r="GC4" i="285"/>
  <c r="GC4" i="327"/>
  <c r="GC4" i="323"/>
  <c r="GC4" i="286"/>
  <c r="GC4" i="278"/>
  <c r="GC69" i="273"/>
  <c r="GC15" i="275"/>
  <c r="GC73" i="273"/>
  <c r="GD74" i="273" s="1"/>
  <c r="GC42" i="324"/>
  <c r="GC43" i="324" s="1"/>
  <c r="GB90" i="273"/>
  <c r="GB91" i="278" s="1"/>
  <c r="FX3" i="323"/>
  <c r="FX3" i="324"/>
  <c r="FX3" i="285"/>
  <c r="FX3" i="273"/>
  <c r="FX3" i="278"/>
  <c r="FX3" i="282"/>
  <c r="FX3" i="289"/>
  <c r="FX3" i="286"/>
  <c r="FX3" i="327"/>
  <c r="FX3" i="325"/>
  <c r="FX3" i="265"/>
  <c r="FX3" i="288"/>
  <c r="FX3" i="320"/>
  <c r="FX3" i="315"/>
  <c r="FX3" i="275"/>
  <c r="FZ201" i="273"/>
  <c r="GE219" i="273"/>
  <c r="GF40" i="273"/>
  <c r="GE43" i="273"/>
  <c r="GE45" i="273" s="1"/>
  <c r="GE149" i="273" s="1"/>
  <c r="GE150" i="273" s="1"/>
  <c r="GE49" i="324" s="1"/>
  <c r="GE50" i="324" s="1"/>
  <c r="GB61" i="324"/>
  <c r="GB24" i="327"/>
  <c r="GA22" i="324"/>
  <c r="GA23" i="324" s="1"/>
  <c r="GA214" i="273"/>
  <c r="GA215" i="273" s="1"/>
  <c r="GA21" i="278" s="1"/>
  <c r="GB70" i="273"/>
  <c r="FY189" i="273"/>
  <c r="FY190" i="273" s="1"/>
  <c r="FZ182" i="273"/>
  <c r="FY11" i="325"/>
  <c r="FY34" i="265"/>
  <c r="FY28" i="285"/>
  <c r="FY66" i="324"/>
  <c r="GC88" i="273"/>
  <c r="GC180" i="273"/>
  <c r="GC124" i="273"/>
  <c r="GC169" i="273"/>
  <c r="GD170" i="273" s="1"/>
  <c r="GD172" i="273" s="1"/>
  <c r="GD173" i="273" s="1"/>
  <c r="GC207" i="273"/>
  <c r="FX108" i="278" l="1"/>
  <c r="FX50" i="325"/>
  <c r="FX51" i="325" s="1"/>
  <c r="FX54" i="325" s="1"/>
  <c r="FX55" i="325" s="1"/>
  <c r="FX59" i="325" s="1"/>
  <c r="FX60" i="325" s="1"/>
  <c r="GE62" i="324"/>
  <c r="GE25" i="327"/>
  <c r="GD106" i="273"/>
  <c r="GD138" i="273"/>
  <c r="GB140" i="273"/>
  <c r="GA92" i="278"/>
  <c r="FY57" i="278"/>
  <c r="FY58" i="278" s="1"/>
  <c r="FY64" i="278" s="1"/>
  <c r="FY93" i="278"/>
  <c r="FY95" i="278" s="1"/>
  <c r="FY100" i="278" s="1"/>
  <c r="FY101" i="278" s="1"/>
  <c r="GE79" i="288"/>
  <c r="GE135" i="273"/>
  <c r="GE136" i="273" s="1"/>
  <c r="GE139" i="273" s="1"/>
  <c r="GD261" i="278"/>
  <c r="GD99" i="278"/>
  <c r="GC46" i="325"/>
  <c r="GC47" i="325" s="1"/>
  <c r="GC62" i="325" s="1"/>
  <c r="GC55" i="288"/>
  <c r="GB111" i="273"/>
  <c r="GA112" i="273" s="1"/>
  <c r="GA61" i="288" s="1"/>
  <c r="GA63" i="288" s="1"/>
  <c r="GA65" i="288" s="1"/>
  <c r="GB51" i="288"/>
  <c r="GB52" i="288" s="1"/>
  <c r="GB56" i="288" s="1"/>
  <c r="GB92" i="325"/>
  <c r="GB42" i="288"/>
  <c r="GB35" i="288"/>
  <c r="GB37" i="288" s="1"/>
  <c r="GA43" i="288"/>
  <c r="GA39" i="288"/>
  <c r="GE103" i="273"/>
  <c r="GE104" i="273" s="1"/>
  <c r="GE107" i="273" s="1"/>
  <c r="GE26" i="288"/>
  <c r="GD197" i="278"/>
  <c r="Z63" i="325"/>
  <c r="Z99" i="325"/>
  <c r="GD56" i="278"/>
  <c r="GD42" i="325"/>
  <c r="GD43" i="325" s="1"/>
  <c r="GD93" i="325"/>
  <c r="GD118" i="278"/>
  <c r="GD49" i="278"/>
  <c r="GD135" i="278"/>
  <c r="GD144" i="278"/>
  <c r="GD153" i="278"/>
  <c r="GD79" i="278"/>
  <c r="GD126" i="278"/>
  <c r="GC108" i="273"/>
  <c r="GB58" i="325"/>
  <c r="GD71" i="278"/>
  <c r="GD173" i="278"/>
  <c r="FY72" i="278"/>
  <c r="FY73" i="278" s="1"/>
  <c r="FY106" i="278" s="1"/>
  <c r="GD277" i="278"/>
  <c r="GD245" i="278"/>
  <c r="GD189" i="278"/>
  <c r="GD221" i="278"/>
  <c r="GD213" i="278"/>
  <c r="GD181" i="278"/>
  <c r="GD229" i="278"/>
  <c r="GD237" i="278"/>
  <c r="GD253" i="278"/>
  <c r="GD205" i="278"/>
  <c r="GD269" i="278"/>
  <c r="GE13" i="289"/>
  <c r="GE14" i="289" s="1"/>
  <c r="GC40" i="278"/>
  <c r="GC20" i="275"/>
  <c r="GD17" i="275" s="1"/>
  <c r="GD26" i="327"/>
  <c r="GD28" i="278"/>
  <c r="GD29" i="278" s="1"/>
  <c r="GD34" i="278" s="1"/>
  <c r="GD130" i="325"/>
  <c r="GD118" i="325"/>
  <c r="GB129" i="325"/>
  <c r="GB117" i="325"/>
  <c r="FZ33" i="278"/>
  <c r="FZ35" i="278" s="1"/>
  <c r="FX61" i="278"/>
  <c r="FX62" i="278" s="1"/>
  <c r="FX65" i="278" s="1"/>
  <c r="FX66" i="278" s="1"/>
  <c r="FX105" i="278" s="1"/>
  <c r="FX109" i="278" s="1"/>
  <c r="FU329" i="278"/>
  <c r="FU30" i="265" s="1"/>
  <c r="FV314" i="278"/>
  <c r="FV315" i="278" s="1"/>
  <c r="FV327" i="278" s="1"/>
  <c r="FV67" i="265"/>
  <c r="FV323" i="278"/>
  <c r="FV324" i="278" s="1"/>
  <c r="FV328" i="278" s="1"/>
  <c r="FV73" i="265"/>
  <c r="FW311" i="278"/>
  <c r="FW312" i="278" s="1"/>
  <c r="FW10" i="265"/>
  <c r="FW320" i="278"/>
  <c r="FW321" i="278" s="1"/>
  <c r="FV11" i="265"/>
  <c r="FV29" i="265" s="1"/>
  <c r="GC126" i="273"/>
  <c r="GC21" i="285" s="1"/>
  <c r="GA22" i="278"/>
  <c r="GA33" i="278" s="1"/>
  <c r="GA35" i="278" s="1"/>
  <c r="GA93" i="278" s="1"/>
  <c r="FW9" i="265"/>
  <c r="GC90" i="273"/>
  <c r="GB19" i="278"/>
  <c r="GB335" i="278"/>
  <c r="GA295" i="278"/>
  <c r="GA301" i="278" s="1"/>
  <c r="FX300" i="278"/>
  <c r="FX302" i="278" s="1"/>
  <c r="FX303" i="278" s="1"/>
  <c r="FY162" i="278"/>
  <c r="FZ80" i="278"/>
  <c r="FZ81" i="278" s="1"/>
  <c r="FZ107" i="278" s="1"/>
  <c r="FZ119" i="278"/>
  <c r="FZ120" i="278" s="1"/>
  <c r="FZ157" i="278" s="1"/>
  <c r="FZ127" i="278"/>
  <c r="FZ128" i="278" s="1"/>
  <c r="FZ158" i="278" s="1"/>
  <c r="FZ50" i="278"/>
  <c r="FZ51" i="278" s="1"/>
  <c r="FZ104" i="278" s="1"/>
  <c r="GB276" i="278"/>
  <c r="GB278" i="278" s="1"/>
  <c r="GB294" i="278" s="1"/>
  <c r="GB252" i="278"/>
  <c r="GB254" i="278" s="1"/>
  <c r="GB291" i="278" s="1"/>
  <c r="GB260" i="278"/>
  <c r="GB262" i="278" s="1"/>
  <c r="GB292" i="278" s="1"/>
  <c r="GB268" i="278"/>
  <c r="GB270" i="278" s="1"/>
  <c r="GB293" i="278" s="1"/>
  <c r="GB236" i="278"/>
  <c r="GB238" i="278" s="1"/>
  <c r="GB289" i="278" s="1"/>
  <c r="GB244" i="278"/>
  <c r="GB246" i="278" s="1"/>
  <c r="GB290" i="278" s="1"/>
  <c r="GB220" i="278"/>
  <c r="GB222" i="278" s="1"/>
  <c r="GB287" i="278" s="1"/>
  <c r="GB228" i="278"/>
  <c r="GB230" i="278" s="1"/>
  <c r="GB288" i="278" s="1"/>
  <c r="GB204" i="278"/>
  <c r="GB206" i="278" s="1"/>
  <c r="GB285" i="278" s="1"/>
  <c r="GB212" i="278"/>
  <c r="GB214" i="278" s="1"/>
  <c r="GB286" i="278" s="1"/>
  <c r="GB196" i="278"/>
  <c r="GB198" i="278" s="1"/>
  <c r="GB284" i="278" s="1"/>
  <c r="GB180" i="278"/>
  <c r="GB182" i="278" s="1"/>
  <c r="GB282" i="278" s="1"/>
  <c r="GB188" i="278"/>
  <c r="GB190" i="278" s="1"/>
  <c r="GB283" i="278" s="1"/>
  <c r="GB172" i="278"/>
  <c r="GB174" i="278" s="1"/>
  <c r="GB281" i="278" s="1"/>
  <c r="GB152" i="278"/>
  <c r="GB154" i="278" s="1"/>
  <c r="GB161" i="278" s="1"/>
  <c r="GB134" i="278"/>
  <c r="GB136" i="278" s="1"/>
  <c r="GB159" i="278" s="1"/>
  <c r="GB143" i="278"/>
  <c r="GB145" i="278" s="1"/>
  <c r="GB160" i="278" s="1"/>
  <c r="GB20" i="278"/>
  <c r="FY3" i="325"/>
  <c r="FY3" i="320"/>
  <c r="FY3" i="282"/>
  <c r="FY3" i="327"/>
  <c r="FY3" i="285"/>
  <c r="FY3" i="324"/>
  <c r="FY3" i="265"/>
  <c r="FY3" i="278"/>
  <c r="FY3" i="289"/>
  <c r="FY3" i="275"/>
  <c r="FY3" i="323"/>
  <c r="FY3" i="315"/>
  <c r="FY3" i="288"/>
  <c r="FY3" i="273"/>
  <c r="FY3" i="286"/>
  <c r="GG40" i="273"/>
  <c r="GF43" i="273"/>
  <c r="GF45" i="273" s="1"/>
  <c r="GF149" i="273" s="1"/>
  <c r="GF150" i="273" s="1"/>
  <c r="GF49" i="324" s="1"/>
  <c r="GF50" i="324" s="1"/>
  <c r="GF219" i="273"/>
  <c r="GD88" i="273"/>
  <c r="GD180" i="273"/>
  <c r="GD124" i="273"/>
  <c r="GB59" i="324"/>
  <c r="GB22" i="327"/>
  <c r="FZ66" i="324"/>
  <c r="FZ34" i="265"/>
  <c r="FZ28" i="285"/>
  <c r="FZ11" i="325"/>
  <c r="GC60" i="324"/>
  <c r="GC23" i="327"/>
  <c r="GD4" i="315"/>
  <c r="GD4" i="327"/>
  <c r="GD4" i="273"/>
  <c r="GD4" i="265"/>
  <c r="GD4" i="278"/>
  <c r="GD4" i="288"/>
  <c r="GD4" i="323"/>
  <c r="GD4" i="325"/>
  <c r="GD4" i="286"/>
  <c r="GD4" i="275"/>
  <c r="GD4" i="320"/>
  <c r="GD4" i="282"/>
  <c r="GD4" i="324"/>
  <c r="GD4" i="285"/>
  <c r="GD4" i="289"/>
  <c r="GB22" i="324"/>
  <c r="GB23" i="324" s="1"/>
  <c r="GB214" i="273"/>
  <c r="GB215" i="273" s="1"/>
  <c r="GB21" i="278" s="1"/>
  <c r="GB23" i="327"/>
  <c r="GB60" i="324"/>
  <c r="GC58" i="324"/>
  <c r="GC21" i="327"/>
  <c r="GB202" i="273"/>
  <c r="GB203" i="273" s="1"/>
  <c r="GB208" i="273"/>
  <c r="GB209" i="273" s="1"/>
  <c r="GB197" i="273"/>
  <c r="GB198" i="273" s="1"/>
  <c r="GB201" i="273" s="1"/>
  <c r="GB58" i="324"/>
  <c r="GB21" i="327"/>
  <c r="GD93" i="273"/>
  <c r="GE94" i="273" s="1"/>
  <c r="GE181" i="273" s="1"/>
  <c r="GD89" i="273"/>
  <c r="GD11" i="286"/>
  <c r="GD179" i="273"/>
  <c r="GD68" i="273"/>
  <c r="GA182" i="273"/>
  <c r="FZ189" i="273"/>
  <c r="FZ190" i="273" s="1"/>
  <c r="GA57" i="324"/>
  <c r="GA63" i="324" s="1"/>
  <c r="GA64" i="324" s="1"/>
  <c r="GA20" i="327"/>
  <c r="GE163" i="273"/>
  <c r="GE164" i="273" s="1"/>
  <c r="GE2" i="324"/>
  <c r="GE2" i="288"/>
  <c r="GE220" i="273"/>
  <c r="GE221" i="273" s="1"/>
  <c r="GE2" i="327"/>
  <c r="GE2" i="282"/>
  <c r="GE121" i="273"/>
  <c r="GE122" i="273" s="1"/>
  <c r="GE125" i="273" s="1"/>
  <c r="GE2" i="278"/>
  <c r="GE2" i="289"/>
  <c r="GE51" i="273"/>
  <c r="GE52" i="273" s="1"/>
  <c r="GE107" i="325" s="1"/>
  <c r="GE108" i="325" s="1"/>
  <c r="GE135" i="325" s="1"/>
  <c r="GE84" i="273"/>
  <c r="GE85" i="273" s="1"/>
  <c r="GE2" i="325"/>
  <c r="GE2" i="286"/>
  <c r="GE64" i="273"/>
  <c r="GE65" i="273" s="1"/>
  <c r="GE45" i="325" s="1"/>
  <c r="GE2" i="323"/>
  <c r="GE2" i="285"/>
  <c r="GE2" i="315"/>
  <c r="GE2" i="275"/>
  <c r="GE2" i="265"/>
  <c r="GE2" i="320"/>
  <c r="GE154" i="273"/>
  <c r="GE155" i="273" s="1"/>
  <c r="GE2" i="273"/>
  <c r="GC61" i="324"/>
  <c r="GC24" i="327"/>
  <c r="GC68" i="273"/>
  <c r="GC70" i="273" s="1"/>
  <c r="GC179" i="273"/>
  <c r="GD37" i="324"/>
  <c r="GD38" i="324" s="1"/>
  <c r="GD27" i="324"/>
  <c r="GD28" i="324" s="1"/>
  <c r="GD32" i="324"/>
  <c r="GD33" i="324" s="1"/>
  <c r="GD178" i="273"/>
  <c r="GD55" i="273"/>
  <c r="GE56" i="273" s="1"/>
  <c r="GD65" i="273"/>
  <c r="GD45" i="325" s="1"/>
  <c r="GD169" i="273"/>
  <c r="GE170" i="273" s="1"/>
  <c r="GE172" i="273" s="1"/>
  <c r="GE173" i="273" s="1"/>
  <c r="GD207" i="273"/>
  <c r="GC59" i="324"/>
  <c r="GC22" i="327"/>
  <c r="BT32" i="265"/>
  <c r="FY108" i="278" l="1"/>
  <c r="FY50" i="325"/>
  <c r="FY51" i="325" s="1"/>
  <c r="FY54" i="325" s="1"/>
  <c r="FY55" i="325" s="1"/>
  <c r="FY59" i="325" s="1"/>
  <c r="FY60" i="325" s="1"/>
  <c r="FY61" i="278"/>
  <c r="FY62" i="278" s="1"/>
  <c r="FY65" i="278" s="1"/>
  <c r="GF62" i="324"/>
  <c r="GF25" i="327"/>
  <c r="GE269" i="278"/>
  <c r="GE99" i="278"/>
  <c r="GA95" i="278"/>
  <c r="GA100" i="278" s="1"/>
  <c r="GA101" i="278" s="1"/>
  <c r="GF79" i="288"/>
  <c r="GF135" i="273"/>
  <c r="GF136" i="273" s="1"/>
  <c r="GF139" i="273" s="1"/>
  <c r="FZ57" i="278"/>
  <c r="FZ58" i="278" s="1"/>
  <c r="FZ61" i="278" s="1"/>
  <c r="FZ62" i="278" s="1"/>
  <c r="FZ65" i="278" s="1"/>
  <c r="FZ93" i="278"/>
  <c r="FZ95" i="278" s="1"/>
  <c r="FZ100" i="278" s="1"/>
  <c r="FZ101" i="278" s="1"/>
  <c r="GC276" i="278"/>
  <c r="GC278" i="278" s="1"/>
  <c r="GC294" i="278" s="1"/>
  <c r="GC91" i="278"/>
  <c r="GC140" i="273"/>
  <c r="GB92" i="278"/>
  <c r="GC111" i="273"/>
  <c r="GB112" i="273" s="1"/>
  <c r="GB61" i="288" s="1"/>
  <c r="GB63" i="288" s="1"/>
  <c r="GB65" i="288" s="1"/>
  <c r="GC51" i="288"/>
  <c r="GC52" i="288" s="1"/>
  <c r="GC56" i="288" s="1"/>
  <c r="GD46" i="325"/>
  <c r="GD47" i="325" s="1"/>
  <c r="GD62" i="325" s="1"/>
  <c r="GD55" i="288"/>
  <c r="GB39" i="288"/>
  <c r="GB43" i="288"/>
  <c r="GC92" i="325"/>
  <c r="GC35" i="288"/>
  <c r="GC37" i="288" s="1"/>
  <c r="GC42" i="288"/>
  <c r="GF103" i="273"/>
  <c r="GF104" i="273" s="1"/>
  <c r="GF107" i="273" s="1"/>
  <c r="GF26" i="288"/>
  <c r="GE42" i="325"/>
  <c r="GE43" i="325" s="1"/>
  <c r="GE93" i="325"/>
  <c r="GD108" i="273"/>
  <c r="GC58" i="325"/>
  <c r="GE56" i="278"/>
  <c r="GE79" i="278"/>
  <c r="GE181" i="278"/>
  <c r="GE135" i="278"/>
  <c r="GE49" i="278"/>
  <c r="GE126" i="278"/>
  <c r="GE118" i="278"/>
  <c r="GE71" i="278"/>
  <c r="GE144" i="278"/>
  <c r="GE205" i="278"/>
  <c r="GE237" i="278"/>
  <c r="GE153" i="278"/>
  <c r="GE197" i="278"/>
  <c r="GE173" i="278"/>
  <c r="GE221" i="278"/>
  <c r="GE261" i="278"/>
  <c r="GE229" i="278"/>
  <c r="GE253" i="278"/>
  <c r="GE277" i="278"/>
  <c r="GE189" i="278"/>
  <c r="GE213" i="278"/>
  <c r="GE245" i="278"/>
  <c r="GF13" i="289"/>
  <c r="GF14" i="289" s="1"/>
  <c r="BT334" i="278"/>
  <c r="BT336" i="278" s="1"/>
  <c r="BT12" i="325" s="1"/>
  <c r="FZ72" i="278"/>
  <c r="FZ73" i="278" s="1"/>
  <c r="FZ106" i="278" s="1"/>
  <c r="GE26" i="327"/>
  <c r="GD40" i="278"/>
  <c r="GC129" i="325"/>
  <c r="GC117" i="325"/>
  <c r="GE28" i="278"/>
  <c r="GE29" i="278" s="1"/>
  <c r="GE40" i="278" s="1"/>
  <c r="GE130" i="325"/>
  <c r="GE118" i="325"/>
  <c r="FV329" i="278"/>
  <c r="FV30" i="265" s="1"/>
  <c r="FW314" i="278"/>
  <c r="FW315" i="278" s="1"/>
  <c r="FW327" i="278" s="1"/>
  <c r="FW67" i="265"/>
  <c r="FW323" i="278"/>
  <c r="FW324" i="278" s="1"/>
  <c r="FW328" i="278" s="1"/>
  <c r="FW73" i="265"/>
  <c r="GC236" i="278"/>
  <c r="GC238" i="278" s="1"/>
  <c r="GC289" i="278" s="1"/>
  <c r="FX10" i="265"/>
  <c r="FX320" i="278"/>
  <c r="FX321" i="278" s="1"/>
  <c r="FX311" i="278"/>
  <c r="FX312" i="278" s="1"/>
  <c r="GD126" i="273"/>
  <c r="GD21" i="285" s="1"/>
  <c r="GA39" i="278"/>
  <c r="GA41" i="278" s="1"/>
  <c r="GA127" i="278" s="1"/>
  <c r="GA128" i="278" s="1"/>
  <c r="GA158" i="278" s="1"/>
  <c r="GC20" i="278"/>
  <c r="GC208" i="273"/>
  <c r="GC209" i="273" s="1"/>
  <c r="GC180" i="278"/>
  <c r="GC182" i="278" s="1"/>
  <c r="GC282" i="278" s="1"/>
  <c r="GC204" i="278"/>
  <c r="GC206" i="278" s="1"/>
  <c r="GC285" i="278" s="1"/>
  <c r="GB22" i="278"/>
  <c r="GB39" i="278" s="1"/>
  <c r="GB41" i="278" s="1"/>
  <c r="FW11" i="265"/>
  <c r="FW29" i="265" s="1"/>
  <c r="GC134" i="278"/>
  <c r="GC136" i="278" s="1"/>
  <c r="GC159" i="278" s="1"/>
  <c r="GC172" i="278"/>
  <c r="GC174" i="278" s="1"/>
  <c r="GC281" i="278" s="1"/>
  <c r="GC228" i="278"/>
  <c r="GC230" i="278" s="1"/>
  <c r="GC288" i="278" s="1"/>
  <c r="GC252" i="278"/>
  <c r="GC254" i="278" s="1"/>
  <c r="GC291" i="278" s="1"/>
  <c r="GC152" i="278"/>
  <c r="GC154" i="278" s="1"/>
  <c r="GC161" i="278" s="1"/>
  <c r="GC220" i="278"/>
  <c r="GC222" i="278" s="1"/>
  <c r="GC287" i="278" s="1"/>
  <c r="GC244" i="278"/>
  <c r="GC246" i="278" s="1"/>
  <c r="GC290" i="278" s="1"/>
  <c r="GD90" i="273"/>
  <c r="GC202" i="273"/>
  <c r="GC203" i="273" s="1"/>
  <c r="GC196" i="278"/>
  <c r="GC198" i="278" s="1"/>
  <c r="GC284" i="278" s="1"/>
  <c r="GC197" i="273"/>
  <c r="GC198" i="273" s="1"/>
  <c r="GC201" i="273" s="1"/>
  <c r="GC143" i="278"/>
  <c r="GC145" i="278" s="1"/>
  <c r="GC160" i="278" s="1"/>
  <c r="GC188" i="278"/>
  <c r="GC190" i="278" s="1"/>
  <c r="GC283" i="278" s="1"/>
  <c r="GC212" i="278"/>
  <c r="GC214" i="278" s="1"/>
  <c r="GC286" i="278" s="1"/>
  <c r="GC260" i="278"/>
  <c r="GC262" i="278" s="1"/>
  <c r="GC292" i="278" s="1"/>
  <c r="FX9" i="265"/>
  <c r="GC268" i="278"/>
  <c r="GC270" i="278" s="1"/>
  <c r="GC293" i="278" s="1"/>
  <c r="GC19" i="278"/>
  <c r="GC335" i="278"/>
  <c r="FY300" i="278"/>
  <c r="FY302" i="278" s="1"/>
  <c r="FY303" i="278" s="1"/>
  <c r="GB295" i="278"/>
  <c r="GB301" i="278" s="1"/>
  <c r="FY66" i="278"/>
  <c r="FY105" i="278" s="1"/>
  <c r="FY109" i="278" s="1"/>
  <c r="GB33" i="278"/>
  <c r="GB35" i="278" s="1"/>
  <c r="GB93" i="278" s="1"/>
  <c r="GA57" i="278"/>
  <c r="GA58" i="278" s="1"/>
  <c r="GA72" i="278"/>
  <c r="GA73" i="278" s="1"/>
  <c r="GA106" i="278" s="1"/>
  <c r="FZ162" i="278"/>
  <c r="GC22" i="324"/>
  <c r="GC23" i="324" s="1"/>
  <c r="GC214" i="273"/>
  <c r="GC215" i="273" s="1"/>
  <c r="GC21" i="278" s="1"/>
  <c r="GE69" i="273"/>
  <c r="GE73" i="273"/>
  <c r="GF74" i="273" s="1"/>
  <c r="GE42" i="324"/>
  <c r="GE43" i="324" s="1"/>
  <c r="GE15" i="275"/>
  <c r="GE68" i="273"/>
  <c r="GE179" i="273"/>
  <c r="GD23" i="327"/>
  <c r="GD60" i="324"/>
  <c r="GE169" i="273"/>
  <c r="GF170" i="273" s="1"/>
  <c r="GF172" i="273" s="1"/>
  <c r="GF173" i="273" s="1"/>
  <c r="GE207" i="273"/>
  <c r="GA189" i="273"/>
  <c r="GA190" i="273" s="1"/>
  <c r="GB182" i="273"/>
  <c r="GH40" i="273"/>
  <c r="GG43" i="273"/>
  <c r="GG45" i="273" s="1"/>
  <c r="GG149" i="273" s="1"/>
  <c r="GG150" i="273" s="1"/>
  <c r="GG49" i="324" s="1"/>
  <c r="GG50" i="324" s="1"/>
  <c r="GG219" i="273"/>
  <c r="GE4" i="282"/>
  <c r="GE4" i="278"/>
  <c r="GE4" i="273"/>
  <c r="GE4" i="288"/>
  <c r="GE4" i="327"/>
  <c r="GE4" i="323"/>
  <c r="GE4" i="325"/>
  <c r="GE4" i="286"/>
  <c r="GE4" i="289"/>
  <c r="GE4" i="275"/>
  <c r="GE4" i="324"/>
  <c r="GE4" i="285"/>
  <c r="GE4" i="315"/>
  <c r="GE4" i="320"/>
  <c r="GE4" i="265"/>
  <c r="GD70" i="273"/>
  <c r="GD59" i="324"/>
  <c r="GD22" i="327"/>
  <c r="GE89" i="273"/>
  <c r="GE11" i="286"/>
  <c r="GE93" i="273"/>
  <c r="GF94" i="273" s="1"/>
  <c r="GF181" i="273" s="1"/>
  <c r="GA34" i="265"/>
  <c r="GA11" i="325"/>
  <c r="GA66" i="324"/>
  <c r="GA28" i="285"/>
  <c r="GD73" i="273"/>
  <c r="GE74" i="273" s="1"/>
  <c r="GD69" i="273"/>
  <c r="GD15" i="275"/>
  <c r="GD20" i="275" s="1"/>
  <c r="GE17" i="275" s="1"/>
  <c r="GD42" i="324"/>
  <c r="GD43" i="324" s="1"/>
  <c r="GD58" i="324"/>
  <c r="GD21" i="327"/>
  <c r="GE32" i="324"/>
  <c r="GE33" i="324" s="1"/>
  <c r="GE37" i="324"/>
  <c r="GE38" i="324" s="1"/>
  <c r="GE178" i="273"/>
  <c r="GE27" i="324"/>
  <c r="GE28" i="324" s="1"/>
  <c r="GE55" i="273"/>
  <c r="GF56" i="273" s="1"/>
  <c r="FZ3" i="320"/>
  <c r="FZ3" i="315"/>
  <c r="FZ3" i="286"/>
  <c r="FZ3" i="278"/>
  <c r="FZ3" i="324"/>
  <c r="FZ3" i="289"/>
  <c r="FZ3" i="273"/>
  <c r="FZ3" i="285"/>
  <c r="FZ3" i="327"/>
  <c r="FZ3" i="323"/>
  <c r="FZ3" i="325"/>
  <c r="FZ3" i="265"/>
  <c r="FZ3" i="275"/>
  <c r="FZ3" i="288"/>
  <c r="FZ3" i="282"/>
  <c r="GB20" i="327"/>
  <c r="GB57" i="324"/>
  <c r="GB63" i="324" s="1"/>
  <c r="GB64" i="324" s="1"/>
  <c r="GF2" i="265"/>
  <c r="GF2" i="273"/>
  <c r="GF64" i="273"/>
  <c r="GF65" i="273" s="1"/>
  <c r="GF45" i="325" s="1"/>
  <c r="GF84" i="273"/>
  <c r="GF85" i="273" s="1"/>
  <c r="GF2" i="320"/>
  <c r="GF51" i="273"/>
  <c r="GF52" i="273" s="1"/>
  <c r="GF107" i="325" s="1"/>
  <c r="GF108" i="325" s="1"/>
  <c r="GF135" i="325" s="1"/>
  <c r="GF121" i="273"/>
  <c r="GF122" i="273" s="1"/>
  <c r="GF125" i="273" s="1"/>
  <c r="GF2" i="275"/>
  <c r="GF2" i="282"/>
  <c r="GF2" i="323"/>
  <c r="GF2" i="327"/>
  <c r="GF2" i="278"/>
  <c r="GF2" i="315"/>
  <c r="GF2" i="285"/>
  <c r="GF2" i="325"/>
  <c r="GF2" i="286"/>
  <c r="GF163" i="273"/>
  <c r="GF164" i="273" s="1"/>
  <c r="GF220" i="273"/>
  <c r="GF221" i="273" s="1"/>
  <c r="GF2" i="288"/>
  <c r="GF2" i="289"/>
  <c r="GF2" i="324"/>
  <c r="GF154" i="273"/>
  <c r="GF155" i="273" s="1"/>
  <c r="FZ64" i="278" l="1"/>
  <c r="FZ108" i="278"/>
  <c r="FZ50" i="325"/>
  <c r="FZ51" i="325" s="1"/>
  <c r="FZ54" i="325" s="1"/>
  <c r="FZ55" i="325" s="1"/>
  <c r="FZ59" i="325" s="1"/>
  <c r="FZ60" i="325" s="1"/>
  <c r="GA108" i="278"/>
  <c r="GA50" i="325"/>
  <c r="GA51" i="325" s="1"/>
  <c r="GA54" i="325" s="1"/>
  <c r="GA55" i="325" s="1"/>
  <c r="GA59" i="325" s="1"/>
  <c r="GA60" i="325" s="1"/>
  <c r="GG25" i="327"/>
  <c r="GG62" i="324"/>
  <c r="GB95" i="278"/>
  <c r="GB100" i="278" s="1"/>
  <c r="GB101" i="278" s="1"/>
  <c r="GG79" i="288"/>
  <c r="GG135" i="273"/>
  <c r="GG136" i="273" s="1"/>
  <c r="GG139" i="273" s="1"/>
  <c r="GF106" i="273"/>
  <c r="GF138" i="273"/>
  <c r="GD268" i="278"/>
  <c r="GD270" i="278" s="1"/>
  <c r="GD293" i="278" s="1"/>
  <c r="GD91" i="278"/>
  <c r="GE106" i="273"/>
  <c r="GE108" i="273" s="1"/>
  <c r="GE138" i="273"/>
  <c r="GD140" i="273"/>
  <c r="GC92" i="278"/>
  <c r="GF269" i="278"/>
  <c r="GF99" i="278"/>
  <c r="GD111" i="273"/>
  <c r="GC112" i="273" s="1"/>
  <c r="GC61" i="288" s="1"/>
  <c r="GC63" i="288" s="1"/>
  <c r="GC65" i="288" s="1"/>
  <c r="GD51" i="288"/>
  <c r="GD52" i="288" s="1"/>
  <c r="GD56" i="288" s="1"/>
  <c r="GE46" i="325"/>
  <c r="GE47" i="325" s="1"/>
  <c r="GE62" i="325" s="1"/>
  <c r="GE55" i="288"/>
  <c r="GC43" i="288"/>
  <c r="GC39" i="288"/>
  <c r="GD92" i="325"/>
  <c r="GD42" i="288"/>
  <c r="GD35" i="288"/>
  <c r="GD37" i="288" s="1"/>
  <c r="GG103" i="273"/>
  <c r="GG104" i="273" s="1"/>
  <c r="GG107" i="273" s="1"/>
  <c r="GG26" i="288"/>
  <c r="GF42" i="325"/>
  <c r="GF43" i="325" s="1"/>
  <c r="GF93" i="325"/>
  <c r="GF245" i="278"/>
  <c r="GD58" i="325"/>
  <c r="GF118" i="278"/>
  <c r="GF79" i="278"/>
  <c r="GF189" i="278"/>
  <c r="GF49" i="278"/>
  <c r="GF153" i="278"/>
  <c r="GF135" i="278"/>
  <c r="GF181" i="278"/>
  <c r="GF261" i="278"/>
  <c r="GF126" i="278"/>
  <c r="GF71" i="278"/>
  <c r="GF173" i="278"/>
  <c r="GF221" i="278"/>
  <c r="GF253" i="278"/>
  <c r="GF56" i="278"/>
  <c r="GF144" i="278"/>
  <c r="GF197" i="278"/>
  <c r="GF213" i="278"/>
  <c r="GF237" i="278"/>
  <c r="GF277" i="278"/>
  <c r="GF229" i="278"/>
  <c r="GF205" i="278"/>
  <c r="GG13" i="289"/>
  <c r="GG14" i="289" s="1"/>
  <c r="BT11" i="327"/>
  <c r="GA50" i="278"/>
  <c r="GA51" i="278" s="1"/>
  <c r="GA104" i="278" s="1"/>
  <c r="GE34" i="278"/>
  <c r="GF28" i="278"/>
  <c r="GF29" i="278" s="1"/>
  <c r="GF34" i="278" s="1"/>
  <c r="GF130" i="325"/>
  <c r="GF118" i="325"/>
  <c r="GF26" i="327"/>
  <c r="GD117" i="325"/>
  <c r="GD129" i="325"/>
  <c r="GD152" i="278"/>
  <c r="GD154" i="278" s="1"/>
  <c r="GD161" i="278" s="1"/>
  <c r="FW329" i="278"/>
  <c r="FW30" i="265" s="1"/>
  <c r="GA80" i="278"/>
  <c r="GA81" i="278" s="1"/>
  <c r="GA107" i="278" s="1"/>
  <c r="FX314" i="278"/>
  <c r="FX315" i="278" s="1"/>
  <c r="FX327" i="278" s="1"/>
  <c r="FX67" i="265"/>
  <c r="FX323" i="278"/>
  <c r="FX324" i="278" s="1"/>
  <c r="FX328" i="278" s="1"/>
  <c r="FX73" i="265"/>
  <c r="GD220" i="278"/>
  <c r="GD222" i="278" s="1"/>
  <c r="GD287" i="278" s="1"/>
  <c r="FY311" i="278"/>
  <c r="FY312" i="278" s="1"/>
  <c r="FY10" i="265"/>
  <c r="FY320" i="278"/>
  <c r="FY321" i="278" s="1"/>
  <c r="FX11" i="265"/>
  <c r="FX29" i="265" s="1"/>
  <c r="GD204" i="278"/>
  <c r="GD206" i="278" s="1"/>
  <c r="GD285" i="278" s="1"/>
  <c r="GD276" i="278"/>
  <c r="GD278" i="278" s="1"/>
  <c r="GD294" i="278" s="1"/>
  <c r="GD172" i="278"/>
  <c r="GD174" i="278" s="1"/>
  <c r="GD281" i="278" s="1"/>
  <c r="GA119" i="278"/>
  <c r="GA120" i="278" s="1"/>
  <c r="GA157" i="278" s="1"/>
  <c r="GA162" i="278" s="1"/>
  <c r="GC295" i="278"/>
  <c r="GC301" i="278" s="1"/>
  <c r="GD208" i="273"/>
  <c r="GD209" i="273" s="1"/>
  <c r="GD188" i="278"/>
  <c r="GD190" i="278" s="1"/>
  <c r="GD283" i="278" s="1"/>
  <c r="GD196" i="278"/>
  <c r="GD198" i="278" s="1"/>
  <c r="GD284" i="278" s="1"/>
  <c r="GD212" i="278"/>
  <c r="GD214" i="278" s="1"/>
  <c r="GD286" i="278" s="1"/>
  <c r="GD260" i="278"/>
  <c r="GD262" i="278" s="1"/>
  <c r="GD292" i="278" s="1"/>
  <c r="GD202" i="273"/>
  <c r="GD203" i="273" s="1"/>
  <c r="GD143" i="278"/>
  <c r="GD145" i="278" s="1"/>
  <c r="GD160" i="278" s="1"/>
  <c r="GD180" i="278"/>
  <c r="GD182" i="278" s="1"/>
  <c r="GD282" i="278" s="1"/>
  <c r="GD236" i="278"/>
  <c r="GD238" i="278" s="1"/>
  <c r="GD289" i="278" s="1"/>
  <c r="GD252" i="278"/>
  <c r="GD254" i="278" s="1"/>
  <c r="GD291" i="278" s="1"/>
  <c r="GD197" i="273"/>
  <c r="GD198" i="273" s="1"/>
  <c r="GD201" i="273" s="1"/>
  <c r="GD20" i="278"/>
  <c r="GD134" i="278"/>
  <c r="GD136" i="278" s="1"/>
  <c r="GD159" i="278" s="1"/>
  <c r="GD228" i="278"/>
  <c r="GD230" i="278" s="1"/>
  <c r="GD288" i="278" s="1"/>
  <c r="GD244" i="278"/>
  <c r="GD246" i="278" s="1"/>
  <c r="GD290" i="278" s="1"/>
  <c r="FY9" i="265"/>
  <c r="GC22" i="278"/>
  <c r="GC39" i="278" s="1"/>
  <c r="GC41" i="278" s="1"/>
  <c r="FZ300" i="278"/>
  <c r="FZ302" i="278" s="1"/>
  <c r="FZ303" i="278" s="1"/>
  <c r="GD19" i="278"/>
  <c r="GD335" i="278"/>
  <c r="FZ66" i="278"/>
  <c r="FZ105" i="278" s="1"/>
  <c r="FZ109" i="278" s="1"/>
  <c r="GB72" i="278"/>
  <c r="GB73" i="278" s="1"/>
  <c r="GB106" i="278" s="1"/>
  <c r="GB57" i="278"/>
  <c r="GB58" i="278" s="1"/>
  <c r="GB127" i="278"/>
  <c r="GB128" i="278" s="1"/>
  <c r="GB158" i="278" s="1"/>
  <c r="GB119" i="278"/>
  <c r="GB120" i="278" s="1"/>
  <c r="GB157" i="278" s="1"/>
  <c r="GB50" i="278"/>
  <c r="GB51" i="278" s="1"/>
  <c r="GB104" i="278" s="1"/>
  <c r="GB80" i="278"/>
  <c r="GB81" i="278" s="1"/>
  <c r="GB107" i="278" s="1"/>
  <c r="GA61" i="278"/>
  <c r="GA62" i="278" s="1"/>
  <c r="GA65" i="278" s="1"/>
  <c r="GA64" i="278"/>
  <c r="GF169" i="273"/>
  <c r="GG170" i="273" s="1"/>
  <c r="GG172" i="273" s="1"/>
  <c r="GG173" i="273" s="1"/>
  <c r="GF207" i="273"/>
  <c r="GF68" i="273"/>
  <c r="GF179" i="273"/>
  <c r="GE22" i="327"/>
  <c r="GE59" i="324"/>
  <c r="GG2" i="315"/>
  <c r="GG2" i="282"/>
  <c r="GG2" i="288"/>
  <c r="GG2" i="286"/>
  <c r="GG2" i="278"/>
  <c r="GG2" i="285"/>
  <c r="GG154" i="273"/>
  <c r="GG155" i="273" s="1"/>
  <c r="GG2" i="325"/>
  <c r="GG2" i="275"/>
  <c r="GG2" i="320"/>
  <c r="GG2" i="323"/>
  <c r="GG64" i="273"/>
  <c r="GG65" i="273" s="1"/>
  <c r="GG45" i="325" s="1"/>
  <c r="GG121" i="273"/>
  <c r="GG122" i="273" s="1"/>
  <c r="GG84" i="273"/>
  <c r="GG85" i="273" s="1"/>
  <c r="GG163" i="273"/>
  <c r="GG164" i="273" s="1"/>
  <c r="GG51" i="273"/>
  <c r="GG220" i="273"/>
  <c r="GG221" i="273" s="1"/>
  <c r="GG2" i="327"/>
  <c r="GG2" i="265"/>
  <c r="GG2" i="273"/>
  <c r="GG2" i="324"/>
  <c r="GG2" i="289"/>
  <c r="GF124" i="273"/>
  <c r="GF88" i="273"/>
  <c r="GF180" i="273"/>
  <c r="GE21" i="327"/>
  <c r="GE58" i="324"/>
  <c r="GH219" i="273"/>
  <c r="GI40" i="273"/>
  <c r="GH43" i="273"/>
  <c r="GH45" i="273" s="1"/>
  <c r="GH149" i="273" s="1"/>
  <c r="GH150" i="273" s="1"/>
  <c r="GH49" i="324" s="1"/>
  <c r="GH50" i="324" s="1"/>
  <c r="GF4" i="324"/>
  <c r="GF4" i="273"/>
  <c r="GF4" i="325"/>
  <c r="GF4" i="265"/>
  <c r="GF4" i="286"/>
  <c r="GF4" i="315"/>
  <c r="GF4" i="323"/>
  <c r="GF4" i="278"/>
  <c r="GF4" i="285"/>
  <c r="GF4" i="320"/>
  <c r="GF4" i="288"/>
  <c r="GF4" i="327"/>
  <c r="GF4" i="289"/>
  <c r="GF4" i="282"/>
  <c r="GF4" i="275"/>
  <c r="GF11" i="286"/>
  <c r="GF93" i="273"/>
  <c r="GG94" i="273" s="1"/>
  <c r="GG181" i="273" s="1"/>
  <c r="GF89" i="273"/>
  <c r="GB28" i="285"/>
  <c r="GB11" i="325"/>
  <c r="GB66" i="324"/>
  <c r="GB34" i="265"/>
  <c r="GE124" i="273"/>
  <c r="GE126" i="273" s="1"/>
  <c r="GE21" i="285" s="1"/>
  <c r="GE180" i="273"/>
  <c r="GE88" i="273"/>
  <c r="GE90" i="273" s="1"/>
  <c r="GE91" i="278" s="1"/>
  <c r="GD22" i="324"/>
  <c r="GD23" i="324" s="1"/>
  <c r="GD214" i="273"/>
  <c r="GD215" i="273" s="1"/>
  <c r="GD21" i="278" s="1"/>
  <c r="GE70" i="273"/>
  <c r="GC182" i="273"/>
  <c r="GB189" i="273"/>
  <c r="GB190" i="273" s="1"/>
  <c r="GE20" i="275"/>
  <c r="GF17" i="275" s="1"/>
  <c r="GF27" i="324"/>
  <c r="GF28" i="324" s="1"/>
  <c r="GF55" i="273"/>
  <c r="GG56" i="273" s="1"/>
  <c r="GF37" i="324"/>
  <c r="GF38" i="324" s="1"/>
  <c r="GF32" i="324"/>
  <c r="GF33" i="324" s="1"/>
  <c r="GF178" i="273"/>
  <c r="GF69" i="273"/>
  <c r="GF42" i="324"/>
  <c r="GF43" i="324" s="1"/>
  <c r="GF15" i="275"/>
  <c r="GF73" i="273"/>
  <c r="GG74" i="273" s="1"/>
  <c r="GE23" i="327"/>
  <c r="GE60" i="324"/>
  <c r="GD61" i="324"/>
  <c r="GD24" i="327"/>
  <c r="GA3" i="288"/>
  <c r="GA3" i="273"/>
  <c r="GA3" i="289"/>
  <c r="GA3" i="324"/>
  <c r="GA3" i="323"/>
  <c r="GA3" i="275"/>
  <c r="GA3" i="285"/>
  <c r="GA3" i="282"/>
  <c r="GA3" i="286"/>
  <c r="GA3" i="278"/>
  <c r="GA3" i="265"/>
  <c r="GA3" i="320"/>
  <c r="GA3" i="315"/>
  <c r="GA3" i="327"/>
  <c r="GA3" i="325"/>
  <c r="GE61" i="324"/>
  <c r="GE24" i="327"/>
  <c r="GC57" i="324"/>
  <c r="GC63" i="324" s="1"/>
  <c r="GC64" i="324" s="1"/>
  <c r="GC20" i="327"/>
  <c r="GB108" i="278" l="1"/>
  <c r="GB50" i="325"/>
  <c r="GB51" i="325" s="1"/>
  <c r="GB54" i="325" s="1"/>
  <c r="GB55" i="325" s="1"/>
  <c r="GB59" i="325" s="1"/>
  <c r="GB60" i="325" s="1"/>
  <c r="GH25" i="327"/>
  <c r="GH62" i="324"/>
  <c r="GG245" i="278"/>
  <c r="GG99" i="278"/>
  <c r="GG106" i="273"/>
  <c r="GG138" i="273"/>
  <c r="GH79" i="288"/>
  <c r="GH135" i="273"/>
  <c r="GH136" i="273" s="1"/>
  <c r="GH139" i="273" s="1"/>
  <c r="GE140" i="273"/>
  <c r="GD92" i="278"/>
  <c r="GF46" i="325"/>
  <c r="GF47" i="325" s="1"/>
  <c r="GF62" i="325" s="1"/>
  <c r="GF55" i="288"/>
  <c r="GE111" i="273"/>
  <c r="GD112" i="273" s="1"/>
  <c r="GD61" i="288" s="1"/>
  <c r="GD63" i="288" s="1"/>
  <c r="GD65" i="288" s="1"/>
  <c r="GE51" i="288"/>
  <c r="GE52" i="288" s="1"/>
  <c r="GE56" i="288" s="1"/>
  <c r="GE92" i="325"/>
  <c r="GE42" i="288"/>
  <c r="GE35" i="288"/>
  <c r="GE37" i="288" s="1"/>
  <c r="GD43" i="288"/>
  <c r="GD39" i="288"/>
  <c r="GH103" i="273"/>
  <c r="GH104" i="273" s="1"/>
  <c r="GH107" i="273" s="1"/>
  <c r="GH26" i="288"/>
  <c r="GG42" i="325"/>
  <c r="GG43" i="325" s="1"/>
  <c r="GG93" i="325"/>
  <c r="GG71" i="278"/>
  <c r="GF108" i="273"/>
  <c r="GE58" i="325"/>
  <c r="GG126" i="278"/>
  <c r="GG221" i="278"/>
  <c r="GG153" i="278"/>
  <c r="GG56" i="278"/>
  <c r="GG49" i="278"/>
  <c r="GG135" i="278"/>
  <c r="GG144" i="278"/>
  <c r="GG118" i="278"/>
  <c r="GG205" i="278"/>
  <c r="GG181" i="278"/>
  <c r="GG189" i="278"/>
  <c r="GG237" i="278"/>
  <c r="GG79" i="278"/>
  <c r="GG173" i="278"/>
  <c r="GG229" i="278"/>
  <c r="GG269" i="278"/>
  <c r="GG213" i="278"/>
  <c r="GG253" i="278"/>
  <c r="GG277" i="278"/>
  <c r="GG197" i="278"/>
  <c r="GG261" i="278"/>
  <c r="GH13" i="289"/>
  <c r="GH14" i="289" s="1"/>
  <c r="GG28" i="278"/>
  <c r="GG29" i="278" s="1"/>
  <c r="GG40" i="278" s="1"/>
  <c r="GG130" i="325"/>
  <c r="GG118" i="325"/>
  <c r="GF40" i="278"/>
  <c r="GE129" i="325"/>
  <c r="GE117" i="325"/>
  <c r="FX329" i="278"/>
  <c r="FX30" i="265" s="1"/>
  <c r="FY323" i="278"/>
  <c r="FY324" i="278" s="1"/>
  <c r="FY328" i="278" s="1"/>
  <c r="FY73" i="265"/>
  <c r="FY314" i="278"/>
  <c r="FY315" i="278" s="1"/>
  <c r="FY327" i="278" s="1"/>
  <c r="FY67" i="265"/>
  <c r="FZ311" i="278"/>
  <c r="FZ312" i="278" s="1"/>
  <c r="FZ10" i="265"/>
  <c r="FZ320" i="278"/>
  <c r="FZ321" i="278" s="1"/>
  <c r="GD22" i="278"/>
  <c r="GD39" i="278" s="1"/>
  <c r="GD41" i="278" s="1"/>
  <c r="FY11" i="265"/>
  <c r="FY29" i="265" s="1"/>
  <c r="GC33" i="278"/>
  <c r="GC35" i="278" s="1"/>
  <c r="GD295" i="278"/>
  <c r="GD301" i="278" s="1"/>
  <c r="FZ9" i="265"/>
  <c r="GE19" i="278"/>
  <c r="GE335" i="278"/>
  <c r="GA300" i="278"/>
  <c r="GA302" i="278" s="1"/>
  <c r="GA303" i="278" s="1"/>
  <c r="GE260" i="278"/>
  <c r="GE262" i="278" s="1"/>
  <c r="GE292" i="278" s="1"/>
  <c r="GE268" i="278"/>
  <c r="GE270" i="278" s="1"/>
  <c r="GE293" i="278" s="1"/>
  <c r="GE276" i="278"/>
  <c r="GE278" i="278" s="1"/>
  <c r="GE294" i="278" s="1"/>
  <c r="GE244" i="278"/>
  <c r="GE246" i="278" s="1"/>
  <c r="GE290" i="278" s="1"/>
  <c r="GE252" i="278"/>
  <c r="GE254" i="278" s="1"/>
  <c r="GE291" i="278" s="1"/>
  <c r="GE228" i="278"/>
  <c r="GE230" i="278" s="1"/>
  <c r="GE288" i="278" s="1"/>
  <c r="GE204" i="278"/>
  <c r="GE206" i="278" s="1"/>
  <c r="GE285" i="278" s="1"/>
  <c r="GE236" i="278"/>
  <c r="GE238" i="278" s="1"/>
  <c r="GE289" i="278" s="1"/>
  <c r="GE212" i="278"/>
  <c r="GE214" i="278" s="1"/>
  <c r="GE286" i="278" s="1"/>
  <c r="GE220" i="278"/>
  <c r="GE222" i="278" s="1"/>
  <c r="GE287" i="278" s="1"/>
  <c r="GE172" i="278"/>
  <c r="GE174" i="278" s="1"/>
  <c r="GE281" i="278" s="1"/>
  <c r="GE188" i="278"/>
  <c r="GE190" i="278" s="1"/>
  <c r="GE283" i="278" s="1"/>
  <c r="GE196" i="278"/>
  <c r="GE198" i="278" s="1"/>
  <c r="GE284" i="278" s="1"/>
  <c r="GE134" i="278"/>
  <c r="GE136" i="278" s="1"/>
  <c r="GE159" i="278" s="1"/>
  <c r="GE180" i="278"/>
  <c r="GE182" i="278" s="1"/>
  <c r="GE282" i="278" s="1"/>
  <c r="GE143" i="278"/>
  <c r="GE145" i="278" s="1"/>
  <c r="GE160" i="278" s="1"/>
  <c r="GE152" i="278"/>
  <c r="GE154" i="278" s="1"/>
  <c r="GE161" i="278" s="1"/>
  <c r="GE20" i="278"/>
  <c r="GB162" i="278"/>
  <c r="GB61" i="278"/>
  <c r="GB62" i="278" s="1"/>
  <c r="GB65" i="278" s="1"/>
  <c r="GB64" i="278"/>
  <c r="GA66" i="278"/>
  <c r="GA105" i="278" s="1"/>
  <c r="GA109" i="278" s="1"/>
  <c r="GC127" i="278"/>
  <c r="GC128" i="278" s="1"/>
  <c r="GC158" i="278" s="1"/>
  <c r="GC80" i="278"/>
  <c r="GC81" i="278" s="1"/>
  <c r="GC107" i="278" s="1"/>
  <c r="GC50" i="278"/>
  <c r="GC51" i="278" s="1"/>
  <c r="GC104" i="278" s="1"/>
  <c r="GC119" i="278"/>
  <c r="GC120" i="278" s="1"/>
  <c r="GC157" i="278" s="1"/>
  <c r="GF90" i="273"/>
  <c r="GF91" i="278" s="1"/>
  <c r="GF20" i="275"/>
  <c r="GG17" i="275" s="1"/>
  <c r="GG179" i="273"/>
  <c r="GG68" i="273"/>
  <c r="GD182" i="273"/>
  <c r="GC189" i="273"/>
  <c r="GC190" i="273" s="1"/>
  <c r="GG125" i="273"/>
  <c r="GG124" i="273"/>
  <c r="GG180" i="273"/>
  <c r="GG88" i="273"/>
  <c r="GF58" i="324"/>
  <c r="GF21" i="327"/>
  <c r="GE22" i="324"/>
  <c r="GE23" i="324" s="1"/>
  <c r="GE214" i="273"/>
  <c r="GE215" i="273" s="1"/>
  <c r="GE21" i="278" s="1"/>
  <c r="GF70" i="273"/>
  <c r="GG52" i="273"/>
  <c r="GG107" i="325" s="1"/>
  <c r="GG108" i="325" s="1"/>
  <c r="GG135" i="325" s="1"/>
  <c r="GG73" i="273"/>
  <c r="GH74" i="273" s="1"/>
  <c r="GG42" i="324"/>
  <c r="GG43" i="324" s="1"/>
  <c r="GG15" i="275"/>
  <c r="GG69" i="273"/>
  <c r="GF22" i="327"/>
  <c r="GF59" i="324"/>
  <c r="GE197" i="273"/>
  <c r="GE198" i="273" s="1"/>
  <c r="GE201" i="273" s="1"/>
  <c r="GE202" i="273"/>
  <c r="GE203" i="273" s="1"/>
  <c r="GE208" i="273"/>
  <c r="GE209" i="273" s="1"/>
  <c r="GH121" i="273"/>
  <c r="GH122" i="273" s="1"/>
  <c r="GH125" i="273" s="1"/>
  <c r="GH2" i="288"/>
  <c r="GH2" i="273"/>
  <c r="GH51" i="273"/>
  <c r="GH52" i="273" s="1"/>
  <c r="GH107" i="325" s="1"/>
  <c r="GH108" i="325" s="1"/>
  <c r="GH135" i="325" s="1"/>
  <c r="GH2" i="324"/>
  <c r="GH2" i="282"/>
  <c r="GH220" i="273"/>
  <c r="GH221" i="273" s="1"/>
  <c r="GH2" i="286"/>
  <c r="GH154" i="273"/>
  <c r="GH155" i="273" s="1"/>
  <c r="GH64" i="273"/>
  <c r="GH2" i="275"/>
  <c r="GH2" i="265"/>
  <c r="GH2" i="323"/>
  <c r="GH2" i="315"/>
  <c r="GH2" i="285"/>
  <c r="GH2" i="325"/>
  <c r="GH2" i="289"/>
  <c r="GH84" i="273"/>
  <c r="GH85" i="273" s="1"/>
  <c r="GH163" i="273"/>
  <c r="GH164" i="273" s="1"/>
  <c r="GH2" i="327"/>
  <c r="GH2" i="278"/>
  <c r="GH2" i="320"/>
  <c r="GF126" i="273"/>
  <c r="GG169" i="273"/>
  <c r="GH170" i="273" s="1"/>
  <c r="GH172" i="273" s="1"/>
  <c r="GH173" i="273" s="1"/>
  <c r="GG207" i="273"/>
  <c r="GC66" i="324"/>
  <c r="GC34" i="265"/>
  <c r="GC28" i="285"/>
  <c r="GC11" i="325"/>
  <c r="GF61" i="324"/>
  <c r="GF24" i="327"/>
  <c r="GF60" i="324"/>
  <c r="GF23" i="327"/>
  <c r="GB3" i="275"/>
  <c r="GB3" i="282"/>
  <c r="GB3" i="324"/>
  <c r="GB3" i="265"/>
  <c r="GB3" i="325"/>
  <c r="GB3" i="288"/>
  <c r="GB3" i="286"/>
  <c r="GB3" i="323"/>
  <c r="GB3" i="315"/>
  <c r="GB3" i="320"/>
  <c r="GB3" i="278"/>
  <c r="GB3" i="289"/>
  <c r="GB3" i="285"/>
  <c r="GB3" i="327"/>
  <c r="GB3" i="273"/>
  <c r="GD20" i="327"/>
  <c r="GD57" i="324"/>
  <c r="GD63" i="324" s="1"/>
  <c r="GD64" i="324" s="1"/>
  <c r="GI219" i="273"/>
  <c r="GJ40" i="273"/>
  <c r="GI43" i="273"/>
  <c r="GI45" i="273" s="1"/>
  <c r="GI149" i="273" s="1"/>
  <c r="GI150" i="273" s="1"/>
  <c r="GI49" i="324" s="1"/>
  <c r="GI50" i="324" s="1"/>
  <c r="GG11" i="286"/>
  <c r="GG93" i="273"/>
  <c r="GH94" i="273" s="1"/>
  <c r="GH181" i="273" s="1"/>
  <c r="GG89" i="273"/>
  <c r="GG4" i="265"/>
  <c r="GG4" i="320"/>
  <c r="GG4" i="323"/>
  <c r="GG4" i="286"/>
  <c r="GG4" i="315"/>
  <c r="GG4" i="325"/>
  <c r="GG4" i="278"/>
  <c r="GG4" i="289"/>
  <c r="GG4" i="275"/>
  <c r="GG4" i="273"/>
  <c r="GG4" i="324"/>
  <c r="GG4" i="327"/>
  <c r="GG4" i="282"/>
  <c r="GG4" i="288"/>
  <c r="GG4" i="285"/>
  <c r="BU32" i="265"/>
  <c r="GI62" i="324" l="1"/>
  <c r="GI25" i="327"/>
  <c r="GH106" i="273"/>
  <c r="GH138" i="273"/>
  <c r="GC72" i="278"/>
  <c r="GC73" i="278" s="1"/>
  <c r="GC106" i="278" s="1"/>
  <c r="GC93" i="278"/>
  <c r="GC95" i="278" s="1"/>
  <c r="GC100" i="278" s="1"/>
  <c r="GC101" i="278" s="1"/>
  <c r="GF140" i="273"/>
  <c r="GE92" i="278"/>
  <c r="GH269" i="278"/>
  <c r="GH99" i="278"/>
  <c r="GI79" i="288"/>
  <c r="GI135" i="273"/>
  <c r="GI136" i="273" s="1"/>
  <c r="GI139" i="273" s="1"/>
  <c r="GG46" i="325"/>
  <c r="GG47" i="325" s="1"/>
  <c r="GG62" i="325" s="1"/>
  <c r="GG55" i="288"/>
  <c r="GF111" i="273"/>
  <c r="GE112" i="273" s="1"/>
  <c r="GE61" i="288" s="1"/>
  <c r="GE63" i="288" s="1"/>
  <c r="GE65" i="288" s="1"/>
  <c r="GF51" i="288"/>
  <c r="GF52" i="288" s="1"/>
  <c r="GF56" i="288" s="1"/>
  <c r="GF92" i="325"/>
  <c r="GF42" i="288"/>
  <c r="GF35" i="288"/>
  <c r="GF37" i="288" s="1"/>
  <c r="GE43" i="288"/>
  <c r="GE39" i="288"/>
  <c r="GI103" i="273"/>
  <c r="GI104" i="273" s="1"/>
  <c r="GI107" i="273" s="1"/>
  <c r="GI26" i="288"/>
  <c r="GH42" i="325"/>
  <c r="GH43" i="325" s="1"/>
  <c r="GH93" i="325"/>
  <c r="GH56" i="278"/>
  <c r="GG108" i="273"/>
  <c r="GF58" i="325"/>
  <c r="GH126" i="278"/>
  <c r="GH221" i="278"/>
  <c r="GH261" i="278"/>
  <c r="GH144" i="278"/>
  <c r="GH181" i="278"/>
  <c r="GH79" i="278"/>
  <c r="GH135" i="278"/>
  <c r="GH153" i="278"/>
  <c r="GH213" i="278"/>
  <c r="GH245" i="278"/>
  <c r="GH253" i="278"/>
  <c r="GI13" i="289"/>
  <c r="GI14" i="289" s="1"/>
  <c r="GH49" i="278"/>
  <c r="GH173" i="278"/>
  <c r="GH189" i="278"/>
  <c r="GH205" i="278"/>
  <c r="GH237" i="278"/>
  <c r="GH277" i="278"/>
  <c r="GH71" i="278"/>
  <c r="GH118" i="278"/>
  <c r="GH197" i="278"/>
  <c r="GH229" i="278"/>
  <c r="GG34" i="278"/>
  <c r="BU334" i="278"/>
  <c r="BU336" i="278" s="1"/>
  <c r="BU11" i="327" s="1"/>
  <c r="GG26" i="327"/>
  <c r="GH26" i="327"/>
  <c r="GH28" i="278"/>
  <c r="GH29" i="278" s="1"/>
  <c r="GH40" i="278" s="1"/>
  <c r="GH130" i="325"/>
  <c r="GH118" i="325"/>
  <c r="GF129" i="325"/>
  <c r="GF117" i="325"/>
  <c r="FY329" i="278"/>
  <c r="FY30" i="265" s="1"/>
  <c r="GD33" i="278"/>
  <c r="GD35" i="278" s="1"/>
  <c r="GC57" i="278"/>
  <c r="GC58" i="278" s="1"/>
  <c r="GC64" i="278" s="1"/>
  <c r="FZ314" i="278"/>
  <c r="FZ315" i="278" s="1"/>
  <c r="FZ327" i="278" s="1"/>
  <c r="FZ67" i="265"/>
  <c r="FZ323" i="278"/>
  <c r="FZ324" i="278" s="1"/>
  <c r="FZ328" i="278" s="1"/>
  <c r="FZ73" i="265"/>
  <c r="FZ11" i="265"/>
  <c r="FZ29" i="265" s="1"/>
  <c r="GA311" i="278"/>
  <c r="GA312" i="278" s="1"/>
  <c r="GA10" i="265"/>
  <c r="GA320" i="278"/>
  <c r="GA321" i="278" s="1"/>
  <c r="GC162" i="278"/>
  <c r="GC300" i="278" s="1"/>
  <c r="GC302" i="278" s="1"/>
  <c r="GC303" i="278" s="1"/>
  <c r="GA9" i="265"/>
  <c r="GF19" i="278"/>
  <c r="GF335" i="278"/>
  <c r="GB300" i="278"/>
  <c r="GB302" i="278" s="1"/>
  <c r="GB303" i="278" s="1"/>
  <c r="GE22" i="278"/>
  <c r="GE33" i="278" s="1"/>
  <c r="GE35" i="278" s="1"/>
  <c r="GE93" i="278" s="1"/>
  <c r="GF208" i="273"/>
  <c r="GF209" i="273" s="1"/>
  <c r="GF276" i="278"/>
  <c r="GF278" i="278" s="1"/>
  <c r="GF294" i="278" s="1"/>
  <c r="GF252" i="278"/>
  <c r="GF254" i="278" s="1"/>
  <c r="GF291" i="278" s="1"/>
  <c r="GF260" i="278"/>
  <c r="GF262" i="278" s="1"/>
  <c r="GF292" i="278" s="1"/>
  <c r="GF268" i="278"/>
  <c r="GF270" i="278" s="1"/>
  <c r="GF293" i="278" s="1"/>
  <c r="GF236" i="278"/>
  <c r="GF238" i="278" s="1"/>
  <c r="GF289" i="278" s="1"/>
  <c r="GF244" i="278"/>
  <c r="GF246" i="278" s="1"/>
  <c r="GF290" i="278" s="1"/>
  <c r="GF220" i="278"/>
  <c r="GF222" i="278" s="1"/>
  <c r="GF287" i="278" s="1"/>
  <c r="GF228" i="278"/>
  <c r="GF230" i="278" s="1"/>
  <c r="GF288" i="278" s="1"/>
  <c r="GF204" i="278"/>
  <c r="GF206" i="278" s="1"/>
  <c r="GF285" i="278" s="1"/>
  <c r="GF212" i="278"/>
  <c r="GF214" i="278" s="1"/>
  <c r="GF286" i="278" s="1"/>
  <c r="GF196" i="278"/>
  <c r="GF198" i="278" s="1"/>
  <c r="GF284" i="278" s="1"/>
  <c r="GF180" i="278"/>
  <c r="GF182" i="278" s="1"/>
  <c r="GF282" i="278" s="1"/>
  <c r="GF188" i="278"/>
  <c r="GF190" i="278" s="1"/>
  <c r="GF283" i="278" s="1"/>
  <c r="GF152" i="278"/>
  <c r="GF154" i="278" s="1"/>
  <c r="GF161" i="278" s="1"/>
  <c r="GF172" i="278"/>
  <c r="GF174" i="278" s="1"/>
  <c r="GF281" i="278" s="1"/>
  <c r="GF134" i="278"/>
  <c r="GF136" i="278" s="1"/>
  <c r="GF159" i="278" s="1"/>
  <c r="GF143" i="278"/>
  <c r="GF145" i="278" s="1"/>
  <c r="GF160" i="278" s="1"/>
  <c r="GF20" i="278"/>
  <c r="GE295" i="278"/>
  <c r="GE301" i="278" s="1"/>
  <c r="GD80" i="278"/>
  <c r="GD81" i="278" s="1"/>
  <c r="GD107" i="278" s="1"/>
  <c r="GD119" i="278"/>
  <c r="GD120" i="278" s="1"/>
  <c r="GD157" i="278" s="1"/>
  <c r="GD127" i="278"/>
  <c r="GD128" i="278" s="1"/>
  <c r="GD158" i="278" s="1"/>
  <c r="GD50" i="278"/>
  <c r="GD51" i="278" s="1"/>
  <c r="GD104" i="278" s="1"/>
  <c r="GB66" i="278"/>
  <c r="GB105" i="278" s="1"/>
  <c r="GB109" i="278" s="1"/>
  <c r="GF202" i="273"/>
  <c r="GF203" i="273" s="1"/>
  <c r="GG70" i="273"/>
  <c r="GF197" i="273"/>
  <c r="GF198" i="273" s="1"/>
  <c r="GF201" i="273" s="1"/>
  <c r="GG90" i="273"/>
  <c r="GG91" i="278" s="1"/>
  <c r="GG20" i="275"/>
  <c r="GH17" i="275" s="1"/>
  <c r="GH55" i="273"/>
  <c r="GI56" i="273" s="1"/>
  <c r="GH32" i="324"/>
  <c r="GH33" i="324" s="1"/>
  <c r="GH37" i="324"/>
  <c r="GH38" i="324" s="1"/>
  <c r="GH178" i="273"/>
  <c r="GH27" i="324"/>
  <c r="GH28" i="324" s="1"/>
  <c r="GJ43" i="273"/>
  <c r="GJ45" i="273" s="1"/>
  <c r="GJ149" i="273" s="1"/>
  <c r="GJ150" i="273" s="1"/>
  <c r="GJ219" i="273"/>
  <c r="GD28" i="285"/>
  <c r="GD34" i="265"/>
  <c r="GD11" i="325"/>
  <c r="GD66" i="324"/>
  <c r="GH180" i="273"/>
  <c r="GH88" i="273"/>
  <c r="GH124" i="273"/>
  <c r="GE182" i="273"/>
  <c r="GD189" i="273"/>
  <c r="GD190" i="273" s="1"/>
  <c r="GH4" i="315"/>
  <c r="GH4" i="320"/>
  <c r="GH4" i="286"/>
  <c r="GH4" i="289"/>
  <c r="GH4" i="323"/>
  <c r="GH4" i="265"/>
  <c r="GH4" i="275"/>
  <c r="GH4" i="285"/>
  <c r="GH4" i="273"/>
  <c r="GH4" i="288"/>
  <c r="GH4" i="327"/>
  <c r="GH4" i="325"/>
  <c r="GH4" i="282"/>
  <c r="GH4" i="278"/>
  <c r="GH4" i="324"/>
  <c r="GF21" i="285"/>
  <c r="GG126" i="273"/>
  <c r="GH207" i="273"/>
  <c r="GH169" i="273"/>
  <c r="GI170" i="273" s="1"/>
  <c r="GI172" i="273" s="1"/>
  <c r="GI173" i="273" s="1"/>
  <c r="GG55" i="273"/>
  <c r="GH56" i="273" s="1"/>
  <c r="GG27" i="324"/>
  <c r="GG28" i="324" s="1"/>
  <c r="GG178" i="273"/>
  <c r="GG37" i="324"/>
  <c r="GG38" i="324" s="1"/>
  <c r="GG32" i="324"/>
  <c r="GG33" i="324" s="1"/>
  <c r="GI154" i="273"/>
  <c r="GI155" i="273" s="1"/>
  <c r="GI51" i="273"/>
  <c r="GI52" i="273" s="1"/>
  <c r="GI107" i="325" s="1"/>
  <c r="GI108" i="325" s="1"/>
  <c r="GI135" i="325" s="1"/>
  <c r="GI2" i="265"/>
  <c r="GI2" i="282"/>
  <c r="GI84" i="273"/>
  <c r="GI85" i="273" s="1"/>
  <c r="GI2" i="323"/>
  <c r="GI163" i="273"/>
  <c r="GI164" i="273" s="1"/>
  <c r="GI2" i="273"/>
  <c r="GI64" i="273"/>
  <c r="GI65" i="273" s="1"/>
  <c r="GI45" i="325" s="1"/>
  <c r="GI2" i="275"/>
  <c r="GI2" i="278"/>
  <c r="GI220" i="273"/>
  <c r="GI221" i="273" s="1"/>
  <c r="GI2" i="320"/>
  <c r="GI2" i="324"/>
  <c r="GI2" i="327"/>
  <c r="GI2" i="289"/>
  <c r="GI2" i="286"/>
  <c r="GI121" i="273"/>
  <c r="GI122" i="273" s="1"/>
  <c r="GI125" i="273" s="1"/>
  <c r="GI2" i="315"/>
  <c r="GI2" i="288"/>
  <c r="GI2" i="285"/>
  <c r="GI2" i="325"/>
  <c r="GH11" i="286"/>
  <c r="GH93" i="273"/>
  <c r="GI94" i="273" s="1"/>
  <c r="GI181" i="273" s="1"/>
  <c r="GH89" i="273"/>
  <c r="GH65" i="273"/>
  <c r="GH45" i="325" s="1"/>
  <c r="GG61" i="324"/>
  <c r="GG24" i="327"/>
  <c r="GF22" i="324"/>
  <c r="GF23" i="324" s="1"/>
  <c r="GF214" i="273"/>
  <c r="GF215" i="273" s="1"/>
  <c r="GE57" i="324"/>
  <c r="GE63" i="324" s="1"/>
  <c r="GE64" i="324" s="1"/>
  <c r="GE20" i="327"/>
  <c r="GC3" i="273"/>
  <c r="GC3" i="275"/>
  <c r="GC3" i="323"/>
  <c r="GC3" i="265"/>
  <c r="GC3" i="282"/>
  <c r="GC3" i="286"/>
  <c r="GC3" i="289"/>
  <c r="GC3" i="285"/>
  <c r="GC3" i="278"/>
  <c r="GC3" i="325"/>
  <c r="GC3" i="327"/>
  <c r="GC3" i="315"/>
  <c r="GC3" i="288"/>
  <c r="GC3" i="320"/>
  <c r="GC3" i="324"/>
  <c r="GC108" i="278" l="1"/>
  <c r="GC50" i="325"/>
  <c r="GC51" i="325" s="1"/>
  <c r="GC54" i="325" s="1"/>
  <c r="GC55" i="325" s="1"/>
  <c r="GC59" i="325" s="1"/>
  <c r="GC60" i="325" s="1"/>
  <c r="GJ49" i="324"/>
  <c r="GJ50" i="324" s="1"/>
  <c r="H150" i="273"/>
  <c r="GE95" i="278"/>
  <c r="GE100" i="278" s="1"/>
  <c r="GE101" i="278" s="1"/>
  <c r="GG140" i="273"/>
  <c r="GF92" i="278"/>
  <c r="GD57" i="278"/>
  <c r="GD58" i="278" s="1"/>
  <c r="GD61" i="278" s="1"/>
  <c r="GD62" i="278" s="1"/>
  <c r="GD65" i="278" s="1"/>
  <c r="GD93" i="278"/>
  <c r="GD95" i="278" s="1"/>
  <c r="GD100" i="278" s="1"/>
  <c r="GD101" i="278" s="1"/>
  <c r="GJ79" i="288"/>
  <c r="GJ135" i="273"/>
  <c r="GJ136" i="273" s="1"/>
  <c r="GI269" i="278"/>
  <c r="GI99" i="278"/>
  <c r="GH46" i="325"/>
  <c r="GH47" i="325" s="1"/>
  <c r="GH62" i="325" s="1"/>
  <c r="GH55" i="288"/>
  <c r="GG111" i="273"/>
  <c r="GF112" i="273" s="1"/>
  <c r="GF61" i="288" s="1"/>
  <c r="GF63" i="288" s="1"/>
  <c r="GF65" i="288" s="1"/>
  <c r="GG51" i="288"/>
  <c r="GG52" i="288" s="1"/>
  <c r="GG56" i="288" s="1"/>
  <c r="GG92" i="325"/>
  <c r="GG35" i="288"/>
  <c r="GG37" i="288" s="1"/>
  <c r="GG42" i="288"/>
  <c r="GF43" i="288"/>
  <c r="GF39" i="288"/>
  <c r="GJ103" i="273"/>
  <c r="GJ104" i="273" s="1"/>
  <c r="H104" i="273" s="1"/>
  <c r="F1288" i="321" s="1"/>
  <c r="GJ26" i="288"/>
  <c r="GI42" i="325"/>
  <c r="GI43" i="325" s="1"/>
  <c r="GI93" i="325"/>
  <c r="GH108" i="273"/>
  <c r="GG58" i="325"/>
  <c r="GI189" i="278"/>
  <c r="GI221" i="278"/>
  <c r="GI79" i="278"/>
  <c r="GI253" i="278"/>
  <c r="GI71" i="278"/>
  <c r="GJ13" i="289"/>
  <c r="GJ14" i="289" s="1"/>
  <c r="GI49" i="278"/>
  <c r="GI135" i="278"/>
  <c r="GI144" i="278"/>
  <c r="GI197" i="278"/>
  <c r="GI213" i="278"/>
  <c r="GI245" i="278"/>
  <c r="GI118" i="278"/>
  <c r="GI126" i="278"/>
  <c r="GI181" i="278"/>
  <c r="GI205" i="278"/>
  <c r="GI237" i="278"/>
  <c r="GI277" i="278"/>
  <c r="GI56" i="278"/>
  <c r="GI153" i="278"/>
  <c r="GI173" i="278"/>
  <c r="GI229" i="278"/>
  <c r="GI261" i="278"/>
  <c r="FZ329" i="278"/>
  <c r="FZ30" i="265" s="1"/>
  <c r="GD72" i="278"/>
  <c r="GD73" i="278" s="1"/>
  <c r="GD106" i="278" s="1"/>
  <c r="BU12" i="325"/>
  <c r="GH34" i="278"/>
  <c r="GI28" i="278"/>
  <c r="GI29" i="278" s="1"/>
  <c r="GI34" i="278" s="1"/>
  <c r="GI130" i="325"/>
  <c r="GI118" i="325"/>
  <c r="GG335" i="278"/>
  <c r="GG129" i="325"/>
  <c r="GG117" i="325"/>
  <c r="GI26" i="327"/>
  <c r="GC61" i="278"/>
  <c r="GC62" i="278" s="1"/>
  <c r="GC65" i="278" s="1"/>
  <c r="GC66" i="278" s="1"/>
  <c r="GC105" i="278" s="1"/>
  <c r="GC109" i="278" s="1"/>
  <c r="GA314" i="278"/>
  <c r="GA315" i="278" s="1"/>
  <c r="GA327" i="278" s="1"/>
  <c r="GA67" i="265"/>
  <c r="GA323" i="278"/>
  <c r="GA324" i="278" s="1"/>
  <c r="GA328" i="278" s="1"/>
  <c r="GA73" i="265"/>
  <c r="GA11" i="265"/>
  <c r="GA29" i="265" s="1"/>
  <c r="GB311" i="278"/>
  <c r="GB312" i="278" s="1"/>
  <c r="GB320" i="278"/>
  <c r="GB321" i="278" s="1"/>
  <c r="GC10" i="265"/>
  <c r="GC320" i="278"/>
  <c r="GC321" i="278" s="1"/>
  <c r="GB10" i="265"/>
  <c r="GD162" i="278"/>
  <c r="GD300" i="278" s="1"/>
  <c r="GD302" i="278" s="1"/>
  <c r="GD303" i="278" s="1"/>
  <c r="GB9" i="265"/>
  <c r="GE39" i="278"/>
  <c r="GE41" i="278" s="1"/>
  <c r="GE127" i="278" s="1"/>
  <c r="GE128" i="278" s="1"/>
  <c r="GE158" i="278" s="1"/>
  <c r="GG208" i="273"/>
  <c r="GG209" i="273" s="1"/>
  <c r="GG276" i="278"/>
  <c r="GG278" i="278" s="1"/>
  <c r="GG294" i="278" s="1"/>
  <c r="GG244" i="278"/>
  <c r="GG246" i="278" s="1"/>
  <c r="GG290" i="278" s="1"/>
  <c r="GG252" i="278"/>
  <c r="GG254" i="278" s="1"/>
  <c r="GG291" i="278" s="1"/>
  <c r="GG260" i="278"/>
  <c r="GG262" i="278" s="1"/>
  <c r="GG292" i="278" s="1"/>
  <c r="GG268" i="278"/>
  <c r="GG270" i="278" s="1"/>
  <c r="GG293" i="278" s="1"/>
  <c r="GG236" i="278"/>
  <c r="GG238" i="278" s="1"/>
  <c r="GG289" i="278" s="1"/>
  <c r="GG212" i="278"/>
  <c r="GG214" i="278" s="1"/>
  <c r="GG286" i="278" s="1"/>
  <c r="GG220" i="278"/>
  <c r="GG222" i="278" s="1"/>
  <c r="GG287" i="278" s="1"/>
  <c r="GG228" i="278"/>
  <c r="GG230" i="278" s="1"/>
  <c r="GG288" i="278" s="1"/>
  <c r="GG204" i="278"/>
  <c r="GG206" i="278" s="1"/>
  <c r="GG285" i="278" s="1"/>
  <c r="GG188" i="278"/>
  <c r="GG190" i="278" s="1"/>
  <c r="GG283" i="278" s="1"/>
  <c r="GG196" i="278"/>
  <c r="GG198" i="278" s="1"/>
  <c r="GG284" i="278" s="1"/>
  <c r="GG172" i="278"/>
  <c r="GG174" i="278" s="1"/>
  <c r="GG281" i="278" s="1"/>
  <c r="GG180" i="278"/>
  <c r="GG182" i="278" s="1"/>
  <c r="GG282" i="278" s="1"/>
  <c r="GG143" i="278"/>
  <c r="GG145" i="278" s="1"/>
  <c r="GG160" i="278" s="1"/>
  <c r="GG152" i="278"/>
  <c r="GG154" i="278" s="1"/>
  <c r="GG161" i="278" s="1"/>
  <c r="GG134" i="278"/>
  <c r="GG136" i="278" s="1"/>
  <c r="GG159" i="278" s="1"/>
  <c r="GG20" i="278"/>
  <c r="GF295" i="278"/>
  <c r="GF301" i="278" s="1"/>
  <c r="GG22" i="324"/>
  <c r="GG23" i="324" s="1"/>
  <c r="GG20" i="327" s="1"/>
  <c r="GG19" i="278"/>
  <c r="GF21" i="278"/>
  <c r="GF22" i="278" s="1"/>
  <c r="GG214" i="273"/>
  <c r="GG215" i="273" s="1"/>
  <c r="GG21" i="278" s="1"/>
  <c r="GE72" i="278"/>
  <c r="GE73" i="278" s="1"/>
  <c r="GE106" i="278" s="1"/>
  <c r="GE57" i="278"/>
  <c r="GE58" i="278" s="1"/>
  <c r="GG202" i="273"/>
  <c r="GG203" i="273" s="1"/>
  <c r="GH90" i="273"/>
  <c r="GH91" i="278" s="1"/>
  <c r="GG197" i="273"/>
  <c r="GG198" i="273" s="1"/>
  <c r="GG201" i="273" s="1"/>
  <c r="GI178" i="273"/>
  <c r="GI55" i="273"/>
  <c r="GJ56" i="273" s="1"/>
  <c r="H56" i="273" s="1"/>
  <c r="F1240" i="321" s="1"/>
  <c r="GI32" i="324"/>
  <c r="GI33" i="324" s="1"/>
  <c r="GI27" i="324"/>
  <c r="GI28" i="324" s="1"/>
  <c r="GI37" i="324"/>
  <c r="GI38" i="324" s="1"/>
  <c r="GF20" i="327"/>
  <c r="GF57" i="324"/>
  <c r="GF63" i="324" s="1"/>
  <c r="GF64" i="324" s="1"/>
  <c r="GI73" i="273"/>
  <c r="GJ74" i="273" s="1"/>
  <c r="GI69" i="273"/>
  <c r="GI42" i="324"/>
  <c r="GI43" i="324" s="1"/>
  <c r="GI15" i="275"/>
  <c r="GI11" i="286"/>
  <c r="GI89" i="273"/>
  <c r="GI93" i="273"/>
  <c r="GJ94" i="273" s="1"/>
  <c r="GJ181" i="273" s="1"/>
  <c r="GG58" i="324"/>
  <c r="GG21" i="327"/>
  <c r="GH126" i="273"/>
  <c r="GG21" i="285"/>
  <c r="GH23" i="327"/>
  <c r="GH60" i="324"/>
  <c r="GH42" i="324"/>
  <c r="GH43" i="324" s="1"/>
  <c r="GH15" i="275"/>
  <c r="GH20" i="275" s="1"/>
  <c r="GI17" i="275" s="1"/>
  <c r="GH73" i="273"/>
  <c r="GI74" i="273" s="1"/>
  <c r="GH69" i="273"/>
  <c r="GG59" i="324"/>
  <c r="GG22" i="327"/>
  <c r="GH179" i="273"/>
  <c r="GH68" i="273"/>
  <c r="GH70" i="273" s="1"/>
  <c r="GD3" i="323"/>
  <c r="GD3" i="289"/>
  <c r="GD3" i="325"/>
  <c r="GD3" i="327"/>
  <c r="GD3" i="273"/>
  <c r="GD3" i="265"/>
  <c r="GD3" i="282"/>
  <c r="GD3" i="285"/>
  <c r="GD3" i="286"/>
  <c r="GD3" i="288"/>
  <c r="GD3" i="324"/>
  <c r="GD3" i="315"/>
  <c r="GD3" i="275"/>
  <c r="GD3" i="278"/>
  <c r="GD3" i="320"/>
  <c r="GJ2" i="320"/>
  <c r="GJ2" i="275"/>
  <c r="GJ2" i="285"/>
  <c r="GJ2" i="273"/>
  <c r="GJ2" i="286"/>
  <c r="GJ2" i="265"/>
  <c r="GJ121" i="273"/>
  <c r="GJ122" i="273" s="1"/>
  <c r="GJ125" i="273" s="1"/>
  <c r="GJ2" i="325"/>
  <c r="GJ2" i="315"/>
  <c r="GJ2" i="324"/>
  <c r="GJ2" i="327"/>
  <c r="GJ2" i="288"/>
  <c r="GJ2" i="278"/>
  <c r="GJ2" i="282"/>
  <c r="GJ51" i="273"/>
  <c r="GJ52" i="273" s="1"/>
  <c r="GJ220" i="273"/>
  <c r="GJ221" i="273" s="1"/>
  <c r="GJ64" i="273"/>
  <c r="GJ65" i="273" s="1"/>
  <c r="GJ45" i="325" s="1"/>
  <c r="GJ163" i="273"/>
  <c r="GJ164" i="273" s="1"/>
  <c r="GJ84" i="273"/>
  <c r="GJ85" i="273" s="1"/>
  <c r="GJ2" i="323"/>
  <c r="GJ2" i="289"/>
  <c r="GJ154" i="273"/>
  <c r="GJ155" i="273" s="1"/>
  <c r="GH59" i="324"/>
  <c r="GH22" i="327"/>
  <c r="GE34" i="265"/>
  <c r="GE66" i="324"/>
  <c r="GE28" i="285"/>
  <c r="GE11" i="325"/>
  <c r="GI169" i="273"/>
  <c r="GJ170" i="273" s="1"/>
  <c r="GJ172" i="273" s="1"/>
  <c r="GJ173" i="273" s="1"/>
  <c r="GI207" i="273"/>
  <c r="GG60" i="324"/>
  <c r="GG23" i="327"/>
  <c r="GI4" i="324"/>
  <c r="GI4" i="323"/>
  <c r="GI4" i="275"/>
  <c r="GI4" i="286"/>
  <c r="GI4" i="320"/>
  <c r="GI4" i="278"/>
  <c r="GI4" i="265"/>
  <c r="GI4" i="289"/>
  <c r="GI4" i="282"/>
  <c r="GI4" i="288"/>
  <c r="GI4" i="273"/>
  <c r="GI4" i="327"/>
  <c r="GI4" i="325"/>
  <c r="GI4" i="285"/>
  <c r="GI4" i="315"/>
  <c r="GF182" i="273"/>
  <c r="GE189" i="273"/>
  <c r="GE190" i="273" s="1"/>
  <c r="GH58" i="324"/>
  <c r="GH21" i="327"/>
  <c r="GI68" i="273"/>
  <c r="GI179" i="273"/>
  <c r="K52" i="269"/>
  <c r="GD108" i="278" l="1"/>
  <c r="GD50" i="325"/>
  <c r="GD51" i="325" s="1"/>
  <c r="GD54" i="325" s="1"/>
  <c r="GD55" i="325" s="1"/>
  <c r="GD59" i="325" s="1"/>
  <c r="GD60" i="325" s="1"/>
  <c r="GE108" i="278"/>
  <c r="GE50" i="325"/>
  <c r="GE51" i="325" s="1"/>
  <c r="GE54" i="325" s="1"/>
  <c r="GE55" i="325" s="1"/>
  <c r="GE59" i="325" s="1"/>
  <c r="GE60" i="325" s="1"/>
  <c r="H49" i="324"/>
  <c r="F1338" i="321"/>
  <c r="GJ62" i="324"/>
  <c r="GJ25" i="327"/>
  <c r="H50" i="324"/>
  <c r="F140" i="321" s="1"/>
  <c r="GD64" i="278"/>
  <c r="GD66" i="278" s="1"/>
  <c r="GD105" i="278" s="1"/>
  <c r="GD109" i="278" s="1"/>
  <c r="H14" i="289"/>
  <c r="F207" i="321" s="1"/>
  <c r="GJ99" i="278"/>
  <c r="GJ107" i="273"/>
  <c r="GJ135" i="278"/>
  <c r="GJ139" i="273"/>
  <c r="H136" i="273"/>
  <c r="F1323" i="321" s="1"/>
  <c r="GJ106" i="273"/>
  <c r="GJ138" i="273"/>
  <c r="GI106" i="273"/>
  <c r="GI108" i="273" s="1"/>
  <c r="GI138" i="273"/>
  <c r="GH140" i="273"/>
  <c r="GG92" i="278"/>
  <c r="GI46" i="325"/>
  <c r="GI47" i="325" s="1"/>
  <c r="GI62" i="325" s="1"/>
  <c r="GI55" i="288"/>
  <c r="GH111" i="273"/>
  <c r="GG112" i="273" s="1"/>
  <c r="GG61" i="288" s="1"/>
  <c r="GG63" i="288" s="1"/>
  <c r="GG65" i="288" s="1"/>
  <c r="GH51" i="288"/>
  <c r="GH52" i="288" s="1"/>
  <c r="GH56" i="288" s="1"/>
  <c r="GH92" i="325"/>
  <c r="GH35" i="288"/>
  <c r="GH37" i="288" s="1"/>
  <c r="GH42" i="288"/>
  <c r="GG39" i="288"/>
  <c r="GG43" i="288"/>
  <c r="GJ49" i="278"/>
  <c r="GJ126" i="278"/>
  <c r="GJ71" i="278"/>
  <c r="GJ42" i="325"/>
  <c r="GJ43" i="325" s="1"/>
  <c r="GJ93" i="325"/>
  <c r="GJ173" i="278"/>
  <c r="GJ153" i="278"/>
  <c r="GJ118" i="278"/>
  <c r="GJ79" i="278"/>
  <c r="GJ56" i="278"/>
  <c r="GJ144" i="278"/>
  <c r="GJ189" i="278"/>
  <c r="H107" i="273"/>
  <c r="GJ197" i="278"/>
  <c r="GH58" i="325"/>
  <c r="GJ229" i="278"/>
  <c r="GJ181" i="278"/>
  <c r="GJ221" i="278"/>
  <c r="GJ205" i="278"/>
  <c r="GJ261" i="278"/>
  <c r="GJ269" i="278"/>
  <c r="GJ245" i="278"/>
  <c r="GJ237" i="278"/>
  <c r="GJ213" i="278"/>
  <c r="GJ253" i="278"/>
  <c r="H65" i="273"/>
  <c r="F1248" i="321" s="1"/>
  <c r="GJ277" i="278"/>
  <c r="GG57" i="324"/>
  <c r="GG63" i="324" s="1"/>
  <c r="GG64" i="324" s="1"/>
  <c r="GI40" i="278"/>
  <c r="GJ28" i="278"/>
  <c r="GJ29" i="278" s="1"/>
  <c r="H29" i="278" s="1"/>
  <c r="F847" i="321" s="1"/>
  <c r="GJ118" i="325"/>
  <c r="GJ130" i="325"/>
  <c r="GH129" i="325"/>
  <c r="GH117" i="325"/>
  <c r="H52" i="273"/>
  <c r="F1235" i="321" s="1"/>
  <c r="GJ107" i="325"/>
  <c r="GJ108" i="325" s="1"/>
  <c r="GJ135" i="325" s="1"/>
  <c r="GI70" i="273"/>
  <c r="GI214" i="273" s="1"/>
  <c r="GA329" i="278"/>
  <c r="GA30" i="265" s="1"/>
  <c r="GB323" i="278"/>
  <c r="GB324" i="278" s="1"/>
  <c r="GB328" i="278" s="1"/>
  <c r="GB73" i="265"/>
  <c r="GC323" i="278"/>
  <c r="GC73" i="265"/>
  <c r="GB314" i="278"/>
  <c r="GB315" i="278" s="1"/>
  <c r="GB327" i="278" s="1"/>
  <c r="GB67" i="265"/>
  <c r="GD320" i="278"/>
  <c r="GD321" i="278" s="1"/>
  <c r="GC311" i="278"/>
  <c r="GC312" i="278" s="1"/>
  <c r="GE119" i="278"/>
  <c r="GE120" i="278" s="1"/>
  <c r="GE157" i="278" s="1"/>
  <c r="GE162" i="278" s="1"/>
  <c r="GB11" i="265"/>
  <c r="GB29" i="265" s="1"/>
  <c r="GE80" i="278"/>
  <c r="GE81" i="278" s="1"/>
  <c r="GE107" i="278" s="1"/>
  <c r="GC9" i="265"/>
  <c r="GC11" i="265" s="1"/>
  <c r="GC29" i="265" s="1"/>
  <c r="GE50" i="278"/>
  <c r="GE51" i="278" s="1"/>
  <c r="GE104" i="278" s="1"/>
  <c r="GH19" i="278"/>
  <c r="GH335" i="278"/>
  <c r="GG22" i="278"/>
  <c r="GG33" i="278" s="1"/>
  <c r="GG35" i="278" s="1"/>
  <c r="GG93" i="278" s="1"/>
  <c r="GE61" i="278"/>
  <c r="GE62" i="278" s="1"/>
  <c r="GE65" i="278" s="1"/>
  <c r="GE64" i="278"/>
  <c r="GG295" i="278"/>
  <c r="GG301" i="278" s="1"/>
  <c r="H122" i="273"/>
  <c r="F1308" i="321" s="1"/>
  <c r="GH202" i="273"/>
  <c r="GH203" i="273" s="1"/>
  <c r="GH276" i="278"/>
  <c r="GH278" i="278" s="1"/>
  <c r="GH294" i="278" s="1"/>
  <c r="GH268" i="278"/>
  <c r="GH270" i="278" s="1"/>
  <c r="GH293" i="278" s="1"/>
  <c r="GH252" i="278"/>
  <c r="GH254" i="278" s="1"/>
  <c r="GH291" i="278" s="1"/>
  <c r="GH260" i="278"/>
  <c r="GH262" i="278" s="1"/>
  <c r="GH292" i="278" s="1"/>
  <c r="GH204" i="278"/>
  <c r="GH206" i="278" s="1"/>
  <c r="GH285" i="278" s="1"/>
  <c r="GH212" i="278"/>
  <c r="GH214" i="278" s="1"/>
  <c r="GH286" i="278" s="1"/>
  <c r="GH244" i="278"/>
  <c r="GH246" i="278" s="1"/>
  <c r="GH290" i="278" s="1"/>
  <c r="GH220" i="278"/>
  <c r="GH222" i="278" s="1"/>
  <c r="GH287" i="278" s="1"/>
  <c r="GH236" i="278"/>
  <c r="GH238" i="278" s="1"/>
  <c r="GH289" i="278" s="1"/>
  <c r="GH228" i="278"/>
  <c r="GH230" i="278" s="1"/>
  <c r="GH288" i="278" s="1"/>
  <c r="GH180" i="278"/>
  <c r="GH182" i="278" s="1"/>
  <c r="GH282" i="278" s="1"/>
  <c r="GH196" i="278"/>
  <c r="GH198" i="278" s="1"/>
  <c r="GH284" i="278" s="1"/>
  <c r="GH172" i="278"/>
  <c r="GH174" i="278" s="1"/>
  <c r="GH281" i="278" s="1"/>
  <c r="GH134" i="278"/>
  <c r="GH136" i="278" s="1"/>
  <c r="GH159" i="278" s="1"/>
  <c r="GH143" i="278"/>
  <c r="GH145" i="278" s="1"/>
  <c r="GH160" i="278" s="1"/>
  <c r="GH152" i="278"/>
  <c r="GH154" i="278" s="1"/>
  <c r="GH161" i="278" s="1"/>
  <c r="GH188" i="278"/>
  <c r="GH190" i="278" s="1"/>
  <c r="GH283" i="278" s="1"/>
  <c r="GH20" i="278"/>
  <c r="GF39" i="278"/>
  <c r="GF41" i="278" s="1"/>
  <c r="GF33" i="278"/>
  <c r="GF35" i="278" s="1"/>
  <c r="GF93" i="278" s="1"/>
  <c r="GF95" i="278" s="1"/>
  <c r="GF100" i="278" s="1"/>
  <c r="GF101" i="278" s="1"/>
  <c r="H277" i="278"/>
  <c r="H269" i="278"/>
  <c r="H181" i="278"/>
  <c r="H153" i="278"/>
  <c r="GH208" i="273"/>
  <c r="GH209" i="273" s="1"/>
  <c r="GH197" i="273"/>
  <c r="GH198" i="273" s="1"/>
  <c r="GH201" i="273" s="1"/>
  <c r="GI20" i="275"/>
  <c r="GJ17" i="275" s="1"/>
  <c r="GI124" i="273"/>
  <c r="GI126" i="273" s="1"/>
  <c r="GI21" i="285" s="1"/>
  <c r="GI88" i="273"/>
  <c r="GI90" i="273" s="1"/>
  <c r="GI91" i="278" s="1"/>
  <c r="GI180" i="273"/>
  <c r="H74" i="273"/>
  <c r="F1259" i="321" s="1"/>
  <c r="GI59" i="324"/>
  <c r="GI22" i="327"/>
  <c r="GE3" i="278"/>
  <c r="GE3" i="288"/>
  <c r="GE3" i="286"/>
  <c r="GE3" i="315"/>
  <c r="GE3" i="275"/>
  <c r="GE3" i="282"/>
  <c r="GE3" i="289"/>
  <c r="GE3" i="320"/>
  <c r="GE3" i="273"/>
  <c r="GE3" i="285"/>
  <c r="GE3" i="324"/>
  <c r="GE3" i="325"/>
  <c r="GE3" i="323"/>
  <c r="GE3" i="265"/>
  <c r="GE3" i="327"/>
  <c r="GJ4" i="327"/>
  <c r="GJ4" i="325"/>
  <c r="GJ4" i="288"/>
  <c r="GJ4" i="285"/>
  <c r="GJ4" i="324"/>
  <c r="GJ4" i="323"/>
  <c r="GJ4" i="315"/>
  <c r="GJ4" i="320"/>
  <c r="GJ4" i="286"/>
  <c r="GJ4" i="289"/>
  <c r="GJ4" i="282"/>
  <c r="GJ4" i="278"/>
  <c r="GJ4" i="275"/>
  <c r="GJ4" i="273"/>
  <c r="GJ4" i="265"/>
  <c r="H85" i="273"/>
  <c r="F1269" i="321" s="1"/>
  <c r="GJ11" i="286"/>
  <c r="GJ89" i="273"/>
  <c r="GJ93" i="273"/>
  <c r="GJ27" i="324"/>
  <c r="GJ28" i="324" s="1"/>
  <c r="GJ55" i="273"/>
  <c r="GJ37" i="324"/>
  <c r="GJ38" i="324" s="1"/>
  <c r="GJ178" i="273"/>
  <c r="GJ32" i="324"/>
  <c r="GJ33" i="324" s="1"/>
  <c r="H68" i="273"/>
  <c r="H179" i="273"/>
  <c r="GH21" i="285"/>
  <c r="GI61" i="324"/>
  <c r="GI24" i="327"/>
  <c r="GJ179" i="273"/>
  <c r="GJ68" i="273"/>
  <c r="GF189" i="273"/>
  <c r="GF190" i="273" s="1"/>
  <c r="GG182" i="273"/>
  <c r="GJ207" i="273"/>
  <c r="GJ169" i="273"/>
  <c r="GH22" i="324"/>
  <c r="GH23" i="324" s="1"/>
  <c r="GH214" i="273"/>
  <c r="GH215" i="273" s="1"/>
  <c r="GH21" i="278" s="1"/>
  <c r="GH61" i="324"/>
  <c r="GH24" i="327"/>
  <c r="GI60" i="324"/>
  <c r="GI23" i="327"/>
  <c r="GF11" i="325"/>
  <c r="GF34" i="265"/>
  <c r="GF66" i="324"/>
  <c r="GF28" i="285"/>
  <c r="GJ42" i="324"/>
  <c r="GJ43" i="324" s="1"/>
  <c r="GJ69" i="273"/>
  <c r="GJ73" i="273"/>
  <c r="GJ15" i="275"/>
  <c r="GJ88" i="273"/>
  <c r="GJ180" i="273"/>
  <c r="GJ124" i="273"/>
  <c r="GI21" i="327"/>
  <c r="GI58" i="324"/>
  <c r="BV32" i="265"/>
  <c r="L52" i="269"/>
  <c r="J52" i="269"/>
  <c r="H118" i="278" l="1"/>
  <c r="GF108" i="278"/>
  <c r="GF50" i="325"/>
  <c r="GF51" i="325" s="1"/>
  <c r="GF54" i="325" s="1"/>
  <c r="GF55" i="325" s="1"/>
  <c r="GF59" i="325" s="1"/>
  <c r="GF60" i="325" s="1"/>
  <c r="H49" i="278"/>
  <c r="H221" i="278"/>
  <c r="H56" i="278"/>
  <c r="H79" i="278"/>
  <c r="H213" i="278"/>
  <c r="H126" i="278"/>
  <c r="H135" i="278"/>
  <c r="H229" i="278"/>
  <c r="H197" i="278"/>
  <c r="H71" i="278"/>
  <c r="H144" i="278"/>
  <c r="H189" i="278"/>
  <c r="H237" i="278"/>
  <c r="H253" i="278"/>
  <c r="H173" i="278"/>
  <c r="H205" i="278"/>
  <c r="H261" i="278"/>
  <c r="H25" i="327"/>
  <c r="H31" i="269" s="1"/>
  <c r="K31" i="269" s="1"/>
  <c r="H62" i="324"/>
  <c r="H245" i="278"/>
  <c r="H139" i="273"/>
  <c r="H138" i="273"/>
  <c r="GG95" i="278"/>
  <c r="GG100" i="278" s="1"/>
  <c r="GG101" i="278" s="1"/>
  <c r="GI140" i="273"/>
  <c r="GH92" i="278"/>
  <c r="H99" i="278"/>
  <c r="GJ46" i="325"/>
  <c r="GJ47" i="325" s="1"/>
  <c r="H47" i="325" s="1"/>
  <c r="F243" i="321" s="1"/>
  <c r="GJ55" i="288"/>
  <c r="GI111" i="273"/>
  <c r="GH112" i="273" s="1"/>
  <c r="GH61" i="288" s="1"/>
  <c r="GH63" i="288" s="1"/>
  <c r="GH65" i="288" s="1"/>
  <c r="GI51" i="288"/>
  <c r="GI52" i="288" s="1"/>
  <c r="GI56" i="288" s="1"/>
  <c r="GH43" i="288"/>
  <c r="GH39" i="288"/>
  <c r="GI92" i="325"/>
  <c r="GI42" i="288"/>
  <c r="GI35" i="288"/>
  <c r="GI37" i="288" s="1"/>
  <c r="H42" i="324"/>
  <c r="H43" i="325"/>
  <c r="F239" i="321" s="1"/>
  <c r="H106" i="273"/>
  <c r="H45" i="325"/>
  <c r="GJ108" i="273"/>
  <c r="GI58" i="325"/>
  <c r="H15" i="275"/>
  <c r="H73" i="273"/>
  <c r="H69" i="273"/>
  <c r="GI22" i="324"/>
  <c r="GI23" i="324" s="1"/>
  <c r="GI57" i="324" s="1"/>
  <c r="GI63" i="324" s="1"/>
  <c r="GI64" i="324" s="1"/>
  <c r="BV334" i="278"/>
  <c r="BV336" i="278" s="1"/>
  <c r="BV12" i="325" s="1"/>
  <c r="H37" i="324"/>
  <c r="H27" i="324"/>
  <c r="H55" i="273"/>
  <c r="GJ34" i="278"/>
  <c r="H32" i="324"/>
  <c r="H178" i="273"/>
  <c r="GJ40" i="278"/>
  <c r="GC324" i="278"/>
  <c r="GC328" i="278" s="1"/>
  <c r="GI19" i="278"/>
  <c r="GI129" i="325"/>
  <c r="GI117" i="325"/>
  <c r="GJ26" i="327"/>
  <c r="H108" i="325"/>
  <c r="F293" i="321" s="1"/>
  <c r="GJ70" i="273"/>
  <c r="GJ335" i="278" s="1"/>
  <c r="H107" i="325"/>
  <c r="GI335" i="278"/>
  <c r="GB329" i="278"/>
  <c r="GB30" i="265" s="1"/>
  <c r="GD323" i="278"/>
  <c r="GD324" i="278" s="1"/>
  <c r="GD328" i="278" s="1"/>
  <c r="GD73" i="265"/>
  <c r="GC314" i="278"/>
  <c r="GC315" i="278" s="1"/>
  <c r="GC327" i="278" s="1"/>
  <c r="GC67" i="265"/>
  <c r="GD10" i="265"/>
  <c r="GD311" i="278"/>
  <c r="GD312" i="278" s="1"/>
  <c r="GJ90" i="273"/>
  <c r="GI215" i="273"/>
  <c r="GI21" i="278" s="1"/>
  <c r="GG39" i="278"/>
  <c r="GG41" i="278" s="1"/>
  <c r="GG127" i="278" s="1"/>
  <c r="GG128" i="278" s="1"/>
  <c r="GG158" i="278" s="1"/>
  <c r="H125" i="273"/>
  <c r="GD9" i="265"/>
  <c r="GE300" i="278"/>
  <c r="GE302" i="278" s="1"/>
  <c r="GE303" i="278" s="1"/>
  <c r="GH22" i="278"/>
  <c r="GH33" i="278" s="1"/>
  <c r="GH35" i="278" s="1"/>
  <c r="GH93" i="278" s="1"/>
  <c r="H40" i="278"/>
  <c r="H34" i="278"/>
  <c r="GF72" i="278"/>
  <c r="GF73" i="278" s="1"/>
  <c r="GF106" i="278" s="1"/>
  <c r="GF57" i="278"/>
  <c r="GF58" i="278" s="1"/>
  <c r="GE66" i="278"/>
  <c r="GE105" i="278" s="1"/>
  <c r="GE109" i="278" s="1"/>
  <c r="GG72" i="278"/>
  <c r="GG73" i="278" s="1"/>
  <c r="GG106" i="278" s="1"/>
  <c r="GG57" i="278"/>
  <c r="GG58" i="278" s="1"/>
  <c r="GF127" i="278"/>
  <c r="GF128" i="278" s="1"/>
  <c r="GF158" i="278" s="1"/>
  <c r="GF119" i="278"/>
  <c r="GF120" i="278" s="1"/>
  <c r="GF157" i="278" s="1"/>
  <c r="GF80" i="278"/>
  <c r="GF81" i="278" s="1"/>
  <c r="GF107" i="278" s="1"/>
  <c r="GF50" i="278"/>
  <c r="GF51" i="278" s="1"/>
  <c r="GF104" i="278" s="1"/>
  <c r="GI260" i="278"/>
  <c r="GI262" i="278" s="1"/>
  <c r="GI292" i="278" s="1"/>
  <c r="GI268" i="278"/>
  <c r="GI270" i="278" s="1"/>
  <c r="GI293" i="278" s="1"/>
  <c r="GI244" i="278"/>
  <c r="GI246" i="278" s="1"/>
  <c r="GI290" i="278" s="1"/>
  <c r="GI276" i="278"/>
  <c r="GI278" i="278" s="1"/>
  <c r="GI294" i="278" s="1"/>
  <c r="GI252" i="278"/>
  <c r="GI254" i="278" s="1"/>
  <c r="GI291" i="278" s="1"/>
  <c r="GI236" i="278"/>
  <c r="GI238" i="278" s="1"/>
  <c r="GI289" i="278" s="1"/>
  <c r="GI228" i="278"/>
  <c r="GI230" i="278" s="1"/>
  <c r="GI288" i="278" s="1"/>
  <c r="GI204" i="278"/>
  <c r="GI206" i="278" s="1"/>
  <c r="GI285" i="278" s="1"/>
  <c r="GI212" i="278"/>
  <c r="GI214" i="278" s="1"/>
  <c r="GI286" i="278" s="1"/>
  <c r="GI220" i="278"/>
  <c r="GI222" i="278" s="1"/>
  <c r="GI287" i="278" s="1"/>
  <c r="GI172" i="278"/>
  <c r="GI174" i="278" s="1"/>
  <c r="GI281" i="278" s="1"/>
  <c r="GI188" i="278"/>
  <c r="GI190" i="278" s="1"/>
  <c r="GI283" i="278" s="1"/>
  <c r="GI196" i="278"/>
  <c r="GI198" i="278" s="1"/>
  <c r="GI284" i="278" s="1"/>
  <c r="GI134" i="278"/>
  <c r="GI136" i="278" s="1"/>
  <c r="GI159" i="278" s="1"/>
  <c r="GI143" i="278"/>
  <c r="GI145" i="278" s="1"/>
  <c r="GI160" i="278" s="1"/>
  <c r="GI180" i="278"/>
  <c r="GI182" i="278" s="1"/>
  <c r="GI282" i="278" s="1"/>
  <c r="GI152" i="278"/>
  <c r="GI154" i="278" s="1"/>
  <c r="GI161" i="278" s="1"/>
  <c r="GI20" i="278"/>
  <c r="GH295" i="278"/>
  <c r="GH301" i="278" s="1"/>
  <c r="GJ20" i="275"/>
  <c r="GJ126" i="273"/>
  <c r="GJ21" i="285" s="1"/>
  <c r="GF3" i="286"/>
  <c r="GF3" i="289"/>
  <c r="GF3" i="285"/>
  <c r="GF3" i="288"/>
  <c r="GF3" i="327"/>
  <c r="GF3" i="325"/>
  <c r="GF3" i="323"/>
  <c r="GF3" i="265"/>
  <c r="GF3" i="282"/>
  <c r="GF3" i="278"/>
  <c r="GF3" i="320"/>
  <c r="GF3" i="315"/>
  <c r="GF3" i="275"/>
  <c r="GF3" i="273"/>
  <c r="GF3" i="324"/>
  <c r="GJ21" i="327"/>
  <c r="GJ58" i="324"/>
  <c r="H89" i="273"/>
  <c r="H93" i="273"/>
  <c r="H11" i="286"/>
  <c r="GJ59" i="324"/>
  <c r="GJ22" i="327"/>
  <c r="GH57" i="324"/>
  <c r="GH63" i="324" s="1"/>
  <c r="GH64" i="324" s="1"/>
  <c r="GH20" i="327"/>
  <c r="GI197" i="273"/>
  <c r="GI198" i="273" s="1"/>
  <c r="GI201" i="273" s="1"/>
  <c r="GI208" i="273"/>
  <c r="GI209" i="273" s="1"/>
  <c r="GI202" i="273"/>
  <c r="GI203" i="273" s="1"/>
  <c r="GG28" i="285"/>
  <c r="GG11" i="325"/>
  <c r="GG66" i="324"/>
  <c r="GG34" i="265"/>
  <c r="GJ60" i="324"/>
  <c r="GJ23" i="327"/>
  <c r="GJ24" i="327"/>
  <c r="GJ61" i="324"/>
  <c r="GG189" i="273"/>
  <c r="GG190" i="273" s="1"/>
  <c r="GH182" i="273"/>
  <c r="H124" i="273"/>
  <c r="H180" i="273"/>
  <c r="H88" i="273"/>
  <c r="GG108" i="278" l="1"/>
  <c r="GG50" i="325"/>
  <c r="GG51" i="325" s="1"/>
  <c r="GG54" i="325" s="1"/>
  <c r="GG55" i="325" s="1"/>
  <c r="GG59" i="325" s="1"/>
  <c r="GG60" i="325" s="1"/>
  <c r="L31" i="269"/>
  <c r="J31" i="269"/>
  <c r="GJ140" i="273"/>
  <c r="GI92" i="278"/>
  <c r="GH95" i="278"/>
  <c r="GH100" i="278" s="1"/>
  <c r="GH101" i="278" s="1"/>
  <c r="GJ268" i="278"/>
  <c r="GJ270" i="278" s="1"/>
  <c r="GJ293" i="278" s="1"/>
  <c r="GJ91" i="278"/>
  <c r="GJ62" i="325"/>
  <c r="H55" i="288"/>
  <c r="GJ111" i="273"/>
  <c r="GI112" i="273" s="1"/>
  <c r="GJ51" i="288"/>
  <c r="GJ52" i="288" s="1"/>
  <c r="GJ92" i="325"/>
  <c r="GJ42" i="288"/>
  <c r="GJ35" i="288"/>
  <c r="GJ37" i="288" s="1"/>
  <c r="GI43" i="288"/>
  <c r="GI39" i="288"/>
  <c r="H46" i="325"/>
  <c r="H62" i="325"/>
  <c r="GJ58" i="325"/>
  <c r="H108" i="273"/>
  <c r="F1293" i="321" s="1"/>
  <c r="GI20" i="327"/>
  <c r="H135" i="325"/>
  <c r="BV11" i="327"/>
  <c r="H70" i="273"/>
  <c r="F1254" i="321" s="1"/>
  <c r="GJ19" i="278"/>
  <c r="GJ214" i="273"/>
  <c r="GJ215" i="273" s="1"/>
  <c r="H215" i="273" s="1"/>
  <c r="F1389" i="321" s="1"/>
  <c r="GJ22" i="324"/>
  <c r="GJ23" i="324" s="1"/>
  <c r="GJ20" i="327" s="1"/>
  <c r="GC329" i="278"/>
  <c r="GC30" i="265" s="1"/>
  <c r="H26" i="327"/>
  <c r="H32" i="269" s="1"/>
  <c r="K32" i="269" s="1"/>
  <c r="GJ129" i="325"/>
  <c r="GJ117" i="325"/>
  <c r="GJ202" i="273"/>
  <c r="GJ203" i="273" s="1"/>
  <c r="GJ220" i="278"/>
  <c r="GJ222" i="278" s="1"/>
  <c r="H222" i="278" s="1"/>
  <c r="F1034" i="321" s="1"/>
  <c r="GJ208" i="273"/>
  <c r="GJ209" i="273" s="1"/>
  <c r="GJ197" i="273"/>
  <c r="GJ198" i="273" s="1"/>
  <c r="GJ201" i="273" s="1"/>
  <c r="GJ152" i="278"/>
  <c r="GJ154" i="278" s="1"/>
  <c r="GJ161" i="278" s="1"/>
  <c r="GJ236" i="278"/>
  <c r="GJ238" i="278" s="1"/>
  <c r="GJ289" i="278" s="1"/>
  <c r="GJ143" i="278"/>
  <c r="GJ145" i="278" s="1"/>
  <c r="H145" i="278" s="1"/>
  <c r="F959" i="321" s="1"/>
  <c r="GJ20" i="278"/>
  <c r="GJ196" i="278"/>
  <c r="GJ198" i="278" s="1"/>
  <c r="GJ284" i="278" s="1"/>
  <c r="H90" i="273"/>
  <c r="F1275" i="321" s="1"/>
  <c r="GJ188" i="278"/>
  <c r="GJ190" i="278" s="1"/>
  <c r="GJ283" i="278" s="1"/>
  <c r="GJ204" i="278"/>
  <c r="GJ206" i="278" s="1"/>
  <c r="GJ285" i="278" s="1"/>
  <c r="GJ172" i="278"/>
  <c r="GJ174" i="278" s="1"/>
  <c r="H174" i="278" s="1"/>
  <c r="F986" i="321" s="1"/>
  <c r="GJ212" i="278"/>
  <c r="GJ214" i="278" s="1"/>
  <c r="GJ286" i="278" s="1"/>
  <c r="GJ244" i="278"/>
  <c r="GJ246" i="278" s="1"/>
  <c r="H246" i="278" s="1"/>
  <c r="F1058" i="321" s="1"/>
  <c r="GJ134" i="278"/>
  <c r="GJ136" i="278" s="1"/>
  <c r="GJ159" i="278" s="1"/>
  <c r="GJ180" i="278"/>
  <c r="GJ182" i="278" s="1"/>
  <c r="GJ282" i="278" s="1"/>
  <c r="GJ228" i="278"/>
  <c r="GJ230" i="278" s="1"/>
  <c r="GJ288" i="278" s="1"/>
  <c r="GJ276" i="278"/>
  <c r="GJ278" i="278" s="1"/>
  <c r="GJ294" i="278" s="1"/>
  <c r="GD11" i="265"/>
  <c r="GD29" i="265" s="1"/>
  <c r="GD314" i="278"/>
  <c r="GD315" i="278" s="1"/>
  <c r="GD327" i="278" s="1"/>
  <c r="GD329" i="278" s="1"/>
  <c r="GD30" i="265" s="1"/>
  <c r="GD67" i="265"/>
  <c r="GJ260" i="278"/>
  <c r="GJ262" i="278" s="1"/>
  <c r="GJ292" i="278" s="1"/>
  <c r="GJ252" i="278"/>
  <c r="GJ254" i="278" s="1"/>
  <c r="GJ291" i="278" s="1"/>
  <c r="GE311" i="278"/>
  <c r="GE312" i="278" s="1"/>
  <c r="GE10" i="265"/>
  <c r="GE320" i="278"/>
  <c r="GE321" i="278" s="1"/>
  <c r="GI22" i="278"/>
  <c r="GI39" i="278" s="1"/>
  <c r="GI41" i="278" s="1"/>
  <c r="GG50" i="278"/>
  <c r="GG51" i="278" s="1"/>
  <c r="GG104" i="278" s="1"/>
  <c r="GG119" i="278"/>
  <c r="GG120" i="278" s="1"/>
  <c r="GG157" i="278" s="1"/>
  <c r="GG162" i="278" s="1"/>
  <c r="GG80" i="278"/>
  <c r="GG81" i="278" s="1"/>
  <c r="GG107" i="278" s="1"/>
  <c r="GE9" i="265"/>
  <c r="GH39" i="278"/>
  <c r="GH41" i="278" s="1"/>
  <c r="GH50" i="278" s="1"/>
  <c r="GH51" i="278" s="1"/>
  <c r="GH104" i="278" s="1"/>
  <c r="GF162" i="278"/>
  <c r="H126" i="273"/>
  <c r="F1313" i="321" s="1"/>
  <c r="GI295" i="278"/>
  <c r="GI301" i="278" s="1"/>
  <c r="GH72" i="278"/>
  <c r="GH73" i="278" s="1"/>
  <c r="GH106" i="278" s="1"/>
  <c r="GH57" i="278"/>
  <c r="GH58" i="278" s="1"/>
  <c r="GG64" i="278"/>
  <c r="GG61" i="278"/>
  <c r="GG62" i="278" s="1"/>
  <c r="GG65" i="278" s="1"/>
  <c r="GF61" i="278"/>
  <c r="GF62" i="278" s="1"/>
  <c r="GF65" i="278" s="1"/>
  <c r="GF64" i="278"/>
  <c r="GH189" i="273"/>
  <c r="GH190" i="273" s="1"/>
  <c r="GI182" i="273"/>
  <c r="GH34" i="265"/>
  <c r="GH66" i="324"/>
  <c r="GH11" i="325"/>
  <c r="GH28" i="285"/>
  <c r="GG3" i="282"/>
  <c r="GG3" i="278"/>
  <c r="GG3" i="324"/>
  <c r="GG3" i="285"/>
  <c r="GG3" i="265"/>
  <c r="GG3" i="275"/>
  <c r="GG3" i="323"/>
  <c r="GG3" i="315"/>
  <c r="GG3" i="288"/>
  <c r="GG3" i="325"/>
  <c r="GG3" i="286"/>
  <c r="GG3" i="289"/>
  <c r="GG3" i="320"/>
  <c r="GG3" i="327"/>
  <c r="GG3" i="273"/>
  <c r="GI34" i="265"/>
  <c r="GI11" i="325"/>
  <c r="GI28" i="285"/>
  <c r="GI66" i="324"/>
  <c r="BW32" i="265"/>
  <c r="GH108" i="278" l="1"/>
  <c r="GH50" i="325"/>
  <c r="GH51" i="325" s="1"/>
  <c r="GH54" i="325" s="1"/>
  <c r="GH55" i="325" s="1"/>
  <c r="GH59" i="325" s="1"/>
  <c r="GH60" i="325" s="1"/>
  <c r="H270" i="278"/>
  <c r="F1082" i="321" s="1"/>
  <c r="H91" i="278"/>
  <c r="GJ92" i="278"/>
  <c r="H140" i="273"/>
  <c r="F1328" i="321" s="1"/>
  <c r="GI61" i="288"/>
  <c r="GI63" i="288" s="1"/>
  <c r="H112" i="273"/>
  <c r="F1299" i="321" s="1"/>
  <c r="H111" i="273"/>
  <c r="H51" i="288"/>
  <c r="GJ56" i="288"/>
  <c r="GI57" i="288" s="1"/>
  <c r="H52" i="288"/>
  <c r="F772" i="321" s="1"/>
  <c r="GJ43" i="288"/>
  <c r="GJ39" i="288"/>
  <c r="H35" i="288"/>
  <c r="H42" i="288"/>
  <c r="H92" i="325"/>
  <c r="H58" i="325"/>
  <c r="L32" i="269"/>
  <c r="J32" i="269"/>
  <c r="H22" i="324"/>
  <c r="GJ57" i="324"/>
  <c r="H214" i="273"/>
  <c r="H117" i="325"/>
  <c r="H335" i="278"/>
  <c r="H19" i="278"/>
  <c r="H202" i="273"/>
  <c r="H129" i="325"/>
  <c r="GJ287" i="278"/>
  <c r="BW334" i="278"/>
  <c r="BW336" i="278" s="1"/>
  <c r="BW11" i="327" s="1"/>
  <c r="GJ281" i="278"/>
  <c r="H152" i="278"/>
  <c r="H208" i="273"/>
  <c r="GJ290" i="278"/>
  <c r="H154" i="278"/>
  <c r="F968" i="321" s="1"/>
  <c r="H198" i="278"/>
  <c r="F1010" i="321" s="1"/>
  <c r="H136" i="278"/>
  <c r="F950" i="321" s="1"/>
  <c r="H230" i="278"/>
  <c r="F1042" i="321" s="1"/>
  <c r="H254" i="278"/>
  <c r="F1066" i="321" s="1"/>
  <c r="GJ160" i="278"/>
  <c r="H188" i="278"/>
  <c r="H182" i="278"/>
  <c r="F994" i="321" s="1"/>
  <c r="H260" i="278"/>
  <c r="H238" i="278"/>
  <c r="F1050" i="321" s="1"/>
  <c r="H278" i="278"/>
  <c r="F1090" i="321" s="1"/>
  <c r="H214" i="278"/>
  <c r="F1026" i="321" s="1"/>
  <c r="H143" i="278"/>
  <c r="H228" i="278"/>
  <c r="H252" i="278"/>
  <c r="H190" i="278"/>
  <c r="F1002" i="321" s="1"/>
  <c r="H197" i="273"/>
  <c r="H172" i="278"/>
  <c r="H220" i="278"/>
  <c r="H134" i="278"/>
  <c r="H196" i="278"/>
  <c r="H212" i="278"/>
  <c r="H268" i="278"/>
  <c r="H20" i="278"/>
  <c r="H180" i="278"/>
  <c r="H204" i="278"/>
  <c r="H236" i="278"/>
  <c r="H244" i="278"/>
  <c r="H206" i="278"/>
  <c r="F1018" i="321" s="1"/>
  <c r="H276" i="278"/>
  <c r="H21" i="285"/>
  <c r="GJ21" i="278"/>
  <c r="GJ22" i="278" s="1"/>
  <c r="H22" i="278" s="1"/>
  <c r="F842" i="321" s="1"/>
  <c r="H262" i="278"/>
  <c r="F1074" i="321" s="1"/>
  <c r="GE323" i="278"/>
  <c r="GE324" i="278" s="1"/>
  <c r="GE328" i="278" s="1"/>
  <c r="GE73" i="265"/>
  <c r="GI33" i="278"/>
  <c r="GI35" i="278" s="1"/>
  <c r="GE314" i="278"/>
  <c r="GE315" i="278" s="1"/>
  <c r="GE327" i="278" s="1"/>
  <c r="GE67" i="265"/>
  <c r="GH80" i="278"/>
  <c r="GH81" i="278" s="1"/>
  <c r="GH107" i="278" s="1"/>
  <c r="GH119" i="278"/>
  <c r="GH120" i="278" s="1"/>
  <c r="GH157" i="278" s="1"/>
  <c r="GE11" i="265"/>
  <c r="GE29" i="265" s="1"/>
  <c r="H290" i="278"/>
  <c r="GH127" i="278"/>
  <c r="GH128" i="278" s="1"/>
  <c r="GH158" i="278" s="1"/>
  <c r="H160" i="278"/>
  <c r="H287" i="278"/>
  <c r="H281" i="278"/>
  <c r="GF300" i="278"/>
  <c r="GF302" i="278" s="1"/>
  <c r="GF303" i="278" s="1"/>
  <c r="GG300" i="278"/>
  <c r="GG302" i="278" s="1"/>
  <c r="GG303" i="278" s="1"/>
  <c r="GF66" i="278"/>
  <c r="GF105" i="278" s="1"/>
  <c r="GF109" i="278" s="1"/>
  <c r="GG66" i="278"/>
  <c r="GG105" i="278" s="1"/>
  <c r="GG109" i="278" s="1"/>
  <c r="H21" i="278"/>
  <c r="GH64" i="278"/>
  <c r="GH61" i="278"/>
  <c r="GH62" i="278" s="1"/>
  <c r="GH65" i="278" s="1"/>
  <c r="GI119" i="278"/>
  <c r="GI120" i="278" s="1"/>
  <c r="GI157" i="278" s="1"/>
  <c r="GI80" i="278"/>
  <c r="GI81" i="278" s="1"/>
  <c r="GI107" i="278" s="1"/>
  <c r="GI127" i="278"/>
  <c r="GI128" i="278" s="1"/>
  <c r="GI158" i="278" s="1"/>
  <c r="GI50" i="278"/>
  <c r="GI51" i="278" s="1"/>
  <c r="GI104" i="278" s="1"/>
  <c r="GJ182" i="273"/>
  <c r="GJ189" i="273" s="1"/>
  <c r="GJ190" i="273" s="1"/>
  <c r="GI189" i="273"/>
  <c r="GI190" i="273" s="1"/>
  <c r="GH3" i="278"/>
  <c r="GH3" i="323"/>
  <c r="GH3" i="285"/>
  <c r="GH3" i="327"/>
  <c r="GH3" i="265"/>
  <c r="GH3" i="325"/>
  <c r="GH3" i="315"/>
  <c r="GH3" i="273"/>
  <c r="GH3" i="320"/>
  <c r="GH3" i="289"/>
  <c r="GH3" i="286"/>
  <c r="GH3" i="275"/>
  <c r="GH3" i="324"/>
  <c r="GH3" i="288"/>
  <c r="GH3" i="282"/>
  <c r="GJ63" i="324" l="1"/>
  <c r="GJ11" i="325" s="1"/>
  <c r="H293" i="278"/>
  <c r="H92" i="278"/>
  <c r="GI72" i="278"/>
  <c r="GI73" i="278" s="1"/>
  <c r="GI106" i="278" s="1"/>
  <c r="GI93" i="278"/>
  <c r="GI95" i="278" s="1"/>
  <c r="GI100" i="278" s="1"/>
  <c r="GI101" i="278" s="1"/>
  <c r="H56" i="288"/>
  <c r="H61" i="288"/>
  <c r="GI62" i="288"/>
  <c r="GH57" i="288"/>
  <c r="GI65" i="288"/>
  <c r="GJ28" i="285"/>
  <c r="BW12" i="325"/>
  <c r="H161" i="278"/>
  <c r="H288" i="278"/>
  <c r="GJ295" i="278"/>
  <c r="GJ301" i="278" s="1"/>
  <c r="H159" i="278"/>
  <c r="H284" i="278"/>
  <c r="H282" i="278"/>
  <c r="H286" i="278"/>
  <c r="H291" i="278"/>
  <c r="H285" i="278"/>
  <c r="H289" i="278"/>
  <c r="H294" i="278"/>
  <c r="H283" i="278"/>
  <c r="GJ33" i="278"/>
  <c r="GJ35" i="278" s="1"/>
  <c r="GI57" i="278"/>
  <c r="GI58" i="278" s="1"/>
  <c r="GI61" i="278" s="1"/>
  <c r="GI62" i="278" s="1"/>
  <c r="GI65" i="278" s="1"/>
  <c r="GJ39" i="278"/>
  <c r="GJ41" i="278" s="1"/>
  <c r="GJ127" i="278" s="1"/>
  <c r="GJ128" i="278" s="1"/>
  <c r="GE329" i="278"/>
  <c r="GE30" i="265" s="1"/>
  <c r="H292" i="278"/>
  <c r="GH162" i="278"/>
  <c r="GH300" i="278" s="1"/>
  <c r="GH302" i="278" s="1"/>
  <c r="GH303" i="278" s="1"/>
  <c r="GF311" i="278"/>
  <c r="GF312" i="278" s="1"/>
  <c r="GF10" i="265"/>
  <c r="GF320" i="278"/>
  <c r="GF321" i="278" s="1"/>
  <c r="GG311" i="278"/>
  <c r="GG312" i="278" s="1"/>
  <c r="GG10" i="265"/>
  <c r="GG320" i="278"/>
  <c r="GG321" i="278" s="1"/>
  <c r="GI162" i="278"/>
  <c r="GI300" i="278" s="1"/>
  <c r="GI302" i="278" s="1"/>
  <c r="GI303" i="278" s="1"/>
  <c r="GG9" i="265"/>
  <c r="GF9" i="265"/>
  <c r="H33" i="278"/>
  <c r="H39" i="278"/>
  <c r="GH66" i="278"/>
  <c r="GH105" i="278" s="1"/>
  <c r="GH109" i="278" s="1"/>
  <c r="GI3" i="265"/>
  <c r="GI3" i="327"/>
  <c r="GI3" i="275"/>
  <c r="GI3" i="273"/>
  <c r="GI3" i="324"/>
  <c r="GI3" i="315"/>
  <c r="GI3" i="289"/>
  <c r="GI3" i="285"/>
  <c r="GI3" i="278"/>
  <c r="GI3" i="325"/>
  <c r="GI3" i="320"/>
  <c r="GI3" i="323"/>
  <c r="GI3" i="282"/>
  <c r="GI3" i="288"/>
  <c r="GI3" i="286"/>
  <c r="GJ3" i="275"/>
  <c r="GJ3" i="315"/>
  <c r="GJ3" i="273"/>
  <c r="GJ3" i="323"/>
  <c r="GJ3" i="288"/>
  <c r="GJ3" i="286"/>
  <c r="GJ3" i="278"/>
  <c r="GJ3" i="324"/>
  <c r="GJ3" i="265"/>
  <c r="GJ3" i="285"/>
  <c r="GJ3" i="327"/>
  <c r="GJ3" i="325"/>
  <c r="GJ3" i="282"/>
  <c r="GJ3" i="289"/>
  <c r="GJ3" i="320"/>
  <c r="BX32" i="265"/>
  <c r="GI108" i="278" l="1"/>
  <c r="GI50" i="325"/>
  <c r="GI51" i="325" s="1"/>
  <c r="GI54" i="325" s="1"/>
  <c r="GI55" i="325" s="1"/>
  <c r="GI59" i="325" s="1"/>
  <c r="GI60" i="325" s="1"/>
  <c r="GJ66" i="324"/>
  <c r="F67" i="324" s="1"/>
  <c r="F156" i="321" s="1"/>
  <c r="GJ64" i="324"/>
  <c r="H63" i="324"/>
  <c r="F151" i="321" s="1"/>
  <c r="GJ72" i="278"/>
  <c r="GJ73" i="278" s="1"/>
  <c r="H73" i="278" s="1"/>
  <c r="F889" i="321" s="1"/>
  <c r="GJ93" i="278"/>
  <c r="GJ95" i="278" s="1"/>
  <c r="GH62" i="288"/>
  <c r="GG57" i="288"/>
  <c r="AA99" i="325"/>
  <c r="AA63" i="325"/>
  <c r="H295" i="278"/>
  <c r="F1107" i="321" s="1"/>
  <c r="BX334" i="278"/>
  <c r="BX336" i="278" s="1"/>
  <c r="BX12" i="325" s="1"/>
  <c r="GJ119" i="278"/>
  <c r="GJ120" i="278" s="1"/>
  <c r="GJ157" i="278" s="1"/>
  <c r="GI64" i="278"/>
  <c r="GI66" i="278" s="1"/>
  <c r="GI105" i="278" s="1"/>
  <c r="GI109" i="278" s="1"/>
  <c r="H35" i="278"/>
  <c r="F853" i="321" s="1"/>
  <c r="GJ57" i="278"/>
  <c r="GJ58" i="278" s="1"/>
  <c r="GJ61" i="278" s="1"/>
  <c r="GJ62" i="278" s="1"/>
  <c r="GJ50" i="278"/>
  <c r="GJ51" i="278" s="1"/>
  <c r="H51" i="278" s="1"/>
  <c r="F867" i="321" s="1"/>
  <c r="GJ80" i="278"/>
  <c r="GJ81" i="278" s="1"/>
  <c r="H81" i="278" s="1"/>
  <c r="F897" i="321" s="1"/>
  <c r="H41" i="278"/>
  <c r="F859" i="321" s="1"/>
  <c r="GG314" i="278"/>
  <c r="GG67" i="265"/>
  <c r="GF323" i="278"/>
  <c r="GF324" i="278" s="1"/>
  <c r="GF328" i="278" s="1"/>
  <c r="GF73" i="265"/>
  <c r="GG323" i="278"/>
  <c r="GG73" i="265"/>
  <c r="GF314" i="278"/>
  <c r="GF315" i="278" s="1"/>
  <c r="GF327" i="278" s="1"/>
  <c r="GF67" i="265"/>
  <c r="GI10" i="265"/>
  <c r="GI320" i="278"/>
  <c r="GI321" i="278" s="1"/>
  <c r="GH311" i="278"/>
  <c r="GH312" i="278" s="1"/>
  <c r="GH320" i="278"/>
  <c r="GH321" i="278" s="1"/>
  <c r="GF11" i="265"/>
  <c r="GF29" i="265" s="1"/>
  <c r="GG11" i="265"/>
  <c r="GG29" i="265" s="1"/>
  <c r="GH9" i="265"/>
  <c r="GJ158" i="278"/>
  <c r="H128" i="278"/>
  <c r="F942" i="321" s="1"/>
  <c r="F14" i="285" l="1"/>
  <c r="F808" i="321" s="1"/>
  <c r="H11" i="325"/>
  <c r="H28" i="285"/>
  <c r="H66" i="324"/>
  <c r="H64" i="324"/>
  <c r="F153" i="321" s="1"/>
  <c r="GJ34" i="265"/>
  <c r="GJ106" i="278"/>
  <c r="GJ100" i="278"/>
  <c r="GJ101" i="278" s="1"/>
  <c r="GJ50" i="325" s="1"/>
  <c r="GJ51" i="325" s="1"/>
  <c r="H95" i="278"/>
  <c r="F911" i="321" s="1"/>
  <c r="H93" i="278"/>
  <c r="GG62" i="288"/>
  <c r="GF57" i="288"/>
  <c r="H301" i="278"/>
  <c r="BX11" i="327"/>
  <c r="GG324" i="278"/>
  <c r="GG328" i="278" s="1"/>
  <c r="H120" i="278"/>
  <c r="F934" i="321" s="1"/>
  <c r="GJ64" i="278"/>
  <c r="H57" i="278"/>
  <c r="GJ104" i="278"/>
  <c r="GJ107" i="278"/>
  <c r="H58" i="278"/>
  <c r="F874" i="321" s="1"/>
  <c r="H72" i="278"/>
  <c r="H80" i="278"/>
  <c r="H119" i="278"/>
  <c r="GF329" i="278"/>
  <c r="GF30" i="265" s="1"/>
  <c r="H127" i="278"/>
  <c r="H50" i="278"/>
  <c r="GH314" i="278"/>
  <c r="GH315" i="278" s="1"/>
  <c r="GH327" i="278" s="1"/>
  <c r="GH67" i="265"/>
  <c r="GH323" i="278"/>
  <c r="GH324" i="278" s="1"/>
  <c r="GH328" i="278" s="1"/>
  <c r="GH73" i="265"/>
  <c r="GI323" i="278"/>
  <c r="GI73" i="265"/>
  <c r="GG315" i="278"/>
  <c r="GG327" i="278" s="1"/>
  <c r="GI311" i="278"/>
  <c r="GI312" i="278" s="1"/>
  <c r="GH10" i="265"/>
  <c r="GH11" i="265" s="1"/>
  <c r="GH29" i="265" s="1"/>
  <c r="H107" i="278"/>
  <c r="H104" i="278"/>
  <c r="GI9" i="265"/>
  <c r="GI11" i="265" s="1"/>
  <c r="GI29" i="265" s="1"/>
  <c r="H158" i="278"/>
  <c r="H106" i="278"/>
  <c r="GJ162" i="278"/>
  <c r="GJ65" i="278"/>
  <c r="H62" i="278"/>
  <c r="F878" i="321" s="1"/>
  <c r="BY32" i="265"/>
  <c r="GJ54" i="325" l="1"/>
  <c r="GJ55" i="325" s="1"/>
  <c r="H51" i="325"/>
  <c r="H54" i="325" s="1"/>
  <c r="H34" i="265"/>
  <c r="H66" i="269" s="1"/>
  <c r="K66" i="269" s="1"/>
  <c r="L66" i="269" s="1"/>
  <c r="H100" i="278"/>
  <c r="GJ108" i="278"/>
  <c r="H101" i="278"/>
  <c r="GF62" i="288"/>
  <c r="GE57" i="288"/>
  <c r="GG329" i="278"/>
  <c r="GG30" i="265" s="1"/>
  <c r="BY334" i="278"/>
  <c r="BY336" i="278" s="1"/>
  <c r="BY11" i="327" s="1"/>
  <c r="H157" i="278"/>
  <c r="GJ66" i="278"/>
  <c r="GJ105" i="278" s="1"/>
  <c r="H64" i="278"/>
  <c r="H61" i="278"/>
  <c r="GH329" i="278"/>
  <c r="GH30" i="265" s="1"/>
  <c r="GI324" i="278"/>
  <c r="GI328" i="278" s="1"/>
  <c r="GI314" i="278"/>
  <c r="GI315" i="278" s="1"/>
  <c r="GI327" i="278" s="1"/>
  <c r="GI67" i="265"/>
  <c r="H162" i="278"/>
  <c r="F976" i="321" s="1"/>
  <c r="GJ300" i="278"/>
  <c r="H65" i="278"/>
  <c r="F917" i="321" l="1"/>
  <c r="H50" i="325"/>
  <c r="GJ59" i="325"/>
  <c r="GJ60" i="325" s="1"/>
  <c r="H60" i="325" s="1"/>
  <c r="H55" i="325"/>
  <c r="H59" i="325" s="1"/>
  <c r="J66" i="269"/>
  <c r="H108" i="278"/>
  <c r="GJ302" i="278"/>
  <c r="GJ320" i="278" s="1"/>
  <c r="GJ321" i="278" s="1"/>
  <c r="GJ109" i="278"/>
  <c r="H109" i="278" s="1"/>
  <c r="F925" i="321" s="1"/>
  <c r="GE62" i="288"/>
  <c r="GD57" i="288"/>
  <c r="H66" i="278"/>
  <c r="F882" i="321" s="1"/>
  <c r="BY12" i="325"/>
  <c r="GI329" i="278"/>
  <c r="GI30" i="265" s="1"/>
  <c r="H300" i="278"/>
  <c r="BZ32" i="265"/>
  <c r="GJ73" i="265" l="1"/>
  <c r="GJ323" i="278"/>
  <c r="GJ324" i="278" s="1"/>
  <c r="H324" i="278" s="1"/>
  <c r="F1133" i="321" s="1"/>
  <c r="GJ303" i="278"/>
  <c r="H303" i="278" s="1"/>
  <c r="F1114" i="321" s="1"/>
  <c r="H302" i="278"/>
  <c r="F1112" i="321" s="1"/>
  <c r="GJ9" i="265"/>
  <c r="GJ311" i="278"/>
  <c r="GJ312" i="278" s="1"/>
  <c r="GD62" i="288"/>
  <c r="GC57" i="288"/>
  <c r="H105" i="278"/>
  <c r="BZ334" i="278"/>
  <c r="BZ336" i="278" s="1"/>
  <c r="BZ12" i="325" s="1"/>
  <c r="H311" i="278"/>
  <c r="H323" i="278"/>
  <c r="H73" i="265"/>
  <c r="H314" i="278"/>
  <c r="H67" i="265"/>
  <c r="GJ328" i="278"/>
  <c r="H9" i="265"/>
  <c r="H41" i="269" s="1"/>
  <c r="K41" i="269" s="1"/>
  <c r="H320" i="278" l="1"/>
  <c r="GJ10" i="265"/>
  <c r="GJ11" i="265" s="1"/>
  <c r="GJ29" i="265" s="1"/>
  <c r="H10" i="265"/>
  <c r="H42" i="269" s="1"/>
  <c r="K42" i="269" s="1"/>
  <c r="L42" i="269" s="1"/>
  <c r="GJ67" i="265"/>
  <c r="GJ314" i="278"/>
  <c r="GJ315" i="278" s="1"/>
  <c r="GC62" i="288"/>
  <c r="GB57" i="288"/>
  <c r="BZ11" i="327"/>
  <c r="H328" i="278"/>
  <c r="H11" i="265"/>
  <c r="F336" i="321" s="1"/>
  <c r="L41" i="269"/>
  <c r="J41" i="269"/>
  <c r="CA32" i="265"/>
  <c r="J42" i="269" l="1"/>
  <c r="H315" i="278"/>
  <c r="F1124" i="321" s="1"/>
  <c r="GJ327" i="278"/>
  <c r="GJ329" i="278" s="1"/>
  <c r="GJ30" i="265" s="1"/>
  <c r="GB62" i="288"/>
  <c r="GA57" i="288"/>
  <c r="CA334" i="278"/>
  <c r="CA336" i="278" s="1"/>
  <c r="CA12" i="325" s="1"/>
  <c r="H43" i="269"/>
  <c r="K43" i="269" s="1"/>
  <c r="J43" i="269" s="1"/>
  <c r="H329" i="278"/>
  <c r="F1138" i="321" s="1"/>
  <c r="H29" i="265"/>
  <c r="H327" i="278" l="1"/>
  <c r="GA62" i="288"/>
  <c r="FZ57" i="288"/>
  <c r="CA11" i="327"/>
  <c r="L43" i="269"/>
  <c r="H30" i="265"/>
  <c r="CB32" i="265"/>
  <c r="FZ62" i="288" l="1"/>
  <c r="FY57" i="288"/>
  <c r="CB334" i="278"/>
  <c r="CB336" i="278" s="1"/>
  <c r="CB11" i="327" s="1"/>
  <c r="FY62" i="288" l="1"/>
  <c r="FX57" i="288"/>
  <c r="CB12" i="325"/>
  <c r="CC32" i="265"/>
  <c r="FX62" i="288" l="1"/>
  <c r="FW57" i="288"/>
  <c r="AB63" i="325"/>
  <c r="AB99" i="325"/>
  <c r="CC334" i="278"/>
  <c r="CC336" i="278" s="1"/>
  <c r="CC12" i="325" s="1"/>
  <c r="FW62" i="288" l="1"/>
  <c r="FV57" i="288"/>
  <c r="CC11" i="327"/>
  <c r="CD32" i="265"/>
  <c r="FV62" i="288" l="1"/>
  <c r="FU57" i="288"/>
  <c r="CD334" i="278"/>
  <c r="CD336" i="278" s="1"/>
  <c r="CD12" i="325" s="1"/>
  <c r="FU62" i="288" l="1"/>
  <c r="FT57" i="288"/>
  <c r="CD11" i="327"/>
  <c r="CE32" i="265"/>
  <c r="FT62" i="288" l="1"/>
  <c r="FS57" i="288"/>
  <c r="CE334" i="278"/>
  <c r="CE336" i="278" s="1"/>
  <c r="CE11" i="327" s="1"/>
  <c r="FS62" i="288" l="1"/>
  <c r="FR57" i="288"/>
  <c r="CE12" i="325"/>
  <c r="CF32" i="265"/>
  <c r="FR62" i="288" l="1"/>
  <c r="FQ57" i="288"/>
  <c r="CF334" i="278"/>
  <c r="CF336" i="278" s="1"/>
  <c r="CF12" i="325" s="1"/>
  <c r="FQ62" i="288" l="1"/>
  <c r="FP57" i="288"/>
  <c r="CF11" i="327"/>
  <c r="CG32" i="265"/>
  <c r="FP62" i="288" l="1"/>
  <c r="FO57" i="288"/>
  <c r="CG334" i="278"/>
  <c r="CG336" i="278" s="1"/>
  <c r="CG11" i="327" s="1"/>
  <c r="FO62" i="288" l="1"/>
  <c r="FN57" i="288"/>
  <c r="CG12" i="325"/>
  <c r="CH32" i="265"/>
  <c r="FN62" i="288" l="1"/>
  <c r="FM57" i="288"/>
  <c r="AC99" i="325"/>
  <c r="AC63" i="325"/>
  <c r="CH334" i="278"/>
  <c r="CH336" i="278" s="1"/>
  <c r="CH11" i="327" s="1"/>
  <c r="FM62" i="288" l="1"/>
  <c r="FL57" i="288"/>
  <c r="CH12" i="325"/>
  <c r="CI32" i="265"/>
  <c r="FL62" i="288" l="1"/>
  <c r="FK57" i="288"/>
  <c r="CI334" i="278"/>
  <c r="CI336" i="278" s="1"/>
  <c r="CI12" i="325" s="1"/>
  <c r="FK62" i="288" l="1"/>
  <c r="FJ57" i="288"/>
  <c r="CI11" i="327"/>
  <c r="CJ32" i="265"/>
  <c r="FJ62" i="288" l="1"/>
  <c r="FI57" i="288"/>
  <c r="CJ334" i="278"/>
  <c r="CJ336" i="278" s="1"/>
  <c r="CJ11" i="327" s="1"/>
  <c r="FI62" i="288" l="1"/>
  <c r="FH57" i="288"/>
  <c r="CJ12" i="325"/>
  <c r="CK32" i="265"/>
  <c r="FH62" i="288" l="1"/>
  <c r="FG57" i="288"/>
  <c r="CK334" i="278"/>
  <c r="CK336" i="278" s="1"/>
  <c r="CK12" i="325" s="1"/>
  <c r="FG62" i="288" l="1"/>
  <c r="FF57" i="288"/>
  <c r="CK11" i="327"/>
  <c r="CL32" i="265"/>
  <c r="FF62" i="288" l="1"/>
  <c r="FE57" i="288"/>
  <c r="CL334" i="278"/>
  <c r="CL336" i="278" s="1"/>
  <c r="CL12" i="325" s="1"/>
  <c r="FE62" i="288" l="1"/>
  <c r="FD57" i="288"/>
  <c r="CL11" i="327"/>
  <c r="CM32" i="265"/>
  <c r="FD62" i="288" l="1"/>
  <c r="FC57" i="288"/>
  <c r="AD99" i="325"/>
  <c r="AD63" i="325"/>
  <c r="CM334" i="278"/>
  <c r="CM336" i="278" s="1"/>
  <c r="CM11" i="327" s="1"/>
  <c r="FC62" i="288" l="1"/>
  <c r="FB57" i="288"/>
  <c r="CM12" i="325"/>
  <c r="CN32" i="265"/>
  <c r="FB62" i="288" l="1"/>
  <c r="FA57" i="288"/>
  <c r="CN334" i="278"/>
  <c r="CN336" i="278" s="1"/>
  <c r="CN11" i="327" s="1"/>
  <c r="FA62" i="288" l="1"/>
  <c r="EZ57" i="288"/>
  <c r="CN12" i="325"/>
  <c r="CO32" i="265"/>
  <c r="EZ62" i="288" l="1"/>
  <c r="EY57" i="288"/>
  <c r="CO334" i="278"/>
  <c r="CO336" i="278" s="1"/>
  <c r="CO11" i="327" s="1"/>
  <c r="EY62" i="288" l="1"/>
  <c r="EX57" i="288"/>
  <c r="CO12" i="325"/>
  <c r="CP32" i="265"/>
  <c r="EX62" i="288" l="1"/>
  <c r="EW57" i="288"/>
  <c r="CP334" i="278"/>
  <c r="CP336" i="278" s="1"/>
  <c r="CP12" i="325" s="1"/>
  <c r="EW62" i="288" l="1"/>
  <c r="EV57" i="288"/>
  <c r="CP11" i="327"/>
  <c r="CQ32" i="265"/>
  <c r="EV62" i="288" l="1"/>
  <c r="EU57" i="288"/>
  <c r="CQ334" i="278"/>
  <c r="CQ336" i="278" s="1"/>
  <c r="CQ11" i="327" s="1"/>
  <c r="EU62" i="288" l="1"/>
  <c r="ET57" i="288"/>
  <c r="CQ12" i="325"/>
  <c r="CR32" i="265"/>
  <c r="ET62" i="288" l="1"/>
  <c r="ES57" i="288"/>
  <c r="AE63" i="325"/>
  <c r="AE99" i="325"/>
  <c r="CR334" i="278"/>
  <c r="CR336" i="278" s="1"/>
  <c r="CR11" i="327" s="1"/>
  <c r="ES62" i="288" l="1"/>
  <c r="ER57" i="288"/>
  <c r="CR12" i="325"/>
  <c r="CS32" i="265"/>
  <c r="ER62" i="288" l="1"/>
  <c r="EQ57" i="288"/>
  <c r="CS334" i="278"/>
  <c r="CS336" i="278" s="1"/>
  <c r="CS11" i="327" s="1"/>
  <c r="EQ62" i="288" l="1"/>
  <c r="EP57" i="288"/>
  <c r="CS12" i="325"/>
  <c r="CT32" i="265"/>
  <c r="EP62" i="288" l="1"/>
  <c r="EO57" i="288"/>
  <c r="CT334" i="278"/>
  <c r="CT336" i="278" s="1"/>
  <c r="CT12" i="325" s="1"/>
  <c r="EO62" i="288" l="1"/>
  <c r="EN57" i="288"/>
  <c r="CT11" i="327"/>
  <c r="CU32" i="265"/>
  <c r="EN62" i="288" l="1"/>
  <c r="EM57" i="288"/>
  <c r="CU334" i="278"/>
  <c r="CU336" i="278" s="1"/>
  <c r="CU11" i="327" s="1"/>
  <c r="EM62" i="288" l="1"/>
  <c r="EL57" i="288"/>
  <c r="CU12" i="325"/>
  <c r="CV32" i="265"/>
  <c r="EL62" i="288" l="1"/>
  <c r="EK57" i="288"/>
  <c r="CV334" i="278"/>
  <c r="CV336" i="278" s="1"/>
  <c r="CV11" i="327" s="1"/>
  <c r="EK62" i="288" l="1"/>
  <c r="EJ57" i="288"/>
  <c r="CV12" i="325"/>
  <c r="CW32" i="265"/>
  <c r="EJ62" i="288" l="1"/>
  <c r="EI57" i="288"/>
  <c r="AF99" i="325"/>
  <c r="AF63" i="325"/>
  <c r="CW334" i="278"/>
  <c r="CW336" i="278" s="1"/>
  <c r="CW12" i="325" s="1"/>
  <c r="EI62" i="288" l="1"/>
  <c r="EH57" i="288"/>
  <c r="CW11" i="327"/>
  <c r="CX32" i="265"/>
  <c r="EH62" i="288" l="1"/>
  <c r="EG57" i="288"/>
  <c r="CX334" i="278"/>
  <c r="CX336" i="278" s="1"/>
  <c r="CX11" i="327" s="1"/>
  <c r="EG62" i="288" l="1"/>
  <c r="EF57" i="288"/>
  <c r="CX12" i="325"/>
  <c r="CY32" i="265"/>
  <c r="EF62" i="288" l="1"/>
  <c r="EE57" i="288"/>
  <c r="CY334" i="278"/>
  <c r="CY336" i="278" s="1"/>
  <c r="CY11" i="327" s="1"/>
  <c r="EE62" i="288" l="1"/>
  <c r="ED57" i="288"/>
  <c r="CY12" i="325"/>
  <c r="CZ32" i="265"/>
  <c r="ED62" i="288" l="1"/>
  <c r="EC57" i="288"/>
  <c r="CZ334" i="278"/>
  <c r="CZ336" i="278" s="1"/>
  <c r="CZ12" i="325" s="1"/>
  <c r="EC62" i="288" l="1"/>
  <c r="EB57" i="288"/>
  <c r="CZ11" i="327"/>
  <c r="DA32" i="265"/>
  <c r="EB62" i="288" l="1"/>
  <c r="EA57" i="288"/>
  <c r="DA334" i="278"/>
  <c r="DA336" i="278" s="1"/>
  <c r="DA11" i="327" s="1"/>
  <c r="EA62" i="288" l="1"/>
  <c r="DZ57" i="288"/>
  <c r="AG99" i="325"/>
  <c r="AG63" i="325"/>
  <c r="DA12" i="325"/>
  <c r="DB32" i="265"/>
  <c r="DZ62" i="288" l="1"/>
  <c r="DY57" i="288"/>
  <c r="DB334" i="278"/>
  <c r="DB336" i="278" s="1"/>
  <c r="DB12" i="325" s="1"/>
  <c r="DY62" i="288" l="1"/>
  <c r="DX57" i="288"/>
  <c r="DB11" i="327"/>
  <c r="DC32" i="265"/>
  <c r="DX62" i="288" l="1"/>
  <c r="DW57" i="288"/>
  <c r="DC334" i="278"/>
  <c r="DC336" i="278" s="1"/>
  <c r="DC12" i="325" s="1"/>
  <c r="DW62" i="288" l="1"/>
  <c r="DV57" i="288"/>
  <c r="DC11" i="327"/>
  <c r="DD32" i="265"/>
  <c r="DV62" i="288" l="1"/>
  <c r="DU57" i="288"/>
  <c r="DD334" i="278"/>
  <c r="DD336" i="278" s="1"/>
  <c r="DD11" i="327" s="1"/>
  <c r="DU62" i="288" l="1"/>
  <c r="DT57" i="288"/>
  <c r="DD12" i="325"/>
  <c r="DE32" i="265"/>
  <c r="DT62" i="288" l="1"/>
  <c r="DS57" i="288"/>
  <c r="DE334" i="278"/>
  <c r="DE336" i="278" s="1"/>
  <c r="DE12" i="325" s="1"/>
  <c r="DS62" i="288" l="1"/>
  <c r="DR57" i="288"/>
  <c r="DE11" i="327"/>
  <c r="DF32" i="265"/>
  <c r="DR62" i="288" l="1"/>
  <c r="DQ57" i="288"/>
  <c r="DF334" i="278"/>
  <c r="DF336" i="278" s="1"/>
  <c r="DF11" i="327" s="1"/>
  <c r="DQ62" i="288" l="1"/>
  <c r="DP57" i="288"/>
  <c r="AH99" i="325"/>
  <c r="AH63" i="325"/>
  <c r="DF12" i="325"/>
  <c r="DG32" i="265"/>
  <c r="DP62" i="288" l="1"/>
  <c r="DO57" i="288"/>
  <c r="DG334" i="278"/>
  <c r="DG336" i="278" s="1"/>
  <c r="DG11" i="327" s="1"/>
  <c r="DO62" i="288" l="1"/>
  <c r="DN57" i="288"/>
  <c r="DG12" i="325"/>
  <c r="DH32" i="265"/>
  <c r="DN62" i="288" l="1"/>
  <c r="DM57" i="288"/>
  <c r="DH334" i="278"/>
  <c r="DH336" i="278" s="1"/>
  <c r="DH12" i="325" s="1"/>
  <c r="DM62" i="288" l="1"/>
  <c r="DL57" i="288"/>
  <c r="DH11" i="327"/>
  <c r="DI32" i="265"/>
  <c r="DL62" i="288" l="1"/>
  <c r="DK57" i="288"/>
  <c r="DI334" i="278"/>
  <c r="DI336" i="278" s="1"/>
  <c r="DI11" i="327" s="1"/>
  <c r="DK62" i="288" l="1"/>
  <c r="DJ57" i="288"/>
  <c r="DI12" i="325"/>
  <c r="DJ32" i="265"/>
  <c r="DJ62" i="288" l="1"/>
  <c r="DI57" i="288"/>
  <c r="DJ334" i="278"/>
  <c r="DJ336" i="278" s="1"/>
  <c r="DJ12" i="325" s="1"/>
  <c r="DI62" i="288" l="1"/>
  <c r="DH57" i="288"/>
  <c r="DJ11" i="327"/>
  <c r="DK32" i="265"/>
  <c r="DH62" i="288" l="1"/>
  <c r="DG57" i="288"/>
  <c r="DK334" i="278"/>
  <c r="DK336" i="278" s="1"/>
  <c r="DK12" i="325" s="1"/>
  <c r="DG62" i="288" l="1"/>
  <c r="DF57" i="288"/>
  <c r="AI63" i="325"/>
  <c r="AI99" i="325"/>
  <c r="DK11" i="327"/>
  <c r="DL32" i="265"/>
  <c r="DF62" i="288" l="1"/>
  <c r="DE57" i="288"/>
  <c r="DL334" i="278"/>
  <c r="DL336" i="278" s="1"/>
  <c r="DL12" i="325" s="1"/>
  <c r="DE62" i="288" l="1"/>
  <c r="DD57" i="288"/>
  <c r="DL11" i="327"/>
  <c r="DM32" i="265"/>
  <c r="DD62" i="288" l="1"/>
  <c r="DC57" i="288"/>
  <c r="DM334" i="278"/>
  <c r="DM336" i="278" s="1"/>
  <c r="DM12" i="325" s="1"/>
  <c r="DC62" i="288" l="1"/>
  <c r="DB57" i="288"/>
  <c r="DM11" i="327"/>
  <c r="DN32" i="265"/>
  <c r="DB62" i="288" l="1"/>
  <c r="DA57" i="288"/>
  <c r="DN334" i="278"/>
  <c r="DN336" i="278" s="1"/>
  <c r="DN11" i="327" s="1"/>
  <c r="DA62" i="288" l="1"/>
  <c r="CZ57" i="288"/>
  <c r="DN12" i="325"/>
  <c r="DO32" i="265"/>
  <c r="CZ62" i="288" l="1"/>
  <c r="CY57" i="288"/>
  <c r="DO334" i="278"/>
  <c r="DO336" i="278" s="1"/>
  <c r="DO11" i="327" s="1"/>
  <c r="CY62" i="288" l="1"/>
  <c r="CX57" i="288"/>
  <c r="DO12" i="325"/>
  <c r="DP32" i="265"/>
  <c r="CX62" i="288" l="1"/>
  <c r="CW57" i="288"/>
  <c r="DP334" i="278"/>
  <c r="DP336" i="278" s="1"/>
  <c r="DP11" i="327" s="1"/>
  <c r="CW62" i="288" l="1"/>
  <c r="CV57" i="288"/>
  <c r="DP12" i="325"/>
  <c r="DQ32" i="265"/>
  <c r="CV62" i="288" l="1"/>
  <c r="CU57" i="288"/>
  <c r="AJ63" i="325"/>
  <c r="AJ99" i="325"/>
  <c r="DQ334" i="278"/>
  <c r="DQ336" i="278" s="1"/>
  <c r="DQ11" i="327" s="1"/>
  <c r="CU62" i="288" l="1"/>
  <c r="CT57" i="288"/>
  <c r="DQ12" i="325"/>
  <c r="DR32" i="265"/>
  <c r="CT62" i="288" l="1"/>
  <c r="CS57" i="288"/>
  <c r="DR334" i="278"/>
  <c r="DR336" i="278" s="1"/>
  <c r="DR12" i="325" s="1"/>
  <c r="CS62" i="288" l="1"/>
  <c r="CR57" i="288"/>
  <c r="DR11" i="327"/>
  <c r="DS32" i="265"/>
  <c r="CR62" i="288" l="1"/>
  <c r="CQ57" i="288"/>
  <c r="DS334" i="278"/>
  <c r="DS336" i="278" s="1"/>
  <c r="DS11" i="327" s="1"/>
  <c r="CQ62" i="288" l="1"/>
  <c r="CP57" i="288"/>
  <c r="DS12" i="325"/>
  <c r="DT32" i="265"/>
  <c r="CP62" i="288" l="1"/>
  <c r="CO57" i="288"/>
  <c r="DT334" i="278"/>
  <c r="DT336" i="278" s="1"/>
  <c r="DT12" i="325" s="1"/>
  <c r="CO62" i="288" l="1"/>
  <c r="CN57" i="288"/>
  <c r="DT11" i="327"/>
  <c r="DU32" i="265"/>
  <c r="CN62" i="288" l="1"/>
  <c r="CM57" i="288"/>
  <c r="DU334" i="278"/>
  <c r="DU336" i="278" s="1"/>
  <c r="DU11" i="327" s="1"/>
  <c r="CM62" i="288" l="1"/>
  <c r="CL57" i="288"/>
  <c r="AK99" i="325"/>
  <c r="AK63" i="325"/>
  <c r="DU12" i="325"/>
  <c r="DV32" i="265"/>
  <c r="CL62" i="288" l="1"/>
  <c r="CK57" i="288"/>
  <c r="DV334" i="278"/>
  <c r="DV336" i="278" s="1"/>
  <c r="DV11" i="327" s="1"/>
  <c r="CK62" i="288" l="1"/>
  <c r="CJ57" i="288"/>
  <c r="DV12" i="325"/>
  <c r="DW32" i="265"/>
  <c r="CJ62" i="288" l="1"/>
  <c r="CI57" i="288"/>
  <c r="DW334" i="278"/>
  <c r="DW336" i="278" s="1"/>
  <c r="DW11" i="327" s="1"/>
  <c r="CI62" i="288" l="1"/>
  <c r="CH57" i="288"/>
  <c r="DW12" i="325"/>
  <c r="DX32" i="265"/>
  <c r="CH62" i="288" l="1"/>
  <c r="CG57" i="288"/>
  <c r="DX334" i="278"/>
  <c r="DX336" i="278" s="1"/>
  <c r="DX11" i="327" s="1"/>
  <c r="CG62" i="288" l="1"/>
  <c r="CF57" i="288"/>
  <c r="DX12" i="325"/>
  <c r="DY32" i="265"/>
  <c r="CF62" i="288" l="1"/>
  <c r="CE57" i="288"/>
  <c r="DY334" i="278"/>
  <c r="DY336" i="278" s="1"/>
  <c r="DY12" i="325" s="1"/>
  <c r="CE62" i="288" l="1"/>
  <c r="CD57" i="288"/>
  <c r="DY11" i="327"/>
  <c r="DZ32" i="265"/>
  <c r="CD62" i="288" l="1"/>
  <c r="CC57" i="288"/>
  <c r="AL99" i="325"/>
  <c r="AL63" i="325"/>
  <c r="DZ334" i="278"/>
  <c r="DZ336" i="278" s="1"/>
  <c r="DZ12" i="325" s="1"/>
  <c r="CC62" i="288" l="1"/>
  <c r="CB57" i="288"/>
  <c r="DZ11" i="327"/>
  <c r="EA32" i="265"/>
  <c r="CB62" i="288" l="1"/>
  <c r="CA57" i="288"/>
  <c r="EA334" i="278"/>
  <c r="EA336" i="278" s="1"/>
  <c r="EA11" i="327" s="1"/>
  <c r="CA62" i="288" l="1"/>
  <c r="BZ57" i="288"/>
  <c r="EA12" i="325"/>
  <c r="EB32" i="265"/>
  <c r="BZ62" i="288" l="1"/>
  <c r="BY57" i="288"/>
  <c r="EB334" i="278"/>
  <c r="EB336" i="278" s="1"/>
  <c r="EB11" i="327" s="1"/>
  <c r="BY62" i="288" l="1"/>
  <c r="BX57" i="288"/>
  <c r="EB12" i="325"/>
  <c r="EC32" i="265"/>
  <c r="BX62" i="288" l="1"/>
  <c r="BW57" i="288"/>
  <c r="EC334" i="278"/>
  <c r="EC336" i="278" s="1"/>
  <c r="EC12" i="325" s="1"/>
  <c r="BW62" i="288" l="1"/>
  <c r="BV57" i="288"/>
  <c r="EC11" i="327"/>
  <c r="ED32" i="265"/>
  <c r="BV62" i="288" l="1"/>
  <c r="BU57" i="288"/>
  <c r="ED334" i="278"/>
  <c r="ED336" i="278" s="1"/>
  <c r="ED11" i="327" s="1"/>
  <c r="BU62" i="288" l="1"/>
  <c r="BT57" i="288"/>
  <c r="ED12" i="325"/>
  <c r="EE32" i="265"/>
  <c r="BT62" i="288" l="1"/>
  <c r="BS57" i="288"/>
  <c r="AM99" i="325"/>
  <c r="AM63" i="325"/>
  <c r="EE334" i="278"/>
  <c r="EE336" i="278" s="1"/>
  <c r="EE12" i="325" s="1"/>
  <c r="BS62" i="288" l="1"/>
  <c r="BR57" i="288"/>
  <c r="EE11" i="327"/>
  <c r="EF32" i="265"/>
  <c r="BR62" i="288" l="1"/>
  <c r="BQ57" i="288"/>
  <c r="EF334" i="278"/>
  <c r="EF336" i="278" s="1"/>
  <c r="EF12" i="325" s="1"/>
  <c r="BQ62" i="288" l="1"/>
  <c r="BP57" i="288"/>
  <c r="EF11" i="327"/>
  <c r="EG32" i="265"/>
  <c r="BP62" i="288" l="1"/>
  <c r="BO57" i="288"/>
  <c r="EG334" i="278"/>
  <c r="EG336" i="278" s="1"/>
  <c r="EG11" i="327" s="1"/>
  <c r="BO62" i="288" l="1"/>
  <c r="BN57" i="288"/>
  <c r="EG12" i="325"/>
  <c r="EH32" i="265"/>
  <c r="BN62" i="288" l="1"/>
  <c r="BM57" i="288"/>
  <c r="EH334" i="278"/>
  <c r="EH336" i="278" s="1"/>
  <c r="EH11" i="327" s="1"/>
  <c r="BM62" i="288" l="1"/>
  <c r="BL57" i="288"/>
  <c r="EH12" i="325"/>
  <c r="EI32" i="265"/>
  <c r="BL62" i="288" l="1"/>
  <c r="BK57" i="288"/>
  <c r="EI334" i="278"/>
  <c r="EI336" i="278" s="1"/>
  <c r="EI12" i="325" s="1"/>
  <c r="BK62" i="288" l="1"/>
  <c r="BJ57" i="288"/>
  <c r="EI11" i="327"/>
  <c r="EJ32" i="265"/>
  <c r="BJ62" i="288" l="1"/>
  <c r="BI57" i="288"/>
  <c r="AN63" i="325"/>
  <c r="AN99" i="325"/>
  <c r="EJ334" i="278"/>
  <c r="EJ336" i="278" s="1"/>
  <c r="EJ11" i="327" s="1"/>
  <c r="BI62" i="288" l="1"/>
  <c r="BH57" i="288"/>
  <c r="EJ12" i="325"/>
  <c r="EK32" i="265"/>
  <c r="BH62" i="288" l="1"/>
  <c r="BG57" i="288"/>
  <c r="EK334" i="278"/>
  <c r="EK336" i="278" s="1"/>
  <c r="EK11" i="327" s="1"/>
  <c r="BG62" i="288" l="1"/>
  <c r="BF57" i="288"/>
  <c r="EK12" i="325"/>
  <c r="EL32" i="265"/>
  <c r="BF62" i="288" l="1"/>
  <c r="BE57" i="288"/>
  <c r="EL334" i="278"/>
  <c r="EL336" i="278" s="1"/>
  <c r="EL12" i="325" s="1"/>
  <c r="BE62" i="288" l="1"/>
  <c r="BD57" i="288"/>
  <c r="EL11" i="327"/>
  <c r="EM32" i="265"/>
  <c r="BD62" i="288" l="1"/>
  <c r="BC57" i="288"/>
  <c r="EM334" i="278"/>
  <c r="EM336" i="278" s="1"/>
  <c r="EM11" i="327" s="1"/>
  <c r="BC62" i="288" l="1"/>
  <c r="BB57" i="288"/>
  <c r="EM12" i="325"/>
  <c r="EN32" i="265"/>
  <c r="BB62" i="288" l="1"/>
  <c r="BA57" i="288"/>
  <c r="EN334" i="278"/>
  <c r="EN336" i="278" s="1"/>
  <c r="EN12" i="325" s="1"/>
  <c r="BA62" i="288" l="1"/>
  <c r="AZ57" i="288"/>
  <c r="EN11" i="327"/>
  <c r="EO32" i="265"/>
  <c r="AZ62" i="288" l="1"/>
  <c r="AY57" i="288"/>
  <c r="AO63" i="325"/>
  <c r="AO99" i="325"/>
  <c r="EO334" i="278"/>
  <c r="EO336" i="278" s="1"/>
  <c r="EO12" i="325" s="1"/>
  <c r="AY62" i="288" l="1"/>
  <c r="AX57" i="288"/>
  <c r="EO11" i="327"/>
  <c r="EP32" i="265"/>
  <c r="AX62" i="288" l="1"/>
  <c r="AW57" i="288"/>
  <c r="EP334" i="278"/>
  <c r="EP336" i="278" s="1"/>
  <c r="EP11" i="327" s="1"/>
  <c r="AW62" i="288" l="1"/>
  <c r="AV57" i="288"/>
  <c r="EP12" i="325"/>
  <c r="EQ32" i="265"/>
  <c r="AV62" i="288" l="1"/>
  <c r="AU57" i="288"/>
  <c r="EQ334" i="278"/>
  <c r="EQ336" i="278" s="1"/>
  <c r="EQ11" i="327" s="1"/>
  <c r="AU62" i="288" l="1"/>
  <c r="AT57" i="288"/>
  <c r="EQ12" i="325"/>
  <c r="ER32" i="265"/>
  <c r="AT62" i="288" l="1"/>
  <c r="AS57" i="288"/>
  <c r="ER334" i="278"/>
  <c r="ER336" i="278" s="1"/>
  <c r="ER12" i="325" s="1"/>
  <c r="AS62" i="288" l="1"/>
  <c r="AR57" i="288"/>
  <c r="ER11" i="327"/>
  <c r="ES32" i="265"/>
  <c r="AR62" i="288" l="1"/>
  <c r="AQ57" i="288"/>
  <c r="ES334" i="278"/>
  <c r="ES336" i="278" s="1"/>
  <c r="ES12" i="325" s="1"/>
  <c r="AQ62" i="288" l="1"/>
  <c r="AP57" i="288"/>
  <c r="AP63" i="325"/>
  <c r="AP99" i="325"/>
  <c r="ES11" i="327"/>
  <c r="ET32" i="265"/>
  <c r="AP62" i="288" l="1"/>
  <c r="AO57" i="288"/>
  <c r="ET334" i="278"/>
  <c r="ET336" i="278" s="1"/>
  <c r="ET12" i="325" s="1"/>
  <c r="AO62" i="288" l="1"/>
  <c r="AN57" i="288"/>
  <c r="ET11" i="327"/>
  <c r="EU32" i="265"/>
  <c r="AN62" i="288" l="1"/>
  <c r="AM57" i="288"/>
  <c r="EU334" i="278"/>
  <c r="EU336" i="278" s="1"/>
  <c r="EU12" i="325" s="1"/>
  <c r="AM62" i="288" l="1"/>
  <c r="AL57" i="288"/>
  <c r="EU11" i="327"/>
  <c r="EV32" i="265"/>
  <c r="AL62" i="288" l="1"/>
  <c r="AK57" i="288"/>
  <c r="EV334" i="278"/>
  <c r="EV336" i="278" s="1"/>
  <c r="EV12" i="325" s="1"/>
  <c r="AK62" i="288" l="1"/>
  <c r="AJ57" i="288"/>
  <c r="EV11" i="327"/>
  <c r="EW32" i="265"/>
  <c r="AJ62" i="288" l="1"/>
  <c r="AI57" i="288"/>
  <c r="EW334" i="278"/>
  <c r="EW336" i="278" s="1"/>
  <c r="EW12" i="325" s="1"/>
  <c r="AI62" i="288" l="1"/>
  <c r="AH57" i="288"/>
  <c r="EW11" i="327"/>
  <c r="EX32" i="265"/>
  <c r="AH62" i="288" l="1"/>
  <c r="AG57" i="288"/>
  <c r="EX334" i="278"/>
  <c r="EX336" i="278" s="1"/>
  <c r="EX12" i="325" s="1"/>
  <c r="AG62" i="288" l="1"/>
  <c r="AF57" i="288"/>
  <c r="EX11" i="327"/>
  <c r="EY32" i="265"/>
  <c r="AF62" i="288" l="1"/>
  <c r="AE57" i="288"/>
  <c r="AQ63" i="325"/>
  <c r="AQ99" i="325"/>
  <c r="EY334" i="278"/>
  <c r="EY336" i="278" s="1"/>
  <c r="EY12" i="325" s="1"/>
  <c r="AE62" i="288" l="1"/>
  <c r="AD57" i="288"/>
  <c r="EY11" i="327"/>
  <c r="EZ32" i="265"/>
  <c r="AD62" i="288" l="1"/>
  <c r="AC57" i="288"/>
  <c r="EZ334" i="278"/>
  <c r="EZ336" i="278" s="1"/>
  <c r="EZ12" i="325" s="1"/>
  <c r="AC62" i="288" l="1"/>
  <c r="AB57" i="288"/>
  <c r="EZ11" i="327"/>
  <c r="FA32" i="265"/>
  <c r="AB62" i="288" l="1"/>
  <c r="AA57" i="288"/>
  <c r="FA334" i="278"/>
  <c r="FA336" i="278" s="1"/>
  <c r="FA12" i="325" s="1"/>
  <c r="AA62" i="288" l="1"/>
  <c r="Z57" i="288"/>
  <c r="FA11" i="327"/>
  <c r="FB32" i="265"/>
  <c r="Z62" i="288" l="1"/>
  <c r="Y57" i="288"/>
  <c r="FB334" i="278"/>
  <c r="FB336" i="278" s="1"/>
  <c r="FB11" i="327" s="1"/>
  <c r="Y62" i="288" l="1"/>
  <c r="X57" i="288"/>
  <c r="FB12" i="325"/>
  <c r="FC32" i="265"/>
  <c r="X62" i="288" l="1"/>
  <c r="W57" i="288"/>
  <c r="FC334" i="278"/>
  <c r="FC336" i="278" s="1"/>
  <c r="FC12" i="325" s="1"/>
  <c r="W62" i="288" l="1"/>
  <c r="V57" i="288"/>
  <c r="FC11" i="327"/>
  <c r="FD32" i="265"/>
  <c r="V62" i="288" l="1"/>
  <c r="U57" i="288"/>
  <c r="AR99" i="325"/>
  <c r="AR63" i="325"/>
  <c r="FD334" i="278"/>
  <c r="FD336" i="278" s="1"/>
  <c r="FD12" i="325" s="1"/>
  <c r="U62" i="288" l="1"/>
  <c r="T57" i="288"/>
  <c r="FD11" i="327"/>
  <c r="FE32" i="265"/>
  <c r="T62" i="288" l="1"/>
  <c r="S57" i="288"/>
  <c r="FE334" i="278"/>
  <c r="FE336" i="278" s="1"/>
  <c r="FE11" i="327" s="1"/>
  <c r="S62" i="288" l="1"/>
  <c r="R57" i="288"/>
  <c r="FE12" i="325"/>
  <c r="FF32" i="265"/>
  <c r="R62" i="288" l="1"/>
  <c r="Q57" i="288"/>
  <c r="FF334" i="278"/>
  <c r="FF336" i="278" s="1"/>
  <c r="FF12" i="325" s="1"/>
  <c r="Q62" i="288" l="1"/>
  <c r="P57" i="288"/>
  <c r="FF11" i="327"/>
  <c r="FG32" i="265"/>
  <c r="P62" i="288" l="1"/>
  <c r="O57" i="288"/>
  <c r="FG334" i="278"/>
  <c r="FG336" i="278" s="1"/>
  <c r="FG12" i="325" s="1"/>
  <c r="O62" i="288" l="1"/>
  <c r="N57" i="288"/>
  <c r="FG11" i="327"/>
  <c r="FH32" i="265"/>
  <c r="N62" i="288" l="1"/>
  <c r="M57" i="288"/>
  <c r="FH334" i="278"/>
  <c r="FH336" i="278" s="1"/>
  <c r="FH12" i="325" s="1"/>
  <c r="M62" i="288" l="1"/>
  <c r="L57" i="288"/>
  <c r="FH11" i="327"/>
  <c r="FI32" i="265"/>
  <c r="L62" i="288" l="1"/>
  <c r="K57" i="288"/>
  <c r="FI334" i="278"/>
  <c r="FI336" i="278" s="1"/>
  <c r="FI12" i="325" s="1"/>
  <c r="K62" i="288" l="1"/>
  <c r="J57" i="288"/>
  <c r="F780" i="321" s="1"/>
  <c r="AS63" i="325"/>
  <c r="AS99" i="325"/>
  <c r="FI11" i="327"/>
  <c r="FJ32" i="265"/>
  <c r="E257" i="322" l="1"/>
  <c r="J62" i="288"/>
  <c r="F785" i="321" s="1"/>
  <c r="H57" i="288"/>
  <c r="F779" i="321" s="1"/>
  <c r="FJ334" i="278"/>
  <c r="FJ336" i="278" s="1"/>
  <c r="FJ12" i="325" s="1"/>
  <c r="H62" i="288" l="1"/>
  <c r="FJ11" i="327"/>
  <c r="FK32" i="265"/>
  <c r="FK334" i="278" l="1"/>
  <c r="FK336" i="278" s="1"/>
  <c r="FK11" i="327" s="1"/>
  <c r="FK12" i="325" l="1"/>
  <c r="FL32" i="265"/>
  <c r="FL334" i="278" l="1"/>
  <c r="FL336" i="278" s="1"/>
  <c r="FL12" i="325" s="1"/>
  <c r="FL11" i="327" l="1"/>
  <c r="FM32" i="265"/>
  <c r="FM334" i="278" l="1"/>
  <c r="FM336" i="278" s="1"/>
  <c r="FM12" i="325" s="1"/>
  <c r="FM11" i="327" l="1"/>
  <c r="FN32" i="265"/>
  <c r="FN334" i="278" l="1"/>
  <c r="FN336" i="278" s="1"/>
  <c r="FN11" i="327" s="1"/>
  <c r="AT63" i="325" l="1"/>
  <c r="AT99" i="325"/>
  <c r="FN12" i="325"/>
  <c r="FO32" i="265"/>
  <c r="FO334" i="278" l="1"/>
  <c r="FO336" i="278" s="1"/>
  <c r="FO12" i="325" s="1"/>
  <c r="FO11" i="327" l="1"/>
  <c r="FP32" i="265"/>
  <c r="FP334" i="278" l="1"/>
  <c r="FP336" i="278" s="1"/>
  <c r="FP11" i="327" s="1"/>
  <c r="FP12" i="325" l="1"/>
  <c r="FQ32" i="265"/>
  <c r="FQ334" i="278" l="1"/>
  <c r="FQ336" i="278" s="1"/>
  <c r="FQ11" i="327" s="1"/>
  <c r="FQ12" i="325" l="1"/>
  <c r="FR32" i="265"/>
  <c r="FR334" i="278" l="1"/>
  <c r="FR336" i="278" s="1"/>
  <c r="FR11" i="327" s="1"/>
  <c r="FR12" i="325" l="1"/>
  <c r="FS32" i="265"/>
  <c r="FS334" i="278" l="1"/>
  <c r="FS336" i="278" s="1"/>
  <c r="FS12" i="325" s="1"/>
  <c r="AU99" i="325" l="1"/>
  <c r="AU63" i="325"/>
  <c r="FS11" i="327"/>
  <c r="FT32" i="265"/>
  <c r="FT334" i="278" l="1"/>
  <c r="FT336" i="278" s="1"/>
  <c r="FT11" i="327" s="1"/>
  <c r="FT12" i="325" l="1"/>
  <c r="FU32" i="265"/>
  <c r="FU334" i="278" l="1"/>
  <c r="FU336" i="278" s="1"/>
  <c r="FU12" i="325" s="1"/>
  <c r="FU11" i="327" l="1"/>
  <c r="FV32" i="265"/>
  <c r="FV334" i="278" l="1"/>
  <c r="FV336" i="278" s="1"/>
  <c r="FV11" i="327" s="1"/>
  <c r="FV12" i="325" l="1"/>
  <c r="FW32" i="265"/>
  <c r="FW334" i="278" l="1"/>
  <c r="FW336" i="278" s="1"/>
  <c r="FW11" i="327" s="1"/>
  <c r="FW12" i="325" l="1"/>
  <c r="FX32" i="265"/>
  <c r="FX334" i="278" l="1"/>
  <c r="FX336" i="278" s="1"/>
  <c r="FX11" i="327" s="1"/>
  <c r="AV99" i="325" l="1"/>
  <c r="AV63" i="325"/>
  <c r="FX12" i="325"/>
  <c r="FY32" i="265"/>
  <c r="FY334" i="278" l="1"/>
  <c r="FY336" i="278" s="1"/>
  <c r="FY12" i="325" s="1"/>
  <c r="FY11" i="327" l="1"/>
  <c r="FZ32" i="265"/>
  <c r="FZ334" i="278" l="1"/>
  <c r="FZ336" i="278" s="1"/>
  <c r="FZ12" i="325" s="1"/>
  <c r="FZ11" i="327" l="1"/>
  <c r="GA32" i="265"/>
  <c r="GA334" i="278" l="1"/>
  <c r="GA336" i="278" s="1"/>
  <c r="GA11" i="327" s="1"/>
  <c r="GA12" i="325" l="1"/>
  <c r="GB32" i="265"/>
  <c r="GB334" i="278" l="1"/>
  <c r="GB336" i="278" s="1"/>
  <c r="GB11" i="327" s="1"/>
  <c r="GB12" i="325" l="1"/>
  <c r="GC32" i="265"/>
  <c r="AW99" i="325" l="1"/>
  <c r="AW63" i="325"/>
  <c r="GC334" i="278"/>
  <c r="GC336" i="278" s="1"/>
  <c r="GC12" i="325" s="1"/>
  <c r="GC11" i="327" l="1"/>
  <c r="GD32" i="265"/>
  <c r="GD334" i="278" l="1"/>
  <c r="GD336" i="278" s="1"/>
  <c r="GD11" i="327" s="1"/>
  <c r="GD12" i="325" l="1"/>
  <c r="GE32" i="265"/>
  <c r="GE334" i="278" l="1"/>
  <c r="GE336" i="278" s="1"/>
  <c r="GF32" i="265"/>
  <c r="GF334" i="278" l="1"/>
  <c r="GF336" i="278" s="1"/>
  <c r="GE12" i="325"/>
  <c r="GE11" i="327"/>
  <c r="GG32" i="265"/>
  <c r="GF11" i="327" l="1"/>
  <c r="GF12" i="325"/>
  <c r="GG334" i="278"/>
  <c r="GG336" i="278" s="1"/>
  <c r="GH32" i="265"/>
  <c r="GH334" i="278" l="1"/>
  <c r="GH336" i="278" s="1"/>
  <c r="GH11" i="327" s="1"/>
  <c r="GG12" i="325"/>
  <c r="GG11" i="327"/>
  <c r="GH12" i="325" l="1"/>
  <c r="GI32" i="265"/>
  <c r="AX63" i="325" l="1"/>
  <c r="AX99" i="325"/>
  <c r="GI334" i="278"/>
  <c r="GI336" i="278" s="1"/>
  <c r="GI12" i="325" s="1"/>
  <c r="H62" i="269"/>
  <c r="K62" i="269" s="1"/>
  <c r="GI11" i="327" l="1"/>
  <c r="J62" i="269"/>
  <c r="L62" i="269"/>
  <c r="GJ32" i="265" l="1"/>
  <c r="H61" i="269"/>
  <c r="K61" i="269" s="1"/>
  <c r="GJ334" i="278" l="1"/>
  <c r="GJ336" i="278" s="1"/>
  <c r="GJ11" i="327" s="1"/>
  <c r="L61" i="269"/>
  <c r="J61" i="269"/>
  <c r="H32" i="265"/>
  <c r="F355" i="321" s="1"/>
  <c r="H336" i="278" l="1"/>
  <c r="F1143" i="321" s="1"/>
  <c r="GJ12" i="325"/>
  <c r="H334" i="278"/>
  <c r="H64" i="269"/>
  <c r="K64" i="269" s="1"/>
  <c r="L64" i="269" s="1"/>
  <c r="H11" i="327" l="1"/>
  <c r="H19" i="269" s="1"/>
  <c r="K19" i="269" s="1"/>
  <c r="L19" i="269" s="1"/>
  <c r="H12" i="325"/>
  <c r="J64" i="269"/>
  <c r="J19" i="269" l="1"/>
  <c r="K54" i="269"/>
  <c r="J54" i="269" s="1"/>
  <c r="L54" i="269" l="1"/>
  <c r="AY63" i="325" l="1"/>
  <c r="AY99" i="325"/>
  <c r="AZ63" i="325" l="1"/>
  <c r="AZ99" i="325"/>
  <c r="BA63" i="325" l="1"/>
  <c r="BA99" i="325"/>
  <c r="BB63" i="325" l="1"/>
  <c r="BB99" i="325"/>
  <c r="BC63" i="325" l="1"/>
  <c r="BC99" i="325"/>
  <c r="BD63" i="325" l="1"/>
  <c r="BD99" i="325"/>
  <c r="BE99" i="325" l="1"/>
  <c r="BE63" i="325"/>
  <c r="BF63" i="325" l="1"/>
  <c r="BF99" i="325"/>
  <c r="BG63" i="325" l="1"/>
  <c r="BG99" i="325"/>
  <c r="BH99" i="325" l="1"/>
  <c r="BH63" i="325"/>
  <c r="BI63" i="325" l="1"/>
  <c r="BI99" i="325"/>
  <c r="BJ63" i="325" l="1"/>
  <c r="BJ99" i="325"/>
  <c r="BK99" i="325" l="1"/>
  <c r="BK63" i="325"/>
  <c r="BL63" i="325" l="1"/>
  <c r="BL99" i="325"/>
  <c r="BM63" i="325" l="1"/>
  <c r="BM99" i="325"/>
  <c r="BN99" i="325" l="1"/>
  <c r="BN63" i="325"/>
  <c r="BO63" i="325" l="1"/>
  <c r="BO99" i="325"/>
  <c r="BP63" i="325" l="1"/>
  <c r="BP99" i="325"/>
  <c r="BQ63" i="325" l="1"/>
  <c r="BQ99" i="325"/>
  <c r="BR63" i="325" l="1"/>
  <c r="BR99" i="325"/>
  <c r="BS63" i="325" l="1"/>
  <c r="BS99" i="325"/>
  <c r="BT63" i="325" l="1"/>
  <c r="BT99" i="325"/>
  <c r="BU63" i="325" l="1"/>
  <c r="BU99" i="325"/>
  <c r="BV63" i="325" l="1"/>
  <c r="BV99" i="325"/>
  <c r="CK63" i="325" l="1"/>
  <c r="CK99" i="325"/>
  <c r="BW63" i="325" l="1"/>
  <c r="BW99" i="325"/>
  <c r="CL63" i="325" l="1"/>
  <c r="CL99" i="325"/>
  <c r="BX63" i="325" l="1"/>
  <c r="BX99" i="325"/>
  <c r="CM63" i="325" l="1"/>
  <c r="CM99" i="325"/>
  <c r="BY63" i="325" l="1"/>
  <c r="BY99" i="325"/>
  <c r="CN63" i="325" l="1"/>
  <c r="CN99" i="325"/>
  <c r="BZ99" i="325" l="1"/>
  <c r="BZ63" i="325"/>
  <c r="CO63" i="325" l="1"/>
  <c r="CO99" i="325"/>
  <c r="CA63" i="325" l="1"/>
  <c r="CA99" i="325"/>
  <c r="CP63" i="325" l="1"/>
  <c r="CP99" i="325"/>
  <c r="CB63" i="325" l="1"/>
  <c r="CB99" i="325"/>
  <c r="CQ63" i="325" l="1"/>
  <c r="CQ99" i="325"/>
  <c r="CC63" i="325" l="1"/>
  <c r="CC99" i="325"/>
  <c r="CR63" i="325" l="1"/>
  <c r="CR99" i="325"/>
  <c r="CD99" i="325" l="1"/>
  <c r="CD63" i="325"/>
  <c r="CS63" i="325" l="1"/>
  <c r="CS99" i="325"/>
  <c r="CE63" i="325" l="1"/>
  <c r="CE99" i="325"/>
  <c r="CT63" i="325" l="1"/>
  <c r="CT99" i="325"/>
  <c r="CF63" i="325" l="1"/>
  <c r="CF99" i="325"/>
  <c r="CU63" i="325" l="1"/>
  <c r="CU99" i="325"/>
  <c r="CG63" i="325" l="1"/>
  <c r="CG99" i="325"/>
  <c r="CV63" i="325"/>
  <c r="CV99" i="325"/>
  <c r="CW63" i="325" l="1"/>
  <c r="CW99" i="325"/>
  <c r="CH63" i="325" l="1"/>
  <c r="CH99" i="325"/>
  <c r="CX63" i="325" l="1"/>
  <c r="CX99" i="325"/>
  <c r="CI63" i="325" l="1"/>
  <c r="CI99" i="325"/>
  <c r="CY63" i="325" l="1"/>
  <c r="CY99" i="325"/>
  <c r="CJ63" i="325" l="1"/>
  <c r="CJ99" i="325"/>
  <c r="CZ63" i="325" l="1"/>
  <c r="CZ99" i="325"/>
  <c r="DA63" i="325" l="1"/>
  <c r="DA99" i="325"/>
  <c r="DB63" i="325" l="1"/>
  <c r="DB99" i="325"/>
  <c r="DC63" i="325" l="1"/>
  <c r="DC99" i="325"/>
  <c r="DD63" i="325" l="1"/>
  <c r="DD99" i="325"/>
  <c r="DE63" i="325" l="1"/>
  <c r="DE99" i="325"/>
  <c r="H131" i="325" l="1"/>
  <c r="H112" i="325"/>
  <c r="H119" i="325"/>
  <c r="DF63" i="325" l="1"/>
  <c r="DF99" i="325"/>
  <c r="DG63" i="325" l="1"/>
  <c r="DG99" i="325"/>
  <c r="DH63" i="325" l="1"/>
  <c r="DH99" i="325"/>
  <c r="DI63" i="325" l="1"/>
  <c r="DI99" i="325"/>
  <c r="DJ63" i="325" l="1"/>
  <c r="DJ99" i="325"/>
  <c r="DK63" i="325" l="1"/>
  <c r="DK99" i="325"/>
  <c r="DL63" i="325" l="1"/>
  <c r="DL99" i="325"/>
  <c r="DM63" i="325" l="1"/>
  <c r="DM99" i="325"/>
  <c r="DN63" i="325" l="1"/>
  <c r="DN99" i="325"/>
  <c r="DO63" i="325" l="1"/>
  <c r="DO99" i="325"/>
  <c r="DP63" i="325" l="1"/>
  <c r="DP99" i="325"/>
  <c r="DQ63" i="325" l="1"/>
  <c r="DQ99" i="325"/>
  <c r="DR63" i="325" l="1"/>
  <c r="DR99" i="325"/>
  <c r="DS63" i="325" l="1"/>
  <c r="DS99" i="325"/>
  <c r="DT63" i="325" l="1"/>
  <c r="DT99" i="325"/>
  <c r="DU63" i="325" l="1"/>
  <c r="DU99" i="325"/>
  <c r="DV63" i="325" l="1"/>
  <c r="DV99" i="325"/>
  <c r="DW63" i="325" l="1"/>
  <c r="DW99" i="325"/>
  <c r="DX63" i="325" l="1"/>
  <c r="DX99" i="325"/>
  <c r="DY63" i="325" l="1"/>
  <c r="DY99" i="325"/>
  <c r="DZ63" i="325" l="1"/>
  <c r="DZ99" i="325"/>
  <c r="EA63" i="325" l="1"/>
  <c r="EA99" i="325"/>
  <c r="EB63" i="325" l="1"/>
  <c r="EB99" i="325"/>
  <c r="EC63" i="325" l="1"/>
  <c r="EC99" i="325"/>
  <c r="ED63" i="325" l="1"/>
  <c r="ED99" i="325"/>
  <c r="EE63" i="325" l="1"/>
  <c r="EE99" i="325"/>
  <c r="EF63" i="325" l="1"/>
  <c r="EF99" i="325"/>
  <c r="EG63" i="325" l="1"/>
  <c r="EG99" i="325"/>
  <c r="EH63" i="325" l="1"/>
  <c r="EH99" i="325"/>
  <c r="EI63" i="325" l="1"/>
  <c r="EI99" i="325"/>
  <c r="EJ63" i="325" l="1"/>
  <c r="EJ99" i="325"/>
  <c r="EK63" i="325" l="1"/>
  <c r="EK99" i="325"/>
  <c r="EL63" i="325" l="1"/>
  <c r="EL99" i="325"/>
  <c r="EM63" i="325" l="1"/>
  <c r="EM99" i="325"/>
  <c r="E311" i="322" l="1"/>
  <c r="EN63" i="325" l="1"/>
  <c r="EN99" i="325"/>
  <c r="EO63" i="325" l="1"/>
  <c r="EO99" i="325"/>
  <c r="EP63" i="325" l="1"/>
  <c r="EP99" i="325"/>
  <c r="EQ63" i="325" l="1"/>
  <c r="EQ99" i="325"/>
  <c r="ER63" i="325" l="1"/>
  <c r="ER99" i="325"/>
  <c r="ES63" i="325" l="1"/>
  <c r="ES99" i="325"/>
  <c r="ET63" i="325" l="1"/>
  <c r="ET99" i="325"/>
  <c r="EU63" i="325" l="1"/>
  <c r="EU99" i="325"/>
  <c r="EV63" i="325" l="1"/>
  <c r="EV99" i="325"/>
  <c r="EW63" i="325" l="1"/>
  <c r="EW99" i="325"/>
  <c r="EX63" i="325" l="1"/>
  <c r="EX99" i="325"/>
  <c r="EY63" i="325" l="1"/>
  <c r="EY99" i="325"/>
  <c r="EZ63" i="325" l="1"/>
  <c r="EZ99" i="325"/>
  <c r="FA63" i="325" l="1"/>
  <c r="FA99" i="325"/>
  <c r="FB63" i="325" l="1"/>
  <c r="FB99" i="325"/>
  <c r="FC63" i="325" l="1"/>
  <c r="FC99" i="325"/>
  <c r="FD63" i="325" l="1"/>
  <c r="FD99" i="325"/>
  <c r="FE63" i="325" l="1"/>
  <c r="FE99" i="325"/>
  <c r="FF63" i="325" l="1"/>
  <c r="FF99" i="325"/>
  <c r="FG63" i="325" l="1"/>
  <c r="FG99" i="325"/>
  <c r="FH63" i="325" l="1"/>
  <c r="FH99" i="325"/>
  <c r="H62" i="265" l="1"/>
  <c r="FI63" i="325" l="1"/>
  <c r="FI99" i="325"/>
  <c r="FJ63" i="325" l="1"/>
  <c r="FJ99" i="325"/>
  <c r="FK63" i="325" l="1"/>
  <c r="FK99" i="325"/>
  <c r="FL63" i="325" l="1"/>
  <c r="FL99" i="325"/>
  <c r="FM63" i="325" l="1"/>
  <c r="FM99" i="325"/>
  <c r="FN63" i="325" l="1"/>
  <c r="FN99" i="325"/>
  <c r="FO63" i="325" l="1"/>
  <c r="FO99" i="325"/>
  <c r="FP63" i="325" l="1"/>
  <c r="FP99" i="325"/>
  <c r="FQ63" i="325" l="1"/>
  <c r="FQ99" i="325"/>
  <c r="FR63" i="325" l="1"/>
  <c r="FR99" i="325"/>
  <c r="FS63" i="325" l="1"/>
  <c r="FS99" i="325"/>
  <c r="FT63" i="325" l="1"/>
  <c r="FT99" i="325"/>
  <c r="FU63" i="325" l="1"/>
  <c r="FU99" i="325"/>
  <c r="FV63" i="325" l="1"/>
  <c r="FV99" i="325"/>
  <c r="FW63" i="325" l="1"/>
  <c r="FW99" i="325"/>
  <c r="FX63" i="325" l="1"/>
  <c r="FX99" i="325"/>
  <c r="FY63" i="325" l="1"/>
  <c r="FY99" i="325"/>
  <c r="FZ63" i="325" l="1"/>
  <c r="FZ99" i="325"/>
  <c r="GA63" i="325" l="1"/>
  <c r="GA99" i="325"/>
  <c r="GB63" i="325" l="1"/>
  <c r="GB99" i="325"/>
  <c r="GC63" i="325" l="1"/>
  <c r="GC99" i="325"/>
  <c r="GD63" i="325" l="1"/>
  <c r="GD99" i="325"/>
  <c r="GE63" i="325" l="1"/>
  <c r="GE99" i="325"/>
  <c r="GF63" i="325" l="1"/>
  <c r="GF99" i="325"/>
  <c r="GG63" i="325" l="1"/>
  <c r="GG99" i="325"/>
  <c r="GH63" i="325" l="1"/>
  <c r="GH99" i="325"/>
  <c r="GI63" i="325" l="1"/>
  <c r="GI99" i="325"/>
  <c r="GJ99" i="325" l="1"/>
  <c r="GJ63" i="325"/>
  <c r="F64" i="325" s="1"/>
  <c r="F253" i="321" s="1"/>
  <c r="F249" i="321"/>
  <c r="F66" i="325" l="1"/>
  <c r="F254" i="321" s="1"/>
  <c r="H99" i="325"/>
  <c r="H63" i="325"/>
  <c r="E295" i="322"/>
  <c r="H77" i="269" l="1"/>
  <c r="K77" i="269" s="1"/>
  <c r="H76" i="269"/>
  <c r="K76" i="269" s="1"/>
  <c r="L76" i="269" l="1"/>
  <c r="J76" i="269"/>
  <c r="J77" i="269"/>
  <c r="L77" i="269"/>
  <c r="H80" i="269" l="1"/>
  <c r="K80" i="269" s="1"/>
  <c r="J80" i="269" l="1"/>
  <c r="L80" i="269"/>
  <c r="H81" i="269"/>
  <c r="K81" i="269" s="1"/>
  <c r="L81" i="269" l="1"/>
  <c r="J81" i="269"/>
  <c r="H83" i="265" l="1"/>
  <c r="F68" i="325"/>
  <c r="F256" i="321" s="1"/>
  <c r="F71" i="325" l="1"/>
  <c r="F258" i="321" s="1"/>
  <c r="F73" i="325" l="1" a="1"/>
  <c r="F73" i="325" s="1"/>
  <c r="F260" i="321" s="1"/>
  <c r="H14" i="269" l="1"/>
  <c r="K14" i="269" s="1"/>
  <c r="F22" i="325"/>
  <c r="F221" i="321" s="1"/>
  <c r="F77" i="325"/>
  <c r="F262" i="321" s="1"/>
  <c r="L14" i="269" l="1"/>
  <c r="J14" i="269"/>
  <c r="U79" i="325"/>
  <c r="U11" i="288" s="1"/>
  <c r="AJ79" i="325"/>
  <c r="AJ11" i="288" s="1"/>
  <c r="AX79" i="325"/>
  <c r="AX11" i="288" s="1"/>
  <c r="M79" i="325"/>
  <c r="M11" i="288" s="1"/>
  <c r="AD79" i="325"/>
  <c r="AD11" i="288" s="1"/>
  <c r="O79" i="325"/>
  <c r="O11" i="288" s="1"/>
  <c r="AA79" i="325"/>
  <c r="AA11" i="288" s="1"/>
  <c r="Y79" i="325"/>
  <c r="Y11" i="288" s="1"/>
  <c r="BA79" i="325"/>
  <c r="BA11" i="288" s="1"/>
  <c r="AW79" i="325"/>
  <c r="AW11" i="288" s="1"/>
  <c r="AY79" i="325"/>
  <c r="AY11" i="288" s="1"/>
  <c r="BC79" i="325"/>
  <c r="BC11" i="288" s="1"/>
  <c r="BG79" i="325"/>
  <c r="BG11" i="288" s="1"/>
  <c r="BD79" i="325"/>
  <c r="BD11" i="288" s="1"/>
  <c r="BK79" i="325"/>
  <c r="BK11" i="288" s="1"/>
  <c r="BI79" i="325"/>
  <c r="BI11" i="288" s="1"/>
  <c r="BV79" i="325"/>
  <c r="BV11" i="288" s="1"/>
  <c r="CJ79" i="325"/>
  <c r="CJ11" i="288" s="1"/>
  <c r="CM79" i="325"/>
  <c r="CM11" i="288" s="1"/>
  <c r="CA79" i="325"/>
  <c r="CA11" i="288" s="1"/>
  <c r="EB79" i="325"/>
  <c r="EB11" i="288" s="1"/>
  <c r="DE79" i="325"/>
  <c r="DE11" i="288" s="1"/>
  <c r="DU79" i="325"/>
  <c r="DU11" i="288" s="1"/>
  <c r="DM79" i="325"/>
  <c r="DM11" i="288" s="1"/>
  <c r="CW79" i="325"/>
  <c r="CW11" i="288" s="1"/>
  <c r="DP79" i="325"/>
  <c r="DP11" i="288" s="1"/>
  <c r="CS79" i="325"/>
  <c r="CS11" i="288" s="1"/>
  <c r="CO79" i="325"/>
  <c r="CO11" i="288" s="1"/>
  <c r="DD79" i="325"/>
  <c r="DD11" i="288" s="1"/>
  <c r="EC79" i="325"/>
  <c r="EC11" i="288" s="1"/>
  <c r="EL79" i="325"/>
  <c r="EL11" i="288" s="1"/>
  <c r="EA79" i="325"/>
  <c r="EA11" i="288" s="1"/>
  <c r="ED79" i="325"/>
  <c r="ED11" i="288" s="1"/>
  <c r="DK79" i="325"/>
  <c r="DK11" i="288" s="1"/>
  <c r="EM79" i="325"/>
  <c r="EM11" i="288" s="1"/>
  <c r="EO79" i="325"/>
  <c r="EO11" i="288" s="1"/>
  <c r="FL79" i="325"/>
  <c r="FL11" i="288" s="1"/>
  <c r="EN79" i="325"/>
  <c r="EN11" i="288" s="1"/>
  <c r="FV79" i="325"/>
  <c r="FV11" i="288" s="1"/>
  <c r="EX79" i="325"/>
  <c r="EX11" i="288" s="1"/>
  <c r="FQ79" i="325"/>
  <c r="FQ11" i="288" s="1"/>
  <c r="GC79" i="325"/>
  <c r="GC11" i="288" s="1"/>
  <c r="EZ79" i="325"/>
  <c r="EZ11" i="288" s="1"/>
  <c r="GB79" i="325"/>
  <c r="GB11" i="288" s="1"/>
  <c r="GG79" i="325"/>
  <c r="GG11" i="288" s="1"/>
  <c r="J79" i="325"/>
  <c r="F265" i="321" s="1"/>
  <c r="AN79" i="325"/>
  <c r="AN11" i="288" s="1"/>
  <c r="L79" i="325"/>
  <c r="L11" i="288" s="1"/>
  <c r="K79" i="325"/>
  <c r="K11" i="288" s="1"/>
  <c r="N79" i="325"/>
  <c r="N11" i="288" s="1"/>
  <c r="AB79" i="325"/>
  <c r="AB11" i="288" s="1"/>
  <c r="R79" i="325"/>
  <c r="R11" i="288" s="1"/>
  <c r="AF79" i="325"/>
  <c r="AF11" i="288" s="1"/>
  <c r="AC79" i="325"/>
  <c r="AC11" i="288" s="1"/>
  <c r="AT79" i="325"/>
  <c r="AT11" i="288" s="1"/>
  <c r="AQ79" i="325"/>
  <c r="AQ11" i="288" s="1"/>
  <c r="BN79" i="325"/>
  <c r="BN11" i="288" s="1"/>
  <c r="BE79" i="325"/>
  <c r="BE11" i="288" s="1"/>
  <c r="BO79" i="325"/>
  <c r="BO11" i="288" s="1"/>
  <c r="BP79" i="325"/>
  <c r="BP11" i="288" s="1"/>
  <c r="BL79" i="325"/>
  <c r="BL11" i="288" s="1"/>
  <c r="BJ79" i="325"/>
  <c r="BJ11" i="288" s="1"/>
  <c r="BY79" i="325"/>
  <c r="BY11" i="288" s="1"/>
  <c r="CD79" i="325"/>
  <c r="CD11" i="288" s="1"/>
  <c r="CC79" i="325"/>
  <c r="CC11" i="288" s="1"/>
  <c r="CB79" i="325"/>
  <c r="CB11" i="288" s="1"/>
  <c r="CX79" i="325"/>
  <c r="CX11" i="288" s="1"/>
  <c r="DH79" i="325"/>
  <c r="DH11" i="288" s="1"/>
  <c r="DY79" i="325"/>
  <c r="DY11" i="288" s="1"/>
  <c r="DT79" i="325"/>
  <c r="DT11" i="288" s="1"/>
  <c r="DC79" i="325"/>
  <c r="DC11" i="288" s="1"/>
  <c r="CN79" i="325"/>
  <c r="CN11" i="288" s="1"/>
  <c r="CU79" i="325"/>
  <c r="CU11" i="288" s="1"/>
  <c r="DF79" i="325"/>
  <c r="DF11" i="288" s="1"/>
  <c r="DR79" i="325"/>
  <c r="DR11" i="288" s="1"/>
  <c r="EI79" i="325"/>
  <c r="EI11" i="288" s="1"/>
  <c r="EQ79" i="325"/>
  <c r="EQ11" i="288" s="1"/>
  <c r="EG79" i="325"/>
  <c r="EG11" i="288" s="1"/>
  <c r="EJ79" i="325"/>
  <c r="EJ11" i="288" s="1"/>
  <c r="EE79" i="325"/>
  <c r="EE11" i="288" s="1"/>
  <c r="EP79" i="325"/>
  <c r="EP11" i="288" s="1"/>
  <c r="EY79" i="325"/>
  <c r="EY11" i="288" s="1"/>
  <c r="FN79" i="325"/>
  <c r="FN11" i="288" s="1"/>
  <c r="FB79" i="325"/>
  <c r="FB11" i="288" s="1"/>
  <c r="FW79" i="325"/>
  <c r="FW11" i="288" s="1"/>
  <c r="FA79" i="325"/>
  <c r="FA11" i="288" s="1"/>
  <c r="FR79" i="325"/>
  <c r="FR11" i="288" s="1"/>
  <c r="FH79" i="325"/>
  <c r="FH11" i="288" s="1"/>
  <c r="FC79" i="325"/>
  <c r="FC11" i="288" s="1"/>
  <c r="GD79" i="325"/>
  <c r="GD11" i="288" s="1"/>
  <c r="FZ79" i="325"/>
  <c r="FZ11" i="288" s="1"/>
  <c r="X79" i="325"/>
  <c r="X11" i="288" s="1"/>
  <c r="AS79" i="325"/>
  <c r="AS11" i="288" s="1"/>
  <c r="Q79" i="325"/>
  <c r="Q11" i="288" s="1"/>
  <c r="AK79" i="325"/>
  <c r="AK11" i="288" s="1"/>
  <c r="P79" i="325"/>
  <c r="P11" i="288" s="1"/>
  <c r="AG79" i="325"/>
  <c r="AG11" i="288" s="1"/>
  <c r="T79" i="325"/>
  <c r="T11" i="288" s="1"/>
  <c r="AI79" i="325"/>
  <c r="AI11" i="288" s="1"/>
  <c r="AM79" i="325"/>
  <c r="AM11" i="288" s="1"/>
  <c r="AL79" i="325"/>
  <c r="AL11" i="288" s="1"/>
  <c r="AU79" i="325"/>
  <c r="AU11" i="288" s="1"/>
  <c r="BF79" i="325"/>
  <c r="BF11" i="288" s="1"/>
  <c r="BH79" i="325"/>
  <c r="BH11" i="288" s="1"/>
  <c r="CH79" i="325"/>
  <c r="CH11" i="288" s="1"/>
  <c r="BT79" i="325"/>
  <c r="BT11" i="288" s="1"/>
  <c r="BM79" i="325"/>
  <c r="BM11" i="288" s="1"/>
  <c r="BQ79" i="325"/>
  <c r="BQ11" i="288" s="1"/>
  <c r="CF79" i="325"/>
  <c r="CF11" i="288" s="1"/>
  <c r="CG79" i="325"/>
  <c r="CG11" i="288" s="1"/>
  <c r="CL79" i="325"/>
  <c r="CL11" i="288" s="1"/>
  <c r="CE79" i="325"/>
  <c r="CE11" i="288" s="1"/>
  <c r="CY79" i="325"/>
  <c r="CY11" i="288" s="1"/>
  <c r="DL79" i="325"/>
  <c r="DL11" i="288" s="1"/>
  <c r="DZ79" i="325"/>
  <c r="DZ11" i="288" s="1"/>
  <c r="CQ79" i="325"/>
  <c r="CQ11" i="288" s="1"/>
  <c r="DJ79" i="325"/>
  <c r="DJ11" i="288" s="1"/>
  <c r="CP79" i="325"/>
  <c r="CP11" i="288" s="1"/>
  <c r="CZ79" i="325"/>
  <c r="CZ11" i="288" s="1"/>
  <c r="DQ79" i="325"/>
  <c r="DQ11" i="288" s="1"/>
  <c r="DV79" i="325"/>
  <c r="DV11" i="288" s="1"/>
  <c r="ET79" i="325"/>
  <c r="ET11" i="288" s="1"/>
  <c r="DN79" i="325"/>
  <c r="DN11" i="288" s="1"/>
  <c r="EU79" i="325"/>
  <c r="EU11" i="288" s="1"/>
  <c r="EV79" i="325"/>
  <c r="EV11" i="288" s="1"/>
  <c r="EF79" i="325"/>
  <c r="EF11" i="288" s="1"/>
  <c r="FM79" i="325"/>
  <c r="FM11" i="288" s="1"/>
  <c r="FD79" i="325"/>
  <c r="FD11" i="288" s="1"/>
  <c r="FT79" i="325"/>
  <c r="FT11" i="288" s="1"/>
  <c r="FG79" i="325"/>
  <c r="FG11" i="288" s="1"/>
  <c r="FY79" i="325"/>
  <c r="FY11" i="288" s="1"/>
  <c r="FO79" i="325"/>
  <c r="FO11" i="288" s="1"/>
  <c r="GA79" i="325"/>
  <c r="GA11" i="288" s="1"/>
  <c r="ER79" i="325"/>
  <c r="ER11" i="288" s="1"/>
  <c r="FX79" i="325"/>
  <c r="FX11" i="288" s="1"/>
  <c r="GI79" i="325"/>
  <c r="GI11" i="288" s="1"/>
  <c r="GE79" i="325"/>
  <c r="GE11" i="288" s="1"/>
  <c r="Z79" i="325"/>
  <c r="Z11" i="288" s="1"/>
  <c r="AZ79" i="325"/>
  <c r="AZ11" i="288" s="1"/>
  <c r="AE79" i="325"/>
  <c r="AE11" i="288" s="1"/>
  <c r="AP79" i="325"/>
  <c r="AP11" i="288" s="1"/>
  <c r="S79" i="325"/>
  <c r="S11" i="288" s="1"/>
  <c r="AH79" i="325"/>
  <c r="AH11" i="288" s="1"/>
  <c r="V79" i="325"/>
  <c r="V11" i="288" s="1"/>
  <c r="W79" i="325"/>
  <c r="W11" i="288" s="1"/>
  <c r="AO79" i="325"/>
  <c r="AO11" i="288" s="1"/>
  <c r="AR79" i="325"/>
  <c r="AR11" i="288" s="1"/>
  <c r="AV79" i="325"/>
  <c r="AV11" i="288" s="1"/>
  <c r="BX79" i="325"/>
  <c r="BX11" i="288" s="1"/>
  <c r="BW79" i="325"/>
  <c r="BW11" i="288" s="1"/>
  <c r="BB79" i="325"/>
  <c r="BB11" i="288" s="1"/>
  <c r="BZ79" i="325"/>
  <c r="BZ11" i="288" s="1"/>
  <c r="BR79" i="325"/>
  <c r="BR11" i="288" s="1"/>
  <c r="BS79" i="325"/>
  <c r="BS11" i="288" s="1"/>
  <c r="CI79" i="325"/>
  <c r="CI11" i="288" s="1"/>
  <c r="CK79" i="325"/>
  <c r="CK11" i="288" s="1"/>
  <c r="BU79" i="325"/>
  <c r="BU11" i="288" s="1"/>
  <c r="CT79" i="325"/>
  <c r="CT11" i="288" s="1"/>
  <c r="DB79" i="325"/>
  <c r="DB11" i="288" s="1"/>
  <c r="DS79" i="325"/>
  <c r="DS11" i="288" s="1"/>
  <c r="DG79" i="325"/>
  <c r="DG11" i="288" s="1"/>
  <c r="CV79" i="325"/>
  <c r="CV11" i="288" s="1"/>
  <c r="DO79" i="325"/>
  <c r="DO11" i="288" s="1"/>
  <c r="CR79" i="325"/>
  <c r="CR11" i="288" s="1"/>
  <c r="DI79" i="325"/>
  <c r="DI11" i="288" s="1"/>
  <c r="DA79" i="325"/>
  <c r="DA11" i="288" s="1"/>
  <c r="DX79" i="325"/>
  <c r="DX11" i="288" s="1"/>
  <c r="EK79" i="325"/>
  <c r="EK11" i="288" s="1"/>
  <c r="DW79" i="325"/>
  <c r="DW11" i="288" s="1"/>
  <c r="EW79" i="325"/>
  <c r="EW11" i="288" s="1"/>
  <c r="FF79" i="325"/>
  <c r="FF11" i="288" s="1"/>
  <c r="EH79" i="325"/>
  <c r="EH11" i="288" s="1"/>
  <c r="FK79" i="325"/>
  <c r="FK11" i="288" s="1"/>
  <c r="FE79" i="325"/>
  <c r="FE11" i="288" s="1"/>
  <c r="FJ79" i="325"/>
  <c r="FJ11" i="288" s="1"/>
  <c r="FS79" i="325"/>
  <c r="FS11" i="288" s="1"/>
  <c r="FI79" i="325"/>
  <c r="FI11" i="288" s="1"/>
  <c r="FP79" i="325"/>
  <c r="FP11" i="288" s="1"/>
  <c r="FU79" i="325"/>
  <c r="FU11" i="288" s="1"/>
  <c r="ES79" i="325"/>
  <c r="ES11" i="288" s="1"/>
  <c r="GH79" i="325"/>
  <c r="GH11" i="288" s="1"/>
  <c r="GJ79" i="325"/>
  <c r="GJ11" i="288" s="1"/>
  <c r="GF79" i="325"/>
  <c r="GF11" i="288" s="1"/>
  <c r="M24" i="325"/>
  <c r="M29" i="325" s="1"/>
  <c r="M30" i="325" s="1"/>
  <c r="M146" i="325" s="1"/>
  <c r="M147" i="325" s="1"/>
  <c r="M75" i="288" s="1"/>
  <c r="AW24" i="325"/>
  <c r="AW29" i="325" s="1"/>
  <c r="AW30" i="325" s="1"/>
  <c r="AW146" i="325" s="1"/>
  <c r="AW147" i="325" s="1"/>
  <c r="AW75" i="288" s="1"/>
  <c r="AV24" i="325"/>
  <c r="AV29" i="325" s="1"/>
  <c r="AV30" i="325" s="1"/>
  <c r="AV146" i="325" s="1"/>
  <c r="AV147" i="325" s="1"/>
  <c r="AV75" i="288" s="1"/>
  <c r="AK24" i="325"/>
  <c r="AK29" i="325" s="1"/>
  <c r="AK30" i="325" s="1"/>
  <c r="AK146" i="325" s="1"/>
  <c r="AK147" i="325" s="1"/>
  <c r="AK75" i="288" s="1"/>
  <c r="AY24" i="325"/>
  <c r="AY29" i="325" s="1"/>
  <c r="AY30" i="325" s="1"/>
  <c r="AY146" i="325" s="1"/>
  <c r="AY147" i="325" s="1"/>
  <c r="AY75" i="288" s="1"/>
  <c r="V24" i="325"/>
  <c r="V29" i="325" s="1"/>
  <c r="V30" i="325" s="1"/>
  <c r="V146" i="325" s="1"/>
  <c r="V147" i="325" s="1"/>
  <c r="V75" i="288" s="1"/>
  <c r="Q24" i="325"/>
  <c r="Q29" i="325" s="1"/>
  <c r="Q30" i="325" s="1"/>
  <c r="Q146" i="325" s="1"/>
  <c r="Q147" i="325" s="1"/>
  <c r="Q75" i="288" s="1"/>
  <c r="AJ24" i="325"/>
  <c r="AJ29" i="325" s="1"/>
  <c r="AJ30" i="325" s="1"/>
  <c r="AJ146" i="325" s="1"/>
  <c r="AJ147" i="325" s="1"/>
  <c r="AJ75" i="288" s="1"/>
  <c r="AZ24" i="325"/>
  <c r="AZ29" i="325" s="1"/>
  <c r="AZ30" i="325" s="1"/>
  <c r="AZ146" i="325" s="1"/>
  <c r="AZ147" i="325" s="1"/>
  <c r="AZ75" i="288" s="1"/>
  <c r="BA24" i="325"/>
  <c r="BA29" i="325" s="1"/>
  <c r="BA30" i="325" s="1"/>
  <c r="BA146" i="325" s="1"/>
  <c r="BA147" i="325" s="1"/>
  <c r="BA75" i="288" s="1"/>
  <c r="AX24" i="325"/>
  <c r="AX29" i="325" s="1"/>
  <c r="AX30" i="325" s="1"/>
  <c r="AX146" i="325" s="1"/>
  <c r="AX147" i="325" s="1"/>
  <c r="AX75" i="288" s="1"/>
  <c r="BQ24" i="325"/>
  <c r="BQ29" i="325" s="1"/>
  <c r="BQ30" i="325" s="1"/>
  <c r="BQ146" i="325" s="1"/>
  <c r="BQ147" i="325" s="1"/>
  <c r="BQ75" i="288" s="1"/>
  <c r="BU24" i="325"/>
  <c r="BU29" i="325" s="1"/>
  <c r="BU30" i="325" s="1"/>
  <c r="BU146" i="325" s="1"/>
  <c r="BU147" i="325" s="1"/>
  <c r="BU75" i="288" s="1"/>
  <c r="BC24" i="325"/>
  <c r="BC29" i="325" s="1"/>
  <c r="BC30" i="325" s="1"/>
  <c r="BC146" i="325" s="1"/>
  <c r="BC147" i="325" s="1"/>
  <c r="BC75" i="288" s="1"/>
  <c r="BL24" i="325"/>
  <c r="BL29" i="325" s="1"/>
  <c r="BL30" i="325" s="1"/>
  <c r="BL146" i="325" s="1"/>
  <c r="BL147" i="325" s="1"/>
  <c r="BL75" i="288" s="1"/>
  <c r="BO24" i="325"/>
  <c r="BO29" i="325" s="1"/>
  <c r="BO30" i="325" s="1"/>
  <c r="BO146" i="325" s="1"/>
  <c r="BO147" i="325" s="1"/>
  <c r="BO75" i="288" s="1"/>
  <c r="BP24" i="325"/>
  <c r="BP29" i="325" s="1"/>
  <c r="BP30" i="325" s="1"/>
  <c r="BP146" i="325" s="1"/>
  <c r="BP147" i="325" s="1"/>
  <c r="BP75" i="288" s="1"/>
  <c r="CK24" i="325"/>
  <c r="CK29" i="325" s="1"/>
  <c r="CK30" i="325" s="1"/>
  <c r="CK146" i="325" s="1"/>
  <c r="CK147" i="325" s="1"/>
  <c r="CK75" i="288" s="1"/>
  <c r="CD24" i="325"/>
  <c r="CD29" i="325" s="1"/>
  <c r="CD30" i="325" s="1"/>
  <c r="CD146" i="325" s="1"/>
  <c r="CD147" i="325" s="1"/>
  <c r="CD75" i="288" s="1"/>
  <c r="CE24" i="325"/>
  <c r="CE29" i="325" s="1"/>
  <c r="CE30" i="325" s="1"/>
  <c r="CE146" i="325" s="1"/>
  <c r="CE147" i="325" s="1"/>
  <c r="CE75" i="288" s="1"/>
  <c r="BV24" i="325"/>
  <c r="BV29" i="325" s="1"/>
  <c r="BV30" i="325" s="1"/>
  <c r="BV146" i="325" s="1"/>
  <c r="BV147" i="325" s="1"/>
  <c r="BV75" i="288" s="1"/>
  <c r="DG24" i="325"/>
  <c r="DG29" i="325" s="1"/>
  <c r="DG30" i="325" s="1"/>
  <c r="DG146" i="325" s="1"/>
  <c r="DG147" i="325" s="1"/>
  <c r="DG75" i="288" s="1"/>
  <c r="CQ24" i="325"/>
  <c r="CQ29" i="325" s="1"/>
  <c r="CQ30" i="325" s="1"/>
  <c r="CQ146" i="325" s="1"/>
  <c r="CQ147" i="325" s="1"/>
  <c r="CQ75" i="288" s="1"/>
  <c r="DP24" i="325"/>
  <c r="DP29" i="325" s="1"/>
  <c r="DP30" i="325" s="1"/>
  <c r="DP146" i="325" s="1"/>
  <c r="DP147" i="325" s="1"/>
  <c r="DP75" i="288" s="1"/>
  <c r="DN24" i="325"/>
  <c r="DN29" i="325" s="1"/>
  <c r="DN30" i="325" s="1"/>
  <c r="DN146" i="325" s="1"/>
  <c r="DN147" i="325" s="1"/>
  <c r="DN75" i="288" s="1"/>
  <c r="DD24" i="325"/>
  <c r="DD29" i="325" s="1"/>
  <c r="DD30" i="325" s="1"/>
  <c r="DD146" i="325" s="1"/>
  <c r="DD147" i="325" s="1"/>
  <c r="DD75" i="288" s="1"/>
  <c r="CU24" i="325"/>
  <c r="CU29" i="325" s="1"/>
  <c r="CU30" i="325" s="1"/>
  <c r="CU146" i="325" s="1"/>
  <c r="CU147" i="325" s="1"/>
  <c r="CU75" i="288" s="1"/>
  <c r="CX24" i="325"/>
  <c r="CX29" i="325" s="1"/>
  <c r="CX30" i="325" s="1"/>
  <c r="CX146" i="325" s="1"/>
  <c r="CX147" i="325" s="1"/>
  <c r="CX75" i="288" s="1"/>
  <c r="DI24" i="325"/>
  <c r="DI29" i="325" s="1"/>
  <c r="DI30" i="325" s="1"/>
  <c r="DI146" i="325" s="1"/>
  <c r="DI147" i="325" s="1"/>
  <c r="DI75" i="288" s="1"/>
  <c r="DR24" i="325"/>
  <c r="DR29" i="325" s="1"/>
  <c r="DR30" i="325" s="1"/>
  <c r="DR146" i="325" s="1"/>
  <c r="DR147" i="325" s="1"/>
  <c r="DR75" i="288" s="1"/>
  <c r="EU24" i="325"/>
  <c r="EU29" i="325" s="1"/>
  <c r="EU30" i="325" s="1"/>
  <c r="EU146" i="325" s="1"/>
  <c r="EU147" i="325" s="1"/>
  <c r="EU75" i="288" s="1"/>
  <c r="EP24" i="325"/>
  <c r="EP29" i="325" s="1"/>
  <c r="EP30" i="325" s="1"/>
  <c r="EP146" i="325" s="1"/>
  <c r="EP147" i="325" s="1"/>
  <c r="EP75" i="288" s="1"/>
  <c r="FF24" i="325"/>
  <c r="FF29" i="325" s="1"/>
  <c r="FF30" i="325" s="1"/>
  <c r="FF146" i="325" s="1"/>
  <c r="FF147" i="325" s="1"/>
  <c r="FF75" i="288" s="1"/>
  <c r="EY24" i="325"/>
  <c r="EY29" i="325" s="1"/>
  <c r="EY30" i="325" s="1"/>
  <c r="EY146" i="325" s="1"/>
  <c r="EY147" i="325" s="1"/>
  <c r="EY75" i="288" s="1"/>
  <c r="FQ24" i="325"/>
  <c r="FQ29" i="325" s="1"/>
  <c r="FQ30" i="325" s="1"/>
  <c r="FQ146" i="325" s="1"/>
  <c r="FQ147" i="325" s="1"/>
  <c r="FQ75" i="288" s="1"/>
  <c r="FT24" i="325"/>
  <c r="FT29" i="325" s="1"/>
  <c r="FT30" i="325" s="1"/>
  <c r="FT146" i="325" s="1"/>
  <c r="FT147" i="325" s="1"/>
  <c r="FT75" i="288" s="1"/>
  <c r="GE24" i="325"/>
  <c r="GE29" i="325" s="1"/>
  <c r="GE30" i="325" s="1"/>
  <c r="GE146" i="325" s="1"/>
  <c r="GE147" i="325" s="1"/>
  <c r="GE75" i="288" s="1"/>
  <c r="DU24" i="325"/>
  <c r="DU29" i="325" s="1"/>
  <c r="DU30" i="325" s="1"/>
  <c r="DU146" i="325" s="1"/>
  <c r="DU147" i="325" s="1"/>
  <c r="DU75" i="288" s="1"/>
  <c r="EJ24" i="325"/>
  <c r="EJ29" i="325" s="1"/>
  <c r="EJ30" i="325" s="1"/>
  <c r="EJ146" i="325" s="1"/>
  <c r="EJ147" i="325" s="1"/>
  <c r="EJ75" i="288" s="1"/>
  <c r="EX24" i="325"/>
  <c r="EX29" i="325" s="1"/>
  <c r="EX30" i="325" s="1"/>
  <c r="EX146" i="325" s="1"/>
  <c r="EX147" i="325" s="1"/>
  <c r="EX75" i="288" s="1"/>
  <c r="FU24" i="325"/>
  <c r="FU29" i="325" s="1"/>
  <c r="FU30" i="325" s="1"/>
  <c r="FU146" i="325" s="1"/>
  <c r="FU147" i="325" s="1"/>
  <c r="FU75" i="288" s="1"/>
  <c r="GC24" i="325"/>
  <c r="GC29" i="325" s="1"/>
  <c r="GC30" i="325" s="1"/>
  <c r="GC146" i="325" s="1"/>
  <c r="GC147" i="325" s="1"/>
  <c r="GC75" i="288" s="1"/>
  <c r="Y24" i="325"/>
  <c r="Y29" i="325" s="1"/>
  <c r="Y30" i="325" s="1"/>
  <c r="Y146" i="325" s="1"/>
  <c r="Y147" i="325" s="1"/>
  <c r="Y75" i="288" s="1"/>
  <c r="AO24" i="325"/>
  <c r="AO29" i="325" s="1"/>
  <c r="AO30" i="325" s="1"/>
  <c r="AO146" i="325" s="1"/>
  <c r="AO147" i="325" s="1"/>
  <c r="AO75" i="288" s="1"/>
  <c r="S24" i="325"/>
  <c r="S29" i="325" s="1"/>
  <c r="S30" i="325" s="1"/>
  <c r="S146" i="325" s="1"/>
  <c r="S147" i="325" s="1"/>
  <c r="S75" i="288" s="1"/>
  <c r="AT24" i="325"/>
  <c r="AT29" i="325" s="1"/>
  <c r="AT30" i="325" s="1"/>
  <c r="AT146" i="325" s="1"/>
  <c r="AT147" i="325" s="1"/>
  <c r="AT75" i="288" s="1"/>
  <c r="AQ24" i="325"/>
  <c r="AQ29" i="325" s="1"/>
  <c r="AQ30" i="325" s="1"/>
  <c r="AQ146" i="325" s="1"/>
  <c r="AQ147" i="325" s="1"/>
  <c r="AQ75" i="288" s="1"/>
  <c r="R24" i="325"/>
  <c r="R29" i="325" s="1"/>
  <c r="R30" i="325" s="1"/>
  <c r="R146" i="325" s="1"/>
  <c r="R147" i="325" s="1"/>
  <c r="R75" i="288" s="1"/>
  <c r="AA24" i="325"/>
  <c r="AA29" i="325" s="1"/>
  <c r="AA30" i="325" s="1"/>
  <c r="AA146" i="325" s="1"/>
  <c r="AA147" i="325" s="1"/>
  <c r="AA75" i="288" s="1"/>
  <c r="W24" i="325"/>
  <c r="W29" i="325" s="1"/>
  <c r="W30" i="325" s="1"/>
  <c r="W146" i="325" s="1"/>
  <c r="W147" i="325" s="1"/>
  <c r="W75" i="288" s="1"/>
  <c r="AD24" i="325"/>
  <c r="AD29" i="325" s="1"/>
  <c r="AD30" i="325" s="1"/>
  <c r="AD146" i="325" s="1"/>
  <c r="AD147" i="325" s="1"/>
  <c r="AD75" i="288" s="1"/>
  <c r="BE24" i="325"/>
  <c r="BE29" i="325" s="1"/>
  <c r="BE30" i="325" s="1"/>
  <c r="BE146" i="325" s="1"/>
  <c r="BE147" i="325" s="1"/>
  <c r="BE75" i="288" s="1"/>
  <c r="AM24" i="325"/>
  <c r="AM29" i="325" s="1"/>
  <c r="AM30" i="325" s="1"/>
  <c r="AM146" i="325" s="1"/>
  <c r="AM147" i="325" s="1"/>
  <c r="AM75" i="288" s="1"/>
  <c r="BF24" i="325"/>
  <c r="BF29" i="325" s="1"/>
  <c r="BF30" i="325" s="1"/>
  <c r="BF146" i="325" s="1"/>
  <c r="BF147" i="325" s="1"/>
  <c r="BF75" i="288" s="1"/>
  <c r="CG24" i="325"/>
  <c r="CG29" i="325" s="1"/>
  <c r="CG30" i="325" s="1"/>
  <c r="CG146" i="325" s="1"/>
  <c r="CG147" i="325" s="1"/>
  <c r="CG75" i="288" s="1"/>
  <c r="CF24" i="325"/>
  <c r="CF29" i="325" s="1"/>
  <c r="CF30" i="325" s="1"/>
  <c r="CF146" i="325" s="1"/>
  <c r="CF147" i="325" s="1"/>
  <c r="CF75" i="288" s="1"/>
  <c r="BG24" i="325"/>
  <c r="BG29" i="325" s="1"/>
  <c r="BG30" i="325" s="1"/>
  <c r="BG146" i="325" s="1"/>
  <c r="BG147" i="325" s="1"/>
  <c r="BG75" i="288" s="1"/>
  <c r="BM24" i="325"/>
  <c r="BM29" i="325" s="1"/>
  <c r="BM30" i="325" s="1"/>
  <c r="BM146" i="325" s="1"/>
  <c r="BM147" i="325" s="1"/>
  <c r="BM75" i="288" s="1"/>
  <c r="BJ24" i="325"/>
  <c r="BJ29" i="325" s="1"/>
  <c r="BJ30" i="325" s="1"/>
  <c r="BJ146" i="325" s="1"/>
  <c r="BJ147" i="325" s="1"/>
  <c r="BJ75" i="288" s="1"/>
  <c r="BZ24" i="325"/>
  <c r="BZ29" i="325" s="1"/>
  <c r="BZ30" i="325" s="1"/>
  <c r="BZ146" i="325" s="1"/>
  <c r="BZ147" i="325" s="1"/>
  <c r="BZ75" i="288" s="1"/>
  <c r="CL24" i="325"/>
  <c r="CL29" i="325" s="1"/>
  <c r="CL30" i="325" s="1"/>
  <c r="CL146" i="325" s="1"/>
  <c r="CL147" i="325" s="1"/>
  <c r="CL75" i="288" s="1"/>
  <c r="CH24" i="325"/>
  <c r="CH29" i="325" s="1"/>
  <c r="CH30" i="325" s="1"/>
  <c r="CH146" i="325" s="1"/>
  <c r="CH147" i="325" s="1"/>
  <c r="CH75" i="288" s="1"/>
  <c r="CZ24" i="325"/>
  <c r="CZ29" i="325" s="1"/>
  <c r="CZ30" i="325" s="1"/>
  <c r="CZ146" i="325" s="1"/>
  <c r="CZ147" i="325" s="1"/>
  <c r="CZ75" i="288" s="1"/>
  <c r="DO24" i="325"/>
  <c r="DO29" i="325" s="1"/>
  <c r="DO30" i="325" s="1"/>
  <c r="DO146" i="325" s="1"/>
  <c r="DO147" i="325" s="1"/>
  <c r="DO75" i="288" s="1"/>
  <c r="DK24" i="325"/>
  <c r="DK29" i="325" s="1"/>
  <c r="DK30" i="325" s="1"/>
  <c r="DK146" i="325" s="1"/>
  <c r="DK147" i="325" s="1"/>
  <c r="DK75" i="288" s="1"/>
  <c r="CV24" i="325"/>
  <c r="CV29" i="325" s="1"/>
  <c r="CV30" i="325" s="1"/>
  <c r="CV146" i="325" s="1"/>
  <c r="CV147" i="325" s="1"/>
  <c r="CV75" i="288" s="1"/>
  <c r="DT24" i="325"/>
  <c r="DT29" i="325" s="1"/>
  <c r="DT30" i="325" s="1"/>
  <c r="DT146" i="325" s="1"/>
  <c r="DT147" i="325" s="1"/>
  <c r="DT75" i="288" s="1"/>
  <c r="CY24" i="325"/>
  <c r="CY29" i="325" s="1"/>
  <c r="CY30" i="325" s="1"/>
  <c r="CY146" i="325" s="1"/>
  <c r="CY147" i="325" s="1"/>
  <c r="CY75" i="288" s="1"/>
  <c r="EW24" i="325"/>
  <c r="EW29" i="325" s="1"/>
  <c r="EW30" i="325" s="1"/>
  <c r="EW146" i="325" s="1"/>
  <c r="EW147" i="325" s="1"/>
  <c r="EW75" i="288" s="1"/>
  <c r="FA24" i="325"/>
  <c r="FA29" i="325" s="1"/>
  <c r="FA30" i="325" s="1"/>
  <c r="FA146" i="325" s="1"/>
  <c r="FA147" i="325" s="1"/>
  <c r="FA75" i="288" s="1"/>
  <c r="FM24" i="325"/>
  <c r="FM29" i="325" s="1"/>
  <c r="FM30" i="325" s="1"/>
  <c r="FM146" i="325" s="1"/>
  <c r="FM147" i="325" s="1"/>
  <c r="FM75" i="288" s="1"/>
  <c r="FN24" i="325"/>
  <c r="FN29" i="325" s="1"/>
  <c r="FN30" i="325" s="1"/>
  <c r="FN146" i="325" s="1"/>
  <c r="FN147" i="325" s="1"/>
  <c r="FN75" i="288" s="1"/>
  <c r="P24" i="325"/>
  <c r="P29" i="325" s="1"/>
  <c r="P30" i="325" s="1"/>
  <c r="P146" i="325" s="1"/>
  <c r="P147" i="325" s="1"/>
  <c r="P75" i="288" s="1"/>
  <c r="U24" i="325"/>
  <c r="U29" i="325" s="1"/>
  <c r="U30" i="325" s="1"/>
  <c r="U146" i="325" s="1"/>
  <c r="U147" i="325" s="1"/>
  <c r="U75" i="288" s="1"/>
  <c r="X24" i="325"/>
  <c r="X29" i="325" s="1"/>
  <c r="X30" i="325" s="1"/>
  <c r="X146" i="325" s="1"/>
  <c r="X147" i="325" s="1"/>
  <c r="X75" i="288" s="1"/>
  <c r="K24" i="325"/>
  <c r="K29" i="325" s="1"/>
  <c r="K30" i="325" s="1"/>
  <c r="K146" i="325" s="1"/>
  <c r="K147" i="325" s="1"/>
  <c r="K75" i="288" s="1"/>
  <c r="L24" i="325"/>
  <c r="L29" i="325" s="1"/>
  <c r="L30" i="325" s="1"/>
  <c r="L146" i="325" s="1"/>
  <c r="L147" i="325" s="1"/>
  <c r="L75" i="288" s="1"/>
  <c r="AG24" i="325"/>
  <c r="AG29" i="325" s="1"/>
  <c r="AG30" i="325" s="1"/>
  <c r="AG146" i="325" s="1"/>
  <c r="AG147" i="325" s="1"/>
  <c r="AG75" i="288" s="1"/>
  <c r="AF24" i="325"/>
  <c r="AF29" i="325" s="1"/>
  <c r="AF30" i="325" s="1"/>
  <c r="AF146" i="325" s="1"/>
  <c r="AF147" i="325" s="1"/>
  <c r="AF75" i="288" s="1"/>
  <c r="Z24" i="325"/>
  <c r="Z29" i="325" s="1"/>
  <c r="Z30" i="325" s="1"/>
  <c r="Z146" i="325" s="1"/>
  <c r="Z147" i="325" s="1"/>
  <c r="Z75" i="288" s="1"/>
  <c r="AL24" i="325"/>
  <c r="AL29" i="325" s="1"/>
  <c r="AL30" i="325" s="1"/>
  <c r="AL146" i="325" s="1"/>
  <c r="AL147" i="325" s="1"/>
  <c r="AL75" i="288" s="1"/>
  <c r="AN24" i="325"/>
  <c r="AN29" i="325" s="1"/>
  <c r="AN30" i="325" s="1"/>
  <c r="AN146" i="325" s="1"/>
  <c r="AN147" i="325" s="1"/>
  <c r="AN75" i="288" s="1"/>
  <c r="AP24" i="325"/>
  <c r="AP29" i="325" s="1"/>
  <c r="AP30" i="325" s="1"/>
  <c r="AP146" i="325" s="1"/>
  <c r="AP147" i="325" s="1"/>
  <c r="AP75" i="288" s="1"/>
  <c r="BH24" i="325"/>
  <c r="BH29" i="325" s="1"/>
  <c r="BH30" i="325" s="1"/>
  <c r="BH146" i="325" s="1"/>
  <c r="BH147" i="325" s="1"/>
  <c r="BH75" i="288" s="1"/>
  <c r="CJ24" i="325"/>
  <c r="CJ29" i="325" s="1"/>
  <c r="CJ30" i="325" s="1"/>
  <c r="CJ146" i="325" s="1"/>
  <c r="CJ147" i="325" s="1"/>
  <c r="CJ75" i="288" s="1"/>
  <c r="BW24" i="325"/>
  <c r="BW29" i="325" s="1"/>
  <c r="BW30" i="325" s="1"/>
  <c r="BW146" i="325" s="1"/>
  <c r="BW147" i="325" s="1"/>
  <c r="BW75" i="288" s="1"/>
  <c r="BI24" i="325"/>
  <c r="BI29" i="325" s="1"/>
  <c r="BI30" i="325" s="1"/>
  <c r="BI146" i="325" s="1"/>
  <c r="BI147" i="325" s="1"/>
  <c r="BI75" i="288" s="1"/>
  <c r="BR24" i="325"/>
  <c r="BR29" i="325" s="1"/>
  <c r="BR30" i="325" s="1"/>
  <c r="BR146" i="325" s="1"/>
  <c r="BR147" i="325" s="1"/>
  <c r="BR75" i="288" s="1"/>
  <c r="BS24" i="325"/>
  <c r="BS29" i="325" s="1"/>
  <c r="BS30" i="325" s="1"/>
  <c r="BS146" i="325" s="1"/>
  <c r="BS147" i="325" s="1"/>
  <c r="BS75" i="288" s="1"/>
  <c r="CA24" i="325"/>
  <c r="CA29" i="325" s="1"/>
  <c r="CA30" i="325" s="1"/>
  <c r="CA146" i="325" s="1"/>
  <c r="CA147" i="325" s="1"/>
  <c r="CA75" i="288" s="1"/>
  <c r="CM24" i="325"/>
  <c r="CM29" i="325" s="1"/>
  <c r="CM30" i="325" s="1"/>
  <c r="CM146" i="325" s="1"/>
  <c r="CM147" i="325" s="1"/>
  <c r="CM75" i="288" s="1"/>
  <c r="CI24" i="325"/>
  <c r="CI29" i="325" s="1"/>
  <c r="CI30" i="325" s="1"/>
  <c r="CI146" i="325" s="1"/>
  <c r="CI147" i="325" s="1"/>
  <c r="CI75" i="288" s="1"/>
  <c r="DE24" i="325"/>
  <c r="DE29" i="325" s="1"/>
  <c r="DE30" i="325" s="1"/>
  <c r="DE146" i="325" s="1"/>
  <c r="DE147" i="325" s="1"/>
  <c r="DE75" i="288" s="1"/>
  <c r="EB24" i="325"/>
  <c r="EB29" i="325" s="1"/>
  <c r="EB30" i="325" s="1"/>
  <c r="EB146" i="325" s="1"/>
  <c r="EB147" i="325" s="1"/>
  <c r="EB75" i="288" s="1"/>
  <c r="DM24" i="325"/>
  <c r="DM29" i="325" s="1"/>
  <c r="DM30" i="325" s="1"/>
  <c r="DM146" i="325" s="1"/>
  <c r="DM147" i="325" s="1"/>
  <c r="DM75" i="288" s="1"/>
  <c r="DC24" i="325"/>
  <c r="DC29" i="325" s="1"/>
  <c r="DC30" i="325" s="1"/>
  <c r="DC146" i="325" s="1"/>
  <c r="DC147" i="325" s="1"/>
  <c r="DC75" i="288" s="1"/>
  <c r="CO24" i="325"/>
  <c r="CO29" i="325" s="1"/>
  <c r="CO30" i="325" s="1"/>
  <c r="CO146" i="325" s="1"/>
  <c r="CO147" i="325" s="1"/>
  <c r="CO75" i="288" s="1"/>
  <c r="CS24" i="325"/>
  <c r="CS29" i="325" s="1"/>
  <c r="CS30" i="325" s="1"/>
  <c r="CS146" i="325" s="1"/>
  <c r="CS147" i="325" s="1"/>
  <c r="CS75" i="288" s="1"/>
  <c r="DL24" i="325"/>
  <c r="DL29" i="325" s="1"/>
  <c r="DL30" i="325" s="1"/>
  <c r="DL146" i="325" s="1"/>
  <c r="DL147" i="325" s="1"/>
  <c r="DL75" i="288" s="1"/>
  <c r="CP24" i="325"/>
  <c r="CP29" i="325" s="1"/>
  <c r="CP30" i="325" s="1"/>
  <c r="CP146" i="325" s="1"/>
  <c r="CP147" i="325" s="1"/>
  <c r="CP75" i="288" s="1"/>
  <c r="DB24" i="325"/>
  <c r="DB29" i="325" s="1"/>
  <c r="DB30" i="325" s="1"/>
  <c r="DB146" i="325" s="1"/>
  <c r="DB147" i="325" s="1"/>
  <c r="DB75" i="288" s="1"/>
  <c r="EA24" i="325"/>
  <c r="EA29" i="325" s="1"/>
  <c r="EA30" i="325" s="1"/>
  <c r="EA146" i="325" s="1"/>
  <c r="EA147" i="325" s="1"/>
  <c r="EA75" i="288" s="1"/>
  <c r="EG24" i="325"/>
  <c r="EG29" i="325" s="1"/>
  <c r="EG30" i="325" s="1"/>
  <c r="EG146" i="325" s="1"/>
  <c r="EG147" i="325" s="1"/>
  <c r="EG75" i="288" s="1"/>
  <c r="FH24" i="325"/>
  <c r="FH29" i="325" s="1"/>
  <c r="FH30" i="325" s="1"/>
  <c r="FH146" i="325" s="1"/>
  <c r="FH147" i="325" s="1"/>
  <c r="FH75" i="288" s="1"/>
  <c r="EF24" i="325"/>
  <c r="EF29" i="325" s="1"/>
  <c r="EF30" i="325" s="1"/>
  <c r="EF146" i="325" s="1"/>
  <c r="EF147" i="325" s="1"/>
  <c r="EF75" i="288" s="1"/>
  <c r="EH24" i="325"/>
  <c r="EH29" i="325" s="1"/>
  <c r="EH30" i="325" s="1"/>
  <c r="EH146" i="325" s="1"/>
  <c r="EH147" i="325" s="1"/>
  <c r="EH75" i="288" s="1"/>
  <c r="ED24" i="325"/>
  <c r="ED29" i="325" s="1"/>
  <c r="ED30" i="325" s="1"/>
  <c r="ED146" i="325" s="1"/>
  <c r="ED147" i="325" s="1"/>
  <c r="ED75" i="288" s="1"/>
  <c r="FC24" i="325"/>
  <c r="FC29" i="325" s="1"/>
  <c r="FC30" i="325" s="1"/>
  <c r="FC146" i="325" s="1"/>
  <c r="FC147" i="325" s="1"/>
  <c r="FC75" i="288" s="1"/>
  <c r="FB24" i="325"/>
  <c r="FB29" i="325" s="1"/>
  <c r="FB30" i="325" s="1"/>
  <c r="FB146" i="325" s="1"/>
  <c r="FB147" i="325" s="1"/>
  <c r="FB75" i="288" s="1"/>
  <c r="FK24" i="325"/>
  <c r="FK29" i="325" s="1"/>
  <c r="FK30" i="325" s="1"/>
  <c r="FK146" i="325" s="1"/>
  <c r="FK147" i="325" s="1"/>
  <c r="FK75" i="288" s="1"/>
  <c r="FO24" i="325"/>
  <c r="FO29" i="325" s="1"/>
  <c r="FO30" i="325" s="1"/>
  <c r="FO146" i="325" s="1"/>
  <c r="FO147" i="325" s="1"/>
  <c r="FO75" i="288" s="1"/>
  <c r="FW24" i="325"/>
  <c r="FW29" i="325" s="1"/>
  <c r="FW30" i="325" s="1"/>
  <c r="FW146" i="325" s="1"/>
  <c r="FW147" i="325" s="1"/>
  <c r="FW75" i="288" s="1"/>
  <c r="FY24" i="325"/>
  <c r="FY29" i="325" s="1"/>
  <c r="FY30" i="325" s="1"/>
  <c r="FY146" i="325" s="1"/>
  <c r="FY147" i="325" s="1"/>
  <c r="FY75" i="288" s="1"/>
  <c r="FD24" i="325"/>
  <c r="FD29" i="325" s="1"/>
  <c r="FD30" i="325" s="1"/>
  <c r="FD146" i="325" s="1"/>
  <c r="FD147" i="325" s="1"/>
  <c r="FD75" i="288" s="1"/>
  <c r="EQ24" i="325"/>
  <c r="EQ29" i="325" s="1"/>
  <c r="EQ30" i="325" s="1"/>
  <c r="EQ146" i="325" s="1"/>
  <c r="EQ147" i="325" s="1"/>
  <c r="EQ75" i="288" s="1"/>
  <c r="FX24" i="325"/>
  <c r="FX29" i="325" s="1"/>
  <c r="FX30" i="325" s="1"/>
  <c r="FX146" i="325" s="1"/>
  <c r="FX147" i="325" s="1"/>
  <c r="FX75" i="288" s="1"/>
  <c r="GI24" i="325"/>
  <c r="GI29" i="325" s="1"/>
  <c r="GI30" i="325" s="1"/>
  <c r="GI146" i="325" s="1"/>
  <c r="GI147" i="325" s="1"/>
  <c r="GI75" i="288" s="1"/>
  <c r="GD24" i="325"/>
  <c r="GD29" i="325" s="1"/>
  <c r="GD30" i="325" s="1"/>
  <c r="GD146" i="325" s="1"/>
  <c r="GD147" i="325" s="1"/>
  <c r="GD75" i="288" s="1"/>
  <c r="FJ24" i="325"/>
  <c r="FJ29" i="325" s="1"/>
  <c r="FJ30" i="325" s="1"/>
  <c r="FJ146" i="325" s="1"/>
  <c r="FJ147" i="325" s="1"/>
  <c r="FJ75" i="288" s="1"/>
  <c r="GA24" i="325"/>
  <c r="GA29" i="325" s="1"/>
  <c r="GA30" i="325" s="1"/>
  <c r="GA146" i="325" s="1"/>
  <c r="GA147" i="325" s="1"/>
  <c r="GA75" i="288" s="1"/>
  <c r="FL24" i="325"/>
  <c r="FL29" i="325" s="1"/>
  <c r="FL30" i="325" s="1"/>
  <c r="FL146" i="325" s="1"/>
  <c r="FL147" i="325" s="1"/>
  <c r="FL75" i="288" s="1"/>
  <c r="DW24" i="325"/>
  <c r="DW29" i="325" s="1"/>
  <c r="DW30" i="325" s="1"/>
  <c r="DW146" i="325" s="1"/>
  <c r="DW147" i="325" s="1"/>
  <c r="DW75" i="288" s="1"/>
  <c r="DV24" i="325"/>
  <c r="DV29" i="325" s="1"/>
  <c r="DV30" i="325" s="1"/>
  <c r="DV146" i="325" s="1"/>
  <c r="DV147" i="325" s="1"/>
  <c r="DV75" i="288" s="1"/>
  <c r="EC24" i="325"/>
  <c r="EC29" i="325" s="1"/>
  <c r="EC30" i="325" s="1"/>
  <c r="EC146" i="325" s="1"/>
  <c r="EC147" i="325" s="1"/>
  <c r="EC75" i="288" s="1"/>
  <c r="FS24" i="325"/>
  <c r="FS29" i="325" s="1"/>
  <c r="FS30" i="325" s="1"/>
  <c r="FS146" i="325" s="1"/>
  <c r="FS147" i="325" s="1"/>
  <c r="FS75" i="288" s="1"/>
  <c r="EZ24" i="325"/>
  <c r="EZ29" i="325" s="1"/>
  <c r="EZ30" i="325" s="1"/>
  <c r="EZ146" i="325" s="1"/>
  <c r="EZ147" i="325" s="1"/>
  <c r="EZ75" i="288" s="1"/>
  <c r="AH24" i="325"/>
  <c r="AH29" i="325" s="1"/>
  <c r="AH30" i="325" s="1"/>
  <c r="AH146" i="325" s="1"/>
  <c r="AH147" i="325" s="1"/>
  <c r="AH75" i="288" s="1"/>
  <c r="AB24" i="325"/>
  <c r="AB29" i="325" s="1"/>
  <c r="AB30" i="325" s="1"/>
  <c r="AB146" i="325" s="1"/>
  <c r="AB147" i="325" s="1"/>
  <c r="AB75" i="288" s="1"/>
  <c r="AE24" i="325"/>
  <c r="AE29" i="325" s="1"/>
  <c r="AE30" i="325" s="1"/>
  <c r="AE146" i="325" s="1"/>
  <c r="AE147" i="325" s="1"/>
  <c r="AE75" i="288" s="1"/>
  <c r="O24" i="325"/>
  <c r="O29" i="325" s="1"/>
  <c r="O30" i="325" s="1"/>
  <c r="O146" i="325" s="1"/>
  <c r="O147" i="325" s="1"/>
  <c r="O75" i="288" s="1"/>
  <c r="N24" i="325"/>
  <c r="N29" i="325" s="1"/>
  <c r="N30" i="325" s="1"/>
  <c r="N146" i="325" s="1"/>
  <c r="N147" i="325" s="1"/>
  <c r="N75" i="288" s="1"/>
  <c r="T24" i="325"/>
  <c r="T29" i="325" s="1"/>
  <c r="T30" i="325" s="1"/>
  <c r="T146" i="325" s="1"/>
  <c r="T147" i="325" s="1"/>
  <c r="T75" i="288" s="1"/>
  <c r="AI24" i="325"/>
  <c r="AI29" i="325" s="1"/>
  <c r="AI30" i="325" s="1"/>
  <c r="AI146" i="325" s="1"/>
  <c r="AI147" i="325" s="1"/>
  <c r="AI75" i="288" s="1"/>
  <c r="AC24" i="325"/>
  <c r="AC29" i="325" s="1"/>
  <c r="AC30" i="325" s="1"/>
  <c r="AC146" i="325" s="1"/>
  <c r="AC147" i="325" s="1"/>
  <c r="AC75" i="288" s="1"/>
  <c r="AR24" i="325"/>
  <c r="AR29" i="325" s="1"/>
  <c r="AR30" i="325" s="1"/>
  <c r="AR146" i="325" s="1"/>
  <c r="AR147" i="325" s="1"/>
  <c r="AR75" i="288" s="1"/>
  <c r="AU24" i="325"/>
  <c r="AU29" i="325" s="1"/>
  <c r="AU30" i="325" s="1"/>
  <c r="AU146" i="325" s="1"/>
  <c r="AU147" i="325" s="1"/>
  <c r="AU75" i="288" s="1"/>
  <c r="AS24" i="325"/>
  <c r="AS29" i="325" s="1"/>
  <c r="AS30" i="325" s="1"/>
  <c r="AS146" i="325" s="1"/>
  <c r="AS147" i="325" s="1"/>
  <c r="AS75" i="288" s="1"/>
  <c r="CB24" i="325"/>
  <c r="CB29" i="325" s="1"/>
  <c r="CB30" i="325" s="1"/>
  <c r="CB146" i="325" s="1"/>
  <c r="CB147" i="325" s="1"/>
  <c r="CB75" i="288" s="1"/>
  <c r="BB24" i="325"/>
  <c r="BB29" i="325" s="1"/>
  <c r="BB30" i="325" s="1"/>
  <c r="BB146" i="325" s="1"/>
  <c r="BB147" i="325" s="1"/>
  <c r="BB75" i="288" s="1"/>
  <c r="BN24" i="325"/>
  <c r="BN29" i="325" s="1"/>
  <c r="BN30" i="325" s="1"/>
  <c r="BN146" i="325" s="1"/>
  <c r="BN147" i="325" s="1"/>
  <c r="BN75" i="288" s="1"/>
  <c r="BK24" i="325"/>
  <c r="BK29" i="325" s="1"/>
  <c r="BK30" i="325" s="1"/>
  <c r="BK146" i="325" s="1"/>
  <c r="BK147" i="325" s="1"/>
  <c r="BK75" i="288" s="1"/>
  <c r="BT24" i="325"/>
  <c r="BT29" i="325" s="1"/>
  <c r="BT30" i="325" s="1"/>
  <c r="BT146" i="325" s="1"/>
  <c r="BT147" i="325" s="1"/>
  <c r="BT75" i="288" s="1"/>
  <c r="BD24" i="325"/>
  <c r="BD29" i="325" s="1"/>
  <c r="BD30" i="325" s="1"/>
  <c r="BD146" i="325" s="1"/>
  <c r="BD147" i="325" s="1"/>
  <c r="BD75" i="288" s="1"/>
  <c r="CC24" i="325"/>
  <c r="CC29" i="325" s="1"/>
  <c r="CC30" i="325" s="1"/>
  <c r="CC146" i="325" s="1"/>
  <c r="CC147" i="325" s="1"/>
  <c r="CC75" i="288" s="1"/>
  <c r="BY24" i="325"/>
  <c r="BY29" i="325" s="1"/>
  <c r="BY30" i="325" s="1"/>
  <c r="BY146" i="325" s="1"/>
  <c r="BY147" i="325" s="1"/>
  <c r="BY75" i="288" s="1"/>
  <c r="BX24" i="325"/>
  <c r="BX29" i="325" s="1"/>
  <c r="BX30" i="325" s="1"/>
  <c r="BX146" i="325" s="1"/>
  <c r="BX147" i="325" s="1"/>
  <c r="BX75" i="288" s="1"/>
  <c r="DX24" i="325"/>
  <c r="DX29" i="325" s="1"/>
  <c r="DX30" i="325" s="1"/>
  <c r="DX146" i="325" s="1"/>
  <c r="DX147" i="325" s="1"/>
  <c r="DX75" i="288" s="1"/>
  <c r="DA24" i="325"/>
  <c r="DA29" i="325" s="1"/>
  <c r="DA30" i="325" s="1"/>
  <c r="DA146" i="325" s="1"/>
  <c r="DA147" i="325" s="1"/>
  <c r="DA75" i="288" s="1"/>
  <c r="DY24" i="325"/>
  <c r="DY29" i="325" s="1"/>
  <c r="DY30" i="325" s="1"/>
  <c r="DY146" i="325" s="1"/>
  <c r="DY147" i="325" s="1"/>
  <c r="DY75" i="288" s="1"/>
  <c r="DJ24" i="325"/>
  <c r="DJ29" i="325" s="1"/>
  <c r="DJ30" i="325" s="1"/>
  <c r="DJ146" i="325" s="1"/>
  <c r="DJ147" i="325" s="1"/>
  <c r="DJ75" i="288" s="1"/>
  <c r="CR24" i="325"/>
  <c r="CR29" i="325" s="1"/>
  <c r="CR30" i="325" s="1"/>
  <c r="CR146" i="325" s="1"/>
  <c r="CR147" i="325" s="1"/>
  <c r="CR75" i="288" s="1"/>
  <c r="CW24" i="325"/>
  <c r="CW29" i="325" s="1"/>
  <c r="CW30" i="325" s="1"/>
  <c r="CW146" i="325" s="1"/>
  <c r="CW147" i="325" s="1"/>
  <c r="CW75" i="288" s="1"/>
  <c r="CN24" i="325"/>
  <c r="CN29" i="325" s="1"/>
  <c r="CN30" i="325" s="1"/>
  <c r="CN146" i="325" s="1"/>
  <c r="CN147" i="325" s="1"/>
  <c r="CN75" i="288" s="1"/>
  <c r="CT24" i="325"/>
  <c r="CT29" i="325" s="1"/>
  <c r="CT30" i="325" s="1"/>
  <c r="CT146" i="325" s="1"/>
  <c r="CT147" i="325" s="1"/>
  <c r="CT75" i="288" s="1"/>
  <c r="DH24" i="325"/>
  <c r="DH29" i="325" s="1"/>
  <c r="DH30" i="325" s="1"/>
  <c r="DH146" i="325" s="1"/>
  <c r="DH147" i="325" s="1"/>
  <c r="DH75" i="288" s="1"/>
  <c r="DQ24" i="325"/>
  <c r="DQ29" i="325" s="1"/>
  <c r="DQ30" i="325" s="1"/>
  <c r="DQ146" i="325" s="1"/>
  <c r="DQ147" i="325" s="1"/>
  <c r="DQ75" i="288" s="1"/>
  <c r="EM24" i="325"/>
  <c r="EM29" i="325" s="1"/>
  <c r="EM30" i="325" s="1"/>
  <c r="EM146" i="325" s="1"/>
  <c r="EM147" i="325" s="1"/>
  <c r="EM75" i="288" s="1"/>
  <c r="EO24" i="325"/>
  <c r="EO29" i="325" s="1"/>
  <c r="EO30" i="325" s="1"/>
  <c r="EO146" i="325" s="1"/>
  <c r="EO147" i="325" s="1"/>
  <c r="EO75" i="288" s="1"/>
  <c r="FE24" i="325"/>
  <c r="FE29" i="325" s="1"/>
  <c r="FE30" i="325" s="1"/>
  <c r="FE146" i="325" s="1"/>
  <c r="FE147" i="325" s="1"/>
  <c r="FE75" i="288" s="1"/>
  <c r="ET24" i="325"/>
  <c r="ET29" i="325" s="1"/>
  <c r="ET30" i="325" s="1"/>
  <c r="ET146" i="325" s="1"/>
  <c r="ET147" i="325" s="1"/>
  <c r="ET75" i="288" s="1"/>
  <c r="EI24" i="325"/>
  <c r="EI29" i="325" s="1"/>
  <c r="EI30" i="325" s="1"/>
  <c r="EI146" i="325" s="1"/>
  <c r="EI147" i="325" s="1"/>
  <c r="EI75" i="288" s="1"/>
  <c r="EK24" i="325"/>
  <c r="EK29" i="325" s="1"/>
  <c r="EK30" i="325" s="1"/>
  <c r="EK146" i="325" s="1"/>
  <c r="EK147" i="325" s="1"/>
  <c r="EK75" i="288" s="1"/>
  <c r="FG24" i="325"/>
  <c r="FG29" i="325" s="1"/>
  <c r="FG30" i="325" s="1"/>
  <c r="FG146" i="325" s="1"/>
  <c r="FG147" i="325" s="1"/>
  <c r="FG75" i="288" s="1"/>
  <c r="ER24" i="325"/>
  <c r="ER29" i="325" s="1"/>
  <c r="ER30" i="325" s="1"/>
  <c r="ER146" i="325" s="1"/>
  <c r="ER147" i="325" s="1"/>
  <c r="ER75" i="288" s="1"/>
  <c r="FP24" i="325"/>
  <c r="FP29" i="325" s="1"/>
  <c r="FP30" i="325" s="1"/>
  <c r="FP146" i="325" s="1"/>
  <c r="FP147" i="325" s="1"/>
  <c r="FP75" i="288" s="1"/>
  <c r="FZ24" i="325"/>
  <c r="FZ29" i="325" s="1"/>
  <c r="FZ30" i="325" s="1"/>
  <c r="FZ146" i="325" s="1"/>
  <c r="FZ147" i="325" s="1"/>
  <c r="FZ75" i="288" s="1"/>
  <c r="EN24" i="325"/>
  <c r="EN29" i="325" s="1"/>
  <c r="EN30" i="325" s="1"/>
  <c r="EN146" i="325" s="1"/>
  <c r="EN147" i="325" s="1"/>
  <c r="EN75" i="288" s="1"/>
  <c r="GF24" i="325"/>
  <c r="GF29" i="325" s="1"/>
  <c r="GF30" i="325" s="1"/>
  <c r="GF146" i="325" s="1"/>
  <c r="GF147" i="325" s="1"/>
  <c r="GF75" i="288" s="1"/>
  <c r="EV24" i="325"/>
  <c r="EV29" i="325" s="1"/>
  <c r="EV30" i="325" s="1"/>
  <c r="EV146" i="325" s="1"/>
  <c r="EV147" i="325" s="1"/>
  <c r="EV75" i="288" s="1"/>
  <c r="FV24" i="325"/>
  <c r="FV29" i="325" s="1"/>
  <c r="FV30" i="325" s="1"/>
  <c r="FV146" i="325" s="1"/>
  <c r="FV147" i="325" s="1"/>
  <c r="FV75" i="288" s="1"/>
  <c r="GH24" i="325"/>
  <c r="GH29" i="325" s="1"/>
  <c r="GH30" i="325" s="1"/>
  <c r="GH146" i="325" s="1"/>
  <c r="GH147" i="325" s="1"/>
  <c r="GH75" i="288" s="1"/>
  <c r="J24" i="325"/>
  <c r="F224" i="321" s="1"/>
  <c r="EE24" i="325"/>
  <c r="EE29" i="325" s="1"/>
  <c r="EE30" i="325" s="1"/>
  <c r="EE146" i="325" s="1"/>
  <c r="EE147" i="325" s="1"/>
  <c r="EE75" i="288" s="1"/>
  <c r="EL24" i="325"/>
  <c r="EL29" i="325" s="1"/>
  <c r="EL30" i="325" s="1"/>
  <c r="EL146" i="325" s="1"/>
  <c r="EL147" i="325" s="1"/>
  <c r="EL75" i="288" s="1"/>
  <c r="FI24" i="325"/>
  <c r="FI29" i="325" s="1"/>
  <c r="FI30" i="325" s="1"/>
  <c r="FI146" i="325" s="1"/>
  <c r="FI147" i="325" s="1"/>
  <c r="FI75" i="288" s="1"/>
  <c r="ES24" i="325"/>
  <c r="ES29" i="325" s="1"/>
  <c r="ES30" i="325" s="1"/>
  <c r="ES146" i="325" s="1"/>
  <c r="ES147" i="325" s="1"/>
  <c r="ES75" i="288" s="1"/>
  <c r="GJ24" i="325"/>
  <c r="GJ29" i="325" s="1"/>
  <c r="GJ30" i="325" s="1"/>
  <c r="GJ146" i="325" s="1"/>
  <c r="GJ147" i="325" s="1"/>
  <c r="GJ75" i="288" s="1"/>
  <c r="DF24" i="325"/>
  <c r="DF29" i="325" s="1"/>
  <c r="DF30" i="325" s="1"/>
  <c r="DF146" i="325" s="1"/>
  <c r="DF147" i="325" s="1"/>
  <c r="DF75" i="288" s="1"/>
  <c r="DS24" i="325"/>
  <c r="DS29" i="325" s="1"/>
  <c r="DS30" i="325" s="1"/>
  <c r="DS146" i="325" s="1"/>
  <c r="DS147" i="325" s="1"/>
  <c r="DS75" i="288" s="1"/>
  <c r="DZ24" i="325"/>
  <c r="DZ29" i="325" s="1"/>
  <c r="DZ30" i="325" s="1"/>
  <c r="DZ146" i="325" s="1"/>
  <c r="DZ147" i="325" s="1"/>
  <c r="DZ75" i="288" s="1"/>
  <c r="FR24" i="325"/>
  <c r="FR29" i="325" s="1"/>
  <c r="FR30" i="325" s="1"/>
  <c r="FR146" i="325" s="1"/>
  <c r="FR147" i="325" s="1"/>
  <c r="FR75" i="288" s="1"/>
  <c r="GB24" i="325"/>
  <c r="GB29" i="325" s="1"/>
  <c r="GB30" i="325" s="1"/>
  <c r="GB146" i="325" s="1"/>
  <c r="GB147" i="325" s="1"/>
  <c r="GB75" i="288" s="1"/>
  <c r="GG24" i="325"/>
  <c r="GG29" i="325" s="1"/>
  <c r="GG30" i="325" s="1"/>
  <c r="GG146" i="325" s="1"/>
  <c r="GG147" i="325" s="1"/>
  <c r="GG75" i="288" s="1"/>
  <c r="J11" i="288" l="1"/>
  <c r="F738" i="321" s="1"/>
  <c r="GG10" i="327"/>
  <c r="GG37" i="265"/>
  <c r="GG16" i="286"/>
  <c r="DS37" i="265"/>
  <c r="DS10" i="327"/>
  <c r="DS16" i="286"/>
  <c r="FI10" i="327"/>
  <c r="FI16" i="286"/>
  <c r="FI37" i="265"/>
  <c r="GH16" i="286"/>
  <c r="GH10" i="327"/>
  <c r="GH37" i="265"/>
  <c r="EN37" i="265"/>
  <c r="EN10" i="327"/>
  <c r="EN16" i="286"/>
  <c r="FG16" i="286"/>
  <c r="FG37" i="265"/>
  <c r="FG10" i="327"/>
  <c r="FE16" i="286"/>
  <c r="FE37" i="265"/>
  <c r="FE10" i="327"/>
  <c r="DH37" i="265"/>
  <c r="DH16" i="286"/>
  <c r="DH10" i="327"/>
  <c r="CR10" i="327"/>
  <c r="CR16" i="286"/>
  <c r="CR37" i="265"/>
  <c r="DX37" i="265"/>
  <c r="DX10" i="327"/>
  <c r="DX16" i="286"/>
  <c r="BD37" i="265"/>
  <c r="BD10" i="327"/>
  <c r="BD16" i="286"/>
  <c r="BB10" i="327"/>
  <c r="BB37" i="265"/>
  <c r="BB16" i="286"/>
  <c r="AR10" i="327"/>
  <c r="AR37" i="265"/>
  <c r="AR16" i="286"/>
  <c r="N10" i="327"/>
  <c r="N16" i="286"/>
  <c r="N37" i="265"/>
  <c r="AH10" i="327"/>
  <c r="AH16" i="286"/>
  <c r="AH37" i="265"/>
  <c r="DV37" i="265"/>
  <c r="DV10" i="327"/>
  <c r="DV16" i="286"/>
  <c r="FJ16" i="286"/>
  <c r="FJ37" i="265"/>
  <c r="FJ10" i="327"/>
  <c r="EQ10" i="327"/>
  <c r="EQ16" i="286"/>
  <c r="EQ37" i="265"/>
  <c r="FO16" i="286"/>
  <c r="FO10" i="327"/>
  <c r="FO37" i="265"/>
  <c r="ED37" i="265"/>
  <c r="ED10" i="327"/>
  <c r="ED16" i="286"/>
  <c r="EG37" i="265"/>
  <c r="EG16" i="286"/>
  <c r="EG10" i="327"/>
  <c r="DL37" i="265"/>
  <c r="DL10" i="327"/>
  <c r="DL16" i="286"/>
  <c r="DM16" i="286"/>
  <c r="DM37" i="265"/>
  <c r="DM10" i="327"/>
  <c r="CM16" i="286"/>
  <c r="CM10" i="327"/>
  <c r="CM37" i="265"/>
  <c r="BI37" i="265"/>
  <c r="BI16" i="286"/>
  <c r="BI10" i="327"/>
  <c r="AP16" i="286"/>
  <c r="AP10" i="327"/>
  <c r="AP37" i="265"/>
  <c r="AF16" i="286"/>
  <c r="AF37" i="265"/>
  <c r="AF10" i="327"/>
  <c r="X16" i="286"/>
  <c r="X10" i="327"/>
  <c r="X37" i="265"/>
  <c r="FM10" i="327"/>
  <c r="FM16" i="286"/>
  <c r="FM37" i="265"/>
  <c r="DT37" i="265"/>
  <c r="DT16" i="286"/>
  <c r="DT10" i="327"/>
  <c r="CZ16" i="286"/>
  <c r="CZ10" i="327"/>
  <c r="CZ37" i="265"/>
  <c r="BJ10" i="327"/>
  <c r="BJ16" i="286"/>
  <c r="BJ37" i="265"/>
  <c r="CG37" i="265"/>
  <c r="CG10" i="327"/>
  <c r="CG16" i="286"/>
  <c r="AD16" i="286"/>
  <c r="AD10" i="327"/>
  <c r="AD37" i="265"/>
  <c r="AQ16" i="286"/>
  <c r="AQ37" i="265"/>
  <c r="AQ10" i="327"/>
  <c r="Y16" i="286"/>
  <c r="Y10" i="327"/>
  <c r="Y37" i="265"/>
  <c r="EJ16" i="286"/>
  <c r="EJ10" i="327"/>
  <c r="EJ37" i="265"/>
  <c r="FQ10" i="327"/>
  <c r="FQ16" i="286"/>
  <c r="FQ37" i="265"/>
  <c r="EU16" i="286"/>
  <c r="EU10" i="327"/>
  <c r="EU37" i="265"/>
  <c r="CU16" i="286"/>
  <c r="CU10" i="327"/>
  <c r="CU37" i="265"/>
  <c r="CQ16" i="286"/>
  <c r="CQ10" i="327"/>
  <c r="CQ37" i="265"/>
  <c r="CD16" i="286"/>
  <c r="CD10" i="327"/>
  <c r="CD37" i="265"/>
  <c r="BL37" i="265"/>
  <c r="BL10" i="327"/>
  <c r="BL16" i="286"/>
  <c r="AX16" i="286"/>
  <c r="AX10" i="327"/>
  <c r="AX37" i="265"/>
  <c r="Q16" i="286"/>
  <c r="Q10" i="327"/>
  <c r="Q37" i="265"/>
  <c r="AV10" i="327"/>
  <c r="AV16" i="286"/>
  <c r="AV37" i="265"/>
  <c r="GF36" i="265"/>
  <c r="GF12" i="327"/>
  <c r="GF84" i="325"/>
  <c r="FU12" i="327"/>
  <c r="FU84" i="325"/>
  <c r="FU36" i="265"/>
  <c r="FJ12" i="327"/>
  <c r="FJ84" i="325"/>
  <c r="FJ36" i="265"/>
  <c r="FF36" i="265"/>
  <c r="FF84" i="325"/>
  <c r="FF12" i="327"/>
  <c r="DX12" i="327"/>
  <c r="DX36" i="265"/>
  <c r="DX84" i="325"/>
  <c r="DO36" i="265"/>
  <c r="DO12" i="327"/>
  <c r="DO84" i="325"/>
  <c r="DB84" i="325"/>
  <c r="DB36" i="265"/>
  <c r="DB12" i="327"/>
  <c r="CI84" i="325"/>
  <c r="CI36" i="265"/>
  <c r="CI12" i="327"/>
  <c r="BB84" i="325"/>
  <c r="BB36" i="265"/>
  <c r="BB12" i="327"/>
  <c r="AR84" i="325"/>
  <c r="AR36" i="265"/>
  <c r="AR12" i="327"/>
  <c r="AH84" i="325"/>
  <c r="AH12" i="327"/>
  <c r="AH36" i="265"/>
  <c r="AZ12" i="327"/>
  <c r="AZ84" i="325"/>
  <c r="AZ36" i="265"/>
  <c r="FX12" i="327"/>
  <c r="FX36" i="265"/>
  <c r="FX84" i="325"/>
  <c r="FY12" i="327"/>
  <c r="FY36" i="265"/>
  <c r="FY84" i="325"/>
  <c r="FM36" i="265"/>
  <c r="FM12" i="327"/>
  <c r="FM84" i="325"/>
  <c r="DN12" i="327"/>
  <c r="DN84" i="325"/>
  <c r="DN36" i="265"/>
  <c r="CZ12" i="327"/>
  <c r="CZ36" i="265"/>
  <c r="CZ84" i="325"/>
  <c r="DZ36" i="265"/>
  <c r="DZ84" i="325"/>
  <c r="DZ12" i="327"/>
  <c r="CL36" i="265"/>
  <c r="CL12" i="327"/>
  <c r="CL84" i="325"/>
  <c r="BM12" i="327"/>
  <c r="BM36" i="265"/>
  <c r="BM84" i="325"/>
  <c r="BF84" i="325"/>
  <c r="BF36" i="265"/>
  <c r="BF12" i="327"/>
  <c r="AI36" i="265"/>
  <c r="AI84" i="325"/>
  <c r="AI12" i="327"/>
  <c r="AK84" i="325"/>
  <c r="AK12" i="327"/>
  <c r="AK36" i="265"/>
  <c r="FZ84" i="325"/>
  <c r="FZ12" i="327"/>
  <c r="FZ36" i="265"/>
  <c r="FR84" i="325"/>
  <c r="FR12" i="327"/>
  <c r="FR36" i="265"/>
  <c r="FN12" i="327"/>
  <c r="FN36" i="265"/>
  <c r="FN84" i="325"/>
  <c r="EJ12" i="327"/>
  <c r="EJ36" i="265"/>
  <c r="EJ84" i="325"/>
  <c r="DR84" i="325"/>
  <c r="DR36" i="265"/>
  <c r="DR12" i="327"/>
  <c r="DC12" i="327"/>
  <c r="DC36" i="265"/>
  <c r="DC84" i="325"/>
  <c r="CX84" i="325"/>
  <c r="CX12" i="327"/>
  <c r="CX36" i="265"/>
  <c r="BY12" i="327"/>
  <c r="BY36" i="265"/>
  <c r="BY84" i="325"/>
  <c r="BO36" i="265"/>
  <c r="BO12" i="327"/>
  <c r="BO84" i="325"/>
  <c r="AT12" i="327"/>
  <c r="AT36" i="265"/>
  <c r="AT84" i="325"/>
  <c r="AB36" i="265"/>
  <c r="AB12" i="327"/>
  <c r="AB84" i="325"/>
  <c r="AN36" i="265"/>
  <c r="AN12" i="327"/>
  <c r="AN84" i="325"/>
  <c r="EZ84" i="325"/>
  <c r="EZ36" i="265"/>
  <c r="EZ12" i="327"/>
  <c r="FV84" i="325"/>
  <c r="FV36" i="265"/>
  <c r="FV12" i="327"/>
  <c r="EM84" i="325"/>
  <c r="EM12" i="327"/>
  <c r="EM36" i="265"/>
  <c r="EL36" i="265"/>
  <c r="EL12" i="327"/>
  <c r="EL84" i="325"/>
  <c r="CS84" i="325"/>
  <c r="CS12" i="327"/>
  <c r="CS36" i="265"/>
  <c r="DU12" i="327"/>
  <c r="DU36" i="265"/>
  <c r="DU84" i="325"/>
  <c r="CM12" i="327"/>
  <c r="CM36" i="265"/>
  <c r="CM84" i="325"/>
  <c r="BK84" i="325"/>
  <c r="BK12" i="327"/>
  <c r="BK36" i="265"/>
  <c r="AY12" i="327"/>
  <c r="AY36" i="265"/>
  <c r="AY84" i="325"/>
  <c r="AA36" i="265"/>
  <c r="AA12" i="327"/>
  <c r="AA84" i="325"/>
  <c r="AX12" i="327"/>
  <c r="AX36" i="265"/>
  <c r="AX84" i="325"/>
  <c r="GB37" i="265"/>
  <c r="GB16" i="286"/>
  <c r="GB10" i="327"/>
  <c r="DF16" i="286"/>
  <c r="DF37" i="265"/>
  <c r="DF10" i="327"/>
  <c r="EL37" i="265"/>
  <c r="EL16" i="286"/>
  <c r="EL10" i="327"/>
  <c r="FV37" i="265"/>
  <c r="FV16" i="286"/>
  <c r="FV10" i="327"/>
  <c r="FZ10" i="327"/>
  <c r="FZ13" i="327" s="1"/>
  <c r="FZ31" i="327" s="1"/>
  <c r="FZ16" i="286"/>
  <c r="FZ37" i="265"/>
  <c r="EK37" i="265"/>
  <c r="EK16" i="286"/>
  <c r="EK10" i="327"/>
  <c r="EO10" i="327"/>
  <c r="EO16" i="286"/>
  <c r="EO37" i="265"/>
  <c r="CT16" i="286"/>
  <c r="CT37" i="265"/>
  <c r="CT10" i="327"/>
  <c r="DJ10" i="327"/>
  <c r="DJ37" i="265"/>
  <c r="DJ16" i="286"/>
  <c r="BX37" i="265"/>
  <c r="BX16" i="286"/>
  <c r="BX10" i="327"/>
  <c r="BT10" i="327"/>
  <c r="BT16" i="286"/>
  <c r="BT37" i="265"/>
  <c r="CB10" i="327"/>
  <c r="CB16" i="286"/>
  <c r="CB37" i="265"/>
  <c r="AC37" i="265"/>
  <c r="AC16" i="286"/>
  <c r="AC10" i="327"/>
  <c r="O10" i="327"/>
  <c r="O16" i="286"/>
  <c r="O37" i="265"/>
  <c r="EZ37" i="265"/>
  <c r="EZ10" i="327"/>
  <c r="EZ16" i="286"/>
  <c r="DW37" i="265"/>
  <c r="DW10" i="327"/>
  <c r="DW16" i="286"/>
  <c r="GD16" i="286"/>
  <c r="GD37" i="265"/>
  <c r="GD10" i="327"/>
  <c r="FD16" i="286"/>
  <c r="FD37" i="265"/>
  <c r="FD10" i="327"/>
  <c r="FK16" i="286"/>
  <c r="FK37" i="265"/>
  <c r="FK10" i="327"/>
  <c r="EH16" i="286"/>
  <c r="EH10" i="327"/>
  <c r="EH37" i="265"/>
  <c r="EA16" i="286"/>
  <c r="EA10" i="327"/>
  <c r="EA37" i="265"/>
  <c r="CS16" i="286"/>
  <c r="CS10" i="327"/>
  <c r="CS13" i="327" s="1"/>
  <c r="CS31" i="327" s="1"/>
  <c r="CS37" i="265"/>
  <c r="EB10" i="327"/>
  <c r="EB37" i="265"/>
  <c r="EB16" i="286"/>
  <c r="CA37" i="265"/>
  <c r="CA10" i="327"/>
  <c r="CA16" i="286"/>
  <c r="BW10" i="327"/>
  <c r="BW16" i="286"/>
  <c r="BW37" i="265"/>
  <c r="AN10" i="327"/>
  <c r="AN37" i="265"/>
  <c r="AN16" i="286"/>
  <c r="AG10" i="327"/>
  <c r="AG37" i="265"/>
  <c r="AG16" i="286"/>
  <c r="U10" i="327"/>
  <c r="U16" i="286"/>
  <c r="U37" i="265"/>
  <c r="FA10" i="327"/>
  <c r="FA16" i="286"/>
  <c r="FA37" i="265"/>
  <c r="CV10" i="327"/>
  <c r="CV37" i="265"/>
  <c r="CV16" i="286"/>
  <c r="CH10" i="327"/>
  <c r="CH16" i="286"/>
  <c r="CH37" i="265"/>
  <c r="BM37" i="265"/>
  <c r="BM16" i="286"/>
  <c r="BM10" i="327"/>
  <c r="BM13" i="327" s="1"/>
  <c r="BM31" i="327" s="1"/>
  <c r="BF37" i="265"/>
  <c r="BF16" i="286"/>
  <c r="BF10" i="327"/>
  <c r="W16" i="286"/>
  <c r="W37" i="265"/>
  <c r="W10" i="327"/>
  <c r="AT37" i="265"/>
  <c r="AT16" i="286"/>
  <c r="AT10" i="327"/>
  <c r="GC10" i="327"/>
  <c r="GC16" i="286"/>
  <c r="GC37" i="265"/>
  <c r="DU16" i="286"/>
  <c r="DU37" i="265"/>
  <c r="DU10" i="327"/>
  <c r="DU13" i="327" s="1"/>
  <c r="DU31" i="327" s="1"/>
  <c r="EY10" i="327"/>
  <c r="EY37" i="265"/>
  <c r="EY16" i="286"/>
  <c r="DR37" i="265"/>
  <c r="DR10" i="327"/>
  <c r="DR16" i="286"/>
  <c r="DD37" i="265"/>
  <c r="DD16" i="286"/>
  <c r="DD10" i="327"/>
  <c r="DG10" i="327"/>
  <c r="DG16" i="286"/>
  <c r="DG37" i="265"/>
  <c r="CK10" i="327"/>
  <c r="CK16" i="286"/>
  <c r="CK37" i="265"/>
  <c r="BC16" i="286"/>
  <c r="BC37" i="265"/>
  <c r="BC10" i="327"/>
  <c r="BA37" i="265"/>
  <c r="BA10" i="327"/>
  <c r="BA16" i="286"/>
  <c r="V10" i="327"/>
  <c r="V16" i="286"/>
  <c r="V37" i="265"/>
  <c r="AW37" i="265"/>
  <c r="AW16" i="286"/>
  <c r="AW10" i="327"/>
  <c r="GJ36" i="265"/>
  <c r="GJ12" i="327"/>
  <c r="GJ84" i="325"/>
  <c r="FP84" i="325"/>
  <c r="FP12" i="327"/>
  <c r="FP36" i="265"/>
  <c r="FE36" i="265"/>
  <c r="FE12" i="327"/>
  <c r="FE84" i="325"/>
  <c r="EW84" i="325"/>
  <c r="EW12" i="327"/>
  <c r="EW36" i="265"/>
  <c r="DA84" i="325"/>
  <c r="DA36" i="265"/>
  <c r="DA12" i="327"/>
  <c r="CV84" i="325"/>
  <c r="CV12" i="327"/>
  <c r="CV36" i="265"/>
  <c r="CT84" i="325"/>
  <c r="CT36" i="265"/>
  <c r="CT12" i="327"/>
  <c r="BS36" i="265"/>
  <c r="BS12" i="327"/>
  <c r="BS84" i="325"/>
  <c r="BW12" i="327"/>
  <c r="BW84" i="325"/>
  <c r="BW36" i="265"/>
  <c r="AO12" i="327"/>
  <c r="AO36" i="265"/>
  <c r="AO84" i="325"/>
  <c r="S12" i="327"/>
  <c r="S84" i="325"/>
  <c r="S36" i="265"/>
  <c r="Z36" i="265"/>
  <c r="Z84" i="325"/>
  <c r="Z12" i="327"/>
  <c r="ER84" i="325"/>
  <c r="ER12" i="327"/>
  <c r="ER36" i="265"/>
  <c r="FG36" i="265"/>
  <c r="FG84" i="325"/>
  <c r="FG12" i="327"/>
  <c r="EF36" i="265"/>
  <c r="EF84" i="325"/>
  <c r="EF12" i="327"/>
  <c r="ET84" i="325"/>
  <c r="ET12" i="327"/>
  <c r="ET36" i="265"/>
  <c r="CP36" i="265"/>
  <c r="CP84" i="325"/>
  <c r="CP12" i="327"/>
  <c r="DL36" i="265"/>
  <c r="DL12" i="327"/>
  <c r="DL84" i="325"/>
  <c r="CG12" i="327"/>
  <c r="CG36" i="265"/>
  <c r="CG84" i="325"/>
  <c r="BT84" i="325"/>
  <c r="BT36" i="265"/>
  <c r="BT12" i="327"/>
  <c r="AU36" i="265"/>
  <c r="AU84" i="325"/>
  <c r="AU12" i="327"/>
  <c r="T12" i="327"/>
  <c r="T84" i="325"/>
  <c r="T36" i="265"/>
  <c r="Q12" i="327"/>
  <c r="Q84" i="325"/>
  <c r="Q36" i="265"/>
  <c r="GD12" i="327"/>
  <c r="GD84" i="325"/>
  <c r="GD36" i="265"/>
  <c r="FA12" i="327"/>
  <c r="FA36" i="265"/>
  <c r="FA84" i="325"/>
  <c r="EY84" i="325"/>
  <c r="EY12" i="327"/>
  <c r="EY36" i="265"/>
  <c r="EG36" i="265"/>
  <c r="EG12" i="327"/>
  <c r="EG84" i="325"/>
  <c r="DF84" i="325"/>
  <c r="DF12" i="327"/>
  <c r="DF36" i="265"/>
  <c r="DT12" i="327"/>
  <c r="DT84" i="325"/>
  <c r="DT36" i="265"/>
  <c r="CB84" i="325"/>
  <c r="CB36" i="265"/>
  <c r="CB12" i="327"/>
  <c r="BJ84" i="325"/>
  <c r="BJ12" i="327"/>
  <c r="BJ36" i="265"/>
  <c r="BE84" i="325"/>
  <c r="BE12" i="327"/>
  <c r="BE36" i="265"/>
  <c r="AC84" i="325"/>
  <c r="AC12" i="327"/>
  <c r="AC36" i="265"/>
  <c r="N84" i="325"/>
  <c r="N36" i="265"/>
  <c r="N12" i="327"/>
  <c r="E345" i="322"/>
  <c r="H79" i="325"/>
  <c r="F264" i="321" s="1"/>
  <c r="J36" i="265"/>
  <c r="F359" i="321" s="1"/>
  <c r="J12" i="327"/>
  <c r="F1150" i="321" s="1"/>
  <c r="J84" i="325"/>
  <c r="F268" i="321" s="1"/>
  <c r="GC84" i="325"/>
  <c r="GC12" i="327"/>
  <c r="GC36" i="265"/>
  <c r="EN12" i="327"/>
  <c r="EN84" i="325"/>
  <c r="EN36" i="265"/>
  <c r="DK84" i="325"/>
  <c r="DK36" i="265"/>
  <c r="DK12" i="327"/>
  <c r="EC84" i="325"/>
  <c r="EC12" i="327"/>
  <c r="EC36" i="265"/>
  <c r="DP36" i="265"/>
  <c r="DP84" i="325"/>
  <c r="DP12" i="327"/>
  <c r="DE36" i="265"/>
  <c r="DE12" i="327"/>
  <c r="DE84" i="325"/>
  <c r="CJ12" i="327"/>
  <c r="CJ36" i="265"/>
  <c r="CJ84" i="325"/>
  <c r="BD36" i="265"/>
  <c r="BD12" i="327"/>
  <c r="BD84" i="325"/>
  <c r="AW84" i="325"/>
  <c r="AW12" i="327"/>
  <c r="AW36" i="265"/>
  <c r="O12" i="327"/>
  <c r="O36" i="265"/>
  <c r="O84" i="325"/>
  <c r="AJ84" i="325"/>
  <c r="AJ36" i="265"/>
  <c r="AJ12" i="327"/>
  <c r="FR10" i="327"/>
  <c r="FR37" i="265"/>
  <c r="FR16" i="286"/>
  <c r="GJ16" i="286"/>
  <c r="GJ10" i="327"/>
  <c r="GJ37" i="265"/>
  <c r="EE16" i="286"/>
  <c r="EE37" i="265"/>
  <c r="EE10" i="327"/>
  <c r="EV16" i="286"/>
  <c r="EV37" i="265"/>
  <c r="EV10" i="327"/>
  <c r="FP16" i="286"/>
  <c r="FP37" i="265"/>
  <c r="FP10" i="327"/>
  <c r="EI37" i="265"/>
  <c r="EI16" i="286"/>
  <c r="EI10" i="327"/>
  <c r="EM10" i="327"/>
  <c r="EM16" i="286"/>
  <c r="EM37" i="265"/>
  <c r="CN10" i="327"/>
  <c r="CN37" i="265"/>
  <c r="CN16" i="286"/>
  <c r="DY10" i="327"/>
  <c r="DY16" i="286"/>
  <c r="DY37" i="265"/>
  <c r="BY16" i="286"/>
  <c r="BY10" i="327"/>
  <c r="BY37" i="265"/>
  <c r="BK37" i="265"/>
  <c r="BK10" i="327"/>
  <c r="BK16" i="286"/>
  <c r="AS37" i="265"/>
  <c r="AS16" i="286"/>
  <c r="AS10" i="327"/>
  <c r="AI16" i="286"/>
  <c r="AI10" i="327"/>
  <c r="AI37" i="265"/>
  <c r="AE16" i="286"/>
  <c r="AE37" i="265"/>
  <c r="AE10" i="327"/>
  <c r="FS10" i="327"/>
  <c r="FS37" i="265"/>
  <c r="FS16" i="286"/>
  <c r="FL16" i="286"/>
  <c r="FL10" i="327"/>
  <c r="FL37" i="265"/>
  <c r="GI37" i="265"/>
  <c r="GI10" i="327"/>
  <c r="GI16" i="286"/>
  <c r="FY16" i="286"/>
  <c r="FY10" i="327"/>
  <c r="FY37" i="265"/>
  <c r="FB10" i="327"/>
  <c r="FB16" i="286"/>
  <c r="FB37" i="265"/>
  <c r="EF37" i="265"/>
  <c r="EF16" i="286"/>
  <c r="EF10" i="327"/>
  <c r="DB10" i="327"/>
  <c r="DB16" i="286"/>
  <c r="DB37" i="265"/>
  <c r="CO10" i="327"/>
  <c r="CO16" i="286"/>
  <c r="CO37" i="265"/>
  <c r="DE37" i="265"/>
  <c r="DE16" i="286"/>
  <c r="DE10" i="327"/>
  <c r="BS10" i="327"/>
  <c r="BS16" i="286"/>
  <c r="BS37" i="265"/>
  <c r="CJ37" i="265"/>
  <c r="CJ16" i="286"/>
  <c r="CJ10" i="327"/>
  <c r="AL10" i="327"/>
  <c r="AL16" i="286"/>
  <c r="AL37" i="265"/>
  <c r="L10" i="327"/>
  <c r="L16" i="286"/>
  <c r="L37" i="265"/>
  <c r="P16" i="286"/>
  <c r="P37" i="265"/>
  <c r="P10" i="327"/>
  <c r="EW16" i="286"/>
  <c r="EW37" i="265"/>
  <c r="EW10" i="327"/>
  <c r="DK16" i="286"/>
  <c r="DK10" i="327"/>
  <c r="DK37" i="265"/>
  <c r="CL16" i="286"/>
  <c r="CL10" i="327"/>
  <c r="CL37" i="265"/>
  <c r="BG16" i="286"/>
  <c r="BG10" i="327"/>
  <c r="BG37" i="265"/>
  <c r="AM37" i="265"/>
  <c r="AM10" i="327"/>
  <c r="AM16" i="286"/>
  <c r="AA37" i="265"/>
  <c r="AA10" i="327"/>
  <c r="AA16" i="286"/>
  <c r="S37" i="265"/>
  <c r="S10" i="327"/>
  <c r="S16" i="286"/>
  <c r="FU37" i="265"/>
  <c r="FU10" i="327"/>
  <c r="FU16" i="286"/>
  <c r="GE16" i="286"/>
  <c r="GE10" i="327"/>
  <c r="GE37" i="265"/>
  <c r="FF10" i="327"/>
  <c r="FF16" i="286"/>
  <c r="FF37" i="265"/>
  <c r="DI10" i="327"/>
  <c r="DI37" i="265"/>
  <c r="DI16" i="286"/>
  <c r="DN10" i="327"/>
  <c r="DN37" i="265"/>
  <c r="DN16" i="286"/>
  <c r="BV16" i="286"/>
  <c r="BV37" i="265"/>
  <c r="BV10" i="327"/>
  <c r="BP10" i="327"/>
  <c r="BP37" i="265"/>
  <c r="BP16" i="286"/>
  <c r="BU10" i="327"/>
  <c r="BU16" i="286"/>
  <c r="BU37" i="265"/>
  <c r="AZ16" i="286"/>
  <c r="AZ37" i="265"/>
  <c r="AZ10" i="327"/>
  <c r="AY16" i="286"/>
  <c r="AY37" i="265"/>
  <c r="AY10" i="327"/>
  <c r="M16" i="286"/>
  <c r="M37" i="265"/>
  <c r="M10" i="327"/>
  <c r="GH84" i="325"/>
  <c r="GH36" i="265"/>
  <c r="GH12" i="327"/>
  <c r="FI12" i="327"/>
  <c r="FI84" i="325"/>
  <c r="FI36" i="265"/>
  <c r="FK12" i="327"/>
  <c r="FK84" i="325"/>
  <c r="FK36" i="265"/>
  <c r="DW84" i="325"/>
  <c r="DW12" i="327"/>
  <c r="DW36" i="265"/>
  <c r="DI84" i="325"/>
  <c r="DI36" i="265"/>
  <c r="DI12" i="327"/>
  <c r="DG84" i="325"/>
  <c r="DG36" i="265"/>
  <c r="DG12" i="327"/>
  <c r="BU12" i="327"/>
  <c r="BU84" i="325"/>
  <c r="BU36" i="265"/>
  <c r="BR36" i="265"/>
  <c r="BR84" i="325"/>
  <c r="BR12" i="327"/>
  <c r="BX12" i="327"/>
  <c r="BX36" i="265"/>
  <c r="BX84" i="325"/>
  <c r="W12" i="327"/>
  <c r="W36" i="265"/>
  <c r="W84" i="325"/>
  <c r="AP12" i="327"/>
  <c r="AP84" i="325"/>
  <c r="AP36" i="265"/>
  <c r="GE36" i="265"/>
  <c r="GE84" i="325"/>
  <c r="GE12" i="327"/>
  <c r="GA84" i="325"/>
  <c r="GA12" i="327"/>
  <c r="GA36" i="265"/>
  <c r="FT36" i="265"/>
  <c r="FT84" i="325"/>
  <c r="FT12" i="327"/>
  <c r="EV36" i="265"/>
  <c r="EV12" i="327"/>
  <c r="EV84" i="325"/>
  <c r="DV84" i="325"/>
  <c r="DV36" i="265"/>
  <c r="DV12" i="327"/>
  <c r="DJ84" i="325"/>
  <c r="DJ36" i="265"/>
  <c r="DJ12" i="327"/>
  <c r="CY84" i="325"/>
  <c r="CY36" i="265"/>
  <c r="CY12" i="327"/>
  <c r="CF36" i="265"/>
  <c r="CF12" i="327"/>
  <c r="CF84" i="325"/>
  <c r="CH36" i="265"/>
  <c r="CH84" i="325"/>
  <c r="CH12" i="327"/>
  <c r="AL36" i="265"/>
  <c r="AL84" i="325"/>
  <c r="AL12" i="327"/>
  <c r="AG12" i="327"/>
  <c r="AG84" i="325"/>
  <c r="AG36" i="265"/>
  <c r="AS84" i="325"/>
  <c r="AS12" i="327"/>
  <c r="AS36" i="265"/>
  <c r="FC36" i="265"/>
  <c r="FC12" i="327"/>
  <c r="FC84" i="325"/>
  <c r="FW36" i="265"/>
  <c r="FW12" i="327"/>
  <c r="FW84" i="325"/>
  <c r="EP84" i="325"/>
  <c r="EP36" i="265"/>
  <c r="EP12" i="327"/>
  <c r="EQ84" i="325"/>
  <c r="EQ36" i="265"/>
  <c r="EQ12" i="327"/>
  <c r="CU84" i="325"/>
  <c r="CU12" i="327"/>
  <c r="CU36" i="265"/>
  <c r="DY36" i="265"/>
  <c r="DY12" i="327"/>
  <c r="DY84" i="325"/>
  <c r="CC84" i="325"/>
  <c r="CC12" i="327"/>
  <c r="CC36" i="265"/>
  <c r="BL84" i="325"/>
  <c r="BL12" i="327"/>
  <c r="BL36" i="265"/>
  <c r="BN36" i="265"/>
  <c r="BN84" i="325"/>
  <c r="BN12" i="327"/>
  <c r="AF84" i="325"/>
  <c r="AF36" i="265"/>
  <c r="AF12" i="327"/>
  <c r="K12" i="327"/>
  <c r="K84" i="325"/>
  <c r="K36" i="265"/>
  <c r="GG12" i="327"/>
  <c r="GG36" i="265"/>
  <c r="GG84" i="325"/>
  <c r="FQ36" i="265"/>
  <c r="FQ12" i="327"/>
  <c r="FQ84" i="325"/>
  <c r="FL84" i="325"/>
  <c r="FL12" i="327"/>
  <c r="FL36" i="265"/>
  <c r="ED84" i="325"/>
  <c r="ED36" i="265"/>
  <c r="ED12" i="327"/>
  <c r="DD84" i="325"/>
  <c r="DD36" i="265"/>
  <c r="DD12" i="327"/>
  <c r="CW84" i="325"/>
  <c r="CW12" i="327"/>
  <c r="CW36" i="265"/>
  <c r="EB12" i="327"/>
  <c r="EB84" i="325"/>
  <c r="EB36" i="265"/>
  <c r="BV12" i="327"/>
  <c r="BV36" i="265"/>
  <c r="BV84" i="325"/>
  <c r="BG36" i="265"/>
  <c r="BG84" i="325"/>
  <c r="BG12" i="327"/>
  <c r="BA84" i="325"/>
  <c r="BA12" i="327"/>
  <c r="BA36" i="265"/>
  <c r="AD12" i="327"/>
  <c r="AD84" i="325"/>
  <c r="AD36" i="265"/>
  <c r="U36" i="265"/>
  <c r="U12" i="327"/>
  <c r="U84" i="325"/>
  <c r="DZ16" i="286"/>
  <c r="DZ37" i="265"/>
  <c r="DZ10" i="327"/>
  <c r="ES37" i="265"/>
  <c r="ES16" i="286"/>
  <c r="ES10" i="327"/>
  <c r="H24" i="325"/>
  <c r="F223" i="321" s="1"/>
  <c r="J29" i="325"/>
  <c r="F228" i="321" s="1"/>
  <c r="GF37" i="265"/>
  <c r="GF10" i="327"/>
  <c r="GF16" i="286"/>
  <c r="ER16" i="286"/>
  <c r="ER10" i="327"/>
  <c r="ER37" i="265"/>
  <c r="ET10" i="327"/>
  <c r="ET37" i="265"/>
  <c r="ET16" i="286"/>
  <c r="DQ37" i="265"/>
  <c r="DQ10" i="327"/>
  <c r="DQ16" i="286"/>
  <c r="CW37" i="265"/>
  <c r="CW10" i="327"/>
  <c r="CW16" i="286"/>
  <c r="DA37" i="265"/>
  <c r="DA16" i="286"/>
  <c r="DA10" i="327"/>
  <c r="CC37" i="265"/>
  <c r="CC10" i="327"/>
  <c r="CC16" i="286"/>
  <c r="BN16" i="286"/>
  <c r="BN10" i="327"/>
  <c r="BN37" i="265"/>
  <c r="AU37" i="265"/>
  <c r="AU16" i="286"/>
  <c r="AU10" i="327"/>
  <c r="T16" i="286"/>
  <c r="T37" i="265"/>
  <c r="T10" i="327"/>
  <c r="AB10" i="327"/>
  <c r="AB37" i="265"/>
  <c r="AB16" i="286"/>
  <c r="EC16" i="286"/>
  <c r="EC10" i="327"/>
  <c r="EC37" i="265"/>
  <c r="GA37" i="265"/>
  <c r="GA16" i="286"/>
  <c r="GA10" i="327"/>
  <c r="FX37" i="265"/>
  <c r="FX16" i="286"/>
  <c r="FX10" i="327"/>
  <c r="FW16" i="286"/>
  <c r="FW37" i="265"/>
  <c r="FW10" i="327"/>
  <c r="FC10" i="327"/>
  <c r="FC16" i="286"/>
  <c r="FC37" i="265"/>
  <c r="FH16" i="286"/>
  <c r="FH37" i="265"/>
  <c r="FH10" i="327"/>
  <c r="CP37" i="265"/>
  <c r="CP10" i="327"/>
  <c r="CP16" i="286"/>
  <c r="DC16" i="286"/>
  <c r="DC37" i="265"/>
  <c r="DC10" i="327"/>
  <c r="CI10" i="327"/>
  <c r="CI16" i="286"/>
  <c r="CI37" i="265"/>
  <c r="BR10" i="327"/>
  <c r="BR16" i="286"/>
  <c r="BR37" i="265"/>
  <c r="BH16" i="286"/>
  <c r="BH37" i="265"/>
  <c r="BH10" i="327"/>
  <c r="Z10" i="327"/>
  <c r="Z16" i="286"/>
  <c r="Z37" i="265"/>
  <c r="K10" i="327"/>
  <c r="K16" i="286"/>
  <c r="K37" i="265"/>
  <c r="FN37" i="265"/>
  <c r="FN16" i="286"/>
  <c r="FN10" i="327"/>
  <c r="CY16" i="286"/>
  <c r="CY37" i="265"/>
  <c r="CY10" i="327"/>
  <c r="DO10" i="327"/>
  <c r="DO37" i="265"/>
  <c r="DO16" i="286"/>
  <c r="BZ10" i="327"/>
  <c r="BZ16" i="286"/>
  <c r="BZ37" i="265"/>
  <c r="CF16" i="286"/>
  <c r="CF37" i="265"/>
  <c r="CF10" i="327"/>
  <c r="BE10" i="327"/>
  <c r="BE37" i="265"/>
  <c r="BE16" i="286"/>
  <c r="R10" i="327"/>
  <c r="R37" i="265"/>
  <c r="R16" i="286"/>
  <c r="AO10" i="327"/>
  <c r="AO16" i="286"/>
  <c r="AO37" i="265"/>
  <c r="EX10" i="327"/>
  <c r="EX16" i="286"/>
  <c r="EX37" i="265"/>
  <c r="FT10" i="327"/>
  <c r="FT16" i="286"/>
  <c r="FT37" i="265"/>
  <c r="EP37" i="265"/>
  <c r="EP10" i="327"/>
  <c r="EP16" i="286"/>
  <c r="CX37" i="265"/>
  <c r="CX16" i="286"/>
  <c r="CX10" i="327"/>
  <c r="DP16" i="286"/>
  <c r="DP37" i="265"/>
  <c r="DP10" i="327"/>
  <c r="CE10" i="327"/>
  <c r="CE37" i="265"/>
  <c r="CE16" i="286"/>
  <c r="BO37" i="265"/>
  <c r="BO10" i="327"/>
  <c r="BO16" i="286"/>
  <c r="BQ10" i="327"/>
  <c r="BQ37" i="265"/>
  <c r="BQ16" i="286"/>
  <c r="AJ16" i="286"/>
  <c r="AJ10" i="327"/>
  <c r="AJ37" i="265"/>
  <c r="AK37" i="265"/>
  <c r="AK10" i="327"/>
  <c r="AK16" i="286"/>
  <c r="ES12" i="327"/>
  <c r="ES84" i="325"/>
  <c r="ES36" i="265"/>
  <c r="FS12" i="327"/>
  <c r="FS36" i="265"/>
  <c r="FS84" i="325"/>
  <c r="EH12" i="327"/>
  <c r="EH36" i="265"/>
  <c r="EH84" i="325"/>
  <c r="EK36" i="265"/>
  <c r="EK84" i="325"/>
  <c r="EK12" i="327"/>
  <c r="CR12" i="327"/>
  <c r="CR84" i="325"/>
  <c r="CR36" i="265"/>
  <c r="DS36" i="265"/>
  <c r="DS12" i="327"/>
  <c r="DS84" i="325"/>
  <c r="CK12" i="327"/>
  <c r="CK84" i="325"/>
  <c r="CK36" i="265"/>
  <c r="BZ12" i="327"/>
  <c r="BZ36" i="265"/>
  <c r="BZ84" i="325"/>
  <c r="AV84" i="325"/>
  <c r="AV36" i="265"/>
  <c r="AV12" i="327"/>
  <c r="V12" i="327"/>
  <c r="V84" i="325"/>
  <c r="V36" i="265"/>
  <c r="AE12" i="327"/>
  <c r="AE84" i="325"/>
  <c r="AE36" i="265"/>
  <c r="GI12" i="327"/>
  <c r="GI36" i="265"/>
  <c r="GI84" i="325"/>
  <c r="FO36" i="265"/>
  <c r="FO12" i="327"/>
  <c r="FO84" i="325"/>
  <c r="FD84" i="325"/>
  <c r="FD36" i="265"/>
  <c r="FD12" i="327"/>
  <c r="EU12" i="327"/>
  <c r="EU84" i="325"/>
  <c r="EU36" i="265"/>
  <c r="DQ12" i="327"/>
  <c r="DQ36" i="265"/>
  <c r="DQ84" i="325"/>
  <c r="CQ12" i="327"/>
  <c r="CQ36" i="265"/>
  <c r="CQ84" i="325"/>
  <c r="CE36" i="265"/>
  <c r="CE84" i="325"/>
  <c r="CE12" i="327"/>
  <c r="BQ12" i="327"/>
  <c r="BQ36" i="265"/>
  <c r="BQ84" i="325"/>
  <c r="BH36" i="265"/>
  <c r="BH12" i="327"/>
  <c r="BH84" i="325"/>
  <c r="AM12" i="327"/>
  <c r="AM36" i="265"/>
  <c r="AM84" i="325"/>
  <c r="P36" i="265"/>
  <c r="P12" i="327"/>
  <c r="P84" i="325"/>
  <c r="X84" i="325"/>
  <c r="X12" i="327"/>
  <c r="X36" i="265"/>
  <c r="FH36" i="265"/>
  <c r="FH84" i="325"/>
  <c r="FH12" i="327"/>
  <c r="FB84" i="325"/>
  <c r="FB12" i="327"/>
  <c r="FB36" i="265"/>
  <c r="EE36" i="265"/>
  <c r="EE12" i="327"/>
  <c r="EE84" i="325"/>
  <c r="EI36" i="265"/>
  <c r="EI12" i="327"/>
  <c r="EI84" i="325"/>
  <c r="CN84" i="325"/>
  <c r="CN12" i="327"/>
  <c r="CN36" i="265"/>
  <c r="DH36" i="265"/>
  <c r="DH84" i="325"/>
  <c r="DH12" i="327"/>
  <c r="CD36" i="265"/>
  <c r="CD12" i="327"/>
  <c r="CD84" i="325"/>
  <c r="BP36" i="265"/>
  <c r="BP12" i="327"/>
  <c r="BP84" i="325"/>
  <c r="AQ84" i="325"/>
  <c r="AQ12" i="327"/>
  <c r="AQ36" i="265"/>
  <c r="R84" i="325"/>
  <c r="R36" i="265"/>
  <c r="R12" i="327"/>
  <c r="L84" i="325"/>
  <c r="L36" i="265"/>
  <c r="L12" i="327"/>
  <c r="GB36" i="265"/>
  <c r="GB84" i="325"/>
  <c r="GB12" i="327"/>
  <c r="EX12" i="327"/>
  <c r="EX84" i="325"/>
  <c r="EX36" i="265"/>
  <c r="EO12" i="327"/>
  <c r="EO84" i="325"/>
  <c r="EO36" i="265"/>
  <c r="EA36" i="265"/>
  <c r="EA84" i="325"/>
  <c r="EA12" i="327"/>
  <c r="CO84" i="325"/>
  <c r="CO36" i="265"/>
  <c r="CO12" i="327"/>
  <c r="DM84" i="325"/>
  <c r="DM12" i="327"/>
  <c r="DM36" i="265"/>
  <c r="CA12" i="327"/>
  <c r="CA36" i="265"/>
  <c r="CA84" i="325"/>
  <c r="BI12" i="327"/>
  <c r="BI84" i="325"/>
  <c r="BI36" i="265"/>
  <c r="BC84" i="325"/>
  <c r="BC36" i="265"/>
  <c r="BC12" i="327"/>
  <c r="Y84" i="325"/>
  <c r="Y12" i="327"/>
  <c r="Y36" i="265"/>
  <c r="M36" i="265"/>
  <c r="M12" i="327"/>
  <c r="M84" i="325"/>
  <c r="AA13" i="327" l="1"/>
  <c r="AA31" i="327" s="1"/>
  <c r="FR13" i="327"/>
  <c r="FR31" i="327" s="1"/>
  <c r="DO13" i="327"/>
  <c r="DO31" i="327" s="1"/>
  <c r="FU13" i="327"/>
  <c r="FU31" i="327" s="1"/>
  <c r="AB13" i="327"/>
  <c r="AB31" i="327" s="1"/>
  <c r="AO13" i="327"/>
  <c r="AO31" i="327" s="1"/>
  <c r="CI13" i="327"/>
  <c r="CI31" i="327" s="1"/>
  <c r="T13" i="327"/>
  <c r="T31" i="327" s="1"/>
  <c r="J14" i="288"/>
  <c r="F742" i="321" s="1"/>
  <c r="BR13" i="327"/>
  <c r="BR31" i="327" s="1"/>
  <c r="BS13" i="327"/>
  <c r="BS31" i="327" s="1"/>
  <c r="CP13" i="327"/>
  <c r="CP31" i="327" s="1"/>
  <c r="GJ13" i="327"/>
  <c r="GJ31" i="327" s="1"/>
  <c r="GA13" i="327"/>
  <c r="GA31" i="327" s="1"/>
  <c r="EF13" i="327"/>
  <c r="EF31" i="327" s="1"/>
  <c r="H11" i="288"/>
  <c r="FN13" i="327"/>
  <c r="FN31" i="327" s="1"/>
  <c r="FF13" i="327"/>
  <c r="FF31" i="327" s="1"/>
  <c r="CL13" i="327"/>
  <c r="CL31" i="327" s="1"/>
  <c r="BO13" i="327"/>
  <c r="BO31" i="327" s="1"/>
  <c r="DP13" i="327"/>
  <c r="DP31" i="327" s="1"/>
  <c r="EC13" i="327"/>
  <c r="EC31" i="327" s="1"/>
  <c r="AU13" i="327"/>
  <c r="AU31" i="327" s="1"/>
  <c r="ET13" i="327"/>
  <c r="ET31" i="327" s="1"/>
  <c r="S13" i="327"/>
  <c r="S31" i="327" s="1"/>
  <c r="BK13" i="327"/>
  <c r="BK31" i="327" s="1"/>
  <c r="FY13" i="327"/>
  <c r="FY31" i="327" s="1"/>
  <c r="DR13" i="327"/>
  <c r="DR31" i="327" s="1"/>
  <c r="AN13" i="327"/>
  <c r="AN31" i="327" s="1"/>
  <c r="EZ13" i="327"/>
  <c r="EZ31" i="327" s="1"/>
  <c r="AK13" i="327"/>
  <c r="AK31" i="327" s="1"/>
  <c r="Z13" i="327"/>
  <c r="Z31" i="327" s="1"/>
  <c r="FH13" i="327"/>
  <c r="FH31" i="327" s="1"/>
  <c r="AX13" i="327"/>
  <c r="AX31" i="327" s="1"/>
  <c r="DQ13" i="327"/>
  <c r="DQ31" i="327" s="1"/>
  <c r="AZ13" i="327"/>
  <c r="AZ31" i="327" s="1"/>
  <c r="GF13" i="327"/>
  <c r="GF31" i="327" s="1"/>
  <c r="DZ13" i="327"/>
  <c r="DZ31" i="327" s="1"/>
  <c r="AY13" i="327"/>
  <c r="AY31" i="327" s="1"/>
  <c r="ER13" i="327"/>
  <c r="ER31" i="327" s="1"/>
  <c r="DN13" i="327"/>
  <c r="DN31" i="327" s="1"/>
  <c r="AI13" i="327"/>
  <c r="AI31" i="327" s="1"/>
  <c r="CC13" i="327"/>
  <c r="CC31" i="327" s="1"/>
  <c r="EL13" i="327"/>
  <c r="EL31" i="327" s="1"/>
  <c r="BP13" i="327"/>
  <c r="BP31" i="327" s="1"/>
  <c r="AL13" i="327"/>
  <c r="AL31" i="327" s="1"/>
  <c r="FC13" i="327"/>
  <c r="FC31" i="327" s="1"/>
  <c r="CX13" i="327"/>
  <c r="CX31" i="327" s="1"/>
  <c r="DB13" i="327"/>
  <c r="DB31" i="327" s="1"/>
  <c r="BZ13" i="327"/>
  <c r="BZ31" i="327" s="1"/>
  <c r="FX13" i="327"/>
  <c r="FX31" i="327" s="1"/>
  <c r="CW13" i="327"/>
  <c r="CW31" i="327" s="1"/>
  <c r="BU13" i="327"/>
  <c r="BU31" i="327" s="1"/>
  <c r="DI13" i="327"/>
  <c r="DI31" i="327" s="1"/>
  <c r="EM13" i="327"/>
  <c r="EM31" i="327" s="1"/>
  <c r="EX13" i="327"/>
  <c r="EX31" i="327" s="1"/>
  <c r="DC13" i="327"/>
  <c r="DC31" i="327" s="1"/>
  <c r="FW13" i="327"/>
  <c r="FW31" i="327" s="1"/>
  <c r="ES13" i="327"/>
  <c r="ES31" i="327" s="1"/>
  <c r="M13" i="327"/>
  <c r="M31" i="327" s="1"/>
  <c r="GI13" i="327"/>
  <c r="GI31" i="327" s="1"/>
  <c r="EI13" i="327"/>
  <c r="EI31" i="327" s="1"/>
  <c r="V13" i="327"/>
  <c r="V31" i="327" s="1"/>
  <c r="AT13" i="327"/>
  <c r="AT31" i="327" s="1"/>
  <c r="FA13" i="327"/>
  <c r="FA31" i="327" s="1"/>
  <c r="BW13" i="327"/>
  <c r="BW31" i="327" s="1"/>
  <c r="FK13" i="327"/>
  <c r="FK31" i="327" s="1"/>
  <c r="DJ13" i="327"/>
  <c r="DJ31" i="327" s="1"/>
  <c r="FM13" i="327"/>
  <c r="FM31" i="327" s="1"/>
  <c r="GE13" i="327"/>
  <c r="GE31" i="327" s="1"/>
  <c r="AM13" i="327"/>
  <c r="AM31" i="327" s="1"/>
  <c r="AE13" i="327"/>
  <c r="AE31" i="327" s="1"/>
  <c r="CN13" i="327"/>
  <c r="CN31" i="327" s="1"/>
  <c r="DG13" i="327"/>
  <c r="DG31" i="327" s="1"/>
  <c r="CE13" i="327"/>
  <c r="CE31" i="327" s="1"/>
  <c r="EP13" i="327"/>
  <c r="EP31" i="327" s="1"/>
  <c r="FT13" i="327"/>
  <c r="FT31" i="327" s="1"/>
  <c r="BE13" i="327"/>
  <c r="BE31" i="327" s="1"/>
  <c r="J30" i="325"/>
  <c r="F230" i="321" s="1"/>
  <c r="DK13" i="327"/>
  <c r="DK31" i="327" s="1"/>
  <c r="DE13" i="327"/>
  <c r="DE31" i="327" s="1"/>
  <c r="BY13" i="327"/>
  <c r="BY31" i="327" s="1"/>
  <c r="DY13" i="327"/>
  <c r="DY31" i="327" s="1"/>
  <c r="EE13" i="327"/>
  <c r="EE31" i="327" s="1"/>
  <c r="CK13" i="327"/>
  <c r="CK31" i="327" s="1"/>
  <c r="DD13" i="327"/>
  <c r="DD31" i="327" s="1"/>
  <c r="EY13" i="327"/>
  <c r="EY31" i="327" s="1"/>
  <c r="CV13" i="327"/>
  <c r="CV31" i="327" s="1"/>
  <c r="O13" i="327"/>
  <c r="O31" i="327" s="1"/>
  <c r="CT13" i="327"/>
  <c r="CT31" i="327" s="1"/>
  <c r="FV13" i="327"/>
  <c r="FV31" i="327" s="1"/>
  <c r="AV13" i="327"/>
  <c r="AV31" i="327" s="1"/>
  <c r="BL13" i="327"/>
  <c r="BL31" i="327" s="1"/>
  <c r="EU13" i="327"/>
  <c r="EU31" i="327" s="1"/>
  <c r="FQ13" i="327"/>
  <c r="FQ31" i="327" s="1"/>
  <c r="CZ13" i="327"/>
  <c r="CZ31" i="327" s="1"/>
  <c r="FO13" i="327"/>
  <c r="FO31" i="327" s="1"/>
  <c r="EQ13" i="327"/>
  <c r="EQ31" i="327" s="1"/>
  <c r="N13" i="327"/>
  <c r="N31" i="327" s="1"/>
  <c r="BD13" i="327"/>
  <c r="BD31" i="327" s="1"/>
  <c r="DH13" i="327"/>
  <c r="DH31" i="327" s="1"/>
  <c r="R13" i="327"/>
  <c r="R31" i="327" s="1"/>
  <c r="H29" i="325"/>
  <c r="P13" i="327"/>
  <c r="P31" i="327" s="1"/>
  <c r="CO13" i="327"/>
  <c r="CO31" i="327" s="1"/>
  <c r="AS13" i="327"/>
  <c r="AS31" i="327" s="1"/>
  <c r="EV13" i="327"/>
  <c r="EV31" i="327" s="1"/>
  <c r="H84" i="325"/>
  <c r="H12" i="327"/>
  <c r="H20" i="269" s="1"/>
  <c r="K20" i="269" s="1"/>
  <c r="H36" i="265"/>
  <c r="H68" i="269" s="1"/>
  <c r="K68" i="269" s="1"/>
  <c r="BA13" i="327"/>
  <c r="BA31" i="327" s="1"/>
  <c r="BF13" i="327"/>
  <c r="BF31" i="327" s="1"/>
  <c r="CH13" i="327"/>
  <c r="CH31" i="327" s="1"/>
  <c r="AG13" i="327"/>
  <c r="AG31" i="327" s="1"/>
  <c r="CA13" i="327"/>
  <c r="CA31" i="327" s="1"/>
  <c r="EB13" i="327"/>
  <c r="EB31" i="327" s="1"/>
  <c r="EH13" i="327"/>
  <c r="EH31" i="327" s="1"/>
  <c r="GD13" i="327"/>
  <c r="GD31" i="327" s="1"/>
  <c r="DW13" i="327"/>
  <c r="DW31" i="327" s="1"/>
  <c r="AC13" i="327"/>
  <c r="AC31" i="327" s="1"/>
  <c r="BT13" i="327"/>
  <c r="BT31" i="327" s="1"/>
  <c r="EO13" i="327"/>
  <c r="EO31" i="327" s="1"/>
  <c r="GB13" i="327"/>
  <c r="GB31" i="327" s="1"/>
  <c r="CU13" i="327"/>
  <c r="CU31" i="327" s="1"/>
  <c r="Y13" i="327"/>
  <c r="Y31" i="327" s="1"/>
  <c r="X13" i="327"/>
  <c r="X31" i="327" s="1"/>
  <c r="BI13" i="327"/>
  <c r="BI31" i="327" s="1"/>
  <c r="CM13" i="327"/>
  <c r="CM31" i="327" s="1"/>
  <c r="EG13" i="327"/>
  <c r="EG31" i="327" s="1"/>
  <c r="ED13" i="327"/>
  <c r="ED31" i="327" s="1"/>
  <c r="FJ13" i="327"/>
  <c r="FJ31" i="327" s="1"/>
  <c r="DV13" i="327"/>
  <c r="DV31" i="327" s="1"/>
  <c r="AH13" i="327"/>
  <c r="AH31" i="327" s="1"/>
  <c r="GH13" i="327"/>
  <c r="GH31" i="327" s="1"/>
  <c r="FI13" i="327"/>
  <c r="FI31" i="327" s="1"/>
  <c r="CF13" i="327"/>
  <c r="CF31" i="327" s="1"/>
  <c r="BN13" i="327"/>
  <c r="BN31" i="327" s="1"/>
  <c r="AJ13" i="327"/>
  <c r="AJ31" i="327" s="1"/>
  <c r="BQ13" i="327"/>
  <c r="BQ31" i="327" s="1"/>
  <c r="CY13" i="327"/>
  <c r="CY31" i="327" s="1"/>
  <c r="K13" i="327"/>
  <c r="K31" i="327" s="1"/>
  <c r="BH13" i="327"/>
  <c r="BH31" i="327" s="1"/>
  <c r="DA13" i="327"/>
  <c r="DA31" i="327" s="1"/>
  <c r="BV13" i="327"/>
  <c r="BV31" i="327" s="1"/>
  <c r="BG13" i="327"/>
  <c r="BG31" i="327" s="1"/>
  <c r="EW13" i="327"/>
  <c r="EW31" i="327" s="1"/>
  <c r="L13" i="327"/>
  <c r="L31" i="327" s="1"/>
  <c r="CJ13" i="327"/>
  <c r="CJ31" i="327" s="1"/>
  <c r="FB13" i="327"/>
  <c r="FB31" i="327" s="1"/>
  <c r="FL13" i="327"/>
  <c r="FL31" i="327" s="1"/>
  <c r="FS13" i="327"/>
  <c r="FS31" i="327" s="1"/>
  <c r="FP13" i="327"/>
  <c r="FP31" i="327" s="1"/>
  <c r="J86" i="325"/>
  <c r="F271" i="321" s="1"/>
  <c r="AW13" i="327"/>
  <c r="AW31" i="327" s="1"/>
  <c r="GC13" i="327"/>
  <c r="GC31" i="327" s="1"/>
  <c r="W13" i="327"/>
  <c r="W31" i="327" s="1"/>
  <c r="U13" i="327"/>
  <c r="U31" i="327" s="1"/>
  <c r="EA13" i="327"/>
  <c r="EA31" i="327" s="1"/>
  <c r="FD13" i="327"/>
  <c r="FD31" i="327" s="1"/>
  <c r="CB13" i="327"/>
  <c r="CB31" i="327" s="1"/>
  <c r="BX13" i="327"/>
  <c r="BX31" i="327" s="1"/>
  <c r="EK13" i="327"/>
  <c r="EK31" i="327" s="1"/>
  <c r="DF13" i="327"/>
  <c r="DF31" i="327" s="1"/>
  <c r="Q13" i="327"/>
  <c r="Q31" i="327" s="1"/>
  <c r="CQ13" i="327"/>
  <c r="CQ31" i="327" s="1"/>
  <c r="EJ13" i="327"/>
  <c r="EJ31" i="327" s="1"/>
  <c r="CG13" i="327"/>
  <c r="CG31" i="327" s="1"/>
  <c r="BJ13" i="327"/>
  <c r="BJ31" i="327" s="1"/>
  <c r="DT13" i="327"/>
  <c r="DT31" i="327" s="1"/>
  <c r="BB13" i="327"/>
  <c r="BB31" i="327" s="1"/>
  <c r="FG13" i="327"/>
  <c r="FG31" i="327" s="1"/>
  <c r="EN13" i="327"/>
  <c r="EN31" i="327" s="1"/>
  <c r="BC13" i="327"/>
  <c r="BC31" i="327" s="1"/>
  <c r="CD13" i="327"/>
  <c r="CD31" i="327" s="1"/>
  <c r="AQ13" i="327"/>
  <c r="AQ31" i="327" s="1"/>
  <c r="AD13" i="327"/>
  <c r="AD31" i="327" s="1"/>
  <c r="AF13" i="327"/>
  <c r="AF31" i="327" s="1"/>
  <c r="AP13" i="327"/>
  <c r="AP31" i="327" s="1"/>
  <c r="DM13" i="327"/>
  <c r="DM31" i="327" s="1"/>
  <c r="DL13" i="327"/>
  <c r="DL31" i="327" s="1"/>
  <c r="AR13" i="327"/>
  <c r="AR31" i="327" s="1"/>
  <c r="DX13" i="327"/>
  <c r="DX31" i="327" s="1"/>
  <c r="CR13" i="327"/>
  <c r="CR31" i="327" s="1"/>
  <c r="FE13" i="327"/>
  <c r="FE31" i="327" s="1"/>
  <c r="DS13" i="327"/>
  <c r="DS31" i="327" s="1"/>
  <c r="GG13" i="327"/>
  <c r="GG31" i="327" s="1"/>
  <c r="J22" i="288" l="1"/>
  <c r="F749" i="321" s="1"/>
  <c r="E279" i="322"/>
  <c r="J60" i="288"/>
  <c r="F783" i="321" s="1"/>
  <c r="J146" i="325"/>
  <c r="F328" i="321" s="1"/>
  <c r="J24" i="288"/>
  <c r="F752" i="321" s="1"/>
  <c r="E348" i="322"/>
  <c r="J74" i="265"/>
  <c r="F393" i="321" s="1"/>
  <c r="K83" i="325"/>
  <c r="L68" i="269"/>
  <c r="J68" i="269"/>
  <c r="J20" i="269"/>
  <c r="L20" i="269"/>
  <c r="J37" i="265"/>
  <c r="F360" i="321" s="1"/>
  <c r="J16" i="286"/>
  <c r="F170" i="321" s="1"/>
  <c r="H30" i="325"/>
  <c r="F229" i="321" s="1"/>
  <c r="J10" i="327"/>
  <c r="F1148" i="321" s="1"/>
  <c r="J147" i="325" l="1"/>
  <c r="F330" i="321" s="1"/>
  <c r="H146" i="325"/>
  <c r="E283" i="322"/>
  <c r="J27" i="288"/>
  <c r="F754" i="321" s="1"/>
  <c r="H147" i="325"/>
  <c r="F329" i="321" s="1"/>
  <c r="H37" i="265"/>
  <c r="H69" i="269" s="1"/>
  <c r="K69" i="269" s="1"/>
  <c r="H10" i="327"/>
  <c r="H18" i="269" s="1"/>
  <c r="K18" i="269" s="1"/>
  <c r="H16" i="286"/>
  <c r="K131" i="325"/>
  <c r="K132" i="325" s="1"/>
  <c r="K94" i="325"/>
  <c r="K112" i="325"/>
  <c r="K113" i="325" s="1"/>
  <c r="K119" i="325" s="1"/>
  <c r="K120" i="325" s="1"/>
  <c r="J18" i="286"/>
  <c r="F173" i="321" s="1"/>
  <c r="J38" i="265"/>
  <c r="F362" i="321" s="1"/>
  <c r="J13" i="327"/>
  <c r="F1152" i="321" s="1"/>
  <c r="K17" i="288" l="1"/>
  <c r="K95" i="325"/>
  <c r="E276" i="322"/>
  <c r="J75" i="288"/>
  <c r="F795" i="321" s="1"/>
  <c r="J34" i="288"/>
  <c r="F758" i="321" s="1"/>
  <c r="H75" i="288"/>
  <c r="E337" i="322"/>
  <c r="E340" i="322"/>
  <c r="J16" i="315"/>
  <c r="F1178" i="321" s="1"/>
  <c r="J42" i="265"/>
  <c r="F367" i="321" s="1"/>
  <c r="K136" i="325"/>
  <c r="K27" i="327"/>
  <c r="J18" i="269"/>
  <c r="L18" i="269"/>
  <c r="K100" i="325"/>
  <c r="J69" i="269"/>
  <c r="L69" i="269"/>
  <c r="H13" i="327"/>
  <c r="F1151" i="321" s="1"/>
  <c r="E367" i="322"/>
  <c r="J31" i="327"/>
  <c r="F1167" i="321" s="1"/>
  <c r="J75" i="265"/>
  <c r="F394" i="321" s="1"/>
  <c r="K15" i="286"/>
  <c r="K10" i="286" s="1"/>
  <c r="K12" i="286" s="1"/>
  <c r="K28" i="327"/>
  <c r="K137" i="325"/>
  <c r="K138" i="325" l="1"/>
  <c r="K96" i="325"/>
  <c r="K29" i="327"/>
  <c r="K32" i="327" s="1"/>
  <c r="K34" i="327" s="1"/>
  <c r="K101" i="325"/>
  <c r="K17" i="286"/>
  <c r="K18" i="286" s="1"/>
  <c r="L15" i="286" s="1"/>
  <c r="K72" i="288"/>
  <c r="K13" i="286"/>
  <c r="K52" i="265" s="1"/>
  <c r="J44" i="315"/>
  <c r="F1186" i="321" s="1"/>
  <c r="H21" i="269"/>
  <c r="K21" i="269" s="1"/>
  <c r="H31" i="327"/>
  <c r="K85" i="325"/>
  <c r="K86" i="325" s="1"/>
  <c r="K60" i="288" s="1"/>
  <c r="K12" i="288"/>
  <c r="K14" i="288" s="1"/>
  <c r="K16" i="265"/>
  <c r="K40" i="265"/>
  <c r="J33" i="327"/>
  <c r="F1170" i="321" s="1"/>
  <c r="J34" i="327"/>
  <c r="F1174" i="321" s="1"/>
  <c r="J46" i="265"/>
  <c r="F371" i="321" s="1"/>
  <c r="K102" i="325" l="1"/>
  <c r="K18" i="288"/>
  <c r="K19" i="288" s="1"/>
  <c r="K139" i="325"/>
  <c r="K75" i="265"/>
  <c r="K22" i="288"/>
  <c r="K33" i="327"/>
  <c r="K35" i="265"/>
  <c r="K38" i="265" s="1"/>
  <c r="K9" i="285"/>
  <c r="K29" i="285"/>
  <c r="K13" i="325"/>
  <c r="K14" i="325" s="1"/>
  <c r="K17" i="315" s="1"/>
  <c r="K45" i="315" s="1"/>
  <c r="L21" i="269"/>
  <c r="J21" i="269"/>
  <c r="J50" i="265"/>
  <c r="F375" i="321" s="1"/>
  <c r="K74" i="265"/>
  <c r="L83" i="325"/>
  <c r="L10" i="286"/>
  <c r="L12" i="286" s="1"/>
  <c r="L72" i="288" s="1"/>
  <c r="K36" i="288" l="1"/>
  <c r="K23" i="288"/>
  <c r="K24" i="288" s="1"/>
  <c r="K27" i="288" s="1"/>
  <c r="K41" i="265"/>
  <c r="K16" i="315"/>
  <c r="K44" i="315" s="1"/>
  <c r="K34" i="288"/>
  <c r="K42" i="265"/>
  <c r="K46" i="265" s="1"/>
  <c r="J53" i="265"/>
  <c r="F378" i="321" s="1"/>
  <c r="L112" i="325"/>
  <c r="L113" i="325" s="1"/>
  <c r="L119" i="325" s="1"/>
  <c r="L120" i="325" s="1"/>
  <c r="L94" i="325"/>
  <c r="L131" i="325"/>
  <c r="L132" i="325" s="1"/>
  <c r="L13" i="286"/>
  <c r="L17" i="286"/>
  <c r="L18" i="286" s="1"/>
  <c r="L17" i="288" l="1"/>
  <c r="L95" i="325"/>
  <c r="L100" i="325"/>
  <c r="L136" i="325"/>
  <c r="L27" i="327"/>
  <c r="J43" i="286"/>
  <c r="F191" i="321" s="1"/>
  <c r="J32" i="286"/>
  <c r="F182" i="321" s="1"/>
  <c r="L28" i="327"/>
  <c r="L137" i="325"/>
  <c r="L75" i="265"/>
  <c r="M15" i="286"/>
  <c r="K50" i="265"/>
  <c r="L52" i="265"/>
  <c r="L18" i="288" l="1"/>
  <c r="L19" i="288" s="1"/>
  <c r="L36" i="288" s="1"/>
  <c r="L101" i="325"/>
  <c r="L138" i="325"/>
  <c r="L96" i="325"/>
  <c r="L29" i="327"/>
  <c r="L32" i="327" s="1"/>
  <c r="L34" i="327" s="1"/>
  <c r="L23" i="288"/>
  <c r="L85" i="325"/>
  <c r="L86" i="325" s="1"/>
  <c r="L60" i="288" s="1"/>
  <c r="J44" i="286"/>
  <c r="F192" i="321" s="1"/>
  <c r="L16" i="265"/>
  <c r="L40" i="265"/>
  <c r="K53" i="265"/>
  <c r="M10" i="286"/>
  <c r="M12" i="286" s="1"/>
  <c r="M72" i="288" s="1"/>
  <c r="L139" i="325" l="1"/>
  <c r="L12" i="288"/>
  <c r="L14" i="288" s="1"/>
  <c r="L22" i="288" s="1"/>
  <c r="L24" i="288" s="1"/>
  <c r="L102" i="325"/>
  <c r="L33" i="327"/>
  <c r="L13" i="325"/>
  <c r="L14" i="325" s="1"/>
  <c r="L17" i="315" s="1"/>
  <c r="L45" i="315" s="1"/>
  <c r="L9" i="285"/>
  <c r="L29" i="285"/>
  <c r="L35" i="265"/>
  <c r="L38" i="265" s="1"/>
  <c r="L16" i="315" s="1"/>
  <c r="L44" i="315" s="1"/>
  <c r="J47" i="286"/>
  <c r="F194" i="321" s="1"/>
  <c r="M83" i="325"/>
  <c r="L74" i="265"/>
  <c r="M13" i="286"/>
  <c r="M17" i="286"/>
  <c r="M18" i="286" s="1"/>
  <c r="K32" i="286"/>
  <c r="K43" i="286"/>
  <c r="L41" i="265" l="1"/>
  <c r="L42" i="265"/>
  <c r="L46" i="265" s="1"/>
  <c r="L34" i="288"/>
  <c r="L27" i="288"/>
  <c r="M131" i="325"/>
  <c r="M132" i="325" s="1"/>
  <c r="M94" i="325"/>
  <c r="M112" i="325"/>
  <c r="M113" i="325" s="1"/>
  <c r="M119" i="325" s="1"/>
  <c r="M120" i="325" s="1"/>
  <c r="M75" i="265"/>
  <c r="N15" i="286"/>
  <c r="M52" i="265"/>
  <c r="M17" i="288" l="1"/>
  <c r="M95" i="325"/>
  <c r="M100" i="325"/>
  <c r="M27" i="327"/>
  <c r="M136" i="325"/>
  <c r="M138" i="325" s="1"/>
  <c r="M137" i="325"/>
  <c r="M28" i="327"/>
  <c r="N10" i="286"/>
  <c r="N12" i="286" s="1"/>
  <c r="N72" i="288" s="1"/>
  <c r="L50" i="265"/>
  <c r="M139" i="325" l="1"/>
  <c r="M101" i="325"/>
  <c r="M18" i="288" s="1"/>
  <c r="M19" i="288" s="1"/>
  <c r="M96" i="325"/>
  <c r="M29" i="327"/>
  <c r="M32" i="327" s="1"/>
  <c r="M33" i="327" s="1"/>
  <c r="M12" i="288"/>
  <c r="M14" i="288" s="1"/>
  <c r="M40" i="265"/>
  <c r="M16" i="265"/>
  <c r="M85" i="325"/>
  <c r="M86" i="325" s="1"/>
  <c r="M60" i="288" s="1"/>
  <c r="L53" i="265"/>
  <c r="N13" i="286"/>
  <c r="N17" i="286"/>
  <c r="N18" i="286" s="1"/>
  <c r="M36" i="288" l="1"/>
  <c r="M23" i="288"/>
  <c r="M102" i="325"/>
  <c r="M22" i="288"/>
  <c r="M24" i="288" s="1"/>
  <c r="M34" i="327"/>
  <c r="N83" i="325"/>
  <c r="M74" i="265"/>
  <c r="M35" i="265"/>
  <c r="M38" i="265" s="1"/>
  <c r="M13" i="325"/>
  <c r="M14" i="325" s="1"/>
  <c r="M17" i="315" s="1"/>
  <c r="M45" i="315" s="1"/>
  <c r="M29" i="285"/>
  <c r="M9" i="285"/>
  <c r="N75" i="265"/>
  <c r="O15" i="286"/>
  <c r="N52" i="265"/>
  <c r="L32" i="286"/>
  <c r="L43" i="286"/>
  <c r="M41" i="265" l="1"/>
  <c r="M42" i="265"/>
  <c r="M46" i="265" s="1"/>
  <c r="M34" i="288"/>
  <c r="M27" i="288"/>
  <c r="M16" i="315"/>
  <c r="M44" i="315" s="1"/>
  <c r="N94" i="325"/>
  <c r="N131" i="325"/>
  <c r="N132" i="325" s="1"/>
  <c r="N112" i="325"/>
  <c r="N113" i="325" s="1"/>
  <c r="N119" i="325" s="1"/>
  <c r="N120" i="325" s="1"/>
  <c r="O10" i="286"/>
  <c r="O12" i="286" s="1"/>
  <c r="O72" i="288" s="1"/>
  <c r="N17" i="288" l="1"/>
  <c r="N95" i="325"/>
  <c r="N27" i="327"/>
  <c r="N136" i="325"/>
  <c r="N138" i="325" s="1"/>
  <c r="N28" i="327"/>
  <c r="N137" i="325"/>
  <c r="N100" i="325"/>
  <c r="O17" i="286"/>
  <c r="O18" i="286" s="1"/>
  <c r="O13" i="286"/>
  <c r="M50" i="265"/>
  <c r="N139" i="325" l="1"/>
  <c r="N101" i="325"/>
  <c r="N18" i="288" s="1"/>
  <c r="N19" i="288" s="1"/>
  <c r="N96" i="325"/>
  <c r="N29" i="327"/>
  <c r="N32" i="327" s="1"/>
  <c r="N33" i="327" s="1"/>
  <c r="N12" i="288"/>
  <c r="N14" i="288" s="1"/>
  <c r="N40" i="265"/>
  <c r="N16" i="265"/>
  <c r="O75" i="265"/>
  <c r="P15" i="286"/>
  <c r="M53" i="265"/>
  <c r="O52" i="265"/>
  <c r="N36" i="288" l="1"/>
  <c r="N23" i="288"/>
  <c r="N102" i="325"/>
  <c r="N85" i="325"/>
  <c r="N86" i="325" s="1"/>
  <c r="N60" i="288" s="1"/>
  <c r="N34" i="327"/>
  <c r="N22" i="288"/>
  <c r="N24" i="288" s="1"/>
  <c r="N35" i="265"/>
  <c r="N38" i="265" s="1"/>
  <c r="N16" i="315" s="1"/>
  <c r="N44" i="315" s="1"/>
  <c r="N13" i="325"/>
  <c r="N14" i="325" s="1"/>
  <c r="N17" i="315" s="1"/>
  <c r="N45" i="315" s="1"/>
  <c r="N29" i="285"/>
  <c r="N9" i="285"/>
  <c r="N74" i="265"/>
  <c r="O83" i="325"/>
  <c r="M43" i="286"/>
  <c r="M32" i="286"/>
  <c r="P10" i="286"/>
  <c r="P12" i="286" s="1"/>
  <c r="P72" i="288" s="1"/>
  <c r="N41" i="265" l="1"/>
  <c r="N42" i="265"/>
  <c r="N46" i="265" s="1"/>
  <c r="N34" i="288"/>
  <c r="N27" i="288"/>
  <c r="O94" i="325"/>
  <c r="O112" i="325"/>
  <c r="O113" i="325" s="1"/>
  <c r="O119" i="325" s="1"/>
  <c r="O120" i="325" s="1"/>
  <c r="O131" i="325"/>
  <c r="O132" i="325" s="1"/>
  <c r="P13" i="286"/>
  <c r="P52" i="265" s="1"/>
  <c r="P17" i="286"/>
  <c r="P18" i="286" s="1"/>
  <c r="O95" i="325" l="1"/>
  <c r="O96" i="325" s="1"/>
  <c r="O28" i="327"/>
  <c r="O137" i="325"/>
  <c r="O27" i="327"/>
  <c r="O136" i="325"/>
  <c r="O100" i="325"/>
  <c r="N50" i="265"/>
  <c r="P75" i="265"/>
  <c r="Q15" i="286"/>
  <c r="O138" i="325" l="1"/>
  <c r="O139" i="325" s="1"/>
  <c r="O101" i="325"/>
  <c r="O102" i="325" s="1"/>
  <c r="O41" i="265" s="1"/>
  <c r="O17" i="288"/>
  <c r="O29" i="327"/>
  <c r="O32" i="327" s="1"/>
  <c r="O33" i="327" s="1"/>
  <c r="O12" i="288"/>
  <c r="O14" i="288" s="1"/>
  <c r="O22" i="288" s="1"/>
  <c r="O16" i="265"/>
  <c r="O40" i="265"/>
  <c r="Q10" i="286"/>
  <c r="Q12" i="286" s="1"/>
  <c r="Q72" i="288" s="1"/>
  <c r="N53" i="265"/>
  <c r="O18" i="288" l="1"/>
  <c r="O19" i="288" s="1"/>
  <c r="O85" i="325"/>
  <c r="O86" i="325" s="1"/>
  <c r="O60" i="288" s="1"/>
  <c r="O34" i="327"/>
  <c r="O74" i="265"/>
  <c r="P83" i="325"/>
  <c r="O9" i="285"/>
  <c r="O13" i="325"/>
  <c r="O14" i="325" s="1"/>
  <c r="O17" i="315" s="1"/>
  <c r="O45" i="315" s="1"/>
  <c r="O35" i="265"/>
  <c r="O38" i="265" s="1"/>
  <c r="O34" i="288" s="1"/>
  <c r="O29" i="285"/>
  <c r="N32" i="286"/>
  <c r="N43" i="286"/>
  <c r="Q13" i="286"/>
  <c r="Q52" i="265" s="1"/>
  <c r="Q17" i="286"/>
  <c r="Q18" i="286" s="1"/>
  <c r="O36" i="288" l="1"/>
  <c r="O23" i="288"/>
  <c r="O24" i="288" s="1"/>
  <c r="O27" i="288" s="1"/>
  <c r="P112" i="325"/>
  <c r="P113" i="325" s="1"/>
  <c r="P119" i="325" s="1"/>
  <c r="P120" i="325" s="1"/>
  <c r="P131" i="325"/>
  <c r="P132" i="325" s="1"/>
  <c r="P94" i="325"/>
  <c r="O16" i="315"/>
  <c r="O44" i="315" s="1"/>
  <c r="O42" i="265"/>
  <c r="O46" i="265" s="1"/>
  <c r="O50" i="265" s="1"/>
  <c r="O53" i="265" s="1"/>
  <c r="Q75" i="265"/>
  <c r="R15" i="286"/>
  <c r="P17" i="288" l="1"/>
  <c r="P95" i="325"/>
  <c r="P96" i="325" s="1"/>
  <c r="P100" i="325"/>
  <c r="P28" i="327"/>
  <c r="P137" i="325"/>
  <c r="O32" i="286"/>
  <c r="O43" i="286"/>
  <c r="P27" i="327"/>
  <c r="P136" i="325"/>
  <c r="P138" i="325" s="1"/>
  <c r="P139" i="325" s="1"/>
  <c r="R10" i="286"/>
  <c r="R12" i="286" s="1"/>
  <c r="R72" i="288" s="1"/>
  <c r="P18" i="288" l="1"/>
  <c r="P19" i="288" s="1"/>
  <c r="P36" i="288" s="1"/>
  <c r="P101" i="325"/>
  <c r="P102" i="325" s="1"/>
  <c r="P29" i="327"/>
  <c r="P32" i="327" s="1"/>
  <c r="P34" i="327" s="1"/>
  <c r="P12" i="288"/>
  <c r="P14" i="288" s="1"/>
  <c r="P22" i="288" s="1"/>
  <c r="P23" i="288"/>
  <c r="P9" i="285"/>
  <c r="P85" i="325"/>
  <c r="P86" i="325" s="1"/>
  <c r="P60" i="288" s="1"/>
  <c r="P41" i="265"/>
  <c r="P16" i="265"/>
  <c r="P40" i="265"/>
  <c r="R13" i="286"/>
  <c r="R52" i="265" s="1"/>
  <c r="R17" i="286"/>
  <c r="R18" i="286" s="1"/>
  <c r="P13" i="325" l="1"/>
  <c r="P14" i="325" s="1"/>
  <c r="P17" i="315" s="1"/>
  <c r="P45" i="315" s="1"/>
  <c r="P29" i="285"/>
  <c r="P35" i="265"/>
  <c r="P38" i="265" s="1"/>
  <c r="P42" i="265" s="1"/>
  <c r="P46" i="265" s="1"/>
  <c r="P50" i="265" s="1"/>
  <c r="P53" i="265" s="1"/>
  <c r="P32" i="286" s="1"/>
  <c r="P24" i="288"/>
  <c r="P27" i="288" s="1"/>
  <c r="P33" i="327"/>
  <c r="Q83" i="325"/>
  <c r="P74" i="265"/>
  <c r="R75" i="265"/>
  <c r="S15" i="286"/>
  <c r="P34" i="288" l="1"/>
  <c r="P16" i="315"/>
  <c r="P44" i="315" s="1"/>
  <c r="P43" i="286"/>
  <c r="Q131" i="325"/>
  <c r="Q132" i="325" s="1"/>
  <c r="Q94" i="325"/>
  <c r="Q112" i="325"/>
  <c r="Q113" i="325" s="1"/>
  <c r="Q119" i="325" s="1"/>
  <c r="Q120" i="325" s="1"/>
  <c r="S10" i="286"/>
  <c r="S12" i="286" s="1"/>
  <c r="S72" i="288" s="1"/>
  <c r="Q17" i="288" l="1"/>
  <c r="Q95" i="325"/>
  <c r="Q96" i="325" s="1"/>
  <c r="Q27" i="327"/>
  <c r="Q136" i="325"/>
  <c r="Q138" i="325" s="1"/>
  <c r="Q139" i="325" s="1"/>
  <c r="Q100" i="325"/>
  <c r="Q28" i="327"/>
  <c r="Q137" i="325"/>
  <c r="S17" i="286"/>
  <c r="S18" i="286" s="1"/>
  <c r="S13" i="286"/>
  <c r="S52" i="265" s="1"/>
  <c r="Q29" i="327" l="1"/>
  <c r="Q101" i="325"/>
  <c r="Q102" i="325" s="1"/>
  <c r="Q40" i="265"/>
  <c r="Q16" i="265"/>
  <c r="Q41" i="265"/>
  <c r="Q85" i="325"/>
  <c r="Q86" i="325" s="1"/>
  <c r="Q60" i="288" s="1"/>
  <c r="Q12" i="288"/>
  <c r="Q14" i="288" s="1"/>
  <c r="Q22" i="288" s="1"/>
  <c r="Q32" i="327"/>
  <c r="S75" i="265"/>
  <c r="T15" i="286"/>
  <c r="Q18" i="288" l="1"/>
  <c r="Q19" i="288" s="1"/>
  <c r="R83" i="325"/>
  <c r="Q74" i="265"/>
  <c r="Q33" i="327"/>
  <c r="Q34" i="327"/>
  <c r="Q9" i="285"/>
  <c r="Q13" i="325"/>
  <c r="Q14" i="325" s="1"/>
  <c r="Q17" i="315" s="1"/>
  <c r="Q45" i="315" s="1"/>
  <c r="Q29" i="285"/>
  <c r="Q35" i="265"/>
  <c r="Q38" i="265" s="1"/>
  <c r="Q34" i="288" s="1"/>
  <c r="T10" i="286"/>
  <c r="T12" i="286" s="1"/>
  <c r="T72" i="288" s="1"/>
  <c r="Q36" i="288" l="1"/>
  <c r="Q23" i="288"/>
  <c r="Q24" i="288" s="1"/>
  <c r="Q27" i="288" s="1"/>
  <c r="Q16" i="315"/>
  <c r="Q44" i="315" s="1"/>
  <c r="Q42" i="265"/>
  <c r="Q46" i="265" s="1"/>
  <c r="Q50" i="265" s="1"/>
  <c r="Q53" i="265" s="1"/>
  <c r="R94" i="325"/>
  <c r="R112" i="325"/>
  <c r="R113" i="325" s="1"/>
  <c r="R119" i="325" s="1"/>
  <c r="R120" i="325" s="1"/>
  <c r="R131" i="325"/>
  <c r="R132" i="325" s="1"/>
  <c r="T17" i="286"/>
  <c r="T18" i="286" s="1"/>
  <c r="T13" i="286"/>
  <c r="T52" i="265" s="1"/>
  <c r="R17" i="288" l="1"/>
  <c r="R95" i="325"/>
  <c r="R96" i="325" s="1"/>
  <c r="R27" i="327"/>
  <c r="R136" i="325"/>
  <c r="R100" i="325"/>
  <c r="Q32" i="286"/>
  <c r="Q43" i="286"/>
  <c r="R137" i="325"/>
  <c r="R28" i="327"/>
  <c r="T75" i="265"/>
  <c r="U15" i="286"/>
  <c r="R18" i="288" l="1"/>
  <c r="R19" i="288" s="1"/>
  <c r="R36" i="288" s="1"/>
  <c r="R101" i="325"/>
  <c r="R102" i="325" s="1"/>
  <c r="R138" i="325"/>
  <c r="R139" i="325" s="1"/>
  <c r="R29" i="327"/>
  <c r="R23" i="288"/>
  <c r="R12" i="288"/>
  <c r="R14" i="288" s="1"/>
  <c r="R22" i="288" s="1"/>
  <c r="R32" i="327"/>
  <c r="R16" i="265"/>
  <c r="R40" i="265"/>
  <c r="R85" i="325"/>
  <c r="R86" i="325" s="1"/>
  <c r="R60" i="288" s="1"/>
  <c r="R41" i="265"/>
  <c r="U10" i="286"/>
  <c r="U12" i="286" s="1"/>
  <c r="U72" i="288" s="1"/>
  <c r="R24" i="288" l="1"/>
  <c r="R27" i="288" s="1"/>
  <c r="R9" i="285"/>
  <c r="R29" i="285"/>
  <c r="R33" i="327"/>
  <c r="R34" i="327"/>
  <c r="R13" i="325"/>
  <c r="R14" i="325" s="1"/>
  <c r="R17" i="315" s="1"/>
  <c r="R45" i="315" s="1"/>
  <c r="R35" i="265"/>
  <c r="R38" i="265" s="1"/>
  <c r="R74" i="265"/>
  <c r="S83" i="325"/>
  <c r="U13" i="286"/>
  <c r="U52" i="265" s="1"/>
  <c r="U17" i="286"/>
  <c r="U18" i="286" s="1"/>
  <c r="R16" i="315" l="1"/>
  <c r="R44" i="315" s="1"/>
  <c r="R34" i="288"/>
  <c r="R42" i="265"/>
  <c r="R46" i="265" s="1"/>
  <c r="R50" i="265" s="1"/>
  <c r="R53" i="265" s="1"/>
  <c r="S131" i="325"/>
  <c r="S132" i="325" s="1"/>
  <c r="S94" i="325"/>
  <c r="S112" i="325"/>
  <c r="S113" i="325" s="1"/>
  <c r="S119" i="325" s="1"/>
  <c r="S120" i="325" s="1"/>
  <c r="U75" i="265"/>
  <c r="V15" i="286"/>
  <c r="S17" i="288" l="1"/>
  <c r="S95" i="325"/>
  <c r="S96" i="325" s="1"/>
  <c r="R32" i="286"/>
  <c r="R43" i="286"/>
  <c r="S100" i="325"/>
  <c r="S27" i="327"/>
  <c r="S136" i="325"/>
  <c r="S137" i="325"/>
  <c r="S28" i="327"/>
  <c r="V10" i="286"/>
  <c r="V12" i="286" s="1"/>
  <c r="V72" i="288" s="1"/>
  <c r="S138" i="325" l="1"/>
  <c r="S139" i="325" s="1"/>
  <c r="S101" i="325"/>
  <c r="S102" i="325" s="1"/>
  <c r="S41" i="265" s="1"/>
  <c r="S29" i="327"/>
  <c r="S32" i="327" s="1"/>
  <c r="S33" i="327" s="1"/>
  <c r="S12" i="288"/>
  <c r="S14" i="288" s="1"/>
  <c r="S22" i="288" s="1"/>
  <c r="S85" i="325"/>
  <c r="S86" i="325" s="1"/>
  <c r="S60" i="288" s="1"/>
  <c r="S40" i="265"/>
  <c r="S16" i="265"/>
  <c r="V13" i="286"/>
  <c r="V52" i="265" s="1"/>
  <c r="V17" i="286"/>
  <c r="V18" i="286" s="1"/>
  <c r="S18" i="288" l="1"/>
  <c r="S19" i="288" s="1"/>
  <c r="S9" i="285"/>
  <c r="S34" i="327"/>
  <c r="S29" i="285"/>
  <c r="S13" i="325"/>
  <c r="S14" i="325" s="1"/>
  <c r="S17" i="315" s="1"/>
  <c r="S45" i="315" s="1"/>
  <c r="S35" i="265"/>
  <c r="S38" i="265" s="1"/>
  <c r="S74" i="265"/>
  <c r="T83" i="325"/>
  <c r="V75" i="265"/>
  <c r="W15" i="286"/>
  <c r="S23" i="288" l="1"/>
  <c r="S24" i="288" s="1"/>
  <c r="S27" i="288" s="1"/>
  <c r="S36" i="288"/>
  <c r="S16" i="315"/>
  <c r="S44" i="315" s="1"/>
  <c r="S34" i="288"/>
  <c r="S42" i="265"/>
  <c r="S46" i="265" s="1"/>
  <c r="S50" i="265" s="1"/>
  <c r="S53" i="265" s="1"/>
  <c r="T94" i="325"/>
  <c r="T112" i="325"/>
  <c r="T113" i="325" s="1"/>
  <c r="T119" i="325" s="1"/>
  <c r="T120" i="325" s="1"/>
  <c r="T131" i="325"/>
  <c r="T132" i="325" s="1"/>
  <c r="W10" i="286"/>
  <c r="W12" i="286" s="1"/>
  <c r="W72" i="288" s="1"/>
  <c r="T95" i="325" l="1"/>
  <c r="T96" i="325" s="1"/>
  <c r="S32" i="286"/>
  <c r="S43" i="286"/>
  <c r="T137" i="325"/>
  <c r="T28" i="327"/>
  <c r="T27" i="327"/>
  <c r="T136" i="325"/>
  <c r="T100" i="325"/>
  <c r="W17" i="286"/>
  <c r="W18" i="286" s="1"/>
  <c r="W13" i="286"/>
  <c r="W52" i="265" s="1"/>
  <c r="T138" i="325" l="1"/>
  <c r="T139" i="325" s="1"/>
  <c r="T101" i="325"/>
  <c r="T102" i="325" s="1"/>
  <c r="T17" i="288"/>
  <c r="T29" i="327"/>
  <c r="T32" i="327" s="1"/>
  <c r="T33" i="327" s="1"/>
  <c r="T12" i="288"/>
  <c r="T14" i="288" s="1"/>
  <c r="T22" i="288" s="1"/>
  <c r="T40" i="265"/>
  <c r="T16" i="265"/>
  <c r="T41" i="265"/>
  <c r="T85" i="325"/>
  <c r="T86" i="325" s="1"/>
  <c r="T60" i="288" s="1"/>
  <c r="W75" i="265"/>
  <c r="X15" i="286"/>
  <c r="T18" i="288" l="1"/>
  <c r="T19" i="288" s="1"/>
  <c r="T34" i="327"/>
  <c r="T35" i="265"/>
  <c r="T38" i="265" s="1"/>
  <c r="T29" i="285"/>
  <c r="T9" i="285"/>
  <c r="T13" i="325"/>
  <c r="T14" i="325" s="1"/>
  <c r="T17" i="315" s="1"/>
  <c r="T45" i="315" s="1"/>
  <c r="T74" i="265"/>
  <c r="U83" i="325"/>
  <c r="X10" i="286"/>
  <c r="X12" i="286" s="1"/>
  <c r="X72" i="288" s="1"/>
  <c r="T36" i="288" l="1"/>
  <c r="T23" i="288"/>
  <c r="T24" i="288" s="1"/>
  <c r="T27" i="288" s="1"/>
  <c r="T16" i="315"/>
  <c r="T44" i="315" s="1"/>
  <c r="T34" i="288"/>
  <c r="T42" i="265"/>
  <c r="T46" i="265" s="1"/>
  <c r="T50" i="265" s="1"/>
  <c r="T53" i="265" s="1"/>
  <c r="U131" i="325"/>
  <c r="U132" i="325" s="1"/>
  <c r="U94" i="325"/>
  <c r="U112" i="325"/>
  <c r="U113" i="325" s="1"/>
  <c r="U119" i="325" s="1"/>
  <c r="U120" i="325" s="1"/>
  <c r="X17" i="286"/>
  <c r="X18" i="286" s="1"/>
  <c r="X13" i="286"/>
  <c r="X52" i="265" s="1"/>
  <c r="U17" i="288" l="1"/>
  <c r="U95" i="325"/>
  <c r="U96" i="325" s="1"/>
  <c r="T43" i="286"/>
  <c r="T32" i="286"/>
  <c r="U136" i="325"/>
  <c r="U138" i="325" s="1"/>
  <c r="U139" i="325" s="1"/>
  <c r="U27" i="327"/>
  <c r="U100" i="325"/>
  <c r="U137" i="325"/>
  <c r="U28" i="327"/>
  <c r="U29" i="327" s="1"/>
  <c r="X75" i="265"/>
  <c r="Y15" i="286"/>
  <c r="U18" i="288" l="1"/>
  <c r="U19" i="288" s="1"/>
  <c r="U23" i="288" s="1"/>
  <c r="U101" i="325"/>
  <c r="U102" i="325" s="1"/>
  <c r="U36" i="288"/>
  <c r="U85" i="325"/>
  <c r="U86" i="325" s="1"/>
  <c r="U60" i="288" s="1"/>
  <c r="U41" i="265"/>
  <c r="U40" i="265"/>
  <c r="U16" i="265"/>
  <c r="U32" i="327"/>
  <c r="U12" i="288"/>
  <c r="U14" i="288" s="1"/>
  <c r="U22" i="288" s="1"/>
  <c r="Y10" i="286"/>
  <c r="Y12" i="286" s="1"/>
  <c r="Y72" i="288" s="1"/>
  <c r="U24" i="288" l="1"/>
  <c r="U27" i="288" s="1"/>
  <c r="U35" i="265"/>
  <c r="U38" i="265" s="1"/>
  <c r="U34" i="288" s="1"/>
  <c r="U13" i="325"/>
  <c r="U14" i="325" s="1"/>
  <c r="U17" i="315" s="1"/>
  <c r="U45" i="315" s="1"/>
  <c r="U9" i="285"/>
  <c r="U29" i="285"/>
  <c r="U34" i="327"/>
  <c r="U33" i="327"/>
  <c r="U74" i="265"/>
  <c r="V83" i="325"/>
  <c r="Y13" i="286"/>
  <c r="Y52" i="265" s="1"/>
  <c r="Y17" i="286"/>
  <c r="Y18" i="286" s="1"/>
  <c r="V112" i="325" l="1"/>
  <c r="V113" i="325" s="1"/>
  <c r="V119" i="325" s="1"/>
  <c r="V120" i="325" s="1"/>
  <c r="V94" i="325"/>
  <c r="V131" i="325"/>
  <c r="V132" i="325" s="1"/>
  <c r="U16" i="315"/>
  <c r="U44" i="315" s="1"/>
  <c r="U42" i="265"/>
  <c r="U46" i="265" s="1"/>
  <c r="U50" i="265" s="1"/>
  <c r="U53" i="265" s="1"/>
  <c r="Y75" i="265"/>
  <c r="Z15" i="286"/>
  <c r="V17" i="288" l="1"/>
  <c r="V95" i="325"/>
  <c r="V96" i="325" s="1"/>
  <c r="V28" i="327"/>
  <c r="V137" i="325"/>
  <c r="V100" i="325"/>
  <c r="U32" i="286"/>
  <c r="U43" i="286"/>
  <c r="V27" i="327"/>
  <c r="V136" i="325"/>
  <c r="V138" i="325" s="1"/>
  <c r="V139" i="325" s="1"/>
  <c r="Z10" i="286"/>
  <c r="Z12" i="286" s="1"/>
  <c r="Z72" i="288" s="1"/>
  <c r="V101" i="325" l="1"/>
  <c r="V102" i="325" s="1"/>
  <c r="V29" i="327"/>
  <c r="V32" i="327" s="1"/>
  <c r="V34" i="327" s="1"/>
  <c r="V12" i="288"/>
  <c r="V14" i="288" s="1"/>
  <c r="V22" i="288" s="1"/>
  <c r="V41" i="265"/>
  <c r="V85" i="325"/>
  <c r="V86" i="325" s="1"/>
  <c r="V60" i="288" s="1"/>
  <c r="V16" i="265"/>
  <c r="V40" i="265"/>
  <c r="Z13" i="286"/>
  <c r="Z52" i="265" s="1"/>
  <c r="Z17" i="286"/>
  <c r="Z18" i="286" s="1"/>
  <c r="V18" i="288" l="1"/>
  <c r="V19" i="288" s="1"/>
  <c r="V33" i="327"/>
  <c r="V74" i="265"/>
  <c r="W83" i="325"/>
  <c r="V13" i="325"/>
  <c r="V14" i="325" s="1"/>
  <c r="V17" i="315" s="1"/>
  <c r="V45" i="315" s="1"/>
  <c r="V9" i="285"/>
  <c r="V29" i="285"/>
  <c r="V35" i="265"/>
  <c r="V38" i="265" s="1"/>
  <c r="V34" i="288" s="1"/>
  <c r="Z75" i="265"/>
  <c r="AA15" i="286"/>
  <c r="V36" i="288" l="1"/>
  <c r="V23" i="288"/>
  <c r="V24" i="288" s="1"/>
  <c r="V27" i="288" s="1"/>
  <c r="V42" i="265"/>
  <c r="V46" i="265" s="1"/>
  <c r="V50" i="265" s="1"/>
  <c r="V53" i="265" s="1"/>
  <c r="V16" i="315"/>
  <c r="V44" i="315" s="1"/>
  <c r="W94" i="325"/>
  <c r="W112" i="325"/>
  <c r="W113" i="325" s="1"/>
  <c r="W119" i="325" s="1"/>
  <c r="W120" i="325" s="1"/>
  <c r="W131" i="325"/>
  <c r="W132" i="325" s="1"/>
  <c r="AA10" i="286"/>
  <c r="AA12" i="286" s="1"/>
  <c r="AA72" i="288" s="1"/>
  <c r="W17" i="288" l="1"/>
  <c r="W95" i="325"/>
  <c r="W96" i="325" s="1"/>
  <c r="W27" i="327"/>
  <c r="W136" i="325"/>
  <c r="W138" i="325" s="1"/>
  <c r="W139" i="325" s="1"/>
  <c r="W100" i="325"/>
  <c r="W137" i="325"/>
  <c r="W28" i="327"/>
  <c r="V32" i="286"/>
  <c r="V43" i="286"/>
  <c r="AA13" i="286"/>
  <c r="AA52" i="265" s="1"/>
  <c r="AA17" i="286"/>
  <c r="AA18" i="286" s="1"/>
  <c r="W18" i="288" l="1"/>
  <c r="W19" i="288" s="1"/>
  <c r="W101" i="325"/>
  <c r="W102" i="325" s="1"/>
  <c r="W29" i="327"/>
  <c r="W32" i="327" s="1"/>
  <c r="W23" i="288"/>
  <c r="W36" i="288"/>
  <c r="W12" i="288"/>
  <c r="W14" i="288" s="1"/>
  <c r="W22" i="288" s="1"/>
  <c r="W85" i="325"/>
  <c r="W86" i="325" s="1"/>
  <c r="W60" i="288" s="1"/>
  <c r="W41" i="265"/>
  <c r="W40" i="265"/>
  <c r="W16" i="265"/>
  <c r="AA75" i="265"/>
  <c r="AB15" i="286"/>
  <c r="W24" i="288" l="1"/>
  <c r="W27" i="288" s="1"/>
  <c r="W13" i="325"/>
  <c r="W14" i="325" s="1"/>
  <c r="W17" i="315" s="1"/>
  <c r="W45" i="315" s="1"/>
  <c r="W9" i="285"/>
  <c r="W29" i="285"/>
  <c r="W35" i="265"/>
  <c r="W38" i="265" s="1"/>
  <c r="W33" i="327"/>
  <c r="W34" i="327"/>
  <c r="W74" i="265"/>
  <c r="X83" i="325"/>
  <c r="AB10" i="286"/>
  <c r="AB12" i="286" s="1"/>
  <c r="AB72" i="288" s="1"/>
  <c r="W16" i="315" l="1"/>
  <c r="W44" i="315" s="1"/>
  <c r="W34" i="288"/>
  <c r="W42" i="265"/>
  <c r="W46" i="265" s="1"/>
  <c r="W50" i="265" s="1"/>
  <c r="W53" i="265" s="1"/>
  <c r="X131" i="325"/>
  <c r="X132" i="325" s="1"/>
  <c r="X94" i="325"/>
  <c r="X112" i="325"/>
  <c r="X113" i="325" s="1"/>
  <c r="X119" i="325" s="1"/>
  <c r="X120" i="325" s="1"/>
  <c r="AB13" i="286"/>
  <c r="AB52" i="265" s="1"/>
  <c r="AB17" i="286"/>
  <c r="AB18" i="286" s="1"/>
  <c r="X17" i="288" l="1"/>
  <c r="X95" i="325"/>
  <c r="X96" i="325" s="1"/>
  <c r="W43" i="286"/>
  <c r="W32" i="286"/>
  <c r="X27" i="327"/>
  <c r="X136" i="325"/>
  <c r="X100" i="325"/>
  <c r="X137" i="325"/>
  <c r="X28" i="327"/>
  <c r="X29" i="327" s="1"/>
  <c r="AB75" i="265"/>
  <c r="AC15" i="286"/>
  <c r="X138" i="325" l="1"/>
  <c r="X139" i="325" s="1"/>
  <c r="X101" i="325"/>
  <c r="X102" i="325" s="1"/>
  <c r="X41" i="265"/>
  <c r="X40" i="265"/>
  <c r="X16" i="265"/>
  <c r="X12" i="288"/>
  <c r="X14" i="288" s="1"/>
  <c r="X22" i="288" s="1"/>
  <c r="X32" i="327"/>
  <c r="AC10" i="286"/>
  <c r="AC12" i="286" s="1"/>
  <c r="AC72" i="288" s="1"/>
  <c r="X85" i="325" l="1"/>
  <c r="X86" i="325" s="1"/>
  <c r="X60" i="288" s="1"/>
  <c r="X18" i="288"/>
  <c r="X19" i="288" s="1"/>
  <c r="X34" i="327"/>
  <c r="X33" i="327"/>
  <c r="X35" i="265"/>
  <c r="X38" i="265" s="1"/>
  <c r="X34" i="288" s="1"/>
  <c r="X13" i="325"/>
  <c r="X14" i="325" s="1"/>
  <c r="X17" i="315" s="1"/>
  <c r="X45" i="315" s="1"/>
  <c r="X9" i="285"/>
  <c r="X29" i="285"/>
  <c r="Y83" i="325"/>
  <c r="X74" i="265"/>
  <c r="AC17" i="286"/>
  <c r="AC18" i="286" s="1"/>
  <c r="AC13" i="286"/>
  <c r="AC52" i="265" s="1"/>
  <c r="X36" i="288" l="1"/>
  <c r="X23" i="288"/>
  <c r="X24" i="288" s="1"/>
  <c r="X27" i="288" s="1"/>
  <c r="Y112" i="325"/>
  <c r="Y113" i="325" s="1"/>
  <c r="Y119" i="325" s="1"/>
  <c r="Y120" i="325" s="1"/>
  <c r="Y131" i="325"/>
  <c r="Y132" i="325" s="1"/>
  <c r="Y94" i="325"/>
  <c r="X16" i="315"/>
  <c r="X44" i="315" s="1"/>
  <c r="X42" i="265"/>
  <c r="X46" i="265" s="1"/>
  <c r="X50" i="265" s="1"/>
  <c r="X53" i="265" s="1"/>
  <c r="AC75" i="265"/>
  <c r="AD15" i="286"/>
  <c r="Y95" i="325" l="1"/>
  <c r="Y96" i="325" s="1"/>
  <c r="Y100" i="325"/>
  <c r="Y137" i="325"/>
  <c r="Y28" i="327"/>
  <c r="X32" i="286"/>
  <c r="X43" i="286"/>
  <c r="Y27" i="327"/>
  <c r="Y136" i="325"/>
  <c r="Y138" i="325" s="1"/>
  <c r="Y139" i="325" s="1"/>
  <c r="AD10" i="286"/>
  <c r="AD12" i="286" s="1"/>
  <c r="AD72" i="288" s="1"/>
  <c r="Y18" i="288" l="1"/>
  <c r="Y101" i="325"/>
  <c r="Y102" i="325" s="1"/>
  <c r="Y17" i="288"/>
  <c r="Y29" i="327"/>
  <c r="Y32" i="327" s="1"/>
  <c r="Y33" i="327" s="1"/>
  <c r="Y12" i="288"/>
  <c r="Y14" i="288" s="1"/>
  <c r="Y22" i="288" s="1"/>
  <c r="Y85" i="325"/>
  <c r="Y86" i="325" s="1"/>
  <c r="Y60" i="288" s="1"/>
  <c r="Y41" i="265"/>
  <c r="Y16" i="265"/>
  <c r="Y40" i="265"/>
  <c r="AD13" i="286"/>
  <c r="AD52" i="265" s="1"/>
  <c r="AD17" i="286"/>
  <c r="AD18" i="286" s="1"/>
  <c r="Y19" i="288" l="1"/>
  <c r="Y34" i="327"/>
  <c r="Y35" i="265"/>
  <c r="Y38" i="265" s="1"/>
  <c r="Y34" i="288" s="1"/>
  <c r="Y13" i="325"/>
  <c r="Y14" i="325" s="1"/>
  <c r="Y17" i="315" s="1"/>
  <c r="Y45" i="315" s="1"/>
  <c r="Y9" i="285"/>
  <c r="Y29" i="285"/>
  <c r="Y74" i="265"/>
  <c r="Z83" i="325"/>
  <c r="AD75" i="265"/>
  <c r="AE15" i="286"/>
  <c r="Y23" i="288" l="1"/>
  <c r="Y24" i="288" s="1"/>
  <c r="Y27" i="288" s="1"/>
  <c r="Y36" i="288"/>
  <c r="Z112" i="325"/>
  <c r="Z113" i="325" s="1"/>
  <c r="Z119" i="325" s="1"/>
  <c r="Z120" i="325" s="1"/>
  <c r="Z131" i="325"/>
  <c r="Z132" i="325" s="1"/>
  <c r="Z94" i="325"/>
  <c r="Y16" i="315"/>
  <c r="Y44" i="315" s="1"/>
  <c r="Y42" i="265"/>
  <c r="Y46" i="265" s="1"/>
  <c r="Y50" i="265" s="1"/>
  <c r="Y53" i="265" s="1"/>
  <c r="AE10" i="286"/>
  <c r="AE12" i="286" s="1"/>
  <c r="AE72" i="288" s="1"/>
  <c r="Z17" i="288" l="1"/>
  <c r="Z95" i="325"/>
  <c r="Z96" i="325" s="1"/>
  <c r="Z100" i="325"/>
  <c r="Z137" i="325"/>
  <c r="Z28" i="327"/>
  <c r="Z29" i="327" s="1"/>
  <c r="Y32" i="286"/>
  <c r="Y43" i="286"/>
  <c r="Z27" i="327"/>
  <c r="Z136" i="325"/>
  <c r="Z138" i="325" s="1"/>
  <c r="Z139" i="325" s="1"/>
  <c r="AE17" i="286"/>
  <c r="AE18" i="286" s="1"/>
  <c r="AE13" i="286"/>
  <c r="AE52" i="265" s="1"/>
  <c r="Z101" i="325" l="1"/>
  <c r="Z102" i="325" s="1"/>
  <c r="Z32" i="327"/>
  <c r="Z34" i="327" s="1"/>
  <c r="Z12" i="288"/>
  <c r="Z14" i="288" s="1"/>
  <c r="Z22" i="288" s="1"/>
  <c r="Z16" i="265"/>
  <c r="Z40" i="265"/>
  <c r="Z85" i="325"/>
  <c r="Z86" i="325" s="1"/>
  <c r="Z60" i="288" s="1"/>
  <c r="Z41" i="265"/>
  <c r="AE75" i="265"/>
  <c r="AF15" i="286"/>
  <c r="Z18" i="288" l="1"/>
  <c r="Z19" i="288" s="1"/>
  <c r="Z33" i="327"/>
  <c r="AA83" i="325"/>
  <c r="Z74" i="265"/>
  <c r="Z29" i="285"/>
  <c r="Z13" i="325"/>
  <c r="Z14" i="325" s="1"/>
  <c r="Z17" i="315" s="1"/>
  <c r="Z45" i="315" s="1"/>
  <c r="Z35" i="265"/>
  <c r="Z38" i="265" s="1"/>
  <c r="Z34" i="288" s="1"/>
  <c r="Z9" i="285"/>
  <c r="AF10" i="286"/>
  <c r="AF12" i="286" s="1"/>
  <c r="AF72" i="288" s="1"/>
  <c r="Z36" i="288" l="1"/>
  <c r="Z23" i="288"/>
  <c r="Z24" i="288" s="1"/>
  <c r="Z27" i="288" s="1"/>
  <c r="Z16" i="315"/>
  <c r="Z44" i="315" s="1"/>
  <c r="Z42" i="265"/>
  <c r="Z46" i="265" s="1"/>
  <c r="Z50" i="265" s="1"/>
  <c r="Z53" i="265" s="1"/>
  <c r="AA112" i="325"/>
  <c r="AA113" i="325" s="1"/>
  <c r="AA119" i="325" s="1"/>
  <c r="AA120" i="325" s="1"/>
  <c r="AA94" i="325"/>
  <c r="AA131" i="325"/>
  <c r="AA132" i="325" s="1"/>
  <c r="AF17" i="286"/>
  <c r="AF18" i="286" s="1"/>
  <c r="AF13" i="286"/>
  <c r="AF52" i="265" s="1"/>
  <c r="AA17" i="288" l="1"/>
  <c r="AA95" i="325"/>
  <c r="AA96" i="325" s="1"/>
  <c r="AA100" i="325"/>
  <c r="AA27" i="327"/>
  <c r="AA136" i="325"/>
  <c r="AA138" i="325" s="1"/>
  <c r="AA139" i="325" s="1"/>
  <c r="Z32" i="286"/>
  <c r="Z43" i="286"/>
  <c r="AA137" i="325"/>
  <c r="AA28" i="327"/>
  <c r="AF75" i="265"/>
  <c r="AG15" i="286"/>
  <c r="AA18" i="288" l="1"/>
  <c r="AA19" i="288" s="1"/>
  <c r="AA23" i="288" s="1"/>
  <c r="AA101" i="325"/>
  <c r="AA102" i="325" s="1"/>
  <c r="AA29" i="327"/>
  <c r="AA32" i="327" s="1"/>
  <c r="AA33" i="327" s="1"/>
  <c r="AA36" i="288"/>
  <c r="AA12" i="288"/>
  <c r="AA14" i="288" s="1"/>
  <c r="AA22" i="288" s="1"/>
  <c r="AA85" i="325"/>
  <c r="AA86" i="325" s="1"/>
  <c r="AA60" i="288" s="1"/>
  <c r="AA41" i="265"/>
  <c r="AA16" i="265"/>
  <c r="AA40" i="265"/>
  <c r="AG10" i="286"/>
  <c r="AG12" i="286" s="1"/>
  <c r="AG72" i="288" s="1"/>
  <c r="AA24" i="288" l="1"/>
  <c r="AA27" i="288" s="1"/>
  <c r="AA34" i="327"/>
  <c r="AA74" i="265"/>
  <c r="AB83" i="325"/>
  <c r="AA9" i="285"/>
  <c r="AA35" i="265"/>
  <c r="AA38" i="265" s="1"/>
  <c r="AA34" i="288" s="1"/>
  <c r="AA13" i="325"/>
  <c r="AA14" i="325" s="1"/>
  <c r="AA17" i="315" s="1"/>
  <c r="AA45" i="315" s="1"/>
  <c r="AA29" i="285"/>
  <c r="AG13" i="286"/>
  <c r="AG52" i="265" s="1"/>
  <c r="AG17" i="286"/>
  <c r="AG18" i="286" s="1"/>
  <c r="AA16" i="315" l="1"/>
  <c r="AA44" i="315" s="1"/>
  <c r="AA42" i="265"/>
  <c r="AA46" i="265" s="1"/>
  <c r="AA50" i="265" s="1"/>
  <c r="AA53" i="265" s="1"/>
  <c r="AB94" i="325"/>
  <c r="AB112" i="325"/>
  <c r="AB113" i="325" s="1"/>
  <c r="AB119" i="325" s="1"/>
  <c r="AB120" i="325" s="1"/>
  <c r="AB131" i="325"/>
  <c r="AB132" i="325" s="1"/>
  <c r="AG75" i="265"/>
  <c r="AH15" i="286"/>
  <c r="AB17" i="288" l="1"/>
  <c r="AB95" i="325"/>
  <c r="AB96" i="325" s="1"/>
  <c r="AB27" i="327"/>
  <c r="AB136" i="325"/>
  <c r="AB100" i="325"/>
  <c r="AA43" i="286"/>
  <c r="AA32" i="286"/>
  <c r="AB137" i="325"/>
  <c r="AB28" i="327"/>
  <c r="AH10" i="286"/>
  <c r="AH12" i="286" s="1"/>
  <c r="AH72" i="288" s="1"/>
  <c r="AB138" i="325" l="1"/>
  <c r="AB139" i="325" s="1"/>
  <c r="AB101" i="325"/>
  <c r="AB102" i="325" s="1"/>
  <c r="AB29" i="327"/>
  <c r="AB41" i="265"/>
  <c r="AB85" i="325"/>
  <c r="AB86" i="325" s="1"/>
  <c r="AB60" i="288" s="1"/>
  <c r="AB12" i="288"/>
  <c r="AB14" i="288" s="1"/>
  <c r="AB22" i="288" s="1"/>
  <c r="AB16" i="265"/>
  <c r="AB40" i="265"/>
  <c r="AB32" i="327"/>
  <c r="AH17" i="286"/>
  <c r="AH18" i="286" s="1"/>
  <c r="AH13" i="286"/>
  <c r="AH52" i="265" s="1"/>
  <c r="AB18" i="288" l="1"/>
  <c r="AB19" i="288" s="1"/>
  <c r="AB29" i="285"/>
  <c r="AB13" i="325"/>
  <c r="AB14" i="325" s="1"/>
  <c r="AB17" i="315" s="1"/>
  <c r="AB45" i="315" s="1"/>
  <c r="AB35" i="265"/>
  <c r="AB38" i="265" s="1"/>
  <c r="AB34" i="288" s="1"/>
  <c r="AB9" i="285"/>
  <c r="AB33" i="327"/>
  <c r="AB34" i="327"/>
  <c r="AB74" i="265"/>
  <c r="AC83" i="325"/>
  <c r="AH75" i="265"/>
  <c r="AI15" i="286"/>
  <c r="AB23" i="288" l="1"/>
  <c r="AB24" i="288" s="1"/>
  <c r="AB27" i="288" s="1"/>
  <c r="AB36" i="288"/>
  <c r="AC112" i="325"/>
  <c r="AC113" i="325" s="1"/>
  <c r="AC119" i="325" s="1"/>
  <c r="AC120" i="325" s="1"/>
  <c r="AC131" i="325"/>
  <c r="AC132" i="325" s="1"/>
  <c r="AC94" i="325"/>
  <c r="AB16" i="315"/>
  <c r="AB44" i="315" s="1"/>
  <c r="AB42" i="265"/>
  <c r="AB46" i="265" s="1"/>
  <c r="AB50" i="265" s="1"/>
  <c r="AB53" i="265" s="1"/>
  <c r="AI10" i="286"/>
  <c r="AI12" i="286" s="1"/>
  <c r="AI72" i="288" s="1"/>
  <c r="AC17" i="288" l="1"/>
  <c r="AC95" i="325"/>
  <c r="AC96" i="325" s="1"/>
  <c r="AC100" i="325"/>
  <c r="AC137" i="325"/>
  <c r="AC28" i="327"/>
  <c r="AC29" i="327" s="1"/>
  <c r="AB32" i="286"/>
  <c r="AB43" i="286"/>
  <c r="AC27" i="327"/>
  <c r="AC136" i="325"/>
  <c r="AC138" i="325" s="1"/>
  <c r="AC139" i="325" s="1"/>
  <c r="AI17" i="286"/>
  <c r="AI18" i="286" s="1"/>
  <c r="AI13" i="286"/>
  <c r="AI52" i="265" s="1"/>
  <c r="AC18" i="288" l="1"/>
  <c r="AC19" i="288" s="1"/>
  <c r="AC23" i="288" s="1"/>
  <c r="AC101" i="325"/>
  <c r="AC102" i="325" s="1"/>
  <c r="AC36" i="288"/>
  <c r="AC32" i="327"/>
  <c r="AC12" i="288"/>
  <c r="AC14" i="288" s="1"/>
  <c r="AC22" i="288" s="1"/>
  <c r="AC85" i="325"/>
  <c r="AC86" i="325" s="1"/>
  <c r="AC60" i="288" s="1"/>
  <c r="AC41" i="265"/>
  <c r="AC16" i="265"/>
  <c r="AC40" i="265"/>
  <c r="AI75" i="265"/>
  <c r="AJ15" i="286"/>
  <c r="AC24" i="288" l="1"/>
  <c r="AC27" i="288" s="1"/>
  <c r="AC33" i="327"/>
  <c r="AC34" i="327"/>
  <c r="AC74" i="265"/>
  <c r="AD83" i="325"/>
  <c r="AC13" i="325"/>
  <c r="AC14" i="325" s="1"/>
  <c r="AC17" i="315" s="1"/>
  <c r="AC45" i="315" s="1"/>
  <c r="AC9" i="285"/>
  <c r="AC29" i="285"/>
  <c r="AC35" i="265"/>
  <c r="AC38" i="265" s="1"/>
  <c r="AC34" i="288" s="1"/>
  <c r="AJ10" i="286"/>
  <c r="AJ12" i="286" s="1"/>
  <c r="AJ72" i="288" s="1"/>
  <c r="AC16" i="315" l="1"/>
  <c r="AC44" i="315" s="1"/>
  <c r="AC42" i="265"/>
  <c r="AC46" i="265" s="1"/>
  <c r="AC50" i="265" s="1"/>
  <c r="AC53" i="265" s="1"/>
  <c r="AD112" i="325"/>
  <c r="AD113" i="325" s="1"/>
  <c r="AD119" i="325" s="1"/>
  <c r="AD120" i="325" s="1"/>
  <c r="AD131" i="325"/>
  <c r="AD132" i="325" s="1"/>
  <c r="AD94" i="325"/>
  <c r="AJ13" i="286"/>
  <c r="AJ52" i="265" s="1"/>
  <c r="AJ17" i="286"/>
  <c r="AJ18" i="286" s="1"/>
  <c r="AD17" i="288" l="1"/>
  <c r="AD95" i="325"/>
  <c r="AD96" i="325" s="1"/>
  <c r="AD137" i="325"/>
  <c r="AD28" i="327"/>
  <c r="AC32" i="286"/>
  <c r="AC43" i="286"/>
  <c r="AD136" i="325"/>
  <c r="AD138" i="325" s="1"/>
  <c r="AD139" i="325" s="1"/>
  <c r="AD27" i="327"/>
  <c r="AD100" i="325"/>
  <c r="AJ75" i="265"/>
  <c r="AK15" i="286"/>
  <c r="AD18" i="288" l="1"/>
  <c r="AD19" i="288" s="1"/>
  <c r="AD36" i="288" s="1"/>
  <c r="AD101" i="325"/>
  <c r="AD102" i="325" s="1"/>
  <c r="AD29" i="327"/>
  <c r="AD32" i="327" s="1"/>
  <c r="AD34" i="327" s="1"/>
  <c r="AD12" i="288"/>
  <c r="AD14" i="288" s="1"/>
  <c r="AD22" i="288" s="1"/>
  <c r="AD23" i="288"/>
  <c r="AD41" i="265"/>
  <c r="AD85" i="325"/>
  <c r="AD86" i="325" s="1"/>
  <c r="AD60" i="288" s="1"/>
  <c r="AD16" i="265"/>
  <c r="AD40" i="265"/>
  <c r="AK10" i="286"/>
  <c r="AK12" i="286" s="1"/>
  <c r="AK72" i="288" s="1"/>
  <c r="AD29" i="285" l="1"/>
  <c r="AD24" i="288"/>
  <c r="AD27" i="288" s="1"/>
  <c r="AD9" i="285"/>
  <c r="AD35" i="265"/>
  <c r="AD38" i="265" s="1"/>
  <c r="AD16" i="315" s="1"/>
  <c r="AD44" i="315" s="1"/>
  <c r="AD13" i="325"/>
  <c r="AD14" i="325" s="1"/>
  <c r="AD17" i="315" s="1"/>
  <c r="AD45" i="315" s="1"/>
  <c r="AD33" i="327"/>
  <c r="AD74" i="265"/>
  <c r="AE83" i="325"/>
  <c r="AK17" i="286"/>
  <c r="AK18" i="286" s="1"/>
  <c r="AK13" i="286"/>
  <c r="AK52" i="265" s="1"/>
  <c r="AD42" i="265" l="1"/>
  <c r="AD46" i="265" s="1"/>
  <c r="AD50" i="265" s="1"/>
  <c r="AD53" i="265" s="1"/>
  <c r="AD32" i="286" s="1"/>
  <c r="AD34" i="288"/>
  <c r="AE112" i="325"/>
  <c r="AE113" i="325" s="1"/>
  <c r="AE119" i="325" s="1"/>
  <c r="AE120" i="325" s="1"/>
  <c r="AE131" i="325"/>
  <c r="AE132" i="325" s="1"/>
  <c r="AE94" i="325"/>
  <c r="AK75" i="265"/>
  <c r="AL15" i="286"/>
  <c r="AE17" i="288" l="1"/>
  <c r="AE95" i="325"/>
  <c r="AE96" i="325" s="1"/>
  <c r="AD43" i="286"/>
  <c r="AE100" i="325"/>
  <c r="AE137" i="325"/>
  <c r="AE28" i="327"/>
  <c r="AE27" i="327"/>
  <c r="AE136" i="325"/>
  <c r="AL10" i="286"/>
  <c r="AL12" i="286" s="1"/>
  <c r="AL72" i="288" s="1"/>
  <c r="AE138" i="325" l="1"/>
  <c r="AE139" i="325" s="1"/>
  <c r="AE101" i="325"/>
  <c r="AE102" i="325" s="1"/>
  <c r="AE41" i="265" s="1"/>
  <c r="AE29" i="327"/>
  <c r="AE32" i="327" s="1"/>
  <c r="AE9" i="285"/>
  <c r="AE85" i="325"/>
  <c r="AE86" i="325" s="1"/>
  <c r="AE60" i="288" s="1"/>
  <c r="AE16" i="265"/>
  <c r="AE40" i="265"/>
  <c r="AL13" i="286"/>
  <c r="AL52" i="265" s="1"/>
  <c r="AL17" i="286"/>
  <c r="AL18" i="286" s="1"/>
  <c r="AE18" i="288" l="1"/>
  <c r="AE19" i="288" s="1"/>
  <c r="AE29" i="285"/>
  <c r="AE35" i="265"/>
  <c r="AE38" i="265" s="1"/>
  <c r="AE13" i="325"/>
  <c r="AE14" i="325" s="1"/>
  <c r="AE17" i="315" s="1"/>
  <c r="AE45" i="315" s="1"/>
  <c r="AE12" i="288"/>
  <c r="AE14" i="288" s="1"/>
  <c r="AE22" i="288" s="1"/>
  <c r="AE34" i="327"/>
  <c r="AE33" i="327"/>
  <c r="AE74" i="265"/>
  <c r="AF83" i="325"/>
  <c r="AL75" i="265"/>
  <c r="AM15" i="286"/>
  <c r="AE24" i="288" l="1"/>
  <c r="AE27" i="288" s="1"/>
  <c r="AE23" i="288"/>
  <c r="AE36" i="288"/>
  <c r="AE16" i="315"/>
  <c r="AE44" i="315" s="1"/>
  <c r="AE34" i="288"/>
  <c r="AE42" i="265"/>
  <c r="AE46" i="265" s="1"/>
  <c r="AE50" i="265" s="1"/>
  <c r="AE53" i="265" s="1"/>
  <c r="AE43" i="286" s="1"/>
  <c r="AF131" i="325"/>
  <c r="AF132" i="325" s="1"/>
  <c r="AF94" i="325"/>
  <c r="AF112" i="325"/>
  <c r="AF113" i="325" s="1"/>
  <c r="AF119" i="325" s="1"/>
  <c r="AF120" i="325" s="1"/>
  <c r="AM10" i="286"/>
  <c r="AM12" i="286" s="1"/>
  <c r="AM72" i="288" s="1"/>
  <c r="AF17" i="288" l="1"/>
  <c r="AF95" i="325"/>
  <c r="AF96" i="325" s="1"/>
  <c r="AE32" i="286"/>
  <c r="AF27" i="327"/>
  <c r="AF136" i="325"/>
  <c r="AF100" i="325"/>
  <c r="AF28" i="327"/>
  <c r="AF137" i="325"/>
  <c r="AM17" i="286"/>
  <c r="AM18" i="286" s="1"/>
  <c r="AM13" i="286"/>
  <c r="AM52" i="265" s="1"/>
  <c r="AF29" i="327" l="1"/>
  <c r="AF101" i="325"/>
  <c r="AF102" i="325" s="1"/>
  <c r="AF138" i="325"/>
  <c r="AF139" i="325" s="1"/>
  <c r="AF41" i="265"/>
  <c r="AF85" i="325"/>
  <c r="AF86" i="325" s="1"/>
  <c r="AF60" i="288" s="1"/>
  <c r="AF40" i="265"/>
  <c r="AF16" i="265"/>
  <c r="AF32" i="327"/>
  <c r="AM75" i="265"/>
  <c r="AN15" i="286"/>
  <c r="AF18" i="288" l="1"/>
  <c r="AF19" i="288" s="1"/>
  <c r="AF12" i="288"/>
  <c r="AF14" i="288" s="1"/>
  <c r="AF22" i="288" s="1"/>
  <c r="AF29" i="285"/>
  <c r="AF35" i="265"/>
  <c r="AF38" i="265" s="1"/>
  <c r="AF34" i="288" s="1"/>
  <c r="AF9" i="285"/>
  <c r="AF13" i="325"/>
  <c r="AF14" i="325" s="1"/>
  <c r="AF17" i="315" s="1"/>
  <c r="AF45" i="315" s="1"/>
  <c r="AF74" i="265"/>
  <c r="AG83" i="325"/>
  <c r="AF34" i="327"/>
  <c r="AF33" i="327"/>
  <c r="AN10" i="286"/>
  <c r="AN12" i="286" s="1"/>
  <c r="AN72" i="288" s="1"/>
  <c r="AF24" i="288" l="1"/>
  <c r="AF27" i="288" s="1"/>
  <c r="AF23" i="288"/>
  <c r="AF36" i="288"/>
  <c r="AF42" i="265"/>
  <c r="AF46" i="265" s="1"/>
  <c r="AF50" i="265" s="1"/>
  <c r="AF53" i="265" s="1"/>
  <c r="AF16" i="315"/>
  <c r="AF44" i="315" s="1"/>
  <c r="AG94" i="325"/>
  <c r="AG112" i="325"/>
  <c r="AG113" i="325" s="1"/>
  <c r="AG119" i="325" s="1"/>
  <c r="AG120" i="325" s="1"/>
  <c r="AG131" i="325"/>
  <c r="AG132" i="325" s="1"/>
  <c r="AN17" i="286"/>
  <c r="AN18" i="286" s="1"/>
  <c r="AN13" i="286"/>
  <c r="AN52" i="265" s="1"/>
  <c r="AG17" i="288" l="1"/>
  <c r="AG95" i="325"/>
  <c r="AG96" i="325" s="1"/>
  <c r="AG27" i="327"/>
  <c r="AG136" i="325"/>
  <c r="AG100" i="325"/>
  <c r="AG28" i="327"/>
  <c r="AG137" i="325"/>
  <c r="AF43" i="286"/>
  <c r="AF32" i="286"/>
  <c r="AN75" i="265"/>
  <c r="AO15" i="286"/>
  <c r="AG29" i="327" l="1"/>
  <c r="AG138" i="325"/>
  <c r="AG139" i="325" s="1"/>
  <c r="AG101" i="325"/>
  <c r="AG102" i="325" s="1"/>
  <c r="AG41" i="265" s="1"/>
  <c r="AG16" i="265"/>
  <c r="AG40" i="265"/>
  <c r="AG32" i="327"/>
  <c r="AG12" i="288"/>
  <c r="AG14" i="288" s="1"/>
  <c r="AG22" i="288" s="1"/>
  <c r="AO10" i="286"/>
  <c r="AO12" i="286" s="1"/>
  <c r="AO72" i="288" s="1"/>
  <c r="AG85" i="325" l="1"/>
  <c r="AG86" i="325" s="1"/>
  <c r="AG60" i="288" s="1"/>
  <c r="AG18" i="288"/>
  <c r="AG19" i="288" s="1"/>
  <c r="AG74" i="265"/>
  <c r="AH83" i="325"/>
  <c r="AG34" i="327"/>
  <c r="AG33" i="327"/>
  <c r="AG35" i="265"/>
  <c r="AG38" i="265" s="1"/>
  <c r="AG34" i="288" s="1"/>
  <c r="AG29" i="285"/>
  <c r="AG9" i="285"/>
  <c r="AG13" i="325"/>
  <c r="AG14" i="325" s="1"/>
  <c r="AG17" i="315" s="1"/>
  <c r="AG45" i="315" s="1"/>
  <c r="AO17" i="286"/>
  <c r="AO18" i="286" s="1"/>
  <c r="AO13" i="286"/>
  <c r="AO52" i="265" s="1"/>
  <c r="AG23" i="288" l="1"/>
  <c r="AG24" i="288" s="1"/>
  <c r="AG27" i="288" s="1"/>
  <c r="AG36" i="288"/>
  <c r="AH112" i="325"/>
  <c r="AH113" i="325" s="1"/>
  <c r="AH119" i="325" s="1"/>
  <c r="AH120" i="325" s="1"/>
  <c r="AH131" i="325"/>
  <c r="AH132" i="325" s="1"/>
  <c r="AH94" i="325"/>
  <c r="AG42" i="265"/>
  <c r="AG46" i="265" s="1"/>
  <c r="AG50" i="265" s="1"/>
  <c r="AG53" i="265" s="1"/>
  <c r="AG16" i="315"/>
  <c r="AG44" i="315" s="1"/>
  <c r="AO75" i="265"/>
  <c r="AP15" i="286"/>
  <c r="AH17" i="288" l="1"/>
  <c r="AH95" i="325"/>
  <c r="AH96" i="325" s="1"/>
  <c r="AG43" i="286"/>
  <c r="AG32" i="286"/>
  <c r="AH100" i="325"/>
  <c r="AH137" i="325"/>
  <c r="AH28" i="327"/>
  <c r="AH27" i="327"/>
  <c r="AH136" i="325"/>
  <c r="AH138" i="325" s="1"/>
  <c r="AH139" i="325" s="1"/>
  <c r="AP10" i="286"/>
  <c r="AP12" i="286" s="1"/>
  <c r="AP72" i="288" s="1"/>
  <c r="AH18" i="288" l="1"/>
  <c r="AH19" i="288" s="1"/>
  <c r="AH23" i="288" s="1"/>
  <c r="AH101" i="325"/>
  <c r="AH102" i="325" s="1"/>
  <c r="AH29" i="327"/>
  <c r="AH32" i="327" s="1"/>
  <c r="AH36" i="288"/>
  <c r="AH12" i="288"/>
  <c r="AH14" i="288" s="1"/>
  <c r="AH22" i="288" s="1"/>
  <c r="AH41" i="265"/>
  <c r="AH85" i="325"/>
  <c r="AH86" i="325" s="1"/>
  <c r="AH60" i="288" s="1"/>
  <c r="AH16" i="265"/>
  <c r="AH40" i="265"/>
  <c r="AP13" i="286"/>
  <c r="AP52" i="265" s="1"/>
  <c r="AP17" i="286"/>
  <c r="AP18" i="286" s="1"/>
  <c r="AH24" i="288" l="1"/>
  <c r="AH27" i="288" s="1"/>
  <c r="AH9" i="285"/>
  <c r="AH13" i="325"/>
  <c r="AH14" i="325" s="1"/>
  <c r="AH17" i="315" s="1"/>
  <c r="AH45" i="315" s="1"/>
  <c r="AH29" i="285"/>
  <c r="AH35" i="265"/>
  <c r="AH38" i="265" s="1"/>
  <c r="AH42" i="265" s="1"/>
  <c r="AH46" i="265" s="1"/>
  <c r="AH50" i="265" s="1"/>
  <c r="AH53" i="265" s="1"/>
  <c r="AH33" i="327"/>
  <c r="AH34" i="327"/>
  <c r="AI83" i="325"/>
  <c r="AH74" i="265"/>
  <c r="AP75" i="265"/>
  <c r="AQ15" i="286"/>
  <c r="AH16" i="315" l="1"/>
  <c r="AH44" i="315" s="1"/>
  <c r="AH34" i="288"/>
  <c r="AI94" i="325"/>
  <c r="AI131" i="325"/>
  <c r="AI132" i="325" s="1"/>
  <c r="AI112" i="325"/>
  <c r="AI113" i="325" s="1"/>
  <c r="AI119" i="325" s="1"/>
  <c r="AI120" i="325" s="1"/>
  <c r="AH32" i="286"/>
  <c r="AH43" i="286"/>
  <c r="AQ10" i="286"/>
  <c r="AQ12" i="286" s="1"/>
  <c r="AQ72" i="288" s="1"/>
  <c r="AI17" i="288" l="1"/>
  <c r="AI95" i="325"/>
  <c r="AI96" i="325" s="1"/>
  <c r="AI137" i="325"/>
  <c r="AI28" i="327"/>
  <c r="AI27" i="327"/>
  <c r="AI136" i="325"/>
  <c r="AI100" i="325"/>
  <c r="AQ13" i="286"/>
  <c r="AQ52" i="265" s="1"/>
  <c r="AQ17" i="286"/>
  <c r="AQ18" i="286" s="1"/>
  <c r="AI101" i="325" l="1"/>
  <c r="AI102" i="325" s="1"/>
  <c r="AI138" i="325"/>
  <c r="AI139" i="325" s="1"/>
  <c r="AI29" i="327"/>
  <c r="AI32" i="327" s="1"/>
  <c r="AI33" i="327" s="1"/>
  <c r="AI12" i="288"/>
  <c r="AI14" i="288" s="1"/>
  <c r="AI22" i="288" s="1"/>
  <c r="AI40" i="265"/>
  <c r="AI16" i="265"/>
  <c r="AI85" i="325"/>
  <c r="AI86" i="325" s="1"/>
  <c r="AI60" i="288" s="1"/>
  <c r="AI41" i="265"/>
  <c r="AQ75" i="265"/>
  <c r="AR15" i="286"/>
  <c r="AI18" i="288" l="1"/>
  <c r="AI19" i="288" s="1"/>
  <c r="AI13" i="325"/>
  <c r="AI14" i="325" s="1"/>
  <c r="AI17" i="315" s="1"/>
  <c r="AI45" i="315" s="1"/>
  <c r="AI34" i="327"/>
  <c r="AI9" i="285"/>
  <c r="AI35" i="265"/>
  <c r="AI38" i="265" s="1"/>
  <c r="AI29" i="285"/>
  <c r="AI74" i="265"/>
  <c r="AJ83" i="325"/>
  <c r="AR10" i="286"/>
  <c r="AR12" i="286" s="1"/>
  <c r="AR72" i="288" s="1"/>
  <c r="AI23" i="288" l="1"/>
  <c r="AI24" i="288" s="1"/>
  <c r="AI27" i="288" s="1"/>
  <c r="AI36" i="288"/>
  <c r="AI16" i="315"/>
  <c r="AI44" i="315" s="1"/>
  <c r="AI34" i="288"/>
  <c r="AI42" i="265"/>
  <c r="AI46" i="265" s="1"/>
  <c r="AI50" i="265" s="1"/>
  <c r="AI53" i="265" s="1"/>
  <c r="AJ131" i="325"/>
  <c r="AJ132" i="325" s="1"/>
  <c r="AJ112" i="325"/>
  <c r="AJ113" i="325" s="1"/>
  <c r="AJ119" i="325" s="1"/>
  <c r="AJ120" i="325" s="1"/>
  <c r="AJ94" i="325"/>
  <c r="AR13" i="286"/>
  <c r="AR52" i="265" s="1"/>
  <c r="AR17" i="286"/>
  <c r="AR18" i="286" s="1"/>
  <c r="AJ17" i="288" l="1"/>
  <c r="AJ95" i="325"/>
  <c r="AJ96" i="325" s="1"/>
  <c r="AI32" i="286"/>
  <c r="AI43" i="286"/>
  <c r="AJ100" i="325"/>
  <c r="AJ27" i="327"/>
  <c r="AJ136" i="325"/>
  <c r="AJ137" i="325"/>
  <c r="AJ28" i="327"/>
  <c r="AR75" i="265"/>
  <c r="AS15" i="286"/>
  <c r="AJ138" i="325" l="1"/>
  <c r="AJ139" i="325" s="1"/>
  <c r="AJ101" i="325"/>
  <c r="AJ102" i="325" s="1"/>
  <c r="AJ29" i="327"/>
  <c r="AJ32" i="327" s="1"/>
  <c r="AJ33" i="327" s="1"/>
  <c r="AJ12" i="288"/>
  <c r="AJ14" i="288" s="1"/>
  <c r="AJ22" i="288" s="1"/>
  <c r="AJ40" i="265"/>
  <c r="AJ16" i="265"/>
  <c r="AJ41" i="265"/>
  <c r="AS10" i="286"/>
  <c r="AS12" i="286" s="1"/>
  <c r="AS72" i="288" s="1"/>
  <c r="AJ18" i="288" l="1"/>
  <c r="AJ19" i="288" s="1"/>
  <c r="AJ85" i="325"/>
  <c r="AJ86" i="325" s="1"/>
  <c r="AJ60" i="288" s="1"/>
  <c r="AJ34" i="327"/>
  <c r="AJ13" i="325"/>
  <c r="AJ14" i="325" s="1"/>
  <c r="AJ17" i="315" s="1"/>
  <c r="AJ45" i="315" s="1"/>
  <c r="AJ29" i="285"/>
  <c r="AJ9" i="285"/>
  <c r="AJ35" i="265"/>
  <c r="AJ38" i="265" s="1"/>
  <c r="AJ34" i="288" s="1"/>
  <c r="AK83" i="325"/>
  <c r="AS13" i="286"/>
  <c r="AS52" i="265" s="1"/>
  <c r="AS17" i="286"/>
  <c r="AS18" i="286" s="1"/>
  <c r="AJ74" i="265" l="1"/>
  <c r="AJ23" i="288"/>
  <c r="AJ24" i="288" s="1"/>
  <c r="AJ27" i="288" s="1"/>
  <c r="AJ36" i="288"/>
  <c r="AJ16" i="315"/>
  <c r="AJ44" i="315" s="1"/>
  <c r="AJ42" i="265"/>
  <c r="AJ46" i="265" s="1"/>
  <c r="AJ50" i="265" s="1"/>
  <c r="AJ53" i="265" s="1"/>
  <c r="AK94" i="325"/>
  <c r="AK112" i="325"/>
  <c r="AK113" i="325" s="1"/>
  <c r="AK119" i="325" s="1"/>
  <c r="AK120" i="325" s="1"/>
  <c r="AK131" i="325"/>
  <c r="AK132" i="325" s="1"/>
  <c r="AS75" i="265"/>
  <c r="AT15" i="286"/>
  <c r="AK17" i="288" l="1"/>
  <c r="AK95" i="325"/>
  <c r="AK96" i="325" s="1"/>
  <c r="AJ43" i="286"/>
  <c r="AJ32" i="286"/>
  <c r="AK27" i="327"/>
  <c r="AK136" i="325"/>
  <c r="AK137" i="325"/>
  <c r="AK28" i="327"/>
  <c r="AK100" i="325"/>
  <c r="AT10" i="286"/>
  <c r="AT12" i="286" s="1"/>
  <c r="AT72" i="288" s="1"/>
  <c r="AK138" i="325" l="1"/>
  <c r="AK139" i="325" s="1"/>
  <c r="AK101" i="325"/>
  <c r="AK102" i="325" s="1"/>
  <c r="AK29" i="327"/>
  <c r="AK32" i="327" s="1"/>
  <c r="AK33" i="327" s="1"/>
  <c r="AK85" i="325"/>
  <c r="AK86" i="325" s="1"/>
  <c r="AK60" i="288" s="1"/>
  <c r="AK41" i="265"/>
  <c r="AK12" i="288"/>
  <c r="AK14" i="288" s="1"/>
  <c r="AK22" i="288" s="1"/>
  <c r="AK40" i="265"/>
  <c r="AK16" i="265"/>
  <c r="AT17" i="286"/>
  <c r="AT18" i="286" s="1"/>
  <c r="AT13" i="286"/>
  <c r="AT52" i="265" s="1"/>
  <c r="AK18" i="288" l="1"/>
  <c r="AK19" i="288" s="1"/>
  <c r="AK34" i="327"/>
  <c r="AK29" i="285"/>
  <c r="AK9" i="285"/>
  <c r="AK35" i="265"/>
  <c r="AK38" i="265" s="1"/>
  <c r="AK34" i="288" s="1"/>
  <c r="AK13" i="325"/>
  <c r="AK14" i="325" s="1"/>
  <c r="AK17" i="315" s="1"/>
  <c r="AK45" i="315" s="1"/>
  <c r="AL83" i="325"/>
  <c r="AK74" i="265"/>
  <c r="AT75" i="265"/>
  <c r="AU15" i="286"/>
  <c r="AK23" i="288" l="1"/>
  <c r="AK24" i="288" s="1"/>
  <c r="AK27" i="288" s="1"/>
  <c r="AK36" i="288"/>
  <c r="AK16" i="315"/>
  <c r="AK44" i="315" s="1"/>
  <c r="AK42" i="265"/>
  <c r="AK46" i="265" s="1"/>
  <c r="AK50" i="265" s="1"/>
  <c r="AK53" i="265" s="1"/>
  <c r="AL94" i="325"/>
  <c r="AL112" i="325"/>
  <c r="AL113" i="325" s="1"/>
  <c r="AL119" i="325" s="1"/>
  <c r="AL120" i="325" s="1"/>
  <c r="AL131" i="325"/>
  <c r="AL132" i="325" s="1"/>
  <c r="AU10" i="286"/>
  <c r="AU12" i="286" s="1"/>
  <c r="AU72" i="288" s="1"/>
  <c r="AL17" i="288" l="1"/>
  <c r="AL95" i="325"/>
  <c r="AL96" i="325" s="1"/>
  <c r="AL27" i="327"/>
  <c r="AL136" i="325"/>
  <c r="AK32" i="286"/>
  <c r="AK43" i="286"/>
  <c r="AL100" i="325"/>
  <c r="AL28" i="327"/>
  <c r="AL137" i="325"/>
  <c r="AU17" i="286"/>
  <c r="AU18" i="286" s="1"/>
  <c r="AU13" i="286"/>
  <c r="AU52" i="265" s="1"/>
  <c r="AL138" i="325" l="1"/>
  <c r="AL139" i="325" s="1"/>
  <c r="AL101" i="325"/>
  <c r="AL102" i="325" s="1"/>
  <c r="AL29" i="327"/>
  <c r="AL32" i="327" s="1"/>
  <c r="AL12" i="288"/>
  <c r="AL14" i="288" s="1"/>
  <c r="AL22" i="288" s="1"/>
  <c r="AL16" i="265"/>
  <c r="AL40" i="265"/>
  <c r="AL41" i="265"/>
  <c r="AU75" i="265"/>
  <c r="AV15" i="286"/>
  <c r="AL18" i="288" l="1"/>
  <c r="AL19" i="288" s="1"/>
  <c r="AL85" i="325"/>
  <c r="AL86" i="325" s="1"/>
  <c r="AL60" i="288" s="1"/>
  <c r="AL35" i="265"/>
  <c r="AL38" i="265" s="1"/>
  <c r="AL9" i="285"/>
  <c r="AL29" i="285"/>
  <c r="AL13" i="325"/>
  <c r="AL14" i="325" s="1"/>
  <c r="AL17" i="315" s="1"/>
  <c r="AL45" i="315" s="1"/>
  <c r="AL74" i="265"/>
  <c r="AM83" i="325"/>
  <c r="AL33" i="327"/>
  <c r="AL34" i="327"/>
  <c r="AV10" i="286"/>
  <c r="AV12" i="286" s="1"/>
  <c r="AV72" i="288" s="1"/>
  <c r="AL23" i="288" l="1"/>
  <c r="AL24" i="288" s="1"/>
  <c r="AL27" i="288" s="1"/>
  <c r="AL36" i="288"/>
  <c r="AL16" i="315"/>
  <c r="AL44" i="315" s="1"/>
  <c r="AL34" i="288"/>
  <c r="AL42" i="265"/>
  <c r="AL46" i="265" s="1"/>
  <c r="AL50" i="265" s="1"/>
  <c r="AL53" i="265" s="1"/>
  <c r="AM131" i="325"/>
  <c r="AM132" i="325" s="1"/>
  <c r="AM112" i="325"/>
  <c r="AM113" i="325" s="1"/>
  <c r="AM119" i="325" s="1"/>
  <c r="AM120" i="325" s="1"/>
  <c r="AM94" i="325"/>
  <c r="AV13" i="286"/>
  <c r="AV52" i="265" s="1"/>
  <c r="AV17" i="286"/>
  <c r="AV18" i="286" s="1"/>
  <c r="AM17" i="288" l="1"/>
  <c r="AM95" i="325"/>
  <c r="AM96" i="325" s="1"/>
  <c r="AL43" i="286"/>
  <c r="AL32" i="286"/>
  <c r="AM100" i="325"/>
  <c r="AM27" i="327"/>
  <c r="AM136" i="325"/>
  <c r="AM138" i="325" s="1"/>
  <c r="AM139" i="325" s="1"/>
  <c r="AM28" i="327"/>
  <c r="AM137" i="325"/>
  <c r="AV75" i="265"/>
  <c r="AW15" i="286"/>
  <c r="AM18" i="288" l="1"/>
  <c r="AM19" i="288" s="1"/>
  <c r="AM101" i="325"/>
  <c r="AM102" i="325" s="1"/>
  <c r="AM29" i="327"/>
  <c r="AM32" i="327" s="1"/>
  <c r="AM34" i="327" s="1"/>
  <c r="AM23" i="288"/>
  <c r="AM36" i="288"/>
  <c r="AM12" i="288"/>
  <c r="AM14" i="288" s="1"/>
  <c r="AM22" i="288" s="1"/>
  <c r="AM85" i="325"/>
  <c r="AM86" i="325" s="1"/>
  <c r="AM60" i="288" s="1"/>
  <c r="AM41" i="265"/>
  <c r="AM16" i="265"/>
  <c r="AM40" i="265"/>
  <c r="AW10" i="286"/>
  <c r="AW12" i="286" s="1"/>
  <c r="AW72" i="288" s="1"/>
  <c r="AM24" i="288" l="1"/>
  <c r="AM27" i="288" s="1"/>
  <c r="AM33" i="327"/>
  <c r="AM74" i="265"/>
  <c r="AN83" i="325"/>
  <c r="AM9" i="285"/>
  <c r="AM29" i="285"/>
  <c r="AM13" i="325"/>
  <c r="AM14" i="325" s="1"/>
  <c r="AM17" i="315" s="1"/>
  <c r="AM45" i="315" s="1"/>
  <c r="AM35" i="265"/>
  <c r="AM38" i="265" s="1"/>
  <c r="AM34" i="288" s="1"/>
  <c r="AW13" i="286"/>
  <c r="AW52" i="265" s="1"/>
  <c r="AW17" i="286"/>
  <c r="AW18" i="286" s="1"/>
  <c r="AM42" i="265" l="1"/>
  <c r="AM46" i="265" s="1"/>
  <c r="AM50" i="265" s="1"/>
  <c r="AM53" i="265" s="1"/>
  <c r="AM16" i="315"/>
  <c r="AM44" i="315" s="1"/>
  <c r="AN131" i="325"/>
  <c r="AN132" i="325" s="1"/>
  <c r="AN94" i="325"/>
  <c r="AN112" i="325"/>
  <c r="AN113" i="325" s="1"/>
  <c r="AN119" i="325" s="1"/>
  <c r="AN120" i="325" s="1"/>
  <c r="AW75" i="265"/>
  <c r="AX15" i="286"/>
  <c r="AN95" i="325" l="1"/>
  <c r="AN96" i="325" s="1"/>
  <c r="AN137" i="325"/>
  <c r="AN28" i="327"/>
  <c r="AN100" i="325"/>
  <c r="AN27" i="327"/>
  <c r="AN136" i="325"/>
  <c r="AN138" i="325" s="1"/>
  <c r="AN139" i="325" s="1"/>
  <c r="AM43" i="286"/>
  <c r="AM32" i="286"/>
  <c r="AX10" i="286"/>
  <c r="AX12" i="286" s="1"/>
  <c r="AX72" i="288" s="1"/>
  <c r="AN101" i="325" l="1"/>
  <c r="AN102" i="325" s="1"/>
  <c r="AN17" i="288"/>
  <c r="AN29" i="327"/>
  <c r="AN12" i="288"/>
  <c r="AN14" i="288" s="1"/>
  <c r="AN22" i="288" s="1"/>
  <c r="AN41" i="265"/>
  <c r="AN85" i="325"/>
  <c r="AN86" i="325" s="1"/>
  <c r="AN60" i="288" s="1"/>
  <c r="AN16" i="265"/>
  <c r="AN40" i="265"/>
  <c r="AN32" i="327"/>
  <c r="AX13" i="286"/>
  <c r="AX52" i="265" s="1"/>
  <c r="AX17" i="286"/>
  <c r="AX18" i="286" s="1"/>
  <c r="AN18" i="288" l="1"/>
  <c r="AN19" i="288" s="1"/>
  <c r="AN35" i="265"/>
  <c r="AN38" i="265" s="1"/>
  <c r="AN34" i="288" s="1"/>
  <c r="AN13" i="325"/>
  <c r="AN14" i="325" s="1"/>
  <c r="AN17" i="315" s="1"/>
  <c r="AN45" i="315" s="1"/>
  <c r="AN29" i="285"/>
  <c r="AN9" i="285"/>
  <c r="AN74" i="265"/>
  <c r="AO83" i="325"/>
  <c r="AN33" i="327"/>
  <c r="AN34" i="327"/>
  <c r="AX75" i="265"/>
  <c r="AY15" i="286"/>
  <c r="AN23" i="288" l="1"/>
  <c r="AN24" i="288" s="1"/>
  <c r="AN27" i="288" s="1"/>
  <c r="AN36" i="288"/>
  <c r="AN16" i="315"/>
  <c r="AN44" i="315" s="1"/>
  <c r="AN42" i="265"/>
  <c r="AN46" i="265" s="1"/>
  <c r="AN50" i="265" s="1"/>
  <c r="AN53" i="265" s="1"/>
  <c r="AO94" i="325"/>
  <c r="AO112" i="325"/>
  <c r="AO113" i="325" s="1"/>
  <c r="AO119" i="325" s="1"/>
  <c r="AO120" i="325" s="1"/>
  <c r="AO131" i="325"/>
  <c r="AO132" i="325" s="1"/>
  <c r="AY10" i="286"/>
  <c r="AY12" i="286" s="1"/>
  <c r="AY72" i="288" s="1"/>
  <c r="AO17" i="288" l="1"/>
  <c r="AO95" i="325"/>
  <c r="AO96" i="325" s="1"/>
  <c r="AN43" i="286"/>
  <c r="AN32" i="286"/>
  <c r="AO137" i="325"/>
  <c r="AO28" i="327"/>
  <c r="AO136" i="325"/>
  <c r="AO138" i="325" s="1"/>
  <c r="AO139" i="325" s="1"/>
  <c r="AO27" i="327"/>
  <c r="AO100" i="325"/>
  <c r="AY17" i="286"/>
  <c r="AY18" i="286" s="1"/>
  <c r="AY13" i="286"/>
  <c r="AY52" i="265" s="1"/>
  <c r="AO29" i="327" l="1"/>
  <c r="AO101" i="325"/>
  <c r="AO102" i="325" s="1"/>
  <c r="AO41" i="265" s="1"/>
  <c r="AO9" i="285"/>
  <c r="AO32" i="327"/>
  <c r="AO85" i="325"/>
  <c r="AO86" i="325" s="1"/>
  <c r="AO60" i="288" s="1"/>
  <c r="AO40" i="265"/>
  <c r="AO16" i="265"/>
  <c r="AY75" i="265"/>
  <c r="AZ15" i="286"/>
  <c r="AO18" i="288" l="1"/>
  <c r="AO19" i="288" s="1"/>
  <c r="AO35" i="265"/>
  <c r="AO38" i="265" s="1"/>
  <c r="AO42" i="265" s="1"/>
  <c r="AO46" i="265" s="1"/>
  <c r="AO50" i="265" s="1"/>
  <c r="AO53" i="265" s="1"/>
  <c r="AO43" i="286" s="1"/>
  <c r="AO29" i="285"/>
  <c r="AO12" i="288"/>
  <c r="AO14" i="288" s="1"/>
  <c r="AO22" i="288" s="1"/>
  <c r="AO13" i="325"/>
  <c r="AO14" i="325" s="1"/>
  <c r="AO17" i="315" s="1"/>
  <c r="AO45" i="315" s="1"/>
  <c r="AO33" i="327"/>
  <c r="AO34" i="327"/>
  <c r="AO74" i="265"/>
  <c r="AP83" i="325"/>
  <c r="AZ10" i="286"/>
  <c r="AZ12" i="286" s="1"/>
  <c r="AZ72" i="288" s="1"/>
  <c r="AO24" i="288" l="1"/>
  <c r="AO27" i="288" s="1"/>
  <c r="AO36" i="288"/>
  <c r="AO23" i="288"/>
  <c r="AO32" i="286"/>
  <c r="AO16" i="315"/>
  <c r="AO44" i="315" s="1"/>
  <c r="AO34" i="288"/>
  <c r="AP112" i="325"/>
  <c r="AP113" i="325" s="1"/>
  <c r="AP119" i="325" s="1"/>
  <c r="AP120" i="325" s="1"/>
  <c r="AP131" i="325"/>
  <c r="AP132" i="325" s="1"/>
  <c r="AP94" i="325"/>
  <c r="AZ17" i="286"/>
  <c r="AZ18" i="286" s="1"/>
  <c r="AZ13" i="286"/>
  <c r="AZ52" i="265" s="1"/>
  <c r="AP95" i="325" l="1"/>
  <c r="AP96" i="325" s="1"/>
  <c r="AP100" i="325"/>
  <c r="AP28" i="327"/>
  <c r="AP137" i="325"/>
  <c r="AP27" i="327"/>
  <c r="AP136" i="325"/>
  <c r="AZ75" i="265"/>
  <c r="BA15" i="286"/>
  <c r="AP138" i="325" l="1"/>
  <c r="AP139" i="325" s="1"/>
  <c r="AP101" i="325"/>
  <c r="AP102" i="325" s="1"/>
  <c r="AP41" i="265" s="1"/>
  <c r="AP17" i="288"/>
  <c r="AP29" i="327"/>
  <c r="AP32" i="327" s="1"/>
  <c r="AP13" i="325"/>
  <c r="AP14" i="325" s="1"/>
  <c r="AP17" i="315" s="1"/>
  <c r="AP45" i="315" s="1"/>
  <c r="AP40" i="265"/>
  <c r="AP16" i="265"/>
  <c r="BA10" i="286"/>
  <c r="BA12" i="286" s="1"/>
  <c r="BA72" i="288" s="1"/>
  <c r="AP18" i="288" l="1"/>
  <c r="AP19" i="288" s="1"/>
  <c r="AP85" i="325"/>
  <c r="AP86" i="325" s="1"/>
  <c r="AP60" i="288" s="1"/>
  <c r="AP35" i="265"/>
  <c r="AP38" i="265" s="1"/>
  <c r="AP9" i="285"/>
  <c r="AP12" i="288"/>
  <c r="AP14" i="288" s="1"/>
  <c r="AP22" i="288" s="1"/>
  <c r="AP29" i="285"/>
  <c r="AP74" i="265"/>
  <c r="AQ83" i="325"/>
  <c r="AP33" i="327"/>
  <c r="AP34" i="327"/>
  <c r="BA13" i="286"/>
  <c r="BA52" i="265" s="1"/>
  <c r="BA17" i="286"/>
  <c r="BA18" i="286" s="1"/>
  <c r="AP24" i="288" l="1"/>
  <c r="AP27" i="288" s="1"/>
  <c r="AP23" i="288"/>
  <c r="AP36" i="288"/>
  <c r="AP16" i="315"/>
  <c r="AP44" i="315" s="1"/>
  <c r="AP34" i="288"/>
  <c r="AP42" i="265"/>
  <c r="AP46" i="265" s="1"/>
  <c r="AP50" i="265" s="1"/>
  <c r="AP53" i="265" s="1"/>
  <c r="AP32" i="286" s="1"/>
  <c r="AQ131" i="325"/>
  <c r="AQ132" i="325" s="1"/>
  <c r="AQ94" i="325"/>
  <c r="AQ112" i="325"/>
  <c r="AQ113" i="325" s="1"/>
  <c r="AQ119" i="325" s="1"/>
  <c r="AQ120" i="325" s="1"/>
  <c r="BA75" i="265"/>
  <c r="BB15" i="286"/>
  <c r="AQ17" i="288" l="1"/>
  <c r="AQ95" i="325"/>
  <c r="AQ96" i="325" s="1"/>
  <c r="AP43" i="286"/>
  <c r="AQ136" i="325"/>
  <c r="AQ138" i="325" s="1"/>
  <c r="AQ139" i="325" s="1"/>
  <c r="AQ27" i="327"/>
  <c r="AQ100" i="325"/>
  <c r="AQ137" i="325"/>
  <c r="AQ28" i="327"/>
  <c r="BB10" i="286"/>
  <c r="BB12" i="286" s="1"/>
  <c r="BB72" i="288" s="1"/>
  <c r="AQ101" i="325" l="1"/>
  <c r="AQ102" i="325" s="1"/>
  <c r="AQ29" i="327"/>
  <c r="AQ32" i="327" s="1"/>
  <c r="AQ40" i="265"/>
  <c r="AQ16" i="265"/>
  <c r="AQ85" i="325"/>
  <c r="AQ86" i="325" s="1"/>
  <c r="AQ60" i="288" s="1"/>
  <c r="AQ41" i="265"/>
  <c r="AQ12" i="288"/>
  <c r="AQ14" i="288" s="1"/>
  <c r="AQ22" i="288" s="1"/>
  <c r="BB13" i="286"/>
  <c r="BB52" i="265" s="1"/>
  <c r="BB17" i="286"/>
  <c r="BB18" i="286" s="1"/>
  <c r="AQ18" i="288" l="1"/>
  <c r="AQ19" i="288" s="1"/>
  <c r="AQ33" i="327"/>
  <c r="AQ34" i="327"/>
  <c r="AQ74" i="265"/>
  <c r="AR83" i="325"/>
  <c r="AQ13" i="325"/>
  <c r="AQ14" i="325" s="1"/>
  <c r="AQ17" i="315" s="1"/>
  <c r="AQ45" i="315" s="1"/>
  <c r="AQ9" i="285"/>
  <c r="AQ29" i="285"/>
  <c r="AQ35" i="265"/>
  <c r="AQ38" i="265" s="1"/>
  <c r="AQ34" i="288" s="1"/>
  <c r="BB75" i="265"/>
  <c r="BC15" i="286"/>
  <c r="AQ36" i="288" l="1"/>
  <c r="AQ23" i="288"/>
  <c r="AQ24" i="288" s="1"/>
  <c r="AQ27" i="288" s="1"/>
  <c r="AR94" i="325"/>
  <c r="AR131" i="325"/>
  <c r="AR132" i="325" s="1"/>
  <c r="AR112" i="325"/>
  <c r="AR113" i="325" s="1"/>
  <c r="AR119" i="325" s="1"/>
  <c r="AR120" i="325" s="1"/>
  <c r="AQ42" i="265"/>
  <c r="AQ46" i="265" s="1"/>
  <c r="AQ50" i="265" s="1"/>
  <c r="AQ53" i="265" s="1"/>
  <c r="AQ16" i="315"/>
  <c r="AQ44" i="315" s="1"/>
  <c r="BC10" i="286"/>
  <c r="BC12" i="286" s="1"/>
  <c r="BC72" i="288" s="1"/>
  <c r="AR95" i="325" l="1"/>
  <c r="AR96" i="325" s="1"/>
  <c r="AR27" i="327"/>
  <c r="AR136" i="325"/>
  <c r="AQ32" i="286"/>
  <c r="AQ43" i="286"/>
  <c r="AR28" i="327"/>
  <c r="AR29" i="327" s="1"/>
  <c r="AR137" i="325"/>
  <c r="AR100" i="325"/>
  <c r="BC17" i="286"/>
  <c r="BC18" i="286" s="1"/>
  <c r="BC13" i="286"/>
  <c r="BC52" i="265" s="1"/>
  <c r="AR138" i="325" l="1"/>
  <c r="AR139" i="325" s="1"/>
  <c r="AR101" i="325"/>
  <c r="AR102" i="325" s="1"/>
  <c r="AR17" i="288"/>
  <c r="AR41" i="265"/>
  <c r="AR85" i="325"/>
  <c r="AR86" i="325" s="1"/>
  <c r="AR60" i="288" s="1"/>
  <c r="AR16" i="265"/>
  <c r="AR40" i="265"/>
  <c r="AR12" i="288"/>
  <c r="AR14" i="288" s="1"/>
  <c r="AR22" i="288" s="1"/>
  <c r="AR32" i="327"/>
  <c r="BC75" i="265"/>
  <c r="BD15" i="286"/>
  <c r="AR18" i="288" l="1"/>
  <c r="AR19" i="288" s="1"/>
  <c r="AR33" i="327"/>
  <c r="AR34" i="327"/>
  <c r="AS83" i="325"/>
  <c r="AR74" i="265"/>
  <c r="AR9" i="285"/>
  <c r="AR13" i="325"/>
  <c r="AR14" i="325" s="1"/>
  <c r="AR17" i="315" s="1"/>
  <c r="AR45" i="315" s="1"/>
  <c r="AR29" i="285"/>
  <c r="AR35" i="265"/>
  <c r="AR38" i="265" s="1"/>
  <c r="AR34" i="288" s="1"/>
  <c r="BD10" i="286"/>
  <c r="BD12" i="286" s="1"/>
  <c r="BD72" i="288" s="1"/>
  <c r="AR23" i="288" l="1"/>
  <c r="AR24" i="288" s="1"/>
  <c r="AR27" i="288" s="1"/>
  <c r="AR36" i="288"/>
  <c r="AR42" i="265"/>
  <c r="AR46" i="265" s="1"/>
  <c r="AR50" i="265" s="1"/>
  <c r="AR53" i="265" s="1"/>
  <c r="AR16" i="315"/>
  <c r="AR44" i="315" s="1"/>
  <c r="AS94" i="325"/>
  <c r="AS131" i="325"/>
  <c r="AS132" i="325" s="1"/>
  <c r="AS112" i="325"/>
  <c r="AS113" i="325" s="1"/>
  <c r="AS119" i="325" s="1"/>
  <c r="AS120" i="325" s="1"/>
  <c r="BD13" i="286"/>
  <c r="BD52" i="265" s="1"/>
  <c r="BD17" i="286"/>
  <c r="BD18" i="286" s="1"/>
  <c r="AS17" i="288" l="1"/>
  <c r="AS95" i="325"/>
  <c r="AS96" i="325" s="1"/>
  <c r="AS137" i="325"/>
  <c r="AS28" i="327"/>
  <c r="AS100" i="325"/>
  <c r="AS27" i="327"/>
  <c r="AS136" i="325"/>
  <c r="AS138" i="325" s="1"/>
  <c r="AS139" i="325" s="1"/>
  <c r="AR43" i="286"/>
  <c r="AR32" i="286"/>
  <c r="BD75" i="265"/>
  <c r="BE15" i="286"/>
  <c r="AS18" i="288" l="1"/>
  <c r="AS19" i="288" s="1"/>
  <c r="AS36" i="288" s="1"/>
  <c r="AS101" i="325"/>
  <c r="AS102" i="325" s="1"/>
  <c r="AS29" i="327"/>
  <c r="AS29" i="285"/>
  <c r="AS23" i="288"/>
  <c r="AS16" i="265"/>
  <c r="AS40" i="265"/>
  <c r="AS41" i="265"/>
  <c r="AS85" i="325"/>
  <c r="AS86" i="325" s="1"/>
  <c r="AS60" i="288" s="1"/>
  <c r="AS32" i="327"/>
  <c r="BE10" i="286"/>
  <c r="BE12" i="286" s="1"/>
  <c r="BE72" i="288" s="1"/>
  <c r="AS12" i="288" l="1"/>
  <c r="AS14" i="288" s="1"/>
  <c r="AS22" i="288" s="1"/>
  <c r="AS24" i="288" s="1"/>
  <c r="AS27" i="288" s="1"/>
  <c r="AS13" i="325"/>
  <c r="AS14" i="325" s="1"/>
  <c r="AS17" i="315" s="1"/>
  <c r="AS45" i="315" s="1"/>
  <c r="AS35" i="265"/>
  <c r="AS38" i="265" s="1"/>
  <c r="AS42" i="265" s="1"/>
  <c r="AS46" i="265" s="1"/>
  <c r="AS50" i="265" s="1"/>
  <c r="AS53" i="265" s="1"/>
  <c r="AS32" i="286" s="1"/>
  <c r="AS9" i="285"/>
  <c r="AT83" i="325"/>
  <c r="AS74" i="265"/>
  <c r="AS34" i="327"/>
  <c r="AS33" i="327"/>
  <c r="BE13" i="286"/>
  <c r="BE52" i="265" s="1"/>
  <c r="BE17" i="286"/>
  <c r="BE18" i="286" s="1"/>
  <c r="AS34" i="288" l="1"/>
  <c r="AS16" i="315"/>
  <c r="AS44" i="315" s="1"/>
  <c r="AS43" i="286"/>
  <c r="AT112" i="325"/>
  <c r="AT113" i="325" s="1"/>
  <c r="AT119" i="325" s="1"/>
  <c r="AT120" i="325" s="1"/>
  <c r="AT131" i="325"/>
  <c r="AT132" i="325" s="1"/>
  <c r="AT94" i="325"/>
  <c r="BE75" i="265"/>
  <c r="BF15" i="286"/>
  <c r="AT95" i="325" l="1"/>
  <c r="AT96" i="325" s="1"/>
  <c r="AT100" i="325"/>
  <c r="AT28" i="327"/>
  <c r="AT137" i="325"/>
  <c r="AT27" i="327"/>
  <c r="AT136" i="325"/>
  <c r="BF10" i="286"/>
  <c r="BF12" i="286" s="1"/>
  <c r="BF72" i="288" s="1"/>
  <c r="AT138" i="325" l="1"/>
  <c r="AT139" i="325" s="1"/>
  <c r="AT101" i="325"/>
  <c r="AT102" i="325" s="1"/>
  <c r="AT41" i="265" s="1"/>
  <c r="AT17" i="288"/>
  <c r="AT29" i="327"/>
  <c r="AT32" i="327" s="1"/>
  <c r="AT35" i="265"/>
  <c r="AT38" i="265" s="1"/>
  <c r="AT34" i="288" s="1"/>
  <c r="AT40" i="265"/>
  <c r="AT16" i="265"/>
  <c r="BF17" i="286"/>
  <c r="BF18" i="286" s="1"/>
  <c r="BF13" i="286"/>
  <c r="BF52" i="265" s="1"/>
  <c r="AT18" i="288" l="1"/>
  <c r="AT19" i="288" s="1"/>
  <c r="AT85" i="325"/>
  <c r="AT86" i="325" s="1"/>
  <c r="AT60" i="288" s="1"/>
  <c r="AT29" i="285"/>
  <c r="AT9" i="285"/>
  <c r="AT12" i="288"/>
  <c r="AT14" i="288" s="1"/>
  <c r="AT22" i="288" s="1"/>
  <c r="AT13" i="325"/>
  <c r="AT14" i="325" s="1"/>
  <c r="AT17" i="315" s="1"/>
  <c r="AT45" i="315" s="1"/>
  <c r="AT34" i="327"/>
  <c r="AT33" i="327"/>
  <c r="AU83" i="325"/>
  <c r="AT74" i="265"/>
  <c r="AT16" i="315"/>
  <c r="AT44" i="315" s="1"/>
  <c r="AT42" i="265"/>
  <c r="AT46" i="265" s="1"/>
  <c r="AT50" i="265" s="1"/>
  <c r="AT53" i="265" s="1"/>
  <c r="BF75" i="265"/>
  <c r="BG15" i="286"/>
  <c r="AT23" i="288" l="1"/>
  <c r="AT24" i="288" s="1"/>
  <c r="AT27" i="288" s="1"/>
  <c r="AT36" i="288"/>
  <c r="AU131" i="325"/>
  <c r="AU132" i="325" s="1"/>
  <c r="AU94" i="325"/>
  <c r="AU112" i="325"/>
  <c r="AU113" i="325" s="1"/>
  <c r="AU119" i="325" s="1"/>
  <c r="AU120" i="325" s="1"/>
  <c r="AT43" i="286"/>
  <c r="AT32" i="286"/>
  <c r="BG10" i="286"/>
  <c r="BG12" i="286" s="1"/>
  <c r="BG72" i="288" s="1"/>
  <c r="AU17" i="288" l="1"/>
  <c r="AU95" i="325"/>
  <c r="AU96" i="325" s="1"/>
  <c r="AU27" i="327"/>
  <c r="AU136" i="325"/>
  <c r="AU138" i="325" s="1"/>
  <c r="AU139" i="325" s="1"/>
  <c r="AU100" i="325"/>
  <c r="AU28" i="327"/>
  <c r="AU137" i="325"/>
  <c r="BG17" i="286"/>
  <c r="BG18" i="286" s="1"/>
  <c r="BG13" i="286"/>
  <c r="BG52" i="265" s="1"/>
  <c r="AU18" i="288" l="1"/>
  <c r="AU19" i="288" s="1"/>
  <c r="AU23" i="288" s="1"/>
  <c r="AU101" i="325"/>
  <c r="AU102" i="325" s="1"/>
  <c r="AU29" i="327"/>
  <c r="AU36" i="288"/>
  <c r="AU40" i="265"/>
  <c r="AU16" i="265"/>
  <c r="AU85" i="325"/>
  <c r="AU86" i="325" s="1"/>
  <c r="AU60" i="288" s="1"/>
  <c r="AU41" i="265"/>
  <c r="AU12" i="288"/>
  <c r="AU14" i="288" s="1"/>
  <c r="AU22" i="288" s="1"/>
  <c r="AU32" i="327"/>
  <c r="BG75" i="265"/>
  <c r="BH15" i="286"/>
  <c r="AU24" i="288" l="1"/>
  <c r="AU27" i="288" s="1"/>
  <c r="AV83" i="325"/>
  <c r="AU74" i="265"/>
  <c r="AU34" i="327"/>
  <c r="AU33" i="327"/>
  <c r="AU29" i="285"/>
  <c r="AU13" i="325"/>
  <c r="AU14" i="325" s="1"/>
  <c r="AU17" i="315" s="1"/>
  <c r="AU45" i="315" s="1"/>
  <c r="AU35" i="265"/>
  <c r="AU38" i="265" s="1"/>
  <c r="AU34" i="288" s="1"/>
  <c r="AU9" i="285"/>
  <c r="BH10" i="286"/>
  <c r="BH12" i="286" s="1"/>
  <c r="BH72" i="288" s="1"/>
  <c r="AU16" i="315" l="1"/>
  <c r="AU44" i="315" s="1"/>
  <c r="AU42" i="265"/>
  <c r="AU46" i="265" s="1"/>
  <c r="AU50" i="265" s="1"/>
  <c r="AU53" i="265" s="1"/>
  <c r="AV131" i="325"/>
  <c r="AV132" i="325" s="1"/>
  <c r="AV112" i="325"/>
  <c r="AV113" i="325" s="1"/>
  <c r="AV119" i="325" s="1"/>
  <c r="AV120" i="325" s="1"/>
  <c r="AV94" i="325"/>
  <c r="BH13" i="286"/>
  <c r="BH52" i="265" s="1"/>
  <c r="BH17" i="286"/>
  <c r="BH18" i="286" s="1"/>
  <c r="AV17" i="288" l="1"/>
  <c r="AV95" i="325"/>
  <c r="AV96" i="325" s="1"/>
  <c r="AV136" i="325"/>
  <c r="AV138" i="325" s="1"/>
  <c r="AV139" i="325" s="1"/>
  <c r="AV27" i="327"/>
  <c r="AV28" i="327"/>
  <c r="AV137" i="325"/>
  <c r="AU32" i="286"/>
  <c r="AU43" i="286"/>
  <c r="AV100" i="325"/>
  <c r="BH75" i="265"/>
  <c r="BI15" i="286"/>
  <c r="AV18" i="288" l="1"/>
  <c r="AV19" i="288" s="1"/>
  <c r="AV101" i="325"/>
  <c r="AV102" i="325" s="1"/>
  <c r="AV29" i="327"/>
  <c r="AV32" i="327" s="1"/>
  <c r="AV34" i="327" s="1"/>
  <c r="AV23" i="288"/>
  <c r="AV36" i="288"/>
  <c r="AV41" i="265"/>
  <c r="AV85" i="325"/>
  <c r="AV86" i="325" s="1"/>
  <c r="AV60" i="288" s="1"/>
  <c r="AV16" i="265"/>
  <c r="AV40" i="265"/>
  <c r="AV12" i="288"/>
  <c r="AV14" i="288" s="1"/>
  <c r="AV22" i="288" s="1"/>
  <c r="BI10" i="286"/>
  <c r="BI12" i="286" s="1"/>
  <c r="BI72" i="288" s="1"/>
  <c r="AV24" i="288" l="1"/>
  <c r="AV27" i="288" s="1"/>
  <c r="AV33" i="327"/>
  <c r="AV74" i="265"/>
  <c r="AW83" i="325"/>
  <c r="AV13" i="325"/>
  <c r="AV14" i="325" s="1"/>
  <c r="AV17" i="315" s="1"/>
  <c r="AV45" i="315" s="1"/>
  <c r="AV29" i="285"/>
  <c r="AV35" i="265"/>
  <c r="AV38" i="265" s="1"/>
  <c r="AV34" i="288" s="1"/>
  <c r="AV9" i="285"/>
  <c r="BI13" i="286"/>
  <c r="BI52" i="265" s="1"/>
  <c r="BI17" i="286"/>
  <c r="BI18" i="286" s="1"/>
  <c r="AW112" i="325" l="1"/>
  <c r="AW113" i="325" s="1"/>
  <c r="AW119" i="325" s="1"/>
  <c r="AW120" i="325" s="1"/>
  <c r="AW131" i="325"/>
  <c r="AW132" i="325" s="1"/>
  <c r="AW94" i="325"/>
  <c r="AV42" i="265"/>
  <c r="AV46" i="265" s="1"/>
  <c r="AV50" i="265" s="1"/>
  <c r="AV53" i="265" s="1"/>
  <c r="AV16" i="315"/>
  <c r="AV44" i="315" s="1"/>
  <c r="BI75" i="265"/>
  <c r="BJ15" i="286"/>
  <c r="AW17" i="288" l="1"/>
  <c r="AW95" i="325"/>
  <c r="AW96" i="325" s="1"/>
  <c r="AV43" i="286"/>
  <c r="AV32" i="286"/>
  <c r="AW100" i="325"/>
  <c r="AW137" i="325"/>
  <c r="AW28" i="327"/>
  <c r="AW27" i="327"/>
  <c r="AW136" i="325"/>
  <c r="AW138" i="325" s="1"/>
  <c r="AW139" i="325" s="1"/>
  <c r="BJ10" i="286"/>
  <c r="BJ12" i="286" s="1"/>
  <c r="BJ72" i="288" s="1"/>
  <c r="AW18" i="288" l="1"/>
  <c r="AW19" i="288" s="1"/>
  <c r="AW101" i="325"/>
  <c r="AW102" i="325" s="1"/>
  <c r="AW29" i="327"/>
  <c r="AW32" i="327" s="1"/>
  <c r="AW33" i="327" s="1"/>
  <c r="AW23" i="288"/>
  <c r="AW36" i="288"/>
  <c r="AW12" i="288"/>
  <c r="AW14" i="288" s="1"/>
  <c r="AW22" i="288" s="1"/>
  <c r="AW85" i="325"/>
  <c r="AW86" i="325" s="1"/>
  <c r="AW60" i="288" s="1"/>
  <c r="AW41" i="265"/>
  <c r="AW16" i="265"/>
  <c r="AW40" i="265"/>
  <c r="BJ17" i="286"/>
  <c r="BJ18" i="286" s="1"/>
  <c r="BJ13" i="286"/>
  <c r="BJ52" i="265" s="1"/>
  <c r="AW24" i="288" l="1"/>
  <c r="AW27" i="288" s="1"/>
  <c r="AW13" i="325"/>
  <c r="AW14" i="325" s="1"/>
  <c r="AW17" i="315" s="1"/>
  <c r="AW45" i="315" s="1"/>
  <c r="AW29" i="285"/>
  <c r="AW9" i="285"/>
  <c r="AW34" i="327"/>
  <c r="AW35" i="265"/>
  <c r="AW38" i="265" s="1"/>
  <c r="AX83" i="325"/>
  <c r="AW74" i="265"/>
  <c r="BJ75" i="265"/>
  <c r="BK15" i="286"/>
  <c r="AW42" i="265" l="1"/>
  <c r="AW46" i="265" s="1"/>
  <c r="AW50" i="265" s="1"/>
  <c r="AW53" i="265" s="1"/>
  <c r="AW43" i="286" s="1"/>
  <c r="AW34" i="288"/>
  <c r="AW16" i="315"/>
  <c r="AW44" i="315" s="1"/>
  <c r="AX94" i="325"/>
  <c r="AX112" i="325"/>
  <c r="AX113" i="325" s="1"/>
  <c r="AX119" i="325" s="1"/>
  <c r="AX120" i="325" s="1"/>
  <c r="AX131" i="325"/>
  <c r="AX132" i="325" s="1"/>
  <c r="BK10" i="286"/>
  <c r="BK12" i="286" s="1"/>
  <c r="BK72" i="288" s="1"/>
  <c r="AX17" i="288" l="1"/>
  <c r="AX95" i="325"/>
  <c r="AX96" i="325" s="1"/>
  <c r="AW32" i="286"/>
  <c r="AX27" i="327"/>
  <c r="AX136" i="325"/>
  <c r="AX138" i="325" s="1"/>
  <c r="AX139" i="325" s="1"/>
  <c r="AX100" i="325"/>
  <c r="AX137" i="325"/>
  <c r="AX28" i="327"/>
  <c r="BK13" i="286"/>
  <c r="BK52" i="265" s="1"/>
  <c r="BK17" i="286"/>
  <c r="BK18" i="286" s="1"/>
  <c r="AX18" i="288" l="1"/>
  <c r="AX19" i="288" s="1"/>
  <c r="AX101" i="325"/>
  <c r="AX102" i="325" s="1"/>
  <c r="AX29" i="327"/>
  <c r="AX23" i="288"/>
  <c r="AX36" i="288"/>
  <c r="AX12" i="288"/>
  <c r="AX14" i="288" s="1"/>
  <c r="AX22" i="288" s="1"/>
  <c r="AX16" i="265"/>
  <c r="AX40" i="265"/>
  <c r="AX85" i="325"/>
  <c r="AX86" i="325" s="1"/>
  <c r="AX60" i="288" s="1"/>
  <c r="AX41" i="265"/>
  <c r="AX32" i="327"/>
  <c r="BK75" i="265"/>
  <c r="BL15" i="286"/>
  <c r="AX24" i="288" l="1"/>
  <c r="AX27" i="288" s="1"/>
  <c r="AX13" i="325"/>
  <c r="AX14" i="325" s="1"/>
  <c r="AX17" i="315" s="1"/>
  <c r="AX45" i="315" s="1"/>
  <c r="AX35" i="265"/>
  <c r="AX38" i="265" s="1"/>
  <c r="AX34" i="288" s="1"/>
  <c r="AX29" i="285"/>
  <c r="AX9" i="285"/>
  <c r="AX74" i="265"/>
  <c r="AY83" i="325"/>
  <c r="AX34" i="327"/>
  <c r="AX33" i="327"/>
  <c r="BL10" i="286"/>
  <c r="BL12" i="286" s="1"/>
  <c r="BL72" i="288" s="1"/>
  <c r="AX16" i="315" l="1"/>
  <c r="AX44" i="315" s="1"/>
  <c r="AX42" i="265"/>
  <c r="AX46" i="265" s="1"/>
  <c r="AX50" i="265" s="1"/>
  <c r="AX53" i="265" s="1"/>
  <c r="AY131" i="325"/>
  <c r="AY132" i="325" s="1"/>
  <c r="AY112" i="325"/>
  <c r="AY113" i="325" s="1"/>
  <c r="AY119" i="325" s="1"/>
  <c r="AY120" i="325" s="1"/>
  <c r="AY94" i="325"/>
  <c r="BL17" i="286"/>
  <c r="BL18" i="286" s="1"/>
  <c r="BL13" i="286"/>
  <c r="BL52" i="265" s="1"/>
  <c r="AY17" i="288" l="1"/>
  <c r="AY95" i="325"/>
  <c r="AY96" i="325" s="1"/>
  <c r="AX43" i="286"/>
  <c r="AX32" i="286"/>
  <c r="AY136" i="325"/>
  <c r="AY27" i="327"/>
  <c r="AY100" i="325"/>
  <c r="AY28" i="327"/>
  <c r="AY137" i="325"/>
  <c r="BL75" i="265"/>
  <c r="BM15" i="286"/>
  <c r="AY138" i="325" l="1"/>
  <c r="AY139" i="325" s="1"/>
  <c r="AY101" i="325"/>
  <c r="AY102" i="325" s="1"/>
  <c r="AY29" i="327"/>
  <c r="AY32" i="327" s="1"/>
  <c r="AY41" i="265"/>
  <c r="AY85" i="325"/>
  <c r="AY86" i="325" s="1"/>
  <c r="AY60" i="288" s="1"/>
  <c r="AY40" i="265"/>
  <c r="AY16" i="265"/>
  <c r="AY12" i="288"/>
  <c r="AY14" i="288" s="1"/>
  <c r="AY22" i="288" s="1"/>
  <c r="BM10" i="286"/>
  <c r="BM12" i="286" s="1"/>
  <c r="BM72" i="288" s="1"/>
  <c r="AY18" i="288" l="1"/>
  <c r="AY19" i="288" s="1"/>
  <c r="AY34" i="327"/>
  <c r="AY33" i="327"/>
  <c r="AY74" i="265"/>
  <c r="AZ83" i="325"/>
  <c r="AY29" i="285"/>
  <c r="AY35" i="265"/>
  <c r="AY38" i="265" s="1"/>
  <c r="AY34" i="288" s="1"/>
  <c r="AY13" i="325"/>
  <c r="AY14" i="325" s="1"/>
  <c r="AY17" i="315" s="1"/>
  <c r="AY45" i="315" s="1"/>
  <c r="AY9" i="285"/>
  <c r="BM17" i="286"/>
  <c r="BM18" i="286" s="1"/>
  <c r="BM13" i="286"/>
  <c r="BM52" i="265" s="1"/>
  <c r="AY23" i="288" l="1"/>
  <c r="AY24" i="288" s="1"/>
  <c r="AY27" i="288" s="1"/>
  <c r="AY36" i="288"/>
  <c r="AY16" i="315"/>
  <c r="AY44" i="315" s="1"/>
  <c r="AY42" i="265"/>
  <c r="AY46" i="265" s="1"/>
  <c r="AY50" i="265" s="1"/>
  <c r="AY53" i="265" s="1"/>
  <c r="AZ94" i="325"/>
  <c r="AZ112" i="325"/>
  <c r="AZ113" i="325" s="1"/>
  <c r="AZ119" i="325" s="1"/>
  <c r="AZ120" i="325" s="1"/>
  <c r="AZ131" i="325"/>
  <c r="AZ132" i="325" s="1"/>
  <c r="BM75" i="265"/>
  <c r="BN15" i="286"/>
  <c r="AZ17" i="288" l="1"/>
  <c r="AZ95" i="325"/>
  <c r="AZ96" i="325" s="1"/>
  <c r="AZ27" i="327"/>
  <c r="AZ136" i="325"/>
  <c r="AZ100" i="325"/>
  <c r="AY43" i="286"/>
  <c r="AY32" i="286"/>
  <c r="AZ137" i="325"/>
  <c r="AZ28" i="327"/>
  <c r="BN10" i="286"/>
  <c r="BN12" i="286" s="1"/>
  <c r="BN72" i="288" s="1"/>
  <c r="AZ18" i="288" l="1"/>
  <c r="AZ19" i="288" s="1"/>
  <c r="AZ36" i="288" s="1"/>
  <c r="AZ101" i="325"/>
  <c r="AZ102" i="325" s="1"/>
  <c r="AZ138" i="325"/>
  <c r="AZ139" i="325" s="1"/>
  <c r="AZ29" i="327"/>
  <c r="AZ32" i="327" s="1"/>
  <c r="AZ23" i="288"/>
  <c r="AZ85" i="325"/>
  <c r="AZ86" i="325" s="1"/>
  <c r="AZ60" i="288" s="1"/>
  <c r="AZ41" i="265"/>
  <c r="AZ40" i="265"/>
  <c r="AZ16" i="265"/>
  <c r="AZ12" i="288"/>
  <c r="AZ14" i="288" s="1"/>
  <c r="AZ22" i="288" s="1"/>
  <c r="BN17" i="286"/>
  <c r="BN18" i="286" s="1"/>
  <c r="BN13" i="286"/>
  <c r="BN52" i="265" s="1"/>
  <c r="AZ24" i="288" l="1"/>
  <c r="AZ27" i="288" s="1"/>
  <c r="AZ34" i="327"/>
  <c r="AZ33" i="327"/>
  <c r="AZ29" i="285"/>
  <c r="AZ13" i="325"/>
  <c r="AZ14" i="325" s="1"/>
  <c r="AZ17" i="315" s="1"/>
  <c r="AZ45" i="315" s="1"/>
  <c r="AZ35" i="265"/>
  <c r="AZ38" i="265" s="1"/>
  <c r="AZ34" i="288" s="1"/>
  <c r="AZ9" i="285"/>
  <c r="AZ74" i="265"/>
  <c r="BA83" i="325"/>
  <c r="BN75" i="265"/>
  <c r="BO15" i="286"/>
  <c r="BA131" i="325" l="1"/>
  <c r="BA132" i="325" s="1"/>
  <c r="BA112" i="325"/>
  <c r="BA113" i="325" s="1"/>
  <c r="BA119" i="325" s="1"/>
  <c r="BA120" i="325" s="1"/>
  <c r="BA94" i="325"/>
  <c r="AZ16" i="315"/>
  <c r="AZ44" i="315" s="1"/>
  <c r="AZ42" i="265"/>
  <c r="AZ46" i="265" s="1"/>
  <c r="AZ50" i="265" s="1"/>
  <c r="AZ53" i="265" s="1"/>
  <c r="BO10" i="286"/>
  <c r="BO12" i="286" s="1"/>
  <c r="BO72" i="288" s="1"/>
  <c r="BA17" i="288" l="1"/>
  <c r="BA95" i="325"/>
  <c r="BA96" i="325" s="1"/>
  <c r="BA100" i="325"/>
  <c r="BA136" i="325"/>
  <c r="BA27" i="327"/>
  <c r="AZ32" i="286"/>
  <c r="AZ43" i="286"/>
  <c r="BA28" i="327"/>
  <c r="BA137" i="325"/>
  <c r="BO13" i="286"/>
  <c r="BO52" i="265" s="1"/>
  <c r="BO17" i="286"/>
  <c r="BO18" i="286" s="1"/>
  <c r="BA138" i="325" l="1"/>
  <c r="BA139" i="325" s="1"/>
  <c r="BA101" i="325"/>
  <c r="BA102" i="325" s="1"/>
  <c r="BA41" i="265" s="1"/>
  <c r="BA29" i="327"/>
  <c r="BA32" i="327" s="1"/>
  <c r="BA9" i="285"/>
  <c r="BA85" i="325"/>
  <c r="BA86" i="325" s="1"/>
  <c r="BA60" i="288" s="1"/>
  <c r="BA16" i="265"/>
  <c r="BA40" i="265"/>
  <c r="BO75" i="265"/>
  <c r="BP15" i="286"/>
  <c r="BA18" i="288" l="1"/>
  <c r="BA19" i="288" s="1"/>
  <c r="BA35" i="265"/>
  <c r="BA38" i="265" s="1"/>
  <c r="BA34" i="288" s="1"/>
  <c r="BA13" i="325"/>
  <c r="BA14" i="325" s="1"/>
  <c r="BA17" i="315" s="1"/>
  <c r="BA45" i="315" s="1"/>
  <c r="BA29" i="285"/>
  <c r="BA12" i="288"/>
  <c r="BA14" i="288" s="1"/>
  <c r="BA22" i="288" s="1"/>
  <c r="BA74" i="265"/>
  <c r="BB83" i="325"/>
  <c r="BA34" i="327"/>
  <c r="BA33" i="327"/>
  <c r="BP10" i="286"/>
  <c r="BP12" i="286" s="1"/>
  <c r="BP72" i="288" s="1"/>
  <c r="BA24" i="288" l="1"/>
  <c r="BA27" i="288" s="1"/>
  <c r="BA23" i="288"/>
  <c r="BA36" i="288"/>
  <c r="BA16" i="315"/>
  <c r="BA44" i="315" s="1"/>
  <c r="BA42" i="265"/>
  <c r="BA46" i="265" s="1"/>
  <c r="BA50" i="265" s="1"/>
  <c r="BA53" i="265" s="1"/>
  <c r="BA43" i="286" s="1"/>
  <c r="BB94" i="325"/>
  <c r="BB112" i="325"/>
  <c r="BB113" i="325" s="1"/>
  <c r="BB119" i="325" s="1"/>
  <c r="BB120" i="325" s="1"/>
  <c r="BB131" i="325"/>
  <c r="BB132" i="325" s="1"/>
  <c r="BP13" i="286"/>
  <c r="BP52" i="265" s="1"/>
  <c r="BP17" i="286"/>
  <c r="BP18" i="286" s="1"/>
  <c r="BB17" i="288" l="1"/>
  <c r="BB95" i="325"/>
  <c r="BB96" i="325" s="1"/>
  <c r="BA32" i="286"/>
  <c r="BB28" i="327"/>
  <c r="BB137" i="325"/>
  <c r="BB27" i="327"/>
  <c r="BB136" i="325"/>
  <c r="BB100" i="325"/>
  <c r="BP75" i="265"/>
  <c r="BQ15" i="286"/>
  <c r="BB101" i="325" l="1"/>
  <c r="BB102" i="325" s="1"/>
  <c r="BB138" i="325"/>
  <c r="BB139" i="325" s="1"/>
  <c r="BB29" i="327"/>
  <c r="BB32" i="327" s="1"/>
  <c r="BB33" i="327" s="1"/>
  <c r="BB12" i="288"/>
  <c r="BB14" i="288" s="1"/>
  <c r="BB22" i="288" s="1"/>
  <c r="BB85" i="325"/>
  <c r="BB86" i="325" s="1"/>
  <c r="BB60" i="288" s="1"/>
  <c r="BB41" i="265"/>
  <c r="BB40" i="265"/>
  <c r="BB16" i="265"/>
  <c r="BQ10" i="286"/>
  <c r="BQ12" i="286" s="1"/>
  <c r="BQ72" i="288" s="1"/>
  <c r="BB18" i="288" l="1"/>
  <c r="BB19" i="288" s="1"/>
  <c r="BB34" i="327"/>
  <c r="BB9" i="285"/>
  <c r="BB35" i="265"/>
  <c r="BB38" i="265" s="1"/>
  <c r="BB34" i="288" s="1"/>
  <c r="BB13" i="325"/>
  <c r="BB14" i="325" s="1"/>
  <c r="BB17" i="315" s="1"/>
  <c r="BB45" i="315" s="1"/>
  <c r="BB29" i="285"/>
  <c r="BB74" i="265"/>
  <c r="BC83" i="325"/>
  <c r="BQ13" i="286"/>
  <c r="BQ52" i="265" s="1"/>
  <c r="BQ17" i="286"/>
  <c r="BQ18" i="286" s="1"/>
  <c r="BB23" i="288" l="1"/>
  <c r="BB24" i="288" s="1"/>
  <c r="BB27" i="288" s="1"/>
  <c r="BB36" i="288"/>
  <c r="BB42" i="265"/>
  <c r="BB46" i="265" s="1"/>
  <c r="BB50" i="265" s="1"/>
  <c r="BB53" i="265" s="1"/>
  <c r="BB16" i="315"/>
  <c r="BB44" i="315" s="1"/>
  <c r="BC131" i="325"/>
  <c r="BC132" i="325" s="1"/>
  <c r="BC112" i="325"/>
  <c r="BC113" i="325" s="1"/>
  <c r="BC119" i="325" s="1"/>
  <c r="BC120" i="325" s="1"/>
  <c r="BC94" i="325"/>
  <c r="BQ75" i="265"/>
  <c r="BR15" i="286"/>
  <c r="BC95" i="325" l="1"/>
  <c r="BC96" i="325" s="1"/>
  <c r="BB32" i="286"/>
  <c r="BB43" i="286"/>
  <c r="BC27" i="327"/>
  <c r="BC136" i="325"/>
  <c r="BC100" i="325"/>
  <c r="BC137" i="325"/>
  <c r="BC28" i="327"/>
  <c r="BR10" i="286"/>
  <c r="BR12" i="286" s="1"/>
  <c r="BR72" i="288" s="1"/>
  <c r="BC101" i="325" l="1"/>
  <c r="BC102" i="325" s="1"/>
  <c r="BC138" i="325"/>
  <c r="BC139" i="325" s="1"/>
  <c r="BC17" i="288"/>
  <c r="BC29" i="327"/>
  <c r="BC85" i="325"/>
  <c r="BC86" i="325" s="1"/>
  <c r="BC60" i="288" s="1"/>
  <c r="BC41" i="265"/>
  <c r="BC16" i="265"/>
  <c r="BC40" i="265"/>
  <c r="BC12" i="288"/>
  <c r="BC14" i="288" s="1"/>
  <c r="BC22" i="288" s="1"/>
  <c r="BC32" i="327"/>
  <c r="BR17" i="286"/>
  <c r="BR18" i="286" s="1"/>
  <c r="BR13" i="286"/>
  <c r="BR52" i="265" s="1"/>
  <c r="BC18" i="288" l="1"/>
  <c r="BC19" i="288" s="1"/>
  <c r="BC33" i="327"/>
  <c r="BC34" i="327"/>
  <c r="BC9" i="285"/>
  <c r="BC35" i="265"/>
  <c r="BC38" i="265" s="1"/>
  <c r="BC34" i="288" s="1"/>
  <c r="BC29" i="285"/>
  <c r="BC13" i="325"/>
  <c r="BC14" i="325" s="1"/>
  <c r="BC17" i="315" s="1"/>
  <c r="BC45" i="315" s="1"/>
  <c r="BC74" i="265"/>
  <c r="BD83" i="325"/>
  <c r="BR75" i="265"/>
  <c r="BS15" i="286"/>
  <c r="BC36" i="288" l="1"/>
  <c r="BC23" i="288"/>
  <c r="BC24" i="288" s="1"/>
  <c r="BC27" i="288" s="1"/>
  <c r="BD112" i="325"/>
  <c r="BD113" i="325" s="1"/>
  <c r="BD119" i="325" s="1"/>
  <c r="BD120" i="325" s="1"/>
  <c r="BD131" i="325"/>
  <c r="BD132" i="325" s="1"/>
  <c r="BD94" i="325"/>
  <c r="BC16" i="315"/>
  <c r="BC44" i="315" s="1"/>
  <c r="BC42" i="265"/>
  <c r="BC46" i="265" s="1"/>
  <c r="BC50" i="265" s="1"/>
  <c r="BC53" i="265" s="1"/>
  <c r="BS10" i="286"/>
  <c r="BS12" i="286" s="1"/>
  <c r="BS72" i="288" s="1"/>
  <c r="BD95" i="325" l="1"/>
  <c r="BD96" i="325" s="1"/>
  <c r="BD100" i="325"/>
  <c r="BD137" i="325"/>
  <c r="BD28" i="327"/>
  <c r="BC43" i="286"/>
  <c r="BC32" i="286"/>
  <c r="BD27" i="327"/>
  <c r="BD136" i="325"/>
  <c r="BS13" i="286"/>
  <c r="BS52" i="265" s="1"/>
  <c r="BS17" i="286"/>
  <c r="BS18" i="286" s="1"/>
  <c r="BD101" i="325" l="1"/>
  <c r="BD102" i="325" s="1"/>
  <c r="BD138" i="325"/>
  <c r="BD139" i="325" s="1"/>
  <c r="BD17" i="288"/>
  <c r="BD29" i="327"/>
  <c r="BD32" i="327"/>
  <c r="BD85" i="325"/>
  <c r="BD86" i="325" s="1"/>
  <c r="BD60" i="288" s="1"/>
  <c r="BD41" i="265"/>
  <c r="BD16" i="265"/>
  <c r="BD40" i="265"/>
  <c r="BS75" i="265"/>
  <c r="BT15" i="286"/>
  <c r="BD12" i="288" l="1"/>
  <c r="BD14" i="288" s="1"/>
  <c r="BD22" i="288" s="1"/>
  <c r="BD18" i="288"/>
  <c r="BD19" i="288" s="1"/>
  <c r="BD33" i="327"/>
  <c r="BD34" i="327"/>
  <c r="BD74" i="265"/>
  <c r="BE83" i="325"/>
  <c r="BD9" i="285"/>
  <c r="BD35" i="265"/>
  <c r="BD38" i="265" s="1"/>
  <c r="BD34" i="288" s="1"/>
  <c r="BD13" i="325"/>
  <c r="BD14" i="325" s="1"/>
  <c r="BD17" i="315" s="1"/>
  <c r="BD45" i="315" s="1"/>
  <c r="BD29" i="285"/>
  <c r="BT10" i="286"/>
  <c r="BT12" i="286" s="1"/>
  <c r="BT72" i="288" s="1"/>
  <c r="BD24" i="288" l="1"/>
  <c r="BD27" i="288" s="1"/>
  <c r="BD23" i="288"/>
  <c r="BD36" i="288"/>
  <c r="BD16" i="315"/>
  <c r="BD44" i="315" s="1"/>
  <c r="BD42" i="265"/>
  <c r="BD46" i="265" s="1"/>
  <c r="BD50" i="265" s="1"/>
  <c r="BD53" i="265" s="1"/>
  <c r="BE94" i="325"/>
  <c r="BE112" i="325"/>
  <c r="BE113" i="325" s="1"/>
  <c r="BE119" i="325" s="1"/>
  <c r="BE120" i="325" s="1"/>
  <c r="BE131" i="325"/>
  <c r="BE132" i="325" s="1"/>
  <c r="BT13" i="286"/>
  <c r="BT52" i="265" s="1"/>
  <c r="BT17" i="286"/>
  <c r="BT18" i="286" s="1"/>
  <c r="BE17" i="288" l="1"/>
  <c r="BE95" i="325"/>
  <c r="BE96" i="325" s="1"/>
  <c r="BE100" i="325"/>
  <c r="BE136" i="325"/>
  <c r="BE27" i="327"/>
  <c r="BD43" i="286"/>
  <c r="BD32" i="286"/>
  <c r="BE137" i="325"/>
  <c r="BE28" i="327"/>
  <c r="BT75" i="265"/>
  <c r="BU15" i="286"/>
  <c r="BE18" i="288" l="1"/>
  <c r="BE19" i="288" s="1"/>
  <c r="BE36" i="288" s="1"/>
  <c r="BE101" i="325"/>
  <c r="BE102" i="325" s="1"/>
  <c r="BE138" i="325"/>
  <c r="BE139" i="325" s="1"/>
  <c r="BE29" i="327"/>
  <c r="BE32" i="327" s="1"/>
  <c r="BE23" i="288"/>
  <c r="BE12" i="288"/>
  <c r="BE14" i="288" s="1"/>
  <c r="BE22" i="288" s="1"/>
  <c r="BE85" i="325"/>
  <c r="BE86" i="325" s="1"/>
  <c r="BE60" i="288" s="1"/>
  <c r="BE63" i="288" s="1"/>
  <c r="BE41" i="265"/>
  <c r="BE16" i="265"/>
  <c r="BE40" i="265"/>
  <c r="BU10" i="286"/>
  <c r="BU12" i="286" s="1"/>
  <c r="BU72" i="288" s="1"/>
  <c r="BE24" i="288" l="1"/>
  <c r="BE27" i="288" s="1"/>
  <c r="BE65" i="288"/>
  <c r="BF83" i="325"/>
  <c r="BE74" i="265"/>
  <c r="BE34" i="327"/>
  <c r="BE33" i="327"/>
  <c r="BE35" i="265"/>
  <c r="BE38" i="265" s="1"/>
  <c r="BE34" i="288" s="1"/>
  <c r="BE13" i="325"/>
  <c r="BE14" i="325" s="1"/>
  <c r="BE17" i="315" s="1"/>
  <c r="BE45" i="315" s="1"/>
  <c r="BE9" i="285"/>
  <c r="BE29" i="285"/>
  <c r="BU13" i="286"/>
  <c r="BU52" i="265" s="1"/>
  <c r="BU17" i="286"/>
  <c r="BU18" i="286" s="1"/>
  <c r="BE16" i="315" l="1"/>
  <c r="BE44" i="315" s="1"/>
  <c r="BE42" i="265"/>
  <c r="BE46" i="265" s="1"/>
  <c r="BE50" i="265" s="1"/>
  <c r="BE53" i="265" s="1"/>
  <c r="BF94" i="325"/>
  <c r="BF131" i="325"/>
  <c r="BF132" i="325" s="1"/>
  <c r="BF112" i="325"/>
  <c r="BF113" i="325" s="1"/>
  <c r="BF119" i="325" s="1"/>
  <c r="BF120" i="325" s="1"/>
  <c r="BU75" i="265"/>
  <c r="BV15" i="286"/>
  <c r="BF17" i="288" l="1"/>
  <c r="BF95" i="325"/>
  <c r="BF96" i="325" s="1"/>
  <c r="BE32" i="286"/>
  <c r="BE43" i="286"/>
  <c r="BF137" i="325"/>
  <c r="BF28" i="327"/>
  <c r="BF100" i="325"/>
  <c r="BF27" i="327"/>
  <c r="BF136" i="325"/>
  <c r="BV10" i="286"/>
  <c r="BV12" i="286" s="1"/>
  <c r="BV72" i="288" s="1"/>
  <c r="BF138" i="325" l="1"/>
  <c r="BF139" i="325" s="1"/>
  <c r="BF101" i="325"/>
  <c r="BF102" i="325" s="1"/>
  <c r="BF29" i="327"/>
  <c r="BF32" i="327" s="1"/>
  <c r="BF33" i="327" s="1"/>
  <c r="BF12" i="288"/>
  <c r="BF14" i="288" s="1"/>
  <c r="BF22" i="288" s="1"/>
  <c r="BF41" i="265"/>
  <c r="BF85" i="325"/>
  <c r="BF86" i="325" s="1"/>
  <c r="BF60" i="288" s="1"/>
  <c r="BF63" i="288" s="1"/>
  <c r="BF16" i="265"/>
  <c r="BF40" i="265"/>
  <c r="BV17" i="286"/>
  <c r="BV18" i="286" s="1"/>
  <c r="BV13" i="286"/>
  <c r="BV52" i="265" s="1"/>
  <c r="BF18" i="288" l="1"/>
  <c r="BF19" i="288" s="1"/>
  <c r="BF65" i="288"/>
  <c r="BF34" i="327"/>
  <c r="BG83" i="325"/>
  <c r="BF74" i="265"/>
  <c r="BF13" i="325"/>
  <c r="BF14" i="325" s="1"/>
  <c r="BF17" i="315" s="1"/>
  <c r="BF45" i="315" s="1"/>
  <c r="BF9" i="285"/>
  <c r="BF35" i="265"/>
  <c r="BF38" i="265" s="1"/>
  <c r="BF34" i="288" s="1"/>
  <c r="BF29" i="285"/>
  <c r="BV75" i="265"/>
  <c r="BW15" i="286"/>
  <c r="BF37" i="288" l="1"/>
  <c r="BF23" i="288"/>
  <c r="BF24" i="288" s="1"/>
  <c r="BF27" i="288" s="1"/>
  <c r="BF36" i="288"/>
  <c r="BF43" i="288"/>
  <c r="BF39" i="288"/>
  <c r="BF42" i="265"/>
  <c r="BF46" i="265" s="1"/>
  <c r="BF50" i="265" s="1"/>
  <c r="BF53" i="265" s="1"/>
  <c r="BF16" i="315"/>
  <c r="BF44" i="315" s="1"/>
  <c r="BG94" i="325"/>
  <c r="BG112" i="325"/>
  <c r="BG113" i="325" s="1"/>
  <c r="BG119" i="325" s="1"/>
  <c r="BG120" i="325" s="1"/>
  <c r="BG131" i="325"/>
  <c r="BG132" i="325" s="1"/>
  <c r="BW10" i="286"/>
  <c r="BW12" i="286" s="1"/>
  <c r="BW72" i="288" s="1"/>
  <c r="BG95" i="325" l="1"/>
  <c r="BG96" i="325" s="1"/>
  <c r="BG27" i="327"/>
  <c r="BG136" i="325"/>
  <c r="BG138" i="325" s="1"/>
  <c r="BG139" i="325" s="1"/>
  <c r="BG100" i="325"/>
  <c r="BG137" i="325"/>
  <c r="BG28" i="327"/>
  <c r="BF32" i="286"/>
  <c r="BF43" i="286"/>
  <c r="BW13" i="286"/>
  <c r="BW52" i="265" s="1"/>
  <c r="BW17" i="286"/>
  <c r="BW18" i="286" s="1"/>
  <c r="BG18" i="288" l="1"/>
  <c r="BG101" i="325"/>
  <c r="BG102" i="325" s="1"/>
  <c r="BG17" i="288"/>
  <c r="BG29" i="327"/>
  <c r="BG32" i="327" s="1"/>
  <c r="BG33" i="327" s="1"/>
  <c r="BG85" i="325"/>
  <c r="BG86" i="325" s="1"/>
  <c r="BG60" i="288" s="1"/>
  <c r="BG63" i="288" s="1"/>
  <c r="BG41" i="265"/>
  <c r="BG16" i="265"/>
  <c r="BG40" i="265"/>
  <c r="BG12" i="288"/>
  <c r="BG14" i="288" s="1"/>
  <c r="BG22" i="288" s="1"/>
  <c r="BW75" i="265"/>
  <c r="BX15" i="286"/>
  <c r="BG19" i="288" l="1"/>
  <c r="BG65" i="288"/>
  <c r="BG34" i="327"/>
  <c r="BG29" i="285"/>
  <c r="BG35" i="265"/>
  <c r="BG38" i="265" s="1"/>
  <c r="BG34" i="288" s="1"/>
  <c r="BG13" i="325"/>
  <c r="BG14" i="325" s="1"/>
  <c r="BG17" i="315" s="1"/>
  <c r="BG45" i="315" s="1"/>
  <c r="BG9" i="285"/>
  <c r="BG74" i="265"/>
  <c r="BH83" i="325"/>
  <c r="BX10" i="286"/>
  <c r="BX12" i="286" s="1"/>
  <c r="BX72" i="288" s="1"/>
  <c r="BG37" i="288" l="1"/>
  <c r="BG36" i="288"/>
  <c r="BG23" i="288"/>
  <c r="BG24" i="288" s="1"/>
  <c r="BG27" i="288" s="1"/>
  <c r="BG43" i="288"/>
  <c r="BG39" i="288"/>
  <c r="BH131" i="325"/>
  <c r="BH132" i="325" s="1"/>
  <c r="BH94" i="325"/>
  <c r="BH112" i="325"/>
  <c r="BH113" i="325" s="1"/>
  <c r="BH119" i="325" s="1"/>
  <c r="BH120" i="325" s="1"/>
  <c r="BG16" i="315"/>
  <c r="BG44" i="315" s="1"/>
  <c r="BG42" i="265"/>
  <c r="BG46" i="265" s="1"/>
  <c r="BG50" i="265" s="1"/>
  <c r="BG53" i="265" s="1"/>
  <c r="BX17" i="286"/>
  <c r="BX18" i="286" s="1"/>
  <c r="BX13" i="286"/>
  <c r="BX52" i="265" s="1"/>
  <c r="BH17" i="288" l="1"/>
  <c r="BH95" i="325"/>
  <c r="BH96" i="325" s="1"/>
  <c r="BH27" i="327"/>
  <c r="BH136" i="325"/>
  <c r="BH100" i="325"/>
  <c r="BG43" i="286"/>
  <c r="BG32" i="286"/>
  <c r="BH137" i="325"/>
  <c r="BH28" i="327"/>
  <c r="BX75" i="265"/>
  <c r="BY15" i="286"/>
  <c r="BH138" i="325" l="1"/>
  <c r="BH139" i="325" s="1"/>
  <c r="BH101" i="325"/>
  <c r="BH102" i="325" s="1"/>
  <c r="BH41" i="265" s="1"/>
  <c r="BH29" i="327"/>
  <c r="BH32" i="327" s="1"/>
  <c r="BH33" i="327" s="1"/>
  <c r="BH35" i="265"/>
  <c r="BH38" i="265" s="1"/>
  <c r="BH34" i="288" s="1"/>
  <c r="BH16" i="265"/>
  <c r="BH40" i="265"/>
  <c r="BH85" i="325"/>
  <c r="BH86" i="325" s="1"/>
  <c r="BH60" i="288" s="1"/>
  <c r="BH63" i="288" s="1"/>
  <c r="BY10" i="286"/>
  <c r="BY12" i="286" s="1"/>
  <c r="BY72" i="288" s="1"/>
  <c r="BH18" i="288" l="1"/>
  <c r="BH19" i="288" s="1"/>
  <c r="BH65" i="288"/>
  <c r="BH13" i="325"/>
  <c r="BH14" i="325" s="1"/>
  <c r="BH17" i="315" s="1"/>
  <c r="BH45" i="315" s="1"/>
  <c r="BH12" i="288"/>
  <c r="BH14" i="288" s="1"/>
  <c r="BH22" i="288" s="1"/>
  <c r="BH34" i="327"/>
  <c r="BH29" i="285"/>
  <c r="BH9" i="285"/>
  <c r="BI83" i="325"/>
  <c r="BH74" i="265"/>
  <c r="BH42" i="265"/>
  <c r="BH46" i="265" s="1"/>
  <c r="BH50" i="265" s="1"/>
  <c r="BH53" i="265" s="1"/>
  <c r="BH16" i="315"/>
  <c r="BH44" i="315" s="1"/>
  <c r="BY13" i="286"/>
  <c r="BY52" i="265" s="1"/>
  <c r="BY17" i="286"/>
  <c r="BY18" i="286" s="1"/>
  <c r="BH24" i="288" l="1"/>
  <c r="BH27" i="288" s="1"/>
  <c r="BH23" i="288"/>
  <c r="BH36" i="288"/>
  <c r="BH37" i="288" s="1"/>
  <c r="BH43" i="288" s="1"/>
  <c r="BH39" i="288"/>
  <c r="BH43" i="286"/>
  <c r="BH32" i="286"/>
  <c r="BI94" i="325"/>
  <c r="BI112" i="325"/>
  <c r="BI113" i="325" s="1"/>
  <c r="BI119" i="325" s="1"/>
  <c r="BI120" i="325" s="1"/>
  <c r="BI131" i="325"/>
  <c r="BI132" i="325" s="1"/>
  <c r="BY75" i="265"/>
  <c r="BZ15" i="286"/>
  <c r="BI17" i="288" l="1"/>
  <c r="BI95" i="325"/>
  <c r="BI96" i="325" s="1"/>
  <c r="BI27" i="327"/>
  <c r="BI136" i="325"/>
  <c r="BI138" i="325" s="1"/>
  <c r="BI139" i="325" s="1"/>
  <c r="BI100" i="325"/>
  <c r="BI28" i="327"/>
  <c r="BI137" i="325"/>
  <c r="BZ10" i="286"/>
  <c r="BZ12" i="286" s="1"/>
  <c r="BZ72" i="288" s="1"/>
  <c r="BI101" i="325" l="1"/>
  <c r="BI102" i="325" s="1"/>
  <c r="BI29" i="327"/>
  <c r="BI16" i="265"/>
  <c r="BI40" i="265"/>
  <c r="BI41" i="265"/>
  <c r="BI85" i="325"/>
  <c r="BI86" i="325" s="1"/>
  <c r="BI60" i="288" s="1"/>
  <c r="BI63" i="288" s="1"/>
  <c r="BI65" i="288" s="1"/>
  <c r="BI12" i="288"/>
  <c r="BI14" i="288" s="1"/>
  <c r="BI22" i="288" s="1"/>
  <c r="BI32" i="327"/>
  <c r="BZ13" i="286"/>
  <c r="BZ52" i="265" s="1"/>
  <c r="BZ17" i="286"/>
  <c r="BZ18" i="286" s="1"/>
  <c r="BI18" i="288" l="1"/>
  <c r="BI19" i="288" s="1"/>
  <c r="BI74" i="265"/>
  <c r="BJ83" i="325"/>
  <c r="BI33" i="327"/>
  <c r="BI34" i="327"/>
  <c r="BI13" i="325"/>
  <c r="BI14" i="325" s="1"/>
  <c r="BI17" i="315" s="1"/>
  <c r="BI45" i="315" s="1"/>
  <c r="BI29" i="285"/>
  <c r="BI9" i="285"/>
  <c r="BI35" i="265"/>
  <c r="BI38" i="265" s="1"/>
  <c r="BI34" i="288" s="1"/>
  <c r="BZ75" i="265"/>
  <c r="CA15" i="286"/>
  <c r="BI37" i="288" l="1"/>
  <c r="BI43" i="288" s="1"/>
  <c r="BI36" i="288"/>
  <c r="BI23" i="288"/>
  <c r="BI24" i="288" s="1"/>
  <c r="BI27" i="288" s="1"/>
  <c r="BI39" i="288"/>
  <c r="BI16" i="315"/>
  <c r="BI44" i="315" s="1"/>
  <c r="BI42" i="265"/>
  <c r="BI46" i="265" s="1"/>
  <c r="BI50" i="265" s="1"/>
  <c r="BI53" i="265" s="1"/>
  <c r="BJ112" i="325"/>
  <c r="BJ113" i="325" s="1"/>
  <c r="BJ119" i="325" s="1"/>
  <c r="BJ120" i="325" s="1"/>
  <c r="BJ131" i="325"/>
  <c r="BJ132" i="325" s="1"/>
  <c r="BJ94" i="325"/>
  <c r="CA10" i="286"/>
  <c r="CA12" i="286" s="1"/>
  <c r="CA72" i="288" s="1"/>
  <c r="BJ95" i="325" l="1"/>
  <c r="BJ96" i="325" s="1"/>
  <c r="BJ28" i="327"/>
  <c r="BJ137" i="325"/>
  <c r="BJ27" i="327"/>
  <c r="BJ136" i="325"/>
  <c r="BI43" i="286"/>
  <c r="BI32" i="286"/>
  <c r="BJ100" i="325"/>
  <c r="CA17" i="286"/>
  <c r="CA18" i="286" s="1"/>
  <c r="CA13" i="286"/>
  <c r="CA52" i="265" s="1"/>
  <c r="BJ138" i="325" l="1"/>
  <c r="BJ139" i="325" s="1"/>
  <c r="BJ101" i="325"/>
  <c r="BJ102" i="325" s="1"/>
  <c r="BJ17" i="288"/>
  <c r="BJ29" i="327"/>
  <c r="BJ32" i="327" s="1"/>
  <c r="BJ33" i="327" s="1"/>
  <c r="BJ41" i="265"/>
  <c r="BJ12" i="288"/>
  <c r="BJ14" i="288" s="1"/>
  <c r="BJ22" i="288" s="1"/>
  <c r="BJ16" i="265"/>
  <c r="BJ40" i="265"/>
  <c r="CA75" i="265"/>
  <c r="CB15" i="286"/>
  <c r="BJ18" i="288" l="1"/>
  <c r="BJ19" i="288" s="1"/>
  <c r="BJ85" i="325"/>
  <c r="BJ86" i="325" s="1"/>
  <c r="BJ60" i="288" s="1"/>
  <c r="BJ63" i="288" s="1"/>
  <c r="BJ65" i="288" s="1"/>
  <c r="BJ34" i="327"/>
  <c r="BK83" i="325"/>
  <c r="BJ74" i="265"/>
  <c r="BJ13" i="325"/>
  <c r="BJ14" i="325" s="1"/>
  <c r="BJ17" i="315" s="1"/>
  <c r="BJ45" i="315" s="1"/>
  <c r="BJ9" i="285"/>
  <c r="BJ29" i="285"/>
  <c r="BJ35" i="265"/>
  <c r="BJ38" i="265" s="1"/>
  <c r="BJ34" i="288" s="1"/>
  <c r="CB10" i="286"/>
  <c r="CB12" i="286" s="1"/>
  <c r="CB72" i="288" s="1"/>
  <c r="BJ37" i="288" l="1"/>
  <c r="BJ23" i="288"/>
  <c r="BJ24" i="288" s="1"/>
  <c r="BJ27" i="288" s="1"/>
  <c r="BJ36" i="288"/>
  <c r="BJ43" i="288"/>
  <c r="BJ39" i="288"/>
  <c r="BJ16" i="315"/>
  <c r="BJ44" i="315" s="1"/>
  <c r="BJ42" i="265"/>
  <c r="BJ46" i="265" s="1"/>
  <c r="BJ50" i="265" s="1"/>
  <c r="BJ53" i="265" s="1"/>
  <c r="BK112" i="325"/>
  <c r="BK113" i="325" s="1"/>
  <c r="BK119" i="325" s="1"/>
  <c r="BK120" i="325" s="1"/>
  <c r="BK131" i="325"/>
  <c r="BK132" i="325" s="1"/>
  <c r="BK94" i="325"/>
  <c r="CB13" i="286"/>
  <c r="CB52" i="265" s="1"/>
  <c r="CB17" i="286"/>
  <c r="CB18" i="286" s="1"/>
  <c r="BK17" i="288" l="1"/>
  <c r="BK95" i="325"/>
  <c r="BK96" i="325" s="1"/>
  <c r="BK137" i="325"/>
  <c r="BK28" i="327"/>
  <c r="BK27" i="327"/>
  <c r="BK136" i="325"/>
  <c r="BJ32" i="286"/>
  <c r="BJ43" i="286"/>
  <c r="BK100" i="325"/>
  <c r="CB75" i="265"/>
  <c r="CC15" i="286"/>
  <c r="BK138" i="325" l="1"/>
  <c r="BK139" i="325" s="1"/>
  <c r="BK101" i="325"/>
  <c r="BK102" i="325" s="1"/>
  <c r="BK29" i="327"/>
  <c r="BK35" i="265"/>
  <c r="BK38" i="265" s="1"/>
  <c r="BK32" i="327"/>
  <c r="BK34" i="327" s="1"/>
  <c r="BK40" i="265"/>
  <c r="BK16" i="265"/>
  <c r="BK41" i="265"/>
  <c r="BK85" i="325"/>
  <c r="BK86" i="325" s="1"/>
  <c r="BK60" i="288" s="1"/>
  <c r="BK63" i="288" s="1"/>
  <c r="BK65" i="288" s="1"/>
  <c r="CC10" i="286"/>
  <c r="CC12" i="286" s="1"/>
  <c r="CC72" i="288" s="1"/>
  <c r="BK18" i="288" l="1"/>
  <c r="BK19" i="288" s="1"/>
  <c r="BK16" i="315"/>
  <c r="BK44" i="315" s="1"/>
  <c r="BK34" i="288"/>
  <c r="BK13" i="325"/>
  <c r="BK14" i="325" s="1"/>
  <c r="BK17" i="315" s="1"/>
  <c r="BK45" i="315" s="1"/>
  <c r="BK33" i="327"/>
  <c r="BK29" i="285"/>
  <c r="BK9" i="285"/>
  <c r="BK12" i="288"/>
  <c r="BK14" i="288" s="1"/>
  <c r="BK22" i="288" s="1"/>
  <c r="BK42" i="265"/>
  <c r="BK46" i="265" s="1"/>
  <c r="BK50" i="265" s="1"/>
  <c r="BK53" i="265" s="1"/>
  <c r="BK32" i="286" s="1"/>
  <c r="BK74" i="265"/>
  <c r="BL83" i="325"/>
  <c r="CC17" i="286"/>
  <c r="CC18" i="286" s="1"/>
  <c r="CC13" i="286"/>
  <c r="CC52" i="265" s="1"/>
  <c r="BK23" i="288" l="1"/>
  <c r="BK24" i="288" s="1"/>
  <c r="BK27" i="288" s="1"/>
  <c r="BK36" i="288"/>
  <c r="BK37" i="288" s="1"/>
  <c r="BK43" i="286"/>
  <c r="BL131" i="325"/>
  <c r="BL132" i="325" s="1"/>
  <c r="BL94" i="325"/>
  <c r="BL112" i="325"/>
  <c r="BL113" i="325" s="1"/>
  <c r="BL119" i="325" s="1"/>
  <c r="BL120" i="325" s="1"/>
  <c r="CC75" i="265"/>
  <c r="CD15" i="286"/>
  <c r="BK43" i="288" l="1"/>
  <c r="BK39" i="288"/>
  <c r="BL95" i="325"/>
  <c r="BL96" i="325" s="1"/>
  <c r="BL27" i="327"/>
  <c r="BL136" i="325"/>
  <c r="BL137" i="325"/>
  <c r="BL28" i="327"/>
  <c r="CD10" i="286"/>
  <c r="CD12" i="286" s="1"/>
  <c r="CD72" i="288" s="1"/>
  <c r="BL17" i="288" l="1"/>
  <c r="BL138" i="325"/>
  <c r="BL139" i="325" s="1"/>
  <c r="BL100" i="325"/>
  <c r="BL29" i="327"/>
  <c r="BL29" i="285"/>
  <c r="BL32" i="327"/>
  <c r="BL40" i="265"/>
  <c r="BL16" i="265"/>
  <c r="CD17" i="286"/>
  <c r="CD18" i="286" s="1"/>
  <c r="CD13" i="286"/>
  <c r="CD52" i="265" s="1"/>
  <c r="BL18" i="288" l="1"/>
  <c r="BL19" i="288" s="1"/>
  <c r="BL101" i="325"/>
  <c r="BL13" i="325"/>
  <c r="BL14" i="325" s="1"/>
  <c r="BL17" i="315" s="1"/>
  <c r="BL45" i="315" s="1"/>
  <c r="BL35" i="265"/>
  <c r="BL38" i="265" s="1"/>
  <c r="BL33" i="327"/>
  <c r="BL34" i="327"/>
  <c r="BL9" i="285"/>
  <c r="BL12" i="288"/>
  <c r="BL14" i="288" s="1"/>
  <c r="BL22" i="288" s="1"/>
  <c r="CD75" i="265"/>
  <c r="CE15" i="286"/>
  <c r="BL102" i="325" l="1"/>
  <c r="BL41" i="265" s="1"/>
  <c r="BL42" i="265" s="1"/>
  <c r="BL46" i="265" s="1"/>
  <c r="BL50" i="265" s="1"/>
  <c r="BL53" i="265" s="1"/>
  <c r="BL85" i="325"/>
  <c r="BL86" i="325" s="1"/>
  <c r="BL23" i="288"/>
  <c r="BL24" i="288" s="1"/>
  <c r="BL27" i="288" s="1"/>
  <c r="BL36" i="288"/>
  <c r="BL16" i="315"/>
  <c r="BL44" i="315" s="1"/>
  <c r="BL34" i="288"/>
  <c r="BL37" i="288" s="1"/>
  <c r="CE10" i="286"/>
  <c r="CE12" i="286" s="1"/>
  <c r="CE72" i="288" s="1"/>
  <c r="BL32" i="286" l="1"/>
  <c r="BL43" i="286"/>
  <c r="BL60" i="288"/>
  <c r="BL63" i="288" s="1"/>
  <c r="BL65" i="288" s="1"/>
  <c r="BL74" i="265"/>
  <c r="BM83" i="325"/>
  <c r="BL43" i="288"/>
  <c r="BL39" i="288"/>
  <c r="CE17" i="286"/>
  <c r="CE18" i="286" s="1"/>
  <c r="CE13" i="286"/>
  <c r="CE52" i="265" s="1"/>
  <c r="BM131" i="325" l="1"/>
  <c r="BM132" i="325" s="1"/>
  <c r="BM94" i="325"/>
  <c r="BM112" i="325"/>
  <c r="BM113" i="325" s="1"/>
  <c r="BM119" i="325" s="1"/>
  <c r="BM120" i="325" s="1"/>
  <c r="CE75" i="265"/>
  <c r="CF15" i="286"/>
  <c r="BM17" i="288" l="1"/>
  <c r="BM95" i="325"/>
  <c r="BM27" i="327"/>
  <c r="BM29" i="327" s="1"/>
  <c r="BM32" i="327" s="1"/>
  <c r="BM34" i="327" s="1"/>
  <c r="BM136" i="325"/>
  <c r="BM138" i="325" s="1"/>
  <c r="BM29" i="285" s="1"/>
  <c r="BM28" i="327"/>
  <c r="BM137" i="325"/>
  <c r="BM33" i="327"/>
  <c r="BM13" i="325"/>
  <c r="BM14" i="325" s="1"/>
  <c r="BM17" i="315" s="1"/>
  <c r="BM45" i="315" s="1"/>
  <c r="CF10" i="286"/>
  <c r="CF12" i="286" s="1"/>
  <c r="CF72" i="288" s="1"/>
  <c r="BM9" i="285" l="1"/>
  <c r="BM96" i="325"/>
  <c r="BM100" i="325"/>
  <c r="BM139" i="325"/>
  <c r="BM35" i="265" s="1"/>
  <c r="BM38" i="265" s="1"/>
  <c r="BM34" i="288" s="1"/>
  <c r="BM12" i="288"/>
  <c r="BM14" i="288" s="1"/>
  <c r="BM22" i="288" s="1"/>
  <c r="BM16" i="315"/>
  <c r="BM44" i="315" s="1"/>
  <c r="CF17" i="286"/>
  <c r="CF18" i="286" s="1"/>
  <c r="CF13" i="286"/>
  <c r="CF52" i="265" s="1"/>
  <c r="BM101" i="325" l="1"/>
  <c r="BM40" i="265"/>
  <c r="BM16" i="265"/>
  <c r="CF75" i="265"/>
  <c r="CG15" i="286"/>
  <c r="BM42" i="265" l="1"/>
  <c r="BM46" i="265" s="1"/>
  <c r="BM50" i="265" s="1"/>
  <c r="BM53" i="265" s="1"/>
  <c r="BM102" i="325"/>
  <c r="BM41" i="265" s="1"/>
  <c r="BM85" i="325"/>
  <c r="BM86" i="325" s="1"/>
  <c r="BM18" i="288"/>
  <c r="BM19" i="288" s="1"/>
  <c r="CG10" i="286"/>
  <c r="CG12" i="286" s="1"/>
  <c r="CG72" i="288" s="1"/>
  <c r="BM23" i="288" l="1"/>
  <c r="BM24" i="288" s="1"/>
  <c r="BM27" i="288" s="1"/>
  <c r="BM36" i="288"/>
  <c r="BM37" i="288" s="1"/>
  <c r="BM60" i="288"/>
  <c r="BM63" i="288" s="1"/>
  <c r="BM65" i="288" s="1"/>
  <c r="BM74" i="265"/>
  <c r="BN83" i="325"/>
  <c r="BM32" i="286"/>
  <c r="BM43" i="286"/>
  <c r="CG13" i="286"/>
  <c r="CG52" i="265" s="1"/>
  <c r="CG17" i="286"/>
  <c r="CG18" i="286" s="1"/>
  <c r="BM43" i="288" l="1"/>
  <c r="BM39" i="288"/>
  <c r="BN94" i="325"/>
  <c r="BN131" i="325"/>
  <c r="BN132" i="325" s="1"/>
  <c r="BN112" i="325"/>
  <c r="BN113" i="325" s="1"/>
  <c r="BN119" i="325" s="1"/>
  <c r="BN120" i="325" s="1"/>
  <c r="CG75" i="265"/>
  <c r="CH15" i="286"/>
  <c r="BN28" i="327" l="1"/>
  <c r="BN137" i="325"/>
  <c r="BN95" i="325"/>
  <c r="BN136" i="325"/>
  <c r="BN138" i="325" s="1"/>
  <c r="BN27" i="327"/>
  <c r="CH10" i="286"/>
  <c r="CH12" i="286" s="1"/>
  <c r="CH72" i="288" s="1"/>
  <c r="BN96" i="325" l="1"/>
  <c r="BN100" i="325"/>
  <c r="BN17" i="288"/>
  <c r="BN29" i="327"/>
  <c r="BN32" i="327" s="1"/>
  <c r="BN139" i="325"/>
  <c r="BN35" i="265" s="1"/>
  <c r="BN38" i="265" s="1"/>
  <c r="BN12" i="288"/>
  <c r="BN14" i="288" s="1"/>
  <c r="BN22" i="288" s="1"/>
  <c r="BN9" i="285"/>
  <c r="BN13" i="325"/>
  <c r="BN14" i="325" s="1"/>
  <c r="BN17" i="315" s="1"/>
  <c r="BN45" i="315" s="1"/>
  <c r="BN29" i="285"/>
  <c r="CH13" i="286"/>
  <c r="CH52" i="265" s="1"/>
  <c r="CH17" i="286"/>
  <c r="CH18" i="286" s="1"/>
  <c r="BN101" i="325" l="1"/>
  <c r="BN34" i="327"/>
  <c r="BN33" i="327"/>
  <c r="BN16" i="315"/>
  <c r="BN44" i="315" s="1"/>
  <c r="BN34" i="288"/>
  <c r="BN40" i="265"/>
  <c r="BN16" i="265"/>
  <c r="CH75" i="265"/>
  <c r="CI15" i="286"/>
  <c r="BN102" i="325" l="1"/>
  <c r="BN41" i="265" s="1"/>
  <c r="BN42" i="265" s="1"/>
  <c r="BN46" i="265" s="1"/>
  <c r="BN50" i="265" s="1"/>
  <c r="BN53" i="265" s="1"/>
  <c r="BN85" i="325"/>
  <c r="BN86" i="325" s="1"/>
  <c r="BN18" i="288"/>
  <c r="BN19" i="288" s="1"/>
  <c r="CI10" i="286"/>
  <c r="CI12" i="286" s="1"/>
  <c r="CI72" i="288" s="1"/>
  <c r="BN60" i="288" l="1"/>
  <c r="BN63" i="288" s="1"/>
  <c r="BN65" i="288" s="1"/>
  <c r="BN74" i="265"/>
  <c r="BO83" i="325"/>
  <c r="BN32" i="286"/>
  <c r="BN43" i="286"/>
  <c r="BN23" i="288"/>
  <c r="BN24" i="288" s="1"/>
  <c r="BN27" i="288" s="1"/>
  <c r="BN36" i="288"/>
  <c r="BN37" i="288" s="1"/>
  <c r="CI13" i="286"/>
  <c r="CI52" i="265" s="1"/>
  <c r="CI17" i="286"/>
  <c r="CI18" i="286" s="1"/>
  <c r="BO94" i="325" l="1"/>
  <c r="BO131" i="325"/>
  <c r="BO132" i="325" s="1"/>
  <c r="BO112" i="325"/>
  <c r="BO113" i="325" s="1"/>
  <c r="BO119" i="325" s="1"/>
  <c r="BO120" i="325" s="1"/>
  <c r="BN43" i="288"/>
  <c r="BN39" i="288"/>
  <c r="CI75" i="265"/>
  <c r="CJ15" i="286"/>
  <c r="BO27" i="327" l="1"/>
  <c r="BO136" i="325"/>
  <c r="BO28" i="327"/>
  <c r="BO137" i="325"/>
  <c r="BO17" i="288"/>
  <c r="BO95" i="325"/>
  <c r="CJ10" i="286"/>
  <c r="CJ12" i="286" s="1"/>
  <c r="CJ72" i="288" s="1"/>
  <c r="BO96" i="325" l="1"/>
  <c r="BO100" i="325"/>
  <c r="BO138" i="325"/>
  <c r="BO29" i="327"/>
  <c r="BO32" i="327" s="1"/>
  <c r="CJ13" i="286"/>
  <c r="CJ52" i="265" s="1"/>
  <c r="CJ17" i="286"/>
  <c r="CJ18" i="286" s="1"/>
  <c r="BO34" i="327" l="1"/>
  <c r="BO33" i="327"/>
  <c r="BO139" i="325"/>
  <c r="BO35" i="265" s="1"/>
  <c r="BO38" i="265" s="1"/>
  <c r="BO12" i="288"/>
  <c r="BO14" i="288" s="1"/>
  <c r="BO22" i="288" s="1"/>
  <c r="BO9" i="285"/>
  <c r="BO29" i="285"/>
  <c r="BO13" i="325"/>
  <c r="BO14" i="325" s="1"/>
  <c r="BO17" i="315" s="1"/>
  <c r="BO45" i="315" s="1"/>
  <c r="BO18" i="288"/>
  <c r="BO19" i="288" s="1"/>
  <c r="BO101" i="325"/>
  <c r="BO40" i="265"/>
  <c r="BO16" i="265"/>
  <c r="CJ75" i="265"/>
  <c r="CK15" i="286"/>
  <c r="BO23" i="288" l="1"/>
  <c r="BO24" i="288" s="1"/>
  <c r="BO27" i="288" s="1"/>
  <c r="BO36" i="288"/>
  <c r="BO16" i="315"/>
  <c r="BO44" i="315" s="1"/>
  <c r="BO34" i="288"/>
  <c r="BO37" i="288" s="1"/>
  <c r="BO102" i="325"/>
  <c r="BO41" i="265" s="1"/>
  <c r="BO42" i="265" s="1"/>
  <c r="BO46" i="265" s="1"/>
  <c r="BO50" i="265" s="1"/>
  <c r="BO53" i="265" s="1"/>
  <c r="BO85" i="325"/>
  <c r="BO86" i="325" s="1"/>
  <c r="CK10" i="286"/>
  <c r="CK12" i="286" s="1"/>
  <c r="CK72" i="288" s="1"/>
  <c r="BO32" i="286" l="1"/>
  <c r="BO43" i="286"/>
  <c r="BO60" i="288"/>
  <c r="BO63" i="288" s="1"/>
  <c r="BO65" i="288" s="1"/>
  <c r="BO74" i="265"/>
  <c r="BP83" i="325"/>
  <c r="BO39" i="288"/>
  <c r="BO43" i="288"/>
  <c r="CK13" i="286"/>
  <c r="CK52" i="265" s="1"/>
  <c r="CK17" i="286"/>
  <c r="CK18" i="286" s="1"/>
  <c r="BP94" i="325" l="1"/>
  <c r="BP131" i="325"/>
  <c r="BP132" i="325" s="1"/>
  <c r="BP112" i="325"/>
  <c r="BP113" i="325" s="1"/>
  <c r="BP119" i="325" s="1"/>
  <c r="BP120" i="325" s="1"/>
  <c r="CK75" i="265"/>
  <c r="CL15" i="286"/>
  <c r="BP137" i="325" l="1"/>
  <c r="BP28" i="327"/>
  <c r="BP27" i="327"/>
  <c r="BP136" i="325"/>
  <c r="BP138" i="325" s="1"/>
  <c r="BP95" i="325"/>
  <c r="CL10" i="286"/>
  <c r="CL12" i="286" s="1"/>
  <c r="CL72" i="288" s="1"/>
  <c r="BP139" i="325" l="1"/>
  <c r="BP35" i="265" s="1"/>
  <c r="BP38" i="265" s="1"/>
  <c r="BP12" i="288"/>
  <c r="BP14" i="288" s="1"/>
  <c r="BP22" i="288" s="1"/>
  <c r="BP29" i="285"/>
  <c r="BP13" i="325"/>
  <c r="BP14" i="325" s="1"/>
  <c r="BP17" i="315" s="1"/>
  <c r="BP45" i="315" s="1"/>
  <c r="BP9" i="285"/>
  <c r="BP96" i="325"/>
  <c r="BP100" i="325"/>
  <c r="BP29" i="327"/>
  <c r="BP32" i="327" s="1"/>
  <c r="BP17" i="288"/>
  <c r="CL13" i="286"/>
  <c r="CL52" i="265" s="1"/>
  <c r="CL17" i="286"/>
  <c r="CL18" i="286" s="1"/>
  <c r="BP33" i="327" l="1"/>
  <c r="BP34" i="327"/>
  <c r="BP101" i="325"/>
  <c r="BP16" i="265"/>
  <c r="BP40" i="265"/>
  <c r="BP34" i="288"/>
  <c r="BP16" i="315"/>
  <c r="BP44" i="315" s="1"/>
  <c r="CL75" i="265"/>
  <c r="CM15" i="286"/>
  <c r="BP102" i="325" l="1"/>
  <c r="BP41" i="265" s="1"/>
  <c r="BP42" i="265" s="1"/>
  <c r="BP46" i="265" s="1"/>
  <c r="BP50" i="265" s="1"/>
  <c r="BP53" i="265" s="1"/>
  <c r="BP85" i="325"/>
  <c r="BP86" i="325" s="1"/>
  <c r="BP18" i="288"/>
  <c r="BP19" i="288" s="1"/>
  <c r="CM10" i="286"/>
  <c r="CM12" i="286" s="1"/>
  <c r="CM72" i="288" s="1"/>
  <c r="BP23" i="288" l="1"/>
  <c r="BP24" i="288" s="1"/>
  <c r="BP27" i="288" s="1"/>
  <c r="BP36" i="288"/>
  <c r="BP37" i="288" s="1"/>
  <c r="BP60" i="288"/>
  <c r="BP63" i="288" s="1"/>
  <c r="BP65" i="288" s="1"/>
  <c r="BQ83" i="325"/>
  <c r="BP74" i="265"/>
  <c r="BP32" i="286"/>
  <c r="BP43" i="286"/>
  <c r="CM17" i="286"/>
  <c r="CM18" i="286" s="1"/>
  <c r="CM13" i="286"/>
  <c r="CM52" i="265" s="1"/>
  <c r="BQ94" i="325" l="1"/>
  <c r="BQ112" i="325"/>
  <c r="BQ113" i="325" s="1"/>
  <c r="BQ119" i="325" s="1"/>
  <c r="BQ120" i="325" s="1"/>
  <c r="BQ131" i="325"/>
  <c r="BQ132" i="325" s="1"/>
  <c r="BP43" i="288"/>
  <c r="BP39" i="288"/>
  <c r="CM75" i="265"/>
  <c r="CN15" i="286"/>
  <c r="BQ137" i="325" l="1"/>
  <c r="BQ28" i="327"/>
  <c r="BQ27" i="327"/>
  <c r="BQ29" i="327" s="1"/>
  <c r="BQ32" i="327" s="1"/>
  <c r="BQ136" i="325"/>
  <c r="BQ138" i="325" s="1"/>
  <c r="BQ95" i="325"/>
  <c r="CN10" i="286"/>
  <c r="CN12" i="286" s="1"/>
  <c r="CN72" i="288" s="1"/>
  <c r="BQ33" i="327" l="1"/>
  <c r="BQ34" i="327"/>
  <c r="BQ96" i="325"/>
  <c r="BQ100" i="325"/>
  <c r="BQ139" i="325"/>
  <c r="BQ35" i="265" s="1"/>
  <c r="BQ38" i="265" s="1"/>
  <c r="BQ12" i="288"/>
  <c r="BQ14" i="288" s="1"/>
  <c r="BQ22" i="288" s="1"/>
  <c r="BQ13" i="325"/>
  <c r="BQ14" i="325" s="1"/>
  <c r="BQ17" i="315" s="1"/>
  <c r="BQ45" i="315" s="1"/>
  <c r="BQ29" i="285"/>
  <c r="BQ9" i="285"/>
  <c r="BQ17" i="288"/>
  <c r="CN13" i="286"/>
  <c r="CN52" i="265" s="1"/>
  <c r="CN17" i="286"/>
  <c r="CN18" i="286" s="1"/>
  <c r="BQ101" i="325" l="1"/>
  <c r="BQ40" i="265"/>
  <c r="BQ16" i="265"/>
  <c r="BQ34" i="288"/>
  <c r="BQ16" i="315"/>
  <c r="BQ44" i="315" s="1"/>
  <c r="CN75" i="265"/>
  <c r="CO15" i="286"/>
  <c r="BQ102" i="325" l="1"/>
  <c r="BQ41" i="265" s="1"/>
  <c r="BQ42" i="265" s="1"/>
  <c r="BQ46" i="265" s="1"/>
  <c r="BQ50" i="265" s="1"/>
  <c r="BQ53" i="265" s="1"/>
  <c r="BQ85" i="325"/>
  <c r="BQ86" i="325" s="1"/>
  <c r="BQ18" i="288"/>
  <c r="BQ19" i="288" s="1"/>
  <c r="CO10" i="286"/>
  <c r="CO12" i="286" s="1"/>
  <c r="CO72" i="288" s="1"/>
  <c r="BQ23" i="288" l="1"/>
  <c r="BQ24" i="288" s="1"/>
  <c r="BQ27" i="288" s="1"/>
  <c r="BQ36" i="288"/>
  <c r="BQ37" i="288" s="1"/>
  <c r="BQ60" i="288"/>
  <c r="BQ63" i="288" s="1"/>
  <c r="BQ65" i="288" s="1"/>
  <c r="BR83" i="325"/>
  <c r="BQ74" i="265"/>
  <c r="BQ43" i="286"/>
  <c r="BQ32" i="286"/>
  <c r="CO17" i="286"/>
  <c r="CO18" i="286" s="1"/>
  <c r="CO13" i="286"/>
  <c r="CO52" i="265" s="1"/>
  <c r="BR131" i="325" l="1"/>
  <c r="BR132" i="325" s="1"/>
  <c r="BR94" i="325"/>
  <c r="BR112" i="325"/>
  <c r="BR113" i="325" s="1"/>
  <c r="BR119" i="325" s="1"/>
  <c r="BR120" i="325" s="1"/>
  <c r="BQ39" i="288"/>
  <c r="BQ43" i="288"/>
  <c r="CO75" i="265"/>
  <c r="CP15" i="286"/>
  <c r="BR95" i="325" l="1"/>
  <c r="BR136" i="325"/>
  <c r="BR138" i="325" s="1"/>
  <c r="BR27" i="327"/>
  <c r="BR29" i="327" s="1"/>
  <c r="BR32" i="327" s="1"/>
  <c r="BR28" i="327"/>
  <c r="BR137" i="325"/>
  <c r="CP10" i="286"/>
  <c r="CP12" i="286" s="1"/>
  <c r="CP72" i="288" s="1"/>
  <c r="BR34" i="327" l="1"/>
  <c r="BR33" i="327"/>
  <c r="BR139" i="325"/>
  <c r="BR35" i="265" s="1"/>
  <c r="BR38" i="265" s="1"/>
  <c r="BR12" i="288"/>
  <c r="BR14" i="288" s="1"/>
  <c r="BR22" i="288" s="1"/>
  <c r="BR9" i="285"/>
  <c r="BR29" i="285"/>
  <c r="BR13" i="325"/>
  <c r="BR14" i="325" s="1"/>
  <c r="BR17" i="315" s="1"/>
  <c r="BR45" i="315" s="1"/>
  <c r="BR96" i="325"/>
  <c r="BR100" i="325"/>
  <c r="BR17" i="288"/>
  <c r="CP13" i="286"/>
  <c r="CP52" i="265" s="1"/>
  <c r="CP17" i="286"/>
  <c r="CP18" i="286" s="1"/>
  <c r="BR16" i="315" l="1"/>
  <c r="BR44" i="315" s="1"/>
  <c r="BR34" i="288"/>
  <c r="BR16" i="265"/>
  <c r="BR40" i="265"/>
  <c r="BR101" i="325"/>
  <c r="CP75" i="265"/>
  <c r="CQ15" i="286"/>
  <c r="BR102" i="325" l="1"/>
  <c r="BR41" i="265" s="1"/>
  <c r="BR42" i="265" s="1"/>
  <c r="BR46" i="265" s="1"/>
  <c r="BR50" i="265" s="1"/>
  <c r="BR53" i="265" s="1"/>
  <c r="BR85" i="325"/>
  <c r="BR86" i="325" s="1"/>
  <c r="BR18" i="288"/>
  <c r="BR19" i="288" s="1"/>
  <c r="CQ10" i="286"/>
  <c r="CQ12" i="286" s="1"/>
  <c r="CQ72" i="288" s="1"/>
  <c r="BR36" i="288" l="1"/>
  <c r="BR37" i="288" s="1"/>
  <c r="BR23" i="288"/>
  <c r="BR24" i="288" s="1"/>
  <c r="BR27" i="288" s="1"/>
  <c r="BR60" i="288"/>
  <c r="BR63" i="288" s="1"/>
  <c r="BR65" i="288" s="1"/>
  <c r="BS83" i="325"/>
  <c r="BR74" i="265"/>
  <c r="BR32" i="286"/>
  <c r="BR43" i="286"/>
  <c r="CQ17" i="286"/>
  <c r="CQ18" i="286" s="1"/>
  <c r="CQ13" i="286"/>
  <c r="CQ52" i="265" s="1"/>
  <c r="BS94" i="325" l="1"/>
  <c r="BS112" i="325"/>
  <c r="BS113" i="325" s="1"/>
  <c r="BS119" i="325" s="1"/>
  <c r="BS120" i="325" s="1"/>
  <c r="BS131" i="325"/>
  <c r="BS132" i="325" s="1"/>
  <c r="BR43" i="288"/>
  <c r="BR39" i="288"/>
  <c r="CQ75" i="265"/>
  <c r="CR15" i="286"/>
  <c r="BS28" i="327" l="1"/>
  <c r="BS137" i="325"/>
  <c r="BS136" i="325"/>
  <c r="BS138" i="325" s="1"/>
  <c r="BS27" i="327"/>
  <c r="BS17" i="288"/>
  <c r="BS95" i="325"/>
  <c r="CR10" i="286"/>
  <c r="CR12" i="286" s="1"/>
  <c r="CR72" i="288" s="1"/>
  <c r="BS139" i="325" l="1"/>
  <c r="BS35" i="265" s="1"/>
  <c r="BS38" i="265" s="1"/>
  <c r="BS12" i="288"/>
  <c r="BS14" i="288" s="1"/>
  <c r="BS22" i="288" s="1"/>
  <c r="BS13" i="325"/>
  <c r="BS14" i="325" s="1"/>
  <c r="BS17" i="315" s="1"/>
  <c r="BS45" i="315" s="1"/>
  <c r="BS9" i="285"/>
  <c r="BS29" i="285"/>
  <c r="BS96" i="325"/>
  <c r="BS100" i="325"/>
  <c r="BS29" i="327"/>
  <c r="BS32" i="327" s="1"/>
  <c r="CR13" i="286"/>
  <c r="CR52" i="265" s="1"/>
  <c r="CR17" i="286"/>
  <c r="CR18" i="286" s="1"/>
  <c r="BS33" i="327" l="1"/>
  <c r="BS34" i="327"/>
  <c r="BS101" i="325"/>
  <c r="BS40" i="265"/>
  <c r="BS16" i="265"/>
  <c r="BS34" i="288"/>
  <c r="BS16" i="315"/>
  <c r="BS44" i="315" s="1"/>
  <c r="CR75" i="265"/>
  <c r="CS15" i="286"/>
  <c r="BS102" i="325" l="1"/>
  <c r="BS41" i="265" s="1"/>
  <c r="BS42" i="265" s="1"/>
  <c r="BS46" i="265" s="1"/>
  <c r="BS50" i="265" s="1"/>
  <c r="BS53" i="265" s="1"/>
  <c r="BS85" i="325"/>
  <c r="BS86" i="325" s="1"/>
  <c r="BS18" i="288"/>
  <c r="BS19" i="288" s="1"/>
  <c r="CS10" i="286"/>
  <c r="CS12" i="286" s="1"/>
  <c r="CS72" i="288" s="1"/>
  <c r="BS32" i="286" l="1"/>
  <c r="BS43" i="286"/>
  <c r="BS60" i="288"/>
  <c r="BS63" i="288" s="1"/>
  <c r="BS65" i="288" s="1"/>
  <c r="BS74" i="265"/>
  <c r="BT83" i="325"/>
  <c r="BS23" i="288"/>
  <c r="BS24" i="288" s="1"/>
  <c r="BS27" i="288" s="1"/>
  <c r="BS36" i="288"/>
  <c r="BS37" i="288" s="1"/>
  <c r="CS17" i="286"/>
  <c r="CS18" i="286" s="1"/>
  <c r="CS13" i="286"/>
  <c r="CS52" i="265" s="1"/>
  <c r="BS43" i="288" l="1"/>
  <c r="BS39" i="288"/>
  <c r="BT131" i="325"/>
  <c r="BT132" i="325" s="1"/>
  <c r="BT94" i="325"/>
  <c r="BT112" i="325"/>
  <c r="BT113" i="325" s="1"/>
  <c r="BT119" i="325" s="1"/>
  <c r="BT120" i="325" s="1"/>
  <c r="CS75" i="265"/>
  <c r="CT15" i="286"/>
  <c r="BT95" i="325" l="1"/>
  <c r="BT137" i="325"/>
  <c r="BT28" i="327"/>
  <c r="BT27" i="327"/>
  <c r="BT136" i="325"/>
  <c r="CT10" i="286"/>
  <c r="CT12" i="286" s="1"/>
  <c r="CT72" i="288" s="1"/>
  <c r="BT138" i="325" l="1"/>
  <c r="BT96" i="325"/>
  <c r="BT100" i="325"/>
  <c r="BT29" i="327"/>
  <c r="BT32" i="327" s="1"/>
  <c r="BT17" i="288"/>
  <c r="CT13" i="286"/>
  <c r="CT52" i="265" s="1"/>
  <c r="CT17" i="286"/>
  <c r="CT18" i="286" s="1"/>
  <c r="BT18" i="288" l="1"/>
  <c r="BT19" i="288" s="1"/>
  <c r="BT101" i="325"/>
  <c r="BT16" i="265"/>
  <c r="BT40" i="265"/>
  <c r="BT33" i="327"/>
  <c r="BT34" i="327"/>
  <c r="BT139" i="325"/>
  <c r="BT35" i="265" s="1"/>
  <c r="BT38" i="265" s="1"/>
  <c r="BT9" i="285"/>
  <c r="BT13" i="325"/>
  <c r="BT14" i="325" s="1"/>
  <c r="BT17" i="315" s="1"/>
  <c r="BT45" i="315" s="1"/>
  <c r="BT12" i="288"/>
  <c r="BT14" i="288" s="1"/>
  <c r="BT22" i="288" s="1"/>
  <c r="BT29" i="285"/>
  <c r="CT75" i="265"/>
  <c r="CU15" i="286"/>
  <c r="BT34" i="288" l="1"/>
  <c r="BT16" i="315"/>
  <c r="BT44" i="315" s="1"/>
  <c r="BT42" i="265"/>
  <c r="BT46" i="265" s="1"/>
  <c r="BT50" i="265" s="1"/>
  <c r="BT53" i="265" s="1"/>
  <c r="BT24" i="288"/>
  <c r="BT27" i="288" s="1"/>
  <c r="BT102" i="325"/>
  <c r="BT41" i="265" s="1"/>
  <c r="BT85" i="325"/>
  <c r="BT86" i="325" s="1"/>
  <c r="BT23" i="288"/>
  <c r="BT36" i="288"/>
  <c r="CU10" i="286"/>
  <c r="CU12" i="286" s="1"/>
  <c r="CU72" i="288" s="1"/>
  <c r="BT43" i="286" l="1"/>
  <c r="BT32" i="286"/>
  <c r="BT60" i="288"/>
  <c r="BT63" i="288" s="1"/>
  <c r="BT65" i="288" s="1"/>
  <c r="BU83" i="325"/>
  <c r="BT74" i="265"/>
  <c r="BT37" i="288"/>
  <c r="CU13" i="286"/>
  <c r="CU52" i="265" s="1"/>
  <c r="CU17" i="286"/>
  <c r="CU18" i="286" s="1"/>
  <c r="BT39" i="288" l="1"/>
  <c r="BT43" i="288"/>
  <c r="BU131" i="325"/>
  <c r="BU132" i="325" s="1"/>
  <c r="BU94" i="325"/>
  <c r="BU112" i="325"/>
  <c r="BU113" i="325" s="1"/>
  <c r="BU119" i="325" s="1"/>
  <c r="BU120" i="325" s="1"/>
  <c r="CU75" i="265"/>
  <c r="CV15" i="286"/>
  <c r="BU17" i="288" l="1"/>
  <c r="BU95" i="325"/>
  <c r="BU28" i="327"/>
  <c r="BU137" i="325"/>
  <c r="BU27" i="327"/>
  <c r="BU136" i="325"/>
  <c r="CV10" i="286"/>
  <c r="CV12" i="286" s="1"/>
  <c r="CV72" i="288" s="1"/>
  <c r="BU138" i="325" l="1"/>
  <c r="BU96" i="325"/>
  <c r="BU100" i="325"/>
  <c r="BU29" i="327"/>
  <c r="BU32" i="327" s="1"/>
  <c r="CV13" i="286"/>
  <c r="CV52" i="265" s="1"/>
  <c r="CV17" i="286"/>
  <c r="CV18" i="286" s="1"/>
  <c r="BU33" i="327" l="1"/>
  <c r="BU34" i="327"/>
  <c r="BU101" i="325"/>
  <c r="BU18" i="288" s="1"/>
  <c r="BU19" i="288" s="1"/>
  <c r="BU40" i="265"/>
  <c r="BU16" i="265"/>
  <c r="BU139" i="325"/>
  <c r="BU35" i="265" s="1"/>
  <c r="BU38" i="265" s="1"/>
  <c r="BU12" i="288"/>
  <c r="BU14" i="288" s="1"/>
  <c r="BU22" i="288" s="1"/>
  <c r="BU29" i="285"/>
  <c r="BU13" i="325"/>
  <c r="BU14" i="325" s="1"/>
  <c r="BU17" i="315" s="1"/>
  <c r="BU45" i="315" s="1"/>
  <c r="BU9" i="285"/>
  <c r="CV75" i="265"/>
  <c r="CW15" i="286"/>
  <c r="BU36" i="288" l="1"/>
  <c r="BU23" i="288"/>
  <c r="BU24" i="288"/>
  <c r="BU27" i="288" s="1"/>
  <c r="BU102" i="325"/>
  <c r="BU41" i="265" s="1"/>
  <c r="BU85" i="325"/>
  <c r="BU86" i="325" s="1"/>
  <c r="BU34" i="288"/>
  <c r="BU16" i="315"/>
  <c r="BU44" i="315" s="1"/>
  <c r="BU42" i="265"/>
  <c r="BU46" i="265" s="1"/>
  <c r="BU50" i="265" s="1"/>
  <c r="BU53" i="265" s="1"/>
  <c r="CW10" i="286"/>
  <c r="CW12" i="286" s="1"/>
  <c r="CW72" i="288" s="1"/>
  <c r="BU32" i="286" l="1"/>
  <c r="BU43" i="286"/>
  <c r="BU37" i="288"/>
  <c r="BU60" i="288"/>
  <c r="BU63" i="288" s="1"/>
  <c r="BU65" i="288" s="1"/>
  <c r="BV83" i="325"/>
  <c r="BU74" i="265"/>
  <c r="CW17" i="286"/>
  <c r="CW18" i="286" s="1"/>
  <c r="CW13" i="286"/>
  <c r="CW52" i="265" s="1"/>
  <c r="BU43" i="288" l="1"/>
  <c r="BU39" i="288"/>
  <c r="BV94" i="325"/>
  <c r="BV112" i="325"/>
  <c r="BV113" i="325" s="1"/>
  <c r="BV119" i="325" s="1"/>
  <c r="BV120" i="325" s="1"/>
  <c r="BV131" i="325"/>
  <c r="BV132" i="325" s="1"/>
  <c r="CW75" i="265"/>
  <c r="CX15" i="286"/>
  <c r="BV27" i="327" l="1"/>
  <c r="BV136" i="325"/>
  <c r="BV95" i="325"/>
  <c r="BV137" i="325"/>
  <c r="BV28" i="327"/>
  <c r="CX10" i="286"/>
  <c r="CX12" i="286" s="1"/>
  <c r="CX72" i="288" s="1"/>
  <c r="BV96" i="325" l="1"/>
  <c r="BV100" i="325"/>
  <c r="BV17" i="288"/>
  <c r="BV138" i="325"/>
  <c r="BV29" i="327"/>
  <c r="BV32" i="327" s="1"/>
  <c r="CX13" i="286"/>
  <c r="CX52" i="265" s="1"/>
  <c r="CX17" i="286"/>
  <c r="CX18" i="286" s="1"/>
  <c r="BV139" i="325" l="1"/>
  <c r="BV35" i="265" s="1"/>
  <c r="BV38" i="265" s="1"/>
  <c r="BV12" i="288"/>
  <c r="BV14" i="288" s="1"/>
  <c r="BV22" i="288" s="1"/>
  <c r="BV13" i="325"/>
  <c r="BV14" i="325" s="1"/>
  <c r="BV17" i="315" s="1"/>
  <c r="BV45" i="315" s="1"/>
  <c r="BV9" i="285"/>
  <c r="BV29" i="285"/>
  <c r="BV101" i="325"/>
  <c r="BV18" i="288" s="1"/>
  <c r="BV19" i="288" s="1"/>
  <c r="BV34" i="327"/>
  <c r="BV33" i="327"/>
  <c r="BV40" i="265"/>
  <c r="BV16" i="265"/>
  <c r="CX75" i="265"/>
  <c r="CY15" i="286"/>
  <c r="BV36" i="288" l="1"/>
  <c r="BV23" i="288"/>
  <c r="BV24" i="288"/>
  <c r="BV27" i="288" s="1"/>
  <c r="BV102" i="325"/>
  <c r="BV41" i="265" s="1"/>
  <c r="BV42" i="265" s="1"/>
  <c r="BV46" i="265" s="1"/>
  <c r="BV50" i="265" s="1"/>
  <c r="BV53" i="265" s="1"/>
  <c r="BV85" i="325"/>
  <c r="BV86" i="325" s="1"/>
  <c r="BV34" i="288"/>
  <c r="BV16" i="315"/>
  <c r="BV44" i="315" s="1"/>
  <c r="CY10" i="286"/>
  <c r="CY12" i="286" s="1"/>
  <c r="CY72" i="288" s="1"/>
  <c r="BV43" i="286" l="1"/>
  <c r="BV32" i="286"/>
  <c r="BV37" i="288"/>
  <c r="BV60" i="288"/>
  <c r="BV63" i="288" s="1"/>
  <c r="BV65" i="288" s="1"/>
  <c r="BV74" i="265"/>
  <c r="BW83" i="325"/>
  <c r="CY13" i="286"/>
  <c r="CY52" i="265" s="1"/>
  <c r="CY17" i="286"/>
  <c r="CY18" i="286" s="1"/>
  <c r="BW112" i="325" l="1"/>
  <c r="BW113" i="325" s="1"/>
  <c r="BW119" i="325" s="1"/>
  <c r="BW120" i="325" s="1"/>
  <c r="BW131" i="325"/>
  <c r="BW132" i="325" s="1"/>
  <c r="BW94" i="325"/>
  <c r="BV39" i="288"/>
  <c r="BV43" i="288"/>
  <c r="CY75" i="265"/>
  <c r="CZ15" i="286"/>
  <c r="BW17" i="288" l="1"/>
  <c r="BW95" i="325"/>
  <c r="BW137" i="325"/>
  <c r="BW28" i="327"/>
  <c r="BW136" i="325"/>
  <c r="BW27" i="327"/>
  <c r="CZ10" i="286"/>
  <c r="CZ12" i="286" s="1"/>
  <c r="CZ72" i="288" s="1"/>
  <c r="BW29" i="327" l="1"/>
  <c r="BW32" i="327" s="1"/>
  <c r="BW96" i="325"/>
  <c r="BW100" i="325"/>
  <c r="BW138" i="325"/>
  <c r="CZ13" i="286"/>
  <c r="CZ52" i="265" s="1"/>
  <c r="CZ17" i="286"/>
  <c r="CZ18" i="286" s="1"/>
  <c r="BW101" i="325" l="1"/>
  <c r="BW16" i="265"/>
  <c r="BW40" i="265"/>
  <c r="BW139" i="325"/>
  <c r="BW35" i="265" s="1"/>
  <c r="BW38" i="265" s="1"/>
  <c r="BW12" i="288"/>
  <c r="BW14" i="288" s="1"/>
  <c r="BW22" i="288" s="1"/>
  <c r="BW29" i="285"/>
  <c r="BW9" i="285"/>
  <c r="BW13" i="325"/>
  <c r="BW14" i="325" s="1"/>
  <c r="BW17" i="315" s="1"/>
  <c r="BW45" i="315" s="1"/>
  <c r="BW34" i="327"/>
  <c r="BW33" i="327"/>
  <c r="CZ75" i="265"/>
  <c r="DA15" i="286"/>
  <c r="BW102" i="325" l="1"/>
  <c r="BW41" i="265" s="1"/>
  <c r="BW85" i="325"/>
  <c r="BW86" i="325" s="1"/>
  <c r="BW34" i="288"/>
  <c r="BW16" i="315"/>
  <c r="BW44" i="315" s="1"/>
  <c r="BW42" i="265"/>
  <c r="BW46" i="265" s="1"/>
  <c r="BW50" i="265" s="1"/>
  <c r="BW53" i="265" s="1"/>
  <c r="BW18" i="288"/>
  <c r="BW19" i="288" s="1"/>
  <c r="DA10" i="286"/>
  <c r="DA12" i="286" s="1"/>
  <c r="DA72" i="288" s="1"/>
  <c r="BW23" i="288" l="1"/>
  <c r="BW24" i="288" s="1"/>
  <c r="BW27" i="288" s="1"/>
  <c r="BW36" i="288"/>
  <c r="BW60" i="288"/>
  <c r="BW63" i="288" s="1"/>
  <c r="BW65" i="288" s="1"/>
  <c r="BW74" i="265"/>
  <c r="BX83" i="325"/>
  <c r="BW37" i="288"/>
  <c r="BW32" i="286"/>
  <c r="BW43" i="286"/>
  <c r="DA13" i="286"/>
  <c r="DA52" i="265" s="1"/>
  <c r="DA17" i="286"/>
  <c r="DA18" i="286" s="1"/>
  <c r="BW43" i="288" l="1"/>
  <c r="BW39" i="288"/>
  <c r="BX112" i="325"/>
  <c r="BX113" i="325" s="1"/>
  <c r="BX119" i="325" s="1"/>
  <c r="BX120" i="325" s="1"/>
  <c r="BX94" i="325"/>
  <c r="BX131" i="325"/>
  <c r="BX132" i="325" s="1"/>
  <c r="DA75" i="265"/>
  <c r="DB15" i="286"/>
  <c r="BX17" i="288" l="1"/>
  <c r="BX95" i="325"/>
  <c r="BX136" i="325"/>
  <c r="BX138" i="325" s="1"/>
  <c r="BX27" i="327"/>
  <c r="BX29" i="327" s="1"/>
  <c r="BX32" i="327" s="1"/>
  <c r="BX28" i="327"/>
  <c r="BX137" i="325"/>
  <c r="DB10" i="286"/>
  <c r="DB12" i="286" s="1"/>
  <c r="DB72" i="288" s="1"/>
  <c r="BX33" i="327" l="1"/>
  <c r="BX34" i="327"/>
  <c r="BX139" i="325"/>
  <c r="BX35" i="265" s="1"/>
  <c r="BX38" i="265" s="1"/>
  <c r="BX12" i="288"/>
  <c r="BX14" i="288" s="1"/>
  <c r="BX22" i="288" s="1"/>
  <c r="BX29" i="285"/>
  <c r="BX13" i="325"/>
  <c r="BX14" i="325" s="1"/>
  <c r="BX17" i="315" s="1"/>
  <c r="BX45" i="315" s="1"/>
  <c r="BX9" i="285"/>
  <c r="BX96" i="325"/>
  <c r="BX100" i="325"/>
  <c r="DB17" i="286"/>
  <c r="DB18" i="286" s="1"/>
  <c r="DB13" i="286"/>
  <c r="DB52" i="265" s="1"/>
  <c r="BX34" i="288" l="1"/>
  <c r="BX16" i="315"/>
  <c r="BX44" i="315" s="1"/>
  <c r="BX16" i="265"/>
  <c r="BX40" i="265"/>
  <c r="BX101" i="325"/>
  <c r="DB75" i="265"/>
  <c r="DC15" i="286"/>
  <c r="BX102" i="325" l="1"/>
  <c r="BX41" i="265" s="1"/>
  <c r="BX42" i="265" s="1"/>
  <c r="BX46" i="265" s="1"/>
  <c r="BX50" i="265" s="1"/>
  <c r="BX53" i="265" s="1"/>
  <c r="BX85" i="325"/>
  <c r="BX86" i="325" s="1"/>
  <c r="BX18" i="288"/>
  <c r="BX19" i="288" s="1"/>
  <c r="DC10" i="286"/>
  <c r="DC12" i="286" s="1"/>
  <c r="DC72" i="288" s="1"/>
  <c r="BX23" i="288" l="1"/>
  <c r="BX24" i="288" s="1"/>
  <c r="BX27" i="288" s="1"/>
  <c r="BX36" i="288"/>
  <c r="BX37" i="288" s="1"/>
  <c r="BX60" i="288"/>
  <c r="BX63" i="288" s="1"/>
  <c r="BX65" i="288" s="1"/>
  <c r="BY83" i="325"/>
  <c r="BX74" i="265"/>
  <c r="BX32" i="286"/>
  <c r="BX43" i="286"/>
  <c r="DC13" i="286"/>
  <c r="DC52" i="265" s="1"/>
  <c r="DC17" i="286"/>
  <c r="DC18" i="286" s="1"/>
  <c r="BX43" i="288" l="1"/>
  <c r="BX39" i="288"/>
  <c r="BY112" i="325"/>
  <c r="BY113" i="325" s="1"/>
  <c r="BY119" i="325" s="1"/>
  <c r="BY120" i="325" s="1"/>
  <c r="BY131" i="325"/>
  <c r="BY132" i="325" s="1"/>
  <c r="BY94" i="325"/>
  <c r="DC75" i="265"/>
  <c r="DD15" i="286"/>
  <c r="BY28" i="327" l="1"/>
  <c r="BY137" i="325"/>
  <c r="BY27" i="327"/>
  <c r="BY136" i="325"/>
  <c r="BY138" i="325" s="1"/>
  <c r="BY17" i="288"/>
  <c r="BY95" i="325"/>
  <c r="DD10" i="286"/>
  <c r="DD12" i="286" s="1"/>
  <c r="DD72" i="288" s="1"/>
  <c r="BY139" i="325" l="1"/>
  <c r="BY35" i="265" s="1"/>
  <c r="BY38" i="265" s="1"/>
  <c r="BY12" i="288"/>
  <c r="BY14" i="288" s="1"/>
  <c r="BY22" i="288" s="1"/>
  <c r="BY13" i="325"/>
  <c r="BY14" i="325" s="1"/>
  <c r="BY17" i="315" s="1"/>
  <c r="BY45" i="315" s="1"/>
  <c r="BY29" i="285"/>
  <c r="BY9" i="285"/>
  <c r="BY29" i="327"/>
  <c r="BY32" i="327" s="1"/>
  <c r="BY96" i="325"/>
  <c r="BY100" i="325"/>
  <c r="DD17" i="286"/>
  <c r="DD18" i="286" s="1"/>
  <c r="DD13" i="286"/>
  <c r="DD52" i="265" s="1"/>
  <c r="BY18" i="288" l="1"/>
  <c r="BY19" i="288" s="1"/>
  <c r="BY101" i="325"/>
  <c r="BY40" i="265"/>
  <c r="BY16" i="265"/>
  <c r="BY34" i="327"/>
  <c r="BY33" i="327"/>
  <c r="BY34" i="288"/>
  <c r="BY16" i="315"/>
  <c r="BY44" i="315" s="1"/>
  <c r="DD75" i="265"/>
  <c r="DE15" i="286"/>
  <c r="BY102" i="325" l="1"/>
  <c r="BY41" i="265" s="1"/>
  <c r="BY42" i="265" s="1"/>
  <c r="BY46" i="265" s="1"/>
  <c r="BY50" i="265" s="1"/>
  <c r="BY53" i="265" s="1"/>
  <c r="BY85" i="325"/>
  <c r="BY86" i="325" s="1"/>
  <c r="BY23" i="288"/>
  <c r="BY24" i="288" s="1"/>
  <c r="BY27" i="288" s="1"/>
  <c r="BY36" i="288"/>
  <c r="BY37" i="288" s="1"/>
  <c r="DE10" i="286"/>
  <c r="DE12" i="286" s="1"/>
  <c r="DE72" i="288" s="1"/>
  <c r="BY43" i="288" l="1"/>
  <c r="BY39" i="288"/>
  <c r="BY60" i="288"/>
  <c r="BY63" i="288" s="1"/>
  <c r="BY65" i="288" s="1"/>
  <c r="BY74" i="265"/>
  <c r="BZ83" i="325"/>
  <c r="BY43" i="286"/>
  <c r="BY32" i="286"/>
  <c r="DE17" i="286"/>
  <c r="DE18" i="286" s="1"/>
  <c r="DE13" i="286"/>
  <c r="DE52" i="265" s="1"/>
  <c r="BZ112" i="325" l="1"/>
  <c r="BZ113" i="325" s="1"/>
  <c r="BZ119" i="325" s="1"/>
  <c r="BZ120" i="325" s="1"/>
  <c r="BZ94" i="325"/>
  <c r="BZ131" i="325"/>
  <c r="BZ132" i="325" s="1"/>
  <c r="DE75" i="265"/>
  <c r="DF15" i="286"/>
  <c r="BZ28" i="327" l="1"/>
  <c r="BZ137" i="325"/>
  <c r="BZ95" i="325"/>
  <c r="BZ136" i="325"/>
  <c r="BZ27" i="327"/>
  <c r="BZ29" i="327" s="1"/>
  <c r="BZ32" i="327" s="1"/>
  <c r="DF10" i="286"/>
  <c r="DF12" i="286" s="1"/>
  <c r="DF72" i="288" s="1"/>
  <c r="BZ96" i="325" l="1"/>
  <c r="BZ100" i="325"/>
  <c r="BZ17" i="288"/>
  <c r="BZ33" i="327"/>
  <c r="BZ34" i="327"/>
  <c r="BZ138" i="325"/>
  <c r="DF13" i="286"/>
  <c r="DF52" i="265" s="1"/>
  <c r="DF17" i="286"/>
  <c r="DF18" i="286" s="1"/>
  <c r="BZ139" i="325" l="1"/>
  <c r="BZ35" i="265" s="1"/>
  <c r="BZ38" i="265" s="1"/>
  <c r="BZ12" i="288"/>
  <c r="BZ14" i="288" s="1"/>
  <c r="BZ22" i="288" s="1"/>
  <c r="BZ29" i="285"/>
  <c r="BZ9" i="285"/>
  <c r="BZ13" i="325"/>
  <c r="BZ14" i="325" s="1"/>
  <c r="BZ17" i="315" s="1"/>
  <c r="BZ45" i="315" s="1"/>
  <c r="BZ18" i="288"/>
  <c r="BZ19" i="288" s="1"/>
  <c r="BZ101" i="325"/>
  <c r="BZ16" i="265"/>
  <c r="BZ40" i="265"/>
  <c r="DF75" i="265"/>
  <c r="DG15" i="286"/>
  <c r="BZ102" i="325" l="1"/>
  <c r="BZ41" i="265" s="1"/>
  <c r="BZ42" i="265" s="1"/>
  <c r="BZ46" i="265" s="1"/>
  <c r="BZ50" i="265" s="1"/>
  <c r="BZ53" i="265" s="1"/>
  <c r="BZ85" i="325"/>
  <c r="BZ86" i="325" s="1"/>
  <c r="BZ23" i="288"/>
  <c r="BZ36" i="288"/>
  <c r="BZ24" i="288"/>
  <c r="BZ27" i="288" s="1"/>
  <c r="BZ34" i="288"/>
  <c r="BZ16" i="315"/>
  <c r="BZ44" i="315" s="1"/>
  <c r="DG10" i="286"/>
  <c r="DG12" i="286" s="1"/>
  <c r="DG72" i="288" s="1"/>
  <c r="BZ32" i="286" l="1"/>
  <c r="BZ43" i="286"/>
  <c r="BZ37" i="288"/>
  <c r="BZ60" i="288"/>
  <c r="BZ63" i="288" s="1"/>
  <c r="BZ65" i="288" s="1"/>
  <c r="CA83" i="325"/>
  <c r="BZ74" i="265"/>
  <c r="DG13" i="286"/>
  <c r="DG52" i="265" s="1"/>
  <c r="DG17" i="286"/>
  <c r="DG18" i="286" s="1"/>
  <c r="BZ39" i="288" l="1"/>
  <c r="BZ43" i="288"/>
  <c r="CA112" i="325"/>
  <c r="CA113" i="325" s="1"/>
  <c r="CA119" i="325" s="1"/>
  <c r="CA120" i="325" s="1"/>
  <c r="CA131" i="325"/>
  <c r="CA132" i="325" s="1"/>
  <c r="CA94" i="325"/>
  <c r="DG75" i="265"/>
  <c r="DH15" i="286"/>
  <c r="CA136" i="325" l="1"/>
  <c r="CA27" i="327"/>
  <c r="CA137" i="325"/>
  <c r="CA28" i="327"/>
  <c r="CA95" i="325"/>
  <c r="DH10" i="286"/>
  <c r="DH12" i="286" s="1"/>
  <c r="DH72" i="288" s="1"/>
  <c r="CA96" i="325" l="1"/>
  <c r="CA100" i="325"/>
  <c r="CA29" i="327"/>
  <c r="CA32" i="327" s="1"/>
  <c r="CA17" i="288"/>
  <c r="CA138" i="325"/>
  <c r="DH13" i="286"/>
  <c r="DH52" i="265" s="1"/>
  <c r="DH17" i="286"/>
  <c r="DH18" i="286" s="1"/>
  <c r="CA34" i="327" l="1"/>
  <c r="CA33" i="327"/>
  <c r="CA101" i="325"/>
  <c r="CA18" i="288" s="1"/>
  <c r="CA19" i="288" s="1"/>
  <c r="CA139" i="325"/>
  <c r="CA35" i="265" s="1"/>
  <c r="CA38" i="265" s="1"/>
  <c r="CA12" i="288"/>
  <c r="CA14" i="288" s="1"/>
  <c r="CA22" i="288" s="1"/>
  <c r="CA29" i="285"/>
  <c r="CA9" i="285"/>
  <c r="CA13" i="325"/>
  <c r="CA14" i="325" s="1"/>
  <c r="CA17" i="315" s="1"/>
  <c r="CA45" i="315" s="1"/>
  <c r="CA40" i="265"/>
  <c r="CA16" i="265"/>
  <c r="DH75" i="265"/>
  <c r="DI15" i="286"/>
  <c r="CA23" i="288" l="1"/>
  <c r="CA24" i="288" s="1"/>
  <c r="CA27" i="288" s="1"/>
  <c r="CA36" i="288"/>
  <c r="CA102" i="325"/>
  <c r="CA41" i="265" s="1"/>
  <c r="CA42" i="265" s="1"/>
  <c r="CA46" i="265" s="1"/>
  <c r="CA50" i="265" s="1"/>
  <c r="CA53" i="265" s="1"/>
  <c r="CA85" i="325"/>
  <c r="CA86" i="325" s="1"/>
  <c r="CA16" i="315"/>
  <c r="CA44" i="315" s="1"/>
  <c r="CA34" i="288"/>
  <c r="CA37" i="288" s="1"/>
  <c r="DI10" i="286"/>
  <c r="DI12" i="286" s="1"/>
  <c r="DI72" i="288" s="1"/>
  <c r="CA43" i="286" l="1"/>
  <c r="CA32" i="286"/>
  <c r="CA39" i="288"/>
  <c r="CA43" i="288"/>
  <c r="CA60" i="288"/>
  <c r="CA63" i="288" s="1"/>
  <c r="CA65" i="288" s="1"/>
  <c r="CA74" i="265"/>
  <c r="CB83" i="325"/>
  <c r="DI17" i="286"/>
  <c r="DI18" i="286" s="1"/>
  <c r="DI13" i="286"/>
  <c r="DI52" i="265" s="1"/>
  <c r="CB94" i="325" l="1"/>
  <c r="CB131" i="325"/>
  <c r="CB132" i="325" s="1"/>
  <c r="CB112" i="325"/>
  <c r="CB113" i="325" s="1"/>
  <c r="CB119" i="325" s="1"/>
  <c r="CB120" i="325" s="1"/>
  <c r="DI75" i="265"/>
  <c r="DJ15" i="286"/>
  <c r="CB136" i="325" l="1"/>
  <c r="CB27" i="327"/>
  <c r="CB28" i="327"/>
  <c r="CB137" i="325"/>
  <c r="CB17" i="288"/>
  <c r="CB95" i="325"/>
  <c r="DJ10" i="286"/>
  <c r="DJ12" i="286" s="1"/>
  <c r="DJ72" i="288" s="1"/>
  <c r="CB96" i="325" l="1"/>
  <c r="CB100" i="325"/>
  <c r="CB29" i="327"/>
  <c r="CB32" i="327" s="1"/>
  <c r="CB138" i="325"/>
  <c r="DJ17" i="286"/>
  <c r="DJ18" i="286" s="1"/>
  <c r="DJ13" i="286"/>
  <c r="DJ52" i="265" s="1"/>
  <c r="CB139" i="325" l="1"/>
  <c r="CB35" i="265" s="1"/>
  <c r="CB38" i="265" s="1"/>
  <c r="CB12" i="288"/>
  <c r="CB14" i="288" s="1"/>
  <c r="CB22" i="288" s="1"/>
  <c r="CB13" i="325"/>
  <c r="CB14" i="325" s="1"/>
  <c r="CB17" i="315" s="1"/>
  <c r="CB45" i="315" s="1"/>
  <c r="CB29" i="285"/>
  <c r="CB9" i="285"/>
  <c r="CB33" i="327"/>
  <c r="CB34" i="327"/>
  <c r="CB18" i="288"/>
  <c r="CB19" i="288" s="1"/>
  <c r="CB101" i="325"/>
  <c r="CB40" i="265"/>
  <c r="CB16" i="265"/>
  <c r="DJ75" i="265"/>
  <c r="DK15" i="286"/>
  <c r="CB23" i="288" l="1"/>
  <c r="CB36" i="288"/>
  <c r="CB24" i="288"/>
  <c r="CB27" i="288" s="1"/>
  <c r="CB102" i="325"/>
  <c r="CB41" i="265" s="1"/>
  <c r="CB85" i="325"/>
  <c r="CB86" i="325" s="1"/>
  <c r="CB34" i="288"/>
  <c r="CB37" i="288" s="1"/>
  <c r="CB16" i="315"/>
  <c r="CB44" i="315" s="1"/>
  <c r="CB42" i="265"/>
  <c r="CB46" i="265" s="1"/>
  <c r="CB50" i="265" s="1"/>
  <c r="CB53" i="265" s="1"/>
  <c r="DK10" i="286"/>
  <c r="DK12" i="286" s="1"/>
  <c r="DK72" i="288" s="1"/>
  <c r="CB43" i="286" l="1"/>
  <c r="CB32" i="286"/>
  <c r="CB43" i="288"/>
  <c r="CB39" i="288"/>
  <c r="CB60" i="288"/>
  <c r="CB63" i="288" s="1"/>
  <c r="CB65" i="288" s="1"/>
  <c r="CC83" i="325"/>
  <c r="CB74" i="265"/>
  <c r="DK13" i="286"/>
  <c r="DK52" i="265" s="1"/>
  <c r="DK17" i="286"/>
  <c r="DK18" i="286" s="1"/>
  <c r="CC112" i="325" l="1"/>
  <c r="CC113" i="325" s="1"/>
  <c r="CC119" i="325" s="1"/>
  <c r="CC120" i="325" s="1"/>
  <c r="CC131" i="325"/>
  <c r="CC132" i="325" s="1"/>
  <c r="CC94" i="325"/>
  <c r="DK75" i="265"/>
  <c r="DL15" i="286"/>
  <c r="CC17" i="288" l="1"/>
  <c r="CC95" i="325"/>
  <c r="CC28" i="327"/>
  <c r="CC137" i="325"/>
  <c r="CC136" i="325"/>
  <c r="CC27" i="327"/>
  <c r="DL10" i="286"/>
  <c r="DL12" i="286" s="1"/>
  <c r="DL72" i="288" s="1"/>
  <c r="CC29" i="327" l="1"/>
  <c r="CC32" i="327" s="1"/>
  <c r="CC96" i="325"/>
  <c r="CC100" i="325"/>
  <c r="CC138" i="325"/>
  <c r="DL13" i="286"/>
  <c r="DL52" i="265" s="1"/>
  <c r="DL17" i="286"/>
  <c r="DL18" i="286" s="1"/>
  <c r="CC18" i="288" l="1"/>
  <c r="CC19" i="288" s="1"/>
  <c r="CC101" i="325"/>
  <c r="CC40" i="265"/>
  <c r="CC16" i="265"/>
  <c r="CC139" i="325"/>
  <c r="CC35" i="265" s="1"/>
  <c r="CC38" i="265" s="1"/>
  <c r="CC13" i="325"/>
  <c r="CC14" i="325" s="1"/>
  <c r="CC17" i="315" s="1"/>
  <c r="CC45" i="315" s="1"/>
  <c r="CC29" i="285"/>
  <c r="CC12" i="288"/>
  <c r="CC14" i="288" s="1"/>
  <c r="CC22" i="288" s="1"/>
  <c r="CC9" i="285"/>
  <c r="CC34" i="327"/>
  <c r="CC33" i="327"/>
  <c r="DL75" i="265"/>
  <c r="DM15" i="286"/>
  <c r="CC102" i="325" l="1"/>
  <c r="CC41" i="265" s="1"/>
  <c r="CC85" i="325"/>
  <c r="CC86" i="325" s="1"/>
  <c r="CC16" i="315"/>
  <c r="CC44" i="315" s="1"/>
  <c r="CC34" i="288"/>
  <c r="CC42" i="265"/>
  <c r="CC46" i="265" s="1"/>
  <c r="CC50" i="265" s="1"/>
  <c r="CC53" i="265" s="1"/>
  <c r="CC23" i="288"/>
  <c r="CC24" i="288" s="1"/>
  <c r="CC27" i="288" s="1"/>
  <c r="CC36" i="288"/>
  <c r="DM10" i="286"/>
  <c r="DM12" i="286" s="1"/>
  <c r="DM72" i="288" s="1"/>
  <c r="CC60" i="288" l="1"/>
  <c r="CC63" i="288" s="1"/>
  <c r="CC65" i="288" s="1"/>
  <c r="CD83" i="325"/>
  <c r="CC74" i="265"/>
  <c r="CC32" i="286"/>
  <c r="CC43" i="286"/>
  <c r="CC37" i="288"/>
  <c r="DM13" i="286"/>
  <c r="DM52" i="265" s="1"/>
  <c r="DM17" i="286"/>
  <c r="DM18" i="286" s="1"/>
  <c r="CC43" i="288" l="1"/>
  <c r="CC39" i="288"/>
  <c r="CD131" i="325"/>
  <c r="CD132" i="325" s="1"/>
  <c r="CD94" i="325"/>
  <c r="CD112" i="325"/>
  <c r="CD113" i="325" s="1"/>
  <c r="CD119" i="325" s="1"/>
  <c r="CD120" i="325" s="1"/>
  <c r="DM75" i="265"/>
  <c r="DN15" i="286"/>
  <c r="CD137" i="325" l="1"/>
  <c r="CD28" i="327"/>
  <c r="CD95" i="325"/>
  <c r="CD17" i="288" s="1"/>
  <c r="CD136" i="325"/>
  <c r="CD138" i="325" s="1"/>
  <c r="CD27" i="327"/>
  <c r="CD29" i="327" s="1"/>
  <c r="CD32" i="327" s="1"/>
  <c r="DN10" i="286"/>
  <c r="DN12" i="286" s="1"/>
  <c r="DN72" i="288" s="1"/>
  <c r="CD33" i="327" l="1"/>
  <c r="CD34" i="327"/>
  <c r="CD96" i="325"/>
  <c r="CD100" i="325"/>
  <c r="CD139" i="325"/>
  <c r="CD35" i="265" s="1"/>
  <c r="CD38" i="265" s="1"/>
  <c r="CD12" i="288"/>
  <c r="CD14" i="288" s="1"/>
  <c r="CD22" i="288" s="1"/>
  <c r="CD9" i="285"/>
  <c r="CD29" i="285"/>
  <c r="CD13" i="325"/>
  <c r="CD14" i="325" s="1"/>
  <c r="CD17" i="315" s="1"/>
  <c r="CD45" i="315" s="1"/>
  <c r="DN13" i="286"/>
  <c r="DN52" i="265" s="1"/>
  <c r="DN17" i="286"/>
  <c r="DN18" i="286" s="1"/>
  <c r="CD101" i="325" l="1"/>
  <c r="CD16" i="265"/>
  <c r="CD40" i="265"/>
  <c r="CD16" i="315"/>
  <c r="CD44" i="315" s="1"/>
  <c r="CD34" i="288"/>
  <c r="DN75" i="265"/>
  <c r="DO15" i="286"/>
  <c r="CD102" i="325" l="1"/>
  <c r="CD41" i="265" s="1"/>
  <c r="CD42" i="265" s="1"/>
  <c r="CD46" i="265" s="1"/>
  <c r="CD50" i="265" s="1"/>
  <c r="CD53" i="265" s="1"/>
  <c r="CD85" i="325"/>
  <c r="CD86" i="325" s="1"/>
  <c r="CD18" i="288"/>
  <c r="CD19" i="288" s="1"/>
  <c r="DO10" i="286"/>
  <c r="DO12" i="286" s="1"/>
  <c r="DO72" i="288" s="1"/>
  <c r="CD36" i="288" l="1"/>
  <c r="CD37" i="288" s="1"/>
  <c r="CD23" i="288"/>
  <c r="CD24" i="288" s="1"/>
  <c r="CD27" i="288" s="1"/>
  <c r="CD60" i="288"/>
  <c r="CD63" i="288" s="1"/>
  <c r="CD65" i="288" s="1"/>
  <c r="CD74" i="265"/>
  <c r="CE83" i="325"/>
  <c r="CD43" i="286"/>
  <c r="CD32" i="286"/>
  <c r="DO13" i="286"/>
  <c r="DO52" i="265" s="1"/>
  <c r="DO17" i="286"/>
  <c r="DO18" i="286" s="1"/>
  <c r="CE94" i="325" l="1"/>
  <c r="CE112" i="325"/>
  <c r="CE113" i="325" s="1"/>
  <c r="CE119" i="325" s="1"/>
  <c r="CE120" i="325" s="1"/>
  <c r="CE131" i="325"/>
  <c r="CE132" i="325" s="1"/>
  <c r="CD43" i="288"/>
  <c r="CD39" i="288"/>
  <c r="DO75" i="265"/>
  <c r="DP15" i="286"/>
  <c r="CE137" i="325" l="1"/>
  <c r="CE28" i="327"/>
  <c r="CE27" i="327"/>
  <c r="CE29" i="327" s="1"/>
  <c r="CE32" i="327" s="1"/>
  <c r="CE136" i="325"/>
  <c r="CE138" i="325" s="1"/>
  <c r="CE95" i="325"/>
  <c r="DP10" i="286"/>
  <c r="DP12" i="286" s="1"/>
  <c r="DP72" i="288" s="1"/>
  <c r="CE96" i="325" l="1"/>
  <c r="CE100" i="325"/>
  <c r="CE139" i="325"/>
  <c r="CE35" i="265" s="1"/>
  <c r="CE38" i="265" s="1"/>
  <c r="CE13" i="325"/>
  <c r="CE14" i="325" s="1"/>
  <c r="CE17" i="315" s="1"/>
  <c r="CE45" i="315" s="1"/>
  <c r="CE9" i="285"/>
  <c r="CE12" i="288"/>
  <c r="CE14" i="288" s="1"/>
  <c r="CE22" i="288" s="1"/>
  <c r="CE29" i="285"/>
  <c r="CE34" i="327"/>
  <c r="CE33" i="327"/>
  <c r="CE17" i="288"/>
  <c r="DP13" i="286"/>
  <c r="DP52" i="265" s="1"/>
  <c r="DP17" i="286"/>
  <c r="DP18" i="286" s="1"/>
  <c r="CE34" i="288" l="1"/>
  <c r="CE16" i="315"/>
  <c r="CE44" i="315" s="1"/>
  <c r="CE101" i="325"/>
  <c r="CE16" i="265"/>
  <c r="CE40" i="265"/>
  <c r="DP75" i="265"/>
  <c r="DQ15" i="286"/>
  <c r="CE42" i="265" l="1"/>
  <c r="CE46" i="265" s="1"/>
  <c r="CE50" i="265" s="1"/>
  <c r="CE53" i="265" s="1"/>
  <c r="CE102" i="325"/>
  <c r="CE41" i="265" s="1"/>
  <c r="CE85" i="325"/>
  <c r="CE86" i="325" s="1"/>
  <c r="CE18" i="288"/>
  <c r="CE19" i="288" s="1"/>
  <c r="DQ10" i="286"/>
  <c r="DQ12" i="286" s="1"/>
  <c r="DQ72" i="288" s="1"/>
  <c r="CE36" i="288" l="1"/>
  <c r="CE37" i="288" s="1"/>
  <c r="CE23" i="288"/>
  <c r="CE24" i="288" s="1"/>
  <c r="CE27" i="288" s="1"/>
  <c r="CE60" i="288"/>
  <c r="CE63" i="288" s="1"/>
  <c r="CE65" i="288" s="1"/>
  <c r="CE74" i="265"/>
  <c r="CF83" i="325"/>
  <c r="CE43" i="286"/>
  <c r="CE32" i="286"/>
  <c r="DQ17" i="286"/>
  <c r="DQ18" i="286" s="1"/>
  <c r="DQ13" i="286"/>
  <c r="DQ52" i="265" s="1"/>
  <c r="CE43" i="288" l="1"/>
  <c r="CE39" i="288"/>
  <c r="CF112" i="325"/>
  <c r="CF113" i="325" s="1"/>
  <c r="CF119" i="325" s="1"/>
  <c r="CF120" i="325" s="1"/>
  <c r="CF94" i="325"/>
  <c r="CF131" i="325"/>
  <c r="CF132" i="325" s="1"/>
  <c r="DQ75" i="265"/>
  <c r="DR15" i="286"/>
  <c r="CF136" i="325" l="1"/>
  <c r="CF27" i="327"/>
  <c r="CF95" i="325"/>
  <c r="CF17" i="288" s="1"/>
  <c r="CF137" i="325"/>
  <c r="CF28" i="327"/>
  <c r="DR10" i="286"/>
  <c r="DR12" i="286" s="1"/>
  <c r="DR72" i="288" s="1"/>
  <c r="CF29" i="327" l="1"/>
  <c r="CF32" i="327" s="1"/>
  <c r="CF96" i="325"/>
  <c r="CF100" i="325"/>
  <c r="CF138" i="325"/>
  <c r="DR17" i="286"/>
  <c r="DR18" i="286" s="1"/>
  <c r="DR13" i="286"/>
  <c r="DR52" i="265" s="1"/>
  <c r="CF18" i="288" l="1"/>
  <c r="CF19" i="288" s="1"/>
  <c r="CF101" i="325"/>
  <c r="CF139" i="325"/>
  <c r="CF35" i="265" s="1"/>
  <c r="CF38" i="265" s="1"/>
  <c r="CF12" i="288"/>
  <c r="CF14" i="288" s="1"/>
  <c r="CF22" i="288" s="1"/>
  <c r="CF9" i="285"/>
  <c r="CF13" i="325"/>
  <c r="CF14" i="325" s="1"/>
  <c r="CF17" i="315" s="1"/>
  <c r="CF45" i="315" s="1"/>
  <c r="CF29" i="285"/>
  <c r="CF40" i="265"/>
  <c r="CF16" i="265"/>
  <c r="CF33" i="327"/>
  <c r="CF34" i="327"/>
  <c r="DR75" i="265"/>
  <c r="DS15" i="286"/>
  <c r="CF34" i="288" l="1"/>
  <c r="CF16" i="315"/>
  <c r="CF44" i="315" s="1"/>
  <c r="CF102" i="325"/>
  <c r="CF41" i="265" s="1"/>
  <c r="CF42" i="265" s="1"/>
  <c r="CF46" i="265" s="1"/>
  <c r="CF50" i="265" s="1"/>
  <c r="CF53" i="265" s="1"/>
  <c r="CF85" i="325"/>
  <c r="CF86" i="325" s="1"/>
  <c r="CF23" i="288"/>
  <c r="CF24" i="288" s="1"/>
  <c r="CF27" i="288" s="1"/>
  <c r="CF36" i="288"/>
  <c r="DS10" i="286"/>
  <c r="DS12" i="286" s="1"/>
  <c r="DS72" i="288" s="1"/>
  <c r="CF32" i="286" l="1"/>
  <c r="CF43" i="286"/>
  <c r="CF60" i="288"/>
  <c r="CF63" i="288" s="1"/>
  <c r="CF65" i="288" s="1"/>
  <c r="CG83" i="325"/>
  <c r="CF74" i="265"/>
  <c r="CF37" i="288"/>
  <c r="DS13" i="286"/>
  <c r="DS52" i="265" s="1"/>
  <c r="DS17" i="286"/>
  <c r="DS18" i="286" s="1"/>
  <c r="CF39" i="288" l="1"/>
  <c r="CF43" i="288"/>
  <c r="CG112" i="325"/>
  <c r="CG113" i="325" s="1"/>
  <c r="CG119" i="325" s="1"/>
  <c r="CG120" i="325" s="1"/>
  <c r="CG131" i="325"/>
  <c r="CG132" i="325" s="1"/>
  <c r="CG94" i="325"/>
  <c r="DS75" i="265"/>
  <c r="DT15" i="286"/>
  <c r="CG27" i="327" l="1"/>
  <c r="CG136" i="325"/>
  <c r="CG137" i="325"/>
  <c r="CG28" i="327"/>
  <c r="CG17" i="288"/>
  <c r="CG95" i="325"/>
  <c r="DT10" i="286"/>
  <c r="DT12" i="286" s="1"/>
  <c r="DT72" i="288" s="1"/>
  <c r="CG96" i="325" l="1"/>
  <c r="CG100" i="325"/>
  <c r="CG138" i="325"/>
  <c r="CG29" i="327"/>
  <c r="CG32" i="327" s="1"/>
  <c r="DT17" i="286"/>
  <c r="DT18" i="286" s="1"/>
  <c r="DT13" i="286"/>
  <c r="DT52" i="265" s="1"/>
  <c r="CG33" i="327" l="1"/>
  <c r="CG34" i="327"/>
  <c r="CG139" i="325"/>
  <c r="CG35" i="265" s="1"/>
  <c r="CG38" i="265" s="1"/>
  <c r="CG13" i="325"/>
  <c r="CG14" i="325" s="1"/>
  <c r="CG17" i="315" s="1"/>
  <c r="CG45" i="315" s="1"/>
  <c r="CG29" i="285"/>
  <c r="CG9" i="285"/>
  <c r="CG12" i="288"/>
  <c r="CG14" i="288" s="1"/>
  <c r="CG22" i="288" s="1"/>
  <c r="CG18" i="288"/>
  <c r="CG19" i="288" s="1"/>
  <c r="CG101" i="325"/>
  <c r="CG16" i="265"/>
  <c r="CG40" i="265"/>
  <c r="DT75" i="265"/>
  <c r="DU15" i="286"/>
  <c r="CG36" i="288" l="1"/>
  <c r="CG23" i="288"/>
  <c r="CG24" i="288"/>
  <c r="CG27" i="288" s="1"/>
  <c r="CG16" i="315"/>
  <c r="CG44" i="315" s="1"/>
  <c r="CG34" i="288"/>
  <c r="CG37" i="288" s="1"/>
  <c r="CG102" i="325"/>
  <c r="CG41" i="265" s="1"/>
  <c r="CG42" i="265" s="1"/>
  <c r="CG46" i="265" s="1"/>
  <c r="CG50" i="265" s="1"/>
  <c r="CG53" i="265" s="1"/>
  <c r="CG85" i="325"/>
  <c r="CG86" i="325" s="1"/>
  <c r="DU10" i="286"/>
  <c r="DU12" i="286" s="1"/>
  <c r="DU72" i="288" s="1"/>
  <c r="CG32" i="286" l="1"/>
  <c r="CG43" i="286"/>
  <c r="CG60" i="288"/>
  <c r="CG63" i="288" s="1"/>
  <c r="CG65" i="288" s="1"/>
  <c r="CH83" i="325"/>
  <c r="CG74" i="265"/>
  <c r="CG39" i="288"/>
  <c r="CG43" i="288"/>
  <c r="DU17" i="286"/>
  <c r="DU18" i="286" s="1"/>
  <c r="DU13" i="286"/>
  <c r="DU52" i="265" s="1"/>
  <c r="CH131" i="325" l="1"/>
  <c r="CH132" i="325" s="1"/>
  <c r="CH112" i="325"/>
  <c r="CH113" i="325" s="1"/>
  <c r="CH119" i="325" s="1"/>
  <c r="CH120" i="325" s="1"/>
  <c r="CH94" i="325"/>
  <c r="DU75" i="265"/>
  <c r="DV15" i="286"/>
  <c r="CH27" i="327" l="1"/>
  <c r="CH136" i="325"/>
  <c r="CH95" i="325"/>
  <c r="CH28" i="327"/>
  <c r="CH137" i="325"/>
  <c r="DV10" i="286"/>
  <c r="DV12" i="286" s="1"/>
  <c r="DV72" i="288" s="1"/>
  <c r="CH96" i="325" l="1"/>
  <c r="CH100" i="325"/>
  <c r="CH17" i="288"/>
  <c r="CH138" i="325"/>
  <c r="CH29" i="327"/>
  <c r="CH32" i="327" s="1"/>
  <c r="DV13" i="286"/>
  <c r="DV52" i="265" s="1"/>
  <c r="DV17" i="286"/>
  <c r="DV18" i="286" s="1"/>
  <c r="CH18" i="288" l="1"/>
  <c r="CH19" i="288" s="1"/>
  <c r="CH101" i="325"/>
  <c r="CH139" i="325"/>
  <c r="CH35" i="265" s="1"/>
  <c r="CH38" i="265" s="1"/>
  <c r="CH12" i="288"/>
  <c r="CH14" i="288" s="1"/>
  <c r="CH22" i="288" s="1"/>
  <c r="CH9" i="285"/>
  <c r="CH13" i="325"/>
  <c r="CH14" i="325" s="1"/>
  <c r="CH17" i="315" s="1"/>
  <c r="CH45" i="315" s="1"/>
  <c r="CH29" i="285"/>
  <c r="CH34" i="327"/>
  <c r="CH33" i="327"/>
  <c r="CH16" i="265"/>
  <c r="CH40" i="265"/>
  <c r="DV75" i="265"/>
  <c r="DW15" i="286"/>
  <c r="CH34" i="288" l="1"/>
  <c r="CH16" i="315"/>
  <c r="CH44" i="315" s="1"/>
  <c r="CH42" i="265"/>
  <c r="CH46" i="265" s="1"/>
  <c r="CH50" i="265" s="1"/>
  <c r="CH53" i="265" s="1"/>
  <c r="CH102" i="325"/>
  <c r="CH41" i="265" s="1"/>
  <c r="CH85" i="325"/>
  <c r="CH86" i="325" s="1"/>
  <c r="CH36" i="288"/>
  <c r="CH23" i="288"/>
  <c r="CH24" i="288" s="1"/>
  <c r="CH27" i="288" s="1"/>
  <c r="DW10" i="286"/>
  <c r="DW12" i="286" s="1"/>
  <c r="DW72" i="288" s="1"/>
  <c r="CH60" i="288" l="1"/>
  <c r="CH63" i="288" s="1"/>
  <c r="CH65" i="288" s="1"/>
  <c r="CH74" i="265"/>
  <c r="CI83" i="325"/>
  <c r="CH37" i="288"/>
  <c r="CH32" i="286"/>
  <c r="CH43" i="286"/>
  <c r="DW13" i="286"/>
  <c r="DW52" i="265" s="1"/>
  <c r="DW17" i="286"/>
  <c r="DW18" i="286" s="1"/>
  <c r="CI131" i="325" l="1"/>
  <c r="CI132" i="325" s="1"/>
  <c r="CI94" i="325"/>
  <c r="CI112" i="325"/>
  <c r="CI113" i="325" s="1"/>
  <c r="CI119" i="325" s="1"/>
  <c r="CI120" i="325" s="1"/>
  <c r="CH39" i="288"/>
  <c r="CH43" i="288"/>
  <c r="DW75" i="265"/>
  <c r="DX15" i="286"/>
  <c r="CI27" i="327" l="1"/>
  <c r="CI136" i="325"/>
  <c r="CI95" i="325"/>
  <c r="CI137" i="325"/>
  <c r="CI28" i="327"/>
  <c r="DX10" i="286"/>
  <c r="DX12" i="286" s="1"/>
  <c r="DX72" i="288" s="1"/>
  <c r="CI96" i="325" l="1"/>
  <c r="CI100" i="325"/>
  <c r="CI29" i="327"/>
  <c r="CI32" i="327" s="1"/>
  <c r="CI138" i="325"/>
  <c r="CI17" i="288"/>
  <c r="DX13" i="286"/>
  <c r="DX52" i="265" s="1"/>
  <c r="DX17" i="286"/>
  <c r="DX18" i="286" s="1"/>
  <c r="CI139" i="325" l="1"/>
  <c r="CI35" i="265" s="1"/>
  <c r="CI38" i="265" s="1"/>
  <c r="CI12" i="288"/>
  <c r="CI14" i="288" s="1"/>
  <c r="CI22" i="288" s="1"/>
  <c r="CI13" i="325"/>
  <c r="CI14" i="325" s="1"/>
  <c r="CI17" i="315" s="1"/>
  <c r="CI45" i="315" s="1"/>
  <c r="CI29" i="285"/>
  <c r="CI9" i="285"/>
  <c r="CI34" i="327"/>
  <c r="CI33" i="327"/>
  <c r="CI18" i="288"/>
  <c r="CI19" i="288" s="1"/>
  <c r="CI101" i="325"/>
  <c r="CI40" i="265"/>
  <c r="CI16" i="265"/>
  <c r="DX75" i="265"/>
  <c r="DY15" i="286"/>
  <c r="CI24" i="288" l="1"/>
  <c r="CI27" i="288" s="1"/>
  <c r="CI23" i="288"/>
  <c r="CI36" i="288"/>
  <c r="CI102" i="325"/>
  <c r="CI41" i="265" s="1"/>
  <c r="CI42" i="265" s="1"/>
  <c r="CI46" i="265" s="1"/>
  <c r="CI50" i="265" s="1"/>
  <c r="CI53" i="265" s="1"/>
  <c r="CI85" i="325"/>
  <c r="CI86" i="325" s="1"/>
  <c r="CI34" i="288"/>
  <c r="CI16" i="315"/>
  <c r="CI44" i="315" s="1"/>
  <c r="DY10" i="286"/>
  <c r="DY12" i="286" s="1"/>
  <c r="DY72" i="288" s="1"/>
  <c r="CI43" i="286" l="1"/>
  <c r="CI32" i="286"/>
  <c r="CI37" i="288"/>
  <c r="CI60" i="288"/>
  <c r="CI63" i="288" s="1"/>
  <c r="CI65" i="288" s="1"/>
  <c r="CJ83" i="325"/>
  <c r="CI74" i="265"/>
  <c r="DY13" i="286"/>
  <c r="DY52" i="265" s="1"/>
  <c r="DY17" i="286"/>
  <c r="DY18" i="286" s="1"/>
  <c r="CI39" i="288" l="1"/>
  <c r="CI43" i="288"/>
  <c r="CJ94" i="325"/>
  <c r="CJ112" i="325"/>
  <c r="CJ113" i="325" s="1"/>
  <c r="CJ119" i="325" s="1"/>
  <c r="CJ120" i="325" s="1"/>
  <c r="CJ131" i="325"/>
  <c r="CJ132" i="325" s="1"/>
  <c r="DY75" i="265"/>
  <c r="DZ15" i="286"/>
  <c r="CJ27" i="327" l="1"/>
  <c r="CJ136" i="325"/>
  <c r="CJ95" i="325"/>
  <c r="CJ17" i="288" s="1"/>
  <c r="CJ28" i="327"/>
  <c r="CJ137" i="325"/>
  <c r="DZ10" i="286"/>
  <c r="DZ12" i="286" s="1"/>
  <c r="DZ72" i="288" s="1"/>
  <c r="CJ138" i="325" l="1"/>
  <c r="CJ96" i="325"/>
  <c r="CJ100" i="325"/>
  <c r="CJ29" i="327"/>
  <c r="CJ32" i="327" s="1"/>
  <c r="DZ13" i="286"/>
  <c r="DZ52" i="265" s="1"/>
  <c r="DZ17" i="286"/>
  <c r="DZ18" i="286" s="1"/>
  <c r="CJ34" i="327" l="1"/>
  <c r="CJ33" i="327"/>
  <c r="CJ101" i="325"/>
  <c r="CJ16" i="265"/>
  <c r="CJ40" i="265"/>
  <c r="CJ139" i="325"/>
  <c r="CJ35" i="265" s="1"/>
  <c r="CJ38" i="265" s="1"/>
  <c r="CJ12" i="288"/>
  <c r="CJ14" i="288" s="1"/>
  <c r="CJ22" i="288" s="1"/>
  <c r="CJ13" i="325"/>
  <c r="CJ14" i="325" s="1"/>
  <c r="CJ17" i="315" s="1"/>
  <c r="CJ45" i="315" s="1"/>
  <c r="CJ9" i="285"/>
  <c r="CJ29" i="285"/>
  <c r="DZ75" i="265"/>
  <c r="EA15" i="286"/>
  <c r="CJ102" i="325" l="1"/>
  <c r="CJ41" i="265" s="1"/>
  <c r="CJ85" i="325"/>
  <c r="CJ86" i="325" s="1"/>
  <c r="CJ34" i="288"/>
  <c r="CJ16" i="315"/>
  <c r="CJ44" i="315" s="1"/>
  <c r="CJ42" i="265"/>
  <c r="CJ46" i="265" s="1"/>
  <c r="CJ50" i="265" s="1"/>
  <c r="CJ53" i="265" s="1"/>
  <c r="CJ18" i="288"/>
  <c r="CJ19" i="288" s="1"/>
  <c r="EA10" i="286"/>
  <c r="EA12" i="286" s="1"/>
  <c r="EA72" i="288" s="1"/>
  <c r="CJ23" i="288" l="1"/>
  <c r="CJ24" i="288" s="1"/>
  <c r="CJ27" i="288" s="1"/>
  <c r="CJ36" i="288"/>
  <c r="CJ37" i="288" s="1"/>
  <c r="CJ60" i="288"/>
  <c r="CJ63" i="288" s="1"/>
  <c r="CJ65" i="288" s="1"/>
  <c r="CK83" i="325"/>
  <c r="CJ74" i="265"/>
  <c r="CJ43" i="286"/>
  <c r="CJ32" i="286"/>
  <c r="EA17" i="286"/>
  <c r="EA18" i="286" s="1"/>
  <c r="EA13" i="286"/>
  <c r="EA52" i="265" s="1"/>
  <c r="CJ43" i="288" l="1"/>
  <c r="CJ39" i="288"/>
  <c r="CK131" i="325"/>
  <c r="CK132" i="325" s="1"/>
  <c r="CK112" i="325"/>
  <c r="CK113" i="325" s="1"/>
  <c r="CK119" i="325" s="1"/>
  <c r="CK120" i="325" s="1"/>
  <c r="CK94" i="325"/>
  <c r="EA75" i="265"/>
  <c r="EB15" i="286"/>
  <c r="CK28" i="327" l="1"/>
  <c r="CK137" i="325"/>
  <c r="CK27" i="327"/>
  <c r="CK29" i="327" s="1"/>
  <c r="CK32" i="327" s="1"/>
  <c r="CK136" i="325"/>
  <c r="CK138" i="325" s="1"/>
  <c r="CK17" i="288"/>
  <c r="CK95" i="325"/>
  <c r="EB10" i="286"/>
  <c r="EB12" i="286" s="1"/>
  <c r="EB72" i="288" s="1"/>
  <c r="CK139" i="325" l="1"/>
  <c r="CK35" i="265" s="1"/>
  <c r="CK38" i="265" s="1"/>
  <c r="CK12" i="288"/>
  <c r="CK14" i="288" s="1"/>
  <c r="CK22" i="288" s="1"/>
  <c r="CK9" i="285"/>
  <c r="CK29" i="285"/>
  <c r="CK13" i="325"/>
  <c r="CK14" i="325" s="1"/>
  <c r="CK17" i="315" s="1"/>
  <c r="CK45" i="315" s="1"/>
  <c r="CK34" i="327"/>
  <c r="CK33" i="327"/>
  <c r="CK96" i="325"/>
  <c r="CK100" i="325"/>
  <c r="EB13" i="286"/>
  <c r="EB52" i="265" s="1"/>
  <c r="EB17" i="286"/>
  <c r="EB18" i="286" s="1"/>
  <c r="CK40" i="265" l="1"/>
  <c r="CK16" i="265"/>
  <c r="CK18" i="288"/>
  <c r="CK19" i="288" s="1"/>
  <c r="CK101" i="325"/>
  <c r="CK34" i="288"/>
  <c r="CK16" i="315"/>
  <c r="CK44" i="315" s="1"/>
  <c r="EB75" i="265"/>
  <c r="EC15" i="286"/>
  <c r="CK23" i="288" l="1"/>
  <c r="CK24" i="288" s="1"/>
  <c r="CK27" i="288" s="1"/>
  <c r="CK36" i="288"/>
  <c r="CK37" i="288" s="1"/>
  <c r="CK102" i="325"/>
  <c r="CK41" i="265" s="1"/>
  <c r="CK42" i="265" s="1"/>
  <c r="CK46" i="265" s="1"/>
  <c r="CK50" i="265" s="1"/>
  <c r="CK53" i="265" s="1"/>
  <c r="CK85" i="325"/>
  <c r="CK86" i="325" s="1"/>
  <c r="EC10" i="286"/>
  <c r="EC12" i="286" s="1"/>
  <c r="EC72" i="288" s="1"/>
  <c r="CK43" i="288" l="1"/>
  <c r="CK39" i="288"/>
  <c r="CK43" i="286"/>
  <c r="CK32" i="286"/>
  <c r="CK60" i="288"/>
  <c r="CK63" i="288" s="1"/>
  <c r="CK65" i="288" s="1"/>
  <c r="CK74" i="265"/>
  <c r="CL83" i="325"/>
  <c r="EC13" i="286"/>
  <c r="EC52" i="265" s="1"/>
  <c r="EC17" i="286"/>
  <c r="EC18" i="286" s="1"/>
  <c r="CL112" i="325" l="1"/>
  <c r="CL113" i="325" s="1"/>
  <c r="CL119" i="325" s="1"/>
  <c r="CL120" i="325" s="1"/>
  <c r="CL131" i="325"/>
  <c r="CL132" i="325" s="1"/>
  <c r="CL94" i="325"/>
  <c r="EC75" i="265"/>
  <c r="ED15" i="286"/>
  <c r="CL95" i="325" l="1"/>
  <c r="CL28" i="327"/>
  <c r="CL137" i="325"/>
  <c r="CL136" i="325"/>
  <c r="CL27" i="327"/>
  <c r="ED10" i="286"/>
  <c r="ED12" i="286" s="1"/>
  <c r="ED72" i="288" s="1"/>
  <c r="CL29" i="327" l="1"/>
  <c r="CL32" i="327" s="1"/>
  <c r="CL96" i="325"/>
  <c r="CL100" i="325"/>
  <c r="CL138" i="325"/>
  <c r="CL17" i="288"/>
  <c r="ED13" i="286"/>
  <c r="ED52" i="265" s="1"/>
  <c r="ED17" i="286"/>
  <c r="ED18" i="286" s="1"/>
  <c r="CL139" i="325" l="1"/>
  <c r="CL35" i="265" s="1"/>
  <c r="CL38" i="265" s="1"/>
  <c r="CL12" i="288"/>
  <c r="CL14" i="288" s="1"/>
  <c r="CL22" i="288" s="1"/>
  <c r="CL29" i="285"/>
  <c r="CL13" i="325"/>
  <c r="CL14" i="325" s="1"/>
  <c r="CL17" i="315" s="1"/>
  <c r="CL45" i="315" s="1"/>
  <c r="CL9" i="285"/>
  <c r="CL101" i="325"/>
  <c r="CL18" i="288" s="1"/>
  <c r="CL19" i="288" s="1"/>
  <c r="CL16" i="265"/>
  <c r="CL40" i="265"/>
  <c r="CL34" i="327"/>
  <c r="CL33" i="327"/>
  <c r="ED75" i="265"/>
  <c r="EE15" i="286"/>
  <c r="CL23" i="288" l="1"/>
  <c r="CL36" i="288"/>
  <c r="CL24" i="288"/>
  <c r="CL27" i="288" s="1"/>
  <c r="CL102" i="325"/>
  <c r="CL41" i="265" s="1"/>
  <c r="CL42" i="265" s="1"/>
  <c r="CL46" i="265" s="1"/>
  <c r="CL50" i="265" s="1"/>
  <c r="CL53" i="265" s="1"/>
  <c r="CL85" i="325"/>
  <c r="CL86" i="325" s="1"/>
  <c r="CL16" i="315"/>
  <c r="CL44" i="315" s="1"/>
  <c r="CL34" i="288"/>
  <c r="CL37" i="288" s="1"/>
  <c r="EE10" i="286"/>
  <c r="EE12" i="286" s="1"/>
  <c r="EE72" i="288" s="1"/>
  <c r="CL43" i="286" l="1"/>
  <c r="CL32" i="286"/>
  <c r="CL43" i="288"/>
  <c r="CL39" i="288"/>
  <c r="CL60" i="288"/>
  <c r="CL63" i="288" s="1"/>
  <c r="CL65" i="288" s="1"/>
  <c r="CL74" i="265"/>
  <c r="CM83" i="325"/>
  <c r="EE13" i="286"/>
  <c r="EE52" i="265" s="1"/>
  <c r="EE17" i="286"/>
  <c r="EE18" i="286" s="1"/>
  <c r="CM131" i="325" l="1"/>
  <c r="CM132" i="325" s="1"/>
  <c r="CM94" i="325"/>
  <c r="CM112" i="325"/>
  <c r="CM113" i="325" s="1"/>
  <c r="CM119" i="325" s="1"/>
  <c r="CM120" i="325" s="1"/>
  <c r="EE75" i="265"/>
  <c r="EF15" i="286"/>
  <c r="CM17" i="288" l="1"/>
  <c r="CM95" i="325"/>
  <c r="CM27" i="327"/>
  <c r="CM29" i="327" s="1"/>
  <c r="CM32" i="327" s="1"/>
  <c r="CM136" i="325"/>
  <c r="CM138" i="325" s="1"/>
  <c r="CM28" i="327"/>
  <c r="CM137" i="325"/>
  <c r="EF10" i="286"/>
  <c r="EF12" i="286" s="1"/>
  <c r="EF72" i="288" s="1"/>
  <c r="CM139" i="325" l="1"/>
  <c r="CM35" i="265" s="1"/>
  <c r="CM38" i="265" s="1"/>
  <c r="CM12" i="288"/>
  <c r="CM14" i="288" s="1"/>
  <c r="CM22" i="288" s="1"/>
  <c r="CM13" i="325"/>
  <c r="CM14" i="325" s="1"/>
  <c r="CM17" i="315" s="1"/>
  <c r="CM45" i="315" s="1"/>
  <c r="CM9" i="285"/>
  <c r="CM29" i="285"/>
  <c r="CM33" i="327"/>
  <c r="CM34" i="327"/>
  <c r="CM96" i="325"/>
  <c r="CM100" i="325"/>
  <c r="EF17" i="286"/>
  <c r="EF18" i="286" s="1"/>
  <c r="EF13" i="286"/>
  <c r="EF52" i="265" s="1"/>
  <c r="CM40" i="265" l="1"/>
  <c r="CM16" i="265"/>
  <c r="CM18" i="288"/>
  <c r="CM19" i="288" s="1"/>
  <c r="CM101" i="325"/>
  <c r="CM16" i="315"/>
  <c r="CM44" i="315" s="1"/>
  <c r="CM34" i="288"/>
  <c r="EF75" i="265"/>
  <c r="EG15" i="286"/>
  <c r="CM23" i="288" l="1"/>
  <c r="CM24" i="288" s="1"/>
  <c r="CM27" i="288" s="1"/>
  <c r="CM36" i="288"/>
  <c r="CM37" i="288"/>
  <c r="CM102" i="325"/>
  <c r="CM41" i="265" s="1"/>
  <c r="CM42" i="265" s="1"/>
  <c r="CM46" i="265" s="1"/>
  <c r="CM50" i="265" s="1"/>
  <c r="CM53" i="265" s="1"/>
  <c r="CM85" i="325"/>
  <c r="CM86" i="325" s="1"/>
  <c r="EG10" i="286"/>
  <c r="EG12" i="286" s="1"/>
  <c r="EG72" i="288" s="1"/>
  <c r="CM39" i="288" l="1"/>
  <c r="CM43" i="288"/>
  <c r="CM32" i="286"/>
  <c r="CM43" i="286"/>
  <c r="CM60" i="288"/>
  <c r="CM63" i="288" s="1"/>
  <c r="CM65" i="288" s="1"/>
  <c r="CM74" i="265"/>
  <c r="CN83" i="325"/>
  <c r="EG13" i="286"/>
  <c r="EG52" i="265" s="1"/>
  <c r="EG17" i="286"/>
  <c r="EG18" i="286" s="1"/>
  <c r="CN94" i="325" l="1"/>
  <c r="CN131" i="325"/>
  <c r="CN132" i="325" s="1"/>
  <c r="CN112" i="325"/>
  <c r="CN113" i="325" s="1"/>
  <c r="CN119" i="325" s="1"/>
  <c r="CN120" i="325" s="1"/>
  <c r="EG75" i="265"/>
  <c r="EH15" i="286"/>
  <c r="CN136" i="325" l="1"/>
  <c r="CN27" i="327"/>
  <c r="CN137" i="325"/>
  <c r="CN28" i="327"/>
  <c r="CN95" i="325"/>
  <c r="EH10" i="286"/>
  <c r="EH12" i="286" s="1"/>
  <c r="EH72" i="288" s="1"/>
  <c r="CN96" i="325" l="1"/>
  <c r="CN100" i="325"/>
  <c r="CN29" i="327"/>
  <c r="CN32" i="327" s="1"/>
  <c r="CN17" i="288"/>
  <c r="CN138" i="325"/>
  <c r="EH13" i="286"/>
  <c r="EH52" i="265" s="1"/>
  <c r="EH17" i="286"/>
  <c r="EH18" i="286" s="1"/>
  <c r="CN33" i="327" l="1"/>
  <c r="CN34" i="327"/>
  <c r="CN101" i="325"/>
  <c r="CN18" i="288" s="1"/>
  <c r="CN19" i="288" s="1"/>
  <c r="CN139" i="325"/>
  <c r="CN35" i="265" s="1"/>
  <c r="CN38" i="265" s="1"/>
  <c r="CN9" i="285"/>
  <c r="CN12" i="288"/>
  <c r="CN14" i="288" s="1"/>
  <c r="CN22" i="288" s="1"/>
  <c r="CN29" i="285"/>
  <c r="CN13" i="325"/>
  <c r="CN14" i="325" s="1"/>
  <c r="CN17" i="315" s="1"/>
  <c r="CN45" i="315" s="1"/>
  <c r="CN16" i="265"/>
  <c r="CN40" i="265"/>
  <c r="EH75" i="265"/>
  <c r="EI15" i="286"/>
  <c r="CN36" i="288" l="1"/>
  <c r="CN23" i="288"/>
  <c r="CN24" i="288"/>
  <c r="CN27" i="288" s="1"/>
  <c r="CN102" i="325"/>
  <c r="CN41" i="265" s="1"/>
  <c r="CN42" i="265" s="1"/>
  <c r="CN46" i="265" s="1"/>
  <c r="CN50" i="265" s="1"/>
  <c r="CN53" i="265" s="1"/>
  <c r="CN85" i="325"/>
  <c r="CN86" i="325" s="1"/>
  <c r="CN16" i="315"/>
  <c r="CN44" i="315" s="1"/>
  <c r="CN34" i="288"/>
  <c r="CN37" i="288" s="1"/>
  <c r="EI10" i="286"/>
  <c r="EI12" i="286" s="1"/>
  <c r="EI72" i="288" s="1"/>
  <c r="CN32" i="286" l="1"/>
  <c r="CN43" i="286"/>
  <c r="CN39" i="288"/>
  <c r="CN43" i="288"/>
  <c r="CN60" i="288"/>
  <c r="CN63" i="288" s="1"/>
  <c r="CN65" i="288" s="1"/>
  <c r="CO83" i="325"/>
  <c r="CN74" i="265"/>
  <c r="EI13" i="286"/>
  <c r="EI52" i="265" s="1"/>
  <c r="EI17" i="286"/>
  <c r="EI18" i="286" s="1"/>
  <c r="CO131" i="325" l="1"/>
  <c r="CO132" i="325" s="1"/>
  <c r="CO94" i="325"/>
  <c r="CO112" i="325"/>
  <c r="CO113" i="325" s="1"/>
  <c r="CO119" i="325" s="1"/>
  <c r="CO120" i="325" s="1"/>
  <c r="EI75" i="265"/>
  <c r="EJ15" i="286"/>
  <c r="CO136" i="325" l="1"/>
  <c r="CO27" i="327"/>
  <c r="CO95" i="325"/>
  <c r="CO137" i="325"/>
  <c r="CO28" i="327"/>
  <c r="CO29" i="327" s="1"/>
  <c r="CO32" i="327" s="1"/>
  <c r="EJ10" i="286"/>
  <c r="EJ12" i="286" s="1"/>
  <c r="EJ72" i="288" s="1"/>
  <c r="CO96" i="325" l="1"/>
  <c r="CO100" i="325"/>
  <c r="CO17" i="288"/>
  <c r="CO34" i="327"/>
  <c r="CO33" i="327"/>
  <c r="CO138" i="325"/>
  <c r="EJ13" i="286"/>
  <c r="EJ52" i="265" s="1"/>
  <c r="EJ17" i="286"/>
  <c r="EJ18" i="286" s="1"/>
  <c r="CO139" i="325" l="1"/>
  <c r="CO35" i="265" s="1"/>
  <c r="CO38" i="265" s="1"/>
  <c r="CO12" i="288"/>
  <c r="CO14" i="288" s="1"/>
  <c r="CO22" i="288" s="1"/>
  <c r="CO29" i="285"/>
  <c r="CO9" i="285"/>
  <c r="CO13" i="325"/>
  <c r="CO14" i="325" s="1"/>
  <c r="CO17" i="315" s="1"/>
  <c r="CO45" i="315" s="1"/>
  <c r="CO101" i="325"/>
  <c r="CO18" i="288" s="1"/>
  <c r="CO19" i="288" s="1"/>
  <c r="CO16" i="265"/>
  <c r="CO40" i="265"/>
  <c r="EJ75" i="265"/>
  <c r="EK15" i="286"/>
  <c r="CO23" i="288" l="1"/>
  <c r="CO36" i="288"/>
  <c r="CO24" i="288"/>
  <c r="CO27" i="288" s="1"/>
  <c r="CO102" i="325"/>
  <c r="CO41" i="265" s="1"/>
  <c r="CO85" i="325"/>
  <c r="CO86" i="325" s="1"/>
  <c r="CO34" i="288"/>
  <c r="CO37" i="288" s="1"/>
  <c r="CO16" i="315"/>
  <c r="CO44" i="315" s="1"/>
  <c r="CO42" i="265"/>
  <c r="CO46" i="265" s="1"/>
  <c r="CO50" i="265" s="1"/>
  <c r="CO53" i="265" s="1"/>
  <c r="EK10" i="286"/>
  <c r="EK12" i="286" s="1"/>
  <c r="EK72" i="288" s="1"/>
  <c r="CO32" i="286" l="1"/>
  <c r="CO43" i="286"/>
  <c r="CO43" i="288"/>
  <c r="CO39" i="288"/>
  <c r="CO60" i="288"/>
  <c r="CO63" i="288" s="1"/>
  <c r="CO65" i="288" s="1"/>
  <c r="CP83" i="325"/>
  <c r="CO74" i="265"/>
  <c r="EK13" i="286"/>
  <c r="EK52" i="265" s="1"/>
  <c r="EK17" i="286"/>
  <c r="EK18" i="286" s="1"/>
  <c r="CP112" i="325" l="1"/>
  <c r="CP113" i="325" s="1"/>
  <c r="CP119" i="325" s="1"/>
  <c r="CP120" i="325" s="1"/>
  <c r="CP131" i="325"/>
  <c r="CP132" i="325" s="1"/>
  <c r="CP94" i="325"/>
  <c r="EK75" i="265"/>
  <c r="EL15" i="286"/>
  <c r="CP17" i="288" l="1"/>
  <c r="CP95" i="325"/>
  <c r="CP28" i="327"/>
  <c r="CP137" i="325"/>
  <c r="CP27" i="327"/>
  <c r="CP136" i="325"/>
  <c r="EL10" i="286"/>
  <c r="EL12" i="286" s="1"/>
  <c r="EL72" i="288" s="1"/>
  <c r="CP138" i="325" l="1"/>
  <c r="CP96" i="325"/>
  <c r="CP100" i="325"/>
  <c r="CP29" i="327"/>
  <c r="CP32" i="327" s="1"/>
  <c r="EL13" i="286"/>
  <c r="EL52" i="265" s="1"/>
  <c r="EL17" i="286"/>
  <c r="EL18" i="286" s="1"/>
  <c r="CP18" i="288" l="1"/>
  <c r="CP19" i="288" s="1"/>
  <c r="CP101" i="325"/>
  <c r="CP16" i="265"/>
  <c r="CP40" i="265"/>
  <c r="CP33" i="327"/>
  <c r="CP34" i="327"/>
  <c r="CP139" i="325"/>
  <c r="CP35" i="265" s="1"/>
  <c r="CP38" i="265" s="1"/>
  <c r="CP12" i="288"/>
  <c r="CP14" i="288" s="1"/>
  <c r="CP22" i="288" s="1"/>
  <c r="CP29" i="285"/>
  <c r="CP13" i="325"/>
  <c r="CP14" i="325" s="1"/>
  <c r="CP17" i="315" s="1"/>
  <c r="CP45" i="315" s="1"/>
  <c r="CP9" i="285"/>
  <c r="EL75" i="265"/>
  <c r="EM15" i="286"/>
  <c r="CP34" i="288" l="1"/>
  <c r="CP16" i="315"/>
  <c r="CP44" i="315" s="1"/>
  <c r="CP102" i="325"/>
  <c r="CP41" i="265" s="1"/>
  <c r="CP42" i="265" s="1"/>
  <c r="CP46" i="265" s="1"/>
  <c r="CP50" i="265" s="1"/>
  <c r="CP53" i="265" s="1"/>
  <c r="CP85" i="325"/>
  <c r="CP86" i="325" s="1"/>
  <c r="CP24" i="288"/>
  <c r="CP27" i="288" s="1"/>
  <c r="CP23" i="288"/>
  <c r="CP36" i="288"/>
  <c r="EM10" i="286"/>
  <c r="EM12" i="286" s="1"/>
  <c r="EM72" i="288" s="1"/>
  <c r="CP32" i="286" l="1"/>
  <c r="CP43" i="286"/>
  <c r="CP60" i="288"/>
  <c r="CP63" i="288" s="1"/>
  <c r="CP65" i="288" s="1"/>
  <c r="CQ83" i="325"/>
  <c r="CP74" i="265"/>
  <c r="CP37" i="288"/>
  <c r="EM13" i="286"/>
  <c r="EM52" i="265" s="1"/>
  <c r="EM17" i="286"/>
  <c r="EM18" i="286" s="1"/>
  <c r="CQ94" i="325" l="1"/>
  <c r="CQ131" i="325"/>
  <c r="CQ132" i="325" s="1"/>
  <c r="CQ112" i="325"/>
  <c r="CQ113" i="325" s="1"/>
  <c r="CQ119" i="325" s="1"/>
  <c r="CQ120" i="325" s="1"/>
  <c r="CP43" i="288"/>
  <c r="CP39" i="288"/>
  <c r="EM75" i="265"/>
  <c r="EN15" i="286"/>
  <c r="CQ27" i="327" l="1"/>
  <c r="CQ136" i="325"/>
  <c r="CQ137" i="325"/>
  <c r="CQ28" i="327"/>
  <c r="CQ17" i="288"/>
  <c r="CQ95" i="325"/>
  <c r="EN10" i="286"/>
  <c r="EN12" i="286" s="1"/>
  <c r="EN72" i="288" s="1"/>
  <c r="CQ96" i="325" l="1"/>
  <c r="CQ100" i="325"/>
  <c r="CQ138" i="325"/>
  <c r="CQ29" i="327"/>
  <c r="CQ32" i="327" s="1"/>
  <c r="EN13" i="286"/>
  <c r="EN52" i="265" s="1"/>
  <c r="EN17" i="286"/>
  <c r="EN18" i="286" s="1"/>
  <c r="CQ33" i="327" l="1"/>
  <c r="CQ34" i="327"/>
  <c r="CQ101" i="325"/>
  <c r="CQ18" i="288" s="1"/>
  <c r="CQ19" i="288" s="1"/>
  <c r="CQ139" i="325"/>
  <c r="CQ35" i="265" s="1"/>
  <c r="CQ38" i="265" s="1"/>
  <c r="CQ12" i="288"/>
  <c r="CQ14" i="288" s="1"/>
  <c r="CQ22" i="288" s="1"/>
  <c r="CQ9" i="285"/>
  <c r="CQ29" i="285"/>
  <c r="CQ13" i="325"/>
  <c r="CQ14" i="325" s="1"/>
  <c r="CQ17" i="315" s="1"/>
  <c r="CQ45" i="315" s="1"/>
  <c r="CQ40" i="265"/>
  <c r="CQ16" i="265"/>
  <c r="EN75" i="265"/>
  <c r="EO15" i="286"/>
  <c r="CQ36" i="288" l="1"/>
  <c r="CQ23" i="288"/>
  <c r="CQ24" i="288" s="1"/>
  <c r="CQ27" i="288" s="1"/>
  <c r="CQ102" i="325"/>
  <c r="CQ41" i="265" s="1"/>
  <c r="CQ85" i="325"/>
  <c r="CQ86" i="325" s="1"/>
  <c r="CQ16" i="315"/>
  <c r="CQ44" i="315" s="1"/>
  <c r="CQ34" i="288"/>
  <c r="CQ37" i="288" s="1"/>
  <c r="CQ42" i="265"/>
  <c r="CQ46" i="265" s="1"/>
  <c r="CQ50" i="265" s="1"/>
  <c r="CQ53" i="265" s="1"/>
  <c r="EO10" i="286"/>
  <c r="EO12" i="286" s="1"/>
  <c r="EO72" i="288" s="1"/>
  <c r="CQ32" i="286" l="1"/>
  <c r="CQ43" i="286"/>
  <c r="CQ60" i="288"/>
  <c r="CQ63" i="288" s="1"/>
  <c r="CQ65" i="288" s="1"/>
  <c r="CR83" i="325"/>
  <c r="CQ74" i="265"/>
  <c r="CQ39" i="288"/>
  <c r="CQ43" i="288"/>
  <c r="EO13" i="286"/>
  <c r="EO52" i="265" s="1"/>
  <c r="EO17" i="286"/>
  <c r="EO18" i="286" s="1"/>
  <c r="CR131" i="325" l="1"/>
  <c r="CR132" i="325" s="1"/>
  <c r="CR112" i="325"/>
  <c r="CR113" i="325" s="1"/>
  <c r="CR119" i="325" s="1"/>
  <c r="CR120" i="325" s="1"/>
  <c r="CR94" i="325"/>
  <c r="EO75" i="265"/>
  <c r="EP15" i="286"/>
  <c r="CR95" i="325" l="1"/>
  <c r="CR27" i="327"/>
  <c r="CR136" i="325"/>
  <c r="CR138" i="325" s="1"/>
  <c r="CR28" i="327"/>
  <c r="CR137" i="325"/>
  <c r="EP10" i="286"/>
  <c r="EP12" i="286" s="1"/>
  <c r="EP72" i="288" s="1"/>
  <c r="CR139" i="325" l="1"/>
  <c r="CR35" i="265" s="1"/>
  <c r="CR38" i="265" s="1"/>
  <c r="CR12" i="288"/>
  <c r="CR14" i="288" s="1"/>
  <c r="CR22" i="288" s="1"/>
  <c r="CR29" i="285"/>
  <c r="CR13" i="325"/>
  <c r="CR14" i="325" s="1"/>
  <c r="CR17" i="315" s="1"/>
  <c r="CR45" i="315" s="1"/>
  <c r="CR9" i="285"/>
  <c r="CR96" i="325"/>
  <c r="CR100" i="325"/>
  <c r="CR29" i="327"/>
  <c r="CR32" i="327" s="1"/>
  <c r="CR17" i="288"/>
  <c r="EP13" i="286"/>
  <c r="EP52" i="265" s="1"/>
  <c r="EP17" i="286"/>
  <c r="EP18" i="286" s="1"/>
  <c r="CR33" i="327" l="1"/>
  <c r="CR34" i="327"/>
  <c r="CR101" i="325"/>
  <c r="CR40" i="265"/>
  <c r="CR16" i="265"/>
  <c r="CR34" i="288"/>
  <c r="CR16" i="315"/>
  <c r="CR44" i="315" s="1"/>
  <c r="EP75" i="265"/>
  <c r="EQ15" i="286"/>
  <c r="CR42" i="265" l="1"/>
  <c r="CR46" i="265" s="1"/>
  <c r="CR50" i="265" s="1"/>
  <c r="CR53" i="265" s="1"/>
  <c r="CR102" i="325"/>
  <c r="CR41" i="265" s="1"/>
  <c r="CR85" i="325"/>
  <c r="CR86" i="325" s="1"/>
  <c r="CR18" i="288"/>
  <c r="CR19" i="288" s="1"/>
  <c r="EQ10" i="286"/>
  <c r="EQ12" i="286" s="1"/>
  <c r="EQ72" i="288" s="1"/>
  <c r="CR23" i="288" l="1"/>
  <c r="CR24" i="288" s="1"/>
  <c r="CR27" i="288" s="1"/>
  <c r="CR36" i="288"/>
  <c r="CR37" i="288" s="1"/>
  <c r="CR60" i="288"/>
  <c r="CR63" i="288" s="1"/>
  <c r="CR65" i="288" s="1"/>
  <c r="CR74" i="265"/>
  <c r="CS83" i="325"/>
  <c r="CR43" i="286"/>
  <c r="CR32" i="286"/>
  <c r="EQ13" i="286"/>
  <c r="EQ52" i="265" s="1"/>
  <c r="EQ17" i="286"/>
  <c r="EQ18" i="286" s="1"/>
  <c r="CR39" i="288" l="1"/>
  <c r="CR43" i="288"/>
  <c r="CS112" i="325"/>
  <c r="CS113" i="325" s="1"/>
  <c r="CS119" i="325" s="1"/>
  <c r="CS120" i="325" s="1"/>
  <c r="CS94" i="325"/>
  <c r="CS131" i="325"/>
  <c r="CS132" i="325" s="1"/>
  <c r="EQ75" i="265"/>
  <c r="ER15" i="286"/>
  <c r="CS17" i="288" l="1"/>
  <c r="CS95" i="325"/>
  <c r="CS27" i="327"/>
  <c r="CS29" i="327" s="1"/>
  <c r="CS32" i="327" s="1"/>
  <c r="CS136" i="325"/>
  <c r="CS138" i="325" s="1"/>
  <c r="CS137" i="325"/>
  <c r="CS28" i="327"/>
  <c r="ER10" i="286"/>
  <c r="ER12" i="286" s="1"/>
  <c r="ER72" i="288" s="1"/>
  <c r="CS139" i="325" l="1"/>
  <c r="CS35" i="265" s="1"/>
  <c r="CS38" i="265" s="1"/>
  <c r="CS29" i="285"/>
  <c r="CS13" i="325"/>
  <c r="CS14" i="325" s="1"/>
  <c r="CS17" i="315" s="1"/>
  <c r="CS45" i="315" s="1"/>
  <c r="CS9" i="285"/>
  <c r="CS12" i="288"/>
  <c r="CS14" i="288" s="1"/>
  <c r="CS22" i="288" s="1"/>
  <c r="CS33" i="327"/>
  <c r="CS34" i="327"/>
  <c r="CS96" i="325"/>
  <c r="CS100" i="325"/>
  <c r="ER13" i="286"/>
  <c r="ER52" i="265" s="1"/>
  <c r="ER17" i="286"/>
  <c r="ER18" i="286" s="1"/>
  <c r="CS40" i="265" l="1"/>
  <c r="CS16" i="265"/>
  <c r="CS101" i="325"/>
  <c r="CS34" i="288"/>
  <c r="CS16" i="315"/>
  <c r="CS44" i="315" s="1"/>
  <c r="ER75" i="265"/>
  <c r="ES15" i="286"/>
  <c r="CS102" i="325" l="1"/>
  <c r="CS41" i="265" s="1"/>
  <c r="CS42" i="265" s="1"/>
  <c r="CS46" i="265" s="1"/>
  <c r="CS50" i="265" s="1"/>
  <c r="CS53" i="265" s="1"/>
  <c r="CS85" i="325"/>
  <c r="CS86" i="325" s="1"/>
  <c r="CS18" i="288"/>
  <c r="CS19" i="288" s="1"/>
  <c r="ES10" i="286"/>
  <c r="ES12" i="286" s="1"/>
  <c r="ES72" i="288" s="1"/>
  <c r="CS23" i="288" l="1"/>
  <c r="CS24" i="288" s="1"/>
  <c r="CS27" i="288" s="1"/>
  <c r="CS36" i="288"/>
  <c r="CS37" i="288" s="1"/>
  <c r="CS60" i="288"/>
  <c r="CS63" i="288" s="1"/>
  <c r="CS65" i="288" s="1"/>
  <c r="CT83" i="325"/>
  <c r="CS74" i="265"/>
  <c r="CS32" i="286"/>
  <c r="CS43" i="286"/>
  <c r="ES13" i="286"/>
  <c r="ES52" i="265" s="1"/>
  <c r="ES17" i="286"/>
  <c r="ES18" i="286" s="1"/>
  <c r="CT112" i="325" l="1"/>
  <c r="CT113" i="325" s="1"/>
  <c r="CT119" i="325" s="1"/>
  <c r="CT120" i="325" s="1"/>
  <c r="CT131" i="325"/>
  <c r="CT132" i="325" s="1"/>
  <c r="CT94" i="325"/>
  <c r="CS39" i="288"/>
  <c r="CS43" i="288"/>
  <c r="ES75" i="265"/>
  <c r="ET15" i="286"/>
  <c r="CT28" i="327" l="1"/>
  <c r="CT137" i="325"/>
  <c r="CT95" i="325"/>
  <c r="CT17" i="288" s="1"/>
  <c r="CT27" i="327"/>
  <c r="CT29" i="327" s="1"/>
  <c r="CT32" i="327" s="1"/>
  <c r="CT136" i="325"/>
  <c r="CT138" i="325" s="1"/>
  <c r="ET10" i="286"/>
  <c r="ET12" i="286" s="1"/>
  <c r="ET72" i="288" s="1"/>
  <c r="CT139" i="325" l="1"/>
  <c r="CT35" i="265" s="1"/>
  <c r="CT38" i="265" s="1"/>
  <c r="CT12" i="288"/>
  <c r="CT14" i="288" s="1"/>
  <c r="CT22" i="288" s="1"/>
  <c r="CT13" i="325"/>
  <c r="CT14" i="325" s="1"/>
  <c r="CT17" i="315" s="1"/>
  <c r="CT45" i="315" s="1"/>
  <c r="CT9" i="285"/>
  <c r="CT29" i="285"/>
  <c r="CT96" i="325"/>
  <c r="CT100" i="325"/>
  <c r="CT33" i="327"/>
  <c r="CT34" i="327"/>
  <c r="ET13" i="286"/>
  <c r="ET52" i="265" s="1"/>
  <c r="ET17" i="286"/>
  <c r="ET18" i="286" s="1"/>
  <c r="CT40" i="265" l="1"/>
  <c r="CT16" i="265"/>
  <c r="CT18" i="288"/>
  <c r="CT19" i="288" s="1"/>
  <c r="CT101" i="325"/>
  <c r="CT16" i="315"/>
  <c r="CT44" i="315" s="1"/>
  <c r="CT34" i="288"/>
  <c r="ET75" i="265"/>
  <c r="EU15" i="286"/>
  <c r="CT23" i="288" l="1"/>
  <c r="CT24" i="288" s="1"/>
  <c r="CT27" i="288" s="1"/>
  <c r="CT36" i="288"/>
  <c r="CT37" i="288" s="1"/>
  <c r="CT102" i="325"/>
  <c r="CT41" i="265" s="1"/>
  <c r="CT42" i="265" s="1"/>
  <c r="CT46" i="265" s="1"/>
  <c r="CT50" i="265" s="1"/>
  <c r="CT53" i="265" s="1"/>
  <c r="CT85" i="325"/>
  <c r="CT86" i="325" s="1"/>
  <c r="EU10" i="286"/>
  <c r="EU12" i="286" s="1"/>
  <c r="EU72" i="288" s="1"/>
  <c r="CT43" i="288" l="1"/>
  <c r="CT39" i="288"/>
  <c r="CT32" i="286"/>
  <c r="CT43" i="286"/>
  <c r="CT60" i="288"/>
  <c r="CT63" i="288" s="1"/>
  <c r="CT65" i="288" s="1"/>
  <c r="CT74" i="265"/>
  <c r="CU83" i="325"/>
  <c r="EU17" i="286"/>
  <c r="EU18" i="286" s="1"/>
  <c r="EU13" i="286"/>
  <c r="EU52" i="265" s="1"/>
  <c r="CU112" i="325" l="1"/>
  <c r="CU113" i="325" s="1"/>
  <c r="CU119" i="325" s="1"/>
  <c r="CU120" i="325" s="1"/>
  <c r="CU131" i="325"/>
  <c r="CU132" i="325" s="1"/>
  <c r="CU94" i="325"/>
  <c r="EU75" i="265"/>
  <c r="EV15" i="286"/>
  <c r="CU17" i="288" l="1"/>
  <c r="CU95" i="325"/>
  <c r="CU137" i="325"/>
  <c r="CU28" i="327"/>
  <c r="CU27" i="327"/>
  <c r="CU136" i="325"/>
  <c r="EV10" i="286"/>
  <c r="EV12" i="286" s="1"/>
  <c r="EV72" i="288" s="1"/>
  <c r="CU138" i="325" l="1"/>
  <c r="CU96" i="325"/>
  <c r="CU100" i="325"/>
  <c r="CU29" i="327"/>
  <c r="CU32" i="327" s="1"/>
  <c r="EV17" i="286"/>
  <c r="EV18" i="286" s="1"/>
  <c r="EV13" i="286"/>
  <c r="EV52" i="265" s="1"/>
  <c r="CU33" i="327" l="1"/>
  <c r="CU34" i="327"/>
  <c r="CU101" i="325"/>
  <c r="CU40" i="265"/>
  <c r="CU16" i="265"/>
  <c r="CU139" i="325"/>
  <c r="CU35" i="265" s="1"/>
  <c r="CU38" i="265" s="1"/>
  <c r="CU12" i="288"/>
  <c r="CU14" i="288" s="1"/>
  <c r="CU22" i="288" s="1"/>
  <c r="CU13" i="325"/>
  <c r="CU14" i="325" s="1"/>
  <c r="CU17" i="315" s="1"/>
  <c r="CU45" i="315" s="1"/>
  <c r="CU29" i="285"/>
  <c r="CU9" i="285"/>
  <c r="EV75" i="265"/>
  <c r="EW15" i="286"/>
  <c r="CU102" i="325" l="1"/>
  <c r="CU41" i="265" s="1"/>
  <c r="CU85" i="325"/>
  <c r="CU86" i="325" s="1"/>
  <c r="CU42" i="265"/>
  <c r="CU46" i="265" s="1"/>
  <c r="CU50" i="265" s="1"/>
  <c r="CU53" i="265" s="1"/>
  <c r="CU34" i="288"/>
  <c r="CU16" i="315"/>
  <c r="CU44" i="315" s="1"/>
  <c r="CU18" i="288"/>
  <c r="CU19" i="288" s="1"/>
  <c r="EW10" i="286"/>
  <c r="EW12" i="286" s="1"/>
  <c r="EW72" i="288" s="1"/>
  <c r="CU32" i="286" l="1"/>
  <c r="CU43" i="286"/>
  <c r="CU23" i="288"/>
  <c r="CU24" i="288" s="1"/>
  <c r="CU27" i="288" s="1"/>
  <c r="CU36" i="288"/>
  <c r="CU60" i="288"/>
  <c r="CU63" i="288" s="1"/>
  <c r="CU65" i="288" s="1"/>
  <c r="CV83" i="325"/>
  <c r="CU74" i="265"/>
  <c r="CU37" i="288"/>
  <c r="EW13" i="286"/>
  <c r="EW52" i="265" s="1"/>
  <c r="EW17" i="286"/>
  <c r="EW18" i="286" s="1"/>
  <c r="CU39" i="288" l="1"/>
  <c r="CU43" i="288"/>
  <c r="CV131" i="325"/>
  <c r="CV132" i="325" s="1"/>
  <c r="CV112" i="325"/>
  <c r="CV113" i="325" s="1"/>
  <c r="CV119" i="325" s="1"/>
  <c r="CV120" i="325" s="1"/>
  <c r="CV94" i="325"/>
  <c r="EW75" i="265"/>
  <c r="EX15" i="286"/>
  <c r="CV136" i="325" l="1"/>
  <c r="CV27" i="327"/>
  <c r="CV137" i="325"/>
  <c r="CV28" i="327"/>
  <c r="CV95" i="325"/>
  <c r="EX10" i="286"/>
  <c r="EX12" i="286" s="1"/>
  <c r="EX72" i="288" s="1"/>
  <c r="CV96" i="325" l="1"/>
  <c r="CV100" i="325"/>
  <c r="CV29" i="327"/>
  <c r="CV32" i="327" s="1"/>
  <c r="CV17" i="288"/>
  <c r="CV138" i="325"/>
  <c r="EX13" i="286"/>
  <c r="EX52" i="265" s="1"/>
  <c r="EX17" i="286"/>
  <c r="EX18" i="286" s="1"/>
  <c r="CV34" i="327" l="1"/>
  <c r="CV33" i="327"/>
  <c r="CV101" i="325"/>
  <c r="CV139" i="325"/>
  <c r="CV35" i="265" s="1"/>
  <c r="CV38" i="265" s="1"/>
  <c r="CV12" i="288"/>
  <c r="CV14" i="288" s="1"/>
  <c r="CV22" i="288" s="1"/>
  <c r="CV13" i="325"/>
  <c r="CV14" i="325" s="1"/>
  <c r="CV17" i="315" s="1"/>
  <c r="CV45" i="315" s="1"/>
  <c r="CV29" i="285"/>
  <c r="CV9" i="285"/>
  <c r="CV16" i="265"/>
  <c r="CV40" i="265"/>
  <c r="EX75" i="265"/>
  <c r="EY15" i="286"/>
  <c r="CV102" i="325" l="1"/>
  <c r="CV41" i="265" s="1"/>
  <c r="CV85" i="325"/>
  <c r="CV86" i="325" s="1"/>
  <c r="CV18" i="288"/>
  <c r="CV19" i="288" s="1"/>
  <c r="CV34" i="288"/>
  <c r="CV42" i="265"/>
  <c r="CV46" i="265" s="1"/>
  <c r="CV50" i="265" s="1"/>
  <c r="CV53" i="265" s="1"/>
  <c r="CV16" i="315"/>
  <c r="CV44" i="315" s="1"/>
  <c r="EY10" i="286"/>
  <c r="EY12" i="286" s="1"/>
  <c r="EY72" i="288" s="1"/>
  <c r="CV32" i="286" l="1"/>
  <c r="CV43" i="286"/>
  <c r="CV60" i="288"/>
  <c r="CV63" i="288" s="1"/>
  <c r="CV65" i="288" s="1"/>
  <c r="CW83" i="325"/>
  <c r="CV74" i="265"/>
  <c r="CV23" i="288"/>
  <c r="CV24" i="288" s="1"/>
  <c r="CV27" i="288" s="1"/>
  <c r="CV36" i="288"/>
  <c r="CV37" i="288"/>
  <c r="EY17" i="286"/>
  <c r="EY18" i="286" s="1"/>
  <c r="EY13" i="286"/>
  <c r="EY52" i="265" s="1"/>
  <c r="CV39" i="288" l="1"/>
  <c r="CV43" i="288"/>
  <c r="CW131" i="325"/>
  <c r="CW132" i="325" s="1"/>
  <c r="CW112" i="325"/>
  <c r="CW113" i="325" s="1"/>
  <c r="CW119" i="325" s="1"/>
  <c r="CW120" i="325" s="1"/>
  <c r="CW94" i="325"/>
  <c r="EY75" i="265"/>
  <c r="EZ15" i="286"/>
  <c r="CW136" i="325" l="1"/>
  <c r="CW27" i="327"/>
  <c r="CW28" i="327"/>
  <c r="CW137" i="325"/>
  <c r="CW95" i="325"/>
  <c r="EZ10" i="286"/>
  <c r="EZ12" i="286" s="1"/>
  <c r="EZ72" i="288" s="1"/>
  <c r="CW96" i="325" l="1"/>
  <c r="CW100" i="325"/>
  <c r="CW29" i="327"/>
  <c r="CW32" i="327" s="1"/>
  <c r="CW17" i="288"/>
  <c r="CW138" i="325"/>
  <c r="EZ13" i="286"/>
  <c r="EZ52" i="265" s="1"/>
  <c r="EZ17" i="286"/>
  <c r="EZ18" i="286" s="1"/>
  <c r="CW18" i="288" l="1"/>
  <c r="CW19" i="288" s="1"/>
  <c r="CW101" i="325"/>
  <c r="CW33" i="327"/>
  <c r="CW34" i="327"/>
  <c r="CW139" i="325"/>
  <c r="CW35" i="265" s="1"/>
  <c r="CW38" i="265" s="1"/>
  <c r="CW12" i="288"/>
  <c r="CW14" i="288" s="1"/>
  <c r="CW22" i="288" s="1"/>
  <c r="CW9" i="285"/>
  <c r="CW29" i="285"/>
  <c r="CW13" i="325"/>
  <c r="CW14" i="325" s="1"/>
  <c r="CW17" i="315" s="1"/>
  <c r="CW45" i="315" s="1"/>
  <c r="CW40" i="265"/>
  <c r="CW16" i="265"/>
  <c r="EZ75" i="265"/>
  <c r="FA15" i="286"/>
  <c r="CW102" i="325" l="1"/>
  <c r="CW41" i="265" s="1"/>
  <c r="CW85" i="325"/>
  <c r="CW86" i="325" s="1"/>
  <c r="CW34" i="288"/>
  <c r="CW37" i="288" s="1"/>
  <c r="CW42" i="265"/>
  <c r="CW46" i="265" s="1"/>
  <c r="CW50" i="265" s="1"/>
  <c r="CW53" i="265" s="1"/>
  <c r="CW16" i="315"/>
  <c r="CW44" i="315" s="1"/>
  <c r="CW36" i="288"/>
  <c r="CW23" i="288"/>
  <c r="CW24" i="288" s="1"/>
  <c r="CW27" i="288" s="1"/>
  <c r="FA10" i="286"/>
  <c r="FA12" i="286" s="1"/>
  <c r="FA72" i="288" s="1"/>
  <c r="CW60" i="288" l="1"/>
  <c r="CW63" i="288" s="1"/>
  <c r="CW65" i="288" s="1"/>
  <c r="CW74" i="265"/>
  <c r="CX83" i="325"/>
  <c r="CW39" i="288"/>
  <c r="CW43" i="288"/>
  <c r="CW43" i="286"/>
  <c r="CW32" i="286"/>
  <c r="FA13" i="286"/>
  <c r="FA52" i="265" s="1"/>
  <c r="FA17" i="286"/>
  <c r="FA18" i="286" s="1"/>
  <c r="CX131" i="325" l="1"/>
  <c r="CX132" i="325" s="1"/>
  <c r="CX112" i="325"/>
  <c r="CX113" i="325" s="1"/>
  <c r="CX119" i="325" s="1"/>
  <c r="CX120" i="325" s="1"/>
  <c r="CX94" i="325"/>
  <c r="FA75" i="265"/>
  <c r="FB15" i="286"/>
  <c r="CX17" i="288" l="1"/>
  <c r="CX95" i="325"/>
  <c r="CX27" i="327"/>
  <c r="CX29" i="327" s="1"/>
  <c r="CX32" i="327" s="1"/>
  <c r="CX136" i="325"/>
  <c r="CX138" i="325" s="1"/>
  <c r="CX28" i="327"/>
  <c r="CX137" i="325"/>
  <c r="FB10" i="286"/>
  <c r="FB12" i="286" s="1"/>
  <c r="FB72" i="288" s="1"/>
  <c r="CX139" i="325" l="1"/>
  <c r="CX35" i="265" s="1"/>
  <c r="CX38" i="265" s="1"/>
  <c r="CX12" i="288"/>
  <c r="CX14" i="288" s="1"/>
  <c r="CX22" i="288" s="1"/>
  <c r="CX29" i="285"/>
  <c r="CX13" i="325"/>
  <c r="CX14" i="325" s="1"/>
  <c r="CX17" i="315" s="1"/>
  <c r="CX45" i="315" s="1"/>
  <c r="CX9" i="285"/>
  <c r="CX33" i="327"/>
  <c r="CX34" i="327"/>
  <c r="CX96" i="325"/>
  <c r="CX100" i="325"/>
  <c r="FB13" i="286"/>
  <c r="FB52" i="265" s="1"/>
  <c r="FB17" i="286"/>
  <c r="FB18" i="286" s="1"/>
  <c r="CX40" i="265" l="1"/>
  <c r="CX16" i="265"/>
  <c r="CX18" i="288"/>
  <c r="CX19" i="288" s="1"/>
  <c r="CX101" i="325"/>
  <c r="CX34" i="288"/>
  <c r="CX16" i="315"/>
  <c r="CX44" i="315" s="1"/>
  <c r="FB75" i="265"/>
  <c r="FC15" i="286"/>
  <c r="CX36" i="288" l="1"/>
  <c r="CX23" i="288"/>
  <c r="CX24" i="288" s="1"/>
  <c r="CX27" i="288" s="1"/>
  <c r="CX37" i="288"/>
  <c r="CX102" i="325"/>
  <c r="CX41" i="265" s="1"/>
  <c r="CX42" i="265" s="1"/>
  <c r="CX46" i="265" s="1"/>
  <c r="CX50" i="265" s="1"/>
  <c r="CX53" i="265" s="1"/>
  <c r="CX85" i="325"/>
  <c r="CX86" i="325" s="1"/>
  <c r="FC10" i="286"/>
  <c r="FC12" i="286" s="1"/>
  <c r="FC72" i="288" s="1"/>
  <c r="CX43" i="286" l="1"/>
  <c r="CX32" i="286"/>
  <c r="CX43" i="288"/>
  <c r="CX39" i="288"/>
  <c r="CX60" i="288"/>
  <c r="CX63" i="288" s="1"/>
  <c r="CX65" i="288" s="1"/>
  <c r="CX74" i="265"/>
  <c r="CY83" i="325"/>
  <c r="FC17" i="286"/>
  <c r="FC18" i="286" s="1"/>
  <c r="FC13" i="286"/>
  <c r="FC52" i="265" s="1"/>
  <c r="CY112" i="325" l="1"/>
  <c r="CY113" i="325" s="1"/>
  <c r="CY119" i="325" s="1"/>
  <c r="CY120" i="325" s="1"/>
  <c r="CY131" i="325"/>
  <c r="CY132" i="325" s="1"/>
  <c r="CY94" i="325"/>
  <c r="FC75" i="265"/>
  <c r="FD15" i="286"/>
  <c r="CY95" i="325" l="1"/>
  <c r="CY28" i="327"/>
  <c r="CY137" i="325"/>
  <c r="CY136" i="325"/>
  <c r="CY27" i="327"/>
  <c r="CY29" i="327" s="1"/>
  <c r="CY32" i="327" s="1"/>
  <c r="FD10" i="286"/>
  <c r="FD12" i="286" s="1"/>
  <c r="FD72" i="288" s="1"/>
  <c r="CY34" i="327" l="1"/>
  <c r="CY33" i="327"/>
  <c r="CY96" i="325"/>
  <c r="CY100" i="325"/>
  <c r="CY138" i="325"/>
  <c r="CY17" i="288"/>
  <c r="FD13" i="286"/>
  <c r="FD52" i="265" s="1"/>
  <c r="FD17" i="286"/>
  <c r="FD18" i="286" s="1"/>
  <c r="CY18" i="288" l="1"/>
  <c r="CY19" i="288" s="1"/>
  <c r="CY101" i="325"/>
  <c r="CY16" i="265"/>
  <c r="CY40" i="265"/>
  <c r="CY139" i="325"/>
  <c r="CY35" i="265" s="1"/>
  <c r="CY38" i="265" s="1"/>
  <c r="CY12" i="288"/>
  <c r="CY14" i="288" s="1"/>
  <c r="CY22" i="288" s="1"/>
  <c r="CY9" i="285"/>
  <c r="CY13" i="325"/>
  <c r="CY14" i="325" s="1"/>
  <c r="CY17" i="315" s="1"/>
  <c r="CY45" i="315" s="1"/>
  <c r="CY29" i="285"/>
  <c r="FD75" i="265"/>
  <c r="FE15" i="286"/>
  <c r="CY102" i="325" l="1"/>
  <c r="CY41" i="265" s="1"/>
  <c r="CY85" i="325"/>
  <c r="CY86" i="325" s="1"/>
  <c r="CY34" i="288"/>
  <c r="CY37" i="288" s="1"/>
  <c r="CY16" i="315"/>
  <c r="CY44" i="315" s="1"/>
  <c r="CY42" i="265"/>
  <c r="CY46" i="265" s="1"/>
  <c r="CY50" i="265" s="1"/>
  <c r="CY53" i="265" s="1"/>
  <c r="CY23" i="288"/>
  <c r="CY24" i="288" s="1"/>
  <c r="CY27" i="288" s="1"/>
  <c r="CY36" i="288"/>
  <c r="FE10" i="286"/>
  <c r="FE12" i="286" s="1"/>
  <c r="FE72" i="288" s="1"/>
  <c r="CY43" i="288" l="1"/>
  <c r="CY39" i="288"/>
  <c r="CY60" i="288"/>
  <c r="CY63" i="288" s="1"/>
  <c r="CY65" i="288" s="1"/>
  <c r="CY74" i="265"/>
  <c r="CZ83" i="325"/>
  <c r="CY32" i="286"/>
  <c r="CY43" i="286"/>
  <c r="FE17" i="286"/>
  <c r="FE18" i="286" s="1"/>
  <c r="FE13" i="286"/>
  <c r="FE52" i="265" s="1"/>
  <c r="CZ112" i="325" l="1"/>
  <c r="CZ113" i="325" s="1"/>
  <c r="CZ119" i="325" s="1"/>
  <c r="CZ120" i="325" s="1"/>
  <c r="CZ94" i="325"/>
  <c r="CZ131" i="325"/>
  <c r="CZ132" i="325" s="1"/>
  <c r="FE75" i="265"/>
  <c r="FF15" i="286"/>
  <c r="CZ137" i="325" l="1"/>
  <c r="CZ28" i="327"/>
  <c r="CZ29" i="327" s="1"/>
  <c r="CZ32" i="327" s="1"/>
  <c r="CZ95" i="325"/>
  <c r="CZ17" i="288" s="1"/>
  <c r="CZ27" i="327"/>
  <c r="CZ136" i="325"/>
  <c r="CZ138" i="325" s="1"/>
  <c r="FF10" i="286"/>
  <c r="FF12" i="286" s="1"/>
  <c r="FF72" i="288" s="1"/>
  <c r="CZ139" i="325" l="1"/>
  <c r="CZ35" i="265" s="1"/>
  <c r="CZ38" i="265" s="1"/>
  <c r="CZ12" i="288"/>
  <c r="CZ14" i="288" s="1"/>
  <c r="CZ22" i="288" s="1"/>
  <c r="CZ9" i="285"/>
  <c r="CZ29" i="285"/>
  <c r="CZ13" i="325"/>
  <c r="CZ14" i="325" s="1"/>
  <c r="CZ17" i="315" s="1"/>
  <c r="CZ45" i="315" s="1"/>
  <c r="CZ34" i="327"/>
  <c r="CZ33" i="327"/>
  <c r="CZ96" i="325"/>
  <c r="CZ100" i="325"/>
  <c r="FF13" i="286"/>
  <c r="FF52" i="265" s="1"/>
  <c r="FF17" i="286"/>
  <c r="FF18" i="286" s="1"/>
  <c r="CZ40" i="265" l="1"/>
  <c r="CZ16" i="265"/>
  <c r="CZ18" i="288"/>
  <c r="CZ19" i="288" s="1"/>
  <c r="CZ101" i="325"/>
  <c r="CZ34" i="288"/>
  <c r="CZ16" i="315"/>
  <c r="CZ44" i="315" s="1"/>
  <c r="FF75" i="265"/>
  <c r="FG15" i="286"/>
  <c r="CZ37" i="288" l="1"/>
  <c r="CZ36" i="288"/>
  <c r="CZ23" i="288"/>
  <c r="CZ24" i="288" s="1"/>
  <c r="CZ27" i="288" s="1"/>
  <c r="CZ102" i="325"/>
  <c r="CZ41" i="265" s="1"/>
  <c r="CZ42" i="265" s="1"/>
  <c r="CZ46" i="265" s="1"/>
  <c r="CZ50" i="265" s="1"/>
  <c r="CZ53" i="265" s="1"/>
  <c r="CZ85" i="325"/>
  <c r="CZ86" i="325" s="1"/>
  <c r="FG10" i="286"/>
  <c r="FG12" i="286" s="1"/>
  <c r="FG72" i="288" s="1"/>
  <c r="CZ32" i="286" l="1"/>
  <c r="CZ43" i="286"/>
  <c r="CZ60" i="288"/>
  <c r="CZ63" i="288" s="1"/>
  <c r="CZ65" i="288" s="1"/>
  <c r="CZ74" i="265"/>
  <c r="DA83" i="325"/>
  <c r="CZ39" i="288"/>
  <c r="CZ43" i="288"/>
  <c r="FG13" i="286"/>
  <c r="FG52" i="265" s="1"/>
  <c r="FG17" i="286"/>
  <c r="FG18" i="286" s="1"/>
  <c r="DA131" i="325" l="1"/>
  <c r="DA132" i="325" s="1"/>
  <c r="DA112" i="325"/>
  <c r="DA113" i="325" s="1"/>
  <c r="DA119" i="325" s="1"/>
  <c r="DA120" i="325" s="1"/>
  <c r="DA94" i="325"/>
  <c r="FG75" i="265"/>
  <c r="FH15" i="286"/>
  <c r="DA17" i="288" l="1"/>
  <c r="DA95" i="325"/>
  <c r="DA27" i="327"/>
  <c r="DA29" i="327" s="1"/>
  <c r="DA32" i="327" s="1"/>
  <c r="DA136" i="325"/>
  <c r="DA138" i="325" s="1"/>
  <c r="DA137" i="325"/>
  <c r="DA28" i="327"/>
  <c r="FH10" i="286"/>
  <c r="FH12" i="286" s="1"/>
  <c r="FH72" i="288" s="1"/>
  <c r="DA33" i="327" l="1"/>
  <c r="DA34" i="327"/>
  <c r="DA96" i="325"/>
  <c r="DA100" i="325"/>
  <c r="DA139" i="325"/>
  <c r="DA35" i="265" s="1"/>
  <c r="DA38" i="265" s="1"/>
  <c r="DA12" i="288"/>
  <c r="DA14" i="288" s="1"/>
  <c r="DA22" i="288" s="1"/>
  <c r="DA29" i="285"/>
  <c r="DA13" i="325"/>
  <c r="DA14" i="325" s="1"/>
  <c r="DA17" i="315" s="1"/>
  <c r="DA45" i="315" s="1"/>
  <c r="DA9" i="285"/>
  <c r="FH17" i="286"/>
  <c r="FH18" i="286" s="1"/>
  <c r="FH13" i="286"/>
  <c r="FH52" i="265" s="1"/>
  <c r="DA101" i="325" l="1"/>
  <c r="DA40" i="265"/>
  <c r="DA16" i="265"/>
  <c r="DA34" i="288"/>
  <c r="DA16" i="315"/>
  <c r="DA44" i="315" s="1"/>
  <c r="FH75" i="265"/>
  <c r="FI15" i="286"/>
  <c r="DA42" i="265" l="1"/>
  <c r="DA46" i="265" s="1"/>
  <c r="DA50" i="265" s="1"/>
  <c r="DA53" i="265" s="1"/>
  <c r="DA102" i="325"/>
  <c r="DA41" i="265" s="1"/>
  <c r="DA85" i="325"/>
  <c r="DA86" i="325" s="1"/>
  <c r="DA18" i="288"/>
  <c r="DA19" i="288" s="1"/>
  <c r="FI10" i="286"/>
  <c r="FI12" i="286" s="1"/>
  <c r="FI72" i="288" s="1"/>
  <c r="DA60" i="288" l="1"/>
  <c r="DA63" i="288" s="1"/>
  <c r="DA65" i="288" s="1"/>
  <c r="DB83" i="325"/>
  <c r="DA74" i="265"/>
  <c r="DA36" i="288"/>
  <c r="DA37" i="288" s="1"/>
  <c r="DA23" i="288"/>
  <c r="DA24" i="288" s="1"/>
  <c r="DA27" i="288" s="1"/>
  <c r="DA43" i="286"/>
  <c r="DA32" i="286"/>
  <c r="FI17" i="286"/>
  <c r="FI18" i="286" s="1"/>
  <c r="FI13" i="286"/>
  <c r="FI52" i="265" s="1"/>
  <c r="DB94" i="325" l="1"/>
  <c r="DB131" i="325"/>
  <c r="DB132" i="325" s="1"/>
  <c r="DB112" i="325"/>
  <c r="DB113" i="325" s="1"/>
  <c r="DB119" i="325" s="1"/>
  <c r="DB120" i="325" s="1"/>
  <c r="DA39" i="288"/>
  <c r="DA43" i="288"/>
  <c r="FI75" i="265"/>
  <c r="FJ15" i="286"/>
  <c r="DB137" i="325" l="1"/>
  <c r="DB28" i="327"/>
  <c r="DB27" i="327"/>
  <c r="DB29" i="327" s="1"/>
  <c r="DB32" i="327" s="1"/>
  <c r="DB136" i="325"/>
  <c r="DB138" i="325" s="1"/>
  <c r="DB95" i="325"/>
  <c r="FJ10" i="286"/>
  <c r="FJ12" i="286" s="1"/>
  <c r="FJ72" i="288" s="1"/>
  <c r="DB96" i="325" l="1"/>
  <c r="DB100" i="325"/>
  <c r="DB139" i="325"/>
  <c r="DB35" i="265" s="1"/>
  <c r="DB38" i="265" s="1"/>
  <c r="DB13" i="325"/>
  <c r="DB14" i="325" s="1"/>
  <c r="DB17" i="315" s="1"/>
  <c r="DB45" i="315" s="1"/>
  <c r="DB9" i="285"/>
  <c r="DB12" i="288"/>
  <c r="DB14" i="288" s="1"/>
  <c r="DB22" i="288" s="1"/>
  <c r="DB29" i="285"/>
  <c r="DB33" i="327"/>
  <c r="DB34" i="327"/>
  <c r="DB17" i="288"/>
  <c r="FJ17" i="286"/>
  <c r="FJ18" i="286" s="1"/>
  <c r="FJ13" i="286"/>
  <c r="FJ52" i="265" s="1"/>
  <c r="DB34" i="288" l="1"/>
  <c r="DB16" i="315"/>
  <c r="DB44" i="315" s="1"/>
  <c r="DB18" i="288"/>
  <c r="DB19" i="288" s="1"/>
  <c r="DB101" i="325"/>
  <c r="DB16" i="265"/>
  <c r="DB40" i="265"/>
  <c r="FJ75" i="265"/>
  <c r="FK15" i="286"/>
  <c r="DB42" i="265" l="1"/>
  <c r="DB46" i="265" s="1"/>
  <c r="DB50" i="265" s="1"/>
  <c r="DB53" i="265" s="1"/>
  <c r="DB102" i="325"/>
  <c r="DB41" i="265" s="1"/>
  <c r="DB85" i="325"/>
  <c r="DB86" i="325" s="1"/>
  <c r="DB23" i="288"/>
  <c r="DB24" i="288" s="1"/>
  <c r="DB27" i="288" s="1"/>
  <c r="DB36" i="288"/>
  <c r="DB37" i="288" s="1"/>
  <c r="FK10" i="286"/>
  <c r="FK12" i="286" s="1"/>
  <c r="FK72" i="288" s="1"/>
  <c r="DB43" i="288" l="1"/>
  <c r="DB39" i="288"/>
  <c r="DB60" i="288"/>
  <c r="DB63" i="288" s="1"/>
  <c r="DB65" i="288" s="1"/>
  <c r="DC83" i="325"/>
  <c r="DB74" i="265"/>
  <c r="DB43" i="286"/>
  <c r="DB32" i="286"/>
  <c r="FK13" i="286"/>
  <c r="FK52" i="265" s="1"/>
  <c r="FK17" i="286"/>
  <c r="FK18" i="286" s="1"/>
  <c r="DC94" i="325" l="1"/>
  <c r="DC112" i="325"/>
  <c r="DC113" i="325" s="1"/>
  <c r="DC119" i="325" s="1"/>
  <c r="DC120" i="325" s="1"/>
  <c r="DC131" i="325"/>
  <c r="DC132" i="325" s="1"/>
  <c r="FK75" i="265"/>
  <c r="FL15" i="286"/>
  <c r="DC137" i="325" l="1"/>
  <c r="DC28" i="327"/>
  <c r="DC27" i="327"/>
  <c r="DC136" i="325"/>
  <c r="DC138" i="325" s="1"/>
  <c r="DC95" i="325"/>
  <c r="FL10" i="286"/>
  <c r="FL12" i="286" s="1"/>
  <c r="FL72" i="288" s="1"/>
  <c r="DC139" i="325" l="1"/>
  <c r="DC35" i="265" s="1"/>
  <c r="DC38" i="265" s="1"/>
  <c r="DC12" i="288"/>
  <c r="DC14" i="288" s="1"/>
  <c r="DC22" i="288" s="1"/>
  <c r="DC9" i="285"/>
  <c r="DC13" i="325"/>
  <c r="DC14" i="325" s="1"/>
  <c r="DC17" i="315" s="1"/>
  <c r="DC45" i="315" s="1"/>
  <c r="DC29" i="285"/>
  <c r="DC96" i="325"/>
  <c r="DC100" i="325"/>
  <c r="DC29" i="327"/>
  <c r="DC32" i="327" s="1"/>
  <c r="DC17" i="288"/>
  <c r="FL13" i="286"/>
  <c r="FL52" i="265" s="1"/>
  <c r="FL17" i="286"/>
  <c r="FL18" i="286" s="1"/>
  <c r="DC34" i="327" l="1"/>
  <c r="DC33" i="327"/>
  <c r="DC101" i="325"/>
  <c r="DC40" i="265"/>
  <c r="DC16" i="265"/>
  <c r="DC34" i="288"/>
  <c r="DC16" i="315"/>
  <c r="DC44" i="315" s="1"/>
  <c r="FL75" i="265"/>
  <c r="FM15" i="286"/>
  <c r="DC102" i="325" l="1"/>
  <c r="DC41" i="265" s="1"/>
  <c r="DC42" i="265" s="1"/>
  <c r="DC46" i="265" s="1"/>
  <c r="DC50" i="265" s="1"/>
  <c r="DC53" i="265" s="1"/>
  <c r="DC85" i="325"/>
  <c r="DC86" i="325" s="1"/>
  <c r="DC18" i="288"/>
  <c r="DC19" i="288" s="1"/>
  <c r="FM10" i="286"/>
  <c r="FM12" i="286" s="1"/>
  <c r="FM72" i="288" s="1"/>
  <c r="DC36" i="288" l="1"/>
  <c r="DC37" i="288" s="1"/>
  <c r="DC23" i="288"/>
  <c r="DC24" i="288" s="1"/>
  <c r="DC27" i="288" s="1"/>
  <c r="DC60" i="288"/>
  <c r="DC63" i="288" s="1"/>
  <c r="DC74" i="265"/>
  <c r="DD83" i="325"/>
  <c r="DC32" i="286"/>
  <c r="DC43" i="286"/>
  <c r="FM13" i="286"/>
  <c r="FM52" i="265" s="1"/>
  <c r="FM17" i="286"/>
  <c r="FM18" i="286" s="1"/>
  <c r="DC65" i="288" l="1"/>
  <c r="DD112" i="325"/>
  <c r="DD113" i="325" s="1"/>
  <c r="DD119" i="325" s="1"/>
  <c r="DD120" i="325" s="1"/>
  <c r="DD131" i="325"/>
  <c r="DD132" i="325" s="1"/>
  <c r="DD94" i="325"/>
  <c r="DC39" i="288"/>
  <c r="DC43" i="288"/>
  <c r="FM75" i="265"/>
  <c r="FN15" i="286"/>
  <c r="DD137" i="325" l="1"/>
  <c r="DD28" i="327"/>
  <c r="DD27" i="327"/>
  <c r="DD29" i="327" s="1"/>
  <c r="DD32" i="327" s="1"/>
  <c r="DD136" i="325"/>
  <c r="DD138" i="325" s="1"/>
  <c r="DD95" i="325"/>
  <c r="FN10" i="286"/>
  <c r="FN12" i="286" s="1"/>
  <c r="FN72" i="288" s="1"/>
  <c r="DD33" i="327" l="1"/>
  <c r="DD34" i="327"/>
  <c r="DD139" i="325"/>
  <c r="DD35" i="265" s="1"/>
  <c r="DD38" i="265" s="1"/>
  <c r="DD12" i="288"/>
  <c r="DD14" i="288" s="1"/>
  <c r="DD22" i="288" s="1"/>
  <c r="DD29" i="285"/>
  <c r="DD9" i="285"/>
  <c r="DD13" i="325"/>
  <c r="DD14" i="325" s="1"/>
  <c r="DD17" i="315" s="1"/>
  <c r="DD45" i="315" s="1"/>
  <c r="DD96" i="325"/>
  <c r="DD100" i="325"/>
  <c r="DD17" i="288"/>
  <c r="FN13" i="286"/>
  <c r="FN52" i="265" s="1"/>
  <c r="FN17" i="286"/>
  <c r="FN18" i="286" s="1"/>
  <c r="DD16" i="265" l="1"/>
  <c r="DD40" i="265"/>
  <c r="DD34" i="288"/>
  <c r="DD16" i="315"/>
  <c r="DD44" i="315" s="1"/>
  <c r="DD101" i="325"/>
  <c r="DD18" i="288" s="1"/>
  <c r="DD19" i="288" s="1"/>
  <c r="FN75" i="265"/>
  <c r="FO15" i="286"/>
  <c r="DD36" i="288" l="1"/>
  <c r="DD23" i="288"/>
  <c r="DD24" i="288" s="1"/>
  <c r="DD27" i="288" s="1"/>
  <c r="DD102" i="325"/>
  <c r="DD41" i="265" s="1"/>
  <c r="DD42" i="265" s="1"/>
  <c r="DD46" i="265" s="1"/>
  <c r="DD50" i="265" s="1"/>
  <c r="DD53" i="265" s="1"/>
  <c r="DD85" i="325"/>
  <c r="DD86" i="325" s="1"/>
  <c r="DD37" i="288"/>
  <c r="FO10" i="286"/>
  <c r="FO12" i="286" s="1"/>
  <c r="FO72" i="288" s="1"/>
  <c r="DD60" i="288" l="1"/>
  <c r="DD63" i="288" s="1"/>
  <c r="DE83" i="325"/>
  <c r="DD74" i="265"/>
  <c r="DD43" i="286"/>
  <c r="DD32" i="286"/>
  <c r="DD39" i="288"/>
  <c r="DD43" i="288"/>
  <c r="FO17" i="286"/>
  <c r="FO18" i="286" s="1"/>
  <c r="FO13" i="286"/>
  <c r="FO52" i="265" s="1"/>
  <c r="DE112" i="325" l="1"/>
  <c r="DE113" i="325" s="1"/>
  <c r="DE119" i="325" s="1"/>
  <c r="DE120" i="325" s="1"/>
  <c r="DE131" i="325"/>
  <c r="DE132" i="325" s="1"/>
  <c r="DE94" i="325"/>
  <c r="DD65" i="288"/>
  <c r="FO75" i="265"/>
  <c r="FP15" i="286"/>
  <c r="DE137" i="325" l="1"/>
  <c r="DE28" i="327"/>
  <c r="DE95" i="325"/>
  <c r="DE27" i="327"/>
  <c r="DE136" i="325"/>
  <c r="DE138" i="325" s="1"/>
  <c r="FP10" i="286"/>
  <c r="FP12" i="286" s="1"/>
  <c r="FP72" i="288" s="1"/>
  <c r="DE96" i="325" l="1"/>
  <c r="DE100" i="325"/>
  <c r="DE17" i="288"/>
  <c r="DE139" i="325"/>
  <c r="DE35" i="265" s="1"/>
  <c r="DE38" i="265" s="1"/>
  <c r="DE12" i="288"/>
  <c r="DE14" i="288" s="1"/>
  <c r="DE22" i="288" s="1"/>
  <c r="DE13" i="325"/>
  <c r="DE14" i="325" s="1"/>
  <c r="DE17" i="315" s="1"/>
  <c r="DE45" i="315" s="1"/>
  <c r="DE29" i="285"/>
  <c r="DE9" i="285"/>
  <c r="DE29" i="327"/>
  <c r="DE32" i="327" s="1"/>
  <c r="FP17" i="286"/>
  <c r="FP18" i="286" s="1"/>
  <c r="FP13" i="286"/>
  <c r="FP52" i="265" s="1"/>
  <c r="DE34" i="288" l="1"/>
  <c r="DE16" i="315"/>
  <c r="DE44" i="315" s="1"/>
  <c r="DE18" i="288"/>
  <c r="DE19" i="288" s="1"/>
  <c r="DE101" i="325"/>
  <c r="DE33" i="327"/>
  <c r="DE34" i="327"/>
  <c r="DE40" i="265"/>
  <c r="DE16" i="265"/>
  <c r="FP75" i="265"/>
  <c r="FQ15" i="286"/>
  <c r="DE23" i="288" l="1"/>
  <c r="DE24" i="288" s="1"/>
  <c r="DE27" i="288" s="1"/>
  <c r="DE36" i="288"/>
  <c r="DE37" i="288" s="1"/>
  <c r="DE102" i="325"/>
  <c r="DE41" i="265" s="1"/>
  <c r="DE42" i="265" s="1"/>
  <c r="DE46" i="265" s="1"/>
  <c r="DE50" i="265" s="1"/>
  <c r="DE53" i="265" s="1"/>
  <c r="DE85" i="325"/>
  <c r="DE86" i="325" s="1"/>
  <c r="FQ10" i="286"/>
  <c r="FQ12" i="286" s="1"/>
  <c r="FQ72" i="288" s="1"/>
  <c r="DE32" i="286" l="1"/>
  <c r="DE43" i="286"/>
  <c r="DE43" i="288"/>
  <c r="DE39" i="288"/>
  <c r="DE60" i="288"/>
  <c r="DE63" i="288" s="1"/>
  <c r="DE74" i="265"/>
  <c r="DF83" i="325"/>
  <c r="FQ17" i="286"/>
  <c r="FQ18" i="286" s="1"/>
  <c r="FQ13" i="286"/>
  <c r="FQ52" i="265" s="1"/>
  <c r="DE65" i="288" l="1"/>
  <c r="DF94" i="325"/>
  <c r="DF131" i="325"/>
  <c r="DF132" i="325" s="1"/>
  <c r="DF112" i="325"/>
  <c r="DF113" i="325" s="1"/>
  <c r="DF119" i="325" s="1"/>
  <c r="DF120" i="325" s="1"/>
  <c r="FQ75" i="265"/>
  <c r="FR15" i="286"/>
  <c r="DF28" i="327" l="1"/>
  <c r="DF137" i="325"/>
  <c r="DF95" i="325"/>
  <c r="DF27" i="327"/>
  <c r="DF29" i="327" s="1"/>
  <c r="DF32" i="327" s="1"/>
  <c r="DF136" i="325"/>
  <c r="DF138" i="325" s="1"/>
  <c r="FR10" i="286"/>
  <c r="FR12" i="286" s="1"/>
  <c r="FR72" i="288" s="1"/>
  <c r="DF96" i="325" l="1"/>
  <c r="DF100" i="325"/>
  <c r="DF17" i="288"/>
  <c r="DF139" i="325"/>
  <c r="DF35" i="265" s="1"/>
  <c r="DF38" i="265" s="1"/>
  <c r="DF12" i="288"/>
  <c r="DF14" i="288" s="1"/>
  <c r="DF22" i="288" s="1"/>
  <c r="DF29" i="285"/>
  <c r="DF13" i="325"/>
  <c r="DF14" i="325" s="1"/>
  <c r="DF17" i="315" s="1"/>
  <c r="DF45" i="315" s="1"/>
  <c r="DF9" i="285"/>
  <c r="DF33" i="327"/>
  <c r="DF34" i="327"/>
  <c r="FR17" i="286"/>
  <c r="FR18" i="286" s="1"/>
  <c r="FR13" i="286"/>
  <c r="FR52" i="265" s="1"/>
  <c r="DF18" i="288" l="1"/>
  <c r="DF19" i="288" s="1"/>
  <c r="DF101" i="325"/>
  <c r="DF34" i="288"/>
  <c r="DF16" i="315"/>
  <c r="DF44" i="315" s="1"/>
  <c r="DF40" i="265"/>
  <c r="DF16" i="265"/>
  <c r="FR75" i="265"/>
  <c r="FS15" i="286"/>
  <c r="DF102" i="325" l="1"/>
  <c r="DF41" i="265" s="1"/>
  <c r="DF42" i="265" s="1"/>
  <c r="DF46" i="265" s="1"/>
  <c r="DF50" i="265" s="1"/>
  <c r="DF53" i="265" s="1"/>
  <c r="DF85" i="325"/>
  <c r="DF86" i="325" s="1"/>
  <c r="DF23" i="288"/>
  <c r="DF24" i="288" s="1"/>
  <c r="DF27" i="288" s="1"/>
  <c r="DF36" i="288"/>
  <c r="DF37" i="288" s="1"/>
  <c r="FS10" i="286"/>
  <c r="FS12" i="286" s="1"/>
  <c r="FS72" i="288" s="1"/>
  <c r="DF43" i="288" l="1"/>
  <c r="DF39" i="288"/>
  <c r="DF32" i="286"/>
  <c r="DF43" i="286"/>
  <c r="DF60" i="288"/>
  <c r="DF63" i="288" s="1"/>
  <c r="DF74" i="265"/>
  <c r="DG83" i="325"/>
  <c r="FS17" i="286"/>
  <c r="FS18" i="286" s="1"/>
  <c r="FS13" i="286"/>
  <c r="FS52" i="265" s="1"/>
  <c r="DF65" i="288" l="1"/>
  <c r="DG94" i="325"/>
  <c r="DG112" i="325"/>
  <c r="DG113" i="325" s="1"/>
  <c r="DG119" i="325" s="1"/>
  <c r="DG120" i="325" s="1"/>
  <c r="DG131" i="325"/>
  <c r="DG132" i="325" s="1"/>
  <c r="FS75" i="265"/>
  <c r="FT15" i="286"/>
  <c r="DG136" i="325" l="1"/>
  <c r="DG27" i="327"/>
  <c r="DG29" i="327" s="1"/>
  <c r="DG32" i="327" s="1"/>
  <c r="DG95" i="325"/>
  <c r="DG28" i="327"/>
  <c r="DG137" i="325"/>
  <c r="FT10" i="286"/>
  <c r="FT12" i="286" s="1"/>
  <c r="FT72" i="288" s="1"/>
  <c r="DG34" i="327" l="1"/>
  <c r="DG33" i="327"/>
  <c r="DG96" i="325"/>
  <c r="DG100" i="325"/>
  <c r="DG17" i="288"/>
  <c r="DG138" i="325"/>
  <c r="FT13" i="286"/>
  <c r="FT52" i="265" s="1"/>
  <c r="FT17" i="286"/>
  <c r="FT18" i="286" s="1"/>
  <c r="DG18" i="288" l="1"/>
  <c r="DG19" i="288" s="1"/>
  <c r="DG101" i="325"/>
  <c r="DG40" i="265"/>
  <c r="DG16" i="265"/>
  <c r="DG139" i="325"/>
  <c r="DG35" i="265" s="1"/>
  <c r="DG38" i="265" s="1"/>
  <c r="DG29" i="285"/>
  <c r="DG13" i="325"/>
  <c r="DG14" i="325" s="1"/>
  <c r="DG17" i="315" s="1"/>
  <c r="DG45" i="315" s="1"/>
  <c r="DG12" i="288"/>
  <c r="DG14" i="288" s="1"/>
  <c r="DG22" i="288" s="1"/>
  <c r="DG9" i="285"/>
  <c r="FT75" i="265"/>
  <c r="FU15" i="286"/>
  <c r="DG102" i="325" l="1"/>
  <c r="DG41" i="265" s="1"/>
  <c r="DG85" i="325"/>
  <c r="DG86" i="325" s="1"/>
  <c r="DG34" i="288"/>
  <c r="DG37" i="288" s="1"/>
  <c r="DG42" i="265"/>
  <c r="DG46" i="265" s="1"/>
  <c r="DG50" i="265" s="1"/>
  <c r="DG53" i="265" s="1"/>
  <c r="DG16" i="315"/>
  <c r="DG44" i="315" s="1"/>
  <c r="DG36" i="288"/>
  <c r="DG23" i="288"/>
  <c r="DG24" i="288" s="1"/>
  <c r="DG27" i="288" s="1"/>
  <c r="FU10" i="286"/>
  <c r="FU12" i="286" s="1"/>
  <c r="FU72" i="288" s="1"/>
  <c r="DG39" i="288" l="1"/>
  <c r="DG43" i="288"/>
  <c r="DG60" i="288"/>
  <c r="DG63" i="288" s="1"/>
  <c r="DG74" i="265"/>
  <c r="DH83" i="325"/>
  <c r="DG32" i="286"/>
  <c r="DG43" i="286"/>
  <c r="FU17" i="286"/>
  <c r="FU18" i="286" s="1"/>
  <c r="FU13" i="286"/>
  <c r="FU52" i="265" s="1"/>
  <c r="DG65" i="288" l="1"/>
  <c r="DH112" i="325"/>
  <c r="DH113" i="325" s="1"/>
  <c r="DH119" i="325" s="1"/>
  <c r="DH120" i="325" s="1"/>
  <c r="DH94" i="325"/>
  <c r="DH131" i="325"/>
  <c r="DH132" i="325" s="1"/>
  <c r="FU75" i="265"/>
  <c r="FV15" i="286"/>
  <c r="DH136" i="325" l="1"/>
  <c r="DH27" i="327"/>
  <c r="DH95" i="325"/>
  <c r="DH17" i="288" s="1"/>
  <c r="DH137" i="325"/>
  <c r="DH28" i="327"/>
  <c r="FV10" i="286"/>
  <c r="FV12" i="286" s="1"/>
  <c r="FV72" i="288" s="1"/>
  <c r="DH96" i="325" l="1"/>
  <c r="DH100" i="325"/>
  <c r="DH29" i="327"/>
  <c r="DH32" i="327" s="1"/>
  <c r="DH138" i="325"/>
  <c r="FV13" i="286"/>
  <c r="FV52" i="265" s="1"/>
  <c r="FV17" i="286"/>
  <c r="FV18" i="286" s="1"/>
  <c r="DH34" i="327" l="1"/>
  <c r="DH33" i="327"/>
  <c r="DH101" i="325"/>
  <c r="DH139" i="325"/>
  <c r="DH35" i="265" s="1"/>
  <c r="DH38" i="265" s="1"/>
  <c r="DH13" i="325"/>
  <c r="DH14" i="325" s="1"/>
  <c r="DH17" i="315" s="1"/>
  <c r="DH45" i="315" s="1"/>
  <c r="DH29" i="285"/>
  <c r="DH9" i="285"/>
  <c r="DH12" i="288"/>
  <c r="DH14" i="288" s="1"/>
  <c r="DH22" i="288" s="1"/>
  <c r="DH40" i="265"/>
  <c r="DH16" i="265"/>
  <c r="FV75" i="265"/>
  <c r="FW15" i="286"/>
  <c r="DH102" i="325" l="1"/>
  <c r="DH41" i="265" s="1"/>
  <c r="DH85" i="325"/>
  <c r="DH86" i="325" s="1"/>
  <c r="DH18" i="288"/>
  <c r="DH19" i="288" s="1"/>
  <c r="DH16" i="315"/>
  <c r="DH44" i="315" s="1"/>
  <c r="DH34" i="288"/>
  <c r="DH42" i="265"/>
  <c r="DH46" i="265" s="1"/>
  <c r="DH50" i="265" s="1"/>
  <c r="DH53" i="265" s="1"/>
  <c r="FW10" i="286"/>
  <c r="FW12" i="286" s="1"/>
  <c r="FW72" i="288" s="1"/>
  <c r="DH37" i="288" l="1"/>
  <c r="DH60" i="288"/>
  <c r="DH63" i="288" s="1"/>
  <c r="DH65" i="288" s="1"/>
  <c r="DI83" i="325"/>
  <c r="DH74" i="265"/>
  <c r="DH43" i="286"/>
  <c r="DH32" i="286"/>
  <c r="DH36" i="288"/>
  <c r="DH23" i="288"/>
  <c r="DH24" i="288" s="1"/>
  <c r="DH27" i="288" s="1"/>
  <c r="FW13" i="286"/>
  <c r="FW52" i="265" s="1"/>
  <c r="FW17" i="286"/>
  <c r="FW18" i="286" s="1"/>
  <c r="DI131" i="325" l="1"/>
  <c r="DI132" i="325" s="1"/>
  <c r="DI112" i="325"/>
  <c r="DI113" i="325" s="1"/>
  <c r="DI119" i="325" s="1"/>
  <c r="DI120" i="325" s="1"/>
  <c r="DI94" i="325"/>
  <c r="DH43" i="288"/>
  <c r="DH39" i="288"/>
  <c r="FW75" i="265"/>
  <c r="FX15" i="286"/>
  <c r="DI27" i="327" l="1"/>
  <c r="DI136" i="325"/>
  <c r="DI95" i="325"/>
  <c r="DI28" i="327"/>
  <c r="DI29" i="327" s="1"/>
  <c r="DI32" i="327" s="1"/>
  <c r="DI137" i="325"/>
  <c r="FX10" i="286"/>
  <c r="FX12" i="286" s="1"/>
  <c r="FX72" i="288" s="1"/>
  <c r="DI138" i="325" l="1"/>
  <c r="DI96" i="325"/>
  <c r="DI100" i="325"/>
  <c r="DI17" i="288"/>
  <c r="DI34" i="327"/>
  <c r="DI33" i="327"/>
  <c r="FX17" i="286"/>
  <c r="FX18" i="286" s="1"/>
  <c r="FX13" i="286"/>
  <c r="FX52" i="265" s="1"/>
  <c r="DI16" i="265" l="1"/>
  <c r="DI40" i="265"/>
  <c r="DI101" i="325"/>
  <c r="DI18" i="288" s="1"/>
  <c r="DI19" i="288" s="1"/>
  <c r="DI139" i="325"/>
  <c r="DI35" i="265" s="1"/>
  <c r="DI38" i="265" s="1"/>
  <c r="DI12" i="288"/>
  <c r="DI14" i="288" s="1"/>
  <c r="DI22" i="288" s="1"/>
  <c r="DI13" i="325"/>
  <c r="DI14" i="325" s="1"/>
  <c r="DI17" i="315" s="1"/>
  <c r="DI45" i="315" s="1"/>
  <c r="DI9" i="285"/>
  <c r="DI29" i="285"/>
  <c r="FX75" i="265"/>
  <c r="FY15" i="286"/>
  <c r="DI23" i="288" l="1"/>
  <c r="DI36" i="288"/>
  <c r="DI102" i="325"/>
  <c r="DI41" i="265" s="1"/>
  <c r="DI85" i="325"/>
  <c r="DI86" i="325" s="1"/>
  <c r="DI24" i="288"/>
  <c r="DI27" i="288" s="1"/>
  <c r="DI34" i="288"/>
  <c r="DI37" i="288" s="1"/>
  <c r="DI16" i="315"/>
  <c r="DI44" i="315" s="1"/>
  <c r="DI42" i="265"/>
  <c r="DI46" i="265" s="1"/>
  <c r="DI50" i="265" s="1"/>
  <c r="DI53" i="265" s="1"/>
  <c r="FY10" i="286"/>
  <c r="FY12" i="286" s="1"/>
  <c r="FY72" i="288" s="1"/>
  <c r="DI43" i="286" l="1"/>
  <c r="DI32" i="286"/>
  <c r="DI60" i="288"/>
  <c r="DI63" i="288" s="1"/>
  <c r="DI65" i="288" s="1"/>
  <c r="DJ83" i="325"/>
  <c r="DI74" i="265"/>
  <c r="DI39" i="288"/>
  <c r="DI43" i="288"/>
  <c r="FY17" i="286"/>
  <c r="FY18" i="286" s="1"/>
  <c r="FY13" i="286"/>
  <c r="FY52" i="265" s="1"/>
  <c r="DJ112" i="325" l="1"/>
  <c r="DJ113" i="325" s="1"/>
  <c r="DJ119" i="325" s="1"/>
  <c r="DJ120" i="325" s="1"/>
  <c r="DJ131" i="325"/>
  <c r="DJ132" i="325" s="1"/>
  <c r="DJ94" i="325"/>
  <c r="FY75" i="265"/>
  <c r="FZ15" i="286"/>
  <c r="DJ17" i="288" l="1"/>
  <c r="DJ95" i="325"/>
  <c r="DJ28" i="327"/>
  <c r="DJ137" i="325"/>
  <c r="DJ27" i="327"/>
  <c r="DJ136" i="325"/>
  <c r="FZ10" i="286"/>
  <c r="FZ12" i="286" s="1"/>
  <c r="FZ72" i="288" s="1"/>
  <c r="DJ138" i="325" l="1"/>
  <c r="DJ96" i="325"/>
  <c r="DJ100" i="325"/>
  <c r="DJ29" i="327"/>
  <c r="DJ32" i="327" s="1"/>
  <c r="FZ17" i="286"/>
  <c r="FZ18" i="286" s="1"/>
  <c r="FZ13" i="286"/>
  <c r="FZ52" i="265" s="1"/>
  <c r="DJ33" i="327" l="1"/>
  <c r="DJ34" i="327"/>
  <c r="DJ101" i="325"/>
  <c r="DJ18" i="288" s="1"/>
  <c r="DJ19" i="288" s="1"/>
  <c r="DJ16" i="265"/>
  <c r="DJ40" i="265"/>
  <c r="DJ139" i="325"/>
  <c r="DJ35" i="265" s="1"/>
  <c r="DJ38" i="265" s="1"/>
  <c r="DJ12" i="288"/>
  <c r="DJ14" i="288" s="1"/>
  <c r="DJ22" i="288" s="1"/>
  <c r="DJ9" i="285"/>
  <c r="DJ13" i="325"/>
  <c r="DJ14" i="325" s="1"/>
  <c r="DJ17" i="315" s="1"/>
  <c r="DJ45" i="315" s="1"/>
  <c r="DJ29" i="285"/>
  <c r="FZ75" i="265"/>
  <c r="GA15" i="286"/>
  <c r="DJ23" i="288" l="1"/>
  <c r="DJ36" i="288"/>
  <c r="DJ24" i="288"/>
  <c r="DJ27" i="288" s="1"/>
  <c r="DJ102" i="325"/>
  <c r="DJ41" i="265" s="1"/>
  <c r="DJ85" i="325"/>
  <c r="DJ86" i="325" s="1"/>
  <c r="DJ34" i="288"/>
  <c r="DJ37" i="288" s="1"/>
  <c r="DJ16" i="315"/>
  <c r="DJ44" i="315" s="1"/>
  <c r="DJ42" i="265"/>
  <c r="DJ46" i="265" s="1"/>
  <c r="DJ50" i="265" s="1"/>
  <c r="DJ53" i="265" s="1"/>
  <c r="GA10" i="286"/>
  <c r="GA12" i="286" s="1"/>
  <c r="GA72" i="288" s="1"/>
  <c r="DJ39" i="288" l="1"/>
  <c r="DJ43" i="288"/>
  <c r="DJ43" i="286"/>
  <c r="DJ32" i="286"/>
  <c r="DJ60" i="288"/>
  <c r="DJ63" i="288" s="1"/>
  <c r="DJ65" i="288" s="1"/>
  <c r="DK83" i="325"/>
  <c r="DJ74" i="265"/>
  <c r="GA13" i="286"/>
  <c r="GA52" i="265" s="1"/>
  <c r="GA17" i="286"/>
  <c r="GA18" i="286" s="1"/>
  <c r="DK131" i="325" l="1"/>
  <c r="DK132" i="325" s="1"/>
  <c r="DK112" i="325"/>
  <c r="DK113" i="325" s="1"/>
  <c r="DK119" i="325" s="1"/>
  <c r="DK120" i="325" s="1"/>
  <c r="DK94" i="325"/>
  <c r="GA75" i="265"/>
  <c r="GB15" i="286"/>
  <c r="DK17" i="288" l="1"/>
  <c r="DK95" i="325"/>
  <c r="DK27" i="327"/>
  <c r="DK29" i="327" s="1"/>
  <c r="DK32" i="327" s="1"/>
  <c r="DK136" i="325"/>
  <c r="DK138" i="325" s="1"/>
  <c r="DK137" i="325"/>
  <c r="DK28" i="327"/>
  <c r="GB10" i="286"/>
  <c r="GB12" i="286" s="1"/>
  <c r="GB72" i="288" s="1"/>
  <c r="DK139" i="325" l="1"/>
  <c r="DK35" i="265" s="1"/>
  <c r="DK38" i="265" s="1"/>
  <c r="DK12" i="288"/>
  <c r="DK14" i="288" s="1"/>
  <c r="DK22" i="288" s="1"/>
  <c r="DK29" i="285"/>
  <c r="DK13" i="325"/>
  <c r="DK14" i="325" s="1"/>
  <c r="DK17" i="315" s="1"/>
  <c r="DK45" i="315" s="1"/>
  <c r="DK9" i="285"/>
  <c r="DK33" i="327"/>
  <c r="DK34" i="327"/>
  <c r="DK96" i="325"/>
  <c r="DK100" i="325"/>
  <c r="GB13" i="286"/>
  <c r="GB52" i="265" s="1"/>
  <c r="GB17" i="286"/>
  <c r="GB18" i="286" s="1"/>
  <c r="DK40" i="265" l="1"/>
  <c r="DK16" i="265"/>
  <c r="DK18" i="288"/>
  <c r="DK19" i="288" s="1"/>
  <c r="DK101" i="325"/>
  <c r="DK34" i="288"/>
  <c r="DK16" i="315"/>
  <c r="DK44" i="315" s="1"/>
  <c r="GB75" i="265"/>
  <c r="GC15" i="286"/>
  <c r="DK37" i="288" l="1"/>
  <c r="DK23" i="288"/>
  <c r="DK24" i="288" s="1"/>
  <c r="DK27" i="288" s="1"/>
  <c r="DK36" i="288"/>
  <c r="DK102" i="325"/>
  <c r="DK41" i="265" s="1"/>
  <c r="DK42" i="265" s="1"/>
  <c r="DK46" i="265" s="1"/>
  <c r="DK50" i="265" s="1"/>
  <c r="DK53" i="265" s="1"/>
  <c r="DK85" i="325"/>
  <c r="DK86" i="325" s="1"/>
  <c r="GC10" i="286"/>
  <c r="GC12" i="286" s="1"/>
  <c r="GC72" i="288" s="1"/>
  <c r="DK43" i="286" l="1"/>
  <c r="DK32" i="286"/>
  <c r="DK60" i="288"/>
  <c r="DK63" i="288" s="1"/>
  <c r="DK65" i="288" s="1"/>
  <c r="DL83" i="325"/>
  <c r="DK74" i="265"/>
  <c r="DK43" i="288"/>
  <c r="DK39" i="288"/>
  <c r="GC17" i="286"/>
  <c r="GC18" i="286" s="1"/>
  <c r="GC13" i="286"/>
  <c r="GC52" i="265" s="1"/>
  <c r="DL131" i="325" l="1"/>
  <c r="DL132" i="325" s="1"/>
  <c r="DL94" i="325"/>
  <c r="DL112" i="325"/>
  <c r="DL113" i="325" s="1"/>
  <c r="DL119" i="325" s="1"/>
  <c r="DL120" i="325" s="1"/>
  <c r="GC75" i="265"/>
  <c r="GD15" i="286"/>
  <c r="DL27" i="327" l="1"/>
  <c r="DL29" i="327" s="1"/>
  <c r="DL32" i="327" s="1"/>
  <c r="DL136" i="325"/>
  <c r="DL95" i="325"/>
  <c r="DL17" i="288" s="1"/>
  <c r="DL137" i="325"/>
  <c r="DL28" i="327"/>
  <c r="GD10" i="286"/>
  <c r="GD12" i="286" s="1"/>
  <c r="GD72" i="288" s="1"/>
  <c r="DL138" i="325" l="1"/>
  <c r="DL96" i="325"/>
  <c r="DL100" i="325"/>
  <c r="DL34" i="327"/>
  <c r="DL33" i="327"/>
  <c r="GD13" i="286"/>
  <c r="GD52" i="265" s="1"/>
  <c r="GD17" i="286"/>
  <c r="GD18" i="286" s="1"/>
  <c r="DL18" i="288" l="1"/>
  <c r="DL19" i="288" s="1"/>
  <c r="DL101" i="325"/>
  <c r="DL16" i="265"/>
  <c r="DL40" i="265"/>
  <c r="DL139" i="325"/>
  <c r="DL35" i="265" s="1"/>
  <c r="DL38" i="265" s="1"/>
  <c r="DL12" i="288"/>
  <c r="DL14" i="288" s="1"/>
  <c r="DL22" i="288" s="1"/>
  <c r="DL9" i="285"/>
  <c r="DL29" i="285"/>
  <c r="DL13" i="325"/>
  <c r="DL14" i="325" s="1"/>
  <c r="DL17" i="315" s="1"/>
  <c r="DL45" i="315" s="1"/>
  <c r="GD75" i="265"/>
  <c r="GE15" i="286"/>
  <c r="DL102" i="325" l="1"/>
  <c r="DL41" i="265" s="1"/>
  <c r="DL85" i="325"/>
  <c r="DL86" i="325" s="1"/>
  <c r="DL16" i="315"/>
  <c r="DL44" i="315" s="1"/>
  <c r="DL34" i="288"/>
  <c r="DL42" i="265"/>
  <c r="DL46" i="265" s="1"/>
  <c r="DL50" i="265" s="1"/>
  <c r="DL53" i="265" s="1"/>
  <c r="DL23" i="288"/>
  <c r="DL24" i="288" s="1"/>
  <c r="DL27" i="288" s="1"/>
  <c r="DL36" i="288"/>
  <c r="GE10" i="286"/>
  <c r="GE12" i="286" s="1"/>
  <c r="GE72" i="288" s="1"/>
  <c r="DL60" i="288" l="1"/>
  <c r="DL63" i="288" s="1"/>
  <c r="DL65" i="288" s="1"/>
  <c r="DL74" i="265"/>
  <c r="DM83" i="325"/>
  <c r="DL43" i="286"/>
  <c r="DL32" i="286"/>
  <c r="DL37" i="288"/>
  <c r="GE13" i="286"/>
  <c r="GE52" i="265" s="1"/>
  <c r="GE17" i="286"/>
  <c r="GE18" i="286" s="1"/>
  <c r="DM112" i="325" l="1"/>
  <c r="DM113" i="325" s="1"/>
  <c r="DM119" i="325" s="1"/>
  <c r="DM120" i="325" s="1"/>
  <c r="DM131" i="325"/>
  <c r="DM132" i="325" s="1"/>
  <c r="DM94" i="325"/>
  <c r="DL39" i="288"/>
  <c r="DL43" i="288"/>
  <c r="GE75" i="265"/>
  <c r="GF15" i="286"/>
  <c r="DM17" i="288" l="1"/>
  <c r="DM95" i="325"/>
  <c r="DM28" i="327"/>
  <c r="DM137" i="325"/>
  <c r="DM27" i="327"/>
  <c r="DM29" i="327" s="1"/>
  <c r="DM32" i="327" s="1"/>
  <c r="DM136" i="325"/>
  <c r="GF10" i="286"/>
  <c r="GF12" i="286" s="1"/>
  <c r="GF72" i="288" s="1"/>
  <c r="DM138" i="325" l="1"/>
  <c r="DM96" i="325"/>
  <c r="DM100" i="325"/>
  <c r="DM34" i="327"/>
  <c r="DM33" i="327"/>
  <c r="GF13" i="286"/>
  <c r="GF52" i="265" s="1"/>
  <c r="GF17" i="286"/>
  <c r="GF18" i="286" s="1"/>
  <c r="DM18" i="288" l="1"/>
  <c r="DM19" i="288" s="1"/>
  <c r="DM101" i="325"/>
  <c r="DM40" i="265"/>
  <c r="DM16" i="265"/>
  <c r="DM139" i="325"/>
  <c r="DM35" i="265" s="1"/>
  <c r="DM38" i="265" s="1"/>
  <c r="DM12" i="288"/>
  <c r="DM14" i="288" s="1"/>
  <c r="DM22" i="288" s="1"/>
  <c r="DM29" i="285"/>
  <c r="DM9" i="285"/>
  <c r="DM13" i="325"/>
  <c r="DM14" i="325" s="1"/>
  <c r="DM17" i="315" s="1"/>
  <c r="DM45" i="315" s="1"/>
  <c r="GF75" i="265"/>
  <c r="GG15" i="286"/>
  <c r="DM102" i="325" l="1"/>
  <c r="DM41" i="265" s="1"/>
  <c r="DM85" i="325"/>
  <c r="DM86" i="325" s="1"/>
  <c r="DM34" i="288"/>
  <c r="DM42" i="265"/>
  <c r="DM46" i="265" s="1"/>
  <c r="DM50" i="265" s="1"/>
  <c r="DM53" i="265" s="1"/>
  <c r="DM16" i="315"/>
  <c r="DM44" i="315" s="1"/>
  <c r="DM23" i="288"/>
  <c r="DM24" i="288" s="1"/>
  <c r="DM27" i="288" s="1"/>
  <c r="DM36" i="288"/>
  <c r="GG10" i="286"/>
  <c r="GG12" i="286" s="1"/>
  <c r="GG72" i="288" s="1"/>
  <c r="DM37" i="288" l="1"/>
  <c r="DM60" i="288"/>
  <c r="DM63" i="288" s="1"/>
  <c r="DM65" i="288" s="1"/>
  <c r="DN83" i="325"/>
  <c r="DM74" i="265"/>
  <c r="DM32" i="286"/>
  <c r="DM43" i="286"/>
  <c r="GG13" i="286"/>
  <c r="GG52" i="265" s="1"/>
  <c r="GG17" i="286"/>
  <c r="GG18" i="286" s="1"/>
  <c r="DN94" i="325" l="1"/>
  <c r="DN112" i="325"/>
  <c r="DN113" i="325" s="1"/>
  <c r="DN119" i="325" s="1"/>
  <c r="DN120" i="325" s="1"/>
  <c r="DN131" i="325"/>
  <c r="DN132" i="325" s="1"/>
  <c r="DM43" i="288"/>
  <c r="DM39" i="288"/>
  <c r="GG75" i="265"/>
  <c r="GH15" i="286"/>
  <c r="DN95" i="325" l="1"/>
  <c r="DN28" i="327"/>
  <c r="DN137" i="325"/>
  <c r="DN27" i="327"/>
  <c r="DN136" i="325"/>
  <c r="GH10" i="286"/>
  <c r="GH12" i="286" s="1"/>
  <c r="GH72" i="288" s="1"/>
  <c r="DN138" i="325" l="1"/>
  <c r="DN96" i="325"/>
  <c r="DN100" i="325"/>
  <c r="DN29" i="327"/>
  <c r="DN32" i="327" s="1"/>
  <c r="DN17" i="288"/>
  <c r="GH13" i="286"/>
  <c r="GH52" i="265" s="1"/>
  <c r="GH17" i="286"/>
  <c r="GH18" i="286" s="1"/>
  <c r="DN33" i="327" l="1"/>
  <c r="DN34" i="327"/>
  <c r="DN101" i="325"/>
  <c r="DN40" i="265"/>
  <c r="DN16" i="265"/>
  <c r="DN139" i="325"/>
  <c r="DN35" i="265" s="1"/>
  <c r="DN38" i="265" s="1"/>
  <c r="DN12" i="288"/>
  <c r="DN14" i="288" s="1"/>
  <c r="DN22" i="288" s="1"/>
  <c r="DN9" i="285"/>
  <c r="DN29" i="285"/>
  <c r="DN13" i="325"/>
  <c r="DN14" i="325" s="1"/>
  <c r="DN17" i="315" s="1"/>
  <c r="DN45" i="315" s="1"/>
  <c r="GH75" i="265"/>
  <c r="GI15" i="286"/>
  <c r="DN102" i="325" l="1"/>
  <c r="DN41" i="265" s="1"/>
  <c r="DN85" i="325"/>
  <c r="DN86" i="325" s="1"/>
  <c r="DN34" i="288"/>
  <c r="DN42" i="265"/>
  <c r="DN46" i="265" s="1"/>
  <c r="DN50" i="265" s="1"/>
  <c r="DN53" i="265" s="1"/>
  <c r="DN16" i="315"/>
  <c r="DN44" i="315" s="1"/>
  <c r="DN18" i="288"/>
  <c r="DN19" i="288" s="1"/>
  <c r="GI10" i="286"/>
  <c r="GI12" i="286" s="1"/>
  <c r="GI72" i="288" s="1"/>
  <c r="DN36" i="288" l="1"/>
  <c r="DN23" i="288"/>
  <c r="DN24" i="288" s="1"/>
  <c r="DN27" i="288" s="1"/>
  <c r="DN60" i="288"/>
  <c r="DN63" i="288" s="1"/>
  <c r="DN65" i="288" s="1"/>
  <c r="DN74" i="265"/>
  <c r="DO83" i="325"/>
  <c r="DN37" i="288"/>
  <c r="DN43" i="286"/>
  <c r="DN32" i="286"/>
  <c r="GI17" i="286"/>
  <c r="GI18" i="286" s="1"/>
  <c r="GI13" i="286"/>
  <c r="GI52" i="265" s="1"/>
  <c r="DN43" i="288" l="1"/>
  <c r="DN39" i="288"/>
  <c r="DO131" i="325"/>
  <c r="DO132" i="325" s="1"/>
  <c r="DO94" i="325"/>
  <c r="DO112" i="325"/>
  <c r="DO113" i="325" s="1"/>
  <c r="DO119" i="325" s="1"/>
  <c r="DO120" i="325" s="1"/>
  <c r="GI75" i="265"/>
  <c r="GJ15" i="286"/>
  <c r="DO17" i="288" l="1"/>
  <c r="DO95" i="325"/>
  <c r="DO28" i="327"/>
  <c r="DO137" i="325"/>
  <c r="DO27" i="327"/>
  <c r="DO136" i="325"/>
  <c r="GJ10" i="286"/>
  <c r="GJ12" i="286" s="1"/>
  <c r="GJ72" i="288" s="1"/>
  <c r="DO138" i="325" l="1"/>
  <c r="DO96" i="325"/>
  <c r="DO100" i="325"/>
  <c r="DO29" i="327"/>
  <c r="DO32" i="327" s="1"/>
  <c r="GJ13" i="286"/>
  <c r="GJ17" i="286"/>
  <c r="GJ18" i="286" s="1"/>
  <c r="GJ75" i="265" s="1"/>
  <c r="H12" i="286"/>
  <c r="F164" i="321" s="1"/>
  <c r="DO33" i="327" l="1"/>
  <c r="DO34" i="327"/>
  <c r="DO101" i="325"/>
  <c r="DO40" i="265"/>
  <c r="DO16" i="265"/>
  <c r="DO139" i="325"/>
  <c r="DO35" i="265" s="1"/>
  <c r="DO38" i="265" s="1"/>
  <c r="DO12" i="288"/>
  <c r="DO14" i="288" s="1"/>
  <c r="DO22" i="288" s="1"/>
  <c r="DO9" i="285"/>
  <c r="DO13" i="325"/>
  <c r="DO14" i="325" s="1"/>
  <c r="DO17" i="315" s="1"/>
  <c r="DO45" i="315" s="1"/>
  <c r="DO29" i="285"/>
  <c r="H72" i="288"/>
  <c r="H17" i="286"/>
  <c r="GJ52" i="265"/>
  <c r="H13" i="286"/>
  <c r="F167" i="321" s="1"/>
  <c r="DO102" i="325" l="1"/>
  <c r="DO41" i="265" s="1"/>
  <c r="DO85" i="325"/>
  <c r="DO86" i="325" s="1"/>
  <c r="DO34" i="288"/>
  <c r="DO16" i="315"/>
  <c r="DO44" i="315" s="1"/>
  <c r="DO42" i="265"/>
  <c r="DO46" i="265" s="1"/>
  <c r="DO50" i="265" s="1"/>
  <c r="DO53" i="265" s="1"/>
  <c r="DO18" i="288"/>
  <c r="DO19" i="288" s="1"/>
  <c r="H52" i="265"/>
  <c r="H84" i="269" s="1"/>
  <c r="K84" i="269" s="1"/>
  <c r="DO23" i="288" l="1"/>
  <c r="DO24" i="288" s="1"/>
  <c r="DO27" i="288" s="1"/>
  <c r="DO36" i="288"/>
  <c r="DO60" i="288"/>
  <c r="DO63" i="288" s="1"/>
  <c r="DO65" i="288" s="1"/>
  <c r="DO74" i="265"/>
  <c r="DP83" i="325"/>
  <c r="DO37" i="288"/>
  <c r="DO32" i="286"/>
  <c r="DO43" i="286"/>
  <c r="L84" i="269"/>
  <c r="J84" i="269"/>
  <c r="DO39" i="288" l="1"/>
  <c r="DO43" i="288"/>
  <c r="DP94" i="325"/>
  <c r="DP131" i="325"/>
  <c r="DP132" i="325" s="1"/>
  <c r="DP112" i="325"/>
  <c r="DP113" i="325" s="1"/>
  <c r="DP119" i="325" s="1"/>
  <c r="DP120" i="325" s="1"/>
  <c r="DP137" i="325" l="1"/>
  <c r="DP28" i="327"/>
  <c r="DP95" i="325"/>
  <c r="DP17" i="288" s="1"/>
  <c r="DP136" i="325"/>
  <c r="DP138" i="325" s="1"/>
  <c r="DP27" i="327"/>
  <c r="DP29" i="327" s="1"/>
  <c r="DP32" i="327" s="1"/>
  <c r="DP96" i="325" l="1"/>
  <c r="DP100" i="325"/>
  <c r="DP34" i="327"/>
  <c r="DP33" i="327"/>
  <c r="DP139" i="325"/>
  <c r="DP35" i="265" s="1"/>
  <c r="DP38" i="265" s="1"/>
  <c r="DP9" i="285"/>
  <c r="DP29" i="285"/>
  <c r="DP12" i="288"/>
  <c r="DP14" i="288" s="1"/>
  <c r="DP22" i="288" s="1"/>
  <c r="DP13" i="325"/>
  <c r="DP14" i="325" s="1"/>
  <c r="DP17" i="315" s="1"/>
  <c r="DP45" i="315" s="1"/>
  <c r="DP101" i="325" l="1"/>
  <c r="DP34" i="288"/>
  <c r="DP16" i="315"/>
  <c r="DP44" i="315" s="1"/>
  <c r="DP40" i="265"/>
  <c r="DP16" i="265"/>
  <c r="DP102" i="325" l="1"/>
  <c r="DP41" i="265" s="1"/>
  <c r="DP42" i="265" s="1"/>
  <c r="DP46" i="265" s="1"/>
  <c r="DP50" i="265" s="1"/>
  <c r="DP53" i="265" s="1"/>
  <c r="DP85" i="325"/>
  <c r="DP86" i="325" s="1"/>
  <c r="DP18" i="288"/>
  <c r="DP19" i="288" s="1"/>
  <c r="DP32" i="286" l="1"/>
  <c r="DP43" i="286"/>
  <c r="DP60" i="288"/>
  <c r="DP63" i="288" s="1"/>
  <c r="DP65" i="288" s="1"/>
  <c r="DP74" i="265"/>
  <c r="DQ83" i="325"/>
  <c r="DP23" i="288"/>
  <c r="DP24" i="288" s="1"/>
  <c r="DP27" i="288" s="1"/>
  <c r="DP36" i="288"/>
  <c r="DP37" i="288" s="1"/>
  <c r="DP43" i="288" l="1"/>
  <c r="DP39" i="288"/>
  <c r="DQ94" i="325"/>
  <c r="DQ131" i="325"/>
  <c r="DQ132" i="325" s="1"/>
  <c r="DQ112" i="325"/>
  <c r="DQ113" i="325" s="1"/>
  <c r="DQ119" i="325" s="1"/>
  <c r="DQ120" i="325" s="1"/>
  <c r="DQ137" i="325" l="1"/>
  <c r="DQ28" i="327"/>
  <c r="DQ95" i="325"/>
  <c r="DQ17" i="288" s="1"/>
  <c r="DQ136" i="325"/>
  <c r="DQ138" i="325" s="1"/>
  <c r="DQ27" i="327"/>
  <c r="DQ29" i="327" s="1"/>
  <c r="DQ32" i="327" s="1"/>
  <c r="DQ33" i="327" l="1"/>
  <c r="DQ34" i="327"/>
  <c r="DQ96" i="325"/>
  <c r="DQ100" i="325"/>
  <c r="DQ139" i="325"/>
  <c r="DQ35" i="265" s="1"/>
  <c r="DQ38" i="265" s="1"/>
  <c r="DQ12" i="288"/>
  <c r="DQ14" i="288" s="1"/>
  <c r="DQ22" i="288" s="1"/>
  <c r="DQ9" i="285"/>
  <c r="DQ13" i="325"/>
  <c r="DQ14" i="325" s="1"/>
  <c r="DQ17" i="315" s="1"/>
  <c r="DQ45" i="315" s="1"/>
  <c r="DQ29" i="285"/>
  <c r="DQ18" i="288" l="1"/>
  <c r="DQ19" i="288" s="1"/>
  <c r="DQ101" i="325"/>
  <c r="DQ16" i="265"/>
  <c r="DQ40" i="265"/>
  <c r="DQ34" i="288"/>
  <c r="DQ16" i="315"/>
  <c r="DQ44" i="315" s="1"/>
  <c r="DQ102" i="325" l="1"/>
  <c r="DQ41" i="265" s="1"/>
  <c r="DQ42" i="265" s="1"/>
  <c r="DQ46" i="265" s="1"/>
  <c r="DQ50" i="265" s="1"/>
  <c r="DQ53" i="265" s="1"/>
  <c r="DQ85" i="325"/>
  <c r="DQ86" i="325" s="1"/>
  <c r="DQ36" i="288"/>
  <c r="DQ37" i="288" s="1"/>
  <c r="DQ23" i="288"/>
  <c r="DQ24" i="288" s="1"/>
  <c r="DQ27" i="288" s="1"/>
  <c r="DQ39" i="288" l="1"/>
  <c r="DQ43" i="288"/>
  <c r="DQ32" i="286"/>
  <c r="DQ43" i="286"/>
  <c r="DQ60" i="288"/>
  <c r="DQ63" i="288" s="1"/>
  <c r="DQ65" i="288" s="1"/>
  <c r="DR83" i="325"/>
  <c r="DQ74" i="265"/>
  <c r="DR94" i="325" l="1"/>
  <c r="DR112" i="325"/>
  <c r="DR113" i="325" s="1"/>
  <c r="DR119" i="325" s="1"/>
  <c r="DR120" i="325" s="1"/>
  <c r="DR131" i="325"/>
  <c r="DR132" i="325" s="1"/>
  <c r="DR137" i="325" l="1"/>
  <c r="DR28" i="327"/>
  <c r="DR136" i="325"/>
  <c r="DR138" i="325" s="1"/>
  <c r="DR27" i="327"/>
  <c r="DR29" i="327" s="1"/>
  <c r="DR32" i="327" s="1"/>
  <c r="DR95" i="325"/>
  <c r="DR139" i="325" l="1"/>
  <c r="DR35" i="265" s="1"/>
  <c r="DR38" i="265" s="1"/>
  <c r="DR12" i="288"/>
  <c r="DR14" i="288" s="1"/>
  <c r="DR22" i="288" s="1"/>
  <c r="DR13" i="325"/>
  <c r="DR14" i="325" s="1"/>
  <c r="DR17" i="315" s="1"/>
  <c r="DR45" i="315" s="1"/>
  <c r="DR9" i="285"/>
  <c r="DR29" i="285"/>
  <c r="DR96" i="325"/>
  <c r="DR100" i="325"/>
  <c r="DR34" i="327"/>
  <c r="DR33" i="327"/>
  <c r="DR17" i="288"/>
  <c r="DR16" i="265" l="1"/>
  <c r="DR40" i="265"/>
  <c r="DR18" i="288"/>
  <c r="DR19" i="288" s="1"/>
  <c r="DR101" i="325"/>
  <c r="DR34" i="288"/>
  <c r="DR16" i="315"/>
  <c r="DR44" i="315" s="1"/>
  <c r="DR23" i="288" l="1"/>
  <c r="DR24" i="288" s="1"/>
  <c r="DR27" i="288" s="1"/>
  <c r="DR36" i="288"/>
  <c r="DR37" i="288" s="1"/>
  <c r="DR102" i="325"/>
  <c r="DR41" i="265" s="1"/>
  <c r="DR42" i="265" s="1"/>
  <c r="DR46" i="265" s="1"/>
  <c r="DR50" i="265" s="1"/>
  <c r="DR53" i="265" s="1"/>
  <c r="DR85" i="325"/>
  <c r="DR86" i="325" s="1"/>
  <c r="DR39" i="288" l="1"/>
  <c r="DR43" i="288"/>
  <c r="DR32" i="286"/>
  <c r="DR43" i="286"/>
  <c r="DR60" i="288"/>
  <c r="DR63" i="288" s="1"/>
  <c r="DR65" i="288" s="1"/>
  <c r="DS83" i="325"/>
  <c r="DR74" i="265"/>
  <c r="DS94" i="325" l="1"/>
  <c r="DS112" i="325"/>
  <c r="DS113" i="325" s="1"/>
  <c r="DS119" i="325" s="1"/>
  <c r="DS120" i="325" s="1"/>
  <c r="DS131" i="325"/>
  <c r="DS132" i="325" s="1"/>
  <c r="DS28" i="327" l="1"/>
  <c r="DS137" i="325"/>
  <c r="DS136" i="325"/>
  <c r="DS138" i="325" s="1"/>
  <c r="DS27" i="327"/>
  <c r="DS29" i="327" s="1"/>
  <c r="DS32" i="327" s="1"/>
  <c r="DS17" i="288"/>
  <c r="DS95" i="325"/>
  <c r="DS33" i="327" l="1"/>
  <c r="DS34" i="327"/>
  <c r="DS139" i="325"/>
  <c r="DS35" i="265" s="1"/>
  <c r="DS38" i="265" s="1"/>
  <c r="DS12" i="288"/>
  <c r="DS14" i="288" s="1"/>
  <c r="DS22" i="288" s="1"/>
  <c r="DS13" i="325"/>
  <c r="DS14" i="325" s="1"/>
  <c r="DS17" i="315" s="1"/>
  <c r="DS45" i="315" s="1"/>
  <c r="DS9" i="285"/>
  <c r="DS29" i="285"/>
  <c r="DS96" i="325"/>
  <c r="DS100" i="325"/>
  <c r="DS40" i="265" l="1"/>
  <c r="DS16" i="265"/>
  <c r="DS34" i="288"/>
  <c r="DS16" i="315"/>
  <c r="DS44" i="315" s="1"/>
  <c r="DS101" i="325"/>
  <c r="DS102" i="325" l="1"/>
  <c r="DS41" i="265" s="1"/>
  <c r="DS42" i="265" s="1"/>
  <c r="DS46" i="265" s="1"/>
  <c r="DS50" i="265" s="1"/>
  <c r="DS53" i="265" s="1"/>
  <c r="DS85" i="325"/>
  <c r="DS86" i="325" s="1"/>
  <c r="DS18" i="288"/>
  <c r="DS19" i="288" s="1"/>
  <c r="DS23" i="288" l="1"/>
  <c r="DS24" i="288" s="1"/>
  <c r="DS27" i="288" s="1"/>
  <c r="DS36" i="288"/>
  <c r="DS37" i="288" s="1"/>
  <c r="DS60" i="288"/>
  <c r="DS63" i="288" s="1"/>
  <c r="DS65" i="288" s="1"/>
  <c r="DT83" i="325"/>
  <c r="DS74" i="265"/>
  <c r="DS32" i="286"/>
  <c r="DS43" i="286"/>
  <c r="DT131" i="325" l="1"/>
  <c r="DT132" i="325" s="1"/>
  <c r="DT94" i="325"/>
  <c r="DT112" i="325"/>
  <c r="DT113" i="325" s="1"/>
  <c r="DT119" i="325" s="1"/>
  <c r="DT120" i="325" s="1"/>
  <c r="DS39" i="288"/>
  <c r="DS43" i="288"/>
  <c r="DT95" i="325" l="1"/>
  <c r="DT27" i="327"/>
  <c r="DT29" i="327" s="1"/>
  <c r="DT32" i="327" s="1"/>
  <c r="DT136" i="325"/>
  <c r="DT138" i="325" s="1"/>
  <c r="DT137" i="325"/>
  <c r="DT28" i="327"/>
  <c r="DT139" i="325" l="1"/>
  <c r="DT35" i="265" s="1"/>
  <c r="DT38" i="265" s="1"/>
  <c r="DT9" i="285"/>
  <c r="DT13" i="325"/>
  <c r="DT14" i="325" s="1"/>
  <c r="DT17" i="315" s="1"/>
  <c r="DT45" i="315" s="1"/>
  <c r="DT12" i="288"/>
  <c r="DT14" i="288" s="1"/>
  <c r="DT22" i="288" s="1"/>
  <c r="DT29" i="285"/>
  <c r="DT33" i="327"/>
  <c r="DT34" i="327"/>
  <c r="DT96" i="325"/>
  <c r="DT100" i="325"/>
  <c r="DT17" i="288"/>
  <c r="DT40" i="265" l="1"/>
  <c r="DT16" i="265"/>
  <c r="DT18" i="288"/>
  <c r="DT19" i="288" s="1"/>
  <c r="DT101" i="325"/>
  <c r="DT16" i="315"/>
  <c r="DT44" i="315" s="1"/>
  <c r="DT34" i="288"/>
  <c r="DT23" i="288" l="1"/>
  <c r="DT24" i="288" s="1"/>
  <c r="DT27" i="288" s="1"/>
  <c r="DT36" i="288"/>
  <c r="DT37" i="288" s="1"/>
  <c r="DT102" i="325"/>
  <c r="DT41" i="265" s="1"/>
  <c r="DT42" i="265" s="1"/>
  <c r="DT46" i="265" s="1"/>
  <c r="DT50" i="265" s="1"/>
  <c r="DT53" i="265" s="1"/>
  <c r="DT85" i="325"/>
  <c r="DT86" i="325" s="1"/>
  <c r="DT39" i="288" l="1"/>
  <c r="DT43" i="288"/>
  <c r="DT43" i="286"/>
  <c r="DT32" i="286"/>
  <c r="DT60" i="288"/>
  <c r="DT63" i="288" s="1"/>
  <c r="DT65" i="288" s="1"/>
  <c r="DT74" i="265"/>
  <c r="DU83" i="325"/>
  <c r="DU112" i="325" l="1"/>
  <c r="DU113" i="325" s="1"/>
  <c r="DU119" i="325" s="1"/>
  <c r="DU120" i="325" s="1"/>
  <c r="DU94" i="325"/>
  <c r="DU131" i="325"/>
  <c r="DU132" i="325" s="1"/>
  <c r="DU28" i="327" l="1"/>
  <c r="DU137" i="325"/>
  <c r="DU95" i="325"/>
  <c r="DU17" i="288" s="1"/>
  <c r="DU27" i="327"/>
  <c r="DU29" i="327" s="1"/>
  <c r="DU32" i="327" s="1"/>
  <c r="DU136" i="325"/>
  <c r="DU138" i="325" s="1"/>
  <c r="DU96" i="325" l="1"/>
  <c r="DU100" i="325"/>
  <c r="DU139" i="325"/>
  <c r="DU35" i="265" s="1"/>
  <c r="DU38" i="265" s="1"/>
  <c r="DU12" i="288"/>
  <c r="DU14" i="288" s="1"/>
  <c r="DU22" i="288" s="1"/>
  <c r="DU13" i="325"/>
  <c r="DU14" i="325" s="1"/>
  <c r="DU17" i="315" s="1"/>
  <c r="DU45" i="315" s="1"/>
  <c r="DU29" i="285"/>
  <c r="DU9" i="285"/>
  <c r="DU33" i="327"/>
  <c r="DU34" i="327"/>
  <c r="DU18" i="288" l="1"/>
  <c r="DU19" i="288" s="1"/>
  <c r="DU101" i="325"/>
  <c r="DU34" i="288"/>
  <c r="DU16" i="315"/>
  <c r="DU44" i="315" s="1"/>
  <c r="DU40" i="265"/>
  <c r="DU16" i="265"/>
  <c r="DU102" i="325" l="1"/>
  <c r="DU41" i="265" s="1"/>
  <c r="DU42" i="265" s="1"/>
  <c r="DU46" i="265" s="1"/>
  <c r="DU50" i="265" s="1"/>
  <c r="DU53" i="265" s="1"/>
  <c r="DU85" i="325"/>
  <c r="DU86" i="325" s="1"/>
  <c r="DU23" i="288"/>
  <c r="DU24" i="288" s="1"/>
  <c r="DU27" i="288" s="1"/>
  <c r="DU36" i="288"/>
  <c r="DU37" i="288" s="1"/>
  <c r="DU32" i="286" l="1"/>
  <c r="DU43" i="286"/>
  <c r="DU39" i="288"/>
  <c r="DU43" i="288"/>
  <c r="DU60" i="288"/>
  <c r="DU63" i="288" s="1"/>
  <c r="DU65" i="288" s="1"/>
  <c r="DV83" i="325"/>
  <c r="DU74" i="265"/>
  <c r="DV94" i="325" l="1"/>
  <c r="DV112" i="325"/>
  <c r="DV113" i="325" s="1"/>
  <c r="DV119" i="325" s="1"/>
  <c r="DV120" i="325" s="1"/>
  <c r="DV131" i="325"/>
  <c r="DV132" i="325" s="1"/>
  <c r="DV28" i="327" l="1"/>
  <c r="DV137" i="325"/>
  <c r="DV136" i="325"/>
  <c r="DV138" i="325" s="1"/>
  <c r="DV27" i="327"/>
  <c r="DV29" i="327" s="1"/>
  <c r="DV32" i="327" s="1"/>
  <c r="DV95" i="325"/>
  <c r="DV34" i="327" l="1"/>
  <c r="DV33" i="327"/>
  <c r="DV139" i="325"/>
  <c r="DV35" i="265" s="1"/>
  <c r="DV38" i="265" s="1"/>
  <c r="DV9" i="285"/>
  <c r="DV29" i="285"/>
  <c r="DV13" i="325"/>
  <c r="DV14" i="325" s="1"/>
  <c r="DV17" i="315" s="1"/>
  <c r="DV45" i="315" s="1"/>
  <c r="DV12" i="288"/>
  <c r="DV14" i="288" s="1"/>
  <c r="DV22" i="288" s="1"/>
  <c r="DV96" i="325"/>
  <c r="DV100" i="325"/>
  <c r="DV17" i="288"/>
  <c r="DV34" i="288" l="1"/>
  <c r="DV16" i="315"/>
  <c r="DV44" i="315" s="1"/>
  <c r="DV16" i="265"/>
  <c r="DV40" i="265"/>
  <c r="DV101" i="325"/>
  <c r="DV102" i="325" l="1"/>
  <c r="DV41" i="265" s="1"/>
  <c r="DV42" i="265" s="1"/>
  <c r="DV46" i="265" s="1"/>
  <c r="DV50" i="265" s="1"/>
  <c r="DV53" i="265" s="1"/>
  <c r="DV85" i="325"/>
  <c r="DV86" i="325" s="1"/>
  <c r="DV18" i="288"/>
  <c r="DV19" i="288" s="1"/>
  <c r="DV23" i="288" l="1"/>
  <c r="DV24" i="288" s="1"/>
  <c r="DV27" i="288" s="1"/>
  <c r="DV36" i="288"/>
  <c r="DV37" i="288" s="1"/>
  <c r="DV60" i="288"/>
  <c r="DV63" i="288" s="1"/>
  <c r="DV65" i="288" s="1"/>
  <c r="DV74" i="265"/>
  <c r="DW83" i="325"/>
  <c r="DV43" i="286"/>
  <c r="DV32" i="286"/>
  <c r="DV43" i="288" l="1"/>
  <c r="DV39" i="288"/>
  <c r="DW94" i="325"/>
  <c r="DW112" i="325"/>
  <c r="DW113" i="325" s="1"/>
  <c r="DW119" i="325" s="1"/>
  <c r="DW120" i="325" s="1"/>
  <c r="DW131" i="325"/>
  <c r="DW132" i="325" s="1"/>
  <c r="DW95" i="325" l="1"/>
  <c r="DW27" i="327"/>
  <c r="DW29" i="327" s="1"/>
  <c r="DW32" i="327" s="1"/>
  <c r="DW136" i="325"/>
  <c r="DW138" i="325" s="1"/>
  <c r="DW137" i="325"/>
  <c r="DW28" i="327"/>
  <c r="DW34" i="327" l="1"/>
  <c r="DW33" i="327"/>
  <c r="DW96" i="325"/>
  <c r="DW100" i="325"/>
  <c r="DW139" i="325"/>
  <c r="DW35" i="265" s="1"/>
  <c r="DW38" i="265" s="1"/>
  <c r="DW9" i="285"/>
  <c r="DW29" i="285"/>
  <c r="DW13" i="325"/>
  <c r="DW14" i="325" s="1"/>
  <c r="DW17" i="315" s="1"/>
  <c r="DW45" i="315" s="1"/>
  <c r="DW12" i="288"/>
  <c r="DW14" i="288" s="1"/>
  <c r="DW22" i="288" s="1"/>
  <c r="DW17" i="288"/>
  <c r="DW18" i="288" l="1"/>
  <c r="DW19" i="288" s="1"/>
  <c r="DW101" i="325"/>
  <c r="DW40" i="265"/>
  <c r="DW16" i="265"/>
  <c r="DW34" i="288"/>
  <c r="DW16" i="315"/>
  <c r="DW44" i="315" s="1"/>
  <c r="DW102" i="325" l="1"/>
  <c r="DW41" i="265" s="1"/>
  <c r="DW42" i="265" s="1"/>
  <c r="DW46" i="265" s="1"/>
  <c r="DW50" i="265" s="1"/>
  <c r="DW53" i="265" s="1"/>
  <c r="DW85" i="325"/>
  <c r="DW86" i="325" s="1"/>
  <c r="DW36" i="288"/>
  <c r="DW37" i="288" s="1"/>
  <c r="DW23" i="288"/>
  <c r="DW24" i="288" s="1"/>
  <c r="DW27" i="288" s="1"/>
  <c r="DW43" i="288" l="1"/>
  <c r="DW39" i="288"/>
  <c r="DW43" i="286"/>
  <c r="DW32" i="286"/>
  <c r="DW60" i="288"/>
  <c r="DW63" i="288" s="1"/>
  <c r="DW65" i="288" s="1"/>
  <c r="DW74" i="265"/>
  <c r="DX83" i="325"/>
  <c r="DX94" i="325" l="1"/>
  <c r="DX112" i="325"/>
  <c r="DX113" i="325" s="1"/>
  <c r="DX119" i="325" s="1"/>
  <c r="DX120" i="325" s="1"/>
  <c r="DX131" i="325"/>
  <c r="DX132" i="325" s="1"/>
  <c r="DX137" i="325" l="1"/>
  <c r="DX28" i="327"/>
  <c r="DX27" i="327"/>
  <c r="DX29" i="327" s="1"/>
  <c r="DX32" i="327" s="1"/>
  <c r="DX136" i="325"/>
  <c r="DX138" i="325" s="1"/>
  <c r="DX17" i="288"/>
  <c r="DX95" i="325"/>
  <c r="DX139" i="325" l="1"/>
  <c r="DX35" i="265" s="1"/>
  <c r="DX38" i="265" s="1"/>
  <c r="DX9" i="285"/>
  <c r="DX29" i="285"/>
  <c r="DX13" i="325"/>
  <c r="DX14" i="325" s="1"/>
  <c r="DX17" i="315" s="1"/>
  <c r="DX45" i="315" s="1"/>
  <c r="DX12" i="288"/>
  <c r="DX14" i="288" s="1"/>
  <c r="DX22" i="288" s="1"/>
  <c r="DX34" i="327"/>
  <c r="DX33" i="327"/>
  <c r="DX96" i="325"/>
  <c r="DX100" i="325"/>
  <c r="DX16" i="265" l="1"/>
  <c r="DX40" i="265"/>
  <c r="DX101" i="325"/>
  <c r="DX16" i="315"/>
  <c r="DX44" i="315" s="1"/>
  <c r="DX34" i="288"/>
  <c r="DX102" i="325" l="1"/>
  <c r="DX41" i="265" s="1"/>
  <c r="DX42" i="265" s="1"/>
  <c r="DX46" i="265" s="1"/>
  <c r="DX50" i="265" s="1"/>
  <c r="DX53" i="265" s="1"/>
  <c r="DX85" i="325"/>
  <c r="DX86" i="325" s="1"/>
  <c r="DX18" i="288"/>
  <c r="DX19" i="288" s="1"/>
  <c r="DX23" i="288" l="1"/>
  <c r="DX24" i="288" s="1"/>
  <c r="DX27" i="288" s="1"/>
  <c r="DX36" i="288"/>
  <c r="DX37" i="288" s="1"/>
  <c r="DX60" i="288"/>
  <c r="DX63" i="288" s="1"/>
  <c r="DY83" i="325"/>
  <c r="DX74" i="265"/>
  <c r="DX43" i="286"/>
  <c r="DX32" i="286"/>
  <c r="DY131" i="325" l="1"/>
  <c r="DY132" i="325" s="1"/>
  <c r="DY112" i="325"/>
  <c r="DY113" i="325" s="1"/>
  <c r="DY119" i="325" s="1"/>
  <c r="DY120" i="325" s="1"/>
  <c r="DY94" i="325"/>
  <c r="DX65" i="288"/>
  <c r="F66" i="288" s="1"/>
  <c r="H63" i="288"/>
  <c r="DX43" i="288"/>
  <c r="DX39" i="288"/>
  <c r="F789" i="321" l="1"/>
  <c r="H13" i="269"/>
  <c r="K13" i="269" s="1"/>
  <c r="E260" i="322"/>
  <c r="DY17" i="288"/>
  <c r="DY95" i="325"/>
  <c r="DY136" i="325"/>
  <c r="DY27" i="327"/>
  <c r="F786" i="321"/>
  <c r="H65" i="288"/>
  <c r="DY137" i="325"/>
  <c r="DY28" i="327"/>
  <c r="DY138" i="325" l="1"/>
  <c r="J13" i="269"/>
  <c r="L13" i="269"/>
  <c r="DY29" i="327"/>
  <c r="DY32" i="327" s="1"/>
  <c r="DY96" i="325"/>
  <c r="DY100" i="325"/>
  <c r="DY33" i="327" l="1"/>
  <c r="DY34" i="327"/>
  <c r="DY101" i="325"/>
  <c r="DY40" i="265"/>
  <c r="DY16" i="265"/>
  <c r="DY139" i="325"/>
  <c r="DY35" i="265" s="1"/>
  <c r="DY38" i="265" s="1"/>
  <c r="DY12" i="288"/>
  <c r="DY14" i="288" s="1"/>
  <c r="DY22" i="288" s="1"/>
  <c r="DY13" i="325"/>
  <c r="DY14" i="325" s="1"/>
  <c r="DY17" i="315" s="1"/>
  <c r="DY45" i="315" s="1"/>
  <c r="DY9" i="285"/>
  <c r="DY29" i="285"/>
  <c r="DY102" i="325" l="1"/>
  <c r="DY41" i="265" s="1"/>
  <c r="DY85" i="325"/>
  <c r="DY86" i="325" s="1"/>
  <c r="DY34" i="288"/>
  <c r="DY16" i="315"/>
  <c r="DY44" i="315" s="1"/>
  <c r="DY42" i="265"/>
  <c r="DY46" i="265" s="1"/>
  <c r="DY50" i="265" s="1"/>
  <c r="DY53" i="265" s="1"/>
  <c r="DY18" i="288"/>
  <c r="DY19" i="288" s="1"/>
  <c r="DY43" i="286" l="1"/>
  <c r="DY32" i="286"/>
  <c r="DY37" i="288"/>
  <c r="DY23" i="288"/>
  <c r="DY24" i="288" s="1"/>
  <c r="DY27" i="288" s="1"/>
  <c r="DY36" i="288"/>
  <c r="DY60" i="288"/>
  <c r="DY74" i="265"/>
  <c r="DZ83" i="325"/>
  <c r="DZ112" i="325" l="1"/>
  <c r="DZ113" i="325" s="1"/>
  <c r="DZ119" i="325" s="1"/>
  <c r="DZ120" i="325" s="1"/>
  <c r="DZ94" i="325"/>
  <c r="DZ131" i="325"/>
  <c r="DZ132" i="325" s="1"/>
  <c r="DY39" i="288"/>
  <c r="F40" i="288" s="1"/>
  <c r="DY43" i="288"/>
  <c r="F44" i="288" s="1"/>
  <c r="H37" i="288"/>
  <c r="F761" i="321" l="1"/>
  <c r="H43" i="288"/>
  <c r="H39" i="288"/>
  <c r="DZ17" i="288"/>
  <c r="DZ95" i="325"/>
  <c r="F764" i="321"/>
  <c r="H11" i="269"/>
  <c r="K11" i="269" s="1"/>
  <c r="E267" i="322"/>
  <c r="DZ28" i="327"/>
  <c r="DZ137" i="325"/>
  <c r="F767" i="321"/>
  <c r="E268" i="322"/>
  <c r="H12" i="269"/>
  <c r="K12" i="269" s="1"/>
  <c r="DZ27" i="327"/>
  <c r="DZ29" i="327" s="1"/>
  <c r="DZ32" i="327" s="1"/>
  <c r="DZ136" i="325"/>
  <c r="DZ138" i="325" s="1"/>
  <c r="DZ34" i="327" l="1"/>
  <c r="DZ33" i="327"/>
  <c r="DZ139" i="325"/>
  <c r="DZ35" i="265" s="1"/>
  <c r="DZ38" i="265" s="1"/>
  <c r="DZ12" i="288"/>
  <c r="DZ14" i="288" s="1"/>
  <c r="DZ22" i="288" s="1"/>
  <c r="DZ13" i="325"/>
  <c r="DZ14" i="325" s="1"/>
  <c r="DZ17" i="315" s="1"/>
  <c r="DZ45" i="315" s="1"/>
  <c r="DZ29" i="285"/>
  <c r="DZ9" i="285"/>
  <c r="J11" i="269"/>
  <c r="L11" i="269"/>
  <c r="L12" i="269"/>
  <c r="J12" i="269"/>
  <c r="DZ96" i="325"/>
  <c r="DZ100" i="325"/>
  <c r="DZ40" i="265" l="1"/>
  <c r="DZ16" i="265"/>
  <c r="DZ34" i="288"/>
  <c r="DZ16" i="315"/>
  <c r="DZ44" i="315" s="1"/>
  <c r="DZ101" i="325"/>
  <c r="DZ102" i="325" l="1"/>
  <c r="DZ41" i="265" s="1"/>
  <c r="DZ42" i="265" s="1"/>
  <c r="DZ46" i="265" s="1"/>
  <c r="DZ50" i="265" s="1"/>
  <c r="DZ53" i="265" s="1"/>
  <c r="DZ85" i="325"/>
  <c r="DZ86" i="325" s="1"/>
  <c r="DZ18" i="288"/>
  <c r="DZ19" i="288" s="1"/>
  <c r="DZ36" i="288" l="1"/>
  <c r="DZ23" i="288"/>
  <c r="DZ24" i="288" s="1"/>
  <c r="DZ27" i="288" s="1"/>
  <c r="DZ60" i="288"/>
  <c r="EA83" i="325"/>
  <c r="DZ74" i="265"/>
  <c r="DZ43" i="286"/>
  <c r="DZ32" i="286"/>
  <c r="EA94" i="325" l="1"/>
  <c r="EA112" i="325"/>
  <c r="EA113" i="325" s="1"/>
  <c r="EA119" i="325" s="1"/>
  <c r="EA120" i="325" s="1"/>
  <c r="EA131" i="325"/>
  <c r="EA132" i="325" s="1"/>
  <c r="EA137" i="325" l="1"/>
  <c r="EA28" i="327"/>
  <c r="EA136" i="325"/>
  <c r="EA138" i="325" s="1"/>
  <c r="EA27" i="327"/>
  <c r="EA29" i="327" s="1"/>
  <c r="EA32" i="327" s="1"/>
  <c r="EA17" i="288"/>
  <c r="EA95" i="325"/>
  <c r="EA139" i="325" l="1"/>
  <c r="EA35" i="265" s="1"/>
  <c r="EA38" i="265" s="1"/>
  <c r="EA29" i="285"/>
  <c r="EA9" i="285"/>
  <c r="EA13" i="325"/>
  <c r="EA14" i="325" s="1"/>
  <c r="EA17" i="315" s="1"/>
  <c r="EA45" i="315" s="1"/>
  <c r="EA12" i="288"/>
  <c r="EA14" i="288" s="1"/>
  <c r="EA22" i="288" s="1"/>
  <c r="EA96" i="325"/>
  <c r="EA100" i="325"/>
  <c r="EA34" i="327"/>
  <c r="EA33" i="327"/>
  <c r="EA18" i="288" l="1"/>
  <c r="EA19" i="288" s="1"/>
  <c r="EA101" i="325"/>
  <c r="EA16" i="265"/>
  <c r="EA40" i="265"/>
  <c r="EA16" i="315"/>
  <c r="EA44" i="315" s="1"/>
  <c r="EA34" i="288"/>
  <c r="EA102" i="325" l="1"/>
  <c r="EA41" i="265" s="1"/>
  <c r="EA42" i="265" s="1"/>
  <c r="EA46" i="265" s="1"/>
  <c r="EA50" i="265" s="1"/>
  <c r="EA53" i="265" s="1"/>
  <c r="EA85" i="325"/>
  <c r="EA86" i="325" s="1"/>
  <c r="EA23" i="288"/>
  <c r="EA24" i="288" s="1"/>
  <c r="EA27" i="288" s="1"/>
  <c r="EA36" i="288"/>
  <c r="EA60" i="288" l="1"/>
  <c r="EA74" i="265"/>
  <c r="EB83" i="325"/>
  <c r="EA32" i="286"/>
  <c r="EA43" i="286"/>
  <c r="EB94" i="325" l="1"/>
  <c r="EB131" i="325"/>
  <c r="EB132" i="325" s="1"/>
  <c r="EB112" i="325"/>
  <c r="EB113" i="325" s="1"/>
  <c r="EB119" i="325" s="1"/>
  <c r="EB120" i="325" s="1"/>
  <c r="EB27" i="327" l="1"/>
  <c r="EB136" i="325"/>
  <c r="EB28" i="327"/>
  <c r="EB137" i="325"/>
  <c r="EB17" i="288"/>
  <c r="EB95" i="325"/>
  <c r="EB96" i="325" l="1"/>
  <c r="EB100" i="325"/>
  <c r="EB138" i="325"/>
  <c r="EB29" i="327"/>
  <c r="EB32" i="327" s="1"/>
  <c r="EB139" i="325" l="1"/>
  <c r="EB35" i="265" s="1"/>
  <c r="EB38" i="265" s="1"/>
  <c r="EB12" i="288"/>
  <c r="EB14" i="288" s="1"/>
  <c r="EB22" i="288" s="1"/>
  <c r="EB9" i="285"/>
  <c r="EB13" i="325"/>
  <c r="EB14" i="325" s="1"/>
  <c r="EB17" i="315" s="1"/>
  <c r="EB45" i="315" s="1"/>
  <c r="EB29" i="285"/>
  <c r="EB34" i="327"/>
  <c r="EB33" i="327"/>
  <c r="EB18" i="288"/>
  <c r="EB19" i="288" s="1"/>
  <c r="EB101" i="325"/>
  <c r="EB16" i="265"/>
  <c r="EB40" i="265"/>
  <c r="EB36" i="288" l="1"/>
  <c r="EB23" i="288"/>
  <c r="EB24" i="288" s="1"/>
  <c r="EB27" i="288" s="1"/>
  <c r="EB102" i="325"/>
  <c r="EB41" i="265" s="1"/>
  <c r="EB42" i="265" s="1"/>
  <c r="EB46" i="265" s="1"/>
  <c r="EB50" i="265" s="1"/>
  <c r="EB53" i="265" s="1"/>
  <c r="EB85" i="325"/>
  <c r="EB86" i="325" s="1"/>
  <c r="EB16" i="315"/>
  <c r="EB44" i="315" s="1"/>
  <c r="EB34" i="288"/>
  <c r="EB32" i="286" l="1"/>
  <c r="EB43" i="286"/>
  <c r="EB60" i="288"/>
  <c r="EC83" i="325"/>
  <c r="EB74" i="265"/>
  <c r="EC112" i="325" l="1"/>
  <c r="EC113" i="325" s="1"/>
  <c r="EC119" i="325" s="1"/>
  <c r="EC120" i="325" s="1"/>
  <c r="EC94" i="325"/>
  <c r="EC131" i="325"/>
  <c r="EC132" i="325" s="1"/>
  <c r="EC17" i="288" l="1"/>
  <c r="EC95" i="325"/>
  <c r="EC137" i="325"/>
  <c r="EC28" i="327"/>
  <c r="EC136" i="325"/>
  <c r="EC27" i="327"/>
  <c r="EC29" i="327" l="1"/>
  <c r="EC32" i="327" s="1"/>
  <c r="EC96" i="325"/>
  <c r="EC100" i="325"/>
  <c r="EC138" i="325"/>
  <c r="EC139" i="325" l="1"/>
  <c r="EC35" i="265" s="1"/>
  <c r="EC38" i="265" s="1"/>
  <c r="EC12" i="288"/>
  <c r="EC14" i="288" s="1"/>
  <c r="EC22" i="288" s="1"/>
  <c r="EC13" i="325"/>
  <c r="EC14" i="325" s="1"/>
  <c r="EC17" i="315" s="1"/>
  <c r="EC45" i="315" s="1"/>
  <c r="EC9" i="285"/>
  <c r="EC29" i="285"/>
  <c r="EC101" i="325"/>
  <c r="EC16" i="265"/>
  <c r="EC40" i="265"/>
  <c r="EC34" i="327"/>
  <c r="EC33" i="327"/>
  <c r="EC102" i="325" l="1"/>
  <c r="EC41" i="265" s="1"/>
  <c r="EC85" i="325"/>
  <c r="EC86" i="325" s="1"/>
  <c r="EC18" i="288"/>
  <c r="EC19" i="288" s="1"/>
  <c r="EC34" i="288"/>
  <c r="EC42" i="265"/>
  <c r="EC46" i="265" s="1"/>
  <c r="EC50" i="265" s="1"/>
  <c r="EC53" i="265" s="1"/>
  <c r="EC16" i="315"/>
  <c r="EC44" i="315" s="1"/>
  <c r="EC36" i="288" l="1"/>
  <c r="EC23" i="288"/>
  <c r="EC24" i="288" s="1"/>
  <c r="EC27" i="288" s="1"/>
  <c r="EC43" i="286"/>
  <c r="EC32" i="286"/>
  <c r="EC60" i="288"/>
  <c r="EC74" i="265"/>
  <c r="ED83" i="325"/>
  <c r="ED131" i="325" l="1"/>
  <c r="ED132" i="325" s="1"/>
  <c r="ED94" i="325"/>
  <c r="ED112" i="325"/>
  <c r="ED113" i="325" s="1"/>
  <c r="ED119" i="325" s="1"/>
  <c r="ED120" i="325" s="1"/>
  <c r="ED136" i="325" l="1"/>
  <c r="ED27" i="327"/>
  <c r="ED95" i="325"/>
  <c r="ED17" i="288" s="1"/>
  <c r="ED137" i="325"/>
  <c r="ED28" i="327"/>
  <c r="ED29" i="327" l="1"/>
  <c r="ED32" i="327" s="1"/>
  <c r="ED96" i="325"/>
  <c r="ED100" i="325"/>
  <c r="ED138" i="325"/>
  <c r="ED18" i="288" l="1"/>
  <c r="ED19" i="288" s="1"/>
  <c r="ED101" i="325"/>
  <c r="ED16" i="265"/>
  <c r="ED40" i="265"/>
  <c r="ED139" i="325"/>
  <c r="ED35" i="265" s="1"/>
  <c r="ED38" i="265" s="1"/>
  <c r="ED12" i="288"/>
  <c r="ED14" i="288" s="1"/>
  <c r="ED22" i="288" s="1"/>
  <c r="ED9" i="285"/>
  <c r="ED13" i="325"/>
  <c r="ED14" i="325" s="1"/>
  <c r="ED17" i="315" s="1"/>
  <c r="ED45" i="315" s="1"/>
  <c r="ED29" i="285"/>
  <c r="ED34" i="327"/>
  <c r="ED33" i="327"/>
  <c r="ED102" i="325" l="1"/>
  <c r="ED41" i="265" s="1"/>
  <c r="ED85" i="325"/>
  <c r="ED86" i="325" s="1"/>
  <c r="ED42" i="265"/>
  <c r="ED46" i="265" s="1"/>
  <c r="ED50" i="265" s="1"/>
  <c r="ED53" i="265" s="1"/>
  <c r="ED16" i="315"/>
  <c r="ED44" i="315" s="1"/>
  <c r="ED34" i="288"/>
  <c r="ED36" i="288"/>
  <c r="ED23" i="288"/>
  <c r="ED24" i="288" s="1"/>
  <c r="ED27" i="288" s="1"/>
  <c r="ED32" i="286" l="1"/>
  <c r="ED43" i="286"/>
  <c r="ED60" i="288"/>
  <c r="EE83" i="325"/>
  <c r="ED74" i="265"/>
  <c r="EE131" i="325" l="1"/>
  <c r="EE132" i="325" s="1"/>
  <c r="EE112" i="325"/>
  <c r="EE113" i="325" s="1"/>
  <c r="EE119" i="325" s="1"/>
  <c r="EE120" i="325" s="1"/>
  <c r="EE94" i="325"/>
  <c r="EE95" i="325" l="1"/>
  <c r="EE136" i="325"/>
  <c r="EE138" i="325" s="1"/>
  <c r="EE27" i="327"/>
  <c r="EE28" i="327"/>
  <c r="EE137" i="325"/>
  <c r="EE139" i="325" l="1"/>
  <c r="EE35" i="265" s="1"/>
  <c r="EE38" i="265" s="1"/>
  <c r="EE29" i="285"/>
  <c r="EE9" i="285"/>
  <c r="EE13" i="325"/>
  <c r="EE14" i="325" s="1"/>
  <c r="EE17" i="315" s="1"/>
  <c r="EE45" i="315" s="1"/>
  <c r="EE12" i="288"/>
  <c r="EE14" i="288" s="1"/>
  <c r="EE22" i="288" s="1"/>
  <c r="EE96" i="325"/>
  <c r="EE100" i="325"/>
  <c r="EE29" i="327"/>
  <c r="EE32" i="327" s="1"/>
  <c r="EE17" i="288"/>
  <c r="EE18" i="288" l="1"/>
  <c r="EE19" i="288" s="1"/>
  <c r="EE101" i="325"/>
  <c r="EE16" i="265"/>
  <c r="EE40" i="265"/>
  <c r="EE34" i="327"/>
  <c r="EE33" i="327"/>
  <c r="EE16" i="315"/>
  <c r="EE44" i="315" s="1"/>
  <c r="EE34" i="288"/>
  <c r="EE42" i="265" l="1"/>
  <c r="EE46" i="265" s="1"/>
  <c r="EE50" i="265" s="1"/>
  <c r="EE53" i="265" s="1"/>
  <c r="EE102" i="325"/>
  <c r="EE41" i="265" s="1"/>
  <c r="EE85" i="325"/>
  <c r="EE86" i="325" s="1"/>
  <c r="EE23" i="288"/>
  <c r="EE24" i="288" s="1"/>
  <c r="EE27" i="288" s="1"/>
  <c r="EE36" i="288"/>
  <c r="EE60" i="288" l="1"/>
  <c r="EE74" i="265"/>
  <c r="EF83" i="325"/>
  <c r="EE32" i="286"/>
  <c r="EE43" i="286"/>
  <c r="EF94" i="325" l="1"/>
  <c r="EF112" i="325"/>
  <c r="EF113" i="325" s="1"/>
  <c r="EF119" i="325" s="1"/>
  <c r="EF120" i="325" s="1"/>
  <c r="EF131" i="325"/>
  <c r="EF132" i="325" s="1"/>
  <c r="EF28" i="327" l="1"/>
  <c r="EF137" i="325"/>
  <c r="EF136" i="325"/>
  <c r="EF138" i="325" s="1"/>
  <c r="EF27" i="327"/>
  <c r="EF17" i="288"/>
  <c r="EF95" i="325"/>
  <c r="EF29" i="327" l="1"/>
  <c r="EF32" i="327" s="1"/>
  <c r="EF139" i="325"/>
  <c r="EF35" i="265" s="1"/>
  <c r="EF38" i="265" s="1"/>
  <c r="EF12" i="288"/>
  <c r="EF14" i="288" s="1"/>
  <c r="EF22" i="288" s="1"/>
  <c r="EF13" i="325"/>
  <c r="EF14" i="325" s="1"/>
  <c r="EF17" i="315" s="1"/>
  <c r="EF45" i="315" s="1"/>
  <c r="EF29" i="285"/>
  <c r="EF9" i="285"/>
  <c r="EF96" i="325"/>
  <c r="EF100" i="325"/>
  <c r="EF101" i="325" l="1"/>
  <c r="EF40" i="265"/>
  <c r="EF16" i="265"/>
  <c r="EF34" i="288"/>
  <c r="EF16" i="315"/>
  <c r="EF44" i="315" s="1"/>
  <c r="EF33" i="327"/>
  <c r="EF34" i="327"/>
  <c r="EF102" i="325" l="1"/>
  <c r="EF41" i="265" s="1"/>
  <c r="EF42" i="265" s="1"/>
  <c r="EF46" i="265" s="1"/>
  <c r="EF50" i="265" s="1"/>
  <c r="EF53" i="265" s="1"/>
  <c r="EF85" i="325"/>
  <c r="EF86" i="325" s="1"/>
  <c r="EF18" i="288"/>
  <c r="EF19" i="288" s="1"/>
  <c r="EF23" i="288" l="1"/>
  <c r="EF24" i="288" s="1"/>
  <c r="EF27" i="288" s="1"/>
  <c r="EF36" i="288"/>
  <c r="EF60" i="288"/>
  <c r="EF74" i="265"/>
  <c r="EG83" i="325"/>
  <c r="EF43" i="286"/>
  <c r="EF32" i="286"/>
  <c r="EG112" i="325" l="1"/>
  <c r="EG113" i="325" s="1"/>
  <c r="EG119" i="325" s="1"/>
  <c r="EG120" i="325" s="1"/>
  <c r="EG94" i="325"/>
  <c r="EG131" i="325"/>
  <c r="EG132" i="325" s="1"/>
  <c r="EG137" i="325" l="1"/>
  <c r="EG28" i="327"/>
  <c r="EG95" i="325"/>
  <c r="EG136" i="325"/>
  <c r="EG138" i="325" s="1"/>
  <c r="EG27" i="327"/>
  <c r="EG29" i="327" s="1"/>
  <c r="EG32" i="327" s="1"/>
  <c r="EG96" i="325" l="1"/>
  <c r="EG100" i="325"/>
  <c r="EG17" i="288"/>
  <c r="EG34" i="327"/>
  <c r="EG33" i="327"/>
  <c r="EG139" i="325"/>
  <c r="EG35" i="265" s="1"/>
  <c r="EG38" i="265" s="1"/>
  <c r="EG12" i="288"/>
  <c r="EG14" i="288" s="1"/>
  <c r="EG22" i="288" s="1"/>
  <c r="EG13" i="325"/>
  <c r="EG14" i="325" s="1"/>
  <c r="EG17" i="315" s="1"/>
  <c r="EG45" i="315" s="1"/>
  <c r="EG9" i="285"/>
  <c r="EG29" i="285"/>
  <c r="EG34" i="288" l="1"/>
  <c r="EG16" i="315"/>
  <c r="EG44" i="315" s="1"/>
  <c r="EG18" i="288"/>
  <c r="EG19" i="288" s="1"/>
  <c r="EG101" i="325"/>
  <c r="EG16" i="265"/>
  <c r="EG40" i="265"/>
  <c r="EG102" i="325" l="1"/>
  <c r="EG41" i="265" s="1"/>
  <c r="EG42" i="265" s="1"/>
  <c r="EG46" i="265" s="1"/>
  <c r="EG50" i="265" s="1"/>
  <c r="EG53" i="265" s="1"/>
  <c r="EG85" i="325"/>
  <c r="EG86" i="325" s="1"/>
  <c r="EG36" i="288"/>
  <c r="EG23" i="288"/>
  <c r="EG24" i="288" s="1"/>
  <c r="EG27" i="288" s="1"/>
  <c r="EG32" i="286" l="1"/>
  <c r="EG43" i="286"/>
  <c r="EG60" i="288"/>
  <c r="EH83" i="325"/>
  <c r="EG74" i="265"/>
  <c r="EH112" i="325" l="1"/>
  <c r="EH113" i="325" s="1"/>
  <c r="EH119" i="325" s="1"/>
  <c r="EH120" i="325" s="1"/>
  <c r="EH131" i="325"/>
  <c r="EH132" i="325" s="1"/>
  <c r="EH94" i="325"/>
  <c r="EH95" i="325" l="1"/>
  <c r="EH137" i="325"/>
  <c r="EH28" i="327"/>
  <c r="EH27" i="327"/>
  <c r="EH136" i="325"/>
  <c r="EH96" i="325" l="1"/>
  <c r="EH100" i="325"/>
  <c r="EH138" i="325"/>
  <c r="EH29" i="327"/>
  <c r="EH32" i="327" s="1"/>
  <c r="EH17" i="288"/>
  <c r="EH33" i="327" l="1"/>
  <c r="EH34" i="327"/>
  <c r="EH139" i="325"/>
  <c r="EH35" i="265" s="1"/>
  <c r="EH38" i="265" s="1"/>
  <c r="EH12" i="288"/>
  <c r="EH14" i="288" s="1"/>
  <c r="EH22" i="288" s="1"/>
  <c r="EH13" i="325"/>
  <c r="EH14" i="325" s="1"/>
  <c r="EH17" i="315" s="1"/>
  <c r="EH45" i="315" s="1"/>
  <c r="EH29" i="285"/>
  <c r="EH9" i="285"/>
  <c r="EH18" i="288"/>
  <c r="EH19" i="288" s="1"/>
  <c r="EH101" i="325"/>
  <c r="EH40" i="265"/>
  <c r="EH16" i="265"/>
  <c r="EH34" i="288" l="1"/>
  <c r="EH16" i="315"/>
  <c r="EH44" i="315" s="1"/>
  <c r="EH23" i="288"/>
  <c r="EH24" i="288" s="1"/>
  <c r="EH27" i="288" s="1"/>
  <c r="EH36" i="288"/>
  <c r="EH102" i="325"/>
  <c r="EH41" i="265" s="1"/>
  <c r="EH42" i="265" s="1"/>
  <c r="EH46" i="265" s="1"/>
  <c r="EH50" i="265" s="1"/>
  <c r="EH53" i="265" s="1"/>
  <c r="EH85" i="325"/>
  <c r="EH86" i="325" s="1"/>
  <c r="EH32" i="286" l="1"/>
  <c r="EH43" i="286"/>
  <c r="EH60" i="288"/>
  <c r="EI83" i="325"/>
  <c r="EH74" i="265"/>
  <c r="EI112" i="325" l="1"/>
  <c r="EI113" i="325" s="1"/>
  <c r="EI119" i="325" s="1"/>
  <c r="EI120" i="325" s="1"/>
  <c r="EI131" i="325"/>
  <c r="EI132" i="325" s="1"/>
  <c r="EI94" i="325"/>
  <c r="EI95" i="325" l="1"/>
  <c r="EI137" i="325"/>
  <c r="EI28" i="327"/>
  <c r="EI27" i="327"/>
  <c r="EI136" i="325"/>
  <c r="EI138" i="325" l="1"/>
  <c r="EI96" i="325"/>
  <c r="EI100" i="325"/>
  <c r="EI29" i="327"/>
  <c r="EI32" i="327" s="1"/>
  <c r="EI17" i="288"/>
  <c r="EI34" i="327" l="1"/>
  <c r="EI33" i="327"/>
  <c r="EI40" i="265"/>
  <c r="EI16" i="265"/>
  <c r="EI101" i="325"/>
  <c r="EI139" i="325"/>
  <c r="EI35" i="265" s="1"/>
  <c r="EI38" i="265" s="1"/>
  <c r="EI12" i="288"/>
  <c r="EI14" i="288" s="1"/>
  <c r="EI22" i="288" s="1"/>
  <c r="EI9" i="285"/>
  <c r="EI29" i="285"/>
  <c r="EI13" i="325"/>
  <c r="EI14" i="325" s="1"/>
  <c r="EI17" i="315" s="1"/>
  <c r="EI45" i="315" s="1"/>
  <c r="EI34" i="288" l="1"/>
  <c r="EI16" i="315"/>
  <c r="EI44" i="315" s="1"/>
  <c r="EI42" i="265"/>
  <c r="EI46" i="265" s="1"/>
  <c r="EI50" i="265" s="1"/>
  <c r="EI53" i="265" s="1"/>
  <c r="EI102" i="325"/>
  <c r="EI41" i="265" s="1"/>
  <c r="EI85" i="325"/>
  <c r="EI86" i="325" s="1"/>
  <c r="EI18" i="288"/>
  <c r="EI19" i="288" s="1"/>
  <c r="EI32" i="286" l="1"/>
  <c r="EI43" i="286"/>
  <c r="EI23" i="288"/>
  <c r="EI24" i="288" s="1"/>
  <c r="EI27" i="288" s="1"/>
  <c r="EI36" i="288"/>
  <c r="EI60" i="288"/>
  <c r="EJ83" i="325"/>
  <c r="EI74" i="265"/>
  <c r="EJ131" i="325" l="1"/>
  <c r="EJ132" i="325" s="1"/>
  <c r="EJ112" i="325"/>
  <c r="EJ113" i="325" s="1"/>
  <c r="EJ119" i="325" s="1"/>
  <c r="EJ120" i="325" s="1"/>
  <c r="EJ94" i="325"/>
  <c r="EJ17" i="288" l="1"/>
  <c r="EJ95" i="325"/>
  <c r="EJ136" i="325"/>
  <c r="EJ138" i="325" s="1"/>
  <c r="EJ27" i="327"/>
  <c r="EJ29" i="327" s="1"/>
  <c r="EJ32" i="327" s="1"/>
  <c r="EJ28" i="327"/>
  <c r="EJ137" i="325"/>
  <c r="EJ33" i="327" l="1"/>
  <c r="EJ34" i="327"/>
  <c r="EJ139" i="325"/>
  <c r="EJ35" i="265" s="1"/>
  <c r="EJ38" i="265" s="1"/>
  <c r="EJ13" i="325"/>
  <c r="EJ14" i="325" s="1"/>
  <c r="EJ17" i="315" s="1"/>
  <c r="EJ45" i="315" s="1"/>
  <c r="EJ12" i="288"/>
  <c r="EJ14" i="288" s="1"/>
  <c r="EJ22" i="288" s="1"/>
  <c r="EJ9" i="285"/>
  <c r="EJ29" i="285"/>
  <c r="EJ96" i="325"/>
  <c r="EJ100" i="325"/>
  <c r="EJ34" i="288" l="1"/>
  <c r="EJ16" i="315"/>
  <c r="EJ44" i="315" s="1"/>
  <c r="EJ16" i="265"/>
  <c r="EJ40" i="265"/>
  <c r="EJ101" i="325"/>
  <c r="EJ102" i="325" l="1"/>
  <c r="EJ41" i="265" s="1"/>
  <c r="EJ42" i="265" s="1"/>
  <c r="EJ46" i="265" s="1"/>
  <c r="EJ50" i="265" s="1"/>
  <c r="EJ53" i="265" s="1"/>
  <c r="EJ85" i="325"/>
  <c r="EJ86" i="325" s="1"/>
  <c r="EJ18" i="288"/>
  <c r="EJ19" i="288" s="1"/>
  <c r="EJ43" i="286" l="1"/>
  <c r="EJ32" i="286"/>
  <c r="EJ23" i="288"/>
  <c r="EJ24" i="288" s="1"/>
  <c r="EJ27" i="288" s="1"/>
  <c r="EJ36" i="288"/>
  <c r="EJ60" i="288"/>
  <c r="EK83" i="325"/>
  <c r="EJ74" i="265"/>
  <c r="EK94" i="325" l="1"/>
  <c r="EK112" i="325"/>
  <c r="EK113" i="325" s="1"/>
  <c r="EK119" i="325" s="1"/>
  <c r="EK120" i="325" s="1"/>
  <c r="EK131" i="325"/>
  <c r="EK132" i="325" s="1"/>
  <c r="EK28" i="327" l="1"/>
  <c r="EK137" i="325"/>
  <c r="EK27" i="327"/>
  <c r="EK29" i="327" s="1"/>
  <c r="EK32" i="327" s="1"/>
  <c r="EK136" i="325"/>
  <c r="EK138" i="325" s="1"/>
  <c r="EK95" i="325"/>
  <c r="EK96" i="325" l="1"/>
  <c r="EK100" i="325"/>
  <c r="EK139" i="325"/>
  <c r="EK35" i="265" s="1"/>
  <c r="EK38" i="265" s="1"/>
  <c r="EK12" i="288"/>
  <c r="EK14" i="288" s="1"/>
  <c r="EK22" i="288" s="1"/>
  <c r="EK13" i="325"/>
  <c r="EK14" i="325" s="1"/>
  <c r="EK17" i="315" s="1"/>
  <c r="EK45" i="315" s="1"/>
  <c r="EK29" i="285"/>
  <c r="EK9" i="285"/>
  <c r="EK34" i="327"/>
  <c r="EK33" i="327"/>
  <c r="EK17" i="288"/>
  <c r="EK34" i="288" l="1"/>
  <c r="EK16" i="315"/>
  <c r="EK44" i="315" s="1"/>
  <c r="EK18" i="288"/>
  <c r="EK19" i="288" s="1"/>
  <c r="EK101" i="325"/>
  <c r="EK16" i="265"/>
  <c r="EK40" i="265"/>
  <c r="EK42" i="265" l="1"/>
  <c r="EK46" i="265" s="1"/>
  <c r="EK50" i="265" s="1"/>
  <c r="EK53" i="265" s="1"/>
  <c r="EK102" i="325"/>
  <c r="EK41" i="265" s="1"/>
  <c r="EK85" i="325"/>
  <c r="EK86" i="325" s="1"/>
  <c r="EK36" i="288"/>
  <c r="EK23" i="288"/>
  <c r="EK24" i="288" s="1"/>
  <c r="EK27" i="288" s="1"/>
  <c r="EK60" i="288" l="1"/>
  <c r="EL83" i="325"/>
  <c r="EK74" i="265"/>
  <c r="EK32" i="286"/>
  <c r="EK43" i="286"/>
  <c r="EL131" i="325" l="1"/>
  <c r="EL132" i="325" s="1"/>
  <c r="EL94" i="325"/>
  <c r="EL112" i="325"/>
  <c r="EL113" i="325" s="1"/>
  <c r="EL119" i="325" s="1"/>
  <c r="EL120" i="325" s="1"/>
  <c r="EL136" i="325" l="1"/>
  <c r="EL27" i="327"/>
  <c r="EL95" i="325"/>
  <c r="EL28" i="327"/>
  <c r="EL137" i="325"/>
  <c r="EL96" i="325" l="1"/>
  <c r="EL100" i="325"/>
  <c r="EL17" i="288"/>
  <c r="EL29" i="327"/>
  <c r="EL32" i="327" s="1"/>
  <c r="EL138" i="325"/>
  <c r="EL33" i="327" l="1"/>
  <c r="EL34" i="327"/>
  <c r="EL101" i="325"/>
  <c r="EL18" i="288" s="1"/>
  <c r="EL19" i="288" s="1"/>
  <c r="EL139" i="325"/>
  <c r="EL35" i="265" s="1"/>
  <c r="EL38" i="265" s="1"/>
  <c r="EL12" i="288"/>
  <c r="EL14" i="288" s="1"/>
  <c r="EL22" i="288" s="1"/>
  <c r="EL13" i="325"/>
  <c r="EL14" i="325" s="1"/>
  <c r="EL17" i="315" s="1"/>
  <c r="EL45" i="315" s="1"/>
  <c r="EL29" i="285"/>
  <c r="EL9" i="285"/>
  <c r="EL16" i="265"/>
  <c r="EL40" i="265"/>
  <c r="EL36" i="288" l="1"/>
  <c r="EL23" i="288"/>
  <c r="EL24" i="288"/>
  <c r="EL27" i="288" s="1"/>
  <c r="EL102" i="325"/>
  <c r="EL41" i="265" s="1"/>
  <c r="EL42" i="265" s="1"/>
  <c r="EL46" i="265" s="1"/>
  <c r="EL50" i="265" s="1"/>
  <c r="EL53" i="265" s="1"/>
  <c r="EL85" i="325"/>
  <c r="EL86" i="325" s="1"/>
  <c r="EL34" i="288"/>
  <c r="EL16" i="315"/>
  <c r="EL44" i="315" s="1"/>
  <c r="EL32" i="286" l="1"/>
  <c r="EL43" i="286"/>
  <c r="EL60" i="288"/>
  <c r="EM83" i="325"/>
  <c r="EL74" i="265"/>
  <c r="EM112" i="325" l="1"/>
  <c r="EM113" i="325" s="1"/>
  <c r="EM119" i="325" s="1"/>
  <c r="EM120" i="325" s="1"/>
  <c r="EM94" i="325"/>
  <c r="EM131" i="325"/>
  <c r="EM132" i="325" s="1"/>
  <c r="EM137" i="325" l="1"/>
  <c r="EM28" i="327"/>
  <c r="EM95" i="325"/>
  <c r="EM17" i="288" s="1"/>
  <c r="EM136" i="325"/>
  <c r="EM138" i="325" s="1"/>
  <c r="EM27" i="327"/>
  <c r="EM29" i="327" s="1"/>
  <c r="EM32" i="327" s="1"/>
  <c r="EM34" i="327" l="1"/>
  <c r="EM33" i="327"/>
  <c r="EM96" i="325"/>
  <c r="EM100" i="325"/>
  <c r="EM139" i="325"/>
  <c r="EM35" i="265" s="1"/>
  <c r="EM38" i="265" s="1"/>
  <c r="EM12" i="288"/>
  <c r="EM14" i="288" s="1"/>
  <c r="EM22" i="288" s="1"/>
  <c r="EM29" i="285"/>
  <c r="EM13" i="325"/>
  <c r="EM14" i="325" s="1"/>
  <c r="EM17" i="315" s="1"/>
  <c r="EM45" i="315" s="1"/>
  <c r="EM9" i="285"/>
  <c r="EM18" i="288" l="1"/>
  <c r="EM19" i="288" s="1"/>
  <c r="EM101" i="325"/>
  <c r="EM16" i="265"/>
  <c r="EM40" i="265"/>
  <c r="EM34" i="288"/>
  <c r="EM16" i="315"/>
  <c r="EM44" i="315" s="1"/>
  <c r="EM102" i="325" l="1"/>
  <c r="EM41" i="265" s="1"/>
  <c r="EM42" i="265" s="1"/>
  <c r="EM46" i="265" s="1"/>
  <c r="EM50" i="265" s="1"/>
  <c r="EM53" i="265" s="1"/>
  <c r="EM85" i="325"/>
  <c r="EM86" i="325" s="1"/>
  <c r="EM36" i="288"/>
  <c r="EM23" i="288"/>
  <c r="EM24" i="288" s="1"/>
  <c r="EM27" i="288" s="1"/>
  <c r="EM60" i="288" l="1"/>
  <c r="EN83" i="325"/>
  <c r="EM74" i="265"/>
  <c r="EM43" i="286"/>
  <c r="EM32" i="286"/>
  <c r="EN112" i="325" l="1"/>
  <c r="EN113" i="325" s="1"/>
  <c r="EN119" i="325" s="1"/>
  <c r="EN120" i="325" s="1"/>
  <c r="EN131" i="325"/>
  <c r="EN132" i="325" s="1"/>
  <c r="EN94" i="325"/>
  <c r="EN17" i="288" l="1"/>
  <c r="EN95" i="325"/>
  <c r="EN28" i="327"/>
  <c r="EN137" i="325"/>
  <c r="EN136" i="325"/>
  <c r="EN27" i="327"/>
  <c r="EN29" i="327" l="1"/>
  <c r="EN32" i="327" s="1"/>
  <c r="EN96" i="325"/>
  <c r="EN100" i="325"/>
  <c r="EN138" i="325"/>
  <c r="EN139" i="325" l="1"/>
  <c r="EN35" i="265" s="1"/>
  <c r="EN38" i="265" s="1"/>
  <c r="EN9" i="285"/>
  <c r="EN12" i="288"/>
  <c r="EN14" i="288" s="1"/>
  <c r="EN22" i="288" s="1"/>
  <c r="EN29" i="285"/>
  <c r="EN13" i="325"/>
  <c r="EN14" i="325" s="1"/>
  <c r="EN17" i="315" s="1"/>
  <c r="EN45" i="315" s="1"/>
  <c r="EN101" i="325"/>
  <c r="EN16" i="265"/>
  <c r="EN40" i="265"/>
  <c r="EN34" i="327"/>
  <c r="EN33" i="327"/>
  <c r="EN102" i="325" l="1"/>
  <c r="EN41" i="265" s="1"/>
  <c r="EN85" i="325"/>
  <c r="EN86" i="325" s="1"/>
  <c r="EN18" i="288"/>
  <c r="EN19" i="288" s="1"/>
  <c r="EN16" i="315"/>
  <c r="EN44" i="315" s="1"/>
  <c r="EN34" i="288"/>
  <c r="EN42" i="265"/>
  <c r="EN46" i="265" s="1"/>
  <c r="EN50" i="265" s="1"/>
  <c r="EN53" i="265" s="1"/>
  <c r="EN32" i="286" l="1"/>
  <c r="EN43" i="286"/>
  <c r="EN23" i="288"/>
  <c r="EN24" i="288" s="1"/>
  <c r="EN27" i="288" s="1"/>
  <c r="EN36" i="288"/>
  <c r="EN60" i="288"/>
  <c r="EN74" i="265"/>
  <c r="EO83" i="325"/>
  <c r="EO94" i="325" l="1"/>
  <c r="EO112" i="325"/>
  <c r="EO113" i="325" s="1"/>
  <c r="EO119" i="325" s="1"/>
  <c r="EO120" i="325" s="1"/>
  <c r="EO131" i="325"/>
  <c r="EO132" i="325" s="1"/>
  <c r="EO137" i="325" l="1"/>
  <c r="EO28" i="327"/>
  <c r="EO136" i="325"/>
  <c r="EO138" i="325" s="1"/>
  <c r="EO27" i="327"/>
  <c r="EO29" i="327" s="1"/>
  <c r="EO32" i="327" s="1"/>
  <c r="EO95" i="325"/>
  <c r="EO139" i="325" l="1"/>
  <c r="EO35" i="265" s="1"/>
  <c r="EO38" i="265" s="1"/>
  <c r="EO9" i="285"/>
  <c r="EO13" i="325"/>
  <c r="EO14" i="325" s="1"/>
  <c r="EO17" i="315" s="1"/>
  <c r="EO45" i="315" s="1"/>
  <c r="EO12" i="288"/>
  <c r="EO14" i="288" s="1"/>
  <c r="EO22" i="288" s="1"/>
  <c r="EO29" i="285"/>
  <c r="EO96" i="325"/>
  <c r="EO100" i="325"/>
  <c r="EO33" i="327"/>
  <c r="EO34" i="327"/>
  <c r="EO17" i="288"/>
  <c r="EO101" i="325" l="1"/>
  <c r="EO16" i="265"/>
  <c r="EO40" i="265"/>
  <c r="EO34" i="288"/>
  <c r="EO16" i="315"/>
  <c r="EO44" i="315" s="1"/>
  <c r="EO102" i="325" l="1"/>
  <c r="EO41" i="265" s="1"/>
  <c r="EO42" i="265" s="1"/>
  <c r="EO46" i="265" s="1"/>
  <c r="EO50" i="265" s="1"/>
  <c r="EO53" i="265" s="1"/>
  <c r="EO85" i="325"/>
  <c r="EO86" i="325" s="1"/>
  <c r="EO18" i="288"/>
  <c r="EO19" i="288" s="1"/>
  <c r="EO36" i="288" l="1"/>
  <c r="EO23" i="288"/>
  <c r="EO24" i="288" s="1"/>
  <c r="EO27" i="288" s="1"/>
  <c r="EO60" i="288"/>
  <c r="EO74" i="265"/>
  <c r="EP83" i="325"/>
  <c r="EO43" i="286"/>
  <c r="EO32" i="286"/>
  <c r="EP94" i="325" l="1"/>
  <c r="EP112" i="325"/>
  <c r="EP113" i="325" s="1"/>
  <c r="EP119" i="325" s="1"/>
  <c r="EP120" i="325" s="1"/>
  <c r="EP131" i="325"/>
  <c r="EP132" i="325" s="1"/>
  <c r="EP28" i="327" l="1"/>
  <c r="EP137" i="325"/>
  <c r="EP136" i="325"/>
  <c r="EP138" i="325" s="1"/>
  <c r="EP27" i="327"/>
  <c r="EP29" i="327" s="1"/>
  <c r="EP32" i="327" s="1"/>
  <c r="EP95" i="325"/>
  <c r="EP34" i="327" l="1"/>
  <c r="EP33" i="327"/>
  <c r="EP139" i="325"/>
  <c r="EP35" i="265" s="1"/>
  <c r="EP38" i="265" s="1"/>
  <c r="EP9" i="285"/>
  <c r="EP29" i="285"/>
  <c r="EP13" i="325"/>
  <c r="EP14" i="325" s="1"/>
  <c r="EP17" i="315" s="1"/>
  <c r="EP45" i="315" s="1"/>
  <c r="EP12" i="288"/>
  <c r="EP14" i="288" s="1"/>
  <c r="EP22" i="288" s="1"/>
  <c r="EP96" i="325"/>
  <c r="EP100" i="325"/>
  <c r="EP17" i="288"/>
  <c r="EP34" i="288" l="1"/>
  <c r="EP16" i="315"/>
  <c r="EP44" i="315" s="1"/>
  <c r="EP40" i="265"/>
  <c r="EP16" i="265"/>
  <c r="EP101" i="325"/>
  <c r="EP102" i="325" l="1"/>
  <c r="EP41" i="265" s="1"/>
  <c r="EP42" i="265" s="1"/>
  <c r="EP46" i="265" s="1"/>
  <c r="EP50" i="265" s="1"/>
  <c r="EP53" i="265" s="1"/>
  <c r="EP85" i="325"/>
  <c r="EP86" i="325" s="1"/>
  <c r="EP18" i="288"/>
  <c r="EP19" i="288" s="1"/>
  <c r="EP36" i="288" l="1"/>
  <c r="EP23" i="288"/>
  <c r="EP24" i="288" s="1"/>
  <c r="EP27" i="288" s="1"/>
  <c r="EP60" i="288"/>
  <c r="EQ83" i="325"/>
  <c r="EP74" i="265"/>
  <c r="EP32" i="286"/>
  <c r="EP43" i="286"/>
  <c r="EQ94" i="325" l="1"/>
  <c r="EQ112" i="325"/>
  <c r="EQ113" i="325" s="1"/>
  <c r="EQ119" i="325" s="1"/>
  <c r="EQ120" i="325" s="1"/>
  <c r="EQ131" i="325"/>
  <c r="EQ132" i="325" s="1"/>
  <c r="EQ28" i="327" l="1"/>
  <c r="EQ137" i="325"/>
  <c r="EQ136" i="325"/>
  <c r="EQ138" i="325" s="1"/>
  <c r="EQ27" i="327"/>
  <c r="EQ29" i="327" s="1"/>
  <c r="EQ32" i="327" s="1"/>
  <c r="EQ17" i="288"/>
  <c r="EQ95" i="325"/>
  <c r="EQ139" i="325" l="1"/>
  <c r="EQ35" i="265" s="1"/>
  <c r="EQ38" i="265" s="1"/>
  <c r="EQ12" i="288"/>
  <c r="EQ14" i="288" s="1"/>
  <c r="EQ22" i="288" s="1"/>
  <c r="EQ29" i="285"/>
  <c r="EQ9" i="285"/>
  <c r="EQ13" i="325"/>
  <c r="EQ14" i="325" s="1"/>
  <c r="EQ17" i="315" s="1"/>
  <c r="EQ45" i="315" s="1"/>
  <c r="EQ96" i="325"/>
  <c r="EQ100" i="325"/>
  <c r="EQ33" i="327"/>
  <c r="EQ34" i="327"/>
  <c r="EQ18" i="288" l="1"/>
  <c r="EQ19" i="288" s="1"/>
  <c r="EQ101" i="325"/>
  <c r="EQ40" i="265"/>
  <c r="EQ16" i="265"/>
  <c r="EQ34" i="288"/>
  <c r="EQ16" i="315"/>
  <c r="EQ44" i="315" s="1"/>
  <c r="EQ102" i="325" l="1"/>
  <c r="EQ41" i="265" s="1"/>
  <c r="EQ42" i="265" s="1"/>
  <c r="EQ46" i="265" s="1"/>
  <c r="EQ50" i="265" s="1"/>
  <c r="EQ53" i="265" s="1"/>
  <c r="EQ85" i="325"/>
  <c r="EQ86" i="325" s="1"/>
  <c r="EQ23" i="288"/>
  <c r="EQ24" i="288" s="1"/>
  <c r="EQ27" i="288" s="1"/>
  <c r="EQ36" i="288"/>
  <c r="EQ60" i="288" l="1"/>
  <c r="ER83" i="325"/>
  <c r="EQ74" i="265"/>
  <c r="EQ43" i="286"/>
  <c r="EQ32" i="286"/>
  <c r="ER94" i="325" l="1"/>
  <c r="ER112" i="325"/>
  <c r="ER113" i="325" s="1"/>
  <c r="ER119" i="325" s="1"/>
  <c r="ER120" i="325" s="1"/>
  <c r="ER131" i="325"/>
  <c r="ER132" i="325" s="1"/>
  <c r="ER137" i="325" l="1"/>
  <c r="ER28" i="327"/>
  <c r="ER27" i="327"/>
  <c r="ER29" i="327" s="1"/>
  <c r="ER32" i="327" s="1"/>
  <c r="ER136" i="325"/>
  <c r="ER138" i="325" s="1"/>
  <c r="ER17" i="288"/>
  <c r="ER95" i="325"/>
  <c r="ER139" i="325" l="1"/>
  <c r="ER35" i="265" s="1"/>
  <c r="ER38" i="265" s="1"/>
  <c r="ER29" i="285"/>
  <c r="ER9" i="285"/>
  <c r="ER13" i="325"/>
  <c r="ER14" i="325" s="1"/>
  <c r="ER17" i="315" s="1"/>
  <c r="ER45" i="315" s="1"/>
  <c r="ER12" i="288"/>
  <c r="ER14" i="288" s="1"/>
  <c r="ER22" i="288" s="1"/>
  <c r="ER96" i="325"/>
  <c r="ER100" i="325"/>
  <c r="ER34" i="327"/>
  <c r="ER33" i="327"/>
  <c r="ER101" i="325" l="1"/>
  <c r="ER40" i="265"/>
  <c r="ER16" i="265"/>
  <c r="ER34" i="288"/>
  <c r="ER16" i="315"/>
  <c r="ER44" i="315" s="1"/>
  <c r="ER102" i="325" l="1"/>
  <c r="ER41" i="265" s="1"/>
  <c r="ER42" i="265" s="1"/>
  <c r="ER46" i="265" s="1"/>
  <c r="ER50" i="265" s="1"/>
  <c r="ER53" i="265" s="1"/>
  <c r="ER85" i="325"/>
  <c r="ER86" i="325" s="1"/>
  <c r="ER18" i="288"/>
  <c r="ER19" i="288" s="1"/>
  <c r="ER36" i="288" l="1"/>
  <c r="ER23" i="288"/>
  <c r="ER24" i="288" s="1"/>
  <c r="ER27" i="288" s="1"/>
  <c r="ER60" i="288"/>
  <c r="ER74" i="265"/>
  <c r="ES83" i="325"/>
  <c r="ER43" i="286"/>
  <c r="ER32" i="286"/>
  <c r="ES112" i="325" l="1"/>
  <c r="ES113" i="325" s="1"/>
  <c r="ES119" i="325" s="1"/>
  <c r="ES120" i="325" s="1"/>
  <c r="ES131" i="325"/>
  <c r="ES132" i="325" s="1"/>
  <c r="ES94" i="325"/>
  <c r="ES17" i="288" l="1"/>
  <c r="ES95" i="325"/>
  <c r="ES28" i="327"/>
  <c r="ES137" i="325"/>
  <c r="ES27" i="327"/>
  <c r="ES136" i="325"/>
  <c r="ES138" i="325" l="1"/>
  <c r="ES96" i="325"/>
  <c r="ES100" i="325"/>
  <c r="ES29" i="327"/>
  <c r="ES32" i="327" s="1"/>
  <c r="ES33" i="327" l="1"/>
  <c r="ES34" i="327"/>
  <c r="ES101" i="325"/>
  <c r="ES40" i="265"/>
  <c r="ES16" i="265"/>
  <c r="ES139" i="325"/>
  <c r="ES35" i="265" s="1"/>
  <c r="ES38" i="265" s="1"/>
  <c r="ES12" i="288"/>
  <c r="ES14" i="288" s="1"/>
  <c r="ES22" i="288" s="1"/>
  <c r="ES13" i="325"/>
  <c r="ES14" i="325" s="1"/>
  <c r="ES17" i="315" s="1"/>
  <c r="ES45" i="315" s="1"/>
  <c r="ES29" i="285"/>
  <c r="ES9" i="285"/>
  <c r="ES102" i="325" l="1"/>
  <c r="ES41" i="265" s="1"/>
  <c r="ES85" i="325"/>
  <c r="ES86" i="325" s="1"/>
  <c r="ES16" i="315"/>
  <c r="ES44" i="315" s="1"/>
  <c r="ES34" i="288"/>
  <c r="ES42" i="265"/>
  <c r="ES46" i="265" s="1"/>
  <c r="ES50" i="265" s="1"/>
  <c r="ES53" i="265" s="1"/>
  <c r="ES18" i="288"/>
  <c r="ES19" i="288" s="1"/>
  <c r="ES23" i="288" l="1"/>
  <c r="ES24" i="288" s="1"/>
  <c r="ES27" i="288" s="1"/>
  <c r="ES36" i="288"/>
  <c r="ES60" i="288"/>
  <c r="ET83" i="325"/>
  <c r="ES74" i="265"/>
  <c r="ES32" i="286"/>
  <c r="ES43" i="286"/>
  <c r="ET94" i="325" l="1"/>
  <c r="ET131" i="325"/>
  <c r="ET132" i="325" s="1"/>
  <c r="ET112" i="325"/>
  <c r="ET113" i="325" s="1"/>
  <c r="ET119" i="325" s="1"/>
  <c r="ET120" i="325" s="1"/>
  <c r="ET27" i="327" l="1"/>
  <c r="ET136" i="325"/>
  <c r="ET137" i="325"/>
  <c r="ET28" i="327"/>
  <c r="ET95" i="325"/>
  <c r="ET138" i="325" l="1"/>
  <c r="ET96" i="325"/>
  <c r="ET100" i="325"/>
  <c r="ET17" i="288"/>
  <c r="ET29" i="327"/>
  <c r="ET32" i="327" s="1"/>
  <c r="ET40" i="265" l="1"/>
  <c r="ET16" i="265"/>
  <c r="ET101" i="325"/>
  <c r="ET33" i="327"/>
  <c r="ET34" i="327"/>
  <c r="ET139" i="325"/>
  <c r="ET35" i="265" s="1"/>
  <c r="ET38" i="265" s="1"/>
  <c r="ET12" i="288"/>
  <c r="ET14" i="288" s="1"/>
  <c r="ET13" i="325"/>
  <c r="ET14" i="325" s="1"/>
  <c r="ET29" i="285"/>
  <c r="ET9" i="285"/>
  <c r="ET22" i="288" l="1"/>
  <c r="ET102" i="325"/>
  <c r="ET41" i="265" s="1"/>
  <c r="ET85" i="325"/>
  <c r="ET86" i="325" s="1"/>
  <c r="ET34" i="288"/>
  <c r="ET16" i="315"/>
  <c r="ET44" i="315" s="1"/>
  <c r="ET42" i="265"/>
  <c r="ET18" i="288"/>
  <c r="ET19" i="288" s="1"/>
  <c r="ET17" i="315"/>
  <c r="ET45" i="315" s="1"/>
  <c r="ET60" i="288" l="1"/>
  <c r="ET74" i="265"/>
  <c r="EU83" i="325"/>
  <c r="ET46" i="265"/>
  <c r="ET23" i="288"/>
  <c r="ET36" i="288"/>
  <c r="ET24" i="288"/>
  <c r="ET50" i="265" l="1"/>
  <c r="EU112" i="325"/>
  <c r="EU113" i="325" s="1"/>
  <c r="EU119" i="325" s="1"/>
  <c r="EU120" i="325" s="1"/>
  <c r="EU131" i="325"/>
  <c r="EU132" i="325" s="1"/>
  <c r="EU94" i="325"/>
  <c r="ET27" i="288"/>
  <c r="EU137" i="325" l="1"/>
  <c r="EU28" i="327"/>
  <c r="EU27" i="327"/>
  <c r="EU136" i="325"/>
  <c r="EU138" i="325" s="1"/>
  <c r="EU95" i="325"/>
  <c r="ET53" i="265"/>
  <c r="EU96" i="325" l="1"/>
  <c r="EU100" i="325"/>
  <c r="EU29" i="327"/>
  <c r="EU32" i="327" s="1"/>
  <c r="EU17" i="288"/>
  <c r="ET43" i="286"/>
  <c r="ET32" i="286"/>
  <c r="EU139" i="325"/>
  <c r="EU35" i="265" s="1"/>
  <c r="EU38" i="265" s="1"/>
  <c r="EU12" i="288"/>
  <c r="EU14" i="288" s="1"/>
  <c r="EU29" i="285"/>
  <c r="EU9" i="285"/>
  <c r="EU13" i="325"/>
  <c r="EU14" i="325" s="1"/>
  <c r="EU34" i="288" l="1"/>
  <c r="EU16" i="315"/>
  <c r="EU44" i="315" s="1"/>
  <c r="EU34" i="327"/>
  <c r="EU33" i="327"/>
  <c r="EU101" i="325"/>
  <c r="EU18" i="288" s="1"/>
  <c r="EU19" i="288" s="1"/>
  <c r="EU17" i="315"/>
  <c r="EU45" i="315" s="1"/>
  <c r="EU22" i="288"/>
  <c r="EU16" i="265"/>
  <c r="EU40" i="265"/>
  <c r="EU23" i="288" l="1"/>
  <c r="EU24" i="288" s="1"/>
  <c r="EU36" i="288"/>
  <c r="EU102" i="325"/>
  <c r="EU41" i="265" s="1"/>
  <c r="EU42" i="265" s="1"/>
  <c r="EU85" i="325"/>
  <c r="EU86" i="325" s="1"/>
  <c r="EU27" i="288" l="1"/>
  <c r="EU46" i="265"/>
  <c r="EU60" i="288"/>
  <c r="EV83" i="325"/>
  <c r="EU74" i="265"/>
  <c r="EU50" i="265" l="1"/>
  <c r="EV94" i="325"/>
  <c r="EV131" i="325"/>
  <c r="EV132" i="325" s="1"/>
  <c r="EV112" i="325"/>
  <c r="EV113" i="325" s="1"/>
  <c r="EV119" i="325" s="1"/>
  <c r="EV120" i="325" s="1"/>
  <c r="EV137" i="325" l="1"/>
  <c r="EV28" i="327"/>
  <c r="EV17" i="288"/>
  <c r="EV95" i="325"/>
  <c r="EV27" i="327"/>
  <c r="EV29" i="327" s="1"/>
  <c r="EV32" i="327" s="1"/>
  <c r="EV136" i="325"/>
  <c r="EV138" i="325" s="1"/>
  <c r="EU53" i="265"/>
  <c r="EV139" i="325" l="1"/>
  <c r="EV35" i="265" s="1"/>
  <c r="EV38" i="265" s="1"/>
  <c r="EV12" i="288"/>
  <c r="EV14" i="288" s="1"/>
  <c r="EV13" i="325"/>
  <c r="EV14" i="325" s="1"/>
  <c r="EV29" i="285"/>
  <c r="EV9" i="285"/>
  <c r="EV34" i="327"/>
  <c r="EV33" i="327"/>
  <c r="EU43" i="286"/>
  <c r="EU32" i="286"/>
  <c r="EV96" i="325"/>
  <c r="EV100" i="325"/>
  <c r="EV40" i="265" l="1"/>
  <c r="EV16" i="265"/>
  <c r="EV17" i="315"/>
  <c r="EV45" i="315" s="1"/>
  <c r="EV22" i="288"/>
  <c r="EV101" i="325"/>
  <c r="EV34" i="288"/>
  <c r="EV16" i="315"/>
  <c r="EV44" i="315" s="1"/>
  <c r="EV102" i="325" l="1"/>
  <c r="EV41" i="265" s="1"/>
  <c r="EV42" i="265" s="1"/>
  <c r="EV85" i="325"/>
  <c r="EV86" i="325" s="1"/>
  <c r="EV18" i="288"/>
  <c r="EV19" i="288" s="1"/>
  <c r="EV23" i="288" l="1"/>
  <c r="EV24" i="288" s="1"/>
  <c r="EV36" i="288"/>
  <c r="EV60" i="288"/>
  <c r="EW83" i="325"/>
  <c r="EV74" i="265"/>
  <c r="EV46" i="265"/>
  <c r="EV50" i="265" l="1"/>
  <c r="EW131" i="325"/>
  <c r="EW132" i="325" s="1"/>
  <c r="EW94" i="325"/>
  <c r="EW112" i="325"/>
  <c r="EW113" i="325" s="1"/>
  <c r="EW119" i="325" s="1"/>
  <c r="EW120" i="325" s="1"/>
  <c r="EV27" i="288"/>
  <c r="EW17" i="288" l="1"/>
  <c r="EW95" i="325"/>
  <c r="EW137" i="325"/>
  <c r="EW28" i="327"/>
  <c r="EW29" i="327" s="1"/>
  <c r="EW32" i="327" s="1"/>
  <c r="EW27" i="327"/>
  <c r="EW136" i="325"/>
  <c r="EW138" i="325" s="1"/>
  <c r="EV53" i="265"/>
  <c r="EW139" i="325" l="1"/>
  <c r="EW35" i="265" s="1"/>
  <c r="EW38" i="265" s="1"/>
  <c r="EW12" i="288"/>
  <c r="EW14" i="288" s="1"/>
  <c r="EW29" i="285"/>
  <c r="EW13" i="325"/>
  <c r="EW14" i="325" s="1"/>
  <c r="EW9" i="285"/>
  <c r="EW33" i="327"/>
  <c r="EW34" i="327"/>
  <c r="EW96" i="325"/>
  <c r="EW100" i="325"/>
  <c r="EV43" i="286"/>
  <c r="EV32" i="286"/>
  <c r="EW22" i="288" l="1"/>
  <c r="EW40" i="265"/>
  <c r="EW16" i="265"/>
  <c r="EW17" i="315"/>
  <c r="EW45" i="315" s="1"/>
  <c r="EW101" i="325"/>
  <c r="EW34" i="288"/>
  <c r="EW16" i="315"/>
  <c r="EW44" i="315" s="1"/>
  <c r="EW102" i="325" l="1"/>
  <c r="EW41" i="265" s="1"/>
  <c r="EW42" i="265" s="1"/>
  <c r="EW85" i="325"/>
  <c r="EW86" i="325" s="1"/>
  <c r="EW18" i="288"/>
  <c r="EW19" i="288" s="1"/>
  <c r="EW60" i="288" l="1"/>
  <c r="EX83" i="325"/>
  <c r="EW74" i="265"/>
  <c r="EW23" i="288"/>
  <c r="EW24" i="288" s="1"/>
  <c r="EW36" i="288"/>
  <c r="EW46" i="265"/>
  <c r="EW50" i="265" l="1"/>
  <c r="EX112" i="325"/>
  <c r="EX113" i="325" s="1"/>
  <c r="EX119" i="325" s="1"/>
  <c r="EX120" i="325" s="1"/>
  <c r="EX131" i="325"/>
  <c r="EX132" i="325" s="1"/>
  <c r="EX94" i="325"/>
  <c r="EW27" i="288"/>
  <c r="EX27" i="327" l="1"/>
  <c r="EX136" i="325"/>
  <c r="EX137" i="325"/>
  <c r="EX28" i="327"/>
  <c r="EX95" i="325"/>
  <c r="EW53" i="265"/>
  <c r="EX138" i="325" l="1"/>
  <c r="EX96" i="325"/>
  <c r="EX100" i="325"/>
  <c r="EX17" i="288"/>
  <c r="EW43" i="286"/>
  <c r="EW32" i="286"/>
  <c r="EX29" i="327"/>
  <c r="EX32" i="327" s="1"/>
  <c r="EX33" i="327" l="1"/>
  <c r="EX34" i="327"/>
  <c r="EX101" i="325"/>
  <c r="EX18" i="288" s="1"/>
  <c r="EX19" i="288" s="1"/>
  <c r="EX16" i="265"/>
  <c r="EX40" i="265"/>
  <c r="EX139" i="325"/>
  <c r="EX35" i="265" s="1"/>
  <c r="EX38" i="265" s="1"/>
  <c r="EX13" i="325"/>
  <c r="EX14" i="325" s="1"/>
  <c r="EX29" i="285"/>
  <c r="EX12" i="288"/>
  <c r="EX14" i="288" s="1"/>
  <c r="EX9" i="285"/>
  <c r="EX36" i="288" l="1"/>
  <c r="EX23" i="288"/>
  <c r="EX17" i="315"/>
  <c r="EX45" i="315" s="1"/>
  <c r="EX102" i="325"/>
  <c r="EX41" i="265" s="1"/>
  <c r="EX85" i="325"/>
  <c r="EX86" i="325" s="1"/>
  <c r="EX42" i="265"/>
  <c r="EX16" i="315"/>
  <c r="EX44" i="315" s="1"/>
  <c r="EX34" i="288"/>
  <c r="EX22" i="288"/>
  <c r="EX24" i="288" s="1"/>
  <c r="EX60" i="288" l="1"/>
  <c r="EX74" i="265"/>
  <c r="EY83" i="325"/>
  <c r="EX27" i="288"/>
  <c r="EX46" i="265"/>
  <c r="EY131" i="325" l="1"/>
  <c r="EY132" i="325" s="1"/>
  <c r="EY112" i="325"/>
  <c r="EY113" i="325" s="1"/>
  <c r="EY119" i="325" s="1"/>
  <c r="EY120" i="325" s="1"/>
  <c r="EY94" i="325"/>
  <c r="EX50" i="265"/>
  <c r="EY95" i="325" l="1"/>
  <c r="EX53" i="265"/>
  <c r="EY27" i="327"/>
  <c r="EY136" i="325"/>
  <c r="EY137" i="325"/>
  <c r="EY28" i="327"/>
  <c r="EX32" i="286" l="1"/>
  <c r="EX43" i="286"/>
  <c r="EY138" i="325"/>
  <c r="EY96" i="325"/>
  <c r="EY100" i="325"/>
  <c r="EY29" i="327"/>
  <c r="EY32" i="327" s="1"/>
  <c r="EY17" i="288"/>
  <c r="EY33" i="327" l="1"/>
  <c r="EY34" i="327"/>
  <c r="EY101" i="325"/>
  <c r="EY139" i="325"/>
  <c r="EY35" i="265" s="1"/>
  <c r="EY38" i="265" s="1"/>
  <c r="EY12" i="288"/>
  <c r="EY14" i="288" s="1"/>
  <c r="EY22" i="288" s="1"/>
  <c r="EY9" i="285"/>
  <c r="EY13" i="325"/>
  <c r="EY14" i="325" s="1"/>
  <c r="EY17" i="315" s="1"/>
  <c r="EY45" i="315" s="1"/>
  <c r="EY29" i="285"/>
  <c r="EY40" i="265"/>
  <c r="EY16" i="265"/>
  <c r="EY102" i="325" l="1"/>
  <c r="EY41" i="265" s="1"/>
  <c r="EY85" i="325"/>
  <c r="EY86" i="325" s="1"/>
  <c r="EY18" i="288"/>
  <c r="EY19" i="288" s="1"/>
  <c r="EY34" i="288"/>
  <c r="EY16" i="315"/>
  <c r="EY44" i="315" s="1"/>
  <c r="EY42" i="265"/>
  <c r="EY46" i="265" s="1"/>
  <c r="EY50" i="265" s="1"/>
  <c r="EY53" i="265" s="1"/>
  <c r="EY43" i="286" l="1"/>
  <c r="EY32" i="286"/>
  <c r="EY23" i="288"/>
  <c r="EY24" i="288" s="1"/>
  <c r="EY27" i="288" s="1"/>
  <c r="EY36" i="288"/>
  <c r="EY60" i="288"/>
  <c r="EY74" i="265"/>
  <c r="EZ83" i="325"/>
  <c r="EZ112" i="325" l="1"/>
  <c r="EZ113" i="325" s="1"/>
  <c r="EZ119" i="325" s="1"/>
  <c r="EZ120" i="325" s="1"/>
  <c r="EZ94" i="325"/>
  <c r="EZ131" i="325"/>
  <c r="EZ132" i="325" s="1"/>
  <c r="EZ17" i="288" l="1"/>
  <c r="EZ95" i="325"/>
  <c r="EZ28" i="327"/>
  <c r="EZ29" i="327" s="1"/>
  <c r="EZ32" i="327" s="1"/>
  <c r="EZ137" i="325"/>
  <c r="EZ27" i="327"/>
  <c r="EZ136" i="325"/>
  <c r="EZ33" i="327" l="1"/>
  <c r="EZ34" i="327"/>
  <c r="EZ138" i="325"/>
  <c r="EZ96" i="325"/>
  <c r="EZ100" i="325"/>
  <c r="EZ40" i="265" l="1"/>
  <c r="EZ16" i="265"/>
  <c r="EZ139" i="325"/>
  <c r="EZ35" i="265" s="1"/>
  <c r="EZ38" i="265" s="1"/>
  <c r="EZ12" i="288"/>
  <c r="EZ14" i="288" s="1"/>
  <c r="EZ22" i="288" s="1"/>
  <c r="EZ13" i="325"/>
  <c r="EZ14" i="325" s="1"/>
  <c r="EZ17" i="315" s="1"/>
  <c r="EZ45" i="315" s="1"/>
  <c r="EZ29" i="285"/>
  <c r="EZ9" i="285"/>
  <c r="EZ18" i="288"/>
  <c r="EZ19" i="288" s="1"/>
  <c r="EZ101" i="325"/>
  <c r="EZ23" i="288" l="1"/>
  <c r="EZ36" i="288"/>
  <c r="EZ24" i="288"/>
  <c r="EZ27" i="288" s="1"/>
  <c r="EZ34" i="288"/>
  <c r="EZ16" i="315"/>
  <c r="EZ44" i="315" s="1"/>
  <c r="EZ102" i="325"/>
  <c r="EZ41" i="265" s="1"/>
  <c r="EZ42" i="265" s="1"/>
  <c r="EZ46" i="265" s="1"/>
  <c r="EZ50" i="265" s="1"/>
  <c r="EZ53" i="265" s="1"/>
  <c r="EZ85" i="325"/>
  <c r="EZ86" i="325" s="1"/>
  <c r="EZ32" i="286" l="1"/>
  <c r="EZ43" i="286"/>
  <c r="EZ60" i="288"/>
  <c r="FA83" i="325"/>
  <c r="EZ74" i="265"/>
  <c r="FA112" i="325" l="1"/>
  <c r="FA113" i="325" s="1"/>
  <c r="FA119" i="325" s="1"/>
  <c r="FA120" i="325" s="1"/>
  <c r="FA94" i="325"/>
  <c r="FA131" i="325"/>
  <c r="FA132" i="325" s="1"/>
  <c r="FA28" i="327" l="1"/>
  <c r="FA29" i="327" s="1"/>
  <c r="FA32" i="327" s="1"/>
  <c r="FA137" i="325"/>
  <c r="FA95" i="325"/>
  <c r="FA136" i="325"/>
  <c r="FA138" i="325" s="1"/>
  <c r="FA27" i="327"/>
  <c r="FA96" i="325" l="1"/>
  <c r="FA100" i="325"/>
  <c r="FA17" i="288"/>
  <c r="FA139" i="325"/>
  <c r="FA35" i="265" s="1"/>
  <c r="FA38" i="265" s="1"/>
  <c r="FA12" i="288"/>
  <c r="FA14" i="288" s="1"/>
  <c r="FA22" i="288" s="1"/>
  <c r="FA29" i="285"/>
  <c r="FA9" i="285"/>
  <c r="FA13" i="325"/>
  <c r="FA14" i="325" s="1"/>
  <c r="FA17" i="315" s="1"/>
  <c r="FA45" i="315" s="1"/>
  <c r="FA33" i="327"/>
  <c r="FA34" i="327"/>
  <c r="FA18" i="288" l="1"/>
  <c r="FA19" i="288" s="1"/>
  <c r="FA101" i="325"/>
  <c r="FA34" i="288"/>
  <c r="FA16" i="315"/>
  <c r="FA44" i="315" s="1"/>
  <c r="FA16" i="265"/>
  <c r="FA40" i="265"/>
  <c r="FA42" i="265" l="1"/>
  <c r="FA46" i="265" s="1"/>
  <c r="FA50" i="265" s="1"/>
  <c r="FA53" i="265" s="1"/>
  <c r="FA102" i="325"/>
  <c r="FA41" i="265" s="1"/>
  <c r="FA85" i="325"/>
  <c r="FA86" i="325" s="1"/>
  <c r="FA23" i="288"/>
  <c r="FA24" i="288" s="1"/>
  <c r="FA27" i="288" s="1"/>
  <c r="FA36" i="288"/>
  <c r="FA60" i="288" l="1"/>
  <c r="FA74" i="265"/>
  <c r="FB83" i="325"/>
  <c r="FA43" i="286"/>
  <c r="FA32" i="286"/>
  <c r="FB94" i="325" l="1"/>
  <c r="FB131" i="325"/>
  <c r="FB132" i="325" s="1"/>
  <c r="FB112" i="325"/>
  <c r="FB113" i="325" s="1"/>
  <c r="FB119" i="325" s="1"/>
  <c r="FB120" i="325" s="1"/>
  <c r="FB136" i="325" l="1"/>
  <c r="FB27" i="327"/>
  <c r="FB28" i="327"/>
  <c r="FB137" i="325"/>
  <c r="FB95" i="325"/>
  <c r="FB96" i="325" l="1"/>
  <c r="FB100" i="325"/>
  <c r="FB29" i="327"/>
  <c r="FB32" i="327" s="1"/>
  <c r="FB17" i="288"/>
  <c r="FB138" i="325"/>
  <c r="FB34" i="327" l="1"/>
  <c r="FB33" i="327"/>
  <c r="FB101" i="325"/>
  <c r="FB139" i="325"/>
  <c r="FB35" i="265" s="1"/>
  <c r="FB38" i="265" s="1"/>
  <c r="FB9" i="285"/>
  <c r="FB13" i="325"/>
  <c r="FB14" i="325" s="1"/>
  <c r="FB17" i="315" s="1"/>
  <c r="FB45" i="315" s="1"/>
  <c r="FB29" i="285"/>
  <c r="FB12" i="288"/>
  <c r="FB14" i="288" s="1"/>
  <c r="FB22" i="288" s="1"/>
  <c r="FB16" i="265"/>
  <c r="FB40" i="265"/>
  <c r="FB102" i="325" l="1"/>
  <c r="FB41" i="265" s="1"/>
  <c r="FB85" i="325"/>
  <c r="FB86" i="325" s="1"/>
  <c r="FB18" i="288"/>
  <c r="FB19" i="288" s="1"/>
  <c r="FB34" i="288"/>
  <c r="FB16" i="315"/>
  <c r="FB44" i="315" s="1"/>
  <c r="FB42" i="265"/>
  <c r="FB46" i="265" s="1"/>
  <c r="FB50" i="265" s="1"/>
  <c r="FB53" i="265" s="1"/>
  <c r="FB43" i="286" l="1"/>
  <c r="FB32" i="286"/>
  <c r="FB23" i="288"/>
  <c r="FB24" i="288" s="1"/>
  <c r="FB27" i="288" s="1"/>
  <c r="FB36" i="288"/>
  <c r="FB60" i="288"/>
  <c r="FB74" i="265"/>
  <c r="FC83" i="325"/>
  <c r="FC131" i="325" l="1"/>
  <c r="FC132" i="325" s="1"/>
  <c r="FC94" i="325"/>
  <c r="FC112" i="325"/>
  <c r="FC113" i="325" s="1"/>
  <c r="FC119" i="325" s="1"/>
  <c r="FC120" i="325" s="1"/>
  <c r="FC136" i="325" l="1"/>
  <c r="FC27" i="327"/>
  <c r="FC29" i="327" s="1"/>
  <c r="FC32" i="327" s="1"/>
  <c r="FC95" i="325"/>
  <c r="FC28" i="327"/>
  <c r="FC137" i="325"/>
  <c r="FC96" i="325" l="1"/>
  <c r="FC100" i="325"/>
  <c r="FC17" i="288"/>
  <c r="FC34" i="327"/>
  <c r="FC33" i="327"/>
  <c r="FC138" i="325"/>
  <c r="FC139" i="325" l="1"/>
  <c r="FC35" i="265" s="1"/>
  <c r="FC38" i="265" s="1"/>
  <c r="FC12" i="288"/>
  <c r="FC14" i="288" s="1"/>
  <c r="FC22" i="288" s="1"/>
  <c r="FC13" i="325"/>
  <c r="FC14" i="325" s="1"/>
  <c r="FC17" i="315" s="1"/>
  <c r="FC45" i="315" s="1"/>
  <c r="FC9" i="285"/>
  <c r="FC29" i="285"/>
  <c r="FC101" i="325"/>
  <c r="FC40" i="265"/>
  <c r="FC16" i="265"/>
  <c r="FC102" i="325" l="1"/>
  <c r="FC41" i="265" s="1"/>
  <c r="FC85" i="325"/>
  <c r="FC86" i="325" s="1"/>
  <c r="FC18" i="288"/>
  <c r="FC19" i="288" s="1"/>
  <c r="FC34" i="288"/>
  <c r="FC16" i="315"/>
  <c r="FC44" i="315" s="1"/>
  <c r="FC42" i="265"/>
  <c r="FC46" i="265" s="1"/>
  <c r="FC50" i="265" s="1"/>
  <c r="FC53" i="265" s="1"/>
  <c r="FC32" i="286" l="1"/>
  <c r="FC43" i="286"/>
  <c r="FC36" i="288"/>
  <c r="FC23" i="288"/>
  <c r="FC24" i="288" s="1"/>
  <c r="FC27" i="288" s="1"/>
  <c r="FC60" i="288"/>
  <c r="FC74" i="265"/>
  <c r="FD83" i="325"/>
  <c r="FD94" i="325" l="1"/>
  <c r="FD112" i="325"/>
  <c r="FD113" i="325" s="1"/>
  <c r="FD119" i="325" s="1"/>
  <c r="FD120" i="325" s="1"/>
  <c r="FD131" i="325"/>
  <c r="FD132" i="325" s="1"/>
  <c r="FD137" i="325" l="1"/>
  <c r="FD28" i="327"/>
  <c r="FD136" i="325"/>
  <c r="FD138" i="325" s="1"/>
  <c r="FD27" i="327"/>
  <c r="FD95" i="325"/>
  <c r="FD139" i="325" l="1"/>
  <c r="FD35" i="265" s="1"/>
  <c r="FD38" i="265" s="1"/>
  <c r="FD12" i="288"/>
  <c r="FD14" i="288" s="1"/>
  <c r="FD22" i="288" s="1"/>
  <c r="FD13" i="325"/>
  <c r="FD14" i="325" s="1"/>
  <c r="FD17" i="315" s="1"/>
  <c r="FD45" i="315" s="1"/>
  <c r="FD9" i="285"/>
  <c r="FD29" i="285"/>
  <c r="FD96" i="325"/>
  <c r="FD100" i="325"/>
  <c r="FD29" i="327"/>
  <c r="FD32" i="327" s="1"/>
  <c r="FD17" i="288"/>
  <c r="FD101" i="325" l="1"/>
  <c r="FD34" i="327"/>
  <c r="FD33" i="327"/>
  <c r="FD16" i="265"/>
  <c r="FD40" i="265"/>
  <c r="FD34" i="288"/>
  <c r="FD16" i="315"/>
  <c r="FD44" i="315" s="1"/>
  <c r="FD102" i="325" l="1"/>
  <c r="FD41" i="265" s="1"/>
  <c r="FD42" i="265" s="1"/>
  <c r="FD46" i="265" s="1"/>
  <c r="FD50" i="265" s="1"/>
  <c r="FD53" i="265" s="1"/>
  <c r="FD85" i="325"/>
  <c r="FD86" i="325" s="1"/>
  <c r="FD18" i="288"/>
  <c r="FD19" i="288" s="1"/>
  <c r="FD23" i="288" l="1"/>
  <c r="FD24" i="288" s="1"/>
  <c r="FD27" i="288" s="1"/>
  <c r="FD36" i="288"/>
  <c r="FD60" i="288"/>
  <c r="FE83" i="325"/>
  <c r="FD74" i="265"/>
  <c r="FD32" i="286"/>
  <c r="FD43" i="286"/>
  <c r="FE94" i="325" l="1"/>
  <c r="FE131" i="325"/>
  <c r="FE132" i="325" s="1"/>
  <c r="FE112" i="325"/>
  <c r="FE113" i="325" s="1"/>
  <c r="FE119" i="325" s="1"/>
  <c r="FE120" i="325" s="1"/>
  <c r="FE27" i="327" l="1"/>
  <c r="FE136" i="325"/>
  <c r="FE28" i="327"/>
  <c r="FE137" i="325"/>
  <c r="FE17" i="288"/>
  <c r="FE95" i="325"/>
  <c r="FE96" i="325" l="1"/>
  <c r="FE100" i="325"/>
  <c r="FE138" i="325"/>
  <c r="FE29" i="327"/>
  <c r="FE32" i="327" s="1"/>
  <c r="FE139" i="325" l="1"/>
  <c r="FE35" i="265" s="1"/>
  <c r="FE38" i="265" s="1"/>
  <c r="FE12" i="288"/>
  <c r="FE14" i="288" s="1"/>
  <c r="FE22" i="288" s="1"/>
  <c r="FE9" i="285"/>
  <c r="FE29" i="285"/>
  <c r="FE13" i="325"/>
  <c r="FE14" i="325" s="1"/>
  <c r="FE17" i="315" s="1"/>
  <c r="FE45" i="315" s="1"/>
  <c r="FE101" i="325"/>
  <c r="FE18" i="288" s="1"/>
  <c r="FE19" i="288" s="1"/>
  <c r="FE34" i="327"/>
  <c r="FE33" i="327"/>
  <c r="FE40" i="265"/>
  <c r="FE16" i="265"/>
  <c r="FE23" i="288" l="1"/>
  <c r="FE36" i="288"/>
  <c r="FE24" i="288"/>
  <c r="FE27" i="288" s="1"/>
  <c r="FE102" i="325"/>
  <c r="FE41" i="265" s="1"/>
  <c r="FE42" i="265" s="1"/>
  <c r="FE46" i="265" s="1"/>
  <c r="FE50" i="265" s="1"/>
  <c r="FE53" i="265" s="1"/>
  <c r="FE85" i="325"/>
  <c r="FE86" i="325" s="1"/>
  <c r="FE16" i="315"/>
  <c r="FE44" i="315" s="1"/>
  <c r="FE34" i="288"/>
  <c r="FE43" i="286" l="1"/>
  <c r="FE32" i="286"/>
  <c r="FE60" i="288"/>
  <c r="FE74" i="265"/>
  <c r="FF83" i="325"/>
  <c r="FF112" i="325" l="1"/>
  <c r="FF113" i="325" s="1"/>
  <c r="FF119" i="325" s="1"/>
  <c r="FF120" i="325" s="1"/>
  <c r="FF94" i="325"/>
  <c r="FF131" i="325"/>
  <c r="FF132" i="325" s="1"/>
  <c r="FF28" i="327" l="1"/>
  <c r="FF137" i="325"/>
  <c r="FF95" i="325"/>
  <c r="FF27" i="327"/>
  <c r="FF29" i="327" s="1"/>
  <c r="FF32" i="327" s="1"/>
  <c r="FF136" i="325"/>
  <c r="FF138" i="325" s="1"/>
  <c r="FF96" i="325" l="1"/>
  <c r="FF100" i="325"/>
  <c r="FF17" i="288"/>
  <c r="FF139" i="325"/>
  <c r="FF35" i="265" s="1"/>
  <c r="FF38" i="265" s="1"/>
  <c r="FF12" i="288"/>
  <c r="FF14" i="288" s="1"/>
  <c r="FF22" i="288" s="1"/>
  <c r="FF13" i="325"/>
  <c r="FF14" i="325" s="1"/>
  <c r="FF17" i="315" s="1"/>
  <c r="FF45" i="315" s="1"/>
  <c r="FF29" i="285"/>
  <c r="FF9" i="285"/>
  <c r="FF33" i="327"/>
  <c r="FF34" i="327"/>
  <c r="FF101" i="325" l="1"/>
  <c r="FF34" i="288"/>
  <c r="FF16" i="315"/>
  <c r="FF44" i="315" s="1"/>
  <c r="FF40" i="265"/>
  <c r="FF16" i="265"/>
  <c r="FF42" i="265" l="1"/>
  <c r="FF46" i="265" s="1"/>
  <c r="FF50" i="265" s="1"/>
  <c r="FF53" i="265" s="1"/>
  <c r="FF102" i="325"/>
  <c r="FF41" i="265" s="1"/>
  <c r="FF85" i="325"/>
  <c r="FF86" i="325" s="1"/>
  <c r="FF18" i="288"/>
  <c r="FF19" i="288" s="1"/>
  <c r="FF60" i="288" l="1"/>
  <c r="FG83" i="325"/>
  <c r="FF74" i="265"/>
  <c r="FF23" i="288"/>
  <c r="FF24" i="288" s="1"/>
  <c r="FF27" i="288" s="1"/>
  <c r="FF36" i="288"/>
  <c r="FF32" i="286"/>
  <c r="FF43" i="286"/>
  <c r="FG94" i="325" l="1"/>
  <c r="FG112" i="325"/>
  <c r="FG113" i="325" s="1"/>
  <c r="FG119" i="325" s="1"/>
  <c r="FG120" i="325" s="1"/>
  <c r="FG131" i="325"/>
  <c r="FG132" i="325" s="1"/>
  <c r="FG137" i="325" l="1"/>
  <c r="FG28" i="327"/>
  <c r="FG27" i="327"/>
  <c r="FG29" i="327" s="1"/>
  <c r="FG32" i="327" s="1"/>
  <c r="FG136" i="325"/>
  <c r="FG138" i="325" s="1"/>
  <c r="FG17" i="288"/>
  <c r="FG95" i="325"/>
  <c r="FG33" i="327" l="1"/>
  <c r="FG34" i="327"/>
  <c r="FG96" i="325"/>
  <c r="FG100" i="325"/>
  <c r="FG139" i="325"/>
  <c r="FG35" i="265" s="1"/>
  <c r="FG38" i="265" s="1"/>
  <c r="FG13" i="325"/>
  <c r="FG14" i="325" s="1"/>
  <c r="FG17" i="315" s="1"/>
  <c r="FG45" i="315" s="1"/>
  <c r="FG9" i="285"/>
  <c r="FG29" i="285"/>
  <c r="FG12" i="288"/>
  <c r="FG14" i="288" s="1"/>
  <c r="FG22" i="288" s="1"/>
  <c r="FG18" i="288" l="1"/>
  <c r="FG19" i="288" s="1"/>
  <c r="FG101" i="325"/>
  <c r="FG40" i="265"/>
  <c r="FG16" i="265"/>
  <c r="FG16" i="315"/>
  <c r="FG44" i="315" s="1"/>
  <c r="FG34" i="288"/>
  <c r="FG102" i="325" l="1"/>
  <c r="FG41" i="265" s="1"/>
  <c r="FG42" i="265" s="1"/>
  <c r="FG46" i="265" s="1"/>
  <c r="FG50" i="265" s="1"/>
  <c r="FG53" i="265" s="1"/>
  <c r="FG85" i="325"/>
  <c r="FG86" i="325" s="1"/>
  <c r="FG36" i="288"/>
  <c r="FG23" i="288"/>
  <c r="FG24" i="288" s="1"/>
  <c r="FG27" i="288" s="1"/>
  <c r="FG60" i="288" l="1"/>
  <c r="FG74" i="265"/>
  <c r="FH83" i="325"/>
  <c r="FG32" i="286"/>
  <c r="FG43" i="286"/>
  <c r="FH131" i="325" l="1"/>
  <c r="FH132" i="325" s="1"/>
  <c r="FH112" i="325"/>
  <c r="FH113" i="325" s="1"/>
  <c r="FH119" i="325" s="1"/>
  <c r="FH120" i="325" s="1"/>
  <c r="FH94" i="325"/>
  <c r="FH27" i="327" l="1"/>
  <c r="FH136" i="325"/>
  <c r="FH95" i="325"/>
  <c r="FH17" i="288" s="1"/>
  <c r="FH28" i="327"/>
  <c r="FH29" i="327" s="1"/>
  <c r="FH32" i="327" s="1"/>
  <c r="FH137" i="325"/>
  <c r="FH138" i="325" l="1"/>
  <c r="FH96" i="325"/>
  <c r="FH100" i="325"/>
  <c r="FH34" i="327"/>
  <c r="FH33" i="327"/>
  <c r="FH40" i="265" l="1"/>
  <c r="FH16" i="265"/>
  <c r="FH101" i="325"/>
  <c r="FH18" i="288" s="1"/>
  <c r="FH19" i="288" s="1"/>
  <c r="FH139" i="325"/>
  <c r="FH35" i="265" s="1"/>
  <c r="FH38" i="265" s="1"/>
  <c r="FH12" i="288"/>
  <c r="FH14" i="288" s="1"/>
  <c r="FH22" i="288" s="1"/>
  <c r="FH13" i="325"/>
  <c r="FH14" i="325" s="1"/>
  <c r="FH17" i="315" s="1"/>
  <c r="FH45" i="315" s="1"/>
  <c r="FH9" i="285"/>
  <c r="FH29" i="285"/>
  <c r="FH36" i="288" l="1"/>
  <c r="FH23" i="288"/>
  <c r="FH24" i="288"/>
  <c r="FH27" i="288" s="1"/>
  <c r="FH102" i="325"/>
  <c r="FH41" i="265" s="1"/>
  <c r="FH85" i="325"/>
  <c r="FH86" i="325" s="1"/>
  <c r="FH34" i="288"/>
  <c r="FH16" i="315"/>
  <c r="FH44" i="315" s="1"/>
  <c r="FH42" i="265"/>
  <c r="FH46" i="265" s="1"/>
  <c r="FH50" i="265" s="1"/>
  <c r="FH53" i="265" s="1"/>
  <c r="FH32" i="286" l="1"/>
  <c r="FH43" i="286"/>
  <c r="FH60" i="288"/>
  <c r="FI83" i="325"/>
  <c r="FH74" i="265"/>
  <c r="FI94" i="325" l="1"/>
  <c r="FI131" i="325"/>
  <c r="FI132" i="325" s="1"/>
  <c r="FI112" i="325"/>
  <c r="FI113" i="325" s="1"/>
  <c r="FI119" i="325" s="1"/>
  <c r="FI120" i="325" s="1"/>
  <c r="FI27" i="327" l="1"/>
  <c r="FI136" i="325"/>
  <c r="FI28" i="327"/>
  <c r="FI137" i="325"/>
  <c r="FI17" i="288"/>
  <c r="FI95" i="325"/>
  <c r="FI96" i="325" l="1"/>
  <c r="FI100" i="325"/>
  <c r="FI138" i="325"/>
  <c r="FI29" i="327"/>
  <c r="FI32" i="327" s="1"/>
  <c r="FI34" i="327" l="1"/>
  <c r="FI33" i="327"/>
  <c r="FI101" i="325"/>
  <c r="FI139" i="325"/>
  <c r="FI35" i="265" s="1"/>
  <c r="FI38" i="265" s="1"/>
  <c r="FI12" i="288"/>
  <c r="FI14" i="288" s="1"/>
  <c r="FI22" i="288" s="1"/>
  <c r="FI9" i="285"/>
  <c r="FI29" i="285"/>
  <c r="FI13" i="325"/>
  <c r="FI14" i="325" s="1"/>
  <c r="FI17" i="315" s="1"/>
  <c r="FI45" i="315" s="1"/>
  <c r="FI16" i="265"/>
  <c r="FI40" i="265"/>
  <c r="FI102" i="325" l="1"/>
  <c r="FI41" i="265" s="1"/>
  <c r="FI42" i="265" s="1"/>
  <c r="FI46" i="265" s="1"/>
  <c r="FI50" i="265" s="1"/>
  <c r="FI53" i="265" s="1"/>
  <c r="FI85" i="325"/>
  <c r="FI86" i="325" s="1"/>
  <c r="FI18" i="288"/>
  <c r="FI19" i="288" s="1"/>
  <c r="FI34" i="288"/>
  <c r="FI16" i="315"/>
  <c r="FI44" i="315" s="1"/>
  <c r="FI32" i="286" l="1"/>
  <c r="FI43" i="286"/>
  <c r="FI60" i="288"/>
  <c r="FI74" i="265"/>
  <c r="FJ83" i="325"/>
  <c r="FI23" i="288"/>
  <c r="FI24" i="288" s="1"/>
  <c r="FI27" i="288" s="1"/>
  <c r="FI36" i="288"/>
  <c r="FJ131" i="325" l="1"/>
  <c r="FJ132" i="325" s="1"/>
  <c r="FJ112" i="325"/>
  <c r="FJ113" i="325" s="1"/>
  <c r="FJ119" i="325" s="1"/>
  <c r="FJ120" i="325" s="1"/>
  <c r="FJ94" i="325"/>
  <c r="FJ17" i="288" l="1"/>
  <c r="FJ95" i="325"/>
  <c r="FJ27" i="327"/>
  <c r="FJ29" i="327" s="1"/>
  <c r="FJ32" i="327" s="1"/>
  <c r="FJ136" i="325"/>
  <c r="FJ138" i="325" s="1"/>
  <c r="FJ137" i="325"/>
  <c r="FJ28" i="327"/>
  <c r="FJ33" i="327" l="1"/>
  <c r="FJ34" i="327"/>
  <c r="FJ139" i="325"/>
  <c r="FJ35" i="265" s="1"/>
  <c r="FJ38" i="265" s="1"/>
  <c r="FJ9" i="285"/>
  <c r="FJ29" i="285"/>
  <c r="FJ12" i="288"/>
  <c r="FJ14" i="288" s="1"/>
  <c r="FJ22" i="288" s="1"/>
  <c r="FJ13" i="325"/>
  <c r="FJ14" i="325" s="1"/>
  <c r="FJ17" i="315" s="1"/>
  <c r="FJ45" i="315" s="1"/>
  <c r="FJ96" i="325"/>
  <c r="FJ100" i="325"/>
  <c r="FJ16" i="315" l="1"/>
  <c r="FJ44" i="315" s="1"/>
  <c r="FJ34" i="288"/>
  <c r="FJ16" i="265"/>
  <c r="FJ40" i="265"/>
  <c r="FJ101" i="325"/>
  <c r="FJ42" i="265" l="1"/>
  <c r="FJ46" i="265" s="1"/>
  <c r="FJ50" i="265" s="1"/>
  <c r="FJ53" i="265" s="1"/>
  <c r="FJ102" i="325"/>
  <c r="FJ41" i="265" s="1"/>
  <c r="FJ85" i="325"/>
  <c r="FJ86" i="325" s="1"/>
  <c r="FJ18" i="288"/>
  <c r="FJ19" i="288" s="1"/>
  <c r="FJ23" i="288" l="1"/>
  <c r="FJ24" i="288" s="1"/>
  <c r="FJ27" i="288" s="1"/>
  <c r="FJ36" i="288"/>
  <c r="FJ60" i="288"/>
  <c r="FK83" i="325"/>
  <c r="FJ74" i="265"/>
  <c r="FJ43" i="286"/>
  <c r="FJ32" i="286"/>
  <c r="FK131" i="325" l="1"/>
  <c r="FK132" i="325" s="1"/>
  <c r="FK112" i="325"/>
  <c r="FK113" i="325" s="1"/>
  <c r="FK119" i="325" s="1"/>
  <c r="FK120" i="325" s="1"/>
  <c r="FK94" i="325"/>
  <c r="FK17" i="288" l="1"/>
  <c r="FK95" i="325"/>
  <c r="FK136" i="325"/>
  <c r="FK138" i="325" s="1"/>
  <c r="FK27" i="327"/>
  <c r="FK29" i="327" s="1"/>
  <c r="FK32" i="327" s="1"/>
  <c r="FK28" i="327"/>
  <c r="FK137" i="325"/>
  <c r="FK96" i="325" l="1"/>
  <c r="FK100" i="325"/>
  <c r="FK34" i="327"/>
  <c r="FK33" i="327"/>
  <c r="FK139" i="325"/>
  <c r="FK35" i="265" s="1"/>
  <c r="FK38" i="265" s="1"/>
  <c r="FK12" i="288"/>
  <c r="FK14" i="288" s="1"/>
  <c r="FK22" i="288" s="1"/>
  <c r="FK29" i="285"/>
  <c r="FK9" i="285"/>
  <c r="FK13" i="325"/>
  <c r="FK14" i="325" s="1"/>
  <c r="FK17" i="315" s="1"/>
  <c r="FK45" i="315" s="1"/>
  <c r="FK101" i="325" l="1"/>
  <c r="FK34" i="288"/>
  <c r="FK16" i="315"/>
  <c r="FK44" i="315" s="1"/>
  <c r="FK16" i="265"/>
  <c r="FK40" i="265"/>
  <c r="FK42" i="265" l="1"/>
  <c r="FK46" i="265" s="1"/>
  <c r="FK50" i="265" s="1"/>
  <c r="FK53" i="265" s="1"/>
  <c r="FK102" i="325"/>
  <c r="FK41" i="265" s="1"/>
  <c r="FK85" i="325"/>
  <c r="FK86" i="325" s="1"/>
  <c r="FK18" i="288"/>
  <c r="FK19" i="288" s="1"/>
  <c r="FK60" i="288" l="1"/>
  <c r="FK74" i="265"/>
  <c r="FL83" i="325"/>
  <c r="FK23" i="288"/>
  <c r="FK24" i="288" s="1"/>
  <c r="FK27" i="288" s="1"/>
  <c r="FK36" i="288"/>
  <c r="FK43" i="286"/>
  <c r="FK32" i="286"/>
  <c r="FL131" i="325" l="1"/>
  <c r="FL132" i="325" s="1"/>
  <c r="FL94" i="325"/>
  <c r="FL112" i="325"/>
  <c r="FL113" i="325" s="1"/>
  <c r="FL119" i="325" s="1"/>
  <c r="FL120" i="325" s="1"/>
  <c r="FL27" i="327" l="1"/>
  <c r="FL136" i="325"/>
  <c r="FL95" i="325"/>
  <c r="FL28" i="327"/>
  <c r="FL29" i="327" s="1"/>
  <c r="FL32" i="327" s="1"/>
  <c r="FL137" i="325"/>
  <c r="FL96" i="325" l="1"/>
  <c r="FL100" i="325"/>
  <c r="FL138" i="325"/>
  <c r="FL17" i="288"/>
  <c r="FL34" i="327"/>
  <c r="FL33" i="327"/>
  <c r="FL139" i="325" l="1"/>
  <c r="FL35" i="265" s="1"/>
  <c r="FL38" i="265" s="1"/>
  <c r="FL13" i="325"/>
  <c r="FL14" i="325" s="1"/>
  <c r="FL17" i="315" s="1"/>
  <c r="FL45" i="315" s="1"/>
  <c r="FL29" i="285"/>
  <c r="FL12" i="288"/>
  <c r="FL14" i="288" s="1"/>
  <c r="FL22" i="288" s="1"/>
  <c r="FL9" i="285"/>
  <c r="FL101" i="325"/>
  <c r="FL16" i="265"/>
  <c r="FL40" i="265"/>
  <c r="FL102" i="325" l="1"/>
  <c r="FL41" i="265" s="1"/>
  <c r="FL42" i="265" s="1"/>
  <c r="FL46" i="265" s="1"/>
  <c r="FL50" i="265" s="1"/>
  <c r="FL53" i="265" s="1"/>
  <c r="FL85" i="325"/>
  <c r="FL86" i="325" s="1"/>
  <c r="FL18" i="288"/>
  <c r="FL19" i="288" s="1"/>
  <c r="FL34" i="288"/>
  <c r="FL16" i="315"/>
  <c r="FL44" i="315" s="1"/>
  <c r="FL32" i="286" l="1"/>
  <c r="FL43" i="286"/>
  <c r="FL60" i="288"/>
  <c r="FM83" i="325"/>
  <c r="FL74" i="265"/>
  <c r="FL36" i="288"/>
  <c r="FL23" i="288"/>
  <c r="FL24" i="288" s="1"/>
  <c r="FL27" i="288" s="1"/>
  <c r="FM131" i="325" l="1"/>
  <c r="FM132" i="325" s="1"/>
  <c r="FM94" i="325"/>
  <c r="FM112" i="325"/>
  <c r="FM113" i="325" s="1"/>
  <c r="FM119" i="325" s="1"/>
  <c r="FM120" i="325" s="1"/>
  <c r="FM27" i="327" l="1"/>
  <c r="FM136" i="325"/>
  <c r="FM95" i="325"/>
  <c r="FM17" i="288" s="1"/>
  <c r="FM28" i="327"/>
  <c r="FM137" i="325"/>
  <c r="FM138" i="325" l="1"/>
  <c r="FM96" i="325"/>
  <c r="FM100" i="325"/>
  <c r="FM29" i="327"/>
  <c r="FM32" i="327" s="1"/>
  <c r="FM34" i="327" l="1"/>
  <c r="FM33" i="327"/>
  <c r="FM101" i="325"/>
  <c r="FM40" i="265"/>
  <c r="FM16" i="265"/>
  <c r="FM139" i="325"/>
  <c r="FM35" i="265" s="1"/>
  <c r="FM38" i="265" s="1"/>
  <c r="FM12" i="288"/>
  <c r="FM14" i="288" s="1"/>
  <c r="FM22" i="288" s="1"/>
  <c r="FM29" i="285"/>
  <c r="FM13" i="325"/>
  <c r="FM14" i="325" s="1"/>
  <c r="FM17" i="315" s="1"/>
  <c r="FM45" i="315" s="1"/>
  <c r="FM9" i="285"/>
  <c r="FM102" i="325" l="1"/>
  <c r="FM41" i="265" s="1"/>
  <c r="FM85" i="325"/>
  <c r="FM86" i="325" s="1"/>
  <c r="FM34" i="288"/>
  <c r="FM42" i="265"/>
  <c r="FM46" i="265" s="1"/>
  <c r="FM50" i="265" s="1"/>
  <c r="FM53" i="265" s="1"/>
  <c r="FM16" i="315"/>
  <c r="FM44" i="315" s="1"/>
  <c r="FM18" i="288"/>
  <c r="FM19" i="288" s="1"/>
  <c r="FM32" i="286" l="1"/>
  <c r="FM43" i="286"/>
  <c r="FM23" i="288"/>
  <c r="FM24" i="288" s="1"/>
  <c r="FM27" i="288" s="1"/>
  <c r="FM36" i="288"/>
  <c r="FM60" i="288"/>
  <c r="FN83" i="325"/>
  <c r="FM74" i="265"/>
  <c r="FN112" i="325" l="1"/>
  <c r="FN113" i="325" s="1"/>
  <c r="FN119" i="325" s="1"/>
  <c r="FN120" i="325" s="1"/>
  <c r="FN94" i="325"/>
  <c r="FN131" i="325"/>
  <c r="FN132" i="325" s="1"/>
  <c r="FN28" i="327" l="1"/>
  <c r="FN137" i="325"/>
  <c r="FN95" i="325"/>
  <c r="FN17" i="288" s="1"/>
  <c r="FN27" i="327"/>
  <c r="FN29" i="327" s="1"/>
  <c r="FN32" i="327" s="1"/>
  <c r="FN136" i="325"/>
  <c r="FN138" i="325" s="1"/>
  <c r="FN139" i="325" l="1"/>
  <c r="FN35" i="265" s="1"/>
  <c r="FN38" i="265" s="1"/>
  <c r="FN29" i="285"/>
  <c r="FN9" i="285"/>
  <c r="FN12" i="288"/>
  <c r="FN14" i="288" s="1"/>
  <c r="FN22" i="288" s="1"/>
  <c r="FN13" i="325"/>
  <c r="FN14" i="325" s="1"/>
  <c r="FN17" i="315" s="1"/>
  <c r="FN45" i="315" s="1"/>
  <c r="FN96" i="325"/>
  <c r="FN100" i="325"/>
  <c r="FN33" i="327"/>
  <c r="FN34" i="327"/>
  <c r="FN101" i="325" l="1"/>
  <c r="FN16" i="265"/>
  <c r="FN40" i="265"/>
  <c r="FN34" i="288"/>
  <c r="FN16" i="315"/>
  <c r="FN44" i="315" s="1"/>
  <c r="FN102" i="325" l="1"/>
  <c r="FN41" i="265" s="1"/>
  <c r="FN42" i="265" s="1"/>
  <c r="FN46" i="265" s="1"/>
  <c r="FN50" i="265" s="1"/>
  <c r="FN53" i="265" s="1"/>
  <c r="FN85" i="325"/>
  <c r="FN86" i="325" s="1"/>
  <c r="FN18" i="288"/>
  <c r="FN19" i="288" s="1"/>
  <c r="FN23" i="288" l="1"/>
  <c r="FN24" i="288" s="1"/>
  <c r="FN27" i="288" s="1"/>
  <c r="FN36" i="288"/>
  <c r="FN60" i="288"/>
  <c r="FO83" i="325"/>
  <c r="FN74" i="265"/>
  <c r="FN43" i="286"/>
  <c r="FN32" i="286"/>
  <c r="FO131" i="325" l="1"/>
  <c r="FO132" i="325" s="1"/>
  <c r="FO112" i="325"/>
  <c r="FO113" i="325" s="1"/>
  <c r="FO119" i="325" s="1"/>
  <c r="FO120" i="325" s="1"/>
  <c r="FO94" i="325"/>
  <c r="FO17" i="288" l="1"/>
  <c r="FO95" i="325"/>
  <c r="FO27" i="327"/>
  <c r="FO29" i="327" s="1"/>
  <c r="FO32" i="327" s="1"/>
  <c r="FO136" i="325"/>
  <c r="FO138" i="325" s="1"/>
  <c r="FO137" i="325"/>
  <c r="FO28" i="327"/>
  <c r="FO139" i="325" l="1"/>
  <c r="FO35" i="265" s="1"/>
  <c r="FO38" i="265" s="1"/>
  <c r="FO12" i="288"/>
  <c r="FO14" i="288" s="1"/>
  <c r="FO22" i="288" s="1"/>
  <c r="FO29" i="285"/>
  <c r="FO9" i="285"/>
  <c r="FO13" i="325"/>
  <c r="FO14" i="325" s="1"/>
  <c r="FO17" i="315" s="1"/>
  <c r="FO45" i="315" s="1"/>
  <c r="FO33" i="327"/>
  <c r="FO34" i="327"/>
  <c r="FO96" i="325"/>
  <c r="FO100" i="325"/>
  <c r="FO16" i="265" l="1"/>
  <c r="FO40" i="265"/>
  <c r="FO18" i="288"/>
  <c r="FO19" i="288" s="1"/>
  <c r="FO101" i="325"/>
  <c r="FO34" i="288"/>
  <c r="FO16" i="315"/>
  <c r="FO44" i="315" s="1"/>
  <c r="FO23" i="288" l="1"/>
  <c r="FO24" i="288" s="1"/>
  <c r="FO27" i="288" s="1"/>
  <c r="FO36" i="288"/>
  <c r="FO102" i="325"/>
  <c r="FO41" i="265" s="1"/>
  <c r="FO42" i="265" s="1"/>
  <c r="FO46" i="265" s="1"/>
  <c r="FO50" i="265" s="1"/>
  <c r="FO53" i="265" s="1"/>
  <c r="FO85" i="325"/>
  <c r="FO86" i="325" s="1"/>
  <c r="FO60" i="288" l="1"/>
  <c r="FP83" i="325"/>
  <c r="FO74" i="265"/>
  <c r="FO32" i="286"/>
  <c r="FO43" i="286"/>
  <c r="FP112" i="325" l="1"/>
  <c r="FP113" i="325" s="1"/>
  <c r="FP119" i="325" s="1"/>
  <c r="FP120" i="325" s="1"/>
  <c r="FP131" i="325"/>
  <c r="FP132" i="325" s="1"/>
  <c r="FP94" i="325"/>
  <c r="FP17" i="288" l="1"/>
  <c r="FP95" i="325"/>
  <c r="FP28" i="327"/>
  <c r="FP29" i="327" s="1"/>
  <c r="FP32" i="327" s="1"/>
  <c r="FP137" i="325"/>
  <c r="FP27" i="327"/>
  <c r="FP136" i="325"/>
  <c r="FP33" i="327" l="1"/>
  <c r="FP34" i="327"/>
  <c r="FP138" i="325"/>
  <c r="FP96" i="325"/>
  <c r="FP100" i="325"/>
  <c r="FP16" i="265" l="1"/>
  <c r="FP40" i="265"/>
  <c r="FP139" i="325"/>
  <c r="FP35" i="265" s="1"/>
  <c r="FP38" i="265" s="1"/>
  <c r="FP12" i="288"/>
  <c r="FP14" i="288" s="1"/>
  <c r="FP22" i="288" s="1"/>
  <c r="FP29" i="285"/>
  <c r="FP9" i="285"/>
  <c r="FP13" i="325"/>
  <c r="FP14" i="325" s="1"/>
  <c r="FP17" i="315" s="1"/>
  <c r="FP45" i="315" s="1"/>
  <c r="FP18" i="288"/>
  <c r="FP19" i="288" s="1"/>
  <c r="FP101" i="325"/>
  <c r="FP34" i="288" l="1"/>
  <c r="FP16" i="315"/>
  <c r="FP44" i="315" s="1"/>
  <c r="FP23" i="288"/>
  <c r="FP24" i="288" s="1"/>
  <c r="FP27" i="288" s="1"/>
  <c r="FP36" i="288"/>
  <c r="FP102" i="325"/>
  <c r="FP41" i="265" s="1"/>
  <c r="FP42" i="265" s="1"/>
  <c r="FP46" i="265" s="1"/>
  <c r="FP50" i="265" s="1"/>
  <c r="FP53" i="265" s="1"/>
  <c r="FP85" i="325"/>
  <c r="FP86" i="325" s="1"/>
  <c r="FP32" i="286" l="1"/>
  <c r="FP43" i="286"/>
  <c r="FP60" i="288"/>
  <c r="FP74" i="265"/>
  <c r="FQ83" i="325"/>
  <c r="FQ94" i="325" l="1"/>
  <c r="FQ112" i="325"/>
  <c r="FQ113" i="325" s="1"/>
  <c r="FQ119" i="325" s="1"/>
  <c r="FQ120" i="325" s="1"/>
  <c r="FQ131" i="325"/>
  <c r="FQ132" i="325" s="1"/>
  <c r="FQ137" i="325" l="1"/>
  <c r="FQ28" i="327"/>
  <c r="FQ136" i="325"/>
  <c r="FQ138" i="325" s="1"/>
  <c r="FQ27" i="327"/>
  <c r="FQ29" i="327" s="1"/>
  <c r="FQ32" i="327" s="1"/>
  <c r="FQ17" i="288"/>
  <c r="FQ95" i="325"/>
  <c r="FQ34" i="327" l="1"/>
  <c r="FQ33" i="327"/>
  <c r="FQ139" i="325"/>
  <c r="FQ35" i="265" s="1"/>
  <c r="FQ38" i="265" s="1"/>
  <c r="FQ12" i="288"/>
  <c r="FQ14" i="288" s="1"/>
  <c r="FQ22" i="288" s="1"/>
  <c r="FQ13" i="325"/>
  <c r="FQ14" i="325" s="1"/>
  <c r="FQ17" i="315" s="1"/>
  <c r="FQ45" i="315" s="1"/>
  <c r="FQ9" i="285"/>
  <c r="FQ29" i="285"/>
  <c r="FQ96" i="325"/>
  <c r="FQ100" i="325"/>
  <c r="FQ16" i="265" l="1"/>
  <c r="FQ40" i="265"/>
  <c r="FQ34" i="288"/>
  <c r="FQ16" i="315"/>
  <c r="FQ44" i="315" s="1"/>
  <c r="FQ101" i="325"/>
  <c r="FQ18" i="288" s="1"/>
  <c r="FQ19" i="288" s="1"/>
  <c r="FQ23" i="288" l="1"/>
  <c r="FQ24" i="288" s="1"/>
  <c r="FQ27" i="288" s="1"/>
  <c r="FQ36" i="288"/>
  <c r="FQ102" i="325"/>
  <c r="FQ41" i="265" s="1"/>
  <c r="FQ42" i="265" s="1"/>
  <c r="FQ46" i="265" s="1"/>
  <c r="FQ50" i="265" s="1"/>
  <c r="FQ53" i="265" s="1"/>
  <c r="FQ85" i="325"/>
  <c r="FQ86" i="325" s="1"/>
  <c r="FQ32" i="286" l="1"/>
  <c r="FQ43" i="286"/>
  <c r="FQ60" i="288"/>
  <c r="FQ74" i="265"/>
  <c r="FR83" i="325"/>
  <c r="FR131" i="325" l="1"/>
  <c r="FR132" i="325" s="1"/>
  <c r="FR112" i="325"/>
  <c r="FR113" i="325" s="1"/>
  <c r="FR119" i="325" s="1"/>
  <c r="FR120" i="325" s="1"/>
  <c r="FR94" i="325"/>
  <c r="FR95" i="325" l="1"/>
  <c r="FR136" i="325"/>
  <c r="FR138" i="325" s="1"/>
  <c r="FR27" i="327"/>
  <c r="FR29" i="327" s="1"/>
  <c r="FR32" i="327" s="1"/>
  <c r="FR28" i="327"/>
  <c r="FR137" i="325"/>
  <c r="FR139" i="325" l="1"/>
  <c r="FR35" i="265" s="1"/>
  <c r="FR38" i="265" s="1"/>
  <c r="FR29" i="285"/>
  <c r="FR13" i="325"/>
  <c r="FR14" i="325" s="1"/>
  <c r="FR17" i="315" s="1"/>
  <c r="FR45" i="315" s="1"/>
  <c r="FR12" i="288"/>
  <c r="FR14" i="288" s="1"/>
  <c r="FR22" i="288" s="1"/>
  <c r="FR9" i="285"/>
  <c r="FR96" i="325"/>
  <c r="FR100" i="325"/>
  <c r="FR34" i="327"/>
  <c r="FR33" i="327"/>
  <c r="FR17" i="288"/>
  <c r="FR101" i="325" l="1"/>
  <c r="FR40" i="265"/>
  <c r="FR16" i="265"/>
  <c r="FR34" i="288"/>
  <c r="FR16" i="315"/>
  <c r="FR44" i="315" s="1"/>
  <c r="FR42" i="265" l="1"/>
  <c r="FR46" i="265" s="1"/>
  <c r="FR50" i="265" s="1"/>
  <c r="FR53" i="265" s="1"/>
  <c r="FR102" i="325"/>
  <c r="FR41" i="265" s="1"/>
  <c r="FR85" i="325"/>
  <c r="FR86" i="325" s="1"/>
  <c r="FR18" i="288"/>
  <c r="FR19" i="288" s="1"/>
  <c r="FR60" i="288" l="1"/>
  <c r="FS83" i="325"/>
  <c r="FR74" i="265"/>
  <c r="FR23" i="288"/>
  <c r="FR24" i="288" s="1"/>
  <c r="FR27" i="288" s="1"/>
  <c r="FR36" i="288"/>
  <c r="FR43" i="286"/>
  <c r="FR32" i="286"/>
  <c r="FS94" i="325" l="1"/>
  <c r="FS131" i="325"/>
  <c r="FS132" i="325" s="1"/>
  <c r="FS112" i="325"/>
  <c r="FS113" i="325" s="1"/>
  <c r="FS119" i="325" s="1"/>
  <c r="FS120" i="325" s="1"/>
  <c r="FS27" i="327" l="1"/>
  <c r="FS29" i="327" s="1"/>
  <c r="FS32" i="327" s="1"/>
  <c r="FS136" i="325"/>
  <c r="FS28" i="327"/>
  <c r="FS137" i="325"/>
  <c r="FS17" i="288"/>
  <c r="FS95" i="325"/>
  <c r="FS96" i="325" l="1"/>
  <c r="FS100" i="325"/>
  <c r="FS138" i="325"/>
  <c r="FS33" i="327"/>
  <c r="FS34" i="327"/>
  <c r="FS101" i="325" l="1"/>
  <c r="FS139" i="325"/>
  <c r="FS35" i="265" s="1"/>
  <c r="FS38" i="265" s="1"/>
  <c r="FS12" i="288"/>
  <c r="FS14" i="288" s="1"/>
  <c r="FS22" i="288" s="1"/>
  <c r="FS29" i="285"/>
  <c r="FS13" i="325"/>
  <c r="FS14" i="325" s="1"/>
  <c r="FS17" i="315" s="1"/>
  <c r="FS45" i="315" s="1"/>
  <c r="FS9" i="285"/>
  <c r="FS40" i="265"/>
  <c r="FS16" i="265"/>
  <c r="FS34" i="288" l="1"/>
  <c r="FS16" i="315"/>
  <c r="FS44" i="315" s="1"/>
  <c r="FS102" i="325"/>
  <c r="FS41" i="265" s="1"/>
  <c r="FS42" i="265" s="1"/>
  <c r="FS46" i="265" s="1"/>
  <c r="FS50" i="265" s="1"/>
  <c r="FS53" i="265" s="1"/>
  <c r="FS85" i="325"/>
  <c r="FS86" i="325" s="1"/>
  <c r="FS18" i="288"/>
  <c r="FS19" i="288" s="1"/>
  <c r="FS32" i="286" l="1"/>
  <c r="FS43" i="286"/>
  <c r="FS23" i="288"/>
  <c r="FS24" i="288" s="1"/>
  <c r="FS27" i="288" s="1"/>
  <c r="FS36" i="288"/>
  <c r="FS60" i="288"/>
  <c r="FT83" i="325"/>
  <c r="FS74" i="265"/>
  <c r="FT112" i="325" l="1"/>
  <c r="FT113" i="325" s="1"/>
  <c r="FT119" i="325" s="1"/>
  <c r="FT120" i="325" s="1"/>
  <c r="FT94" i="325"/>
  <c r="FT131" i="325"/>
  <c r="FT132" i="325" s="1"/>
  <c r="FT28" i="327" l="1"/>
  <c r="FT137" i="325"/>
  <c r="FT95" i="325"/>
  <c r="FT17" i="288" s="1"/>
  <c r="FT27" i="327"/>
  <c r="FT29" i="327" s="1"/>
  <c r="FT32" i="327" s="1"/>
  <c r="FT136" i="325"/>
  <c r="FT138" i="325" s="1"/>
  <c r="FT139" i="325" l="1"/>
  <c r="FT35" i="265" s="1"/>
  <c r="FT38" i="265" s="1"/>
  <c r="FT13" i="325"/>
  <c r="FT14" i="325" s="1"/>
  <c r="FT17" i="315" s="1"/>
  <c r="FT45" i="315" s="1"/>
  <c r="FT12" i="288"/>
  <c r="FT14" i="288" s="1"/>
  <c r="FT22" i="288" s="1"/>
  <c r="FT29" i="285"/>
  <c r="FT9" i="285"/>
  <c r="FT96" i="325"/>
  <c r="FT100" i="325"/>
  <c r="FT34" i="327"/>
  <c r="FT33" i="327"/>
  <c r="FT101" i="325" l="1"/>
  <c r="FT40" i="265"/>
  <c r="FT16" i="265"/>
  <c r="FT34" i="288"/>
  <c r="FT16" i="315"/>
  <c r="FT44" i="315" s="1"/>
  <c r="FT42" i="265" l="1"/>
  <c r="FT46" i="265" s="1"/>
  <c r="FT50" i="265" s="1"/>
  <c r="FT53" i="265" s="1"/>
  <c r="FT102" i="325"/>
  <c r="FT41" i="265" s="1"/>
  <c r="FT85" i="325"/>
  <c r="FT86" i="325" s="1"/>
  <c r="FT18" i="288"/>
  <c r="FT19" i="288" s="1"/>
  <c r="FT23" i="288" l="1"/>
  <c r="FT24" i="288" s="1"/>
  <c r="FT27" i="288" s="1"/>
  <c r="FT36" i="288"/>
  <c r="FT60" i="288"/>
  <c r="FT74" i="265"/>
  <c r="FU83" i="325"/>
  <c r="FT32" i="286"/>
  <c r="FT43" i="286"/>
  <c r="FU112" i="325" l="1"/>
  <c r="FU113" i="325" s="1"/>
  <c r="FU119" i="325" s="1"/>
  <c r="FU120" i="325" s="1"/>
  <c r="FU131" i="325"/>
  <c r="FU132" i="325" s="1"/>
  <c r="FU94" i="325"/>
  <c r="FU17" i="288" l="1"/>
  <c r="FU95" i="325"/>
  <c r="FU137" i="325"/>
  <c r="FU28" i="327"/>
  <c r="FU29" i="327" s="1"/>
  <c r="FU32" i="327" s="1"/>
  <c r="FU27" i="327"/>
  <c r="FU136" i="325"/>
  <c r="FU138" i="325" l="1"/>
  <c r="FU96" i="325"/>
  <c r="FU100" i="325"/>
  <c r="FU34" i="327"/>
  <c r="FU33" i="327"/>
  <c r="FU18" i="288" l="1"/>
  <c r="FU19" i="288" s="1"/>
  <c r="FU101" i="325"/>
  <c r="FU40" i="265"/>
  <c r="FU16" i="265"/>
  <c r="FU139" i="325"/>
  <c r="FU35" i="265" s="1"/>
  <c r="FU38" i="265" s="1"/>
  <c r="FU12" i="288"/>
  <c r="FU14" i="288" s="1"/>
  <c r="FU22" i="288" s="1"/>
  <c r="FU9" i="285"/>
  <c r="FU29" i="285"/>
  <c r="FU13" i="325"/>
  <c r="FU14" i="325" s="1"/>
  <c r="FU17" i="315" s="1"/>
  <c r="FU45" i="315" s="1"/>
  <c r="FU102" i="325" l="1"/>
  <c r="FU41" i="265" s="1"/>
  <c r="FU85" i="325"/>
  <c r="FU86" i="325" s="1"/>
  <c r="FU34" i="288"/>
  <c r="FU42" i="265"/>
  <c r="FU46" i="265" s="1"/>
  <c r="FU50" i="265" s="1"/>
  <c r="FU53" i="265" s="1"/>
  <c r="FU16" i="315"/>
  <c r="FU44" i="315" s="1"/>
  <c r="FU36" i="288"/>
  <c r="FU23" i="288"/>
  <c r="FU24" i="288" s="1"/>
  <c r="FU27" i="288" s="1"/>
  <c r="FU60" i="288" l="1"/>
  <c r="FU74" i="265"/>
  <c r="FV83" i="325"/>
  <c r="FU32" i="286"/>
  <c r="FU43" i="286"/>
  <c r="FV112" i="325" l="1"/>
  <c r="FV113" i="325" s="1"/>
  <c r="FV119" i="325" s="1"/>
  <c r="FV120" i="325" s="1"/>
  <c r="FV94" i="325"/>
  <c r="FV131" i="325"/>
  <c r="FV132" i="325" s="1"/>
  <c r="FV28" i="327" l="1"/>
  <c r="FV137" i="325"/>
  <c r="FV95" i="325"/>
  <c r="FV136" i="325"/>
  <c r="FV138" i="325" s="1"/>
  <c r="FV27" i="327"/>
  <c r="FV96" i="325" l="1"/>
  <c r="FV100" i="325"/>
  <c r="FV29" i="327"/>
  <c r="FV32" i="327" s="1"/>
  <c r="FV17" i="288"/>
  <c r="FV139" i="325"/>
  <c r="FV35" i="265" s="1"/>
  <c r="FV38" i="265" s="1"/>
  <c r="FV12" i="288"/>
  <c r="FV14" i="288" s="1"/>
  <c r="FV22" i="288" s="1"/>
  <c r="FV13" i="325"/>
  <c r="FV14" i="325" s="1"/>
  <c r="FV17" i="315" s="1"/>
  <c r="FV45" i="315" s="1"/>
  <c r="FV9" i="285"/>
  <c r="FV29" i="285"/>
  <c r="FV101" i="325" l="1"/>
  <c r="FV33" i="327"/>
  <c r="FV34" i="327"/>
  <c r="FV34" i="288"/>
  <c r="FV16" i="315"/>
  <c r="FV44" i="315" s="1"/>
  <c r="FV40" i="265"/>
  <c r="FV16" i="265"/>
  <c r="FV42" i="265" l="1"/>
  <c r="FV46" i="265" s="1"/>
  <c r="FV50" i="265" s="1"/>
  <c r="FV53" i="265" s="1"/>
  <c r="FV102" i="325"/>
  <c r="FV41" i="265" s="1"/>
  <c r="FV85" i="325"/>
  <c r="FV86" i="325" s="1"/>
  <c r="FV18" i="288"/>
  <c r="FV19" i="288" s="1"/>
  <c r="FV60" i="288" l="1"/>
  <c r="FV74" i="265"/>
  <c r="FW83" i="325"/>
  <c r="FV36" i="288"/>
  <c r="FV23" i="288"/>
  <c r="FV24" i="288" s="1"/>
  <c r="FV27" i="288" s="1"/>
  <c r="FV32" i="286"/>
  <c r="FV43" i="286"/>
  <c r="FW112" i="325" l="1"/>
  <c r="FW113" i="325" s="1"/>
  <c r="FW119" i="325" s="1"/>
  <c r="FW120" i="325" s="1"/>
  <c r="FW94" i="325"/>
  <c r="FW131" i="325"/>
  <c r="FW132" i="325" s="1"/>
  <c r="FW137" i="325" l="1"/>
  <c r="FW28" i="327"/>
  <c r="FW95" i="325"/>
  <c r="FW17" i="288" s="1"/>
  <c r="FW27" i="327"/>
  <c r="FW136" i="325"/>
  <c r="FW138" i="325" s="1"/>
  <c r="FW96" i="325" l="1"/>
  <c r="FW100" i="325"/>
  <c r="FW139" i="325"/>
  <c r="FW35" i="265" s="1"/>
  <c r="FW38" i="265" s="1"/>
  <c r="FW12" i="288"/>
  <c r="FW14" i="288" s="1"/>
  <c r="FW22" i="288" s="1"/>
  <c r="FW13" i="325"/>
  <c r="FW14" i="325" s="1"/>
  <c r="FW17" i="315" s="1"/>
  <c r="FW45" i="315" s="1"/>
  <c r="FW9" i="285"/>
  <c r="FW29" i="285"/>
  <c r="FW29" i="327"/>
  <c r="FW32" i="327" s="1"/>
  <c r="FW34" i="288" l="1"/>
  <c r="FW16" i="315"/>
  <c r="FW44" i="315" s="1"/>
  <c r="FW18" i="288"/>
  <c r="FW19" i="288" s="1"/>
  <c r="FW101" i="325"/>
  <c r="FW33" i="327"/>
  <c r="FW34" i="327"/>
  <c r="FW16" i="265"/>
  <c r="FW40" i="265"/>
  <c r="FW102" i="325" l="1"/>
  <c r="FW41" i="265" s="1"/>
  <c r="FW42" i="265" s="1"/>
  <c r="FW46" i="265" s="1"/>
  <c r="FW50" i="265" s="1"/>
  <c r="FW53" i="265" s="1"/>
  <c r="FW85" i="325"/>
  <c r="FW86" i="325" s="1"/>
  <c r="FW23" i="288"/>
  <c r="FW24" i="288" s="1"/>
  <c r="FW27" i="288" s="1"/>
  <c r="FW36" i="288"/>
  <c r="FW60" i="288" l="1"/>
  <c r="FX83" i="325"/>
  <c r="FW74" i="265"/>
  <c r="FW43" i="286"/>
  <c r="FW32" i="286"/>
  <c r="FX94" i="325" l="1"/>
  <c r="FX112" i="325"/>
  <c r="FX113" i="325" s="1"/>
  <c r="FX119" i="325" s="1"/>
  <c r="FX120" i="325" s="1"/>
  <c r="FX131" i="325"/>
  <c r="FX132" i="325" s="1"/>
  <c r="FX28" i="327" l="1"/>
  <c r="FX137" i="325"/>
  <c r="FX136" i="325"/>
  <c r="FX138" i="325" s="1"/>
  <c r="FX27" i="327"/>
  <c r="FX29" i="327" s="1"/>
  <c r="FX32" i="327" s="1"/>
  <c r="FX17" i="288"/>
  <c r="FX95" i="325"/>
  <c r="FX139" i="325" l="1"/>
  <c r="FX35" i="265" s="1"/>
  <c r="FX38" i="265" s="1"/>
  <c r="FX12" i="288"/>
  <c r="FX14" i="288" s="1"/>
  <c r="FX22" i="288" s="1"/>
  <c r="FX29" i="285"/>
  <c r="FX13" i="325"/>
  <c r="FX14" i="325" s="1"/>
  <c r="FX17" i="315" s="1"/>
  <c r="FX45" i="315" s="1"/>
  <c r="FX9" i="285"/>
  <c r="FX96" i="325"/>
  <c r="FX100" i="325"/>
  <c r="FX34" i="327"/>
  <c r="FX33" i="327"/>
  <c r="FX16" i="265" l="1"/>
  <c r="FX40" i="265"/>
  <c r="FX18" i="288"/>
  <c r="FX19" i="288" s="1"/>
  <c r="FX101" i="325"/>
  <c r="FX34" i="288"/>
  <c r="FX16" i="315"/>
  <c r="FX44" i="315" s="1"/>
  <c r="FX23" i="288" l="1"/>
  <c r="FX24" i="288" s="1"/>
  <c r="FX27" i="288" s="1"/>
  <c r="FX36" i="288"/>
  <c r="FX102" i="325"/>
  <c r="FX41" i="265" s="1"/>
  <c r="FX42" i="265" s="1"/>
  <c r="FX46" i="265" s="1"/>
  <c r="FX50" i="265" s="1"/>
  <c r="FX53" i="265" s="1"/>
  <c r="FX85" i="325"/>
  <c r="FX86" i="325" s="1"/>
  <c r="FX60" i="288" l="1"/>
  <c r="FX74" i="265"/>
  <c r="FY83" i="325"/>
  <c r="FX43" i="286"/>
  <c r="FX32" i="286"/>
  <c r="FY94" i="325" l="1"/>
  <c r="FY131" i="325"/>
  <c r="FY132" i="325" s="1"/>
  <c r="FY112" i="325"/>
  <c r="FY113" i="325" s="1"/>
  <c r="FY119" i="325" s="1"/>
  <c r="FY120" i="325" s="1"/>
  <c r="FY137" i="325" l="1"/>
  <c r="FY28" i="327"/>
  <c r="FY136" i="325"/>
  <c r="FY138" i="325" s="1"/>
  <c r="FY27" i="327"/>
  <c r="FY29" i="327" s="1"/>
  <c r="FY32" i="327" s="1"/>
  <c r="FY95" i="325"/>
  <c r="FY139" i="325" l="1"/>
  <c r="FY35" i="265" s="1"/>
  <c r="FY38" i="265" s="1"/>
  <c r="FY13" i="325"/>
  <c r="FY14" i="325" s="1"/>
  <c r="FY17" i="315" s="1"/>
  <c r="FY45" i="315" s="1"/>
  <c r="FY9" i="285"/>
  <c r="FY12" i="288"/>
  <c r="FY14" i="288" s="1"/>
  <c r="FY22" i="288" s="1"/>
  <c r="FY29" i="285"/>
  <c r="FY33" i="327"/>
  <c r="FY34" i="327"/>
  <c r="FY96" i="325"/>
  <c r="FY100" i="325"/>
  <c r="FY17" i="288"/>
  <c r="FY40" i="265" l="1"/>
  <c r="FY16" i="265"/>
  <c r="FY18" i="288"/>
  <c r="FY19" i="288" s="1"/>
  <c r="FY101" i="325"/>
  <c r="FY16" i="315"/>
  <c r="FY44" i="315" s="1"/>
  <c r="FY34" i="288"/>
  <c r="FY23" i="288" l="1"/>
  <c r="FY24" i="288" s="1"/>
  <c r="FY27" i="288" s="1"/>
  <c r="FY36" i="288"/>
  <c r="FY102" i="325"/>
  <c r="FY41" i="265" s="1"/>
  <c r="FY42" i="265" s="1"/>
  <c r="FY46" i="265" s="1"/>
  <c r="FY50" i="265" s="1"/>
  <c r="FY53" i="265" s="1"/>
  <c r="FY85" i="325"/>
  <c r="FY86" i="325" s="1"/>
  <c r="FY60" i="288" l="1"/>
  <c r="FY74" i="265"/>
  <c r="FZ83" i="325"/>
  <c r="FY32" i="286"/>
  <c r="FY43" i="286"/>
  <c r="FZ112" i="325" l="1"/>
  <c r="FZ113" i="325" s="1"/>
  <c r="FZ119" i="325" s="1"/>
  <c r="FZ120" i="325" s="1"/>
  <c r="FZ131" i="325"/>
  <c r="FZ132" i="325" s="1"/>
  <c r="FZ94" i="325"/>
  <c r="FZ17" i="288" l="1"/>
  <c r="FZ95" i="325"/>
  <c r="FZ28" i="327"/>
  <c r="FZ137" i="325"/>
  <c r="FZ27" i="327"/>
  <c r="FZ29" i="327" s="1"/>
  <c r="FZ32" i="327" s="1"/>
  <c r="FZ136" i="325"/>
  <c r="FZ138" i="325" l="1"/>
  <c r="FZ96" i="325"/>
  <c r="FZ100" i="325"/>
  <c r="FZ33" i="327"/>
  <c r="FZ34" i="327"/>
  <c r="FZ16" i="265" l="1"/>
  <c r="FZ40" i="265"/>
  <c r="FZ101" i="325"/>
  <c r="FZ139" i="325"/>
  <c r="FZ35" i="265" s="1"/>
  <c r="FZ38" i="265" s="1"/>
  <c r="FZ12" i="288"/>
  <c r="FZ14" i="288" s="1"/>
  <c r="FZ22" i="288" s="1"/>
  <c r="FZ29" i="285"/>
  <c r="FZ9" i="285"/>
  <c r="FZ13" i="325"/>
  <c r="FZ14" i="325" s="1"/>
  <c r="FZ17" i="315" s="1"/>
  <c r="FZ45" i="315" s="1"/>
  <c r="FZ102" i="325" l="1"/>
  <c r="FZ41" i="265" s="1"/>
  <c r="FZ42" i="265" s="1"/>
  <c r="FZ46" i="265" s="1"/>
  <c r="FZ50" i="265" s="1"/>
  <c r="FZ53" i="265" s="1"/>
  <c r="FZ85" i="325"/>
  <c r="FZ86" i="325" s="1"/>
  <c r="FZ18" i="288"/>
  <c r="FZ19" i="288" s="1"/>
  <c r="FZ34" i="288"/>
  <c r="FZ16" i="315"/>
  <c r="FZ44" i="315" s="1"/>
  <c r="FZ43" i="286" l="1"/>
  <c r="FZ32" i="286"/>
  <c r="FZ23" i="288"/>
  <c r="FZ24" i="288" s="1"/>
  <c r="FZ27" i="288" s="1"/>
  <c r="FZ36" i="288"/>
  <c r="FZ60" i="288"/>
  <c r="FZ74" i="265"/>
  <c r="GA83" i="325"/>
  <c r="GA94" i="325" l="1"/>
  <c r="GA112" i="325"/>
  <c r="GA113" i="325" s="1"/>
  <c r="GA119" i="325" s="1"/>
  <c r="GA120" i="325" s="1"/>
  <c r="GA131" i="325"/>
  <c r="GA132" i="325" s="1"/>
  <c r="GA137" i="325" l="1"/>
  <c r="GA28" i="327"/>
  <c r="GA27" i="327"/>
  <c r="GA29" i="327" s="1"/>
  <c r="GA32" i="327" s="1"/>
  <c r="GA136" i="325"/>
  <c r="GA138" i="325" s="1"/>
  <c r="GA95" i="325"/>
  <c r="GA34" i="327" l="1"/>
  <c r="GA33" i="327"/>
  <c r="GA96" i="325"/>
  <c r="GA100" i="325"/>
  <c r="GA139" i="325"/>
  <c r="GA35" i="265" s="1"/>
  <c r="GA38" i="265" s="1"/>
  <c r="GA12" i="288"/>
  <c r="GA14" i="288" s="1"/>
  <c r="GA22" i="288" s="1"/>
  <c r="GA9" i="285"/>
  <c r="GA13" i="325"/>
  <c r="GA14" i="325" s="1"/>
  <c r="GA17" i="315" s="1"/>
  <c r="GA45" i="315" s="1"/>
  <c r="GA29" i="285"/>
  <c r="GA17" i="288"/>
  <c r="GA40" i="265" l="1"/>
  <c r="GA16" i="265"/>
  <c r="GA18" i="288"/>
  <c r="GA19" i="288" s="1"/>
  <c r="GA101" i="325"/>
  <c r="GA34" i="288"/>
  <c r="GA16" i="315"/>
  <c r="GA44" i="315" s="1"/>
  <c r="GA36" i="288" l="1"/>
  <c r="GA23" i="288"/>
  <c r="GA24" i="288" s="1"/>
  <c r="GA27" i="288" s="1"/>
  <c r="GA102" i="325"/>
  <c r="GA41" i="265" s="1"/>
  <c r="GA42" i="265" s="1"/>
  <c r="GA46" i="265" s="1"/>
  <c r="GA50" i="265" s="1"/>
  <c r="GA53" i="265" s="1"/>
  <c r="GA85" i="325"/>
  <c r="GA86" i="325" s="1"/>
  <c r="GA60" i="288" l="1"/>
  <c r="GB83" i="325"/>
  <c r="GA74" i="265"/>
  <c r="GA32" i="286"/>
  <c r="GA43" i="286"/>
  <c r="GB94" i="325" l="1"/>
  <c r="GB112" i="325"/>
  <c r="GB113" i="325" s="1"/>
  <c r="GB119" i="325" s="1"/>
  <c r="GB120" i="325" s="1"/>
  <c r="GB131" i="325"/>
  <c r="GB132" i="325" s="1"/>
  <c r="GB28" i="327" l="1"/>
  <c r="GB137" i="325"/>
  <c r="GB136" i="325"/>
  <c r="GB138" i="325" s="1"/>
  <c r="GB27" i="327"/>
  <c r="GB29" i="327" s="1"/>
  <c r="GB32" i="327" s="1"/>
  <c r="GB17" i="288"/>
  <c r="GB95" i="325"/>
  <c r="GB139" i="325" l="1"/>
  <c r="GB35" i="265" s="1"/>
  <c r="GB38" i="265" s="1"/>
  <c r="GB12" i="288"/>
  <c r="GB14" i="288" s="1"/>
  <c r="GB22" i="288" s="1"/>
  <c r="GB9" i="285"/>
  <c r="GB13" i="325"/>
  <c r="GB14" i="325" s="1"/>
  <c r="GB17" i="315" s="1"/>
  <c r="GB45" i="315" s="1"/>
  <c r="GB29" i="285"/>
  <c r="GB96" i="325"/>
  <c r="GB100" i="325"/>
  <c r="GB34" i="327"/>
  <c r="GB33" i="327"/>
  <c r="GB18" i="288" l="1"/>
  <c r="GB19" i="288" s="1"/>
  <c r="GB101" i="325"/>
  <c r="GB16" i="265"/>
  <c r="GB40" i="265"/>
  <c r="GB34" i="288"/>
  <c r="GB16" i="315"/>
  <c r="GB44" i="315" s="1"/>
  <c r="GB102" i="325" l="1"/>
  <c r="GB41" i="265" s="1"/>
  <c r="GB42" i="265" s="1"/>
  <c r="GB46" i="265" s="1"/>
  <c r="GB50" i="265" s="1"/>
  <c r="GB53" i="265" s="1"/>
  <c r="GB85" i="325"/>
  <c r="GB86" i="325" s="1"/>
  <c r="GB23" i="288"/>
  <c r="GB24" i="288" s="1"/>
  <c r="GB27" i="288" s="1"/>
  <c r="GB36" i="288"/>
  <c r="GB60" i="288" l="1"/>
  <c r="GB74" i="265"/>
  <c r="GC83" i="325"/>
  <c r="GB32" i="286"/>
  <c r="GB43" i="286"/>
  <c r="GC112" i="325" l="1"/>
  <c r="GC113" i="325" s="1"/>
  <c r="GC119" i="325" s="1"/>
  <c r="GC120" i="325" s="1"/>
  <c r="GC131" i="325"/>
  <c r="GC132" i="325" s="1"/>
  <c r="GC94" i="325"/>
  <c r="GC17" i="288" l="1"/>
  <c r="GC95" i="325"/>
  <c r="GC28" i="327"/>
  <c r="GC137" i="325"/>
  <c r="GC27" i="327"/>
  <c r="GC136" i="325"/>
  <c r="GC138" i="325" l="1"/>
  <c r="GC96" i="325"/>
  <c r="GC100" i="325"/>
  <c r="GC29" i="327"/>
  <c r="GC32" i="327" s="1"/>
  <c r="GC101" i="325" l="1"/>
  <c r="GC34" i="327"/>
  <c r="GC33" i="327"/>
  <c r="GC40" i="265"/>
  <c r="GC16" i="265"/>
  <c r="GC139" i="325"/>
  <c r="GC35" i="265" s="1"/>
  <c r="GC38" i="265" s="1"/>
  <c r="GC9" i="285"/>
  <c r="GC12" i="288"/>
  <c r="GC14" i="288" s="1"/>
  <c r="GC22" i="288" s="1"/>
  <c r="GC29" i="285"/>
  <c r="GC13" i="325"/>
  <c r="GC14" i="325" s="1"/>
  <c r="GC17" i="315" s="1"/>
  <c r="GC45" i="315" s="1"/>
  <c r="GC34" i="288" l="1"/>
  <c r="GC16" i="315"/>
  <c r="GC44" i="315" s="1"/>
  <c r="GC102" i="325"/>
  <c r="GC41" i="265" s="1"/>
  <c r="GC42" i="265" s="1"/>
  <c r="GC46" i="265" s="1"/>
  <c r="GC50" i="265" s="1"/>
  <c r="GC53" i="265" s="1"/>
  <c r="GC85" i="325"/>
  <c r="GC86" i="325" s="1"/>
  <c r="GC18" i="288"/>
  <c r="GC19" i="288" s="1"/>
  <c r="GC43" i="286" l="1"/>
  <c r="GC32" i="286"/>
  <c r="GC23" i="288"/>
  <c r="GC24" i="288" s="1"/>
  <c r="GC27" i="288" s="1"/>
  <c r="GC36" i="288"/>
  <c r="GC60" i="288"/>
  <c r="GD83" i="325"/>
  <c r="GC74" i="265"/>
  <c r="GD112" i="325" l="1"/>
  <c r="GD113" i="325" s="1"/>
  <c r="GD119" i="325" s="1"/>
  <c r="GD120" i="325" s="1"/>
  <c r="GD94" i="325"/>
  <c r="GD131" i="325"/>
  <c r="GD132" i="325" s="1"/>
  <c r="GD137" i="325" l="1"/>
  <c r="GD28" i="327"/>
  <c r="GD95" i="325"/>
  <c r="GD17" i="288" s="1"/>
  <c r="GD27" i="327"/>
  <c r="GD29" i="327" s="1"/>
  <c r="GD32" i="327" s="1"/>
  <c r="GD136" i="325"/>
  <c r="GD138" i="325" s="1"/>
  <c r="GD96" i="325" l="1"/>
  <c r="GD100" i="325"/>
  <c r="GD139" i="325"/>
  <c r="GD35" i="265" s="1"/>
  <c r="GD38" i="265" s="1"/>
  <c r="GD12" i="288"/>
  <c r="GD14" i="288" s="1"/>
  <c r="GD22" i="288" s="1"/>
  <c r="GD13" i="325"/>
  <c r="GD14" i="325" s="1"/>
  <c r="GD17" i="315" s="1"/>
  <c r="GD45" i="315" s="1"/>
  <c r="GD9" i="285"/>
  <c r="GD29" i="285"/>
  <c r="GD33" i="327"/>
  <c r="GD34" i="327"/>
  <c r="GD34" i="288" l="1"/>
  <c r="GD16" i="315"/>
  <c r="GD44" i="315" s="1"/>
  <c r="GD18" i="288"/>
  <c r="GD19" i="288" s="1"/>
  <c r="GD101" i="325"/>
  <c r="GD40" i="265"/>
  <c r="GD16" i="265"/>
  <c r="GD102" i="325" l="1"/>
  <c r="GD41" i="265" s="1"/>
  <c r="GD42" i="265" s="1"/>
  <c r="GD46" i="265" s="1"/>
  <c r="GD50" i="265" s="1"/>
  <c r="GD53" i="265" s="1"/>
  <c r="GD85" i="325"/>
  <c r="GD86" i="325" s="1"/>
  <c r="GD23" i="288"/>
  <c r="GD24" i="288" s="1"/>
  <c r="GD27" i="288" s="1"/>
  <c r="GD36" i="288"/>
  <c r="GD32" i="286" l="1"/>
  <c r="GD43" i="286"/>
  <c r="GD60" i="288"/>
  <c r="GE83" i="325"/>
  <c r="GD74" i="265"/>
  <c r="GE112" i="325" l="1"/>
  <c r="GE113" i="325" s="1"/>
  <c r="GE119" i="325" s="1"/>
  <c r="GE120" i="325" s="1"/>
  <c r="GE131" i="325"/>
  <c r="GE132" i="325" s="1"/>
  <c r="GE94" i="325"/>
  <c r="GE95" i="325" l="1"/>
  <c r="GE137" i="325"/>
  <c r="GE28" i="327"/>
  <c r="GE29" i="327" s="1"/>
  <c r="GE32" i="327" s="1"/>
  <c r="GE27" i="327"/>
  <c r="GE136" i="325"/>
  <c r="GE138" i="325" s="1"/>
  <c r="GE34" i="327" l="1"/>
  <c r="GE33" i="327"/>
  <c r="GE139" i="325"/>
  <c r="GE35" i="265" s="1"/>
  <c r="GE38" i="265" s="1"/>
  <c r="GE12" i="288"/>
  <c r="GE14" i="288" s="1"/>
  <c r="GE22" i="288" s="1"/>
  <c r="GE29" i="285"/>
  <c r="GE9" i="285"/>
  <c r="GE13" i="325"/>
  <c r="GE14" i="325" s="1"/>
  <c r="GE17" i="315" s="1"/>
  <c r="GE45" i="315" s="1"/>
  <c r="GE96" i="325"/>
  <c r="GE100" i="325"/>
  <c r="GE17" i="288"/>
  <c r="GE16" i="265" l="1"/>
  <c r="GE40" i="265"/>
  <c r="GE34" i="288"/>
  <c r="GE16" i="315"/>
  <c r="GE44" i="315" s="1"/>
  <c r="GE101" i="325"/>
  <c r="GE102" i="325" l="1"/>
  <c r="GE41" i="265" s="1"/>
  <c r="GE42" i="265" s="1"/>
  <c r="GE46" i="265" s="1"/>
  <c r="GE50" i="265" s="1"/>
  <c r="GE53" i="265" s="1"/>
  <c r="GE85" i="325"/>
  <c r="GE86" i="325" s="1"/>
  <c r="GE18" i="288"/>
  <c r="GE19" i="288" s="1"/>
  <c r="GE23" i="288" l="1"/>
  <c r="GE24" i="288" s="1"/>
  <c r="GE27" i="288" s="1"/>
  <c r="GE36" i="288"/>
  <c r="GE60" i="288"/>
  <c r="GF83" i="325"/>
  <c r="GE74" i="265"/>
  <c r="GE43" i="286"/>
  <c r="GE32" i="286"/>
  <c r="GF94" i="325" l="1"/>
  <c r="GF131" i="325"/>
  <c r="GF132" i="325" s="1"/>
  <c r="GF112" i="325"/>
  <c r="GF113" i="325" s="1"/>
  <c r="GF119" i="325" s="1"/>
  <c r="GF120" i="325" s="1"/>
  <c r="GF137" i="325" l="1"/>
  <c r="GF28" i="327"/>
  <c r="GF27" i="327"/>
  <c r="GF29" i="327" s="1"/>
  <c r="GF32" i="327" s="1"/>
  <c r="GF136" i="325"/>
  <c r="GF138" i="325" s="1"/>
  <c r="GF95" i="325"/>
  <c r="GF139" i="325" l="1"/>
  <c r="GF35" i="265" s="1"/>
  <c r="GF38" i="265" s="1"/>
  <c r="GF12" i="288"/>
  <c r="GF14" i="288" s="1"/>
  <c r="GF22" i="288" s="1"/>
  <c r="GF13" i="325"/>
  <c r="GF14" i="325" s="1"/>
  <c r="GF17" i="315" s="1"/>
  <c r="GF45" i="315" s="1"/>
  <c r="GF9" i="285"/>
  <c r="GF29" i="285"/>
  <c r="GF33" i="327"/>
  <c r="GF34" i="327"/>
  <c r="GF96" i="325"/>
  <c r="GF100" i="325"/>
  <c r="GF17" i="288"/>
  <c r="GF16" i="265" l="1"/>
  <c r="GF40" i="265"/>
  <c r="GF101" i="325"/>
  <c r="GF34" i="288"/>
  <c r="GF16" i="315"/>
  <c r="GF44" i="315" s="1"/>
  <c r="GF102" i="325" l="1"/>
  <c r="GF41" i="265" s="1"/>
  <c r="GF42" i="265" s="1"/>
  <c r="GF46" i="265" s="1"/>
  <c r="GF50" i="265" s="1"/>
  <c r="GF53" i="265" s="1"/>
  <c r="GF85" i="325"/>
  <c r="GF86" i="325" s="1"/>
  <c r="GF18" i="288"/>
  <c r="GF19" i="288" s="1"/>
  <c r="GF32" i="286" l="1"/>
  <c r="GF43" i="286"/>
  <c r="GF23" i="288"/>
  <c r="GF24" i="288" s="1"/>
  <c r="GF27" i="288" s="1"/>
  <c r="GF36" i="288"/>
  <c r="GF60" i="288"/>
  <c r="GF74" i="265"/>
  <c r="GG83" i="325"/>
  <c r="GG94" i="325" l="1"/>
  <c r="GG112" i="325"/>
  <c r="GG113" i="325" s="1"/>
  <c r="GG119" i="325" s="1"/>
  <c r="GG120" i="325" s="1"/>
  <c r="GG131" i="325"/>
  <c r="GG132" i="325" s="1"/>
  <c r="GG137" i="325" l="1"/>
  <c r="GG28" i="327"/>
  <c r="GG136" i="325"/>
  <c r="GG138" i="325" s="1"/>
  <c r="GG27" i="327"/>
  <c r="GG29" i="327" s="1"/>
  <c r="GG32" i="327" s="1"/>
  <c r="GG95" i="325"/>
  <c r="GG139" i="325" l="1"/>
  <c r="GG35" i="265" s="1"/>
  <c r="GG38" i="265" s="1"/>
  <c r="GG9" i="285"/>
  <c r="GG29" i="285"/>
  <c r="GG12" i="288"/>
  <c r="GG14" i="288" s="1"/>
  <c r="GG22" i="288" s="1"/>
  <c r="GG13" i="325"/>
  <c r="GG14" i="325" s="1"/>
  <c r="GG17" i="315" s="1"/>
  <c r="GG45" i="315" s="1"/>
  <c r="GG34" i="327"/>
  <c r="GG33" i="327"/>
  <c r="GG96" i="325"/>
  <c r="GG100" i="325"/>
  <c r="GG17" i="288"/>
  <c r="GG40" i="265" l="1"/>
  <c r="GG16" i="265"/>
  <c r="GG18" i="288"/>
  <c r="GG19" i="288" s="1"/>
  <c r="GG101" i="325"/>
  <c r="GG16" i="315"/>
  <c r="GG44" i="315" s="1"/>
  <c r="GG34" i="288"/>
  <c r="GG23" i="288" l="1"/>
  <c r="GG24" i="288" s="1"/>
  <c r="GG27" i="288" s="1"/>
  <c r="GG36" i="288"/>
  <c r="GG102" i="325"/>
  <c r="GG41" i="265" s="1"/>
  <c r="GG42" i="265" s="1"/>
  <c r="GG46" i="265" s="1"/>
  <c r="GG50" i="265" s="1"/>
  <c r="GG53" i="265" s="1"/>
  <c r="GG85" i="325"/>
  <c r="GG86" i="325" s="1"/>
  <c r="GG43" i="286" l="1"/>
  <c r="GG32" i="286"/>
  <c r="GG60" i="288"/>
  <c r="GG74" i="265"/>
  <c r="GH83" i="325"/>
  <c r="GH112" i="325" l="1"/>
  <c r="GH113" i="325" s="1"/>
  <c r="GH119" i="325" s="1"/>
  <c r="GH120" i="325" s="1"/>
  <c r="GH131" i="325"/>
  <c r="GH132" i="325" s="1"/>
  <c r="GH94" i="325"/>
  <c r="GH17" i="288" l="1"/>
  <c r="GH95" i="325"/>
  <c r="GH137" i="325"/>
  <c r="GH28" i="327"/>
  <c r="GH29" i="327" s="1"/>
  <c r="GH32" i="327" s="1"/>
  <c r="GH136" i="325"/>
  <c r="GH138" i="325" s="1"/>
  <c r="GH27" i="327"/>
  <c r="GH33" i="327" l="1"/>
  <c r="GH34" i="327"/>
  <c r="GH96" i="325"/>
  <c r="GH100" i="325"/>
  <c r="GH139" i="325"/>
  <c r="GH35" i="265" s="1"/>
  <c r="GH38" i="265" s="1"/>
  <c r="GH12" i="288"/>
  <c r="GH14" i="288" s="1"/>
  <c r="GH22" i="288" s="1"/>
  <c r="GH13" i="325"/>
  <c r="GH14" i="325" s="1"/>
  <c r="GH17" i="315" s="1"/>
  <c r="GH45" i="315" s="1"/>
  <c r="GH9" i="285"/>
  <c r="GH29" i="285"/>
  <c r="GH40" i="265" l="1"/>
  <c r="GH16" i="265"/>
  <c r="GH101" i="325"/>
  <c r="GH18" i="288" s="1"/>
  <c r="GH19" i="288" s="1"/>
  <c r="GH34" i="288"/>
  <c r="GH16" i="315"/>
  <c r="GH44" i="315" s="1"/>
  <c r="GH23" i="288" l="1"/>
  <c r="GH24" i="288" s="1"/>
  <c r="GH27" i="288" s="1"/>
  <c r="GH36" i="288"/>
  <c r="GH102" i="325"/>
  <c r="GH41" i="265" s="1"/>
  <c r="GH42" i="265" s="1"/>
  <c r="GH46" i="265" s="1"/>
  <c r="GH50" i="265" s="1"/>
  <c r="GH53" i="265" s="1"/>
  <c r="GH85" i="325"/>
  <c r="GH86" i="325" s="1"/>
  <c r="GH60" i="288" l="1"/>
  <c r="GI83" i="325"/>
  <c r="GH74" i="265"/>
  <c r="GH32" i="286"/>
  <c r="GH43" i="286"/>
  <c r="GI94" i="325" l="1"/>
  <c r="GI131" i="325"/>
  <c r="GI132" i="325" s="1"/>
  <c r="GI112" i="325"/>
  <c r="GI113" i="325" s="1"/>
  <c r="GI119" i="325" s="1"/>
  <c r="GI120" i="325" s="1"/>
  <c r="GI27" i="327" l="1"/>
  <c r="GI136" i="325"/>
  <c r="GI28" i="327"/>
  <c r="GI137" i="325"/>
  <c r="GI17" i="288"/>
  <c r="GI95" i="325"/>
  <c r="GI96" i="325" l="1"/>
  <c r="GI100" i="325"/>
  <c r="GI138" i="325"/>
  <c r="GI29" i="327"/>
  <c r="GI32" i="327" s="1"/>
  <c r="GI139" i="325" l="1"/>
  <c r="GI35" i="265" s="1"/>
  <c r="GI38" i="265" s="1"/>
  <c r="GI12" i="288"/>
  <c r="GI14" i="288" s="1"/>
  <c r="GI22" i="288" s="1"/>
  <c r="GI29" i="285"/>
  <c r="GI13" i="325"/>
  <c r="GI14" i="325" s="1"/>
  <c r="GI17" i="315" s="1"/>
  <c r="GI45" i="315" s="1"/>
  <c r="GI9" i="285"/>
  <c r="GI34" i="327"/>
  <c r="GI33" i="327"/>
  <c r="GI18" i="288"/>
  <c r="GI19" i="288" s="1"/>
  <c r="GI101" i="325"/>
  <c r="GI40" i="265"/>
  <c r="GI16" i="265"/>
  <c r="GI23" i="288" l="1"/>
  <c r="GI36" i="288"/>
  <c r="GI24" i="288"/>
  <c r="GI27" i="288" s="1"/>
  <c r="GI102" i="325"/>
  <c r="GI41" i="265" s="1"/>
  <c r="GI42" i="265" s="1"/>
  <c r="GI46" i="265" s="1"/>
  <c r="GI50" i="265" s="1"/>
  <c r="GI53" i="265" s="1"/>
  <c r="GI85" i="325"/>
  <c r="GI86" i="325" s="1"/>
  <c r="GI34" i="288"/>
  <c r="GI16" i="315"/>
  <c r="GI44" i="315" s="1"/>
  <c r="GI43" i="286" l="1"/>
  <c r="GI32" i="286"/>
  <c r="GI60" i="288"/>
  <c r="GI74" i="265"/>
  <c r="GJ83" i="325"/>
  <c r="GJ112" i="325" l="1"/>
  <c r="GJ113" i="325" s="1"/>
  <c r="GJ119" i="325" s="1"/>
  <c r="GJ120" i="325" s="1"/>
  <c r="GJ131" i="325"/>
  <c r="GJ132" i="325" s="1"/>
  <c r="GJ94" i="325"/>
  <c r="GJ17" i="288" l="1"/>
  <c r="GJ95" i="325"/>
  <c r="GJ137" i="325"/>
  <c r="GJ28" i="327"/>
  <c r="H132" i="325"/>
  <c r="GJ136" i="325"/>
  <c r="GJ27" i="327"/>
  <c r="H120" i="325"/>
  <c r="F304" i="321" l="1"/>
  <c r="H27" i="327"/>
  <c r="H33" i="269" s="1"/>
  <c r="K33" i="269" s="1"/>
  <c r="H136" i="325"/>
  <c r="GJ29" i="327"/>
  <c r="GJ138" i="325"/>
  <c r="GJ96" i="325"/>
  <c r="H95" i="325"/>
  <c r="GJ100" i="325"/>
  <c r="F315" i="321"/>
  <c r="H137" i="325"/>
  <c r="H28" i="327"/>
  <c r="H34" i="269" s="1"/>
  <c r="K34" i="269" s="1"/>
  <c r="L34" i="269" l="1"/>
  <c r="J34" i="269"/>
  <c r="F278" i="321"/>
  <c r="H17" i="288"/>
  <c r="H100" i="325"/>
  <c r="J33" i="269"/>
  <c r="L33" i="269"/>
  <c r="GJ18" i="288"/>
  <c r="GJ19" i="288" s="1"/>
  <c r="GJ101" i="325"/>
  <c r="H29" i="327"/>
  <c r="GJ32" i="327"/>
  <c r="H96" i="325"/>
  <c r="GJ40" i="265"/>
  <c r="GJ16" i="265"/>
  <c r="GJ139" i="325"/>
  <c r="H138" i="325"/>
  <c r="GJ12" i="288"/>
  <c r="GJ14" i="288" s="1"/>
  <c r="GJ29" i="285"/>
  <c r="GJ13" i="325"/>
  <c r="GJ14" i="325" s="1"/>
  <c r="GJ9" i="285"/>
  <c r="F10" i="285" s="1"/>
  <c r="F321" i="321" l="1"/>
  <c r="H9" i="285"/>
  <c r="H12" i="288"/>
  <c r="H13" i="325"/>
  <c r="H29" i="285"/>
  <c r="F280" i="321"/>
  <c r="H40" i="265"/>
  <c r="H72" i="269" s="1"/>
  <c r="K72" i="269" s="1"/>
  <c r="H16" i="265"/>
  <c r="H48" i="269" s="1"/>
  <c r="K48" i="269" s="1"/>
  <c r="F1165" i="321"/>
  <c r="H32" i="327"/>
  <c r="H35" i="269"/>
  <c r="K35" i="269" s="1"/>
  <c r="F806" i="321"/>
  <c r="F15" i="285"/>
  <c r="E322" i="322"/>
  <c r="GJ36" i="288"/>
  <c r="GJ23" i="288"/>
  <c r="H19" i="288"/>
  <c r="GJ17" i="315"/>
  <c r="GJ45" i="315" s="1"/>
  <c r="F45" i="315" s="1"/>
  <c r="H14" i="325"/>
  <c r="H139" i="325"/>
  <c r="GJ35" i="265"/>
  <c r="GJ38" i="265" s="1"/>
  <c r="GJ33" i="327"/>
  <c r="F33" i="327" s="1"/>
  <c r="GJ34" i="327"/>
  <c r="H34" i="327" s="1"/>
  <c r="F1173" i="321" s="1"/>
  <c r="GJ22" i="288"/>
  <c r="GJ24" i="288" s="1"/>
  <c r="H14" i="288"/>
  <c r="GJ102" i="325"/>
  <c r="H101" i="325"/>
  <c r="GJ85" i="325"/>
  <c r="GJ86" i="325" s="1"/>
  <c r="GJ74" i="265" l="1"/>
  <c r="GJ60" i="288"/>
  <c r="GJ27" i="288"/>
  <c r="F28" i="288" s="1"/>
  <c r="H24" i="288"/>
  <c r="L48" i="269"/>
  <c r="J48" i="269"/>
  <c r="F285" i="321"/>
  <c r="H18" i="288"/>
  <c r="H85" i="325"/>
  <c r="F215" i="321"/>
  <c r="H17" i="315"/>
  <c r="J72" i="269"/>
  <c r="L72" i="269"/>
  <c r="J35" i="269"/>
  <c r="L35" i="269"/>
  <c r="H102" i="325"/>
  <c r="GJ41" i="265"/>
  <c r="F1169" i="321"/>
  <c r="F13" i="264"/>
  <c r="F323" i="321"/>
  <c r="H35" i="265"/>
  <c r="H67" i="269" s="1"/>
  <c r="K67" i="269" s="1"/>
  <c r="F741" i="321"/>
  <c r="H22" i="288"/>
  <c r="GJ34" i="288"/>
  <c r="GJ42" i="265"/>
  <c r="GJ16" i="315"/>
  <c r="GJ44" i="315" s="1"/>
  <c r="F44" i="315" s="1"/>
  <c r="H38" i="265"/>
  <c r="F746" i="321"/>
  <c r="H23" i="288"/>
  <c r="H36" i="288"/>
  <c r="F809" i="321"/>
  <c r="F16" i="285"/>
  <c r="F751" i="321" l="1"/>
  <c r="H27" i="288"/>
  <c r="F755" i="321"/>
  <c r="E284" i="322"/>
  <c r="F1185" i="321"/>
  <c r="F47" i="315"/>
  <c r="F810" i="321"/>
  <c r="F18" i="285"/>
  <c r="E323" i="322"/>
  <c r="F287" i="321"/>
  <c r="H41" i="265"/>
  <c r="H73" i="269" s="1"/>
  <c r="K73" i="269" s="1"/>
  <c r="F361" i="321"/>
  <c r="H34" i="288"/>
  <c r="H16" i="315"/>
  <c r="H70" i="269"/>
  <c r="K70" i="269" s="1"/>
  <c r="GJ46" i="265"/>
  <c r="H42" i="265"/>
  <c r="L67" i="269"/>
  <c r="J67" i="269"/>
  <c r="GJ50" i="265" l="1"/>
  <c r="H46" i="265"/>
  <c r="FV22" i="285"/>
  <c r="CV22" i="285"/>
  <c r="EL22" i="285"/>
  <c r="GB22" i="285"/>
  <c r="FC22" i="285"/>
  <c r="CX22" i="285"/>
  <c r="FO22" i="285"/>
  <c r="GE22" i="285"/>
  <c r="GI22" i="285"/>
  <c r="EK22" i="285"/>
  <c r="DN22" i="285"/>
  <c r="BU22" i="285"/>
  <c r="BJ22" i="285"/>
  <c r="DE22" i="285"/>
  <c r="CZ22" i="285"/>
  <c r="FZ22" i="285"/>
  <c r="DK22" i="285"/>
  <c r="FD22" i="285"/>
  <c r="L22" i="285"/>
  <c r="CY22" i="285"/>
  <c r="CU22" i="285"/>
  <c r="DG22" i="285"/>
  <c r="BG22" i="285"/>
  <c r="CJ22" i="285"/>
  <c r="DA22" i="285"/>
  <c r="BM22" i="285"/>
  <c r="DX22" i="285"/>
  <c r="X22" i="285"/>
  <c r="AW22" i="285"/>
  <c r="FA22" i="285"/>
  <c r="AI22" i="285"/>
  <c r="CA22" i="285"/>
  <c r="EJ22" i="285"/>
  <c r="BC22" i="285"/>
  <c r="BQ22" i="285"/>
  <c r="DR22" i="285"/>
  <c r="BZ22" i="285"/>
  <c r="EO22" i="285"/>
  <c r="AO22" i="285"/>
  <c r="DM22" i="285"/>
  <c r="EY22" i="285"/>
  <c r="R22" i="285"/>
  <c r="CS22" i="285"/>
  <c r="GA22" i="285"/>
  <c r="AC22" i="285"/>
  <c r="EM22" i="285"/>
  <c r="FN22" i="285"/>
  <c r="Y22" i="285"/>
  <c r="EI22" i="285"/>
  <c r="FG22" i="285"/>
  <c r="AA22" i="285"/>
  <c r="DP22" i="285"/>
  <c r="BR22" i="285"/>
  <c r="AL22" i="285"/>
  <c r="AU22" i="285"/>
  <c r="F811" i="321"/>
  <c r="BE22" i="285"/>
  <c r="AX22" i="285"/>
  <c r="BV22" i="285"/>
  <c r="DU22" i="285"/>
  <c r="BA22" i="285"/>
  <c r="FP22" i="285"/>
  <c r="CD22" i="285"/>
  <c r="CH22" i="285"/>
  <c r="DH22" i="285"/>
  <c r="GG22" i="285"/>
  <c r="BS22" i="285"/>
  <c r="CW22" i="285"/>
  <c r="BF22" i="285"/>
  <c r="DY22" i="285"/>
  <c r="K22" i="285"/>
  <c r="CL22" i="285"/>
  <c r="GH22" i="285"/>
  <c r="AG22" i="285"/>
  <c r="CQ22" i="285"/>
  <c r="ER22" i="285"/>
  <c r="AV22" i="285"/>
  <c r="DV22" i="285"/>
  <c r="FL22" i="285"/>
  <c r="EF22" i="285"/>
  <c r="FB22" i="285"/>
  <c r="O22" i="285"/>
  <c r="DI22" i="285"/>
  <c r="FT22" i="285"/>
  <c r="N22" i="285"/>
  <c r="FF22" i="285"/>
  <c r="FM22" i="285"/>
  <c r="AR22" i="285"/>
  <c r="DQ22" i="285"/>
  <c r="CO22" i="285"/>
  <c r="AB22" i="285"/>
  <c r="BT22" i="285"/>
  <c r="EB22" i="285"/>
  <c r="Z22" i="285"/>
  <c r="CR22" i="285"/>
  <c r="AD22" i="285"/>
  <c r="AH22" i="285"/>
  <c r="AM22" i="285"/>
  <c r="FI22" i="285"/>
  <c r="DS22" i="285"/>
  <c r="BK22" i="285"/>
  <c r="EP22" i="285"/>
  <c r="EV22" i="285"/>
  <c r="T22" i="285"/>
  <c r="FY22" i="285"/>
  <c r="V22" i="285"/>
  <c r="AE22" i="285"/>
  <c r="BW22" i="285"/>
  <c r="EN22" i="285"/>
  <c r="M22" i="285"/>
  <c r="CP22" i="285"/>
  <c r="ED22" i="285"/>
  <c r="FQ22" i="285"/>
  <c r="AZ22" i="285"/>
  <c r="FH22" i="285"/>
  <c r="FS22" i="285"/>
  <c r="AN22" i="285"/>
  <c r="EH22" i="285"/>
  <c r="FK22" i="285"/>
  <c r="AT22" i="285"/>
  <c r="EE22" i="285"/>
  <c r="BN22" i="285"/>
  <c r="DW22" i="285"/>
  <c r="GC22" i="285"/>
  <c r="CT22" i="285"/>
  <c r="FJ22" i="285"/>
  <c r="FU22" i="285"/>
  <c r="CC22" i="285"/>
  <c r="EU22" i="285"/>
  <c r="W22" i="285"/>
  <c r="BY22" i="285"/>
  <c r="DL22" i="285"/>
  <c r="DC22" i="285"/>
  <c r="GD22" i="285"/>
  <c r="AJ22" i="285"/>
  <c r="EC22" i="285"/>
  <c r="ET22" i="285"/>
  <c r="BH22" i="285"/>
  <c r="AK22" i="285"/>
  <c r="AS22" i="285"/>
  <c r="DJ22" i="285"/>
  <c r="P22" i="285"/>
  <c r="FX22" i="285"/>
  <c r="AQ22" i="285"/>
  <c r="FE22" i="285"/>
  <c r="EA22" i="285"/>
  <c r="BP22" i="285"/>
  <c r="DB22" i="285"/>
  <c r="EQ22" i="285"/>
  <c r="EZ22" i="285"/>
  <c r="FW22" i="285"/>
  <c r="BO22" i="285"/>
  <c r="EW22" i="285"/>
  <c r="FR22" i="285"/>
  <c r="BB22" i="285"/>
  <c r="DF22" i="285"/>
  <c r="GF22" i="285"/>
  <c r="CE22" i="285"/>
  <c r="ES22" i="285"/>
  <c r="GJ22" i="285"/>
  <c r="BL22" i="285"/>
  <c r="EG22" i="285"/>
  <c r="J22" i="285"/>
  <c r="AY22" i="285"/>
  <c r="CM22" i="285"/>
  <c r="CG22" i="285"/>
  <c r="DZ22" i="285"/>
  <c r="AP22" i="285"/>
  <c r="CN22" i="285"/>
  <c r="DD22" i="285"/>
  <c r="AF22" i="285"/>
  <c r="BX22" i="285"/>
  <c r="CK22" i="285"/>
  <c r="BI22" i="285"/>
  <c r="CI22" i="285"/>
  <c r="DO22" i="285"/>
  <c r="CF22" i="285"/>
  <c r="DT22" i="285"/>
  <c r="U22" i="285"/>
  <c r="CB22" i="285"/>
  <c r="EX22" i="285"/>
  <c r="BD22" i="285"/>
  <c r="S22" i="285"/>
  <c r="Q22" i="285"/>
  <c r="L70" i="269"/>
  <c r="J70" i="269"/>
  <c r="J73" i="269"/>
  <c r="L73" i="269"/>
  <c r="F1189" i="321"/>
  <c r="F14" i="264"/>
  <c r="F366" i="321"/>
  <c r="H74" i="269"/>
  <c r="K74" i="269" s="1"/>
  <c r="DT30" i="285" l="1"/>
  <c r="DT23" i="285"/>
  <c r="DT13" i="265" s="1"/>
  <c r="DT14" i="265" s="1"/>
  <c r="DT18" i="265" s="1"/>
  <c r="DT21" i="265" s="1"/>
  <c r="CG23" i="285"/>
  <c r="CG13" i="265" s="1"/>
  <c r="CG14" i="265" s="1"/>
  <c r="CG18" i="265" s="1"/>
  <c r="CG21" i="265" s="1"/>
  <c r="CG30" i="285"/>
  <c r="EZ30" i="285"/>
  <c r="EZ23" i="285"/>
  <c r="EZ13" i="265" s="1"/>
  <c r="EZ14" i="265" s="1"/>
  <c r="EZ18" i="265" s="1"/>
  <c r="EZ21" i="265" s="1"/>
  <c r="EH30" i="285"/>
  <c r="EH23" i="285"/>
  <c r="EH13" i="265" s="1"/>
  <c r="EH14" i="265" s="1"/>
  <c r="EH18" i="265" s="1"/>
  <c r="EH21" i="265" s="1"/>
  <c r="DY23" i="285"/>
  <c r="DY13" i="265" s="1"/>
  <c r="DY14" i="265" s="1"/>
  <c r="DY18" i="265" s="1"/>
  <c r="DY21" i="265" s="1"/>
  <c r="DY30" i="285"/>
  <c r="CV23" i="285"/>
  <c r="CV13" i="265" s="1"/>
  <c r="CV14" i="265" s="1"/>
  <c r="CV18" i="265" s="1"/>
  <c r="CV21" i="265" s="1"/>
  <c r="CV30" i="285"/>
  <c r="EX30" i="285"/>
  <c r="EX23" i="285"/>
  <c r="EX13" i="265" s="1"/>
  <c r="EX14" i="265" s="1"/>
  <c r="EX18" i="265" s="1"/>
  <c r="EX21" i="265" s="1"/>
  <c r="CF30" i="285"/>
  <c r="CF23" i="285"/>
  <c r="CF13" i="265" s="1"/>
  <c r="CF14" i="265" s="1"/>
  <c r="CF18" i="265" s="1"/>
  <c r="CF21" i="265" s="1"/>
  <c r="CK30" i="285"/>
  <c r="CK23" i="285"/>
  <c r="CK13" i="265" s="1"/>
  <c r="CK14" i="265" s="1"/>
  <c r="CK18" i="265" s="1"/>
  <c r="CK21" i="265" s="1"/>
  <c r="CN23" i="285"/>
  <c r="CN13" i="265" s="1"/>
  <c r="CN14" i="265" s="1"/>
  <c r="CN18" i="265" s="1"/>
  <c r="CN21" i="265" s="1"/>
  <c r="CN30" i="285"/>
  <c r="CM30" i="285"/>
  <c r="CM23" i="285"/>
  <c r="CM13" i="265" s="1"/>
  <c r="CM14" i="265" s="1"/>
  <c r="CM18" i="265" s="1"/>
  <c r="CM21" i="265" s="1"/>
  <c r="BL23" i="285"/>
  <c r="BL13" i="265" s="1"/>
  <c r="BL14" i="265" s="1"/>
  <c r="BL18" i="265" s="1"/>
  <c r="BL21" i="265" s="1"/>
  <c r="BL30" i="285"/>
  <c r="GF30" i="285"/>
  <c r="GF23" i="285"/>
  <c r="GF13" i="265" s="1"/>
  <c r="GF14" i="265" s="1"/>
  <c r="GF18" i="265" s="1"/>
  <c r="GF21" i="265" s="1"/>
  <c r="EW23" i="285"/>
  <c r="EW13" i="265" s="1"/>
  <c r="EW14" i="265" s="1"/>
  <c r="EW18" i="265" s="1"/>
  <c r="EW21" i="265" s="1"/>
  <c r="EW30" i="285"/>
  <c r="EQ30" i="285"/>
  <c r="EQ23" i="285"/>
  <c r="EQ13" i="265" s="1"/>
  <c r="EQ14" i="265" s="1"/>
  <c r="EQ18" i="265" s="1"/>
  <c r="EQ21" i="265" s="1"/>
  <c r="FE30" i="285"/>
  <c r="FE23" i="285"/>
  <c r="FE13" i="265" s="1"/>
  <c r="FE14" i="265" s="1"/>
  <c r="FE18" i="265" s="1"/>
  <c r="FE21" i="265" s="1"/>
  <c r="DJ23" i="285"/>
  <c r="DJ13" i="265" s="1"/>
  <c r="DJ14" i="265" s="1"/>
  <c r="DJ18" i="265" s="1"/>
  <c r="DJ21" i="265" s="1"/>
  <c r="DJ30" i="285"/>
  <c r="ET30" i="285"/>
  <c r="ET23" i="285"/>
  <c r="ET13" i="265" s="1"/>
  <c r="ET14" i="265" s="1"/>
  <c r="ET18" i="265" s="1"/>
  <c r="ET21" i="265" s="1"/>
  <c r="DC30" i="285"/>
  <c r="DC23" i="285"/>
  <c r="DC13" i="265" s="1"/>
  <c r="DC14" i="265" s="1"/>
  <c r="DC18" i="265" s="1"/>
  <c r="DC21" i="265" s="1"/>
  <c r="EU23" i="285"/>
  <c r="EU13" i="265" s="1"/>
  <c r="EU14" i="265" s="1"/>
  <c r="EU18" i="265" s="1"/>
  <c r="EU21" i="265" s="1"/>
  <c r="EU30" i="285"/>
  <c r="CT30" i="285"/>
  <c r="CT23" i="285"/>
  <c r="CT13" i="265" s="1"/>
  <c r="CT14" i="265" s="1"/>
  <c r="CT18" i="265" s="1"/>
  <c r="CT21" i="265" s="1"/>
  <c r="EE23" i="285"/>
  <c r="EE13" i="265" s="1"/>
  <c r="EE14" i="265" s="1"/>
  <c r="EE18" i="265" s="1"/>
  <c r="EE21" i="265" s="1"/>
  <c r="EE30" i="285"/>
  <c r="AN23" i="285"/>
  <c r="AN13" i="265" s="1"/>
  <c r="AN14" i="265" s="1"/>
  <c r="AN18" i="265" s="1"/>
  <c r="AN21" i="265" s="1"/>
  <c r="AN30" i="285"/>
  <c r="FQ30" i="285"/>
  <c r="FQ23" i="285"/>
  <c r="FQ13" i="265" s="1"/>
  <c r="FQ14" i="265" s="1"/>
  <c r="FQ18" i="265" s="1"/>
  <c r="FQ21" i="265" s="1"/>
  <c r="EN23" i="285"/>
  <c r="EN13" i="265" s="1"/>
  <c r="EN14" i="265" s="1"/>
  <c r="EN18" i="265" s="1"/>
  <c r="EN21" i="265" s="1"/>
  <c r="EN30" i="285"/>
  <c r="FY30" i="285"/>
  <c r="FY23" i="285"/>
  <c r="FY13" i="265" s="1"/>
  <c r="FY14" i="265" s="1"/>
  <c r="FY18" i="265" s="1"/>
  <c r="FY21" i="265" s="1"/>
  <c r="BK30" i="285"/>
  <c r="BK23" i="285"/>
  <c r="BK13" i="265" s="1"/>
  <c r="BK14" i="265" s="1"/>
  <c r="BK18" i="265" s="1"/>
  <c r="BK21" i="265" s="1"/>
  <c r="AH30" i="285"/>
  <c r="AH23" i="285"/>
  <c r="AH13" i="265" s="1"/>
  <c r="AH14" i="265" s="1"/>
  <c r="AH18" i="265" s="1"/>
  <c r="AH21" i="265" s="1"/>
  <c r="EB23" i="285"/>
  <c r="EB13" i="265" s="1"/>
  <c r="EB14" i="265" s="1"/>
  <c r="EB18" i="265" s="1"/>
  <c r="EB21" i="265" s="1"/>
  <c r="EB30" i="285"/>
  <c r="DQ23" i="285"/>
  <c r="DQ13" i="265" s="1"/>
  <c r="DQ14" i="265" s="1"/>
  <c r="DQ18" i="265" s="1"/>
  <c r="DQ21" i="265" s="1"/>
  <c r="DQ30" i="285"/>
  <c r="N30" i="285"/>
  <c r="N23" i="285"/>
  <c r="N13" i="265" s="1"/>
  <c r="N14" i="265" s="1"/>
  <c r="N18" i="265" s="1"/>
  <c r="N21" i="265" s="1"/>
  <c r="FB30" i="285"/>
  <c r="FB23" i="285"/>
  <c r="FB13" i="265" s="1"/>
  <c r="FB14" i="265" s="1"/>
  <c r="FB18" i="265" s="1"/>
  <c r="FB21" i="265" s="1"/>
  <c r="AV30" i="285"/>
  <c r="AV23" i="285"/>
  <c r="AV13" i="265" s="1"/>
  <c r="AV14" i="265" s="1"/>
  <c r="AV18" i="265" s="1"/>
  <c r="AV21" i="265" s="1"/>
  <c r="GH23" i="285"/>
  <c r="GH13" i="265" s="1"/>
  <c r="GH14" i="265" s="1"/>
  <c r="GH18" i="265" s="1"/>
  <c r="GH21" i="265" s="1"/>
  <c r="GH30" i="285"/>
  <c r="BF30" i="285"/>
  <c r="BF23" i="285"/>
  <c r="BF13" i="265" s="1"/>
  <c r="BF14" i="265" s="1"/>
  <c r="BF18" i="265" s="1"/>
  <c r="BF21" i="265" s="1"/>
  <c r="DH23" i="285"/>
  <c r="DH13" i="265" s="1"/>
  <c r="DH14" i="265" s="1"/>
  <c r="DH18" i="265" s="1"/>
  <c r="DH21" i="265" s="1"/>
  <c r="DH30" i="285"/>
  <c r="BE30" i="285"/>
  <c r="BE23" i="285"/>
  <c r="BE13" i="265" s="1"/>
  <c r="BE14" i="265" s="1"/>
  <c r="BE18" i="265" s="1"/>
  <c r="BE21" i="265" s="1"/>
  <c r="BR30" i="285"/>
  <c r="BR23" i="285"/>
  <c r="BR13" i="265" s="1"/>
  <c r="BR14" i="265" s="1"/>
  <c r="BR18" i="265" s="1"/>
  <c r="BR21" i="265" s="1"/>
  <c r="EI30" i="285"/>
  <c r="EI23" i="285"/>
  <c r="EI13" i="265" s="1"/>
  <c r="EI14" i="265" s="1"/>
  <c r="EI18" i="265" s="1"/>
  <c r="EI21" i="265" s="1"/>
  <c r="AC23" i="285"/>
  <c r="AC13" i="265" s="1"/>
  <c r="AC14" i="265" s="1"/>
  <c r="AC18" i="265" s="1"/>
  <c r="AC21" i="265" s="1"/>
  <c r="AC30" i="285"/>
  <c r="EY23" i="285"/>
  <c r="EY13" i="265" s="1"/>
  <c r="EY14" i="265" s="1"/>
  <c r="EY18" i="265" s="1"/>
  <c r="EY21" i="265" s="1"/>
  <c r="EY30" i="285"/>
  <c r="BZ23" i="285"/>
  <c r="BZ13" i="265" s="1"/>
  <c r="BZ14" i="265" s="1"/>
  <c r="BZ18" i="265" s="1"/>
  <c r="BZ21" i="265" s="1"/>
  <c r="BZ30" i="285"/>
  <c r="EJ30" i="285"/>
  <c r="EJ23" i="285"/>
  <c r="EJ13" i="265" s="1"/>
  <c r="EJ14" i="265" s="1"/>
  <c r="EJ18" i="265" s="1"/>
  <c r="EJ21" i="265" s="1"/>
  <c r="AW23" i="285"/>
  <c r="AW13" i="265" s="1"/>
  <c r="AW14" i="265" s="1"/>
  <c r="AW18" i="265" s="1"/>
  <c r="AW21" i="265" s="1"/>
  <c r="AW30" i="285"/>
  <c r="DA30" i="285"/>
  <c r="DA23" i="285"/>
  <c r="DA13" i="265" s="1"/>
  <c r="DA14" i="265" s="1"/>
  <c r="DA18" i="265" s="1"/>
  <c r="DA21" i="265" s="1"/>
  <c r="CU23" i="285"/>
  <c r="CU13" i="265" s="1"/>
  <c r="CU14" i="265" s="1"/>
  <c r="CU18" i="265" s="1"/>
  <c r="CU21" i="265" s="1"/>
  <c r="CU30" i="285"/>
  <c r="DK23" i="285"/>
  <c r="DK13" i="265" s="1"/>
  <c r="DK14" i="265" s="1"/>
  <c r="DK18" i="265" s="1"/>
  <c r="DK21" i="265" s="1"/>
  <c r="DK30" i="285"/>
  <c r="BJ30" i="285"/>
  <c r="BJ23" i="285"/>
  <c r="BJ13" i="265" s="1"/>
  <c r="BJ14" i="265" s="1"/>
  <c r="BJ18" i="265" s="1"/>
  <c r="BJ21" i="265" s="1"/>
  <c r="GI23" i="285"/>
  <c r="GI13" i="265" s="1"/>
  <c r="GI14" i="265" s="1"/>
  <c r="GI18" i="265" s="1"/>
  <c r="GI21" i="265" s="1"/>
  <c r="GI30" i="285"/>
  <c r="FC23" i="285"/>
  <c r="FC13" i="265" s="1"/>
  <c r="FC14" i="265" s="1"/>
  <c r="FC18" i="265" s="1"/>
  <c r="FC21" i="265" s="1"/>
  <c r="FC30" i="285"/>
  <c r="FV30" i="285"/>
  <c r="FV23" i="285"/>
  <c r="FV13" i="265" s="1"/>
  <c r="FV14" i="265" s="1"/>
  <c r="FV18" i="265" s="1"/>
  <c r="FV21" i="265" s="1"/>
  <c r="BI30" i="285"/>
  <c r="BI23" i="285"/>
  <c r="BI13" i="265" s="1"/>
  <c r="BI14" i="265" s="1"/>
  <c r="BI18" i="265" s="1"/>
  <c r="BI21" i="265" s="1"/>
  <c r="EG30" i="285"/>
  <c r="EG23" i="285"/>
  <c r="EG13" i="265" s="1"/>
  <c r="EG14" i="265" s="1"/>
  <c r="EG18" i="265" s="1"/>
  <c r="EG21" i="265" s="1"/>
  <c r="FR30" i="285"/>
  <c r="FR23" i="285"/>
  <c r="FR13" i="265" s="1"/>
  <c r="FR14" i="265" s="1"/>
  <c r="FR18" i="265" s="1"/>
  <c r="FR21" i="265" s="1"/>
  <c r="EA23" i="285"/>
  <c r="EA13" i="265" s="1"/>
  <c r="EA14" i="265" s="1"/>
  <c r="EA18" i="265" s="1"/>
  <c r="EA21" i="265" s="1"/>
  <c r="EA30" i="285"/>
  <c r="BH23" i="285"/>
  <c r="BH13" i="265" s="1"/>
  <c r="BH14" i="265" s="1"/>
  <c r="BH18" i="265" s="1"/>
  <c r="BH21" i="265" s="1"/>
  <c r="BH30" i="285"/>
  <c r="W30" i="285"/>
  <c r="W23" i="285"/>
  <c r="W13" i="265" s="1"/>
  <c r="W14" i="265" s="1"/>
  <c r="W18" i="265" s="1"/>
  <c r="W21" i="265" s="1"/>
  <c r="BN23" i="285"/>
  <c r="BN13" i="265" s="1"/>
  <c r="BN14" i="265" s="1"/>
  <c r="BN18" i="265" s="1"/>
  <c r="BN21" i="265" s="1"/>
  <c r="BN30" i="285"/>
  <c r="M30" i="285"/>
  <c r="M23" i="285"/>
  <c r="M13" i="265" s="1"/>
  <c r="M14" i="265" s="1"/>
  <c r="M18" i="265" s="1"/>
  <c r="M21" i="265" s="1"/>
  <c r="EP23" i="285"/>
  <c r="EP13" i="265" s="1"/>
  <c r="EP14" i="265" s="1"/>
  <c r="EP18" i="265" s="1"/>
  <c r="EP21" i="265" s="1"/>
  <c r="EP30" i="285"/>
  <c r="Z23" i="285"/>
  <c r="Z13" i="265" s="1"/>
  <c r="Z14" i="265" s="1"/>
  <c r="Z18" i="265" s="1"/>
  <c r="Z21" i="265" s="1"/>
  <c r="Z30" i="285"/>
  <c r="CO23" i="285"/>
  <c r="CO13" i="265" s="1"/>
  <c r="CO14" i="265" s="1"/>
  <c r="CO18" i="265" s="1"/>
  <c r="CO21" i="265" s="1"/>
  <c r="CO30" i="285"/>
  <c r="O30" i="285"/>
  <c r="O23" i="285"/>
  <c r="O13" i="265" s="1"/>
  <c r="O14" i="265" s="1"/>
  <c r="O18" i="265" s="1"/>
  <c r="O21" i="265" s="1"/>
  <c r="AG23" i="285"/>
  <c r="AG13" i="265" s="1"/>
  <c r="AG14" i="265" s="1"/>
  <c r="AG18" i="265" s="1"/>
  <c r="AG21" i="265" s="1"/>
  <c r="AG30" i="285"/>
  <c r="FP23" i="285"/>
  <c r="FP13" i="265" s="1"/>
  <c r="FP14" i="265" s="1"/>
  <c r="FP18" i="265" s="1"/>
  <c r="FP21" i="265" s="1"/>
  <c r="FP30" i="285"/>
  <c r="AX23" i="285"/>
  <c r="AX13" i="265" s="1"/>
  <c r="AX14" i="265" s="1"/>
  <c r="AX18" i="265" s="1"/>
  <c r="AX21" i="265" s="1"/>
  <c r="AX30" i="285"/>
  <c r="FG23" i="285"/>
  <c r="FG13" i="265" s="1"/>
  <c r="FG14" i="265" s="1"/>
  <c r="FG18" i="265" s="1"/>
  <c r="FG21" i="265" s="1"/>
  <c r="FG30" i="285"/>
  <c r="EM30" i="285"/>
  <c r="EM23" i="285"/>
  <c r="EM13" i="265" s="1"/>
  <c r="EM14" i="265" s="1"/>
  <c r="EM18" i="265" s="1"/>
  <c r="EM21" i="265" s="1"/>
  <c r="R30" i="285"/>
  <c r="R23" i="285"/>
  <c r="R13" i="265" s="1"/>
  <c r="R14" i="265" s="1"/>
  <c r="R18" i="265" s="1"/>
  <c r="R21" i="265" s="1"/>
  <c r="BC23" i="285"/>
  <c r="BC13" i="265" s="1"/>
  <c r="BC14" i="265" s="1"/>
  <c r="BC18" i="265" s="1"/>
  <c r="BC21" i="265" s="1"/>
  <c r="BC30" i="285"/>
  <c r="FA23" i="285"/>
  <c r="FA13" i="265" s="1"/>
  <c r="FA14" i="265" s="1"/>
  <c r="FA18" i="265" s="1"/>
  <c r="FA21" i="265" s="1"/>
  <c r="FA30" i="285"/>
  <c r="BM23" i="285"/>
  <c r="BM13" i="265" s="1"/>
  <c r="BM14" i="265" s="1"/>
  <c r="BM18" i="265" s="1"/>
  <c r="BM21" i="265" s="1"/>
  <c r="BM30" i="285"/>
  <c r="DG23" i="285"/>
  <c r="DG13" i="265" s="1"/>
  <c r="DG14" i="265" s="1"/>
  <c r="DG18" i="265" s="1"/>
  <c r="DG21" i="265" s="1"/>
  <c r="DG30" i="285"/>
  <c r="FD30" i="285"/>
  <c r="FD23" i="285"/>
  <c r="FD13" i="265" s="1"/>
  <c r="FD14" i="265" s="1"/>
  <c r="FD18" i="265" s="1"/>
  <c r="FD21" i="265" s="1"/>
  <c r="DE23" i="285"/>
  <c r="DE13" i="265" s="1"/>
  <c r="DE14" i="265" s="1"/>
  <c r="DE18" i="265" s="1"/>
  <c r="DE21" i="265" s="1"/>
  <c r="DE30" i="285"/>
  <c r="EK30" i="285"/>
  <c r="EK23" i="285"/>
  <c r="EK13" i="265" s="1"/>
  <c r="EK14" i="265" s="1"/>
  <c r="EK18" i="265" s="1"/>
  <c r="EK21" i="265" s="1"/>
  <c r="BA30" i="285"/>
  <c r="BA23" i="285"/>
  <c r="BA13" i="265" s="1"/>
  <c r="BA14" i="265" s="1"/>
  <c r="BA18" i="265" s="1"/>
  <c r="BA21" i="265" s="1"/>
  <c r="L74" i="269"/>
  <c r="J74" i="269"/>
  <c r="Q30" i="285"/>
  <c r="Q23" i="285"/>
  <c r="Q13" i="265" s="1"/>
  <c r="Q14" i="265" s="1"/>
  <c r="Q18" i="265" s="1"/>
  <c r="Q21" i="265" s="1"/>
  <c r="CB23" i="285"/>
  <c r="CB13" i="265" s="1"/>
  <c r="CB14" i="265" s="1"/>
  <c r="CB18" i="265" s="1"/>
  <c r="CB21" i="265" s="1"/>
  <c r="CB30" i="285"/>
  <c r="DO30" i="285"/>
  <c r="DO23" i="285"/>
  <c r="DO13" i="265" s="1"/>
  <c r="DO14" i="265" s="1"/>
  <c r="DO18" i="265" s="1"/>
  <c r="DO21" i="265" s="1"/>
  <c r="BX23" i="285"/>
  <c r="BX13" i="265" s="1"/>
  <c r="BX14" i="265" s="1"/>
  <c r="BX18" i="265" s="1"/>
  <c r="BX21" i="265" s="1"/>
  <c r="BX30" i="285"/>
  <c r="AP30" i="285"/>
  <c r="AP23" i="285"/>
  <c r="AP13" i="265" s="1"/>
  <c r="AP14" i="265" s="1"/>
  <c r="AP18" i="265" s="1"/>
  <c r="AP21" i="265" s="1"/>
  <c r="AY30" i="285"/>
  <c r="AY23" i="285"/>
  <c r="AY13" i="265" s="1"/>
  <c r="AY14" i="265" s="1"/>
  <c r="AY18" i="265" s="1"/>
  <c r="AY21" i="265" s="1"/>
  <c r="GJ30" i="285"/>
  <c r="GJ23" i="285"/>
  <c r="GJ13" i="265" s="1"/>
  <c r="GJ14" i="265" s="1"/>
  <c r="GJ18" i="265" s="1"/>
  <c r="GJ21" i="265" s="1"/>
  <c r="DF23" i="285"/>
  <c r="DF13" i="265" s="1"/>
  <c r="DF14" i="265" s="1"/>
  <c r="DF18" i="265" s="1"/>
  <c r="DF21" i="265" s="1"/>
  <c r="DF30" i="285"/>
  <c r="BO30" i="285"/>
  <c r="BO23" i="285"/>
  <c r="BO13" i="265" s="1"/>
  <c r="BO14" i="265" s="1"/>
  <c r="BO18" i="265" s="1"/>
  <c r="BO21" i="265" s="1"/>
  <c r="DB30" i="285"/>
  <c r="DB23" i="285"/>
  <c r="DB13" i="265" s="1"/>
  <c r="DB14" i="265" s="1"/>
  <c r="DB18" i="265" s="1"/>
  <c r="DB21" i="265" s="1"/>
  <c r="AQ30" i="285"/>
  <c r="AQ23" i="285"/>
  <c r="AQ13" i="265" s="1"/>
  <c r="AQ14" i="265" s="1"/>
  <c r="AQ18" i="265" s="1"/>
  <c r="AQ21" i="265" s="1"/>
  <c r="AS23" i="285"/>
  <c r="AS13" i="265" s="1"/>
  <c r="AS14" i="265" s="1"/>
  <c r="AS18" i="265" s="1"/>
  <c r="AS21" i="265" s="1"/>
  <c r="AS30" i="285"/>
  <c r="EC23" i="285"/>
  <c r="EC13" i="265" s="1"/>
  <c r="EC14" i="265" s="1"/>
  <c r="EC18" i="265" s="1"/>
  <c r="EC21" i="265" s="1"/>
  <c r="EC30" i="285"/>
  <c r="DL23" i="285"/>
  <c r="DL13" i="265" s="1"/>
  <c r="DL14" i="265" s="1"/>
  <c r="DL18" i="265" s="1"/>
  <c r="DL21" i="265" s="1"/>
  <c r="DL30" i="285"/>
  <c r="CC30" i="285"/>
  <c r="CC23" i="285"/>
  <c r="CC13" i="265" s="1"/>
  <c r="CC14" i="265" s="1"/>
  <c r="CC18" i="265" s="1"/>
  <c r="CC21" i="265" s="1"/>
  <c r="GC23" i="285"/>
  <c r="GC13" i="265" s="1"/>
  <c r="GC14" i="265" s="1"/>
  <c r="GC18" i="265" s="1"/>
  <c r="GC21" i="265" s="1"/>
  <c r="GC30" i="285"/>
  <c r="AT30" i="285"/>
  <c r="AT23" i="285"/>
  <c r="AT13" i="265" s="1"/>
  <c r="AT14" i="265" s="1"/>
  <c r="AT18" i="265" s="1"/>
  <c r="AT21" i="265" s="1"/>
  <c r="FS30" i="285"/>
  <c r="FS23" i="285"/>
  <c r="FS13" i="265" s="1"/>
  <c r="FS14" i="265" s="1"/>
  <c r="FS18" i="265" s="1"/>
  <c r="FS21" i="265" s="1"/>
  <c r="ED23" i="285"/>
  <c r="ED13" i="265" s="1"/>
  <c r="ED14" i="265" s="1"/>
  <c r="ED18" i="265" s="1"/>
  <c r="ED21" i="265" s="1"/>
  <c r="ED30" i="285"/>
  <c r="BW23" i="285"/>
  <c r="BW13" i="265" s="1"/>
  <c r="BW14" i="265" s="1"/>
  <c r="BW18" i="265" s="1"/>
  <c r="BW21" i="265" s="1"/>
  <c r="BW30" i="285"/>
  <c r="T23" i="285"/>
  <c r="T13" i="265" s="1"/>
  <c r="T14" i="265" s="1"/>
  <c r="T18" i="265" s="1"/>
  <c r="T21" i="265" s="1"/>
  <c r="T30" i="285"/>
  <c r="DS30" i="285"/>
  <c r="DS23" i="285"/>
  <c r="DS13" i="265" s="1"/>
  <c r="DS14" i="265" s="1"/>
  <c r="DS18" i="265" s="1"/>
  <c r="DS21" i="265" s="1"/>
  <c r="AD23" i="285"/>
  <c r="AD13" i="265" s="1"/>
  <c r="AD14" i="265" s="1"/>
  <c r="AD18" i="265" s="1"/>
  <c r="AD21" i="265" s="1"/>
  <c r="AD30" i="285"/>
  <c r="BT23" i="285"/>
  <c r="BT13" i="265" s="1"/>
  <c r="BT14" i="265" s="1"/>
  <c r="BT18" i="265" s="1"/>
  <c r="BT21" i="265" s="1"/>
  <c r="BT30" i="285"/>
  <c r="AR30" i="285"/>
  <c r="AR23" i="285"/>
  <c r="AR13" i="265" s="1"/>
  <c r="AR14" i="265" s="1"/>
  <c r="AR18" i="265" s="1"/>
  <c r="AR21" i="265" s="1"/>
  <c r="FT30" i="285"/>
  <c r="FT23" i="285"/>
  <c r="FT13" i="265" s="1"/>
  <c r="FT14" i="265" s="1"/>
  <c r="FT18" i="265" s="1"/>
  <c r="FT21" i="265" s="1"/>
  <c r="EF30" i="285"/>
  <c r="EF23" i="285"/>
  <c r="EF13" i="265" s="1"/>
  <c r="EF14" i="265" s="1"/>
  <c r="EF18" i="265" s="1"/>
  <c r="EF21" i="265" s="1"/>
  <c r="ER30" i="285"/>
  <c r="ER23" i="285"/>
  <c r="ER13" i="265" s="1"/>
  <c r="ER14" i="265" s="1"/>
  <c r="ER18" i="265" s="1"/>
  <c r="ER21" i="265" s="1"/>
  <c r="CL30" i="285"/>
  <c r="CL23" i="285"/>
  <c r="CL13" i="265" s="1"/>
  <c r="CL14" i="265" s="1"/>
  <c r="CL18" i="265" s="1"/>
  <c r="CL21" i="265" s="1"/>
  <c r="CW30" i="285"/>
  <c r="CW23" i="285"/>
  <c r="CW13" i="265" s="1"/>
  <c r="CW14" i="265" s="1"/>
  <c r="CW18" i="265" s="1"/>
  <c r="CW21" i="265" s="1"/>
  <c r="CH23" i="285"/>
  <c r="CH13" i="265" s="1"/>
  <c r="CH14" i="265" s="1"/>
  <c r="CH18" i="265" s="1"/>
  <c r="CH21" i="265" s="1"/>
  <c r="CH30" i="285"/>
  <c r="DU23" i="285"/>
  <c r="DU13" i="265" s="1"/>
  <c r="DU14" i="265" s="1"/>
  <c r="DU18" i="265" s="1"/>
  <c r="DU21" i="265" s="1"/>
  <c r="DU30" i="285"/>
  <c r="DP23" i="285"/>
  <c r="DP13" i="265" s="1"/>
  <c r="DP14" i="265" s="1"/>
  <c r="DP18" i="265" s="1"/>
  <c r="DP21" i="265" s="1"/>
  <c r="DP30" i="285"/>
  <c r="Y30" i="285"/>
  <c r="Y23" i="285"/>
  <c r="Y13" i="265" s="1"/>
  <c r="Y14" i="265" s="1"/>
  <c r="Y18" i="265" s="1"/>
  <c r="Y21" i="265" s="1"/>
  <c r="GA30" i="285"/>
  <c r="GA23" i="285"/>
  <c r="GA13" i="265" s="1"/>
  <c r="GA14" i="265" s="1"/>
  <c r="GA18" i="265" s="1"/>
  <c r="GA21" i="265" s="1"/>
  <c r="DM23" i="285"/>
  <c r="DM13" i="265" s="1"/>
  <c r="DM14" i="265" s="1"/>
  <c r="DM18" i="265" s="1"/>
  <c r="DM21" i="265" s="1"/>
  <c r="DM30" i="285"/>
  <c r="DR23" i="285"/>
  <c r="DR13" i="265" s="1"/>
  <c r="DR14" i="265" s="1"/>
  <c r="DR18" i="265" s="1"/>
  <c r="DR21" i="265" s="1"/>
  <c r="DR30" i="285"/>
  <c r="CA30" i="285"/>
  <c r="CA23" i="285"/>
  <c r="CA13" i="265" s="1"/>
  <c r="CA14" i="265" s="1"/>
  <c r="CA18" i="265" s="1"/>
  <c r="CA21" i="265" s="1"/>
  <c r="X23" i="285"/>
  <c r="X13" i="265" s="1"/>
  <c r="X14" i="265" s="1"/>
  <c r="X18" i="265" s="1"/>
  <c r="X21" i="265" s="1"/>
  <c r="X30" i="285"/>
  <c r="CJ30" i="285"/>
  <c r="CJ23" i="285"/>
  <c r="CJ13" i="265" s="1"/>
  <c r="CJ14" i="265" s="1"/>
  <c r="CJ18" i="265" s="1"/>
  <c r="CJ21" i="265" s="1"/>
  <c r="CY30" i="285"/>
  <c r="CY23" i="285"/>
  <c r="CY13" i="265" s="1"/>
  <c r="CY14" i="265" s="1"/>
  <c r="CY18" i="265" s="1"/>
  <c r="CY21" i="265" s="1"/>
  <c r="FZ23" i="285"/>
  <c r="FZ13" i="265" s="1"/>
  <c r="FZ14" i="265" s="1"/>
  <c r="FZ18" i="265" s="1"/>
  <c r="FZ21" i="265" s="1"/>
  <c r="FZ30" i="285"/>
  <c r="BU30" i="285"/>
  <c r="BU23" i="285"/>
  <c r="BU13" i="265" s="1"/>
  <c r="BU14" i="265" s="1"/>
  <c r="BU18" i="265" s="1"/>
  <c r="BU21" i="265" s="1"/>
  <c r="GE23" i="285"/>
  <c r="GE13" i="265" s="1"/>
  <c r="GE14" i="265" s="1"/>
  <c r="GE18" i="265" s="1"/>
  <c r="GE21" i="265" s="1"/>
  <c r="GE30" i="285"/>
  <c r="GB30" i="285"/>
  <c r="GB23" i="285"/>
  <c r="GB13" i="265" s="1"/>
  <c r="GB14" i="265" s="1"/>
  <c r="GB18" i="265" s="1"/>
  <c r="GB21" i="265" s="1"/>
  <c r="F370" i="321"/>
  <c r="H78" i="269"/>
  <c r="K78" i="269" s="1"/>
  <c r="BD30" i="285"/>
  <c r="BD23" i="285"/>
  <c r="BD13" i="265" s="1"/>
  <c r="BD14" i="265" s="1"/>
  <c r="BD18" i="265" s="1"/>
  <c r="BD21" i="265" s="1"/>
  <c r="DD23" i="285"/>
  <c r="DD13" i="265" s="1"/>
  <c r="DD14" i="265" s="1"/>
  <c r="DD18" i="265" s="1"/>
  <c r="DD21" i="265" s="1"/>
  <c r="DD30" i="285"/>
  <c r="CE23" i="285"/>
  <c r="CE13" i="265" s="1"/>
  <c r="CE14" i="265" s="1"/>
  <c r="CE18" i="265" s="1"/>
  <c r="CE21" i="265" s="1"/>
  <c r="CE30" i="285"/>
  <c r="P23" i="285"/>
  <c r="P13" i="265" s="1"/>
  <c r="P14" i="265" s="1"/>
  <c r="P18" i="265" s="1"/>
  <c r="P21" i="265" s="1"/>
  <c r="P30" i="285"/>
  <c r="GD30" i="285"/>
  <c r="GD23" i="285"/>
  <c r="GD13" i="265" s="1"/>
  <c r="GD14" i="265" s="1"/>
  <c r="GD18" i="265" s="1"/>
  <c r="GD21" i="265" s="1"/>
  <c r="FJ30" i="285"/>
  <c r="FJ23" i="285"/>
  <c r="FJ13" i="265" s="1"/>
  <c r="FJ14" i="265" s="1"/>
  <c r="FJ18" i="265" s="1"/>
  <c r="FJ21" i="265" s="1"/>
  <c r="AZ30" i="285"/>
  <c r="AZ23" i="285"/>
  <c r="AZ13" i="265" s="1"/>
  <c r="AZ14" i="265" s="1"/>
  <c r="AZ18" i="265" s="1"/>
  <c r="AZ21" i="265" s="1"/>
  <c r="V30" i="285"/>
  <c r="V23" i="285"/>
  <c r="V13" i="265" s="1"/>
  <c r="V14" i="265" s="1"/>
  <c r="V18" i="265" s="1"/>
  <c r="V21" i="265" s="1"/>
  <c r="AM30" i="285"/>
  <c r="AM23" i="285"/>
  <c r="AM13" i="265" s="1"/>
  <c r="AM14" i="265" s="1"/>
  <c r="AM18" i="265" s="1"/>
  <c r="AM21" i="265" s="1"/>
  <c r="FF23" i="285"/>
  <c r="FF13" i="265" s="1"/>
  <c r="FF14" i="265" s="1"/>
  <c r="FF18" i="265" s="1"/>
  <c r="FF21" i="265" s="1"/>
  <c r="FF30" i="285"/>
  <c r="DV30" i="285"/>
  <c r="DV23" i="285"/>
  <c r="DV13" i="265" s="1"/>
  <c r="DV14" i="265" s="1"/>
  <c r="DV18" i="265" s="1"/>
  <c r="DV21" i="265" s="1"/>
  <c r="GG30" i="285"/>
  <c r="GG23" i="285"/>
  <c r="GG13" i="265" s="1"/>
  <c r="GG14" i="265" s="1"/>
  <c r="GG18" i="265" s="1"/>
  <c r="GG21" i="265" s="1"/>
  <c r="AL23" i="285"/>
  <c r="AL13" i="265" s="1"/>
  <c r="AL14" i="265" s="1"/>
  <c r="AL18" i="265" s="1"/>
  <c r="AL21" i="265" s="1"/>
  <c r="AL30" i="285"/>
  <c r="EO23" i="285"/>
  <c r="EO13" i="265" s="1"/>
  <c r="EO14" i="265" s="1"/>
  <c r="EO18" i="265" s="1"/>
  <c r="EO21" i="265" s="1"/>
  <c r="EO30" i="285"/>
  <c r="CX30" i="285"/>
  <c r="CX23" i="285"/>
  <c r="CX13" i="265" s="1"/>
  <c r="CX14" i="265" s="1"/>
  <c r="CX18" i="265" s="1"/>
  <c r="CX21" i="265" s="1"/>
  <c r="S23" i="285"/>
  <c r="S13" i="265" s="1"/>
  <c r="S14" i="265" s="1"/>
  <c r="S18" i="265" s="1"/>
  <c r="S21" i="265" s="1"/>
  <c r="S30" i="285"/>
  <c r="U30" i="285"/>
  <c r="U23" i="285"/>
  <c r="U13" i="265" s="1"/>
  <c r="U14" i="265" s="1"/>
  <c r="U18" i="265" s="1"/>
  <c r="U21" i="265" s="1"/>
  <c r="CI30" i="285"/>
  <c r="CI23" i="285"/>
  <c r="CI13" i="265" s="1"/>
  <c r="CI14" i="265" s="1"/>
  <c r="CI18" i="265" s="1"/>
  <c r="CI21" i="265" s="1"/>
  <c r="AF30" i="285"/>
  <c r="AF23" i="285"/>
  <c r="AF13" i="265" s="1"/>
  <c r="AF14" i="265" s="1"/>
  <c r="AF18" i="265" s="1"/>
  <c r="AF21" i="265" s="1"/>
  <c r="DZ30" i="285"/>
  <c r="DZ23" i="285"/>
  <c r="DZ13" i="265" s="1"/>
  <c r="DZ14" i="265" s="1"/>
  <c r="DZ18" i="265" s="1"/>
  <c r="DZ21" i="265" s="1"/>
  <c r="F817" i="321"/>
  <c r="J23" i="285"/>
  <c r="J30" i="285"/>
  <c r="E324" i="322"/>
  <c r="H22" i="285"/>
  <c r="ES30" i="285"/>
  <c r="ES23" i="285"/>
  <c r="ES13" i="265" s="1"/>
  <c r="ES14" i="265" s="1"/>
  <c r="ES18" i="265" s="1"/>
  <c r="ES21" i="265" s="1"/>
  <c r="BB30" i="285"/>
  <c r="BB23" i="285"/>
  <c r="BB13" i="265" s="1"/>
  <c r="BB14" i="265" s="1"/>
  <c r="BB18" i="265" s="1"/>
  <c r="BB21" i="265" s="1"/>
  <c r="FW30" i="285"/>
  <c r="FW23" i="285"/>
  <c r="FW13" i="265" s="1"/>
  <c r="FW14" i="265" s="1"/>
  <c r="FW18" i="265" s="1"/>
  <c r="FW21" i="265" s="1"/>
  <c r="BP23" i="285"/>
  <c r="BP13" i="265" s="1"/>
  <c r="BP14" i="265" s="1"/>
  <c r="BP18" i="265" s="1"/>
  <c r="BP21" i="265" s="1"/>
  <c r="BP30" i="285"/>
  <c r="FX23" i="285"/>
  <c r="FX13" i="265" s="1"/>
  <c r="FX14" i="265" s="1"/>
  <c r="FX18" i="265" s="1"/>
  <c r="FX21" i="265" s="1"/>
  <c r="FX30" i="285"/>
  <c r="AK23" i="285"/>
  <c r="AK13" i="265" s="1"/>
  <c r="AK14" i="265" s="1"/>
  <c r="AK18" i="265" s="1"/>
  <c r="AK21" i="265" s="1"/>
  <c r="AK30" i="285"/>
  <c r="AJ23" i="285"/>
  <c r="AJ13" i="265" s="1"/>
  <c r="AJ14" i="265" s="1"/>
  <c r="AJ18" i="265" s="1"/>
  <c r="AJ21" i="265" s="1"/>
  <c r="AJ30" i="285"/>
  <c r="BY23" i="285"/>
  <c r="BY13" i="265" s="1"/>
  <c r="BY14" i="265" s="1"/>
  <c r="BY18" i="265" s="1"/>
  <c r="BY21" i="265" s="1"/>
  <c r="BY30" i="285"/>
  <c r="FU23" i="285"/>
  <c r="FU13" i="265" s="1"/>
  <c r="FU14" i="265" s="1"/>
  <c r="FU18" i="265" s="1"/>
  <c r="FU21" i="265" s="1"/>
  <c r="FU30" i="285"/>
  <c r="DW30" i="285"/>
  <c r="DW23" i="285"/>
  <c r="DW13" i="265" s="1"/>
  <c r="DW14" i="265" s="1"/>
  <c r="DW18" i="265" s="1"/>
  <c r="DW21" i="265" s="1"/>
  <c r="FK30" i="285"/>
  <c r="FK23" i="285"/>
  <c r="FK13" i="265" s="1"/>
  <c r="FK14" i="265" s="1"/>
  <c r="FK18" i="265" s="1"/>
  <c r="FK21" i="265" s="1"/>
  <c r="FH23" i="285"/>
  <c r="FH13" i="265" s="1"/>
  <c r="FH14" i="265" s="1"/>
  <c r="FH18" i="265" s="1"/>
  <c r="FH21" i="265" s="1"/>
  <c r="FH30" i="285"/>
  <c r="CP23" i="285"/>
  <c r="CP13" i="265" s="1"/>
  <c r="CP14" i="265" s="1"/>
  <c r="CP18" i="265" s="1"/>
  <c r="CP21" i="265" s="1"/>
  <c r="CP30" i="285"/>
  <c r="AE30" i="285"/>
  <c r="AE23" i="285"/>
  <c r="AE13" i="265" s="1"/>
  <c r="AE14" i="265" s="1"/>
  <c r="AE18" i="265" s="1"/>
  <c r="AE21" i="265" s="1"/>
  <c r="EV30" i="285"/>
  <c r="EV23" i="285"/>
  <c r="EV13" i="265" s="1"/>
  <c r="EV14" i="265" s="1"/>
  <c r="EV18" i="265" s="1"/>
  <c r="EV21" i="265" s="1"/>
  <c r="FI23" i="285"/>
  <c r="FI13" i="265" s="1"/>
  <c r="FI14" i="265" s="1"/>
  <c r="FI18" i="265" s="1"/>
  <c r="FI21" i="265" s="1"/>
  <c r="FI30" i="285"/>
  <c r="CR30" i="285"/>
  <c r="CR23" i="285"/>
  <c r="CR13" i="265" s="1"/>
  <c r="CR14" i="265" s="1"/>
  <c r="CR18" i="265" s="1"/>
  <c r="CR21" i="265" s="1"/>
  <c r="AB23" i="285"/>
  <c r="AB13" i="265" s="1"/>
  <c r="AB14" i="265" s="1"/>
  <c r="AB18" i="265" s="1"/>
  <c r="AB21" i="265" s="1"/>
  <c r="AB30" i="285"/>
  <c r="FM23" i="285"/>
  <c r="FM13" i="265" s="1"/>
  <c r="FM14" i="265" s="1"/>
  <c r="FM18" i="265" s="1"/>
  <c r="FM21" i="265" s="1"/>
  <c r="FM30" i="285"/>
  <c r="DI30" i="285"/>
  <c r="DI23" i="285"/>
  <c r="DI13" i="265" s="1"/>
  <c r="DI14" i="265" s="1"/>
  <c r="DI18" i="265" s="1"/>
  <c r="DI21" i="265" s="1"/>
  <c r="FL30" i="285"/>
  <c r="FL23" i="285"/>
  <c r="FL13" i="265" s="1"/>
  <c r="FL14" i="265" s="1"/>
  <c r="FL18" i="265" s="1"/>
  <c r="FL21" i="265" s="1"/>
  <c r="CQ30" i="285"/>
  <c r="CQ23" i="285"/>
  <c r="CQ13" i="265" s="1"/>
  <c r="CQ14" i="265" s="1"/>
  <c r="CQ18" i="265" s="1"/>
  <c r="CQ21" i="265" s="1"/>
  <c r="K23" i="285"/>
  <c r="K13" i="265" s="1"/>
  <c r="K14" i="265" s="1"/>
  <c r="K18" i="265" s="1"/>
  <c r="K21" i="265" s="1"/>
  <c r="K30" i="285"/>
  <c r="BS30" i="285"/>
  <c r="BS23" i="285"/>
  <c r="BS13" i="265" s="1"/>
  <c r="BS14" i="265" s="1"/>
  <c r="BS18" i="265" s="1"/>
  <c r="BS21" i="265" s="1"/>
  <c r="CD23" i="285"/>
  <c r="CD13" i="265" s="1"/>
  <c r="CD14" i="265" s="1"/>
  <c r="CD18" i="265" s="1"/>
  <c r="CD21" i="265" s="1"/>
  <c r="CD30" i="285"/>
  <c r="BV23" i="285"/>
  <c r="BV13" i="265" s="1"/>
  <c r="BV14" i="265" s="1"/>
  <c r="BV18" i="265" s="1"/>
  <c r="BV21" i="265" s="1"/>
  <c r="BV30" i="285"/>
  <c r="AU23" i="285"/>
  <c r="AU13" i="265" s="1"/>
  <c r="AU14" i="265" s="1"/>
  <c r="AU18" i="265" s="1"/>
  <c r="AU21" i="265" s="1"/>
  <c r="AU30" i="285"/>
  <c r="AA23" i="285"/>
  <c r="AA13" i="265" s="1"/>
  <c r="AA14" i="265" s="1"/>
  <c r="AA18" i="265" s="1"/>
  <c r="AA21" i="265" s="1"/>
  <c r="AA30" i="285"/>
  <c r="FN30" i="285"/>
  <c r="FN23" i="285"/>
  <c r="FN13" i="265" s="1"/>
  <c r="FN14" i="265" s="1"/>
  <c r="FN18" i="265" s="1"/>
  <c r="FN21" i="265" s="1"/>
  <c r="CS30" i="285"/>
  <c r="CS23" i="285"/>
  <c r="CS13" i="265" s="1"/>
  <c r="CS14" i="265" s="1"/>
  <c r="CS18" i="265" s="1"/>
  <c r="CS21" i="265" s="1"/>
  <c r="AO23" i="285"/>
  <c r="AO13" i="265" s="1"/>
  <c r="AO14" i="265" s="1"/>
  <c r="AO18" i="265" s="1"/>
  <c r="AO21" i="265" s="1"/>
  <c r="AO30" i="285"/>
  <c r="BQ23" i="285"/>
  <c r="BQ13" i="265" s="1"/>
  <c r="BQ14" i="265" s="1"/>
  <c r="BQ18" i="265" s="1"/>
  <c r="BQ21" i="265" s="1"/>
  <c r="BQ30" i="285"/>
  <c r="AI30" i="285"/>
  <c r="AI23" i="285"/>
  <c r="AI13" i="265" s="1"/>
  <c r="AI14" i="265" s="1"/>
  <c r="AI18" i="265" s="1"/>
  <c r="AI21" i="265" s="1"/>
  <c r="DX23" i="285"/>
  <c r="DX13" i="265" s="1"/>
  <c r="DX14" i="265" s="1"/>
  <c r="DX18" i="265" s="1"/>
  <c r="DX21" i="265" s="1"/>
  <c r="DX30" i="285"/>
  <c r="BG30" i="285"/>
  <c r="BG23" i="285"/>
  <c r="BG13" i="265" s="1"/>
  <c r="BG14" i="265" s="1"/>
  <c r="BG18" i="265" s="1"/>
  <c r="BG21" i="265" s="1"/>
  <c r="L30" i="285"/>
  <c r="L23" i="285"/>
  <c r="L13" i="265" s="1"/>
  <c r="L14" i="265" s="1"/>
  <c r="L18" i="265" s="1"/>
  <c r="L21" i="265" s="1"/>
  <c r="CZ23" i="285"/>
  <c r="CZ13" i="265" s="1"/>
  <c r="CZ14" i="265" s="1"/>
  <c r="CZ18" i="265" s="1"/>
  <c r="CZ21" i="265" s="1"/>
  <c r="CZ30" i="285"/>
  <c r="DN23" i="285"/>
  <c r="DN13" i="265" s="1"/>
  <c r="DN14" i="265" s="1"/>
  <c r="DN18" i="265" s="1"/>
  <c r="DN21" i="265" s="1"/>
  <c r="DN30" i="285"/>
  <c r="FO30" i="285"/>
  <c r="FO23" i="285"/>
  <c r="FO13" i="265" s="1"/>
  <c r="FO14" i="265" s="1"/>
  <c r="FO18" i="265" s="1"/>
  <c r="FO21" i="265" s="1"/>
  <c r="EL23" i="285"/>
  <c r="EL13" i="265" s="1"/>
  <c r="EL14" i="265" s="1"/>
  <c r="EL18" i="265" s="1"/>
  <c r="EL21" i="265" s="1"/>
  <c r="EL30" i="285"/>
  <c r="GJ53" i="265"/>
  <c r="H50" i="265"/>
  <c r="EV39" i="286" l="1"/>
  <c r="EV24" i="286"/>
  <c r="S24" i="286"/>
  <c r="S39" i="286"/>
  <c r="GE24" i="286"/>
  <c r="GE39" i="286"/>
  <c r="AO39" i="286"/>
  <c r="AO24" i="286"/>
  <c r="AU24" i="286"/>
  <c r="AU39" i="286"/>
  <c r="CD24" i="286"/>
  <c r="CD39" i="286"/>
  <c r="K39" i="286"/>
  <c r="K24" i="286"/>
  <c r="U39" i="286"/>
  <c r="U24" i="286"/>
  <c r="EL24" i="286"/>
  <c r="EL39" i="286"/>
  <c r="DN39" i="286"/>
  <c r="DN24" i="286"/>
  <c r="DX39" i="286"/>
  <c r="DX24" i="286"/>
  <c r="BQ24" i="286"/>
  <c r="BQ39" i="286"/>
  <c r="AA39" i="286"/>
  <c r="AA24" i="286"/>
  <c r="BV39" i="286"/>
  <c r="BV24" i="286"/>
  <c r="AB24" i="286"/>
  <c r="AB39" i="286"/>
  <c r="FI39" i="286"/>
  <c r="FI24" i="286"/>
  <c r="FH24" i="286"/>
  <c r="FH39" i="286"/>
  <c r="BY39" i="286"/>
  <c r="BY24" i="286"/>
  <c r="AK24" i="286"/>
  <c r="AK39" i="286"/>
  <c r="BP24" i="286"/>
  <c r="BP39" i="286"/>
  <c r="DZ39" i="286"/>
  <c r="DZ24" i="286"/>
  <c r="CI24" i="286"/>
  <c r="CI39" i="286"/>
  <c r="GG24" i="286"/>
  <c r="GG39" i="286"/>
  <c r="V24" i="286"/>
  <c r="V39" i="286"/>
  <c r="FJ24" i="286"/>
  <c r="FJ39" i="286"/>
  <c r="L78" i="269"/>
  <c r="J78" i="269"/>
  <c r="CJ24" i="286"/>
  <c r="CJ39" i="286"/>
  <c r="CA39" i="286"/>
  <c r="CA24" i="286"/>
  <c r="Y39" i="286"/>
  <c r="Y24" i="286"/>
  <c r="CW39" i="286"/>
  <c r="CW24" i="286"/>
  <c r="ER24" i="286"/>
  <c r="ER39" i="286"/>
  <c r="FT24" i="286"/>
  <c r="FT39" i="286"/>
  <c r="DS24" i="286"/>
  <c r="DS39" i="286"/>
  <c r="FS39" i="286"/>
  <c r="FS24" i="286"/>
  <c r="DB24" i="286"/>
  <c r="DB39" i="286"/>
  <c r="AY39" i="286"/>
  <c r="AY24" i="286"/>
  <c r="EK39" i="286"/>
  <c r="EK24" i="286"/>
  <c r="FD24" i="286"/>
  <c r="FD39" i="286"/>
  <c r="EM39" i="286"/>
  <c r="EM24" i="286"/>
  <c r="FR24" i="286"/>
  <c r="FR39" i="286"/>
  <c r="BI24" i="286"/>
  <c r="BI39" i="286"/>
  <c r="BJ39" i="286"/>
  <c r="BJ24" i="286"/>
  <c r="BR39" i="286"/>
  <c r="BR24" i="286"/>
  <c r="FB24" i="286"/>
  <c r="FB39" i="286"/>
  <c r="AH24" i="286"/>
  <c r="AH39" i="286"/>
  <c r="FY24" i="286"/>
  <c r="FY39" i="286"/>
  <c r="FQ24" i="286"/>
  <c r="FQ39" i="286"/>
  <c r="ET24" i="286"/>
  <c r="ET39" i="286"/>
  <c r="FE24" i="286"/>
  <c r="FE39" i="286"/>
  <c r="CF24" i="286"/>
  <c r="CF39" i="286"/>
  <c r="EH39" i="286"/>
  <c r="EH24" i="286"/>
  <c r="AI24" i="286"/>
  <c r="AI39" i="286"/>
  <c r="EO39" i="286"/>
  <c r="EO24" i="286"/>
  <c r="DU39" i="286"/>
  <c r="DU24" i="286"/>
  <c r="BT24" i="286"/>
  <c r="BT39" i="286"/>
  <c r="BW39" i="286"/>
  <c r="BW24" i="286"/>
  <c r="GC24" i="286"/>
  <c r="GC39" i="286"/>
  <c r="DL24" i="286"/>
  <c r="DL39" i="286"/>
  <c r="AS24" i="286"/>
  <c r="AS39" i="286"/>
  <c r="DF24" i="286"/>
  <c r="DF39" i="286"/>
  <c r="BX24" i="286"/>
  <c r="BX39" i="286"/>
  <c r="CB39" i="286"/>
  <c r="CB24" i="286"/>
  <c r="BM39" i="286"/>
  <c r="BM24" i="286"/>
  <c r="BC24" i="286"/>
  <c r="BC39" i="286"/>
  <c r="AX39" i="286"/>
  <c r="AX24" i="286"/>
  <c r="AG24" i="286"/>
  <c r="AG39" i="286"/>
  <c r="CO24" i="286"/>
  <c r="CO39" i="286"/>
  <c r="EP24" i="286"/>
  <c r="EP39" i="286"/>
  <c r="BN39" i="286"/>
  <c r="BN24" i="286"/>
  <c r="BH39" i="286"/>
  <c r="BH24" i="286"/>
  <c r="FC24" i="286"/>
  <c r="FC39" i="286"/>
  <c r="CU39" i="286"/>
  <c r="CU24" i="286"/>
  <c r="AW24" i="286"/>
  <c r="AW39" i="286"/>
  <c r="BZ24" i="286"/>
  <c r="BZ39" i="286"/>
  <c r="AC24" i="286"/>
  <c r="AC39" i="286"/>
  <c r="DH39" i="286"/>
  <c r="DH24" i="286"/>
  <c r="GH24" i="286"/>
  <c r="GH39" i="286"/>
  <c r="DQ24" i="286"/>
  <c r="DQ39" i="286"/>
  <c r="EE39" i="286"/>
  <c r="EE24" i="286"/>
  <c r="EU39" i="286"/>
  <c r="EU24" i="286"/>
  <c r="EW24" i="286"/>
  <c r="EW39" i="286"/>
  <c r="BL24" i="286"/>
  <c r="BL39" i="286"/>
  <c r="CN39" i="286"/>
  <c r="CN24" i="286"/>
  <c r="CV24" i="286"/>
  <c r="CV39" i="286"/>
  <c r="CG24" i="286"/>
  <c r="CG39" i="286"/>
  <c r="FN39" i="286"/>
  <c r="FN24" i="286"/>
  <c r="FK39" i="286"/>
  <c r="FK24" i="286"/>
  <c r="FW24" i="286"/>
  <c r="FW39" i="286"/>
  <c r="ES24" i="286"/>
  <c r="ES39" i="286"/>
  <c r="F825" i="321"/>
  <c r="J31" i="285"/>
  <c r="FF24" i="286"/>
  <c r="FF39" i="286"/>
  <c r="P39" i="286"/>
  <c r="P24" i="286"/>
  <c r="DD39" i="286"/>
  <c r="DD24" i="286"/>
  <c r="FZ24" i="286"/>
  <c r="FZ39" i="286"/>
  <c r="DM39" i="286"/>
  <c r="DM24" i="286"/>
  <c r="GJ32" i="286"/>
  <c r="GJ43" i="286"/>
  <c r="H53" i="265"/>
  <c r="FM39" i="286"/>
  <c r="FM24" i="286"/>
  <c r="CP24" i="286"/>
  <c r="CP39" i="286"/>
  <c r="AJ24" i="286"/>
  <c r="AJ39" i="286"/>
  <c r="AF39" i="286"/>
  <c r="AF24" i="286"/>
  <c r="CX39" i="286"/>
  <c r="CX24" i="286"/>
  <c r="AZ24" i="286"/>
  <c r="AZ39" i="286"/>
  <c r="GD39" i="286"/>
  <c r="GD24" i="286"/>
  <c r="BD24" i="286"/>
  <c r="BD39" i="286"/>
  <c r="GA24" i="286"/>
  <c r="GA39" i="286"/>
  <c r="EF24" i="286"/>
  <c r="EF39" i="286"/>
  <c r="AR24" i="286"/>
  <c r="AR39" i="286"/>
  <c r="AT24" i="286"/>
  <c r="AT39" i="286"/>
  <c r="CC24" i="286"/>
  <c r="CC39" i="286"/>
  <c r="AQ24" i="286"/>
  <c r="AQ39" i="286"/>
  <c r="BO24" i="286"/>
  <c r="BO39" i="286"/>
  <c r="GJ39" i="286"/>
  <c r="GJ24" i="286"/>
  <c r="AP39" i="286"/>
  <c r="AP24" i="286"/>
  <c r="DO39" i="286"/>
  <c r="DO24" i="286"/>
  <c r="Q39" i="286"/>
  <c r="Q24" i="286"/>
  <c r="BA39" i="286"/>
  <c r="BA24" i="286"/>
  <c r="R24" i="286"/>
  <c r="R39" i="286"/>
  <c r="O39" i="286"/>
  <c r="O24" i="286"/>
  <c r="M24" i="286"/>
  <c r="M39" i="286"/>
  <c r="W24" i="286"/>
  <c r="W39" i="286"/>
  <c r="EG39" i="286"/>
  <c r="EG24" i="286"/>
  <c r="FV39" i="286"/>
  <c r="FV24" i="286"/>
  <c r="DA24" i="286"/>
  <c r="DA39" i="286"/>
  <c r="EJ24" i="286"/>
  <c r="EJ39" i="286"/>
  <c r="EI24" i="286"/>
  <c r="EI39" i="286"/>
  <c r="BE24" i="286"/>
  <c r="BE39" i="286"/>
  <c r="BF24" i="286"/>
  <c r="BF39" i="286"/>
  <c r="AV24" i="286"/>
  <c r="AV39" i="286"/>
  <c r="N24" i="286"/>
  <c r="N39" i="286"/>
  <c r="BK24" i="286"/>
  <c r="BK39" i="286"/>
  <c r="CT24" i="286"/>
  <c r="CT39" i="286"/>
  <c r="DC24" i="286"/>
  <c r="DC39" i="286"/>
  <c r="EQ24" i="286"/>
  <c r="EQ39" i="286"/>
  <c r="GF39" i="286"/>
  <c r="GF24" i="286"/>
  <c r="CM39" i="286"/>
  <c r="CM24" i="286"/>
  <c r="CK39" i="286"/>
  <c r="CK24" i="286"/>
  <c r="EX39" i="286"/>
  <c r="EX24" i="286"/>
  <c r="EZ24" i="286"/>
  <c r="EZ39" i="286"/>
  <c r="DT39" i="286"/>
  <c r="DT24" i="286"/>
  <c r="F374" i="321"/>
  <c r="H82" i="269"/>
  <c r="K82" i="269" s="1"/>
  <c r="FO39" i="286"/>
  <c r="FO24" i="286"/>
  <c r="BG24" i="286"/>
  <c r="BG39" i="286"/>
  <c r="FL24" i="286"/>
  <c r="FL39" i="286"/>
  <c r="CR24" i="286"/>
  <c r="CR39" i="286"/>
  <c r="CZ24" i="286"/>
  <c r="CZ39" i="286"/>
  <c r="FU39" i="286"/>
  <c r="FU24" i="286"/>
  <c r="FX24" i="286"/>
  <c r="FX39" i="286"/>
  <c r="F820" i="321"/>
  <c r="J13" i="265"/>
  <c r="H23" i="285"/>
  <c r="DV24" i="286"/>
  <c r="DV39" i="286"/>
  <c r="AM39" i="286"/>
  <c r="AM24" i="286"/>
  <c r="GB39" i="286"/>
  <c r="GB24" i="286"/>
  <c r="BU24" i="286"/>
  <c r="BU39" i="286"/>
  <c r="CY39" i="286"/>
  <c r="CY24" i="286"/>
  <c r="CL39" i="286"/>
  <c r="CL24" i="286"/>
  <c r="L39" i="286"/>
  <c r="L24" i="286"/>
  <c r="CS39" i="286"/>
  <c r="CS24" i="286"/>
  <c r="BS39" i="286"/>
  <c r="BS24" i="286"/>
  <c r="CQ24" i="286"/>
  <c r="CQ39" i="286"/>
  <c r="DI24" i="286"/>
  <c r="DI39" i="286"/>
  <c r="AE39" i="286"/>
  <c r="AE24" i="286"/>
  <c r="DW24" i="286"/>
  <c r="DW39" i="286"/>
  <c r="BB24" i="286"/>
  <c r="BB39" i="286"/>
  <c r="F816" i="321"/>
  <c r="H30" i="285"/>
  <c r="AL39" i="286"/>
  <c r="AL24" i="286"/>
  <c r="CE24" i="286"/>
  <c r="CE39" i="286"/>
  <c r="X39" i="286"/>
  <c r="X24" i="286"/>
  <c r="DR24" i="286"/>
  <c r="DR39" i="286"/>
  <c r="DP39" i="286"/>
  <c r="DP24" i="286"/>
  <c r="CH39" i="286"/>
  <c r="CH24" i="286"/>
  <c r="AD39" i="286"/>
  <c r="AD24" i="286"/>
  <c r="T24" i="286"/>
  <c r="T39" i="286"/>
  <c r="ED39" i="286"/>
  <c r="ED24" i="286"/>
  <c r="EC39" i="286"/>
  <c r="EC24" i="286"/>
  <c r="DE39" i="286"/>
  <c r="DE24" i="286"/>
  <c r="DG24" i="286"/>
  <c r="DG39" i="286"/>
  <c r="FA24" i="286"/>
  <c r="FA39" i="286"/>
  <c r="FG39" i="286"/>
  <c r="FG24" i="286"/>
  <c r="FP24" i="286"/>
  <c r="FP39" i="286"/>
  <c r="Z24" i="286"/>
  <c r="Z39" i="286"/>
  <c r="EA24" i="286"/>
  <c r="EA39" i="286"/>
  <c r="GI39" i="286"/>
  <c r="GI24" i="286"/>
  <c r="DK39" i="286"/>
  <c r="DK24" i="286"/>
  <c r="EY24" i="286"/>
  <c r="EY39" i="286"/>
  <c r="EB39" i="286"/>
  <c r="EB24" i="286"/>
  <c r="EN39" i="286"/>
  <c r="EN24" i="286"/>
  <c r="AN24" i="286"/>
  <c r="AN39" i="286"/>
  <c r="DJ24" i="286"/>
  <c r="DJ39" i="286"/>
  <c r="DY24" i="286"/>
  <c r="DY39" i="286"/>
  <c r="F827" i="321" l="1"/>
  <c r="K27" i="285"/>
  <c r="K31" i="285" s="1"/>
  <c r="E325" i="322"/>
  <c r="J62" i="265"/>
  <c r="F819" i="321"/>
  <c r="H13" i="265"/>
  <c r="H45" i="269" s="1"/>
  <c r="K45" i="269" s="1"/>
  <c r="F338" i="321"/>
  <c r="J14" i="265"/>
  <c r="J82" i="269"/>
  <c r="L82" i="269"/>
  <c r="F377" i="321"/>
  <c r="H43" i="286"/>
  <c r="H85" i="269"/>
  <c r="K85" i="269" s="1"/>
  <c r="H32" i="286"/>
  <c r="F340" i="321" l="1"/>
  <c r="J18" i="265"/>
  <c r="H14" i="265"/>
  <c r="F384" i="321"/>
  <c r="J63" i="265"/>
  <c r="F385" i="321" s="1"/>
  <c r="L45" i="269"/>
  <c r="J45" i="269"/>
  <c r="L27" i="285"/>
  <c r="L31" i="285" s="1"/>
  <c r="K62" i="265"/>
  <c r="K63" i="265" s="1"/>
  <c r="L85" i="269"/>
  <c r="J85" i="269"/>
  <c r="M27" i="285" l="1"/>
  <c r="M31" i="285" s="1"/>
  <c r="L62" i="265"/>
  <c r="L63" i="265" s="1"/>
  <c r="F344" i="321"/>
  <c r="J21" i="265"/>
  <c r="H18" i="265"/>
  <c r="E327" i="322"/>
  <c r="F339" i="321"/>
  <c r="H46" i="269"/>
  <c r="K46" i="269" s="1"/>
  <c r="L46" i="269" l="1"/>
  <c r="J46" i="269"/>
  <c r="F347" i="321"/>
  <c r="H21" i="265"/>
  <c r="J39" i="286"/>
  <c r="J24" i="286"/>
  <c r="F343" i="321"/>
  <c r="H50" i="269"/>
  <c r="M62" i="265"/>
  <c r="M63" i="265" s="1"/>
  <c r="N27" i="285"/>
  <c r="N31" i="285" s="1"/>
  <c r="F176" i="321" l="1"/>
  <c r="F346" i="321"/>
  <c r="H39" i="286"/>
  <c r="H24" i="286"/>
  <c r="H53" i="269"/>
  <c r="O27" i="285"/>
  <c r="O31" i="285" s="1"/>
  <c r="N62" i="265"/>
  <c r="N63" i="265" s="1"/>
  <c r="F188" i="321"/>
  <c r="J40" i="286"/>
  <c r="F189" i="321" l="1"/>
  <c r="J46" i="286"/>
  <c r="P27" i="285"/>
  <c r="P31" i="285" s="1"/>
  <c r="O62" i="265"/>
  <c r="O63" i="265" s="1"/>
  <c r="Q27" i="285" l="1"/>
  <c r="Q31" i="285" s="1"/>
  <c r="P62" i="265"/>
  <c r="P63" i="265" s="1"/>
  <c r="F193" i="321"/>
  <c r="J48" i="286"/>
  <c r="R27" i="285" l="1"/>
  <c r="R31" i="285" s="1"/>
  <c r="Q62" i="265"/>
  <c r="Q63" i="265" s="1"/>
  <c r="F197" i="321"/>
  <c r="J33" i="286"/>
  <c r="J25" i="286"/>
  <c r="J49" i="286"/>
  <c r="J71" i="288"/>
  <c r="F183" i="321" l="1"/>
  <c r="J34" i="286"/>
  <c r="F791" i="321"/>
  <c r="J73" i="288"/>
  <c r="F200" i="321"/>
  <c r="J55" i="265"/>
  <c r="J23" i="265"/>
  <c r="F177" i="321"/>
  <c r="J26" i="286"/>
  <c r="S27" i="285"/>
  <c r="S31" i="285" s="1"/>
  <c r="R62" i="265"/>
  <c r="R63" i="265" s="1"/>
  <c r="F794" i="321" l="1"/>
  <c r="J76" i="288"/>
  <c r="E271" i="322"/>
  <c r="F348" i="321"/>
  <c r="J24" i="265"/>
  <c r="F350" i="321" s="1"/>
  <c r="S62" i="265"/>
  <c r="S63" i="265" s="1"/>
  <c r="T27" i="285"/>
  <c r="T31" i="285" s="1"/>
  <c r="F379" i="321"/>
  <c r="J56" i="265"/>
  <c r="F381" i="321" s="1"/>
  <c r="F185" i="321"/>
  <c r="J66" i="265"/>
  <c r="K31" i="286"/>
  <c r="K42" i="286" s="1"/>
  <c r="K44" i="286" s="1"/>
  <c r="K47" i="286" s="1"/>
  <c r="F179" i="321"/>
  <c r="J76" i="265"/>
  <c r="K23" i="286"/>
  <c r="K38" i="286" s="1"/>
  <c r="K40" i="286" s="1"/>
  <c r="K46" i="286" s="1"/>
  <c r="F395" i="321" l="1"/>
  <c r="J77" i="265"/>
  <c r="F796" i="321"/>
  <c r="J77" i="288"/>
  <c r="K48" i="286"/>
  <c r="F387" i="321"/>
  <c r="J69" i="265"/>
  <c r="U27" i="285"/>
  <c r="U31" i="285" s="1"/>
  <c r="T62" i="265"/>
  <c r="T63" i="265" s="1"/>
  <c r="F396" i="321" l="1"/>
  <c r="J83" i="265"/>
  <c r="F399" i="321" s="1"/>
  <c r="E330" i="322"/>
  <c r="U62" i="265"/>
  <c r="U63" i="265" s="1"/>
  <c r="V27" i="285"/>
  <c r="V31" i="285" s="1"/>
  <c r="F798" i="321"/>
  <c r="J80" i="288"/>
  <c r="F800" i="321" s="1"/>
  <c r="E272" i="322"/>
  <c r="F390" i="321"/>
  <c r="J71" i="265"/>
  <c r="K25" i="286"/>
  <c r="K26" i="286" s="1"/>
  <c r="K71" i="288"/>
  <c r="K73" i="288" s="1"/>
  <c r="K76" i="288" s="1"/>
  <c r="K77" i="288" s="1"/>
  <c r="K80" i="288" s="1"/>
  <c r="K49" i="286"/>
  <c r="K33" i="286"/>
  <c r="K34" i="286" s="1"/>
  <c r="L23" i="286" l="1"/>
  <c r="L38" i="286" s="1"/>
  <c r="L40" i="286" s="1"/>
  <c r="L46" i="286" s="1"/>
  <c r="K76" i="265"/>
  <c r="K77" i="265" s="1"/>
  <c r="K83" i="265" s="1"/>
  <c r="K66" i="265"/>
  <c r="K69" i="265" s="1"/>
  <c r="K71" i="265" s="1"/>
  <c r="K82" i="265" s="1"/>
  <c r="K84" i="265" s="1"/>
  <c r="L31" i="286"/>
  <c r="L42" i="286" s="1"/>
  <c r="L44" i="286" s="1"/>
  <c r="L47" i="286" s="1"/>
  <c r="F391" i="321"/>
  <c r="J82" i="265"/>
  <c r="K23" i="265"/>
  <c r="K24" i="265" s="1"/>
  <c r="K55" i="265"/>
  <c r="K56" i="265" s="1"/>
  <c r="V62" i="265"/>
  <c r="V63" i="265" s="1"/>
  <c r="W27" i="285"/>
  <c r="W31" i="285" s="1"/>
  <c r="W62" i="265" l="1"/>
  <c r="W63" i="265" s="1"/>
  <c r="X27" i="285"/>
  <c r="X31" i="285" s="1"/>
  <c r="F398" i="321"/>
  <c r="J85" i="265"/>
  <c r="F405" i="321" s="1"/>
  <c r="J84" i="265"/>
  <c r="F401" i="321" s="1"/>
  <c r="K85" i="265"/>
  <c r="L48" i="286"/>
  <c r="L71" i="288" l="1"/>
  <c r="L73" i="288" s="1"/>
  <c r="L76" i="288" s="1"/>
  <c r="L77" i="288" s="1"/>
  <c r="L80" i="288" s="1"/>
  <c r="L25" i="286"/>
  <c r="L26" i="286" s="1"/>
  <c r="L49" i="286"/>
  <c r="L33" i="286"/>
  <c r="L34" i="286" s="1"/>
  <c r="Y27" i="285"/>
  <c r="Y31" i="285" s="1"/>
  <c r="X62" i="265"/>
  <c r="X63" i="265" s="1"/>
  <c r="L23" i="265" l="1"/>
  <c r="L24" i="265" s="1"/>
  <c r="L55" i="265"/>
  <c r="L56" i="265" s="1"/>
  <c r="M23" i="286"/>
  <c r="M38" i="286" s="1"/>
  <c r="M40" i="286" s="1"/>
  <c r="M46" i="286" s="1"/>
  <c r="M48" i="286" s="1"/>
  <c r="L76" i="265"/>
  <c r="L77" i="265" s="1"/>
  <c r="L83" i="265" s="1"/>
  <c r="L66" i="265"/>
  <c r="L69" i="265" s="1"/>
  <c r="L71" i="265" s="1"/>
  <c r="L82" i="265" s="1"/>
  <c r="M31" i="286"/>
  <c r="M42" i="286" s="1"/>
  <c r="M44" i="286" s="1"/>
  <c r="M47" i="286" s="1"/>
  <c r="Y62" i="265"/>
  <c r="Y63" i="265" s="1"/>
  <c r="Z27" i="285"/>
  <c r="Z31" i="285" s="1"/>
  <c r="AA27" i="285" l="1"/>
  <c r="AA31" i="285" s="1"/>
  <c r="Z62" i="265"/>
  <c r="Z63" i="265" s="1"/>
  <c r="M71" i="288"/>
  <c r="M73" i="288" s="1"/>
  <c r="M76" i="288" s="1"/>
  <c r="M77" i="288" s="1"/>
  <c r="M80" i="288" s="1"/>
  <c r="M25" i="286"/>
  <c r="M26" i="286" s="1"/>
  <c r="M49" i="286"/>
  <c r="M33" i="286"/>
  <c r="M34" i="286" s="1"/>
  <c r="L84" i="265"/>
  <c r="L85" i="265"/>
  <c r="M66" i="265" l="1"/>
  <c r="M69" i="265" s="1"/>
  <c r="M71" i="265" s="1"/>
  <c r="M82" i="265" s="1"/>
  <c r="N31" i="286"/>
  <c r="N42" i="286" s="1"/>
  <c r="N44" i="286" s="1"/>
  <c r="N47" i="286" s="1"/>
  <c r="M76" i="265"/>
  <c r="M77" i="265" s="1"/>
  <c r="M83" i="265" s="1"/>
  <c r="N23" i="286"/>
  <c r="N38" i="286" s="1"/>
  <c r="N40" i="286" s="1"/>
  <c r="N46" i="286" s="1"/>
  <c r="N48" i="286" s="1"/>
  <c r="M23" i="265"/>
  <c r="M24" i="265" s="1"/>
  <c r="M55" i="265"/>
  <c r="M56" i="265" s="1"/>
  <c r="AA62" i="265"/>
  <c r="AA63" i="265" s="1"/>
  <c r="AB27" i="285"/>
  <c r="AB31" i="285" s="1"/>
  <c r="AB62" i="265" l="1"/>
  <c r="AB63" i="265" s="1"/>
  <c r="AC27" i="285"/>
  <c r="AC31" i="285" s="1"/>
  <c r="N71" i="288"/>
  <c r="N73" i="288" s="1"/>
  <c r="N76" i="288" s="1"/>
  <c r="N77" i="288" s="1"/>
  <c r="N80" i="288" s="1"/>
  <c r="N33" i="286"/>
  <c r="N34" i="286" s="1"/>
  <c r="N25" i="286"/>
  <c r="N26" i="286" s="1"/>
  <c r="N49" i="286"/>
  <c r="M84" i="265"/>
  <c r="M85" i="265"/>
  <c r="N55" i="265" l="1"/>
  <c r="N56" i="265" s="1"/>
  <c r="N23" i="265"/>
  <c r="N24" i="265" s="1"/>
  <c r="AC62" i="265"/>
  <c r="AC63" i="265" s="1"/>
  <c r="AD27" i="285"/>
  <c r="AD31" i="285" s="1"/>
  <c r="N66" i="265"/>
  <c r="N69" i="265" s="1"/>
  <c r="N71" i="265" s="1"/>
  <c r="N82" i="265" s="1"/>
  <c r="O31" i="286"/>
  <c r="O42" i="286" s="1"/>
  <c r="O44" i="286" s="1"/>
  <c r="O47" i="286" s="1"/>
  <c r="N76" i="265"/>
  <c r="N77" i="265" s="1"/>
  <c r="N83" i="265" s="1"/>
  <c r="O23" i="286"/>
  <c r="O38" i="286" s="1"/>
  <c r="O40" i="286" s="1"/>
  <c r="O46" i="286" s="1"/>
  <c r="O48" i="286" s="1"/>
  <c r="O25" i="286" l="1"/>
  <c r="O26" i="286" s="1"/>
  <c r="O33" i="286"/>
  <c r="O34" i="286" s="1"/>
  <c r="O71" i="288"/>
  <c r="O73" i="288" s="1"/>
  <c r="O76" i="288" s="1"/>
  <c r="O77" i="288" s="1"/>
  <c r="O80" i="288" s="1"/>
  <c r="O49" i="286"/>
  <c r="AE27" i="285"/>
  <c r="AE31" i="285" s="1"/>
  <c r="AD62" i="265"/>
  <c r="AD63" i="265" s="1"/>
  <c r="N84" i="265"/>
  <c r="N85" i="265"/>
  <c r="O66" i="265" l="1"/>
  <c r="O69" i="265" s="1"/>
  <c r="O71" i="265" s="1"/>
  <c r="O82" i="265" s="1"/>
  <c r="P31" i="286"/>
  <c r="P42" i="286" s="1"/>
  <c r="P44" i="286" s="1"/>
  <c r="P47" i="286" s="1"/>
  <c r="O55" i="265"/>
  <c r="O56" i="265" s="1"/>
  <c r="O23" i="265"/>
  <c r="O24" i="265" s="1"/>
  <c r="AE62" i="265"/>
  <c r="AE63" i="265" s="1"/>
  <c r="AF27" i="285"/>
  <c r="AF31" i="285" s="1"/>
  <c r="P23" i="286"/>
  <c r="P38" i="286" s="1"/>
  <c r="P40" i="286" s="1"/>
  <c r="P46" i="286" s="1"/>
  <c r="P48" i="286" s="1"/>
  <c r="O76" i="265"/>
  <c r="O77" i="265" s="1"/>
  <c r="O83" i="265" s="1"/>
  <c r="O84" i="265" s="1"/>
  <c r="P71" i="288" l="1"/>
  <c r="P73" i="288" s="1"/>
  <c r="P76" i="288" s="1"/>
  <c r="P77" i="288" s="1"/>
  <c r="P80" i="288" s="1"/>
  <c r="P25" i="286"/>
  <c r="P26" i="286" s="1"/>
  <c r="P33" i="286"/>
  <c r="P34" i="286" s="1"/>
  <c r="P49" i="286"/>
  <c r="AF62" i="265"/>
  <c r="AF63" i="265" s="1"/>
  <c r="AG27" i="285"/>
  <c r="AG31" i="285" s="1"/>
  <c r="O85" i="265"/>
  <c r="P23" i="265" l="1"/>
  <c r="P24" i="265" s="1"/>
  <c r="P55" i="265"/>
  <c r="P56" i="265" s="1"/>
  <c r="P66" i="265"/>
  <c r="P69" i="265" s="1"/>
  <c r="P71" i="265" s="1"/>
  <c r="P82" i="265" s="1"/>
  <c r="Q31" i="286"/>
  <c r="Q42" i="286" s="1"/>
  <c r="Q44" i="286" s="1"/>
  <c r="Q47" i="286" s="1"/>
  <c r="AG62" i="265"/>
  <c r="AG63" i="265" s="1"/>
  <c r="AH27" i="285"/>
  <c r="AH31" i="285" s="1"/>
  <c r="Q23" i="286"/>
  <c r="Q38" i="286" s="1"/>
  <c r="Q40" i="286" s="1"/>
  <c r="Q46" i="286" s="1"/>
  <c r="P76" i="265"/>
  <c r="P77" i="265" s="1"/>
  <c r="P83" i="265" s="1"/>
  <c r="P84" i="265" s="1"/>
  <c r="Q48" i="286" l="1"/>
  <c r="P85" i="265"/>
  <c r="AI27" i="285"/>
  <c r="AI31" i="285" s="1"/>
  <c r="AH62" i="265"/>
  <c r="AH63" i="265" s="1"/>
  <c r="AJ27" i="285" l="1"/>
  <c r="AJ31" i="285" s="1"/>
  <c r="AI62" i="265"/>
  <c r="AI63" i="265" s="1"/>
  <c r="Q71" i="288"/>
  <c r="Q73" i="288" s="1"/>
  <c r="Q76" i="288" s="1"/>
  <c r="Q77" i="288" s="1"/>
  <c r="Q80" i="288" s="1"/>
  <c r="Q25" i="286"/>
  <c r="Q26" i="286" s="1"/>
  <c r="Q49" i="286"/>
  <c r="Q33" i="286"/>
  <c r="Q34" i="286" s="1"/>
  <c r="R23" i="286" l="1"/>
  <c r="R38" i="286" s="1"/>
  <c r="R40" i="286" s="1"/>
  <c r="R46" i="286" s="1"/>
  <c r="Q76" i="265"/>
  <c r="Q77" i="265" s="1"/>
  <c r="Q83" i="265" s="1"/>
  <c r="R31" i="286"/>
  <c r="R42" i="286" s="1"/>
  <c r="R44" i="286" s="1"/>
  <c r="R47" i="286" s="1"/>
  <c r="Q66" i="265"/>
  <c r="Q69" i="265" s="1"/>
  <c r="Q71" i="265" s="1"/>
  <c r="Q82" i="265" s="1"/>
  <c r="Q23" i="265"/>
  <c r="Q24" i="265" s="1"/>
  <c r="Q55" i="265"/>
  <c r="Q56" i="265" s="1"/>
  <c r="AK27" i="285"/>
  <c r="AK31" i="285" s="1"/>
  <c r="AJ62" i="265"/>
  <c r="AJ63" i="265" s="1"/>
  <c r="Q85" i="265" l="1"/>
  <c r="Q84" i="265"/>
  <c r="AL27" i="285"/>
  <c r="AL31" i="285" s="1"/>
  <c r="AK62" i="265"/>
  <c r="AK63" i="265" s="1"/>
  <c r="R48" i="286"/>
  <c r="AM27" i="285" l="1"/>
  <c r="AM31" i="285" s="1"/>
  <c r="AL62" i="265"/>
  <c r="AL63" i="265" s="1"/>
  <c r="R71" i="288"/>
  <c r="R73" i="288" s="1"/>
  <c r="R76" i="288" s="1"/>
  <c r="R77" i="288" s="1"/>
  <c r="R80" i="288" s="1"/>
  <c r="R25" i="286"/>
  <c r="R26" i="286" s="1"/>
  <c r="R33" i="286"/>
  <c r="R34" i="286" s="1"/>
  <c r="R49" i="286"/>
  <c r="R23" i="265" l="1"/>
  <c r="R24" i="265" s="1"/>
  <c r="R55" i="265"/>
  <c r="R56" i="265" s="1"/>
  <c r="R76" i="265"/>
  <c r="R77" i="265" s="1"/>
  <c r="R83" i="265" s="1"/>
  <c r="S23" i="286"/>
  <c r="S38" i="286" s="1"/>
  <c r="S40" i="286" s="1"/>
  <c r="S46" i="286" s="1"/>
  <c r="S48" i="286" s="1"/>
  <c r="R66" i="265"/>
  <c r="R69" i="265" s="1"/>
  <c r="R71" i="265" s="1"/>
  <c r="R82" i="265" s="1"/>
  <c r="S31" i="286"/>
  <c r="S42" i="286" s="1"/>
  <c r="S44" i="286" s="1"/>
  <c r="S47" i="286" s="1"/>
  <c r="AM62" i="265"/>
  <c r="AM63" i="265" s="1"/>
  <c r="AN27" i="285"/>
  <c r="AN31" i="285" s="1"/>
  <c r="AN62" i="265" l="1"/>
  <c r="AN63" i="265" s="1"/>
  <c r="AO27" i="285"/>
  <c r="AO31" i="285" s="1"/>
  <c r="S71" i="288"/>
  <c r="S73" i="288" s="1"/>
  <c r="S76" i="288" s="1"/>
  <c r="S77" i="288" s="1"/>
  <c r="S80" i="288" s="1"/>
  <c r="S33" i="286"/>
  <c r="S34" i="286" s="1"/>
  <c r="S49" i="286"/>
  <c r="S25" i="286"/>
  <c r="S26" i="286" s="1"/>
  <c r="R85" i="265"/>
  <c r="R84" i="265"/>
  <c r="S66" i="265" l="1"/>
  <c r="S69" i="265" s="1"/>
  <c r="S71" i="265" s="1"/>
  <c r="S82" i="265" s="1"/>
  <c r="T31" i="286"/>
  <c r="T42" i="286" s="1"/>
  <c r="T44" i="286" s="1"/>
  <c r="T47" i="286" s="1"/>
  <c r="S76" i="265"/>
  <c r="S77" i="265" s="1"/>
  <c r="S83" i="265" s="1"/>
  <c r="T23" i="286"/>
  <c r="T38" i="286" s="1"/>
  <c r="T40" i="286" s="1"/>
  <c r="T46" i="286" s="1"/>
  <c r="T48" i="286" s="1"/>
  <c r="AP27" i="285"/>
  <c r="AP31" i="285" s="1"/>
  <c r="AO62" i="265"/>
  <c r="AO63" i="265" s="1"/>
  <c r="S23" i="265"/>
  <c r="S24" i="265" s="1"/>
  <c r="S55" i="265"/>
  <c r="S56" i="265" s="1"/>
  <c r="T71" i="288" l="1"/>
  <c r="T73" i="288" s="1"/>
  <c r="T76" i="288" s="1"/>
  <c r="T77" i="288" s="1"/>
  <c r="T80" i="288" s="1"/>
  <c r="T25" i="286"/>
  <c r="T26" i="286" s="1"/>
  <c r="T49" i="286"/>
  <c r="T33" i="286"/>
  <c r="T34" i="286" s="1"/>
  <c r="AQ27" i="285"/>
  <c r="AQ31" i="285" s="1"/>
  <c r="AP62" i="265"/>
  <c r="AP63" i="265" s="1"/>
  <c r="S85" i="265"/>
  <c r="S84" i="265"/>
  <c r="AQ62" i="265" l="1"/>
  <c r="AQ63" i="265" s="1"/>
  <c r="AR27" i="285"/>
  <c r="AR31" i="285" s="1"/>
  <c r="T66" i="265"/>
  <c r="T69" i="265" s="1"/>
  <c r="T71" i="265" s="1"/>
  <c r="T82" i="265" s="1"/>
  <c r="U31" i="286"/>
  <c r="U42" i="286" s="1"/>
  <c r="U44" i="286" s="1"/>
  <c r="U47" i="286" s="1"/>
  <c r="T55" i="265"/>
  <c r="T56" i="265" s="1"/>
  <c r="T23" i="265"/>
  <c r="T24" i="265" s="1"/>
  <c r="T76" i="265"/>
  <c r="T77" i="265" s="1"/>
  <c r="T83" i="265" s="1"/>
  <c r="U23" i="286"/>
  <c r="U38" i="286" s="1"/>
  <c r="U40" i="286" s="1"/>
  <c r="U46" i="286" s="1"/>
  <c r="U48" i="286" s="1"/>
  <c r="U71" i="288" l="1"/>
  <c r="U73" i="288" s="1"/>
  <c r="U76" i="288" s="1"/>
  <c r="U77" i="288" s="1"/>
  <c r="U80" i="288" s="1"/>
  <c r="U25" i="286"/>
  <c r="U26" i="286" s="1"/>
  <c r="U49" i="286"/>
  <c r="U33" i="286"/>
  <c r="U34" i="286" s="1"/>
  <c r="T84" i="265"/>
  <c r="T85" i="265"/>
  <c r="AR62" i="265"/>
  <c r="AR63" i="265" s="1"/>
  <c r="AS27" i="285"/>
  <c r="AS31" i="285" s="1"/>
  <c r="AS62" i="265" l="1"/>
  <c r="AS63" i="265" s="1"/>
  <c r="AT27" i="285"/>
  <c r="AT31" i="285" s="1"/>
  <c r="U55" i="265"/>
  <c r="U56" i="265" s="1"/>
  <c r="U23" i="265"/>
  <c r="U24" i="265" s="1"/>
  <c r="U76" i="265"/>
  <c r="U77" i="265" s="1"/>
  <c r="U83" i="265" s="1"/>
  <c r="V23" i="286"/>
  <c r="V38" i="286" s="1"/>
  <c r="V40" i="286" s="1"/>
  <c r="V46" i="286" s="1"/>
  <c r="V31" i="286"/>
  <c r="V42" i="286" s="1"/>
  <c r="V44" i="286" s="1"/>
  <c r="V47" i="286" s="1"/>
  <c r="U66" i="265"/>
  <c r="U69" i="265" s="1"/>
  <c r="U71" i="265" s="1"/>
  <c r="U82" i="265" s="1"/>
  <c r="V48" i="286" l="1"/>
  <c r="AT62" i="265"/>
  <c r="AT63" i="265" s="1"/>
  <c r="AU27" i="285"/>
  <c r="AU31" i="285" s="1"/>
  <c r="U85" i="265"/>
  <c r="U84" i="265"/>
  <c r="AV27" i="285" l="1"/>
  <c r="AV31" i="285" s="1"/>
  <c r="AU62" i="265"/>
  <c r="AU63" i="265" s="1"/>
  <c r="V71" i="288"/>
  <c r="V73" i="288" s="1"/>
  <c r="V76" i="288" s="1"/>
  <c r="V77" i="288" s="1"/>
  <c r="V80" i="288" s="1"/>
  <c r="V25" i="286"/>
  <c r="V26" i="286" s="1"/>
  <c r="V49" i="286"/>
  <c r="V33" i="286"/>
  <c r="V34" i="286" s="1"/>
  <c r="W23" i="286" l="1"/>
  <c r="W38" i="286" s="1"/>
  <c r="W40" i="286" s="1"/>
  <c r="W46" i="286" s="1"/>
  <c r="V76" i="265"/>
  <c r="V77" i="265" s="1"/>
  <c r="V83" i="265" s="1"/>
  <c r="W31" i="286"/>
  <c r="W42" i="286" s="1"/>
  <c r="W44" i="286" s="1"/>
  <c r="W47" i="286" s="1"/>
  <c r="V66" i="265"/>
  <c r="V69" i="265" s="1"/>
  <c r="V71" i="265" s="1"/>
  <c r="V82" i="265" s="1"/>
  <c r="V55" i="265"/>
  <c r="V56" i="265" s="1"/>
  <c r="V23" i="265"/>
  <c r="V24" i="265" s="1"/>
  <c r="AW27" i="285"/>
  <c r="AW31" i="285" s="1"/>
  <c r="AV62" i="265"/>
  <c r="AV63" i="265" s="1"/>
  <c r="V85" i="265" l="1"/>
  <c r="V84" i="265"/>
  <c r="AW62" i="265"/>
  <c r="AW63" i="265" s="1"/>
  <c r="AX27" i="285"/>
  <c r="AX31" i="285" s="1"/>
  <c r="W48" i="286"/>
  <c r="AX62" i="265" l="1"/>
  <c r="AX63" i="265" s="1"/>
  <c r="AY27" i="285"/>
  <c r="AY31" i="285" s="1"/>
  <c r="W71" i="288"/>
  <c r="W73" i="288" s="1"/>
  <c r="W76" i="288" s="1"/>
  <c r="W77" i="288" s="1"/>
  <c r="W80" i="288" s="1"/>
  <c r="W33" i="286"/>
  <c r="W34" i="286" s="1"/>
  <c r="W25" i="286"/>
  <c r="W26" i="286" s="1"/>
  <c r="W49" i="286"/>
  <c r="X31" i="286" l="1"/>
  <c r="X42" i="286" s="1"/>
  <c r="X44" i="286" s="1"/>
  <c r="X47" i="286" s="1"/>
  <c r="W66" i="265"/>
  <c r="W69" i="265" s="1"/>
  <c r="W71" i="265" s="1"/>
  <c r="W82" i="265" s="1"/>
  <c r="W23" i="265"/>
  <c r="W24" i="265" s="1"/>
  <c r="W55" i="265"/>
  <c r="W56" i="265" s="1"/>
  <c r="AY62" i="265"/>
  <c r="AY63" i="265" s="1"/>
  <c r="AZ27" i="285"/>
  <c r="AZ31" i="285" s="1"/>
  <c r="W76" i="265"/>
  <c r="W77" i="265" s="1"/>
  <c r="W83" i="265" s="1"/>
  <c r="X23" i="286"/>
  <c r="X38" i="286" s="1"/>
  <c r="X40" i="286" s="1"/>
  <c r="X46" i="286" s="1"/>
  <c r="X48" i="286" s="1"/>
  <c r="X49" i="286" l="1"/>
  <c r="X25" i="286"/>
  <c r="X26" i="286" s="1"/>
  <c r="X71" i="288"/>
  <c r="X73" i="288" s="1"/>
  <c r="X76" i="288" s="1"/>
  <c r="X77" i="288" s="1"/>
  <c r="X80" i="288" s="1"/>
  <c r="X33" i="286"/>
  <c r="X34" i="286" s="1"/>
  <c r="BA27" i="285"/>
  <c r="BA31" i="285" s="1"/>
  <c r="AZ62" i="265"/>
  <c r="AZ63" i="265" s="1"/>
  <c r="W85" i="265"/>
  <c r="W84" i="265"/>
  <c r="Y23" i="286" l="1"/>
  <c r="Y38" i="286" s="1"/>
  <c r="Y40" i="286" s="1"/>
  <c r="Y46" i="286" s="1"/>
  <c r="X76" i="265"/>
  <c r="X77" i="265" s="1"/>
  <c r="X83" i="265" s="1"/>
  <c r="Y31" i="286"/>
  <c r="Y42" i="286" s="1"/>
  <c r="Y44" i="286" s="1"/>
  <c r="Y47" i="286" s="1"/>
  <c r="X66" i="265"/>
  <c r="X69" i="265" s="1"/>
  <c r="X71" i="265" s="1"/>
  <c r="X82" i="265" s="1"/>
  <c r="BA62" i="265"/>
  <c r="BA63" i="265" s="1"/>
  <c r="BB27" i="285"/>
  <c r="BB31" i="285" s="1"/>
  <c r="X55" i="265"/>
  <c r="X56" i="265" s="1"/>
  <c r="X23" i="265"/>
  <c r="X24" i="265" s="1"/>
  <c r="X85" i="265" l="1"/>
  <c r="X84" i="265"/>
  <c r="BB62" i="265"/>
  <c r="BB63" i="265" s="1"/>
  <c r="BC27" i="285"/>
  <c r="BC31" i="285" s="1"/>
  <c r="Y48" i="286"/>
  <c r="BD27" i="285" l="1"/>
  <c r="BD31" i="285" s="1"/>
  <c r="BC62" i="265"/>
  <c r="BC63" i="265" s="1"/>
  <c r="Y25" i="286"/>
  <c r="Y26" i="286" s="1"/>
  <c r="Y71" i="288"/>
  <c r="Y73" i="288" s="1"/>
  <c r="Y76" i="288" s="1"/>
  <c r="Y77" i="288" s="1"/>
  <c r="Y80" i="288" s="1"/>
  <c r="Y49" i="286"/>
  <c r="Y33" i="286"/>
  <c r="Y34" i="286" s="1"/>
  <c r="Y76" i="265" l="1"/>
  <c r="Y77" i="265" s="1"/>
  <c r="Y83" i="265" s="1"/>
  <c r="Z23" i="286"/>
  <c r="Z38" i="286" s="1"/>
  <c r="Z40" i="286" s="1"/>
  <c r="Z46" i="286" s="1"/>
  <c r="Y66" i="265"/>
  <c r="Y69" i="265" s="1"/>
  <c r="Y71" i="265" s="1"/>
  <c r="Y82" i="265" s="1"/>
  <c r="Z31" i="286"/>
  <c r="Z42" i="286" s="1"/>
  <c r="Z44" i="286" s="1"/>
  <c r="Z47" i="286" s="1"/>
  <c r="Y23" i="265"/>
  <c r="Y24" i="265" s="1"/>
  <c r="Y55" i="265"/>
  <c r="Y56" i="265" s="1"/>
  <c r="BD62" i="265"/>
  <c r="BD63" i="265" s="1"/>
  <c r="BE27" i="285"/>
  <c r="BE31" i="285" s="1"/>
  <c r="Y85" i="265" l="1"/>
  <c r="Y84" i="265"/>
  <c r="Z48" i="286"/>
  <c r="BF27" i="285"/>
  <c r="BF31" i="285" s="1"/>
  <c r="BE62" i="265"/>
  <c r="BE63" i="265" s="1"/>
  <c r="Z71" i="288" l="1"/>
  <c r="Z73" i="288" s="1"/>
  <c r="Z76" i="288" s="1"/>
  <c r="Z77" i="288" s="1"/>
  <c r="Z80" i="288" s="1"/>
  <c r="Z33" i="286"/>
  <c r="Z34" i="286" s="1"/>
  <c r="Z49" i="286"/>
  <c r="Z25" i="286"/>
  <c r="Z26" i="286" s="1"/>
  <c r="BF62" i="265"/>
  <c r="BF63" i="265" s="1"/>
  <c r="BG27" i="285"/>
  <c r="BG31" i="285" s="1"/>
  <c r="Z23" i="265" l="1"/>
  <c r="Z24" i="265" s="1"/>
  <c r="Z55" i="265"/>
  <c r="Z56" i="265" s="1"/>
  <c r="BH27" i="285"/>
  <c r="BH31" i="285" s="1"/>
  <c r="BG62" i="265"/>
  <c r="BG63" i="265" s="1"/>
  <c r="Z66" i="265"/>
  <c r="Z69" i="265" s="1"/>
  <c r="Z71" i="265" s="1"/>
  <c r="Z82" i="265" s="1"/>
  <c r="AA31" i="286"/>
  <c r="AA42" i="286" s="1"/>
  <c r="AA44" i="286" s="1"/>
  <c r="AA47" i="286" s="1"/>
  <c r="Z76" i="265"/>
  <c r="Z77" i="265" s="1"/>
  <c r="Z83" i="265" s="1"/>
  <c r="AA23" i="286"/>
  <c r="AA38" i="286" s="1"/>
  <c r="AA40" i="286" s="1"/>
  <c r="AA46" i="286" s="1"/>
  <c r="AA48" i="286" s="1"/>
  <c r="Z84" i="265" l="1"/>
  <c r="Z85" i="265"/>
  <c r="AA25" i="286"/>
  <c r="AA26" i="286" s="1"/>
  <c r="AA33" i="286"/>
  <c r="AA34" i="286" s="1"/>
  <c r="AA71" i="288"/>
  <c r="AA73" i="288" s="1"/>
  <c r="AA76" i="288" s="1"/>
  <c r="AA77" i="288" s="1"/>
  <c r="AA80" i="288" s="1"/>
  <c r="AA49" i="286"/>
  <c r="BI27" i="285"/>
  <c r="BI31" i="285" s="1"/>
  <c r="BH62" i="265"/>
  <c r="BH63" i="265" s="1"/>
  <c r="AA66" i="265" l="1"/>
  <c r="AA69" i="265" s="1"/>
  <c r="AA71" i="265" s="1"/>
  <c r="AA82" i="265" s="1"/>
  <c r="AB31" i="286"/>
  <c r="AB42" i="286" s="1"/>
  <c r="AB44" i="286" s="1"/>
  <c r="AB47" i="286" s="1"/>
  <c r="BI62" i="265"/>
  <c r="BI63" i="265" s="1"/>
  <c r="BJ27" i="285"/>
  <c r="BJ31" i="285" s="1"/>
  <c r="AA76" i="265"/>
  <c r="AA77" i="265" s="1"/>
  <c r="AA83" i="265" s="1"/>
  <c r="AB23" i="286"/>
  <c r="AB38" i="286" s="1"/>
  <c r="AB40" i="286" s="1"/>
  <c r="AB46" i="286" s="1"/>
  <c r="AB48" i="286" s="1"/>
  <c r="AA55" i="265"/>
  <c r="AA56" i="265" s="1"/>
  <c r="AA23" i="265"/>
  <c r="AA24" i="265" s="1"/>
  <c r="AB71" i="288" l="1"/>
  <c r="AB73" i="288" s="1"/>
  <c r="AB76" i="288" s="1"/>
  <c r="AB77" i="288" s="1"/>
  <c r="AB80" i="288" s="1"/>
  <c r="AB25" i="286"/>
  <c r="AB26" i="286" s="1"/>
  <c r="AB49" i="286"/>
  <c r="AB33" i="286"/>
  <c r="AB34" i="286" s="1"/>
  <c r="BK27" i="285"/>
  <c r="BK31" i="285" s="1"/>
  <c r="BJ62" i="265"/>
  <c r="BJ63" i="265" s="1"/>
  <c r="AA85" i="265"/>
  <c r="AA84" i="265"/>
  <c r="AB76" i="265" l="1"/>
  <c r="AB77" i="265" s="1"/>
  <c r="AB83" i="265" s="1"/>
  <c r="AC23" i="286"/>
  <c r="AC38" i="286" s="1"/>
  <c r="AC40" i="286" s="1"/>
  <c r="AC46" i="286" s="1"/>
  <c r="AB66" i="265"/>
  <c r="AB69" i="265" s="1"/>
  <c r="AB71" i="265" s="1"/>
  <c r="AB82" i="265" s="1"/>
  <c r="AC31" i="286"/>
  <c r="AC42" i="286" s="1"/>
  <c r="AC44" i="286" s="1"/>
  <c r="AC47" i="286" s="1"/>
  <c r="AB23" i="265"/>
  <c r="AB24" i="265" s="1"/>
  <c r="AB55" i="265"/>
  <c r="AB56" i="265" s="1"/>
  <c r="BK62" i="265"/>
  <c r="BK63" i="265" s="1"/>
  <c r="BL27" i="285"/>
  <c r="BL31" i="285" s="1"/>
  <c r="BL62" i="265" l="1"/>
  <c r="BL63" i="265" s="1"/>
  <c r="BM27" i="285"/>
  <c r="BM31" i="285" s="1"/>
  <c r="AB84" i="265"/>
  <c r="AB85" i="265"/>
  <c r="AC48" i="286"/>
  <c r="BN27" i="285" l="1"/>
  <c r="BN31" i="285" s="1"/>
  <c r="BM62" i="265"/>
  <c r="BM63" i="265" s="1"/>
  <c r="AC71" i="288"/>
  <c r="AC73" i="288" s="1"/>
  <c r="AC76" i="288" s="1"/>
  <c r="AC77" i="288" s="1"/>
  <c r="AC80" i="288" s="1"/>
  <c r="AC49" i="286"/>
  <c r="AC25" i="286"/>
  <c r="AC26" i="286" s="1"/>
  <c r="AC33" i="286"/>
  <c r="AC34" i="286" s="1"/>
  <c r="AD31" i="286" l="1"/>
  <c r="AD42" i="286" s="1"/>
  <c r="AD44" i="286" s="1"/>
  <c r="AD47" i="286" s="1"/>
  <c r="AC66" i="265"/>
  <c r="AC69" i="265" s="1"/>
  <c r="AC71" i="265" s="1"/>
  <c r="AC82" i="265" s="1"/>
  <c r="AC23" i="265"/>
  <c r="AC24" i="265" s="1"/>
  <c r="AC55" i="265"/>
  <c r="AC56" i="265" s="1"/>
  <c r="AD23" i="286"/>
  <c r="AD38" i="286" s="1"/>
  <c r="AD40" i="286" s="1"/>
  <c r="AD46" i="286" s="1"/>
  <c r="AD48" i="286" s="1"/>
  <c r="AC76" i="265"/>
  <c r="AC77" i="265" s="1"/>
  <c r="AC83" i="265" s="1"/>
  <c r="BN62" i="265"/>
  <c r="BN63" i="265" s="1"/>
  <c r="BO27" i="285"/>
  <c r="BO31" i="285" s="1"/>
  <c r="BO62" i="265" l="1"/>
  <c r="BO63" i="265" s="1"/>
  <c r="BP27" i="285"/>
  <c r="BP31" i="285" s="1"/>
  <c r="AC85" i="265"/>
  <c r="AC84" i="265"/>
  <c r="AD71" i="288"/>
  <c r="AD73" i="288" s="1"/>
  <c r="AD76" i="288" s="1"/>
  <c r="AD77" i="288" s="1"/>
  <c r="AD80" i="288" s="1"/>
  <c r="AD25" i="286"/>
  <c r="AD26" i="286" s="1"/>
  <c r="AD33" i="286"/>
  <c r="AD34" i="286" s="1"/>
  <c r="AD49" i="286"/>
  <c r="AD23" i="265" l="1"/>
  <c r="AD24" i="265" s="1"/>
  <c r="AD55" i="265"/>
  <c r="AD56" i="265" s="1"/>
  <c r="AD66" i="265"/>
  <c r="AD69" i="265" s="1"/>
  <c r="AD71" i="265" s="1"/>
  <c r="AD82" i="265" s="1"/>
  <c r="AE31" i="286"/>
  <c r="AE42" i="286" s="1"/>
  <c r="AE44" i="286" s="1"/>
  <c r="AE47" i="286" s="1"/>
  <c r="AD76" i="265"/>
  <c r="AD77" i="265" s="1"/>
  <c r="AD83" i="265" s="1"/>
  <c r="AE23" i="286"/>
  <c r="AE38" i="286" s="1"/>
  <c r="AE40" i="286" s="1"/>
  <c r="AE46" i="286" s="1"/>
  <c r="BP62" i="265"/>
  <c r="BP63" i="265" s="1"/>
  <c r="BQ27" i="285"/>
  <c r="BQ31" i="285" s="1"/>
  <c r="AE48" i="286" l="1"/>
  <c r="BR27" i="285"/>
  <c r="BR31" i="285" s="1"/>
  <c r="BQ62" i="265"/>
  <c r="BQ63" i="265" s="1"/>
  <c r="AD85" i="265"/>
  <c r="AD84" i="265"/>
  <c r="BR62" i="265" l="1"/>
  <c r="BR63" i="265" s="1"/>
  <c r="BS27" i="285"/>
  <c r="BS31" i="285" s="1"/>
  <c r="AE71" i="288"/>
  <c r="AE73" i="288" s="1"/>
  <c r="AE76" i="288" s="1"/>
  <c r="AE77" i="288" s="1"/>
  <c r="AE80" i="288" s="1"/>
  <c r="AE49" i="286"/>
  <c r="AE25" i="286"/>
  <c r="AE26" i="286" s="1"/>
  <c r="AE33" i="286"/>
  <c r="AE34" i="286" s="1"/>
  <c r="AE55" i="265" l="1"/>
  <c r="AE56" i="265" s="1"/>
  <c r="AE23" i="265"/>
  <c r="AE24" i="265" s="1"/>
  <c r="AF31" i="286"/>
  <c r="AF42" i="286" s="1"/>
  <c r="AF44" i="286" s="1"/>
  <c r="AF47" i="286" s="1"/>
  <c r="AE66" i="265"/>
  <c r="AE69" i="265" s="1"/>
  <c r="AE71" i="265" s="1"/>
  <c r="AE82" i="265" s="1"/>
  <c r="BS62" i="265"/>
  <c r="BS63" i="265" s="1"/>
  <c r="BT27" i="285"/>
  <c r="BT31" i="285" s="1"/>
  <c r="AE76" i="265"/>
  <c r="AE77" i="265" s="1"/>
  <c r="AE83" i="265" s="1"/>
  <c r="AF23" i="286"/>
  <c r="AF38" i="286" s="1"/>
  <c r="AF40" i="286" s="1"/>
  <c r="AF46" i="286" s="1"/>
  <c r="AF48" i="286" s="1"/>
  <c r="AF71" i="288" l="1"/>
  <c r="AF73" i="288" s="1"/>
  <c r="AF76" i="288" s="1"/>
  <c r="AF77" i="288" s="1"/>
  <c r="AF80" i="288" s="1"/>
  <c r="AF25" i="286"/>
  <c r="AF26" i="286" s="1"/>
  <c r="AF49" i="286"/>
  <c r="AF33" i="286"/>
  <c r="AF34" i="286" s="1"/>
  <c r="AE85" i="265"/>
  <c r="AE84" i="265"/>
  <c r="BU27" i="285"/>
  <c r="BU31" i="285" s="1"/>
  <c r="BT62" i="265"/>
  <c r="BT63" i="265" s="1"/>
  <c r="BV27" i="285" l="1"/>
  <c r="BV31" i="285" s="1"/>
  <c r="BU62" i="265"/>
  <c r="BU63" i="265" s="1"/>
  <c r="AF23" i="265"/>
  <c r="AF24" i="265" s="1"/>
  <c r="AF55" i="265"/>
  <c r="AF56" i="265" s="1"/>
  <c r="AG31" i="286"/>
  <c r="AG42" i="286" s="1"/>
  <c r="AG44" i="286" s="1"/>
  <c r="AG47" i="286" s="1"/>
  <c r="AF66" i="265"/>
  <c r="AF69" i="265" s="1"/>
  <c r="AF71" i="265" s="1"/>
  <c r="AF82" i="265" s="1"/>
  <c r="AF76" i="265"/>
  <c r="AF77" i="265" s="1"/>
  <c r="AF83" i="265" s="1"/>
  <c r="AG23" i="286"/>
  <c r="AG38" i="286" s="1"/>
  <c r="AG40" i="286" s="1"/>
  <c r="AG46" i="286" s="1"/>
  <c r="AG48" i="286" s="1"/>
  <c r="AG71" i="288" l="1"/>
  <c r="AG73" i="288" s="1"/>
  <c r="AG76" i="288" s="1"/>
  <c r="AG77" i="288" s="1"/>
  <c r="AG80" i="288" s="1"/>
  <c r="AG33" i="286"/>
  <c r="AG34" i="286" s="1"/>
  <c r="AG25" i="286"/>
  <c r="AG26" i="286" s="1"/>
  <c r="AG49" i="286"/>
  <c r="AF85" i="265"/>
  <c r="AF84" i="265"/>
  <c r="BV62" i="265"/>
  <c r="BV63" i="265" s="1"/>
  <c r="BW27" i="285"/>
  <c r="BW31" i="285" s="1"/>
  <c r="AG76" i="265" l="1"/>
  <c r="AG77" i="265" s="1"/>
  <c r="AG83" i="265" s="1"/>
  <c r="AH23" i="286"/>
  <c r="AH38" i="286" s="1"/>
  <c r="AH40" i="286" s="1"/>
  <c r="AH46" i="286" s="1"/>
  <c r="AH48" i="286" s="1"/>
  <c r="AG66" i="265"/>
  <c r="AG69" i="265" s="1"/>
  <c r="AG71" i="265" s="1"/>
  <c r="AG82" i="265" s="1"/>
  <c r="AH31" i="286"/>
  <c r="AH42" i="286" s="1"/>
  <c r="AH44" i="286" s="1"/>
  <c r="AH47" i="286" s="1"/>
  <c r="BW62" i="265"/>
  <c r="BW63" i="265" s="1"/>
  <c r="BX27" i="285"/>
  <c r="BX31" i="285" s="1"/>
  <c r="AG23" i="265"/>
  <c r="AG24" i="265" s="1"/>
  <c r="AG55" i="265"/>
  <c r="AG56" i="265" s="1"/>
  <c r="AH71" i="288" l="1"/>
  <c r="AH73" i="288" s="1"/>
  <c r="AH76" i="288" s="1"/>
  <c r="AH77" i="288" s="1"/>
  <c r="AH80" i="288" s="1"/>
  <c r="AH25" i="286"/>
  <c r="AH26" i="286" s="1"/>
  <c r="AH49" i="286"/>
  <c r="AH33" i="286"/>
  <c r="AH34" i="286" s="1"/>
  <c r="AG84" i="265"/>
  <c r="AG85" i="265"/>
  <c r="BY27" i="285"/>
  <c r="BY31" i="285" s="1"/>
  <c r="BX62" i="265"/>
  <c r="BX63" i="265" s="1"/>
  <c r="BZ27" i="285" l="1"/>
  <c r="BZ31" i="285" s="1"/>
  <c r="BY62" i="265"/>
  <c r="BY63" i="265" s="1"/>
  <c r="AH55" i="265"/>
  <c r="AH56" i="265" s="1"/>
  <c r="AH23" i="265"/>
  <c r="AH24" i="265" s="1"/>
  <c r="AH76" i="265"/>
  <c r="AH77" i="265" s="1"/>
  <c r="AH83" i="265" s="1"/>
  <c r="AI23" i="286"/>
  <c r="AI38" i="286" s="1"/>
  <c r="AI40" i="286" s="1"/>
  <c r="AI46" i="286" s="1"/>
  <c r="AI31" i="286"/>
  <c r="AI42" i="286" s="1"/>
  <c r="AI44" i="286" s="1"/>
  <c r="AI47" i="286" s="1"/>
  <c r="AH66" i="265"/>
  <c r="AH69" i="265" s="1"/>
  <c r="AH71" i="265" s="1"/>
  <c r="AH82" i="265" s="1"/>
  <c r="AI48" i="286" l="1"/>
  <c r="AH84" i="265"/>
  <c r="AH85" i="265"/>
  <c r="BZ62" i="265"/>
  <c r="BZ63" i="265" s="1"/>
  <c r="CA27" i="285"/>
  <c r="CA31" i="285" s="1"/>
  <c r="CB27" i="285" l="1"/>
  <c r="CB31" i="285" s="1"/>
  <c r="CA62" i="265"/>
  <c r="CA63" i="265" s="1"/>
  <c r="AI49" i="286"/>
  <c r="AI25" i="286"/>
  <c r="AI26" i="286" s="1"/>
  <c r="AI71" i="288"/>
  <c r="AI73" i="288" s="1"/>
  <c r="AI76" i="288" s="1"/>
  <c r="AI77" i="288" s="1"/>
  <c r="AI80" i="288" s="1"/>
  <c r="AI33" i="286"/>
  <c r="AI34" i="286" s="1"/>
  <c r="AJ23" i="286" l="1"/>
  <c r="AJ38" i="286" s="1"/>
  <c r="AJ40" i="286" s="1"/>
  <c r="AJ46" i="286" s="1"/>
  <c r="AI76" i="265"/>
  <c r="AI77" i="265" s="1"/>
  <c r="AI83" i="265" s="1"/>
  <c r="AI84" i="265" s="1"/>
  <c r="AI55" i="265"/>
  <c r="AI56" i="265" s="1"/>
  <c r="AI23" i="265"/>
  <c r="AI24" i="265" s="1"/>
  <c r="AI66" i="265"/>
  <c r="AI69" i="265" s="1"/>
  <c r="AI71" i="265" s="1"/>
  <c r="AI82" i="265" s="1"/>
  <c r="AJ31" i="286"/>
  <c r="AJ42" i="286" s="1"/>
  <c r="AJ44" i="286" s="1"/>
  <c r="AJ47" i="286" s="1"/>
  <c r="CB62" i="265"/>
  <c r="CB63" i="265" s="1"/>
  <c r="CC27" i="285"/>
  <c r="CC31" i="285" s="1"/>
  <c r="CC62" i="265" l="1"/>
  <c r="CC63" i="265" s="1"/>
  <c r="CD27" i="285"/>
  <c r="CD31" i="285" s="1"/>
  <c r="AI85" i="265"/>
  <c r="AJ48" i="286"/>
  <c r="CD62" i="265" l="1"/>
  <c r="CD63" i="265" s="1"/>
  <c r="CE27" i="285"/>
  <c r="CE31" i="285" s="1"/>
  <c r="AJ71" i="288"/>
  <c r="AJ73" i="288" s="1"/>
  <c r="AJ76" i="288" s="1"/>
  <c r="AJ77" i="288" s="1"/>
  <c r="AJ80" i="288" s="1"/>
  <c r="AJ25" i="286"/>
  <c r="AJ26" i="286" s="1"/>
  <c r="AJ49" i="286"/>
  <c r="AJ33" i="286"/>
  <c r="AJ34" i="286" s="1"/>
  <c r="AJ23" i="265" l="1"/>
  <c r="AJ24" i="265" s="1"/>
  <c r="AJ55" i="265"/>
  <c r="AJ56" i="265" s="1"/>
  <c r="AK23" i="286"/>
  <c r="AK38" i="286" s="1"/>
  <c r="AK40" i="286" s="1"/>
  <c r="AK46" i="286" s="1"/>
  <c r="AK48" i="286" s="1"/>
  <c r="AJ76" i="265"/>
  <c r="AJ77" i="265" s="1"/>
  <c r="AJ83" i="265" s="1"/>
  <c r="AJ66" i="265"/>
  <c r="AJ69" i="265" s="1"/>
  <c r="AJ71" i="265" s="1"/>
  <c r="AJ82" i="265" s="1"/>
  <c r="AK31" i="286"/>
  <c r="AK42" i="286" s="1"/>
  <c r="AK44" i="286" s="1"/>
  <c r="AK47" i="286" s="1"/>
  <c r="CF27" i="285"/>
  <c r="CF31" i="285" s="1"/>
  <c r="CE62" i="265"/>
  <c r="CE63" i="265" s="1"/>
  <c r="CG27" i="285" l="1"/>
  <c r="CG31" i="285" s="1"/>
  <c r="CF62" i="265"/>
  <c r="CF63" i="265" s="1"/>
  <c r="AK71" i="288"/>
  <c r="AK73" i="288" s="1"/>
  <c r="AK76" i="288" s="1"/>
  <c r="AK77" i="288" s="1"/>
  <c r="AK80" i="288" s="1"/>
  <c r="AK49" i="286"/>
  <c r="AK25" i="286"/>
  <c r="AK26" i="286" s="1"/>
  <c r="AK33" i="286"/>
  <c r="AK34" i="286" s="1"/>
  <c r="AJ84" i="265"/>
  <c r="AJ85" i="265"/>
  <c r="AK55" i="265" l="1"/>
  <c r="AK56" i="265" s="1"/>
  <c r="AK23" i="265"/>
  <c r="AK24" i="265" s="1"/>
  <c r="AL31" i="286"/>
  <c r="AL42" i="286" s="1"/>
  <c r="AL44" i="286" s="1"/>
  <c r="AL47" i="286" s="1"/>
  <c r="AK66" i="265"/>
  <c r="AK69" i="265" s="1"/>
  <c r="AK71" i="265" s="1"/>
  <c r="AK82" i="265" s="1"/>
  <c r="AL23" i="286"/>
  <c r="AL38" i="286" s="1"/>
  <c r="AL40" i="286" s="1"/>
  <c r="AL46" i="286" s="1"/>
  <c r="AL48" i="286" s="1"/>
  <c r="AK76" i="265"/>
  <c r="AK77" i="265" s="1"/>
  <c r="AK83" i="265" s="1"/>
  <c r="CG62" i="265"/>
  <c r="CG63" i="265" s="1"/>
  <c r="CH27" i="285"/>
  <c r="CH31" i="285" s="1"/>
  <c r="CI27" i="285" l="1"/>
  <c r="CI31" i="285" s="1"/>
  <c r="CH62" i="265"/>
  <c r="CH63" i="265" s="1"/>
  <c r="AK85" i="265"/>
  <c r="AK84" i="265"/>
  <c r="AL71" i="288"/>
  <c r="AL73" i="288" s="1"/>
  <c r="AL76" i="288" s="1"/>
  <c r="AL77" i="288" s="1"/>
  <c r="AL80" i="288" s="1"/>
  <c r="AL25" i="286"/>
  <c r="AL26" i="286" s="1"/>
  <c r="AL33" i="286"/>
  <c r="AL34" i="286" s="1"/>
  <c r="AL49" i="286"/>
  <c r="AL66" i="265" l="1"/>
  <c r="AL69" i="265" s="1"/>
  <c r="AL71" i="265" s="1"/>
  <c r="AL82" i="265" s="1"/>
  <c r="AM31" i="286"/>
  <c r="AM42" i="286" s="1"/>
  <c r="AM44" i="286" s="1"/>
  <c r="AM47" i="286" s="1"/>
  <c r="AM23" i="286"/>
  <c r="AM38" i="286" s="1"/>
  <c r="AM40" i="286" s="1"/>
  <c r="AM46" i="286" s="1"/>
  <c r="AM48" i="286" s="1"/>
  <c r="AL76" i="265"/>
  <c r="AL77" i="265" s="1"/>
  <c r="AL83" i="265" s="1"/>
  <c r="AL84" i="265" s="1"/>
  <c r="AL23" i="265"/>
  <c r="AL24" i="265" s="1"/>
  <c r="AL55" i="265"/>
  <c r="AL56" i="265" s="1"/>
  <c r="CJ27" i="285"/>
  <c r="CJ31" i="285" s="1"/>
  <c r="CI62" i="265"/>
  <c r="CI63" i="265" s="1"/>
  <c r="CK27" i="285" l="1"/>
  <c r="CK31" i="285" s="1"/>
  <c r="CJ62" i="265"/>
  <c r="CJ63" i="265" s="1"/>
  <c r="AM71" i="288"/>
  <c r="AM73" i="288" s="1"/>
  <c r="AM76" i="288" s="1"/>
  <c r="AM77" i="288" s="1"/>
  <c r="AM80" i="288" s="1"/>
  <c r="AM49" i="286"/>
  <c r="AM25" i="286"/>
  <c r="AM26" i="286" s="1"/>
  <c r="AM33" i="286"/>
  <c r="AM34" i="286" s="1"/>
  <c r="AL85" i="265"/>
  <c r="AM55" i="265" l="1"/>
  <c r="AM56" i="265" s="1"/>
  <c r="AM23" i="265"/>
  <c r="AM24" i="265" s="1"/>
  <c r="AM66" i="265"/>
  <c r="AM69" i="265" s="1"/>
  <c r="AM71" i="265" s="1"/>
  <c r="AM82" i="265" s="1"/>
  <c r="AN31" i="286"/>
  <c r="AN42" i="286" s="1"/>
  <c r="AN44" i="286" s="1"/>
  <c r="AN47" i="286" s="1"/>
  <c r="AN23" i="286"/>
  <c r="AN38" i="286" s="1"/>
  <c r="AN40" i="286" s="1"/>
  <c r="AN46" i="286" s="1"/>
  <c r="AM76" i="265"/>
  <c r="AM77" i="265" s="1"/>
  <c r="AM83" i="265" s="1"/>
  <c r="CK62" i="265"/>
  <c r="CK63" i="265" s="1"/>
  <c r="CL27" i="285"/>
  <c r="CL31" i="285" s="1"/>
  <c r="CL62" i="265" l="1"/>
  <c r="CL63" i="265" s="1"/>
  <c r="CM27" i="285"/>
  <c r="CM31" i="285" s="1"/>
  <c r="AM85" i="265"/>
  <c r="AM84" i="265"/>
  <c r="AN48" i="286"/>
  <c r="CN27" i="285" l="1"/>
  <c r="CN31" i="285" s="1"/>
  <c r="CM62" i="265"/>
  <c r="CM63" i="265" s="1"/>
  <c r="AN71" i="288"/>
  <c r="AN73" i="288" s="1"/>
  <c r="AN76" i="288" s="1"/>
  <c r="AN77" i="288" s="1"/>
  <c r="AN80" i="288" s="1"/>
  <c r="AN33" i="286"/>
  <c r="AN34" i="286" s="1"/>
  <c r="AN25" i="286"/>
  <c r="AN26" i="286" s="1"/>
  <c r="AN49" i="286"/>
  <c r="AN23" i="265" l="1"/>
  <c r="AN24" i="265" s="1"/>
  <c r="AN55" i="265"/>
  <c r="AN56" i="265" s="1"/>
  <c r="AN66" i="265"/>
  <c r="AN69" i="265" s="1"/>
  <c r="AN71" i="265" s="1"/>
  <c r="AN82" i="265" s="1"/>
  <c r="AN85" i="265" s="1"/>
  <c r="AO31" i="286"/>
  <c r="AO42" i="286" s="1"/>
  <c r="AO44" i="286" s="1"/>
  <c r="AO47" i="286" s="1"/>
  <c r="AO23" i="286"/>
  <c r="AO38" i="286" s="1"/>
  <c r="AO40" i="286" s="1"/>
  <c r="AO46" i="286" s="1"/>
  <c r="AO48" i="286" s="1"/>
  <c r="AN76" i="265"/>
  <c r="AN77" i="265" s="1"/>
  <c r="AN83" i="265" s="1"/>
  <c r="AN84" i="265" s="1"/>
  <c r="CO27" i="285"/>
  <c r="CO31" i="285" s="1"/>
  <c r="CN62" i="265"/>
  <c r="CN63" i="265" s="1"/>
  <c r="AO71" i="288" l="1"/>
  <c r="AO73" i="288" s="1"/>
  <c r="AO76" i="288" s="1"/>
  <c r="AO77" i="288" s="1"/>
  <c r="AO80" i="288" s="1"/>
  <c r="AO33" i="286"/>
  <c r="AO34" i="286" s="1"/>
  <c r="AO25" i="286"/>
  <c r="AO26" i="286" s="1"/>
  <c r="AO49" i="286"/>
  <c r="CO62" i="265"/>
  <c r="CO63" i="265" s="1"/>
  <c r="CP27" i="285"/>
  <c r="CP31" i="285" s="1"/>
  <c r="AO55" i="265" l="1"/>
  <c r="AO56" i="265" s="1"/>
  <c r="AO23" i="265"/>
  <c r="AO24" i="265" s="1"/>
  <c r="AO76" i="265"/>
  <c r="AO77" i="265" s="1"/>
  <c r="AO83" i="265" s="1"/>
  <c r="AP23" i="286"/>
  <c r="AP38" i="286" s="1"/>
  <c r="AP40" i="286" s="1"/>
  <c r="AP46" i="286" s="1"/>
  <c r="CP62" i="265"/>
  <c r="CP63" i="265" s="1"/>
  <c r="CQ27" i="285"/>
  <c r="CQ31" i="285" s="1"/>
  <c r="AO66" i="265"/>
  <c r="AO69" i="265" s="1"/>
  <c r="AO71" i="265" s="1"/>
  <c r="AO82" i="265" s="1"/>
  <c r="AP31" i="286"/>
  <c r="AP42" i="286" s="1"/>
  <c r="AP44" i="286" s="1"/>
  <c r="AP47" i="286" s="1"/>
  <c r="AP48" i="286" l="1"/>
  <c r="CQ62" i="265"/>
  <c r="CQ63" i="265" s="1"/>
  <c r="CR27" i="285"/>
  <c r="CR31" i="285" s="1"/>
  <c r="AO84" i="265"/>
  <c r="AO85" i="265"/>
  <c r="CR62" i="265" l="1"/>
  <c r="CR63" i="265" s="1"/>
  <c r="CS27" i="285"/>
  <c r="CS31" i="285" s="1"/>
  <c r="AP71" i="288"/>
  <c r="AP73" i="288" s="1"/>
  <c r="AP76" i="288" s="1"/>
  <c r="AP77" i="288" s="1"/>
  <c r="AP80" i="288" s="1"/>
  <c r="AP25" i="286"/>
  <c r="AP26" i="286" s="1"/>
  <c r="AP33" i="286"/>
  <c r="AP34" i="286" s="1"/>
  <c r="AP49" i="286"/>
  <c r="AP76" i="265" l="1"/>
  <c r="AP77" i="265" s="1"/>
  <c r="AP83" i="265" s="1"/>
  <c r="AQ23" i="286"/>
  <c r="AQ38" i="286" s="1"/>
  <c r="AQ40" i="286" s="1"/>
  <c r="AQ46" i="286" s="1"/>
  <c r="AP55" i="265"/>
  <c r="AP56" i="265" s="1"/>
  <c r="AP23" i="265"/>
  <c r="AP24" i="265" s="1"/>
  <c r="CS62" i="265"/>
  <c r="CS63" i="265" s="1"/>
  <c r="CT27" i="285"/>
  <c r="CT31" i="285" s="1"/>
  <c r="AQ31" i="286"/>
  <c r="AQ42" i="286" s="1"/>
  <c r="AQ44" i="286" s="1"/>
  <c r="AQ47" i="286" s="1"/>
  <c r="AP66" i="265"/>
  <c r="AP69" i="265" s="1"/>
  <c r="AP71" i="265" s="1"/>
  <c r="AP82" i="265" s="1"/>
  <c r="AQ48" i="286" l="1"/>
  <c r="AP85" i="265"/>
  <c r="AP84" i="265"/>
  <c r="CU27" i="285"/>
  <c r="CU31" i="285" s="1"/>
  <c r="CT62" i="265"/>
  <c r="CT63" i="265" s="1"/>
  <c r="CV27" i="285" l="1"/>
  <c r="CV31" i="285" s="1"/>
  <c r="CU62" i="265"/>
  <c r="CU63" i="265" s="1"/>
  <c r="AQ33" i="286"/>
  <c r="AQ34" i="286" s="1"/>
  <c r="AQ25" i="286"/>
  <c r="AQ26" i="286" s="1"/>
  <c r="AQ49" i="286"/>
  <c r="AQ71" i="288"/>
  <c r="AQ73" i="288" s="1"/>
  <c r="AQ76" i="288" s="1"/>
  <c r="AQ77" i="288" s="1"/>
  <c r="AQ80" i="288" s="1"/>
  <c r="AQ76" i="265" l="1"/>
  <c r="AQ77" i="265" s="1"/>
  <c r="AQ83" i="265" s="1"/>
  <c r="AR23" i="286"/>
  <c r="AR38" i="286" s="1"/>
  <c r="AR40" i="286" s="1"/>
  <c r="AR46" i="286" s="1"/>
  <c r="AQ66" i="265"/>
  <c r="AQ69" i="265" s="1"/>
  <c r="AQ71" i="265" s="1"/>
  <c r="AQ82" i="265" s="1"/>
  <c r="AR31" i="286"/>
  <c r="AR42" i="286" s="1"/>
  <c r="AR44" i="286" s="1"/>
  <c r="AR47" i="286" s="1"/>
  <c r="AQ23" i="265"/>
  <c r="AQ24" i="265" s="1"/>
  <c r="AQ55" i="265"/>
  <c r="AQ56" i="265" s="1"/>
  <c r="CV62" i="265"/>
  <c r="CV63" i="265" s="1"/>
  <c r="CW27" i="285"/>
  <c r="CW31" i="285" s="1"/>
  <c r="CX27" i="285" l="1"/>
  <c r="CX31" i="285" s="1"/>
  <c r="CW62" i="265"/>
  <c r="CW63" i="265" s="1"/>
  <c r="AR48" i="286"/>
  <c r="AQ85" i="265"/>
  <c r="AQ84" i="265"/>
  <c r="AR71" i="288" l="1"/>
  <c r="AR73" i="288" s="1"/>
  <c r="AR76" i="288" s="1"/>
  <c r="AR77" i="288" s="1"/>
  <c r="AR80" i="288" s="1"/>
  <c r="AR25" i="286"/>
  <c r="AR26" i="286" s="1"/>
  <c r="AR33" i="286"/>
  <c r="AR34" i="286" s="1"/>
  <c r="AR49" i="286"/>
  <c r="CX62" i="265"/>
  <c r="CX63" i="265" s="1"/>
  <c r="CY27" i="285"/>
  <c r="CY31" i="285" s="1"/>
  <c r="AR55" i="265" l="1"/>
  <c r="AR56" i="265" s="1"/>
  <c r="AR23" i="265"/>
  <c r="AR24" i="265" s="1"/>
  <c r="AS31" i="286"/>
  <c r="AS42" i="286" s="1"/>
  <c r="AS44" i="286" s="1"/>
  <c r="AS47" i="286" s="1"/>
  <c r="AR66" i="265"/>
  <c r="AR69" i="265" s="1"/>
  <c r="AR71" i="265" s="1"/>
  <c r="AR82" i="265" s="1"/>
  <c r="CY62" i="265"/>
  <c r="CY63" i="265" s="1"/>
  <c r="CZ27" i="285"/>
  <c r="CZ31" i="285" s="1"/>
  <c r="AS23" i="286"/>
  <c r="AS38" i="286" s="1"/>
  <c r="AS40" i="286" s="1"/>
  <c r="AS46" i="286" s="1"/>
  <c r="AS48" i="286" s="1"/>
  <c r="AR76" i="265"/>
  <c r="AR77" i="265" s="1"/>
  <c r="AR83" i="265" s="1"/>
  <c r="AS49" i="286" l="1"/>
  <c r="AS33" i="286"/>
  <c r="AS34" i="286" s="1"/>
  <c r="AS25" i="286"/>
  <c r="AS26" i="286" s="1"/>
  <c r="AS71" i="288"/>
  <c r="AS73" i="288" s="1"/>
  <c r="AS76" i="288" s="1"/>
  <c r="AS77" i="288" s="1"/>
  <c r="AS80" i="288" s="1"/>
  <c r="DA27" i="285"/>
  <c r="DA31" i="285" s="1"/>
  <c r="CZ62" i="265"/>
  <c r="CZ63" i="265" s="1"/>
  <c r="AR85" i="265"/>
  <c r="AR84" i="265"/>
  <c r="AT23" i="286" l="1"/>
  <c r="AT38" i="286" s="1"/>
  <c r="AT40" i="286" s="1"/>
  <c r="AT46" i="286" s="1"/>
  <c r="AS76" i="265"/>
  <c r="AS77" i="265" s="1"/>
  <c r="AS83" i="265" s="1"/>
  <c r="AS66" i="265"/>
  <c r="AS69" i="265" s="1"/>
  <c r="AS71" i="265" s="1"/>
  <c r="AS82" i="265" s="1"/>
  <c r="AS85" i="265" s="1"/>
  <c r="AT31" i="286"/>
  <c r="AT42" i="286" s="1"/>
  <c r="AT44" i="286" s="1"/>
  <c r="AT47" i="286" s="1"/>
  <c r="DA62" i="265"/>
  <c r="DA63" i="265" s="1"/>
  <c r="DB27" i="285"/>
  <c r="DB31" i="285" s="1"/>
  <c r="AS23" i="265"/>
  <c r="AS24" i="265" s="1"/>
  <c r="AS55" i="265"/>
  <c r="AS56" i="265" s="1"/>
  <c r="DC27" i="285" l="1"/>
  <c r="DC31" i="285" s="1"/>
  <c r="DB62" i="265"/>
  <c r="DB63" i="265" s="1"/>
  <c r="AS84" i="265"/>
  <c r="AT48" i="286"/>
  <c r="AT71" i="288" l="1"/>
  <c r="AT73" i="288" s="1"/>
  <c r="AT76" i="288" s="1"/>
  <c r="AT77" i="288" s="1"/>
  <c r="AT80" i="288" s="1"/>
  <c r="AT33" i="286"/>
  <c r="AT34" i="286" s="1"/>
  <c r="AT49" i="286"/>
  <c r="AT25" i="286"/>
  <c r="AT26" i="286" s="1"/>
  <c r="DC62" i="265"/>
  <c r="DC63" i="265" s="1"/>
  <c r="DD27" i="285"/>
  <c r="DD31" i="285" s="1"/>
  <c r="AT23" i="265" l="1"/>
  <c r="AT24" i="265" s="1"/>
  <c r="AT55" i="265"/>
  <c r="AT56" i="265" s="1"/>
  <c r="AT76" i="265"/>
  <c r="AT77" i="265" s="1"/>
  <c r="AT83" i="265" s="1"/>
  <c r="AU23" i="286"/>
  <c r="AU38" i="286" s="1"/>
  <c r="AU40" i="286" s="1"/>
  <c r="AU46" i="286" s="1"/>
  <c r="AU48" i="286" s="1"/>
  <c r="DD62" i="265"/>
  <c r="DD63" i="265" s="1"/>
  <c r="DE27" i="285"/>
  <c r="DE31" i="285" s="1"/>
  <c r="AU31" i="286"/>
  <c r="AU42" i="286" s="1"/>
  <c r="AU44" i="286" s="1"/>
  <c r="AU47" i="286" s="1"/>
  <c r="AT66" i="265"/>
  <c r="AT69" i="265" s="1"/>
  <c r="AT71" i="265" s="1"/>
  <c r="AT82" i="265" s="1"/>
  <c r="AT85" i="265" l="1"/>
  <c r="AT84" i="265"/>
  <c r="AU71" i="288"/>
  <c r="AU73" i="288" s="1"/>
  <c r="AU76" i="288" s="1"/>
  <c r="AU77" i="288" s="1"/>
  <c r="AU80" i="288" s="1"/>
  <c r="AU49" i="286"/>
  <c r="AU25" i="286"/>
  <c r="AU26" i="286" s="1"/>
  <c r="AU33" i="286"/>
  <c r="AU34" i="286" s="1"/>
  <c r="DE62" i="265"/>
  <c r="DE63" i="265" s="1"/>
  <c r="DF27" i="285"/>
  <c r="DF31" i="285" s="1"/>
  <c r="DF62" i="265" l="1"/>
  <c r="DF63" i="265" s="1"/>
  <c r="DG27" i="285"/>
  <c r="DG31" i="285" s="1"/>
  <c r="AU55" i="265"/>
  <c r="AU56" i="265" s="1"/>
  <c r="AU23" i="265"/>
  <c r="AU24" i="265" s="1"/>
  <c r="AV31" i="286"/>
  <c r="AV42" i="286" s="1"/>
  <c r="AV44" i="286" s="1"/>
  <c r="AV47" i="286" s="1"/>
  <c r="AU66" i="265"/>
  <c r="AU69" i="265" s="1"/>
  <c r="AU71" i="265" s="1"/>
  <c r="AU82" i="265" s="1"/>
  <c r="AV23" i="286"/>
  <c r="AV38" i="286" s="1"/>
  <c r="AV40" i="286" s="1"/>
  <c r="AV46" i="286" s="1"/>
  <c r="AV48" i="286" s="1"/>
  <c r="AU76" i="265"/>
  <c r="AU77" i="265" s="1"/>
  <c r="AU83" i="265" s="1"/>
  <c r="AV71" i="288" l="1"/>
  <c r="AV73" i="288" s="1"/>
  <c r="AV76" i="288" s="1"/>
  <c r="AV77" i="288" s="1"/>
  <c r="AV80" i="288" s="1"/>
  <c r="AV49" i="286"/>
  <c r="AV33" i="286"/>
  <c r="AV34" i="286" s="1"/>
  <c r="AV25" i="286"/>
  <c r="AV26" i="286" s="1"/>
  <c r="AU84" i="265"/>
  <c r="AU85" i="265"/>
  <c r="DG62" i="265"/>
  <c r="DG63" i="265" s="1"/>
  <c r="DH27" i="285"/>
  <c r="DH31" i="285" s="1"/>
  <c r="DH62" i="265" l="1"/>
  <c r="DH63" i="265" s="1"/>
  <c r="DI27" i="285"/>
  <c r="DI31" i="285" s="1"/>
  <c r="AV76" i="265"/>
  <c r="AV77" i="265" s="1"/>
  <c r="AV83" i="265" s="1"/>
  <c r="AW23" i="286"/>
  <c r="AW38" i="286" s="1"/>
  <c r="AW40" i="286" s="1"/>
  <c r="AW46" i="286" s="1"/>
  <c r="AW48" i="286" s="1"/>
  <c r="AV66" i="265"/>
  <c r="AV69" i="265" s="1"/>
  <c r="AV71" i="265" s="1"/>
  <c r="AV82" i="265" s="1"/>
  <c r="AW31" i="286"/>
  <c r="AW42" i="286" s="1"/>
  <c r="AW44" i="286" s="1"/>
  <c r="AW47" i="286" s="1"/>
  <c r="AV23" i="265"/>
  <c r="AV24" i="265" s="1"/>
  <c r="AV55" i="265"/>
  <c r="AV56" i="265" s="1"/>
  <c r="DJ27" i="285" l="1"/>
  <c r="DJ31" i="285" s="1"/>
  <c r="DI62" i="265"/>
  <c r="DI63" i="265" s="1"/>
  <c r="AW71" i="288"/>
  <c r="AW73" i="288" s="1"/>
  <c r="AW76" i="288" s="1"/>
  <c r="AW77" i="288" s="1"/>
  <c r="AW80" i="288" s="1"/>
  <c r="AW33" i="286"/>
  <c r="AW34" i="286" s="1"/>
  <c r="AW49" i="286"/>
  <c r="AW25" i="286"/>
  <c r="AW26" i="286" s="1"/>
  <c r="AV84" i="265"/>
  <c r="AV85" i="265"/>
  <c r="AW66" i="265" l="1"/>
  <c r="AW69" i="265" s="1"/>
  <c r="AW71" i="265" s="1"/>
  <c r="AW82" i="265" s="1"/>
  <c r="AX31" i="286"/>
  <c r="AX42" i="286" s="1"/>
  <c r="AX44" i="286" s="1"/>
  <c r="AX47" i="286" s="1"/>
  <c r="AW76" i="265"/>
  <c r="AW77" i="265" s="1"/>
  <c r="AW83" i="265" s="1"/>
  <c r="AX23" i="286"/>
  <c r="AX38" i="286" s="1"/>
  <c r="AX40" i="286" s="1"/>
  <c r="AX46" i="286" s="1"/>
  <c r="AX48" i="286" s="1"/>
  <c r="AW23" i="265"/>
  <c r="AW24" i="265" s="1"/>
  <c r="AW55" i="265"/>
  <c r="AW56" i="265" s="1"/>
  <c r="DK27" i="285"/>
  <c r="DK31" i="285" s="1"/>
  <c r="DJ62" i="265"/>
  <c r="DJ63" i="265" s="1"/>
  <c r="DK62" i="265" l="1"/>
  <c r="DK63" i="265" s="1"/>
  <c r="DL27" i="285"/>
  <c r="DL31" i="285" s="1"/>
  <c r="AX71" i="288"/>
  <c r="AX73" i="288" s="1"/>
  <c r="AX76" i="288" s="1"/>
  <c r="AX77" i="288" s="1"/>
  <c r="AX80" i="288" s="1"/>
  <c r="AX25" i="286"/>
  <c r="AX26" i="286" s="1"/>
  <c r="AX49" i="286"/>
  <c r="AX33" i="286"/>
  <c r="AX34" i="286" s="1"/>
  <c r="AW84" i="265"/>
  <c r="AW85" i="265"/>
  <c r="AX76" i="265" l="1"/>
  <c r="AX77" i="265" s="1"/>
  <c r="AX83" i="265" s="1"/>
  <c r="AY23" i="286"/>
  <c r="AY38" i="286" s="1"/>
  <c r="AY40" i="286" s="1"/>
  <c r="AY46" i="286" s="1"/>
  <c r="AY31" i="286"/>
  <c r="AY42" i="286" s="1"/>
  <c r="AY44" i="286" s="1"/>
  <c r="AY47" i="286" s="1"/>
  <c r="AX66" i="265"/>
  <c r="AX69" i="265" s="1"/>
  <c r="AX71" i="265" s="1"/>
  <c r="AX82" i="265" s="1"/>
  <c r="DL62" i="265"/>
  <c r="DL63" i="265" s="1"/>
  <c r="DM27" i="285"/>
  <c r="DM31" i="285" s="1"/>
  <c r="AX55" i="265"/>
  <c r="AX56" i="265" s="1"/>
  <c r="AX23" i="265"/>
  <c r="AX24" i="265" s="1"/>
  <c r="AX84" i="265" l="1"/>
  <c r="AX85" i="265"/>
  <c r="DM62" i="265"/>
  <c r="DM63" i="265" s="1"/>
  <c r="DN27" i="285"/>
  <c r="DN31" i="285" s="1"/>
  <c r="AY48" i="286"/>
  <c r="DO27" i="285" l="1"/>
  <c r="DO31" i="285" s="1"/>
  <c r="DN62" i="265"/>
  <c r="DN63" i="265" s="1"/>
  <c r="AY71" i="288"/>
  <c r="AY73" i="288" s="1"/>
  <c r="AY76" i="288" s="1"/>
  <c r="AY77" i="288" s="1"/>
  <c r="AY80" i="288" s="1"/>
  <c r="AY25" i="286"/>
  <c r="AY26" i="286" s="1"/>
  <c r="AY49" i="286"/>
  <c r="AY33" i="286"/>
  <c r="AY34" i="286" s="1"/>
  <c r="AY66" i="265" l="1"/>
  <c r="AY69" i="265" s="1"/>
  <c r="AY71" i="265" s="1"/>
  <c r="AY82" i="265" s="1"/>
  <c r="AZ31" i="286"/>
  <c r="AZ42" i="286" s="1"/>
  <c r="AZ44" i="286" s="1"/>
  <c r="AZ47" i="286" s="1"/>
  <c r="AY76" i="265"/>
  <c r="AY77" i="265" s="1"/>
  <c r="AY83" i="265" s="1"/>
  <c r="AZ23" i="286"/>
  <c r="AZ38" i="286" s="1"/>
  <c r="AZ40" i="286" s="1"/>
  <c r="AZ46" i="286" s="1"/>
  <c r="AZ48" i="286" s="1"/>
  <c r="AY55" i="265"/>
  <c r="AY56" i="265" s="1"/>
  <c r="AY23" i="265"/>
  <c r="AY24" i="265" s="1"/>
  <c r="DO62" i="265"/>
  <c r="DO63" i="265" s="1"/>
  <c r="DP27" i="285"/>
  <c r="DP31" i="285" s="1"/>
  <c r="DP62" i="265" l="1"/>
  <c r="DP63" i="265" s="1"/>
  <c r="DQ27" i="285"/>
  <c r="DQ31" i="285" s="1"/>
  <c r="AZ71" i="288"/>
  <c r="AZ73" i="288" s="1"/>
  <c r="AZ76" i="288" s="1"/>
  <c r="AZ77" i="288" s="1"/>
  <c r="AZ80" i="288" s="1"/>
  <c r="AZ33" i="286"/>
  <c r="AZ34" i="286" s="1"/>
  <c r="AZ25" i="286"/>
  <c r="AZ26" i="286" s="1"/>
  <c r="AZ49" i="286"/>
  <c r="AY84" i="265"/>
  <c r="AY85" i="265"/>
  <c r="AZ66" i="265" l="1"/>
  <c r="AZ69" i="265" s="1"/>
  <c r="AZ71" i="265" s="1"/>
  <c r="AZ82" i="265" s="1"/>
  <c r="BA31" i="286"/>
  <c r="BA42" i="286" s="1"/>
  <c r="BA44" i="286" s="1"/>
  <c r="BA47" i="286" s="1"/>
  <c r="AZ23" i="265"/>
  <c r="AZ24" i="265" s="1"/>
  <c r="AZ55" i="265"/>
  <c r="AZ56" i="265" s="1"/>
  <c r="DR27" i="285"/>
  <c r="DR31" i="285" s="1"/>
  <c r="DQ62" i="265"/>
  <c r="DQ63" i="265" s="1"/>
  <c r="AZ76" i="265"/>
  <c r="AZ77" i="265" s="1"/>
  <c r="AZ83" i="265" s="1"/>
  <c r="BA23" i="286"/>
  <c r="BA38" i="286" s="1"/>
  <c r="BA40" i="286" s="1"/>
  <c r="BA46" i="286" s="1"/>
  <c r="BA48" i="286" s="1"/>
  <c r="BA71" i="288" l="1"/>
  <c r="BA73" i="288" s="1"/>
  <c r="BA76" i="288" s="1"/>
  <c r="BA77" i="288" s="1"/>
  <c r="BA80" i="288" s="1"/>
  <c r="BA33" i="286"/>
  <c r="BA34" i="286" s="1"/>
  <c r="BA25" i="286"/>
  <c r="BA26" i="286" s="1"/>
  <c r="BA49" i="286"/>
  <c r="DR62" i="265"/>
  <c r="DR63" i="265" s="1"/>
  <c r="DS27" i="285"/>
  <c r="DS31" i="285" s="1"/>
  <c r="AZ84" i="265"/>
  <c r="AZ85" i="265"/>
  <c r="BB23" i="286" l="1"/>
  <c r="BB38" i="286" s="1"/>
  <c r="BB40" i="286" s="1"/>
  <c r="BB46" i="286" s="1"/>
  <c r="BA76" i="265"/>
  <c r="BA77" i="265" s="1"/>
  <c r="BA83" i="265" s="1"/>
  <c r="DS62" i="265"/>
  <c r="DS63" i="265" s="1"/>
  <c r="DT27" i="285"/>
  <c r="DT31" i="285" s="1"/>
  <c r="BB31" i="286"/>
  <c r="BB42" i="286" s="1"/>
  <c r="BB44" i="286" s="1"/>
  <c r="BB47" i="286" s="1"/>
  <c r="BA66" i="265"/>
  <c r="BA69" i="265" s="1"/>
  <c r="BA71" i="265" s="1"/>
  <c r="BA82" i="265" s="1"/>
  <c r="BA23" i="265"/>
  <c r="BA24" i="265" s="1"/>
  <c r="BA55" i="265"/>
  <c r="BA56" i="265" s="1"/>
  <c r="DU27" i="285" l="1"/>
  <c r="DU31" i="285" s="1"/>
  <c r="DT62" i="265"/>
  <c r="DT63" i="265" s="1"/>
  <c r="BA84" i="265"/>
  <c r="BA85" i="265"/>
  <c r="BB48" i="286"/>
  <c r="BB71" i="288" l="1"/>
  <c r="BB73" i="288" s="1"/>
  <c r="BB76" i="288" s="1"/>
  <c r="BB77" i="288" s="1"/>
  <c r="BB80" i="288" s="1"/>
  <c r="BB25" i="286"/>
  <c r="BB26" i="286" s="1"/>
  <c r="BB49" i="286"/>
  <c r="BB33" i="286"/>
  <c r="BB34" i="286" s="1"/>
  <c r="DU62" i="265"/>
  <c r="DU63" i="265" s="1"/>
  <c r="DV27" i="285"/>
  <c r="DV31" i="285" s="1"/>
  <c r="BB23" i="265" l="1"/>
  <c r="BB24" i="265" s="1"/>
  <c r="BB55" i="265"/>
  <c r="BB56" i="265" s="1"/>
  <c r="BC31" i="286"/>
  <c r="BC42" i="286" s="1"/>
  <c r="BC44" i="286" s="1"/>
  <c r="BC47" i="286" s="1"/>
  <c r="BB66" i="265"/>
  <c r="BB69" i="265" s="1"/>
  <c r="BB71" i="265" s="1"/>
  <c r="BB82" i="265" s="1"/>
  <c r="DW27" i="285"/>
  <c r="DW31" i="285" s="1"/>
  <c r="DV62" i="265"/>
  <c r="DV63" i="265" s="1"/>
  <c r="BB76" i="265"/>
  <c r="BB77" i="265" s="1"/>
  <c r="BB83" i="265" s="1"/>
  <c r="BC23" i="286"/>
  <c r="BC38" i="286" s="1"/>
  <c r="BC40" i="286" s="1"/>
  <c r="BC46" i="286" s="1"/>
  <c r="BC48" i="286" s="1"/>
  <c r="BC49" i="286" l="1"/>
  <c r="BC25" i="286"/>
  <c r="BC26" i="286" s="1"/>
  <c r="BC33" i="286"/>
  <c r="BC34" i="286" s="1"/>
  <c r="BC71" i="288"/>
  <c r="BC73" i="288" s="1"/>
  <c r="BC76" i="288" s="1"/>
  <c r="BC77" i="288" s="1"/>
  <c r="BC80" i="288" s="1"/>
  <c r="BB85" i="265"/>
  <c r="BB84" i="265"/>
  <c r="DW62" i="265"/>
  <c r="DW63" i="265" s="1"/>
  <c r="DX27" i="285"/>
  <c r="DX31" i="285" s="1"/>
  <c r="BD31" i="286" l="1"/>
  <c r="BD42" i="286" s="1"/>
  <c r="BD44" i="286" s="1"/>
  <c r="BD47" i="286" s="1"/>
  <c r="BC66" i="265"/>
  <c r="BC69" i="265" s="1"/>
  <c r="BC71" i="265" s="1"/>
  <c r="BC82" i="265" s="1"/>
  <c r="BC76" i="265"/>
  <c r="BC77" i="265" s="1"/>
  <c r="BC83" i="265" s="1"/>
  <c r="BD23" i="286"/>
  <c r="BD38" i="286" s="1"/>
  <c r="BD40" i="286" s="1"/>
  <c r="BD46" i="286" s="1"/>
  <c r="BD48" i="286" s="1"/>
  <c r="DX62" i="265"/>
  <c r="DX63" i="265" s="1"/>
  <c r="DY27" i="285"/>
  <c r="DY31" i="285" s="1"/>
  <c r="BC23" i="265"/>
  <c r="BC24" i="265" s="1"/>
  <c r="BC55" i="265"/>
  <c r="BC56" i="265" s="1"/>
  <c r="DY62" i="265" l="1"/>
  <c r="DY63" i="265" s="1"/>
  <c r="DZ27" i="285"/>
  <c r="DZ31" i="285" s="1"/>
  <c r="BC84" i="265"/>
  <c r="BC85" i="265"/>
  <c r="BD71" i="288"/>
  <c r="BD73" i="288" s="1"/>
  <c r="BD76" i="288" s="1"/>
  <c r="BD77" i="288" s="1"/>
  <c r="BD80" i="288" s="1"/>
  <c r="BD33" i="286"/>
  <c r="BD34" i="286" s="1"/>
  <c r="BD25" i="286"/>
  <c r="BD26" i="286" s="1"/>
  <c r="BD49" i="286"/>
  <c r="BD55" i="265" l="1"/>
  <c r="BD56" i="265" s="1"/>
  <c r="BD23" i="265"/>
  <c r="BD24" i="265" s="1"/>
  <c r="BD76" i="265"/>
  <c r="BD77" i="265" s="1"/>
  <c r="BD83" i="265" s="1"/>
  <c r="BE23" i="286"/>
  <c r="BE38" i="286" s="1"/>
  <c r="BE40" i="286" s="1"/>
  <c r="BE46" i="286" s="1"/>
  <c r="BE48" i="286" s="1"/>
  <c r="BD66" i="265"/>
  <c r="BD69" i="265" s="1"/>
  <c r="BD71" i="265" s="1"/>
  <c r="BD82" i="265" s="1"/>
  <c r="BE31" i="286"/>
  <c r="BE42" i="286" s="1"/>
  <c r="BE44" i="286" s="1"/>
  <c r="BE47" i="286" s="1"/>
  <c r="EA27" i="285"/>
  <c r="EA31" i="285" s="1"/>
  <c r="DZ62" i="265"/>
  <c r="DZ63" i="265" s="1"/>
  <c r="EB27" i="285" l="1"/>
  <c r="EB31" i="285" s="1"/>
  <c r="EA62" i="265"/>
  <c r="EA63" i="265" s="1"/>
  <c r="BE49" i="286"/>
  <c r="BE33" i="286"/>
  <c r="BE34" i="286" s="1"/>
  <c r="BE25" i="286"/>
  <c r="BE26" i="286" s="1"/>
  <c r="BE71" i="288"/>
  <c r="BE73" i="288" s="1"/>
  <c r="BE76" i="288" s="1"/>
  <c r="BE77" i="288" s="1"/>
  <c r="BE80" i="288" s="1"/>
  <c r="BD85" i="265"/>
  <c r="BD84" i="265"/>
  <c r="BF31" i="286" l="1"/>
  <c r="BF42" i="286" s="1"/>
  <c r="BF44" i="286" s="1"/>
  <c r="BF47" i="286" s="1"/>
  <c r="BE66" i="265"/>
  <c r="BE69" i="265" s="1"/>
  <c r="BE71" i="265" s="1"/>
  <c r="BE82" i="265" s="1"/>
  <c r="BE55" i="265"/>
  <c r="BE56" i="265" s="1"/>
  <c r="BE23" i="265"/>
  <c r="BE24" i="265" s="1"/>
  <c r="BF23" i="286"/>
  <c r="BF38" i="286" s="1"/>
  <c r="BF40" i="286" s="1"/>
  <c r="BF46" i="286" s="1"/>
  <c r="BF48" i="286" s="1"/>
  <c r="BE76" i="265"/>
  <c r="BE77" i="265" s="1"/>
  <c r="BE83" i="265" s="1"/>
  <c r="EC27" i="285"/>
  <c r="EC31" i="285" s="1"/>
  <c r="EB62" i="265"/>
  <c r="EB63" i="265" s="1"/>
  <c r="ED27" i="285" l="1"/>
  <c r="ED31" i="285" s="1"/>
  <c r="EC62" i="265"/>
  <c r="EC63" i="265" s="1"/>
  <c r="BE85" i="265"/>
  <c r="BE84" i="265"/>
  <c r="BF71" i="288"/>
  <c r="BF73" i="288" s="1"/>
  <c r="BF76" i="288" s="1"/>
  <c r="BF77" i="288" s="1"/>
  <c r="BF80" i="288" s="1"/>
  <c r="BF25" i="286"/>
  <c r="BF26" i="286" s="1"/>
  <c r="BF33" i="286"/>
  <c r="BF34" i="286" s="1"/>
  <c r="BF49" i="286"/>
  <c r="BF55" i="265" l="1"/>
  <c r="BF56" i="265" s="1"/>
  <c r="BF23" i="265"/>
  <c r="BF24" i="265" s="1"/>
  <c r="BG31" i="286"/>
  <c r="BG42" i="286" s="1"/>
  <c r="BG44" i="286" s="1"/>
  <c r="BG47" i="286" s="1"/>
  <c r="BF66" i="265"/>
  <c r="BF69" i="265" s="1"/>
  <c r="BF71" i="265" s="1"/>
  <c r="BF82" i="265" s="1"/>
  <c r="BG23" i="286"/>
  <c r="BG38" i="286" s="1"/>
  <c r="BG40" i="286" s="1"/>
  <c r="BG46" i="286" s="1"/>
  <c r="BF76" i="265"/>
  <c r="BF77" i="265" s="1"/>
  <c r="BF83" i="265" s="1"/>
  <c r="ED62" i="265"/>
  <c r="ED63" i="265" s="1"/>
  <c r="EE27" i="285"/>
  <c r="EE31" i="285" s="1"/>
  <c r="EE62" i="265" l="1"/>
  <c r="EE63" i="265" s="1"/>
  <c r="EF27" i="285"/>
  <c r="EF31" i="285" s="1"/>
  <c r="BF85" i="265"/>
  <c r="BF84" i="265"/>
  <c r="BG48" i="286"/>
  <c r="EF62" i="265" l="1"/>
  <c r="EF63" i="265" s="1"/>
  <c r="EG27" i="285"/>
  <c r="EG31" i="285" s="1"/>
  <c r="BG25" i="286"/>
  <c r="BG26" i="286" s="1"/>
  <c r="BG33" i="286"/>
  <c r="BG34" i="286" s="1"/>
  <c r="BG71" i="288"/>
  <c r="BG73" i="288" s="1"/>
  <c r="BG76" i="288" s="1"/>
  <c r="BG77" i="288" s="1"/>
  <c r="BG80" i="288" s="1"/>
  <c r="BG49" i="286"/>
  <c r="BG66" i="265" l="1"/>
  <c r="BG69" i="265" s="1"/>
  <c r="BG71" i="265" s="1"/>
  <c r="BG82" i="265" s="1"/>
  <c r="BH31" i="286"/>
  <c r="BH42" i="286" s="1"/>
  <c r="BH44" i="286" s="1"/>
  <c r="BH47" i="286" s="1"/>
  <c r="BG76" i="265"/>
  <c r="BG77" i="265" s="1"/>
  <c r="BG83" i="265" s="1"/>
  <c r="BH23" i="286"/>
  <c r="BH38" i="286" s="1"/>
  <c r="BH40" i="286" s="1"/>
  <c r="BH46" i="286" s="1"/>
  <c r="BH48" i="286" s="1"/>
  <c r="BG55" i="265"/>
  <c r="BG56" i="265" s="1"/>
  <c r="BG23" i="265"/>
  <c r="BG24" i="265" s="1"/>
  <c r="EH27" i="285"/>
  <c r="EH31" i="285" s="1"/>
  <c r="EG62" i="265"/>
  <c r="EG63" i="265" s="1"/>
  <c r="EI27" i="285" l="1"/>
  <c r="EI31" i="285" s="1"/>
  <c r="EH62" i="265"/>
  <c r="EH63" i="265" s="1"/>
  <c r="BH71" i="288"/>
  <c r="BH73" i="288" s="1"/>
  <c r="BH76" i="288" s="1"/>
  <c r="BH77" i="288" s="1"/>
  <c r="BH80" i="288" s="1"/>
  <c r="BH49" i="286"/>
  <c r="BH33" i="286"/>
  <c r="BH34" i="286" s="1"/>
  <c r="BH25" i="286"/>
  <c r="BH26" i="286" s="1"/>
  <c r="BG84" i="265"/>
  <c r="BG85" i="265"/>
  <c r="BH23" i="265" l="1"/>
  <c r="BH24" i="265" s="1"/>
  <c r="BH55" i="265"/>
  <c r="BH56" i="265" s="1"/>
  <c r="BI23" i="286"/>
  <c r="BI38" i="286" s="1"/>
  <c r="BI40" i="286" s="1"/>
  <c r="BI46" i="286" s="1"/>
  <c r="BI48" i="286" s="1"/>
  <c r="BH76" i="265"/>
  <c r="BH77" i="265" s="1"/>
  <c r="BH83" i="265" s="1"/>
  <c r="BH66" i="265"/>
  <c r="BH69" i="265" s="1"/>
  <c r="BH71" i="265" s="1"/>
  <c r="BH82" i="265" s="1"/>
  <c r="BI31" i="286"/>
  <c r="BI42" i="286" s="1"/>
  <c r="BI44" i="286" s="1"/>
  <c r="BI47" i="286" s="1"/>
  <c r="EJ27" i="285"/>
  <c r="EJ31" i="285" s="1"/>
  <c r="EI62" i="265"/>
  <c r="EI63" i="265" s="1"/>
  <c r="EK27" i="285" l="1"/>
  <c r="EK31" i="285" s="1"/>
  <c r="EJ62" i="265"/>
  <c r="EJ63" i="265" s="1"/>
  <c r="BI33" i="286"/>
  <c r="BI34" i="286" s="1"/>
  <c r="BI25" i="286"/>
  <c r="BI26" i="286" s="1"/>
  <c r="BI71" i="288"/>
  <c r="BI73" i="288" s="1"/>
  <c r="BI76" i="288" s="1"/>
  <c r="BI77" i="288" s="1"/>
  <c r="BI80" i="288" s="1"/>
  <c r="BI49" i="286"/>
  <c r="BH85" i="265"/>
  <c r="BH84" i="265"/>
  <c r="BJ23" i="286" l="1"/>
  <c r="BJ38" i="286" s="1"/>
  <c r="BJ40" i="286" s="1"/>
  <c r="BJ46" i="286" s="1"/>
  <c r="BI76" i="265"/>
  <c r="BI77" i="265" s="1"/>
  <c r="BI83" i="265" s="1"/>
  <c r="BJ31" i="286"/>
  <c r="BJ42" i="286" s="1"/>
  <c r="BJ44" i="286" s="1"/>
  <c r="BJ47" i="286" s="1"/>
  <c r="BI66" i="265"/>
  <c r="BI69" i="265" s="1"/>
  <c r="BI71" i="265" s="1"/>
  <c r="BI82" i="265" s="1"/>
  <c r="BI55" i="265"/>
  <c r="BI56" i="265" s="1"/>
  <c r="BI23" i="265"/>
  <c r="BI24" i="265" s="1"/>
  <c r="EK62" i="265"/>
  <c r="EK63" i="265" s="1"/>
  <c r="EL27" i="285"/>
  <c r="EL31" i="285" s="1"/>
  <c r="EM27" i="285" l="1"/>
  <c r="EM31" i="285" s="1"/>
  <c r="EL62" i="265"/>
  <c r="EL63" i="265" s="1"/>
  <c r="BI85" i="265"/>
  <c r="BI84" i="265"/>
  <c r="BJ48" i="286"/>
  <c r="BJ25" i="286" l="1"/>
  <c r="BJ26" i="286" s="1"/>
  <c r="BJ49" i="286"/>
  <c r="BJ33" i="286"/>
  <c r="BJ34" i="286" s="1"/>
  <c r="BJ71" i="288"/>
  <c r="BJ73" i="288" s="1"/>
  <c r="BJ76" i="288" s="1"/>
  <c r="BJ77" i="288" s="1"/>
  <c r="BJ80" i="288" s="1"/>
  <c r="EN27" i="285"/>
  <c r="EN31" i="285" s="1"/>
  <c r="EM62" i="265"/>
  <c r="EM63" i="265" s="1"/>
  <c r="BK31" i="286" l="1"/>
  <c r="BK42" i="286" s="1"/>
  <c r="BK44" i="286" s="1"/>
  <c r="BK47" i="286" s="1"/>
  <c r="BJ66" i="265"/>
  <c r="BJ69" i="265" s="1"/>
  <c r="BJ71" i="265" s="1"/>
  <c r="BJ82" i="265" s="1"/>
  <c r="BJ55" i="265"/>
  <c r="BJ56" i="265" s="1"/>
  <c r="BJ23" i="265"/>
  <c r="BJ24" i="265" s="1"/>
  <c r="EN62" i="265"/>
  <c r="EN63" i="265" s="1"/>
  <c r="EO27" i="285"/>
  <c r="EO31" i="285" s="1"/>
  <c r="BK23" i="286"/>
  <c r="BK38" i="286" s="1"/>
  <c r="BK40" i="286" s="1"/>
  <c r="BK46" i="286" s="1"/>
  <c r="BK48" i="286" s="1"/>
  <c r="BJ76" i="265"/>
  <c r="BJ77" i="265" s="1"/>
  <c r="BJ83" i="265" s="1"/>
  <c r="EO62" i="265" l="1"/>
  <c r="EO63" i="265" s="1"/>
  <c r="EP27" i="285"/>
  <c r="EP31" i="285" s="1"/>
  <c r="BJ85" i="265"/>
  <c r="BJ84" i="265"/>
  <c r="BK71" i="288"/>
  <c r="BK73" i="288" s="1"/>
  <c r="BK76" i="288" s="1"/>
  <c r="BK77" i="288" s="1"/>
  <c r="BK80" i="288" s="1"/>
  <c r="BK25" i="286"/>
  <c r="BK26" i="286" s="1"/>
  <c r="BK33" i="286"/>
  <c r="BK34" i="286" s="1"/>
  <c r="BK49" i="286"/>
  <c r="BL31" i="286" l="1"/>
  <c r="BL42" i="286" s="1"/>
  <c r="BL44" i="286" s="1"/>
  <c r="BL47" i="286" s="1"/>
  <c r="BK66" i="265"/>
  <c r="BK69" i="265" s="1"/>
  <c r="BK71" i="265" s="1"/>
  <c r="BK82" i="265" s="1"/>
  <c r="BK76" i="265"/>
  <c r="BK77" i="265" s="1"/>
  <c r="BK83" i="265" s="1"/>
  <c r="BL23" i="286"/>
  <c r="BL38" i="286" s="1"/>
  <c r="BL40" i="286" s="1"/>
  <c r="BL46" i="286" s="1"/>
  <c r="BL48" i="286" s="1"/>
  <c r="EP62" i="265"/>
  <c r="EP63" i="265" s="1"/>
  <c r="EQ27" i="285"/>
  <c r="EQ31" i="285" s="1"/>
  <c r="BK55" i="265"/>
  <c r="BK56" i="265" s="1"/>
  <c r="BK23" i="265"/>
  <c r="BK24" i="265" s="1"/>
  <c r="EQ62" i="265" l="1"/>
  <c r="EQ63" i="265" s="1"/>
  <c r="ER27" i="285"/>
  <c r="ER31" i="285" s="1"/>
  <c r="BK85" i="265"/>
  <c r="BK84" i="265"/>
  <c r="BL71" i="288"/>
  <c r="BL73" i="288" s="1"/>
  <c r="BL76" i="288" s="1"/>
  <c r="BL77" i="288" s="1"/>
  <c r="BL80" i="288" s="1"/>
  <c r="BL25" i="286"/>
  <c r="BL26" i="286" s="1"/>
  <c r="BL33" i="286"/>
  <c r="BL34" i="286" s="1"/>
  <c r="BL49" i="286"/>
  <c r="BL55" i="265" l="1"/>
  <c r="BL56" i="265" s="1"/>
  <c r="BL23" i="265"/>
  <c r="BL24" i="265" s="1"/>
  <c r="BL66" i="265"/>
  <c r="BL69" i="265" s="1"/>
  <c r="BL71" i="265" s="1"/>
  <c r="BL82" i="265" s="1"/>
  <c r="BM31" i="286"/>
  <c r="BM42" i="286" s="1"/>
  <c r="BM44" i="286" s="1"/>
  <c r="BM47" i="286" s="1"/>
  <c r="BL76" i="265"/>
  <c r="BL77" i="265" s="1"/>
  <c r="BL83" i="265" s="1"/>
  <c r="BM23" i="286"/>
  <c r="BM38" i="286" s="1"/>
  <c r="BM40" i="286" s="1"/>
  <c r="BM46" i="286" s="1"/>
  <c r="ER62" i="265"/>
  <c r="ER63" i="265" s="1"/>
  <c r="ES27" i="285"/>
  <c r="ES31" i="285" s="1"/>
  <c r="BL85" i="265" l="1"/>
  <c r="BL84" i="265"/>
  <c r="ET27" i="285"/>
  <c r="ET31" i="285" s="1"/>
  <c r="ES62" i="265"/>
  <c r="ES63" i="265" s="1"/>
  <c r="BM48" i="286"/>
  <c r="EU27" i="285" l="1"/>
  <c r="EU31" i="285" s="1"/>
  <c r="ET62" i="265"/>
  <c r="ET63" i="265" s="1"/>
  <c r="BM71" i="288"/>
  <c r="BM73" i="288" s="1"/>
  <c r="BM76" i="288" s="1"/>
  <c r="BM77" i="288" s="1"/>
  <c r="BM80" i="288" s="1"/>
  <c r="BM25" i="286"/>
  <c r="BM26" i="286" s="1"/>
  <c r="BM49" i="286"/>
  <c r="BM33" i="286"/>
  <c r="BM34" i="286" s="1"/>
  <c r="BM66" i="265" l="1"/>
  <c r="BM69" i="265" s="1"/>
  <c r="BM71" i="265" s="1"/>
  <c r="BM82" i="265" s="1"/>
  <c r="BM84" i="265" s="1"/>
  <c r="BN31" i="286"/>
  <c r="BN42" i="286" s="1"/>
  <c r="BN44" i="286" s="1"/>
  <c r="BN47" i="286" s="1"/>
  <c r="BN23" i="286"/>
  <c r="BN38" i="286" s="1"/>
  <c r="BN40" i="286" s="1"/>
  <c r="BN46" i="286" s="1"/>
  <c r="BN48" i="286" s="1"/>
  <c r="BM76" i="265"/>
  <c r="BM77" i="265" s="1"/>
  <c r="BM83" i="265" s="1"/>
  <c r="BM55" i="265"/>
  <c r="BM56" i="265" s="1"/>
  <c r="BM23" i="265"/>
  <c r="BM24" i="265" s="1"/>
  <c r="EV27" i="285"/>
  <c r="EV31" i="285" s="1"/>
  <c r="EU62" i="265"/>
  <c r="EU63" i="265" s="1"/>
  <c r="BM85" i="265" l="1"/>
  <c r="EW27" i="285"/>
  <c r="EW31" i="285" s="1"/>
  <c r="EV62" i="265"/>
  <c r="EV63" i="265" s="1"/>
  <c r="BN71" i="288"/>
  <c r="BN73" i="288" s="1"/>
  <c r="BN76" i="288" s="1"/>
  <c r="BN77" i="288" s="1"/>
  <c r="BN80" i="288" s="1"/>
  <c r="BN33" i="286"/>
  <c r="BN34" i="286" s="1"/>
  <c r="BN25" i="286"/>
  <c r="BN26" i="286" s="1"/>
  <c r="BN49" i="286"/>
  <c r="BN23" i="265" l="1"/>
  <c r="BN24" i="265" s="1"/>
  <c r="BN55" i="265"/>
  <c r="BN56" i="265" s="1"/>
  <c r="BN76" i="265"/>
  <c r="BN77" i="265" s="1"/>
  <c r="BN83" i="265" s="1"/>
  <c r="BO23" i="286"/>
  <c r="BO38" i="286" s="1"/>
  <c r="BO40" i="286" s="1"/>
  <c r="BO46" i="286" s="1"/>
  <c r="EW62" i="265"/>
  <c r="EW63" i="265" s="1"/>
  <c r="EX27" i="285"/>
  <c r="EX31" i="285" s="1"/>
  <c r="BN66" i="265"/>
  <c r="BN69" i="265" s="1"/>
  <c r="BN71" i="265" s="1"/>
  <c r="BN82" i="265" s="1"/>
  <c r="BO31" i="286"/>
  <c r="BO42" i="286" s="1"/>
  <c r="BO44" i="286" s="1"/>
  <c r="BO47" i="286" s="1"/>
  <c r="BN84" i="265" l="1"/>
  <c r="BN85" i="265"/>
  <c r="EX62" i="265"/>
  <c r="EX63" i="265" s="1"/>
  <c r="EY27" i="285"/>
  <c r="EY31" i="285" s="1"/>
  <c r="BO48" i="286"/>
  <c r="EY62" i="265" l="1"/>
  <c r="EY63" i="265" s="1"/>
  <c r="EZ27" i="285"/>
  <c r="EZ31" i="285" s="1"/>
  <c r="BO71" i="288"/>
  <c r="BO73" i="288" s="1"/>
  <c r="BO76" i="288" s="1"/>
  <c r="BO77" i="288" s="1"/>
  <c r="BO80" i="288" s="1"/>
  <c r="BO25" i="286"/>
  <c r="BO26" i="286" s="1"/>
  <c r="BO33" i="286"/>
  <c r="BO34" i="286" s="1"/>
  <c r="BO49" i="286"/>
  <c r="BO76" i="265" l="1"/>
  <c r="BO77" i="265" s="1"/>
  <c r="BO83" i="265" s="1"/>
  <c r="BP23" i="286"/>
  <c r="BP38" i="286" s="1"/>
  <c r="BP40" i="286" s="1"/>
  <c r="BP46" i="286" s="1"/>
  <c r="BO23" i="265"/>
  <c r="BO24" i="265" s="1"/>
  <c r="BO55" i="265"/>
  <c r="BO56" i="265" s="1"/>
  <c r="EZ62" i="265"/>
  <c r="EZ63" i="265" s="1"/>
  <c r="FA27" i="285"/>
  <c r="FA31" i="285" s="1"/>
  <c r="BO66" i="265"/>
  <c r="BO69" i="265" s="1"/>
  <c r="BO71" i="265" s="1"/>
  <c r="BO82" i="265" s="1"/>
  <c r="BP31" i="286"/>
  <c r="BP42" i="286" s="1"/>
  <c r="BP44" i="286" s="1"/>
  <c r="BP47" i="286" s="1"/>
  <c r="BO84" i="265" l="1"/>
  <c r="BO85" i="265"/>
  <c r="FB27" i="285"/>
  <c r="FB31" i="285" s="1"/>
  <c r="FA62" i="265"/>
  <c r="FA63" i="265" s="1"/>
  <c r="BP48" i="286"/>
  <c r="FB62" i="265" l="1"/>
  <c r="FB63" i="265" s="1"/>
  <c r="FC27" i="285"/>
  <c r="FC31" i="285" s="1"/>
  <c r="BP71" i="288"/>
  <c r="BP73" i="288" s="1"/>
  <c r="BP76" i="288" s="1"/>
  <c r="BP77" i="288" s="1"/>
  <c r="BP80" i="288" s="1"/>
  <c r="BP33" i="286"/>
  <c r="BP34" i="286" s="1"/>
  <c r="BP25" i="286"/>
  <c r="BP26" i="286" s="1"/>
  <c r="BP49" i="286"/>
  <c r="BP55" i="265" l="1"/>
  <c r="BP56" i="265" s="1"/>
  <c r="BP23" i="265"/>
  <c r="BP24" i="265" s="1"/>
  <c r="FD27" i="285"/>
  <c r="FD31" i="285" s="1"/>
  <c r="FC62" i="265"/>
  <c r="FC63" i="265" s="1"/>
  <c r="BQ31" i="286"/>
  <c r="BQ42" i="286" s="1"/>
  <c r="BQ44" i="286" s="1"/>
  <c r="BQ47" i="286" s="1"/>
  <c r="BP66" i="265"/>
  <c r="BP69" i="265" s="1"/>
  <c r="BP71" i="265" s="1"/>
  <c r="BP82" i="265" s="1"/>
  <c r="BP76" i="265"/>
  <c r="BP77" i="265" s="1"/>
  <c r="BP83" i="265" s="1"/>
  <c r="BQ23" i="286"/>
  <c r="BQ38" i="286" s="1"/>
  <c r="BQ40" i="286" s="1"/>
  <c r="BQ46" i="286" s="1"/>
  <c r="BQ48" i="286" s="1"/>
  <c r="FD62" i="265" l="1"/>
  <c r="FD63" i="265" s="1"/>
  <c r="FE27" i="285"/>
  <c r="FE31" i="285" s="1"/>
  <c r="BP84" i="265"/>
  <c r="BP85" i="265"/>
  <c r="BQ33" i="286"/>
  <c r="BQ34" i="286" s="1"/>
  <c r="BQ71" i="288"/>
  <c r="BQ73" i="288" s="1"/>
  <c r="BQ76" i="288" s="1"/>
  <c r="BQ77" i="288" s="1"/>
  <c r="BQ80" i="288" s="1"/>
  <c r="BQ25" i="286"/>
  <c r="BQ26" i="286" s="1"/>
  <c r="BQ49" i="286"/>
  <c r="BQ23" i="265" l="1"/>
  <c r="BQ24" i="265" s="1"/>
  <c r="BQ55" i="265"/>
  <c r="BQ56" i="265" s="1"/>
  <c r="BQ76" i="265"/>
  <c r="BQ77" i="265" s="1"/>
  <c r="BQ83" i="265" s="1"/>
  <c r="BR23" i="286"/>
  <c r="BR38" i="286" s="1"/>
  <c r="BR40" i="286" s="1"/>
  <c r="BR46" i="286" s="1"/>
  <c r="FF27" i="285"/>
  <c r="FF31" i="285" s="1"/>
  <c r="FE62" i="265"/>
  <c r="FE63" i="265" s="1"/>
  <c r="BR31" i="286"/>
  <c r="BR42" i="286" s="1"/>
  <c r="BR44" i="286" s="1"/>
  <c r="BR47" i="286" s="1"/>
  <c r="BQ66" i="265"/>
  <c r="BQ69" i="265" s="1"/>
  <c r="BQ71" i="265" s="1"/>
  <c r="BQ82" i="265" s="1"/>
  <c r="BQ84" i="265" l="1"/>
  <c r="BQ85" i="265"/>
  <c r="BR48" i="286"/>
  <c r="FF62" i="265"/>
  <c r="FF63" i="265" s="1"/>
  <c r="FG27" i="285"/>
  <c r="FG31" i="285" s="1"/>
  <c r="BR71" i="288" l="1"/>
  <c r="BR73" i="288" s="1"/>
  <c r="BR76" i="288" s="1"/>
  <c r="BR77" i="288" s="1"/>
  <c r="BR80" i="288" s="1"/>
  <c r="BR25" i="286"/>
  <c r="BR26" i="286" s="1"/>
  <c r="BR49" i="286"/>
  <c r="BR33" i="286"/>
  <c r="BR34" i="286" s="1"/>
  <c r="FG62" i="265"/>
  <c r="FG63" i="265" s="1"/>
  <c r="FH27" i="285"/>
  <c r="FH31" i="285" s="1"/>
  <c r="FH62" i="265" l="1"/>
  <c r="FH63" i="265" s="1"/>
  <c r="FI27" i="285"/>
  <c r="FI31" i="285" s="1"/>
  <c r="BR76" i="265"/>
  <c r="BR77" i="265" s="1"/>
  <c r="BR83" i="265" s="1"/>
  <c r="BS23" i="286"/>
  <c r="BS38" i="286" s="1"/>
  <c r="BS40" i="286" s="1"/>
  <c r="BS46" i="286" s="1"/>
  <c r="BS48" i="286" s="1"/>
  <c r="BS31" i="286"/>
  <c r="BS42" i="286" s="1"/>
  <c r="BS44" i="286" s="1"/>
  <c r="BS47" i="286" s="1"/>
  <c r="BR66" i="265"/>
  <c r="BR69" i="265" s="1"/>
  <c r="BR71" i="265" s="1"/>
  <c r="BR82" i="265" s="1"/>
  <c r="BR23" i="265"/>
  <c r="BR24" i="265" s="1"/>
  <c r="BR55" i="265"/>
  <c r="BR56" i="265" s="1"/>
  <c r="BS71" i="288" l="1"/>
  <c r="BS73" i="288" s="1"/>
  <c r="BS76" i="288" s="1"/>
  <c r="BS77" i="288" s="1"/>
  <c r="BS80" i="288" s="1"/>
  <c r="BS49" i="286"/>
  <c r="BS33" i="286"/>
  <c r="BS34" i="286" s="1"/>
  <c r="BS25" i="286"/>
  <c r="BS26" i="286" s="1"/>
  <c r="BR85" i="265"/>
  <c r="BR84" i="265"/>
  <c r="FJ27" i="285"/>
  <c r="FJ31" i="285" s="1"/>
  <c r="FI62" i="265"/>
  <c r="FI63" i="265" s="1"/>
  <c r="BT23" i="286" l="1"/>
  <c r="BT38" i="286" s="1"/>
  <c r="BT40" i="286" s="1"/>
  <c r="BT46" i="286" s="1"/>
  <c r="BT48" i="286" s="1"/>
  <c r="BS76" i="265"/>
  <c r="BS77" i="265" s="1"/>
  <c r="BS83" i="265" s="1"/>
  <c r="FJ62" i="265"/>
  <c r="FJ63" i="265" s="1"/>
  <c r="FK27" i="285"/>
  <c r="FK31" i="285" s="1"/>
  <c r="BS66" i="265"/>
  <c r="BS69" i="265" s="1"/>
  <c r="BS71" i="265" s="1"/>
  <c r="BS82" i="265" s="1"/>
  <c r="BT31" i="286"/>
  <c r="BT42" i="286" s="1"/>
  <c r="BT44" i="286" s="1"/>
  <c r="BT47" i="286" s="1"/>
  <c r="BS23" i="265"/>
  <c r="BS24" i="265" s="1"/>
  <c r="BS55" i="265"/>
  <c r="BS56" i="265" s="1"/>
  <c r="FL27" i="285" l="1"/>
  <c r="FL31" i="285" s="1"/>
  <c r="FK62" i="265"/>
  <c r="FK63" i="265" s="1"/>
  <c r="BS85" i="265"/>
  <c r="BS84" i="265"/>
  <c r="BT71" i="288"/>
  <c r="BT73" i="288" s="1"/>
  <c r="BT76" i="288" s="1"/>
  <c r="BT77" i="288" s="1"/>
  <c r="BT80" i="288" s="1"/>
  <c r="BT25" i="286"/>
  <c r="BT26" i="286" s="1"/>
  <c r="BT33" i="286"/>
  <c r="BT34" i="286" s="1"/>
  <c r="BT49" i="286"/>
  <c r="BT66" i="265" l="1"/>
  <c r="BT69" i="265" s="1"/>
  <c r="BT71" i="265" s="1"/>
  <c r="BT82" i="265" s="1"/>
  <c r="BU31" i="286"/>
  <c r="BU42" i="286" s="1"/>
  <c r="BU44" i="286" s="1"/>
  <c r="BU47" i="286" s="1"/>
  <c r="BT55" i="265"/>
  <c r="BT56" i="265" s="1"/>
  <c r="BT23" i="265"/>
  <c r="BT24" i="265" s="1"/>
  <c r="BT76" i="265"/>
  <c r="BT77" i="265" s="1"/>
  <c r="BT83" i="265" s="1"/>
  <c r="BU23" i="286"/>
  <c r="BU38" i="286" s="1"/>
  <c r="BU40" i="286" s="1"/>
  <c r="BU46" i="286" s="1"/>
  <c r="BU48" i="286" s="1"/>
  <c r="FM27" i="285"/>
  <c r="FM31" i="285" s="1"/>
  <c r="FL62" i="265"/>
  <c r="FL63" i="265" s="1"/>
  <c r="FN27" i="285" l="1"/>
  <c r="FN31" i="285" s="1"/>
  <c r="FM62" i="265"/>
  <c r="FM63" i="265" s="1"/>
  <c r="BU49" i="286"/>
  <c r="BU33" i="286"/>
  <c r="BU34" i="286" s="1"/>
  <c r="BU71" i="288"/>
  <c r="BU73" i="288" s="1"/>
  <c r="BU76" i="288" s="1"/>
  <c r="BU77" i="288" s="1"/>
  <c r="BU80" i="288" s="1"/>
  <c r="BU25" i="286"/>
  <c r="BU26" i="286" s="1"/>
  <c r="BT84" i="265"/>
  <c r="BT85" i="265"/>
  <c r="BV31" i="286" l="1"/>
  <c r="BV42" i="286" s="1"/>
  <c r="BV44" i="286" s="1"/>
  <c r="BV47" i="286" s="1"/>
  <c r="BU66" i="265"/>
  <c r="BU69" i="265" s="1"/>
  <c r="BU71" i="265" s="1"/>
  <c r="BU82" i="265" s="1"/>
  <c r="BU23" i="265"/>
  <c r="BU24" i="265" s="1"/>
  <c r="BU55" i="265"/>
  <c r="BU56" i="265" s="1"/>
  <c r="BU76" i="265"/>
  <c r="BU77" i="265" s="1"/>
  <c r="BU83" i="265" s="1"/>
  <c r="BV23" i="286"/>
  <c r="BV38" i="286" s="1"/>
  <c r="BV40" i="286" s="1"/>
  <c r="BV46" i="286" s="1"/>
  <c r="FO27" i="285"/>
  <c r="FO31" i="285" s="1"/>
  <c r="FN62" i="265"/>
  <c r="FN63" i="265" s="1"/>
  <c r="BV48" i="286" l="1"/>
  <c r="BU84" i="265"/>
  <c r="BU85" i="265"/>
  <c r="FP27" i="285"/>
  <c r="FP31" i="285" s="1"/>
  <c r="FO62" i="265"/>
  <c r="FO63" i="265" s="1"/>
  <c r="FP62" i="265" l="1"/>
  <c r="FP63" i="265" s="1"/>
  <c r="FQ27" i="285"/>
  <c r="FQ31" i="285" s="1"/>
  <c r="BV71" i="288"/>
  <c r="BV73" i="288" s="1"/>
  <c r="BV76" i="288" s="1"/>
  <c r="BV77" i="288" s="1"/>
  <c r="BV80" i="288" s="1"/>
  <c r="BV33" i="286"/>
  <c r="BV34" i="286" s="1"/>
  <c r="BV49" i="286"/>
  <c r="BV25" i="286"/>
  <c r="BV26" i="286" s="1"/>
  <c r="BV66" i="265" l="1"/>
  <c r="BV69" i="265" s="1"/>
  <c r="BV71" i="265" s="1"/>
  <c r="BV82" i="265" s="1"/>
  <c r="BW31" i="286"/>
  <c r="BW42" i="286" s="1"/>
  <c r="BW44" i="286" s="1"/>
  <c r="BW47" i="286" s="1"/>
  <c r="BV76" i="265"/>
  <c r="BV77" i="265" s="1"/>
  <c r="BV83" i="265" s="1"/>
  <c r="BW23" i="286"/>
  <c r="BW38" i="286" s="1"/>
  <c r="BW40" i="286" s="1"/>
  <c r="BW46" i="286" s="1"/>
  <c r="BW48" i="286" s="1"/>
  <c r="FQ62" i="265"/>
  <c r="FQ63" i="265" s="1"/>
  <c r="FR27" i="285"/>
  <c r="FR31" i="285" s="1"/>
  <c r="BV55" i="265"/>
  <c r="BV56" i="265" s="1"/>
  <c r="BV23" i="265"/>
  <c r="BV24" i="265" s="1"/>
  <c r="BV85" i="265" l="1"/>
  <c r="BV84" i="265"/>
  <c r="BW71" i="288"/>
  <c r="BW73" i="288" s="1"/>
  <c r="BW76" i="288" s="1"/>
  <c r="BW77" i="288" s="1"/>
  <c r="BW80" i="288" s="1"/>
  <c r="BW25" i="286"/>
  <c r="BW26" i="286" s="1"/>
  <c r="BW49" i="286"/>
  <c r="BW33" i="286"/>
  <c r="BW34" i="286" s="1"/>
  <c r="FS27" i="285"/>
  <c r="FS31" i="285" s="1"/>
  <c r="FR62" i="265"/>
  <c r="FR63" i="265" s="1"/>
  <c r="FT27" i="285" l="1"/>
  <c r="FT31" i="285" s="1"/>
  <c r="FS62" i="265"/>
  <c r="FS63" i="265" s="1"/>
  <c r="BX31" i="286"/>
  <c r="BX42" i="286" s="1"/>
  <c r="BX44" i="286" s="1"/>
  <c r="BX47" i="286" s="1"/>
  <c r="BW66" i="265"/>
  <c r="BW69" i="265" s="1"/>
  <c r="BW71" i="265" s="1"/>
  <c r="BW82" i="265" s="1"/>
  <c r="BW76" i="265"/>
  <c r="BW77" i="265" s="1"/>
  <c r="BW83" i="265" s="1"/>
  <c r="BX23" i="286"/>
  <c r="BX38" i="286" s="1"/>
  <c r="BX40" i="286" s="1"/>
  <c r="BX46" i="286" s="1"/>
  <c r="BW23" i="265"/>
  <c r="BW24" i="265" s="1"/>
  <c r="BW55" i="265"/>
  <c r="BW56" i="265" s="1"/>
  <c r="BW84" i="265" l="1"/>
  <c r="BW85" i="265"/>
  <c r="BX48" i="286"/>
  <c r="FT62" i="265"/>
  <c r="FT63" i="265" s="1"/>
  <c r="FU27" i="285"/>
  <c r="FU31" i="285" s="1"/>
  <c r="BX71" i="288" l="1"/>
  <c r="BX73" i="288" s="1"/>
  <c r="BX76" i="288" s="1"/>
  <c r="BX77" i="288" s="1"/>
  <c r="BX80" i="288" s="1"/>
  <c r="BX25" i="286"/>
  <c r="BX26" i="286" s="1"/>
  <c r="BX49" i="286"/>
  <c r="BX33" i="286"/>
  <c r="BX34" i="286" s="1"/>
  <c r="FV27" i="285"/>
  <c r="FV31" i="285" s="1"/>
  <c r="FU62" i="265"/>
  <c r="FU63" i="265" s="1"/>
  <c r="BY31" i="286" l="1"/>
  <c r="BY42" i="286" s="1"/>
  <c r="BY44" i="286" s="1"/>
  <c r="BY47" i="286" s="1"/>
  <c r="BX66" i="265"/>
  <c r="BX69" i="265" s="1"/>
  <c r="BX71" i="265" s="1"/>
  <c r="BX82" i="265" s="1"/>
  <c r="BX23" i="265"/>
  <c r="BX24" i="265" s="1"/>
  <c r="BX55" i="265"/>
  <c r="BX56" i="265" s="1"/>
  <c r="BX76" i="265"/>
  <c r="BX77" i="265" s="1"/>
  <c r="BX83" i="265" s="1"/>
  <c r="BY23" i="286"/>
  <c r="BY38" i="286" s="1"/>
  <c r="BY40" i="286" s="1"/>
  <c r="BY46" i="286" s="1"/>
  <c r="FW27" i="285"/>
  <c r="FW31" i="285" s="1"/>
  <c r="FV62" i="265"/>
  <c r="FV63" i="265" s="1"/>
  <c r="BY48" i="286" l="1"/>
  <c r="BX84" i="265"/>
  <c r="BX85" i="265"/>
  <c r="FW62" i="265"/>
  <c r="FW63" i="265" s="1"/>
  <c r="FX27" i="285"/>
  <c r="FX31" i="285" s="1"/>
  <c r="FY27" i="285" l="1"/>
  <c r="FY31" i="285" s="1"/>
  <c r="FX62" i="265"/>
  <c r="FX63" i="265" s="1"/>
  <c r="BY71" i="288"/>
  <c r="BY73" i="288" s="1"/>
  <c r="BY76" i="288" s="1"/>
  <c r="BY77" i="288" s="1"/>
  <c r="BY80" i="288" s="1"/>
  <c r="BY49" i="286"/>
  <c r="BY33" i="286"/>
  <c r="BY34" i="286" s="1"/>
  <c r="BY25" i="286"/>
  <c r="BY26" i="286" s="1"/>
  <c r="BY55" i="265" l="1"/>
  <c r="BY56" i="265" s="1"/>
  <c r="BY23" i="265"/>
  <c r="BY24" i="265" s="1"/>
  <c r="BZ23" i="286"/>
  <c r="BZ38" i="286" s="1"/>
  <c r="BZ40" i="286" s="1"/>
  <c r="BZ46" i="286" s="1"/>
  <c r="BY76" i="265"/>
  <c r="BY77" i="265" s="1"/>
  <c r="BY83" i="265" s="1"/>
  <c r="BY66" i="265"/>
  <c r="BY69" i="265" s="1"/>
  <c r="BY71" i="265" s="1"/>
  <c r="BY82" i="265" s="1"/>
  <c r="BZ31" i="286"/>
  <c r="BZ42" i="286" s="1"/>
  <c r="BZ44" i="286" s="1"/>
  <c r="BZ47" i="286" s="1"/>
  <c r="FY62" i="265"/>
  <c r="FY63" i="265" s="1"/>
  <c r="FZ27" i="285"/>
  <c r="FZ31" i="285" s="1"/>
  <c r="BZ48" i="286" l="1"/>
  <c r="BY85" i="265"/>
  <c r="BY84" i="265"/>
  <c r="GA27" i="285"/>
  <c r="GA31" i="285" s="1"/>
  <c r="FZ62" i="265"/>
  <c r="FZ63" i="265" s="1"/>
  <c r="GA62" i="265" l="1"/>
  <c r="GA63" i="265" s="1"/>
  <c r="GB27" i="285"/>
  <c r="GB31" i="285" s="1"/>
  <c r="BZ71" i="288"/>
  <c r="BZ73" i="288" s="1"/>
  <c r="BZ76" i="288" s="1"/>
  <c r="BZ77" i="288" s="1"/>
  <c r="BZ80" i="288" s="1"/>
  <c r="BZ25" i="286"/>
  <c r="BZ26" i="286" s="1"/>
  <c r="BZ49" i="286"/>
  <c r="BZ33" i="286"/>
  <c r="BZ34" i="286" s="1"/>
  <c r="BZ66" i="265" l="1"/>
  <c r="BZ69" i="265" s="1"/>
  <c r="BZ71" i="265" s="1"/>
  <c r="BZ82" i="265" s="1"/>
  <c r="CA31" i="286"/>
  <c r="CA42" i="286" s="1"/>
  <c r="CA44" i="286" s="1"/>
  <c r="CA47" i="286" s="1"/>
  <c r="GB62" i="265"/>
  <c r="GB63" i="265" s="1"/>
  <c r="GC27" i="285"/>
  <c r="GC31" i="285" s="1"/>
  <c r="BZ76" i="265"/>
  <c r="BZ77" i="265" s="1"/>
  <c r="BZ83" i="265" s="1"/>
  <c r="CA23" i="286"/>
  <c r="CA38" i="286" s="1"/>
  <c r="CA40" i="286" s="1"/>
  <c r="CA46" i="286" s="1"/>
  <c r="CA48" i="286" s="1"/>
  <c r="BZ55" i="265"/>
  <c r="BZ56" i="265" s="1"/>
  <c r="BZ23" i="265"/>
  <c r="BZ24" i="265" s="1"/>
  <c r="GC62" i="265" l="1"/>
  <c r="GC63" i="265" s="1"/>
  <c r="GD27" i="285"/>
  <c r="GD31" i="285" s="1"/>
  <c r="CA49" i="286"/>
  <c r="CA71" i="288"/>
  <c r="CA73" i="288" s="1"/>
  <c r="CA76" i="288" s="1"/>
  <c r="CA77" i="288" s="1"/>
  <c r="CA80" i="288" s="1"/>
  <c r="CA25" i="286"/>
  <c r="CA26" i="286" s="1"/>
  <c r="CA33" i="286"/>
  <c r="CA34" i="286" s="1"/>
  <c r="BZ85" i="265"/>
  <c r="BZ84" i="265"/>
  <c r="CA55" i="265" l="1"/>
  <c r="CA56" i="265" s="1"/>
  <c r="CA23" i="265"/>
  <c r="CA24" i="265" s="1"/>
  <c r="CA66" i="265"/>
  <c r="CA69" i="265" s="1"/>
  <c r="CA71" i="265" s="1"/>
  <c r="CA82" i="265" s="1"/>
  <c r="CB31" i="286"/>
  <c r="CB42" i="286" s="1"/>
  <c r="CB44" i="286" s="1"/>
  <c r="CB47" i="286" s="1"/>
  <c r="GE27" i="285"/>
  <c r="GE31" i="285" s="1"/>
  <c r="GD62" i="265"/>
  <c r="GD63" i="265" s="1"/>
  <c r="CA76" i="265"/>
  <c r="CA77" i="265" s="1"/>
  <c r="CA83" i="265" s="1"/>
  <c r="CB23" i="286"/>
  <c r="CB38" i="286" s="1"/>
  <c r="CB40" i="286" s="1"/>
  <c r="CB46" i="286" s="1"/>
  <c r="CB48" i="286" s="1"/>
  <c r="CA85" i="265" l="1"/>
  <c r="CA84" i="265"/>
  <c r="CB25" i="286"/>
  <c r="CB26" i="286" s="1"/>
  <c r="CB71" i="288"/>
  <c r="CB73" i="288" s="1"/>
  <c r="CB76" i="288" s="1"/>
  <c r="CB77" i="288" s="1"/>
  <c r="CB80" i="288" s="1"/>
  <c r="CB49" i="286"/>
  <c r="CB33" i="286"/>
  <c r="CB34" i="286" s="1"/>
  <c r="GE62" i="265"/>
  <c r="GE63" i="265" s="1"/>
  <c r="GF27" i="285"/>
  <c r="GF31" i="285" s="1"/>
  <c r="CC23" i="286" l="1"/>
  <c r="CC38" i="286" s="1"/>
  <c r="CC40" i="286" s="1"/>
  <c r="CC46" i="286" s="1"/>
  <c r="CB76" i="265"/>
  <c r="CB77" i="265" s="1"/>
  <c r="CB83" i="265" s="1"/>
  <c r="CC31" i="286"/>
  <c r="CC42" i="286" s="1"/>
  <c r="CC44" i="286" s="1"/>
  <c r="CC47" i="286" s="1"/>
  <c r="CB66" i="265"/>
  <c r="CB69" i="265" s="1"/>
  <c r="CB71" i="265" s="1"/>
  <c r="CB82" i="265" s="1"/>
  <c r="GF62" i="265"/>
  <c r="GF63" i="265" s="1"/>
  <c r="GG27" i="285"/>
  <c r="GG31" i="285" s="1"/>
  <c r="CB55" i="265"/>
  <c r="CB56" i="265" s="1"/>
  <c r="CB23" i="265"/>
  <c r="CB24" i="265" s="1"/>
  <c r="CB84" i="265" l="1"/>
  <c r="CB85" i="265"/>
  <c r="GH27" i="285"/>
  <c r="GH31" i="285" s="1"/>
  <c r="GG62" i="265"/>
  <c r="GG63" i="265" s="1"/>
  <c r="CC48" i="286"/>
  <c r="GI27" i="285" l="1"/>
  <c r="GI31" i="285" s="1"/>
  <c r="GH62" i="265"/>
  <c r="GH63" i="265" s="1"/>
  <c r="CC33" i="286"/>
  <c r="CC34" i="286" s="1"/>
  <c r="CC25" i="286"/>
  <c r="CC26" i="286" s="1"/>
  <c r="CC49" i="286"/>
  <c r="CC71" i="288"/>
  <c r="CC73" i="288" s="1"/>
  <c r="CC76" i="288" s="1"/>
  <c r="CC77" i="288" s="1"/>
  <c r="CC80" i="288" s="1"/>
  <c r="CD31" i="286" l="1"/>
  <c r="CD42" i="286" s="1"/>
  <c r="CD44" i="286" s="1"/>
  <c r="CD47" i="286" s="1"/>
  <c r="CC66" i="265"/>
  <c r="CC69" i="265" s="1"/>
  <c r="CC71" i="265" s="1"/>
  <c r="CC82" i="265" s="1"/>
  <c r="CD23" i="286"/>
  <c r="CD38" i="286" s="1"/>
  <c r="CD40" i="286" s="1"/>
  <c r="CD46" i="286" s="1"/>
  <c r="CD48" i="286" s="1"/>
  <c r="CC76" i="265"/>
  <c r="CC77" i="265" s="1"/>
  <c r="CC83" i="265" s="1"/>
  <c r="CC55" i="265"/>
  <c r="CC56" i="265" s="1"/>
  <c r="CC23" i="265"/>
  <c r="CC24" i="265" s="1"/>
  <c r="GJ27" i="285"/>
  <c r="GJ31" i="285" s="1"/>
  <c r="GJ62" i="265" s="1"/>
  <c r="GJ63" i="265" s="1"/>
  <c r="GI62" i="265"/>
  <c r="GI63" i="265" s="1"/>
  <c r="CD71" i="288" l="1"/>
  <c r="CD73" i="288" s="1"/>
  <c r="CD76" i="288" s="1"/>
  <c r="CD77" i="288" s="1"/>
  <c r="CD80" i="288" s="1"/>
  <c r="CD25" i="286"/>
  <c r="CD26" i="286" s="1"/>
  <c r="CD49" i="286"/>
  <c r="CD33" i="286"/>
  <c r="CD34" i="286" s="1"/>
  <c r="CC85" i="265"/>
  <c r="CC84" i="265"/>
  <c r="CD66" i="265" l="1"/>
  <c r="CD69" i="265" s="1"/>
  <c r="CD71" i="265" s="1"/>
  <c r="CD82" i="265" s="1"/>
  <c r="CE31" i="286"/>
  <c r="CE42" i="286" s="1"/>
  <c r="CE44" i="286" s="1"/>
  <c r="CE47" i="286" s="1"/>
  <c r="CD55" i="265"/>
  <c r="CD56" i="265" s="1"/>
  <c r="CD23" i="265"/>
  <c r="CD24" i="265" s="1"/>
  <c r="CD76" i="265"/>
  <c r="CD77" i="265" s="1"/>
  <c r="CD83" i="265" s="1"/>
  <c r="CE23" i="286"/>
  <c r="CE38" i="286" s="1"/>
  <c r="CE40" i="286" s="1"/>
  <c r="CE46" i="286" s="1"/>
  <c r="CE48" i="286" s="1"/>
  <c r="CE71" i="288" l="1"/>
  <c r="CE73" i="288" s="1"/>
  <c r="CE76" i="288" s="1"/>
  <c r="CE77" i="288" s="1"/>
  <c r="CE80" i="288" s="1"/>
  <c r="CE25" i="286"/>
  <c r="CE26" i="286" s="1"/>
  <c r="CE33" i="286"/>
  <c r="CE34" i="286" s="1"/>
  <c r="CE49" i="286"/>
  <c r="CD85" i="265"/>
  <c r="CD84" i="265"/>
  <c r="CE66" i="265" l="1"/>
  <c r="CE69" i="265" s="1"/>
  <c r="CE71" i="265" s="1"/>
  <c r="CE82" i="265" s="1"/>
  <c r="CF31" i="286"/>
  <c r="CF42" i="286" s="1"/>
  <c r="CF44" i="286" s="1"/>
  <c r="CF47" i="286" s="1"/>
  <c r="CF23" i="286"/>
  <c r="CF38" i="286" s="1"/>
  <c r="CF40" i="286" s="1"/>
  <c r="CF46" i="286" s="1"/>
  <c r="CF48" i="286" s="1"/>
  <c r="CE76" i="265"/>
  <c r="CE77" i="265" s="1"/>
  <c r="CE83" i="265" s="1"/>
  <c r="CE23" i="265"/>
  <c r="CE24" i="265" s="1"/>
  <c r="CE55" i="265"/>
  <c r="CE56" i="265" s="1"/>
  <c r="CF49" i="286" l="1"/>
  <c r="CF33" i="286"/>
  <c r="CF34" i="286" s="1"/>
  <c r="CF71" i="288"/>
  <c r="CF73" i="288" s="1"/>
  <c r="CF76" i="288" s="1"/>
  <c r="CF77" i="288" s="1"/>
  <c r="CF80" i="288" s="1"/>
  <c r="CF25" i="286"/>
  <c r="CF26" i="286" s="1"/>
  <c r="CE84" i="265"/>
  <c r="CE85" i="265"/>
  <c r="CG31" i="286" l="1"/>
  <c r="CG42" i="286" s="1"/>
  <c r="CG44" i="286" s="1"/>
  <c r="CG47" i="286" s="1"/>
  <c r="CF66" i="265"/>
  <c r="CF69" i="265" s="1"/>
  <c r="CF71" i="265" s="1"/>
  <c r="CF82" i="265" s="1"/>
  <c r="CF76" i="265"/>
  <c r="CF77" i="265" s="1"/>
  <c r="CF83" i="265" s="1"/>
  <c r="CG23" i="286"/>
  <c r="CG38" i="286" s="1"/>
  <c r="CG40" i="286" s="1"/>
  <c r="CG46" i="286" s="1"/>
  <c r="CG48" i="286" s="1"/>
  <c r="CF55" i="265"/>
  <c r="CF56" i="265" s="1"/>
  <c r="CF23" i="265"/>
  <c r="CF24" i="265" s="1"/>
  <c r="CF85" i="265" l="1"/>
  <c r="CF84" i="265"/>
  <c r="CG71" i="288"/>
  <c r="CG73" i="288" s="1"/>
  <c r="CG76" i="288" s="1"/>
  <c r="CG77" i="288" s="1"/>
  <c r="CG80" i="288" s="1"/>
  <c r="CG25" i="286"/>
  <c r="CG26" i="286" s="1"/>
  <c r="CG33" i="286"/>
  <c r="CG34" i="286" s="1"/>
  <c r="CG49" i="286"/>
  <c r="CG55" i="265" l="1"/>
  <c r="CG56" i="265" s="1"/>
  <c r="CG23" i="265"/>
  <c r="CG24" i="265" s="1"/>
  <c r="CG76" i="265"/>
  <c r="CG77" i="265" s="1"/>
  <c r="CG83" i="265" s="1"/>
  <c r="CH23" i="286"/>
  <c r="CH38" i="286" s="1"/>
  <c r="CH40" i="286" s="1"/>
  <c r="CH46" i="286" s="1"/>
  <c r="CH48" i="286" s="1"/>
  <c r="CG66" i="265"/>
  <c r="CG69" i="265" s="1"/>
  <c r="CG71" i="265" s="1"/>
  <c r="CG82" i="265" s="1"/>
  <c r="CH31" i="286"/>
  <c r="CH42" i="286" s="1"/>
  <c r="CH44" i="286" s="1"/>
  <c r="CH47" i="286" s="1"/>
  <c r="CH71" i="288" l="1"/>
  <c r="CH73" i="288" s="1"/>
  <c r="CH76" i="288" s="1"/>
  <c r="CH77" i="288" s="1"/>
  <c r="CH80" i="288" s="1"/>
  <c r="CH25" i="286"/>
  <c r="CH26" i="286" s="1"/>
  <c r="CH49" i="286"/>
  <c r="CH33" i="286"/>
  <c r="CH34" i="286" s="1"/>
  <c r="CG85" i="265"/>
  <c r="CG84" i="265"/>
  <c r="CH66" i="265" l="1"/>
  <c r="CH69" i="265" s="1"/>
  <c r="CH71" i="265" s="1"/>
  <c r="CH82" i="265" s="1"/>
  <c r="CI31" i="286"/>
  <c r="CI42" i="286" s="1"/>
  <c r="CI44" i="286" s="1"/>
  <c r="CI47" i="286" s="1"/>
  <c r="CH76" i="265"/>
  <c r="CH77" i="265" s="1"/>
  <c r="CH83" i="265" s="1"/>
  <c r="CI23" i="286"/>
  <c r="CI38" i="286" s="1"/>
  <c r="CI40" i="286" s="1"/>
  <c r="CI46" i="286" s="1"/>
  <c r="CI48" i="286" s="1"/>
  <c r="CH55" i="265"/>
  <c r="CH56" i="265" s="1"/>
  <c r="CH23" i="265"/>
  <c r="CH24" i="265" s="1"/>
  <c r="CI71" i="288" l="1"/>
  <c r="CI73" i="288" s="1"/>
  <c r="CI76" i="288" s="1"/>
  <c r="CI77" i="288" s="1"/>
  <c r="CI80" i="288" s="1"/>
  <c r="CI49" i="286"/>
  <c r="CI33" i="286"/>
  <c r="CI34" i="286" s="1"/>
  <c r="CI25" i="286"/>
  <c r="CI26" i="286" s="1"/>
  <c r="CH84" i="265"/>
  <c r="CH85" i="265"/>
  <c r="CJ23" i="286" l="1"/>
  <c r="CJ38" i="286" s="1"/>
  <c r="CJ40" i="286" s="1"/>
  <c r="CJ46" i="286" s="1"/>
  <c r="CI76" i="265"/>
  <c r="CI77" i="265" s="1"/>
  <c r="CI83" i="265" s="1"/>
  <c r="CJ31" i="286"/>
  <c r="CJ42" i="286" s="1"/>
  <c r="CJ44" i="286" s="1"/>
  <c r="CJ47" i="286" s="1"/>
  <c r="CI66" i="265"/>
  <c r="CI69" i="265" s="1"/>
  <c r="CI71" i="265" s="1"/>
  <c r="CI82" i="265" s="1"/>
  <c r="CI55" i="265"/>
  <c r="CI56" i="265" s="1"/>
  <c r="CI23" i="265"/>
  <c r="CI24" i="265" s="1"/>
  <c r="CI85" i="265" l="1"/>
  <c r="CI84" i="265"/>
  <c r="CJ48" i="286"/>
  <c r="CJ71" i="288" l="1"/>
  <c r="CJ73" i="288" s="1"/>
  <c r="CJ76" i="288" s="1"/>
  <c r="CJ77" i="288" s="1"/>
  <c r="CJ80" i="288" s="1"/>
  <c r="CJ49" i="286"/>
  <c r="CJ25" i="286"/>
  <c r="CJ26" i="286" s="1"/>
  <c r="CJ33" i="286"/>
  <c r="CJ34" i="286" s="1"/>
  <c r="CJ66" i="265" l="1"/>
  <c r="CJ69" i="265" s="1"/>
  <c r="CJ71" i="265" s="1"/>
  <c r="CJ82" i="265" s="1"/>
  <c r="CK31" i="286"/>
  <c r="CK42" i="286" s="1"/>
  <c r="CK44" i="286" s="1"/>
  <c r="CK47" i="286" s="1"/>
  <c r="CJ76" i="265"/>
  <c r="CJ77" i="265" s="1"/>
  <c r="CJ83" i="265" s="1"/>
  <c r="CK23" i="286"/>
  <c r="CK38" i="286" s="1"/>
  <c r="CK40" i="286" s="1"/>
  <c r="CK46" i="286" s="1"/>
  <c r="CK48" i="286" s="1"/>
  <c r="CJ55" i="265"/>
  <c r="CJ56" i="265" s="1"/>
  <c r="CJ23" i="265"/>
  <c r="CJ24" i="265" s="1"/>
  <c r="CK71" i="288" l="1"/>
  <c r="CK73" i="288" s="1"/>
  <c r="CK76" i="288" s="1"/>
  <c r="CK77" i="288" s="1"/>
  <c r="CK80" i="288" s="1"/>
  <c r="CK49" i="286"/>
  <c r="CK33" i="286"/>
  <c r="CK34" i="286" s="1"/>
  <c r="CK25" i="286"/>
  <c r="CK26" i="286" s="1"/>
  <c r="CJ84" i="265"/>
  <c r="CJ85" i="265"/>
  <c r="CK76" i="265" l="1"/>
  <c r="CK77" i="265" s="1"/>
  <c r="CK83" i="265" s="1"/>
  <c r="CL23" i="286"/>
  <c r="CL38" i="286" s="1"/>
  <c r="CL40" i="286" s="1"/>
  <c r="CL46" i="286" s="1"/>
  <c r="CK23" i="265"/>
  <c r="CK24" i="265" s="1"/>
  <c r="CK55" i="265"/>
  <c r="CK56" i="265" s="1"/>
  <c r="CK66" i="265"/>
  <c r="CK69" i="265" s="1"/>
  <c r="CK71" i="265" s="1"/>
  <c r="CK82" i="265" s="1"/>
  <c r="CL31" i="286"/>
  <c r="CL42" i="286" s="1"/>
  <c r="CL44" i="286" s="1"/>
  <c r="CL47" i="286" s="1"/>
  <c r="CL48" i="286" l="1"/>
  <c r="CK84" i="265"/>
  <c r="CK85" i="265"/>
  <c r="CL71" i="288" l="1"/>
  <c r="CL73" i="288" s="1"/>
  <c r="CL76" i="288" s="1"/>
  <c r="CL77" i="288" s="1"/>
  <c r="CL80" i="288" s="1"/>
  <c r="CL33" i="286"/>
  <c r="CL34" i="286" s="1"/>
  <c r="CL49" i="286"/>
  <c r="CL25" i="286"/>
  <c r="CL26" i="286" s="1"/>
  <c r="CL55" i="265" l="1"/>
  <c r="CL56" i="265" s="1"/>
  <c r="CL23" i="265"/>
  <c r="CL24" i="265" s="1"/>
  <c r="CL76" i="265"/>
  <c r="CL77" i="265" s="1"/>
  <c r="CL83" i="265" s="1"/>
  <c r="CM23" i="286"/>
  <c r="CM38" i="286" s="1"/>
  <c r="CM40" i="286" s="1"/>
  <c r="CM46" i="286" s="1"/>
  <c r="CM48" i="286" s="1"/>
  <c r="CL66" i="265"/>
  <c r="CL69" i="265" s="1"/>
  <c r="CL71" i="265" s="1"/>
  <c r="CL82" i="265" s="1"/>
  <c r="CM31" i="286"/>
  <c r="CM42" i="286" s="1"/>
  <c r="CM44" i="286" s="1"/>
  <c r="CM47" i="286" s="1"/>
  <c r="CM49" i="286" l="1"/>
  <c r="CM25" i="286"/>
  <c r="CM26" i="286" s="1"/>
  <c r="CM33" i="286"/>
  <c r="CM34" i="286" s="1"/>
  <c r="CM71" i="288"/>
  <c r="CM73" i="288" s="1"/>
  <c r="CM76" i="288" s="1"/>
  <c r="CM77" i="288" s="1"/>
  <c r="CM80" i="288" s="1"/>
  <c r="CL84" i="265"/>
  <c r="CL85" i="265"/>
  <c r="CN31" i="286" l="1"/>
  <c r="CN42" i="286" s="1"/>
  <c r="CN44" i="286" s="1"/>
  <c r="CN47" i="286" s="1"/>
  <c r="CM66" i="265"/>
  <c r="CM69" i="265" s="1"/>
  <c r="CM71" i="265" s="1"/>
  <c r="CM82" i="265" s="1"/>
  <c r="CM76" i="265"/>
  <c r="CM77" i="265" s="1"/>
  <c r="CM83" i="265" s="1"/>
  <c r="CN23" i="286"/>
  <c r="CN38" i="286" s="1"/>
  <c r="CN40" i="286" s="1"/>
  <c r="CN46" i="286" s="1"/>
  <c r="CN48" i="286" s="1"/>
  <c r="CM23" i="265"/>
  <c r="CM24" i="265" s="1"/>
  <c r="CM55" i="265"/>
  <c r="CM56" i="265" s="1"/>
  <c r="CN25" i="286" l="1"/>
  <c r="CN26" i="286" s="1"/>
  <c r="CN49" i="286"/>
  <c r="CN71" i="288"/>
  <c r="CN73" i="288" s="1"/>
  <c r="CN76" i="288" s="1"/>
  <c r="CN77" i="288" s="1"/>
  <c r="CN80" i="288" s="1"/>
  <c r="CN33" i="286"/>
  <c r="CN34" i="286" s="1"/>
  <c r="CM84" i="265"/>
  <c r="CM85" i="265"/>
  <c r="CN23" i="265" l="1"/>
  <c r="CN24" i="265" s="1"/>
  <c r="CN55" i="265"/>
  <c r="CN56" i="265" s="1"/>
  <c r="CO31" i="286"/>
  <c r="CO42" i="286" s="1"/>
  <c r="CO44" i="286" s="1"/>
  <c r="CO47" i="286" s="1"/>
  <c r="CN66" i="265"/>
  <c r="CN69" i="265" s="1"/>
  <c r="CN71" i="265" s="1"/>
  <c r="CN82" i="265" s="1"/>
  <c r="CO23" i="286"/>
  <c r="CO38" i="286" s="1"/>
  <c r="CO40" i="286" s="1"/>
  <c r="CO46" i="286" s="1"/>
  <c r="CO48" i="286" s="1"/>
  <c r="CN76" i="265"/>
  <c r="CN77" i="265" s="1"/>
  <c r="CN83" i="265" s="1"/>
  <c r="CN85" i="265" l="1"/>
  <c r="CN84" i="265"/>
  <c r="CO49" i="286"/>
  <c r="CO33" i="286"/>
  <c r="CO34" i="286" s="1"/>
  <c r="CO71" i="288"/>
  <c r="CO73" i="288" s="1"/>
  <c r="CO76" i="288" s="1"/>
  <c r="CO77" i="288" s="1"/>
  <c r="CO80" i="288" s="1"/>
  <c r="CO25" i="286"/>
  <c r="CO26" i="286" s="1"/>
  <c r="CP31" i="286" l="1"/>
  <c r="CP42" i="286" s="1"/>
  <c r="CP44" i="286" s="1"/>
  <c r="CP47" i="286" s="1"/>
  <c r="CO66" i="265"/>
  <c r="CO69" i="265" s="1"/>
  <c r="CO71" i="265" s="1"/>
  <c r="CO82" i="265" s="1"/>
  <c r="CO23" i="265"/>
  <c r="CO24" i="265" s="1"/>
  <c r="CO55" i="265"/>
  <c r="CO56" i="265" s="1"/>
  <c r="CO76" i="265"/>
  <c r="CO77" i="265" s="1"/>
  <c r="CO83" i="265" s="1"/>
  <c r="CP23" i="286"/>
  <c r="CP38" i="286" s="1"/>
  <c r="CP40" i="286" s="1"/>
  <c r="CP46" i="286" s="1"/>
  <c r="CP48" i="286" s="1"/>
  <c r="CP71" i="288" l="1"/>
  <c r="CP73" i="288" s="1"/>
  <c r="CP76" i="288" s="1"/>
  <c r="CP77" i="288" s="1"/>
  <c r="CP80" i="288" s="1"/>
  <c r="CP33" i="286"/>
  <c r="CP34" i="286" s="1"/>
  <c r="CP49" i="286"/>
  <c r="CP25" i="286"/>
  <c r="CP26" i="286" s="1"/>
  <c r="CO85" i="265"/>
  <c r="CO84" i="265"/>
  <c r="CP23" i="265" l="1"/>
  <c r="CP24" i="265" s="1"/>
  <c r="CP55" i="265"/>
  <c r="CP56" i="265" s="1"/>
  <c r="CP66" i="265"/>
  <c r="CP69" i="265" s="1"/>
  <c r="CP71" i="265" s="1"/>
  <c r="CP82" i="265" s="1"/>
  <c r="CQ31" i="286"/>
  <c r="CQ42" i="286" s="1"/>
  <c r="CQ44" i="286" s="1"/>
  <c r="CQ47" i="286" s="1"/>
  <c r="CP76" i="265"/>
  <c r="CP77" i="265" s="1"/>
  <c r="CP83" i="265" s="1"/>
  <c r="CQ23" i="286"/>
  <c r="CQ38" i="286" s="1"/>
  <c r="CQ40" i="286" s="1"/>
  <c r="CQ46" i="286" s="1"/>
  <c r="CQ48" i="286" l="1"/>
  <c r="CP85" i="265"/>
  <c r="CP84" i="265"/>
  <c r="CQ33" i="286" l="1"/>
  <c r="CQ34" i="286" s="1"/>
  <c r="CQ71" i="288"/>
  <c r="CQ73" i="288" s="1"/>
  <c r="CQ76" i="288" s="1"/>
  <c r="CQ77" i="288" s="1"/>
  <c r="CQ80" i="288" s="1"/>
  <c r="CQ49" i="286"/>
  <c r="CQ25" i="286"/>
  <c r="CQ26" i="286" s="1"/>
  <c r="CQ23" i="265" l="1"/>
  <c r="CQ24" i="265" s="1"/>
  <c r="CQ55" i="265"/>
  <c r="CQ56" i="265" s="1"/>
  <c r="CQ76" i="265"/>
  <c r="CQ77" i="265" s="1"/>
  <c r="CQ83" i="265" s="1"/>
  <c r="CR23" i="286"/>
  <c r="CR38" i="286" s="1"/>
  <c r="CR40" i="286" s="1"/>
  <c r="CR46" i="286" s="1"/>
  <c r="CR48" i="286" s="1"/>
  <c r="CR31" i="286"/>
  <c r="CR42" i="286" s="1"/>
  <c r="CR44" i="286" s="1"/>
  <c r="CR47" i="286" s="1"/>
  <c r="CQ66" i="265"/>
  <c r="CQ69" i="265" s="1"/>
  <c r="CQ71" i="265" s="1"/>
  <c r="CQ82" i="265" s="1"/>
  <c r="CQ85" i="265" l="1"/>
  <c r="CQ84" i="265"/>
  <c r="CR49" i="286"/>
  <c r="CR71" i="288"/>
  <c r="CR73" i="288" s="1"/>
  <c r="CR76" i="288" s="1"/>
  <c r="CR77" i="288" s="1"/>
  <c r="CR80" i="288" s="1"/>
  <c r="CR25" i="286"/>
  <c r="CR26" i="286" s="1"/>
  <c r="CR33" i="286"/>
  <c r="CR34" i="286" s="1"/>
  <c r="CR23" i="265" l="1"/>
  <c r="CR24" i="265" s="1"/>
  <c r="CR55" i="265"/>
  <c r="CR56" i="265" s="1"/>
  <c r="CR66" i="265"/>
  <c r="CR69" i="265" s="1"/>
  <c r="CR71" i="265" s="1"/>
  <c r="CR82" i="265" s="1"/>
  <c r="CR84" i="265" s="1"/>
  <c r="CS31" i="286"/>
  <c r="CS42" i="286" s="1"/>
  <c r="CS44" i="286" s="1"/>
  <c r="CS47" i="286" s="1"/>
  <c r="CS23" i="286"/>
  <c r="CS38" i="286" s="1"/>
  <c r="CS40" i="286" s="1"/>
  <c r="CS46" i="286" s="1"/>
  <c r="CR76" i="265"/>
  <c r="CR77" i="265" s="1"/>
  <c r="CR83" i="265" s="1"/>
  <c r="CR85" i="265" l="1"/>
  <c r="CS48" i="286"/>
  <c r="CS49" i="286" l="1"/>
  <c r="CS71" i="288"/>
  <c r="CS73" i="288" s="1"/>
  <c r="CS76" i="288" s="1"/>
  <c r="CS77" i="288" s="1"/>
  <c r="CS80" i="288" s="1"/>
  <c r="CS33" i="286"/>
  <c r="CS34" i="286" s="1"/>
  <c r="CS25" i="286"/>
  <c r="CS26" i="286" s="1"/>
  <c r="CS23" i="265" l="1"/>
  <c r="CS24" i="265" s="1"/>
  <c r="CS55" i="265"/>
  <c r="CS56" i="265" s="1"/>
  <c r="CS76" i="265"/>
  <c r="CS77" i="265" s="1"/>
  <c r="CS83" i="265" s="1"/>
  <c r="CT23" i="286"/>
  <c r="CT38" i="286" s="1"/>
  <c r="CT40" i="286" s="1"/>
  <c r="CT46" i="286" s="1"/>
  <c r="CT48" i="286" s="1"/>
  <c r="CT31" i="286"/>
  <c r="CT42" i="286" s="1"/>
  <c r="CT44" i="286" s="1"/>
  <c r="CT47" i="286" s="1"/>
  <c r="CS66" i="265"/>
  <c r="CS69" i="265" s="1"/>
  <c r="CS71" i="265" s="1"/>
  <c r="CS82" i="265" s="1"/>
  <c r="CS85" i="265" l="1"/>
  <c r="CS84" i="265"/>
  <c r="CT25" i="286"/>
  <c r="CT26" i="286" s="1"/>
  <c r="CT71" i="288"/>
  <c r="CT73" i="288" s="1"/>
  <c r="CT76" i="288" s="1"/>
  <c r="CT77" i="288" s="1"/>
  <c r="CT80" i="288" s="1"/>
  <c r="CT49" i="286"/>
  <c r="CT33" i="286"/>
  <c r="CT34" i="286" s="1"/>
  <c r="CU31" i="286" l="1"/>
  <c r="CU42" i="286" s="1"/>
  <c r="CU44" i="286" s="1"/>
  <c r="CU47" i="286" s="1"/>
  <c r="CT66" i="265"/>
  <c r="CT69" i="265" s="1"/>
  <c r="CT71" i="265" s="1"/>
  <c r="CT82" i="265" s="1"/>
  <c r="CT76" i="265"/>
  <c r="CT77" i="265" s="1"/>
  <c r="CT83" i="265" s="1"/>
  <c r="CU23" i="286"/>
  <c r="CU38" i="286" s="1"/>
  <c r="CU40" i="286" s="1"/>
  <c r="CU46" i="286" s="1"/>
  <c r="CU48" i="286" s="1"/>
  <c r="CT55" i="265"/>
  <c r="CT56" i="265" s="1"/>
  <c r="CT23" i="265"/>
  <c r="CT24" i="265" s="1"/>
  <c r="CT85" i="265" l="1"/>
  <c r="CT84" i="265"/>
  <c r="CU71" i="288"/>
  <c r="CU73" i="288" s="1"/>
  <c r="CU76" i="288" s="1"/>
  <c r="CU77" i="288" s="1"/>
  <c r="CU80" i="288" s="1"/>
  <c r="CU25" i="286"/>
  <c r="CU26" i="286" s="1"/>
  <c r="CU33" i="286"/>
  <c r="CU34" i="286" s="1"/>
  <c r="CU49" i="286"/>
  <c r="CU76" i="265" l="1"/>
  <c r="CU77" i="265" s="1"/>
  <c r="CU83" i="265" s="1"/>
  <c r="CV23" i="286"/>
  <c r="CV38" i="286" s="1"/>
  <c r="CV40" i="286" s="1"/>
  <c r="CV46" i="286" s="1"/>
  <c r="CU55" i="265"/>
  <c r="CU56" i="265" s="1"/>
  <c r="CU23" i="265"/>
  <c r="CU24" i="265" s="1"/>
  <c r="CU66" i="265"/>
  <c r="CU69" i="265" s="1"/>
  <c r="CU71" i="265" s="1"/>
  <c r="CU82" i="265" s="1"/>
  <c r="CV31" i="286"/>
  <c r="CV42" i="286" s="1"/>
  <c r="CV44" i="286" s="1"/>
  <c r="CV47" i="286" s="1"/>
  <c r="CV48" i="286" l="1"/>
  <c r="CU84" i="265"/>
  <c r="CU85" i="265"/>
  <c r="CV25" i="286" l="1"/>
  <c r="CV26" i="286" s="1"/>
  <c r="CV33" i="286"/>
  <c r="CV34" i="286" s="1"/>
  <c r="CV71" i="288"/>
  <c r="CV73" i="288" s="1"/>
  <c r="CV76" i="288" s="1"/>
  <c r="CV77" i="288" s="1"/>
  <c r="CV80" i="288" s="1"/>
  <c r="CV49" i="286"/>
  <c r="CW23" i="286" l="1"/>
  <c r="CW38" i="286" s="1"/>
  <c r="CW40" i="286" s="1"/>
  <c r="CW46" i="286" s="1"/>
  <c r="CV76" i="265"/>
  <c r="CV77" i="265" s="1"/>
  <c r="CV83" i="265" s="1"/>
  <c r="CV55" i="265"/>
  <c r="CV56" i="265" s="1"/>
  <c r="CV23" i="265"/>
  <c r="CV24" i="265" s="1"/>
  <c r="CV66" i="265"/>
  <c r="CV69" i="265" s="1"/>
  <c r="CV71" i="265" s="1"/>
  <c r="CV82" i="265" s="1"/>
  <c r="CV85" i="265" s="1"/>
  <c r="CW31" i="286"/>
  <c r="CW42" i="286" s="1"/>
  <c r="CW44" i="286" s="1"/>
  <c r="CW47" i="286" s="1"/>
  <c r="CV84" i="265" l="1"/>
  <c r="CW48" i="286"/>
  <c r="CW71" i="288" l="1"/>
  <c r="CW73" i="288" s="1"/>
  <c r="CW76" i="288" s="1"/>
  <c r="CW77" i="288" s="1"/>
  <c r="CW80" i="288" s="1"/>
  <c r="CW49" i="286"/>
  <c r="CW25" i="286"/>
  <c r="CW26" i="286" s="1"/>
  <c r="CW33" i="286"/>
  <c r="CW34" i="286" s="1"/>
  <c r="CW66" i="265" l="1"/>
  <c r="CW69" i="265" s="1"/>
  <c r="CW71" i="265" s="1"/>
  <c r="CW82" i="265" s="1"/>
  <c r="CX31" i="286"/>
  <c r="CX42" i="286" s="1"/>
  <c r="CX44" i="286" s="1"/>
  <c r="CX47" i="286" s="1"/>
  <c r="CW76" i="265"/>
  <c r="CW77" i="265" s="1"/>
  <c r="CW83" i="265" s="1"/>
  <c r="CX23" i="286"/>
  <c r="CX38" i="286" s="1"/>
  <c r="CX40" i="286" s="1"/>
  <c r="CX46" i="286" s="1"/>
  <c r="CX48" i="286" s="1"/>
  <c r="CW23" i="265"/>
  <c r="CW24" i="265" s="1"/>
  <c r="CW55" i="265"/>
  <c r="CW56" i="265" s="1"/>
  <c r="CX49" i="286" l="1"/>
  <c r="CX25" i="286"/>
  <c r="CX26" i="286" s="1"/>
  <c r="CX71" i="288"/>
  <c r="CX73" i="288" s="1"/>
  <c r="CX76" i="288" s="1"/>
  <c r="CX77" i="288" s="1"/>
  <c r="CX80" i="288" s="1"/>
  <c r="CX33" i="286"/>
  <c r="CX34" i="286" s="1"/>
  <c r="CW85" i="265"/>
  <c r="CW84" i="265"/>
  <c r="CX66" i="265" l="1"/>
  <c r="CX69" i="265" s="1"/>
  <c r="CX71" i="265" s="1"/>
  <c r="CX82" i="265" s="1"/>
  <c r="CY31" i="286"/>
  <c r="CY42" i="286" s="1"/>
  <c r="CY44" i="286" s="1"/>
  <c r="CY47" i="286" s="1"/>
  <c r="CX76" i="265"/>
  <c r="CX77" i="265" s="1"/>
  <c r="CX83" i="265" s="1"/>
  <c r="CY23" i="286"/>
  <c r="CY38" i="286" s="1"/>
  <c r="CY40" i="286" s="1"/>
  <c r="CY46" i="286" s="1"/>
  <c r="CY48" i="286" s="1"/>
  <c r="CX23" i="265"/>
  <c r="CX24" i="265" s="1"/>
  <c r="CX55" i="265"/>
  <c r="CX56" i="265" s="1"/>
  <c r="CY25" i="286" l="1"/>
  <c r="CY26" i="286" s="1"/>
  <c r="CY49" i="286"/>
  <c r="CY71" i="288"/>
  <c r="CY73" i="288" s="1"/>
  <c r="CY76" i="288" s="1"/>
  <c r="CY77" i="288" s="1"/>
  <c r="CY80" i="288" s="1"/>
  <c r="CY33" i="286"/>
  <c r="CY34" i="286" s="1"/>
  <c r="CX84" i="265"/>
  <c r="CX85" i="265"/>
  <c r="CY23" i="265" l="1"/>
  <c r="CY24" i="265" s="1"/>
  <c r="CY55" i="265"/>
  <c r="CY56" i="265" s="1"/>
  <c r="CZ31" i="286"/>
  <c r="CZ42" i="286" s="1"/>
  <c r="CZ44" i="286" s="1"/>
  <c r="CZ47" i="286" s="1"/>
  <c r="CY66" i="265"/>
  <c r="CY69" i="265" s="1"/>
  <c r="CY71" i="265" s="1"/>
  <c r="CY82" i="265" s="1"/>
  <c r="CY76" i="265"/>
  <c r="CY77" i="265" s="1"/>
  <c r="CY83" i="265" s="1"/>
  <c r="CZ23" i="286"/>
  <c r="CZ38" i="286" s="1"/>
  <c r="CZ40" i="286" s="1"/>
  <c r="CZ46" i="286" s="1"/>
  <c r="CZ48" i="286" l="1"/>
  <c r="CY85" i="265"/>
  <c r="CY84" i="265"/>
  <c r="CZ71" i="288" l="1"/>
  <c r="CZ73" i="288" s="1"/>
  <c r="CZ76" i="288" s="1"/>
  <c r="CZ77" i="288" s="1"/>
  <c r="CZ80" i="288" s="1"/>
  <c r="CZ49" i="286"/>
  <c r="CZ33" i="286"/>
  <c r="CZ34" i="286" s="1"/>
  <c r="CZ25" i="286"/>
  <c r="CZ26" i="286" s="1"/>
  <c r="DA23" i="286" l="1"/>
  <c r="DA38" i="286" s="1"/>
  <c r="DA40" i="286" s="1"/>
  <c r="DA46" i="286" s="1"/>
  <c r="DA48" i="286" s="1"/>
  <c r="CZ76" i="265"/>
  <c r="CZ77" i="265" s="1"/>
  <c r="CZ83" i="265" s="1"/>
  <c r="DA31" i="286"/>
  <c r="DA42" i="286" s="1"/>
  <c r="DA44" i="286" s="1"/>
  <c r="DA47" i="286" s="1"/>
  <c r="CZ66" i="265"/>
  <c r="CZ69" i="265" s="1"/>
  <c r="CZ71" i="265" s="1"/>
  <c r="CZ82" i="265" s="1"/>
  <c r="CZ55" i="265"/>
  <c r="CZ56" i="265" s="1"/>
  <c r="CZ23" i="265"/>
  <c r="CZ24" i="265" s="1"/>
  <c r="CZ85" i="265" l="1"/>
  <c r="CZ84" i="265"/>
  <c r="DA25" i="286"/>
  <c r="DA26" i="286" s="1"/>
  <c r="DA33" i="286"/>
  <c r="DA34" i="286" s="1"/>
  <c r="DA49" i="286"/>
  <c r="DA71" i="288"/>
  <c r="DA73" i="288" s="1"/>
  <c r="DA76" i="288" s="1"/>
  <c r="DA77" i="288" s="1"/>
  <c r="DA80" i="288" s="1"/>
  <c r="DB23" i="286" l="1"/>
  <c r="DB38" i="286" s="1"/>
  <c r="DB40" i="286" s="1"/>
  <c r="DB46" i="286" s="1"/>
  <c r="DA76" i="265"/>
  <c r="DA77" i="265" s="1"/>
  <c r="DA83" i="265" s="1"/>
  <c r="DA66" i="265"/>
  <c r="DA69" i="265" s="1"/>
  <c r="DA71" i="265" s="1"/>
  <c r="DA82" i="265" s="1"/>
  <c r="DA84" i="265" s="1"/>
  <c r="DB31" i="286"/>
  <c r="DB42" i="286" s="1"/>
  <c r="DB44" i="286" s="1"/>
  <c r="DB47" i="286" s="1"/>
  <c r="DA23" i="265"/>
  <c r="DA24" i="265" s="1"/>
  <c r="DA55" i="265"/>
  <c r="DA56" i="265" s="1"/>
  <c r="DA85" i="265" l="1"/>
  <c r="DB48" i="286"/>
  <c r="DB33" i="286" l="1"/>
  <c r="DB34" i="286" s="1"/>
  <c r="DB49" i="286"/>
  <c r="DB25" i="286"/>
  <c r="DB26" i="286" s="1"/>
  <c r="DB71" i="288"/>
  <c r="DB73" i="288" s="1"/>
  <c r="DB76" i="288" s="1"/>
  <c r="DB77" i="288" s="1"/>
  <c r="DB80" i="288" s="1"/>
  <c r="DC23" i="286" l="1"/>
  <c r="DC38" i="286" s="1"/>
  <c r="DC40" i="286" s="1"/>
  <c r="DC46" i="286" s="1"/>
  <c r="DC48" i="286" s="1"/>
  <c r="DB76" i="265"/>
  <c r="DB77" i="265" s="1"/>
  <c r="DB83" i="265" s="1"/>
  <c r="DB23" i="265"/>
  <c r="DB24" i="265" s="1"/>
  <c r="DB55" i="265"/>
  <c r="DB56" i="265" s="1"/>
  <c r="DB66" i="265"/>
  <c r="DB69" i="265" s="1"/>
  <c r="DB71" i="265" s="1"/>
  <c r="DB82" i="265" s="1"/>
  <c r="DB85" i="265" s="1"/>
  <c r="DC31" i="286"/>
  <c r="DC42" i="286" s="1"/>
  <c r="DC44" i="286" s="1"/>
  <c r="DC47" i="286" s="1"/>
  <c r="DB84" i="265" l="1"/>
  <c r="DC25" i="286"/>
  <c r="DC26" i="286" s="1"/>
  <c r="DC33" i="286"/>
  <c r="DC34" i="286" s="1"/>
  <c r="DC49" i="286"/>
  <c r="DC71" i="288"/>
  <c r="DC73" i="288" s="1"/>
  <c r="DC76" i="288" s="1"/>
  <c r="DC77" i="288" s="1"/>
  <c r="DC80" i="288" s="1"/>
  <c r="DD31" i="286" l="1"/>
  <c r="DD42" i="286" s="1"/>
  <c r="DD44" i="286" s="1"/>
  <c r="DD47" i="286" s="1"/>
  <c r="DC66" i="265"/>
  <c r="DC69" i="265" s="1"/>
  <c r="DC71" i="265" s="1"/>
  <c r="DC82" i="265" s="1"/>
  <c r="DD23" i="286"/>
  <c r="DD38" i="286" s="1"/>
  <c r="DD40" i="286" s="1"/>
  <c r="DD46" i="286" s="1"/>
  <c r="DD48" i="286" s="1"/>
  <c r="DC76" i="265"/>
  <c r="DC77" i="265" s="1"/>
  <c r="DC83" i="265" s="1"/>
  <c r="DC23" i="265"/>
  <c r="DC24" i="265" s="1"/>
  <c r="DC55" i="265"/>
  <c r="DC56" i="265" s="1"/>
  <c r="DD71" i="288" l="1"/>
  <c r="DD73" i="288" s="1"/>
  <c r="DD76" i="288" s="1"/>
  <c r="DD77" i="288" s="1"/>
  <c r="DD80" i="288" s="1"/>
  <c r="DD33" i="286"/>
  <c r="DD34" i="286" s="1"/>
  <c r="DD49" i="286"/>
  <c r="DD25" i="286"/>
  <c r="DD26" i="286" s="1"/>
  <c r="DC85" i="265"/>
  <c r="DC84" i="265"/>
  <c r="DE23" i="286" l="1"/>
  <c r="DE38" i="286" s="1"/>
  <c r="DE40" i="286" s="1"/>
  <c r="DE46" i="286" s="1"/>
  <c r="DE48" i="286" s="1"/>
  <c r="DD76" i="265"/>
  <c r="DD77" i="265" s="1"/>
  <c r="DD83" i="265" s="1"/>
  <c r="DD23" i="265"/>
  <c r="DD24" i="265" s="1"/>
  <c r="DD55" i="265"/>
  <c r="DD56" i="265" s="1"/>
  <c r="DD66" i="265"/>
  <c r="DD69" i="265" s="1"/>
  <c r="DD71" i="265" s="1"/>
  <c r="DD82" i="265" s="1"/>
  <c r="DE31" i="286"/>
  <c r="DE42" i="286" s="1"/>
  <c r="DE44" i="286" s="1"/>
  <c r="DE47" i="286" s="1"/>
  <c r="DD85" i="265" l="1"/>
  <c r="DD84" i="265"/>
  <c r="DE33" i="286"/>
  <c r="DE34" i="286" s="1"/>
  <c r="DE49" i="286"/>
  <c r="DE71" i="288"/>
  <c r="DE73" i="288" s="1"/>
  <c r="DE76" i="288" s="1"/>
  <c r="DE77" i="288" s="1"/>
  <c r="DE80" i="288" s="1"/>
  <c r="DE25" i="286"/>
  <c r="DE26" i="286" s="1"/>
  <c r="DE55" i="265" l="1"/>
  <c r="DE56" i="265" s="1"/>
  <c r="DE23" i="265"/>
  <c r="DE24" i="265" s="1"/>
  <c r="DF31" i="286"/>
  <c r="DF42" i="286" s="1"/>
  <c r="DF44" i="286" s="1"/>
  <c r="DF47" i="286" s="1"/>
  <c r="DE66" i="265"/>
  <c r="DE69" i="265" s="1"/>
  <c r="DE71" i="265" s="1"/>
  <c r="DE82" i="265" s="1"/>
  <c r="DE76" i="265"/>
  <c r="DE77" i="265" s="1"/>
  <c r="DE83" i="265" s="1"/>
  <c r="DF23" i="286"/>
  <c r="DF38" i="286" s="1"/>
  <c r="DF40" i="286" s="1"/>
  <c r="DF46" i="286" s="1"/>
  <c r="DE85" i="265" l="1"/>
  <c r="DE84" i="265"/>
  <c r="DF48" i="286"/>
  <c r="DF25" i="286" l="1"/>
  <c r="DF26" i="286" s="1"/>
  <c r="DF49" i="286"/>
  <c r="DF71" i="288"/>
  <c r="DF73" i="288" s="1"/>
  <c r="DF76" i="288" s="1"/>
  <c r="DF77" i="288" s="1"/>
  <c r="DF80" i="288" s="1"/>
  <c r="DF33" i="286"/>
  <c r="DF34" i="286" s="1"/>
  <c r="DG31" i="286" l="1"/>
  <c r="DG42" i="286" s="1"/>
  <c r="DG44" i="286" s="1"/>
  <c r="DG47" i="286" s="1"/>
  <c r="DF66" i="265"/>
  <c r="DF69" i="265" s="1"/>
  <c r="DF71" i="265" s="1"/>
  <c r="DF82" i="265" s="1"/>
  <c r="DF23" i="265"/>
  <c r="DF24" i="265" s="1"/>
  <c r="DF55" i="265"/>
  <c r="DF56" i="265" s="1"/>
  <c r="DG23" i="286"/>
  <c r="DG38" i="286" s="1"/>
  <c r="DG40" i="286" s="1"/>
  <c r="DG46" i="286" s="1"/>
  <c r="DG48" i="286" s="1"/>
  <c r="DF76" i="265"/>
  <c r="DF77" i="265" s="1"/>
  <c r="DF83" i="265" s="1"/>
  <c r="DF84" i="265" l="1"/>
  <c r="DF85" i="265"/>
  <c r="DG71" i="288"/>
  <c r="DG73" i="288" s="1"/>
  <c r="DG76" i="288" s="1"/>
  <c r="DG77" i="288" s="1"/>
  <c r="DG80" i="288" s="1"/>
  <c r="DG25" i="286"/>
  <c r="DG26" i="286" s="1"/>
  <c r="DG49" i="286"/>
  <c r="DG33" i="286"/>
  <c r="DG34" i="286" s="1"/>
  <c r="DG76" i="265" l="1"/>
  <c r="DG77" i="265" s="1"/>
  <c r="DG83" i="265" s="1"/>
  <c r="DH23" i="286"/>
  <c r="DH38" i="286" s="1"/>
  <c r="DH40" i="286" s="1"/>
  <c r="DH46" i="286" s="1"/>
  <c r="DG66" i="265"/>
  <c r="DG69" i="265" s="1"/>
  <c r="DG71" i="265" s="1"/>
  <c r="DG82" i="265" s="1"/>
  <c r="DH31" i="286"/>
  <c r="DH42" i="286" s="1"/>
  <c r="DH44" i="286" s="1"/>
  <c r="DH47" i="286" s="1"/>
  <c r="DG55" i="265"/>
  <c r="DG56" i="265" s="1"/>
  <c r="DG23" i="265"/>
  <c r="DG24" i="265" s="1"/>
  <c r="DG84" i="265" l="1"/>
  <c r="DG85" i="265"/>
  <c r="DH48" i="286"/>
  <c r="DH25" i="286" l="1"/>
  <c r="DH26" i="286" s="1"/>
  <c r="DH33" i="286"/>
  <c r="DH34" i="286" s="1"/>
  <c r="DH71" i="288"/>
  <c r="DH73" i="288" s="1"/>
  <c r="DH76" i="288" s="1"/>
  <c r="DH77" i="288" s="1"/>
  <c r="DH80" i="288" s="1"/>
  <c r="DH49" i="286"/>
  <c r="DH55" i="265" l="1"/>
  <c r="DH56" i="265" s="1"/>
  <c r="DH23" i="265"/>
  <c r="DH24" i="265" s="1"/>
  <c r="DI31" i="286"/>
  <c r="DI42" i="286" s="1"/>
  <c r="DI44" i="286" s="1"/>
  <c r="DI47" i="286" s="1"/>
  <c r="DH66" i="265"/>
  <c r="DH69" i="265" s="1"/>
  <c r="DH71" i="265" s="1"/>
  <c r="DH82" i="265" s="1"/>
  <c r="DI23" i="286"/>
  <c r="DI38" i="286" s="1"/>
  <c r="DI40" i="286" s="1"/>
  <c r="DI46" i="286" s="1"/>
  <c r="DH76" i="265"/>
  <c r="DH77" i="265" s="1"/>
  <c r="DH83" i="265" s="1"/>
  <c r="DH85" i="265" l="1"/>
  <c r="DH84" i="265"/>
  <c r="DI48" i="286"/>
  <c r="DI33" i="286" l="1"/>
  <c r="DI34" i="286" s="1"/>
  <c r="DI71" i="288"/>
  <c r="DI73" i="288" s="1"/>
  <c r="DI76" i="288" s="1"/>
  <c r="DI77" i="288" s="1"/>
  <c r="DI80" i="288" s="1"/>
  <c r="DI25" i="286"/>
  <c r="DI26" i="286" s="1"/>
  <c r="DI49" i="286"/>
  <c r="DI55" i="265" l="1"/>
  <c r="DI56" i="265" s="1"/>
  <c r="DI23" i="265"/>
  <c r="DI24" i="265" s="1"/>
  <c r="DJ23" i="286"/>
  <c r="DJ38" i="286" s="1"/>
  <c r="DJ40" i="286" s="1"/>
  <c r="DJ46" i="286" s="1"/>
  <c r="DJ48" i="286" s="1"/>
  <c r="DI76" i="265"/>
  <c r="DI77" i="265" s="1"/>
  <c r="DI83" i="265" s="1"/>
  <c r="DJ31" i="286"/>
  <c r="DJ42" i="286" s="1"/>
  <c r="DJ44" i="286" s="1"/>
  <c r="DJ47" i="286" s="1"/>
  <c r="DI66" i="265"/>
  <c r="DI69" i="265" s="1"/>
  <c r="DI71" i="265" s="1"/>
  <c r="DI82" i="265" s="1"/>
  <c r="DJ25" i="286" l="1"/>
  <c r="DJ26" i="286" s="1"/>
  <c r="DJ33" i="286"/>
  <c r="DJ34" i="286" s="1"/>
  <c r="DJ71" i="288"/>
  <c r="DJ73" i="288" s="1"/>
  <c r="DJ76" i="288" s="1"/>
  <c r="DJ77" i="288" s="1"/>
  <c r="DJ80" i="288" s="1"/>
  <c r="DJ49" i="286"/>
  <c r="DI85" i="265"/>
  <c r="DI84" i="265"/>
  <c r="DK31" i="286" l="1"/>
  <c r="DK42" i="286" s="1"/>
  <c r="DK44" i="286" s="1"/>
  <c r="DK47" i="286" s="1"/>
  <c r="DJ66" i="265"/>
  <c r="DJ69" i="265" s="1"/>
  <c r="DJ71" i="265" s="1"/>
  <c r="DJ82" i="265" s="1"/>
  <c r="DJ23" i="265"/>
  <c r="DJ24" i="265" s="1"/>
  <c r="DJ55" i="265"/>
  <c r="DJ56" i="265" s="1"/>
  <c r="DK23" i="286"/>
  <c r="DK38" i="286" s="1"/>
  <c r="DK40" i="286" s="1"/>
  <c r="DK46" i="286" s="1"/>
  <c r="DK48" i="286" s="1"/>
  <c r="DJ76" i="265"/>
  <c r="DJ77" i="265" s="1"/>
  <c r="DJ83" i="265" s="1"/>
  <c r="DJ84" i="265" l="1"/>
  <c r="DJ85" i="265"/>
  <c r="DK49" i="286"/>
  <c r="DK25" i="286"/>
  <c r="DK26" i="286" s="1"/>
  <c r="DK71" i="288"/>
  <c r="DK73" i="288" s="1"/>
  <c r="DK76" i="288" s="1"/>
  <c r="DK77" i="288" s="1"/>
  <c r="DK80" i="288" s="1"/>
  <c r="DK33" i="286"/>
  <c r="DK34" i="286" s="1"/>
  <c r="DL23" i="286" l="1"/>
  <c r="DL38" i="286" s="1"/>
  <c r="DL40" i="286" s="1"/>
  <c r="DL46" i="286" s="1"/>
  <c r="DK76" i="265"/>
  <c r="DK77" i="265" s="1"/>
  <c r="DK83" i="265" s="1"/>
  <c r="DK55" i="265"/>
  <c r="DK56" i="265" s="1"/>
  <c r="DK23" i="265"/>
  <c r="DK24" i="265" s="1"/>
  <c r="DL31" i="286"/>
  <c r="DL42" i="286" s="1"/>
  <c r="DL44" i="286" s="1"/>
  <c r="DL47" i="286" s="1"/>
  <c r="DK66" i="265"/>
  <c r="DK69" i="265" s="1"/>
  <c r="DK71" i="265" s="1"/>
  <c r="DK82" i="265" s="1"/>
  <c r="DK84" i="265" l="1"/>
  <c r="DK85" i="265"/>
  <c r="DL48" i="286"/>
  <c r="DL71" i="288" l="1"/>
  <c r="DL73" i="288" s="1"/>
  <c r="DL76" i="288" s="1"/>
  <c r="DL77" i="288" s="1"/>
  <c r="DL80" i="288" s="1"/>
  <c r="DL49" i="286"/>
  <c r="DL33" i="286"/>
  <c r="DL34" i="286" s="1"/>
  <c r="DL25" i="286"/>
  <c r="DL26" i="286" s="1"/>
  <c r="DL76" i="265" l="1"/>
  <c r="DL77" i="265" s="1"/>
  <c r="DL83" i="265" s="1"/>
  <c r="DM23" i="286"/>
  <c r="DM38" i="286" s="1"/>
  <c r="DM40" i="286" s="1"/>
  <c r="DM46" i="286" s="1"/>
  <c r="DL66" i="265"/>
  <c r="DL69" i="265" s="1"/>
  <c r="DL71" i="265" s="1"/>
  <c r="DL82" i="265" s="1"/>
  <c r="DM31" i="286"/>
  <c r="DM42" i="286" s="1"/>
  <c r="DM44" i="286" s="1"/>
  <c r="DM47" i="286" s="1"/>
  <c r="DL55" i="265"/>
  <c r="DL56" i="265" s="1"/>
  <c r="DL23" i="265"/>
  <c r="DL24" i="265" s="1"/>
  <c r="DL84" i="265" l="1"/>
  <c r="DL85" i="265"/>
  <c r="DM48" i="286"/>
  <c r="DM71" i="288" l="1"/>
  <c r="DM73" i="288" s="1"/>
  <c r="DM76" i="288" s="1"/>
  <c r="DM77" i="288" s="1"/>
  <c r="DM80" i="288" s="1"/>
  <c r="DM33" i="286"/>
  <c r="DM34" i="286" s="1"/>
  <c r="DM25" i="286"/>
  <c r="DM26" i="286" s="1"/>
  <c r="DM49" i="286"/>
  <c r="DM23" i="265" l="1"/>
  <c r="DM24" i="265" s="1"/>
  <c r="DM55" i="265"/>
  <c r="DM56" i="265" s="1"/>
  <c r="DM76" i="265"/>
  <c r="DM77" i="265" s="1"/>
  <c r="DM83" i="265" s="1"/>
  <c r="DN23" i="286"/>
  <c r="DN38" i="286" s="1"/>
  <c r="DN40" i="286" s="1"/>
  <c r="DN46" i="286" s="1"/>
  <c r="DN48" i="286" s="1"/>
  <c r="DM66" i="265"/>
  <c r="DM69" i="265" s="1"/>
  <c r="DM71" i="265" s="1"/>
  <c r="DM82" i="265" s="1"/>
  <c r="DN31" i="286"/>
  <c r="DN42" i="286" s="1"/>
  <c r="DN44" i="286" s="1"/>
  <c r="DN47" i="286" s="1"/>
  <c r="DM84" i="265" l="1"/>
  <c r="DM85" i="265"/>
  <c r="DN71" i="288"/>
  <c r="DN73" i="288" s="1"/>
  <c r="DN76" i="288" s="1"/>
  <c r="DN77" i="288" s="1"/>
  <c r="DN80" i="288" s="1"/>
  <c r="DN33" i="286"/>
  <c r="DN34" i="286" s="1"/>
  <c r="DN49" i="286"/>
  <c r="DN25" i="286"/>
  <c r="DN26" i="286" s="1"/>
  <c r="DN66" i="265" l="1"/>
  <c r="DN69" i="265" s="1"/>
  <c r="DN71" i="265" s="1"/>
  <c r="DN82" i="265" s="1"/>
  <c r="DO31" i="286"/>
  <c r="DO42" i="286" s="1"/>
  <c r="DO44" i="286" s="1"/>
  <c r="DO47" i="286" s="1"/>
  <c r="DN23" i="265"/>
  <c r="DN24" i="265" s="1"/>
  <c r="DN55" i="265"/>
  <c r="DN56" i="265" s="1"/>
  <c r="DO23" i="286"/>
  <c r="DO38" i="286" s="1"/>
  <c r="DO40" i="286" s="1"/>
  <c r="DO46" i="286" s="1"/>
  <c r="DO48" i="286" s="1"/>
  <c r="DN76" i="265"/>
  <c r="DN77" i="265" s="1"/>
  <c r="DN83" i="265" s="1"/>
  <c r="DO71" i="288" l="1"/>
  <c r="DO73" i="288" s="1"/>
  <c r="DO76" i="288" s="1"/>
  <c r="DO77" i="288" s="1"/>
  <c r="DO80" i="288" s="1"/>
  <c r="DO25" i="286"/>
  <c r="DO26" i="286" s="1"/>
  <c r="DO49" i="286"/>
  <c r="DO33" i="286"/>
  <c r="DO34" i="286" s="1"/>
  <c r="DN85" i="265"/>
  <c r="DN84" i="265"/>
  <c r="DO23" i="265" l="1"/>
  <c r="DO24" i="265" s="1"/>
  <c r="DO55" i="265"/>
  <c r="DO56" i="265" s="1"/>
  <c r="DO76" i="265"/>
  <c r="DO77" i="265" s="1"/>
  <c r="DO83" i="265" s="1"/>
  <c r="DP23" i="286"/>
  <c r="DP38" i="286" s="1"/>
  <c r="DP40" i="286" s="1"/>
  <c r="DP46" i="286" s="1"/>
  <c r="DP48" i="286" s="1"/>
  <c r="DO66" i="265"/>
  <c r="DO69" i="265" s="1"/>
  <c r="DO71" i="265" s="1"/>
  <c r="DO82" i="265" s="1"/>
  <c r="DP31" i="286"/>
  <c r="DP42" i="286" s="1"/>
  <c r="DP44" i="286" s="1"/>
  <c r="DP47" i="286" s="1"/>
  <c r="DP71" i="288" l="1"/>
  <c r="DP73" i="288" s="1"/>
  <c r="DP76" i="288" s="1"/>
  <c r="DP77" i="288" s="1"/>
  <c r="DP80" i="288" s="1"/>
  <c r="DP33" i="286"/>
  <c r="DP34" i="286" s="1"/>
  <c r="DP25" i="286"/>
  <c r="DP26" i="286" s="1"/>
  <c r="DP49" i="286"/>
  <c r="DO84" i="265"/>
  <c r="DO85" i="265"/>
  <c r="DP23" i="265" l="1"/>
  <c r="DP24" i="265" s="1"/>
  <c r="DP55" i="265"/>
  <c r="DP56" i="265" s="1"/>
  <c r="DP76" i="265"/>
  <c r="DP77" i="265" s="1"/>
  <c r="DP83" i="265" s="1"/>
  <c r="DQ23" i="286"/>
  <c r="DQ38" i="286" s="1"/>
  <c r="DQ40" i="286" s="1"/>
  <c r="DQ46" i="286" s="1"/>
  <c r="DQ48" i="286" s="1"/>
  <c r="DP66" i="265"/>
  <c r="DP69" i="265" s="1"/>
  <c r="DP71" i="265" s="1"/>
  <c r="DP82" i="265" s="1"/>
  <c r="DQ31" i="286"/>
  <c r="DQ42" i="286" s="1"/>
  <c r="DQ44" i="286" s="1"/>
  <c r="DQ47" i="286" s="1"/>
  <c r="DQ71" i="288" l="1"/>
  <c r="DQ73" i="288" s="1"/>
  <c r="DQ76" i="288" s="1"/>
  <c r="DQ77" i="288" s="1"/>
  <c r="DQ80" i="288" s="1"/>
  <c r="DQ49" i="286"/>
  <c r="DQ25" i="286"/>
  <c r="DQ26" i="286" s="1"/>
  <c r="DQ33" i="286"/>
  <c r="DQ34" i="286" s="1"/>
  <c r="DP84" i="265"/>
  <c r="DP85" i="265"/>
  <c r="DQ66" i="265" l="1"/>
  <c r="DQ69" i="265" s="1"/>
  <c r="DQ71" i="265" s="1"/>
  <c r="DQ82" i="265" s="1"/>
  <c r="DR31" i="286"/>
  <c r="DR42" i="286" s="1"/>
  <c r="DR44" i="286" s="1"/>
  <c r="DR47" i="286" s="1"/>
  <c r="DR23" i="286"/>
  <c r="DR38" i="286" s="1"/>
  <c r="DR40" i="286" s="1"/>
  <c r="DR46" i="286" s="1"/>
  <c r="DR48" i="286" s="1"/>
  <c r="DQ76" i="265"/>
  <c r="DQ77" i="265" s="1"/>
  <c r="DQ83" i="265" s="1"/>
  <c r="DQ55" i="265"/>
  <c r="DQ56" i="265" s="1"/>
  <c r="DQ23" i="265"/>
  <c r="DQ24" i="265" s="1"/>
  <c r="DR71" i="288" l="1"/>
  <c r="DR73" i="288" s="1"/>
  <c r="DR76" i="288" s="1"/>
  <c r="DR77" i="288" s="1"/>
  <c r="DR80" i="288" s="1"/>
  <c r="DR49" i="286"/>
  <c r="DR33" i="286"/>
  <c r="DR34" i="286" s="1"/>
  <c r="DR25" i="286"/>
  <c r="DR26" i="286" s="1"/>
  <c r="DQ84" i="265"/>
  <c r="DQ85" i="265"/>
  <c r="DR66" i="265" l="1"/>
  <c r="DR69" i="265" s="1"/>
  <c r="DR71" i="265" s="1"/>
  <c r="DR82" i="265" s="1"/>
  <c r="DR84" i="265" s="1"/>
  <c r="DS31" i="286"/>
  <c r="DS42" i="286" s="1"/>
  <c r="DS44" i="286" s="1"/>
  <c r="DS47" i="286" s="1"/>
  <c r="DR55" i="265"/>
  <c r="DR56" i="265" s="1"/>
  <c r="DR23" i="265"/>
  <c r="DR24" i="265" s="1"/>
  <c r="DS23" i="286"/>
  <c r="DS38" i="286" s="1"/>
  <c r="DS40" i="286" s="1"/>
  <c r="DS46" i="286" s="1"/>
  <c r="DS48" i="286" s="1"/>
  <c r="DR76" i="265"/>
  <c r="DR77" i="265" s="1"/>
  <c r="DR83" i="265" s="1"/>
  <c r="DR85" i="265" l="1"/>
  <c r="DS71" i="288"/>
  <c r="DS73" i="288" s="1"/>
  <c r="DS76" i="288" s="1"/>
  <c r="DS77" i="288" s="1"/>
  <c r="DS80" i="288" s="1"/>
  <c r="DS33" i="286"/>
  <c r="DS34" i="286" s="1"/>
  <c r="DS49" i="286"/>
  <c r="DS25" i="286"/>
  <c r="DS26" i="286" s="1"/>
  <c r="DS55" i="265" l="1"/>
  <c r="DS56" i="265" s="1"/>
  <c r="DS23" i="265"/>
  <c r="DS24" i="265" s="1"/>
  <c r="DS66" i="265"/>
  <c r="DS69" i="265" s="1"/>
  <c r="DS71" i="265" s="1"/>
  <c r="DS82" i="265" s="1"/>
  <c r="DT31" i="286"/>
  <c r="DT42" i="286" s="1"/>
  <c r="DT44" i="286" s="1"/>
  <c r="DT47" i="286" s="1"/>
  <c r="DS76" i="265"/>
  <c r="DS77" i="265" s="1"/>
  <c r="DS83" i="265" s="1"/>
  <c r="DT23" i="286"/>
  <c r="DT38" i="286" s="1"/>
  <c r="DT40" i="286" s="1"/>
  <c r="DT46" i="286" s="1"/>
  <c r="DS84" i="265" l="1"/>
  <c r="DS85" i="265"/>
  <c r="DT48" i="286"/>
  <c r="DT33" i="286" l="1"/>
  <c r="DT34" i="286" s="1"/>
  <c r="DT49" i="286"/>
  <c r="DT71" i="288"/>
  <c r="DT73" i="288" s="1"/>
  <c r="DT76" i="288" s="1"/>
  <c r="DT77" i="288" s="1"/>
  <c r="DT80" i="288" s="1"/>
  <c r="DT25" i="286"/>
  <c r="DT26" i="286" s="1"/>
  <c r="DU23" i="286" l="1"/>
  <c r="DU38" i="286" s="1"/>
  <c r="DU40" i="286" s="1"/>
  <c r="DU46" i="286" s="1"/>
  <c r="DT76" i="265"/>
  <c r="DT77" i="265" s="1"/>
  <c r="DT83" i="265" s="1"/>
  <c r="DT55" i="265"/>
  <c r="DT56" i="265" s="1"/>
  <c r="DT23" i="265"/>
  <c r="DT24" i="265" s="1"/>
  <c r="DU31" i="286"/>
  <c r="DU42" i="286" s="1"/>
  <c r="DU44" i="286" s="1"/>
  <c r="DU47" i="286" s="1"/>
  <c r="DT66" i="265"/>
  <c r="DT69" i="265" s="1"/>
  <c r="DT71" i="265" s="1"/>
  <c r="DT82" i="265" s="1"/>
  <c r="DT85" i="265" l="1"/>
  <c r="DT84" i="265"/>
  <c r="DU48" i="286"/>
  <c r="DU71" i="288" l="1"/>
  <c r="DU73" i="288" s="1"/>
  <c r="DU76" i="288" s="1"/>
  <c r="DU77" i="288" s="1"/>
  <c r="DU80" i="288" s="1"/>
  <c r="DU49" i="286"/>
  <c r="DU33" i="286"/>
  <c r="DU34" i="286" s="1"/>
  <c r="DU25" i="286"/>
  <c r="DU26" i="286" s="1"/>
  <c r="DU76" i="265" l="1"/>
  <c r="DU77" i="265" s="1"/>
  <c r="DU83" i="265" s="1"/>
  <c r="DV23" i="286"/>
  <c r="DV38" i="286" s="1"/>
  <c r="DV40" i="286" s="1"/>
  <c r="DV46" i="286" s="1"/>
  <c r="DU66" i="265"/>
  <c r="DU69" i="265" s="1"/>
  <c r="DU71" i="265" s="1"/>
  <c r="DU82" i="265" s="1"/>
  <c r="DV31" i="286"/>
  <c r="DV42" i="286" s="1"/>
  <c r="DV44" i="286" s="1"/>
  <c r="DV47" i="286" s="1"/>
  <c r="DU23" i="265"/>
  <c r="DU24" i="265" s="1"/>
  <c r="DU55" i="265"/>
  <c r="DU56" i="265" s="1"/>
  <c r="DV48" i="286" l="1"/>
  <c r="DU84" i="265"/>
  <c r="DU85" i="265"/>
  <c r="DV71" i="288" l="1"/>
  <c r="DV73" i="288" s="1"/>
  <c r="DV76" i="288" s="1"/>
  <c r="DV77" i="288" s="1"/>
  <c r="DV80" i="288" s="1"/>
  <c r="DV25" i="286"/>
  <c r="DV26" i="286" s="1"/>
  <c r="DV49" i="286"/>
  <c r="DV33" i="286"/>
  <c r="DV34" i="286" s="1"/>
  <c r="DV66" i="265" l="1"/>
  <c r="DV69" i="265" s="1"/>
  <c r="DV71" i="265" s="1"/>
  <c r="DV82" i="265" s="1"/>
  <c r="DW31" i="286"/>
  <c r="DW42" i="286" s="1"/>
  <c r="DW44" i="286" s="1"/>
  <c r="DW47" i="286" s="1"/>
  <c r="DV23" i="265"/>
  <c r="DV24" i="265" s="1"/>
  <c r="DV55" i="265"/>
  <c r="DV56" i="265" s="1"/>
  <c r="DV76" i="265"/>
  <c r="DV77" i="265" s="1"/>
  <c r="DV83" i="265" s="1"/>
  <c r="DW23" i="286"/>
  <c r="DW38" i="286" s="1"/>
  <c r="DW40" i="286" s="1"/>
  <c r="DW46" i="286" s="1"/>
  <c r="DW48" i="286" s="1"/>
  <c r="DW71" i="288" l="1"/>
  <c r="DW73" i="288" s="1"/>
  <c r="DW76" i="288" s="1"/>
  <c r="DW77" i="288" s="1"/>
  <c r="DW80" i="288" s="1"/>
  <c r="DW49" i="286"/>
  <c r="DW33" i="286"/>
  <c r="DW34" i="286" s="1"/>
  <c r="DW25" i="286"/>
  <c r="DW26" i="286" s="1"/>
  <c r="DV85" i="265"/>
  <c r="DV84" i="265"/>
  <c r="DX23" i="286" l="1"/>
  <c r="DX38" i="286" s="1"/>
  <c r="DX40" i="286" s="1"/>
  <c r="DX46" i="286" s="1"/>
  <c r="DX48" i="286" s="1"/>
  <c r="DW76" i="265"/>
  <c r="DW77" i="265" s="1"/>
  <c r="DW83" i="265" s="1"/>
  <c r="DX31" i="286"/>
  <c r="DX42" i="286" s="1"/>
  <c r="DX44" i="286" s="1"/>
  <c r="DX47" i="286" s="1"/>
  <c r="DW66" i="265"/>
  <c r="DW69" i="265" s="1"/>
  <c r="DW71" i="265" s="1"/>
  <c r="DW82" i="265" s="1"/>
  <c r="DW23" i="265"/>
  <c r="DW24" i="265" s="1"/>
  <c r="DW55" i="265"/>
  <c r="DW56" i="265" s="1"/>
  <c r="DW84" i="265" l="1"/>
  <c r="DW85" i="265"/>
  <c r="DX71" i="288"/>
  <c r="DX73" i="288" s="1"/>
  <c r="DX76" i="288" s="1"/>
  <c r="DX77" i="288" s="1"/>
  <c r="DX80" i="288" s="1"/>
  <c r="DX25" i="286"/>
  <c r="DX26" i="286" s="1"/>
  <c r="DX49" i="286"/>
  <c r="DX33" i="286"/>
  <c r="DX34" i="286" s="1"/>
  <c r="DX76" i="265" l="1"/>
  <c r="DX77" i="265" s="1"/>
  <c r="DX83" i="265" s="1"/>
  <c r="DY23" i="286"/>
  <c r="DY38" i="286" s="1"/>
  <c r="DY40" i="286" s="1"/>
  <c r="DY46" i="286" s="1"/>
  <c r="DX66" i="265"/>
  <c r="DX69" i="265" s="1"/>
  <c r="DX71" i="265" s="1"/>
  <c r="DX82" i="265" s="1"/>
  <c r="DY31" i="286"/>
  <c r="DY42" i="286" s="1"/>
  <c r="DY44" i="286" s="1"/>
  <c r="DY47" i="286" s="1"/>
  <c r="DX23" i="265"/>
  <c r="DX24" i="265" s="1"/>
  <c r="DX55" i="265"/>
  <c r="DX56" i="265" s="1"/>
  <c r="DX84" i="265" l="1"/>
  <c r="DX85" i="265"/>
  <c r="DY48" i="286"/>
  <c r="DY71" i="288" l="1"/>
  <c r="DY73" i="288" s="1"/>
  <c r="DY76" i="288" s="1"/>
  <c r="DY77" i="288" s="1"/>
  <c r="DY80" i="288" s="1"/>
  <c r="DY49" i="286"/>
  <c r="DY33" i="286"/>
  <c r="DY34" i="286" s="1"/>
  <c r="DY25" i="286"/>
  <c r="DY26" i="286" s="1"/>
  <c r="DZ31" i="286" l="1"/>
  <c r="DZ42" i="286" s="1"/>
  <c r="DZ44" i="286" s="1"/>
  <c r="DZ47" i="286" s="1"/>
  <c r="DY66" i="265"/>
  <c r="DY69" i="265" s="1"/>
  <c r="DY71" i="265" s="1"/>
  <c r="DY82" i="265" s="1"/>
  <c r="DY23" i="265"/>
  <c r="DY24" i="265" s="1"/>
  <c r="DY55" i="265"/>
  <c r="DY56" i="265" s="1"/>
  <c r="DY76" i="265"/>
  <c r="DY77" i="265" s="1"/>
  <c r="DY83" i="265" s="1"/>
  <c r="DZ23" i="286"/>
  <c r="DZ38" i="286" s="1"/>
  <c r="DZ40" i="286" s="1"/>
  <c r="DZ46" i="286" s="1"/>
  <c r="DZ48" i="286" l="1"/>
  <c r="DY85" i="265"/>
  <c r="DY84" i="265"/>
  <c r="DZ25" i="286" l="1"/>
  <c r="DZ26" i="286" s="1"/>
  <c r="DZ71" i="288"/>
  <c r="DZ73" i="288" s="1"/>
  <c r="DZ76" i="288" s="1"/>
  <c r="DZ77" i="288" s="1"/>
  <c r="DZ80" i="288" s="1"/>
  <c r="DZ49" i="286"/>
  <c r="DZ33" i="286"/>
  <c r="DZ34" i="286" s="1"/>
  <c r="DZ23" i="265" l="1"/>
  <c r="DZ24" i="265" s="1"/>
  <c r="DZ55" i="265"/>
  <c r="DZ56" i="265" s="1"/>
  <c r="EA31" i="286"/>
  <c r="EA42" i="286" s="1"/>
  <c r="EA44" i="286" s="1"/>
  <c r="EA47" i="286" s="1"/>
  <c r="DZ66" i="265"/>
  <c r="DZ69" i="265" s="1"/>
  <c r="DZ71" i="265" s="1"/>
  <c r="DZ82" i="265" s="1"/>
  <c r="DZ76" i="265"/>
  <c r="DZ77" i="265" s="1"/>
  <c r="DZ83" i="265" s="1"/>
  <c r="EA23" i="286"/>
  <c r="EA38" i="286" s="1"/>
  <c r="EA40" i="286" s="1"/>
  <c r="EA46" i="286" s="1"/>
  <c r="DZ84" i="265" l="1"/>
  <c r="DZ85" i="265"/>
  <c r="EA48" i="286"/>
  <c r="EA33" i="286" l="1"/>
  <c r="EA34" i="286" s="1"/>
  <c r="EA71" i="288"/>
  <c r="EA73" i="288" s="1"/>
  <c r="EA76" i="288" s="1"/>
  <c r="EA77" i="288" s="1"/>
  <c r="EA80" i="288" s="1"/>
  <c r="EA49" i="286"/>
  <c r="EA25" i="286"/>
  <c r="EA26" i="286" s="1"/>
  <c r="EA55" i="265" l="1"/>
  <c r="EA56" i="265" s="1"/>
  <c r="EA23" i="265"/>
  <c r="EA24" i="265" s="1"/>
  <c r="EB23" i="286"/>
  <c r="EB38" i="286" s="1"/>
  <c r="EB40" i="286" s="1"/>
  <c r="EB46" i="286" s="1"/>
  <c r="EB48" i="286" s="1"/>
  <c r="EA76" i="265"/>
  <c r="EA77" i="265" s="1"/>
  <c r="EA83" i="265" s="1"/>
  <c r="EB31" i="286"/>
  <c r="EB42" i="286" s="1"/>
  <c r="EB44" i="286" s="1"/>
  <c r="EB47" i="286" s="1"/>
  <c r="EA66" i="265"/>
  <c r="EA69" i="265" s="1"/>
  <c r="EA71" i="265" s="1"/>
  <c r="EA82" i="265" s="1"/>
  <c r="EB71" i="288" l="1"/>
  <c r="EB73" i="288" s="1"/>
  <c r="EB76" i="288" s="1"/>
  <c r="EB77" i="288" s="1"/>
  <c r="EB80" i="288" s="1"/>
  <c r="EB33" i="286"/>
  <c r="EB34" i="286" s="1"/>
  <c r="EB49" i="286"/>
  <c r="EB25" i="286"/>
  <c r="EB26" i="286" s="1"/>
  <c r="EA84" i="265"/>
  <c r="EA85" i="265"/>
  <c r="EB76" i="265" l="1"/>
  <c r="EB77" i="265" s="1"/>
  <c r="EB83" i="265" s="1"/>
  <c r="EC23" i="286"/>
  <c r="EC38" i="286" s="1"/>
  <c r="EC40" i="286" s="1"/>
  <c r="EC46" i="286" s="1"/>
  <c r="EB66" i="265"/>
  <c r="EB69" i="265" s="1"/>
  <c r="EB71" i="265" s="1"/>
  <c r="EB82" i="265" s="1"/>
  <c r="EC31" i="286"/>
  <c r="EC42" i="286" s="1"/>
  <c r="EC44" i="286" s="1"/>
  <c r="EC47" i="286" s="1"/>
  <c r="EB55" i="265"/>
  <c r="EB56" i="265" s="1"/>
  <c r="EB23" i="265"/>
  <c r="EB24" i="265" s="1"/>
  <c r="EB84" i="265" l="1"/>
  <c r="EB85" i="265"/>
  <c r="EC48" i="286"/>
  <c r="EC71" i="288" l="1"/>
  <c r="EC73" i="288" s="1"/>
  <c r="EC76" i="288" s="1"/>
  <c r="EC77" i="288" s="1"/>
  <c r="EC80" i="288" s="1"/>
  <c r="EC33" i="286"/>
  <c r="EC34" i="286" s="1"/>
  <c r="EC49" i="286"/>
  <c r="EC25" i="286"/>
  <c r="EC26" i="286" s="1"/>
  <c r="EC76" i="265" l="1"/>
  <c r="EC77" i="265" s="1"/>
  <c r="EC83" i="265" s="1"/>
  <c r="ED23" i="286"/>
  <c r="ED38" i="286" s="1"/>
  <c r="ED40" i="286" s="1"/>
  <c r="ED46" i="286" s="1"/>
  <c r="EC55" i="265"/>
  <c r="EC56" i="265" s="1"/>
  <c r="EC23" i="265"/>
  <c r="EC24" i="265" s="1"/>
  <c r="EC66" i="265"/>
  <c r="EC69" i="265" s="1"/>
  <c r="EC71" i="265" s="1"/>
  <c r="EC82" i="265" s="1"/>
  <c r="ED31" i="286"/>
  <c r="ED42" i="286" s="1"/>
  <c r="ED44" i="286" s="1"/>
  <c r="ED47" i="286" s="1"/>
  <c r="ED48" i="286" l="1"/>
  <c r="EC84" i="265"/>
  <c r="EC85" i="265"/>
  <c r="ED25" i="286" l="1"/>
  <c r="ED26" i="286" s="1"/>
  <c r="ED71" i="288"/>
  <c r="ED73" i="288" s="1"/>
  <c r="ED76" i="288" s="1"/>
  <c r="ED77" i="288" s="1"/>
  <c r="ED80" i="288" s="1"/>
  <c r="ED49" i="286"/>
  <c r="ED33" i="286"/>
  <c r="ED34" i="286" s="1"/>
  <c r="ED66" i="265" l="1"/>
  <c r="ED69" i="265" s="1"/>
  <c r="ED71" i="265" s="1"/>
  <c r="ED82" i="265" s="1"/>
  <c r="ED85" i="265" s="1"/>
  <c r="EE31" i="286"/>
  <c r="EE42" i="286" s="1"/>
  <c r="EE44" i="286" s="1"/>
  <c r="EE47" i="286" s="1"/>
  <c r="ED55" i="265"/>
  <c r="ED56" i="265" s="1"/>
  <c r="ED23" i="265"/>
  <c r="ED24" i="265" s="1"/>
  <c r="EE23" i="286"/>
  <c r="EE38" i="286" s="1"/>
  <c r="EE40" i="286" s="1"/>
  <c r="EE46" i="286" s="1"/>
  <c r="EE48" i="286" s="1"/>
  <c r="ED76" i="265"/>
  <c r="ED77" i="265" s="1"/>
  <c r="ED83" i="265" s="1"/>
  <c r="ED84" i="265" l="1"/>
  <c r="EE49" i="286"/>
  <c r="EE33" i="286"/>
  <c r="EE34" i="286" s="1"/>
  <c r="EE71" i="288"/>
  <c r="EE73" i="288" s="1"/>
  <c r="EE76" i="288" s="1"/>
  <c r="EE77" i="288" s="1"/>
  <c r="EE80" i="288" s="1"/>
  <c r="EE25" i="286"/>
  <c r="EE26" i="286" s="1"/>
  <c r="EE55" i="265" l="1"/>
  <c r="EE56" i="265" s="1"/>
  <c r="EE23" i="265"/>
  <c r="EE24" i="265" s="1"/>
  <c r="EF31" i="286"/>
  <c r="EF42" i="286" s="1"/>
  <c r="EF44" i="286" s="1"/>
  <c r="EF47" i="286" s="1"/>
  <c r="EE66" i="265"/>
  <c r="EE69" i="265" s="1"/>
  <c r="EE71" i="265" s="1"/>
  <c r="EE82" i="265" s="1"/>
  <c r="EE76" i="265"/>
  <c r="EE77" i="265" s="1"/>
  <c r="EE83" i="265" s="1"/>
  <c r="EF23" i="286"/>
  <c r="EF38" i="286" s="1"/>
  <c r="EF40" i="286" s="1"/>
  <c r="EF46" i="286" s="1"/>
  <c r="EE84" i="265" l="1"/>
  <c r="EE85" i="265"/>
  <c r="EF48" i="286"/>
  <c r="EF71" i="288" l="1"/>
  <c r="EF73" i="288" s="1"/>
  <c r="EF76" i="288" s="1"/>
  <c r="EF77" i="288" s="1"/>
  <c r="EF80" i="288" s="1"/>
  <c r="EF49" i="286"/>
  <c r="EF33" i="286"/>
  <c r="EF34" i="286" s="1"/>
  <c r="EF25" i="286"/>
  <c r="EF26" i="286" s="1"/>
  <c r="EG31" i="286" l="1"/>
  <c r="EG42" i="286" s="1"/>
  <c r="EG44" i="286" s="1"/>
  <c r="EG47" i="286" s="1"/>
  <c r="EF66" i="265"/>
  <c r="EF69" i="265" s="1"/>
  <c r="EF71" i="265" s="1"/>
  <c r="EF82" i="265" s="1"/>
  <c r="EF23" i="265"/>
  <c r="EF24" i="265" s="1"/>
  <c r="EF55" i="265"/>
  <c r="EF56" i="265" s="1"/>
  <c r="EF76" i="265"/>
  <c r="EF77" i="265" s="1"/>
  <c r="EF83" i="265" s="1"/>
  <c r="EG23" i="286"/>
  <c r="EG38" i="286" s="1"/>
  <c r="EG40" i="286" s="1"/>
  <c r="EG46" i="286" s="1"/>
  <c r="EG48" i="286" s="1"/>
  <c r="EG71" i="288" l="1"/>
  <c r="EG73" i="288" s="1"/>
  <c r="EG76" i="288" s="1"/>
  <c r="EG77" i="288" s="1"/>
  <c r="EG80" i="288" s="1"/>
  <c r="EG49" i="286"/>
  <c r="EG25" i="286"/>
  <c r="EG26" i="286" s="1"/>
  <c r="EG33" i="286"/>
  <c r="EG34" i="286" s="1"/>
  <c r="EF85" i="265"/>
  <c r="EF84" i="265"/>
  <c r="EH23" i="286" l="1"/>
  <c r="EH38" i="286" s="1"/>
  <c r="EH40" i="286" s="1"/>
  <c r="EH46" i="286" s="1"/>
  <c r="EH48" i="286" s="1"/>
  <c r="EG76" i="265"/>
  <c r="EG77" i="265" s="1"/>
  <c r="EG83" i="265" s="1"/>
  <c r="EG55" i="265"/>
  <c r="EG56" i="265" s="1"/>
  <c r="EG23" i="265"/>
  <c r="EG24" i="265" s="1"/>
  <c r="EG66" i="265"/>
  <c r="EG69" i="265" s="1"/>
  <c r="EG71" i="265" s="1"/>
  <c r="EG82" i="265" s="1"/>
  <c r="EH31" i="286"/>
  <c r="EH42" i="286" s="1"/>
  <c r="EH44" i="286" s="1"/>
  <c r="EH47" i="286" s="1"/>
  <c r="EG84" i="265" l="1"/>
  <c r="EG85" i="265"/>
  <c r="EH25" i="286"/>
  <c r="EH26" i="286" s="1"/>
  <c r="EH71" i="288"/>
  <c r="EH73" i="288" s="1"/>
  <c r="EH76" i="288" s="1"/>
  <c r="EH77" i="288" s="1"/>
  <c r="EH80" i="288" s="1"/>
  <c r="EH33" i="286"/>
  <c r="EH34" i="286" s="1"/>
  <c r="EH49" i="286"/>
  <c r="EH23" i="265" l="1"/>
  <c r="EH24" i="265" s="1"/>
  <c r="EH55" i="265"/>
  <c r="EH56" i="265" s="1"/>
  <c r="EI23" i="286"/>
  <c r="EI38" i="286" s="1"/>
  <c r="EI40" i="286" s="1"/>
  <c r="EI46" i="286" s="1"/>
  <c r="EI48" i="286" s="1"/>
  <c r="EH76" i="265"/>
  <c r="EH77" i="265" s="1"/>
  <c r="EH83" i="265" s="1"/>
  <c r="EI31" i="286"/>
  <c r="EI42" i="286" s="1"/>
  <c r="EI44" i="286" s="1"/>
  <c r="EI47" i="286" s="1"/>
  <c r="EH66" i="265"/>
  <c r="EH69" i="265" s="1"/>
  <c r="EH71" i="265" s="1"/>
  <c r="EH82" i="265" s="1"/>
  <c r="EI25" i="286" l="1"/>
  <c r="EI26" i="286" s="1"/>
  <c r="EI49" i="286"/>
  <c r="EI33" i="286"/>
  <c r="EI34" i="286" s="1"/>
  <c r="EI71" i="288"/>
  <c r="EI73" i="288" s="1"/>
  <c r="EI76" i="288" s="1"/>
  <c r="EI77" i="288" s="1"/>
  <c r="EI80" i="288" s="1"/>
  <c r="EH85" i="265"/>
  <c r="EH84" i="265"/>
  <c r="EI66" i="265" l="1"/>
  <c r="EI69" i="265" s="1"/>
  <c r="EI71" i="265" s="1"/>
  <c r="EI82" i="265" s="1"/>
  <c r="EJ31" i="286"/>
  <c r="EJ42" i="286" s="1"/>
  <c r="EJ44" i="286" s="1"/>
  <c r="EJ47" i="286" s="1"/>
  <c r="EI55" i="265"/>
  <c r="EI56" i="265" s="1"/>
  <c r="EI23" i="265"/>
  <c r="EI24" i="265" s="1"/>
  <c r="EI76" i="265"/>
  <c r="EI77" i="265" s="1"/>
  <c r="EI83" i="265" s="1"/>
  <c r="EJ23" i="286"/>
  <c r="EJ38" i="286" s="1"/>
  <c r="EJ40" i="286" s="1"/>
  <c r="EJ46" i="286" s="1"/>
  <c r="EJ48" i="286" s="1"/>
  <c r="EJ71" i="288" l="1"/>
  <c r="EJ73" i="288" s="1"/>
  <c r="EJ76" i="288" s="1"/>
  <c r="EJ77" i="288" s="1"/>
  <c r="EJ80" i="288" s="1"/>
  <c r="EJ33" i="286"/>
  <c r="EJ34" i="286" s="1"/>
  <c r="EJ49" i="286"/>
  <c r="EJ25" i="286"/>
  <c r="EJ26" i="286" s="1"/>
  <c r="EI85" i="265"/>
  <c r="EI84" i="265"/>
  <c r="EJ76" i="265" l="1"/>
  <c r="EJ77" i="265" s="1"/>
  <c r="EJ83" i="265" s="1"/>
  <c r="EK23" i="286"/>
  <c r="EK38" i="286" s="1"/>
  <c r="EK40" i="286" s="1"/>
  <c r="EK46" i="286" s="1"/>
  <c r="EJ55" i="265"/>
  <c r="EJ56" i="265" s="1"/>
  <c r="EJ23" i="265"/>
  <c r="EJ24" i="265" s="1"/>
  <c r="EJ66" i="265"/>
  <c r="EJ69" i="265" s="1"/>
  <c r="EJ71" i="265" s="1"/>
  <c r="EJ82" i="265" s="1"/>
  <c r="EK31" i="286"/>
  <c r="EK42" i="286" s="1"/>
  <c r="EK44" i="286" s="1"/>
  <c r="EK47" i="286" s="1"/>
  <c r="EK48" i="286" l="1"/>
  <c r="EJ85" i="265"/>
  <c r="EJ84" i="265"/>
  <c r="EK71" i="288" l="1"/>
  <c r="EK73" i="288" s="1"/>
  <c r="EK76" i="288" s="1"/>
  <c r="EK77" i="288" s="1"/>
  <c r="EK80" i="288" s="1"/>
  <c r="EK49" i="286"/>
  <c r="EK33" i="286"/>
  <c r="EK34" i="286" s="1"/>
  <c r="EK25" i="286"/>
  <c r="EK26" i="286" s="1"/>
  <c r="EL31" i="286" l="1"/>
  <c r="EL42" i="286" s="1"/>
  <c r="EL44" i="286" s="1"/>
  <c r="EL47" i="286" s="1"/>
  <c r="EK66" i="265"/>
  <c r="EK69" i="265" s="1"/>
  <c r="EK71" i="265" s="1"/>
  <c r="EK82" i="265" s="1"/>
  <c r="EK76" i="265"/>
  <c r="EK77" i="265" s="1"/>
  <c r="EK83" i="265" s="1"/>
  <c r="EL23" i="286"/>
  <c r="EL38" i="286" s="1"/>
  <c r="EL40" i="286" s="1"/>
  <c r="EL46" i="286" s="1"/>
  <c r="EL48" i="286" s="1"/>
  <c r="EK55" i="265"/>
  <c r="EK56" i="265" s="1"/>
  <c r="EK23" i="265"/>
  <c r="EK24" i="265" s="1"/>
  <c r="EK84" i="265" l="1"/>
  <c r="EK85" i="265"/>
  <c r="EL71" i="288"/>
  <c r="EL73" i="288" s="1"/>
  <c r="EL76" i="288" s="1"/>
  <c r="EL77" i="288" s="1"/>
  <c r="EL80" i="288" s="1"/>
  <c r="EL25" i="286"/>
  <c r="EL26" i="286" s="1"/>
  <c r="EL49" i="286"/>
  <c r="EL33" i="286"/>
  <c r="EL34" i="286" s="1"/>
  <c r="EL66" i="265" l="1"/>
  <c r="EL69" i="265" s="1"/>
  <c r="EL71" i="265" s="1"/>
  <c r="EL82" i="265" s="1"/>
  <c r="EM31" i="286"/>
  <c r="EM42" i="286" s="1"/>
  <c r="EM44" i="286" s="1"/>
  <c r="EM47" i="286" s="1"/>
  <c r="EL76" i="265"/>
  <c r="EL77" i="265" s="1"/>
  <c r="EL83" i="265" s="1"/>
  <c r="EM23" i="286"/>
  <c r="EM38" i="286" s="1"/>
  <c r="EM40" i="286" s="1"/>
  <c r="EM46" i="286" s="1"/>
  <c r="EM48" i="286" s="1"/>
  <c r="EL23" i="265"/>
  <c r="EL24" i="265" s="1"/>
  <c r="EL55" i="265"/>
  <c r="EL56" i="265" s="1"/>
  <c r="EM25" i="286" l="1"/>
  <c r="EM26" i="286" s="1"/>
  <c r="EM71" i="288"/>
  <c r="EM73" i="288" s="1"/>
  <c r="EM76" i="288" s="1"/>
  <c r="EM77" i="288" s="1"/>
  <c r="EM80" i="288" s="1"/>
  <c r="EM33" i="286"/>
  <c r="EM34" i="286" s="1"/>
  <c r="EM49" i="286"/>
  <c r="EL85" i="265"/>
  <c r="EL84" i="265"/>
  <c r="EM66" i="265" l="1"/>
  <c r="EM69" i="265" s="1"/>
  <c r="EM71" i="265" s="1"/>
  <c r="EM82" i="265" s="1"/>
  <c r="EN31" i="286"/>
  <c r="EN42" i="286" s="1"/>
  <c r="EN44" i="286" s="1"/>
  <c r="EN47" i="286" s="1"/>
  <c r="EM23" i="265"/>
  <c r="EM24" i="265" s="1"/>
  <c r="EM55" i="265"/>
  <c r="EM56" i="265" s="1"/>
  <c r="EM76" i="265"/>
  <c r="EM77" i="265" s="1"/>
  <c r="EM83" i="265" s="1"/>
  <c r="EN23" i="286"/>
  <c r="EN38" i="286" s="1"/>
  <c r="EN40" i="286" s="1"/>
  <c r="EN46" i="286" s="1"/>
  <c r="EN48" i="286" s="1"/>
  <c r="EN71" i="288" l="1"/>
  <c r="EN73" i="288" s="1"/>
  <c r="EN76" i="288" s="1"/>
  <c r="EN77" i="288" s="1"/>
  <c r="EN80" i="288" s="1"/>
  <c r="EN25" i="286"/>
  <c r="EN26" i="286" s="1"/>
  <c r="EN33" i="286"/>
  <c r="EN34" i="286" s="1"/>
  <c r="EN49" i="286"/>
  <c r="EM85" i="265"/>
  <c r="EM84" i="265"/>
  <c r="EN55" i="265" l="1"/>
  <c r="EN56" i="265" s="1"/>
  <c r="EN23" i="265"/>
  <c r="EN24" i="265" s="1"/>
  <c r="EN66" i="265"/>
  <c r="EN69" i="265" s="1"/>
  <c r="EN71" i="265" s="1"/>
  <c r="EN82" i="265" s="1"/>
  <c r="EO31" i="286"/>
  <c r="EO42" i="286" s="1"/>
  <c r="EO44" i="286" s="1"/>
  <c r="EO47" i="286" s="1"/>
  <c r="EN76" i="265"/>
  <c r="EN77" i="265" s="1"/>
  <c r="EN83" i="265" s="1"/>
  <c r="EO23" i="286"/>
  <c r="EO38" i="286" s="1"/>
  <c r="EO40" i="286" s="1"/>
  <c r="EO46" i="286" s="1"/>
  <c r="EO48" i="286" l="1"/>
  <c r="EN85" i="265"/>
  <c r="EN84" i="265"/>
  <c r="EO71" i="288" l="1"/>
  <c r="EO73" i="288" s="1"/>
  <c r="EO76" i="288" s="1"/>
  <c r="EO77" i="288" s="1"/>
  <c r="EO80" i="288" s="1"/>
  <c r="EO25" i="286"/>
  <c r="EO26" i="286" s="1"/>
  <c r="EO33" i="286"/>
  <c r="EO34" i="286" s="1"/>
  <c r="EO49" i="286"/>
  <c r="EO55" i="265" l="1"/>
  <c r="EO56" i="265" s="1"/>
  <c r="EO23" i="265"/>
  <c r="EO24" i="265" s="1"/>
  <c r="EO66" i="265"/>
  <c r="EO69" i="265" s="1"/>
  <c r="EO71" i="265" s="1"/>
  <c r="EO82" i="265" s="1"/>
  <c r="EP31" i="286"/>
  <c r="EP42" i="286" s="1"/>
  <c r="EP44" i="286" s="1"/>
  <c r="EP47" i="286" s="1"/>
  <c r="EO76" i="265"/>
  <c r="EO77" i="265" s="1"/>
  <c r="EO83" i="265" s="1"/>
  <c r="EP23" i="286"/>
  <c r="EP38" i="286" s="1"/>
  <c r="EP40" i="286" s="1"/>
  <c r="EP46" i="286" s="1"/>
  <c r="EO85" i="265" l="1"/>
  <c r="EO84" i="265"/>
  <c r="EP48" i="286"/>
  <c r="EP71" i="288" l="1"/>
  <c r="EP73" i="288" s="1"/>
  <c r="EP76" i="288" s="1"/>
  <c r="EP77" i="288" s="1"/>
  <c r="EP80" i="288" s="1"/>
  <c r="EP49" i="286"/>
  <c r="EP25" i="286"/>
  <c r="EP26" i="286" s="1"/>
  <c r="EP33" i="286"/>
  <c r="EP34" i="286" s="1"/>
  <c r="EP66" i="265" l="1"/>
  <c r="EP69" i="265" s="1"/>
  <c r="EP71" i="265" s="1"/>
  <c r="EP82" i="265" s="1"/>
  <c r="EQ31" i="286"/>
  <c r="EQ42" i="286" s="1"/>
  <c r="EQ44" i="286" s="1"/>
  <c r="EQ47" i="286" s="1"/>
  <c r="EP76" i="265"/>
  <c r="EP77" i="265" s="1"/>
  <c r="EP83" i="265" s="1"/>
  <c r="EQ23" i="286"/>
  <c r="EQ38" i="286" s="1"/>
  <c r="EQ40" i="286" s="1"/>
  <c r="EQ46" i="286" s="1"/>
  <c r="EQ48" i="286" s="1"/>
  <c r="EP23" i="265"/>
  <c r="EP24" i="265" s="1"/>
  <c r="EP55" i="265"/>
  <c r="EP56" i="265" s="1"/>
  <c r="EQ25" i="286" l="1"/>
  <c r="EQ26" i="286" s="1"/>
  <c r="EQ71" i="288"/>
  <c r="EQ73" i="288" s="1"/>
  <c r="EQ76" i="288" s="1"/>
  <c r="EQ77" i="288" s="1"/>
  <c r="EQ80" i="288" s="1"/>
  <c r="EQ33" i="286"/>
  <c r="EQ34" i="286" s="1"/>
  <c r="EQ49" i="286"/>
  <c r="EP84" i="265"/>
  <c r="EP85" i="265"/>
  <c r="EQ23" i="265" l="1"/>
  <c r="EQ24" i="265" s="1"/>
  <c r="EQ55" i="265"/>
  <c r="EQ56" i="265" s="1"/>
  <c r="ER31" i="286"/>
  <c r="ER42" i="286" s="1"/>
  <c r="ER44" i="286" s="1"/>
  <c r="ER47" i="286" s="1"/>
  <c r="EQ66" i="265"/>
  <c r="EQ69" i="265" s="1"/>
  <c r="EQ71" i="265" s="1"/>
  <c r="EQ82" i="265" s="1"/>
  <c r="EQ76" i="265"/>
  <c r="EQ77" i="265" s="1"/>
  <c r="EQ83" i="265" s="1"/>
  <c r="ER23" i="286"/>
  <c r="ER38" i="286" s="1"/>
  <c r="ER40" i="286" s="1"/>
  <c r="ER46" i="286" s="1"/>
  <c r="EQ85" i="265" l="1"/>
  <c r="EQ84" i="265"/>
  <c r="ER48" i="286"/>
  <c r="ER71" i="288" l="1"/>
  <c r="ER73" i="288" s="1"/>
  <c r="ER76" i="288" s="1"/>
  <c r="ER77" i="288" s="1"/>
  <c r="ER80" i="288" s="1"/>
  <c r="ER33" i="286"/>
  <c r="ER34" i="286" s="1"/>
  <c r="ER25" i="286"/>
  <c r="ER26" i="286" s="1"/>
  <c r="ER49" i="286"/>
  <c r="ER23" i="265" l="1"/>
  <c r="ER24" i="265" s="1"/>
  <c r="ER55" i="265"/>
  <c r="ER56" i="265" s="1"/>
  <c r="ES23" i="286"/>
  <c r="ES38" i="286" s="1"/>
  <c r="ES40" i="286" s="1"/>
  <c r="ES46" i="286" s="1"/>
  <c r="ES48" i="286" s="1"/>
  <c r="ER76" i="265"/>
  <c r="ER77" i="265" s="1"/>
  <c r="ER83" i="265" s="1"/>
  <c r="ES31" i="286"/>
  <c r="ES42" i="286" s="1"/>
  <c r="ES44" i="286" s="1"/>
  <c r="ES47" i="286" s="1"/>
  <c r="ER66" i="265"/>
  <c r="ER69" i="265" s="1"/>
  <c r="ER71" i="265" s="1"/>
  <c r="ER82" i="265" s="1"/>
  <c r="ES71" i="288" l="1"/>
  <c r="ES73" i="288" s="1"/>
  <c r="ES76" i="288" s="1"/>
  <c r="ES77" i="288" s="1"/>
  <c r="ES80" i="288" s="1"/>
  <c r="ES49" i="286"/>
  <c r="ES25" i="286"/>
  <c r="ES26" i="286" s="1"/>
  <c r="ES33" i="286"/>
  <c r="ES34" i="286" s="1"/>
  <c r="ER84" i="265"/>
  <c r="ER85" i="265"/>
  <c r="ES76" i="265" l="1"/>
  <c r="ES77" i="265" s="1"/>
  <c r="ES83" i="265" s="1"/>
  <c r="ET23" i="286"/>
  <c r="ET38" i="286" s="1"/>
  <c r="ET40" i="286" s="1"/>
  <c r="ET46" i="286" s="1"/>
  <c r="ES23" i="265"/>
  <c r="ES24" i="265" s="1"/>
  <c r="ES55" i="265"/>
  <c r="ES56" i="265" s="1"/>
  <c r="ET31" i="286"/>
  <c r="ET42" i="286" s="1"/>
  <c r="ET44" i="286" s="1"/>
  <c r="ET47" i="286" s="1"/>
  <c r="ES66" i="265"/>
  <c r="ES69" i="265" s="1"/>
  <c r="ES71" i="265" s="1"/>
  <c r="ES82" i="265" s="1"/>
  <c r="ES84" i="265" l="1"/>
  <c r="ES85" i="265"/>
  <c r="ET48" i="286"/>
  <c r="ET71" i="288" l="1"/>
  <c r="ET73" i="288" s="1"/>
  <c r="ET76" i="288" s="1"/>
  <c r="ET77" i="288" s="1"/>
  <c r="ET80" i="288" s="1"/>
  <c r="ET49" i="286"/>
  <c r="ET33" i="286"/>
  <c r="ET34" i="286" s="1"/>
  <c r="ET25" i="286"/>
  <c r="ET26" i="286" s="1"/>
  <c r="ET66" i="265" l="1"/>
  <c r="ET69" i="265" s="1"/>
  <c r="ET71" i="265" s="1"/>
  <c r="ET82" i="265" s="1"/>
  <c r="EU31" i="286"/>
  <c r="EU42" i="286" s="1"/>
  <c r="EU44" i="286" s="1"/>
  <c r="EU47" i="286" s="1"/>
  <c r="ET23" i="265"/>
  <c r="ET24" i="265" s="1"/>
  <c r="ET55" i="265"/>
  <c r="ET56" i="265" s="1"/>
  <c r="ET76" i="265"/>
  <c r="ET77" i="265" s="1"/>
  <c r="ET83" i="265" s="1"/>
  <c r="EU23" i="286"/>
  <c r="EU38" i="286" s="1"/>
  <c r="EU40" i="286" s="1"/>
  <c r="EU46" i="286" s="1"/>
  <c r="EU48" i="286" s="1"/>
  <c r="EU71" i="288" l="1"/>
  <c r="EU73" i="288" s="1"/>
  <c r="EU76" i="288" s="1"/>
  <c r="EU77" i="288" s="1"/>
  <c r="EU80" i="288" s="1"/>
  <c r="EU25" i="286"/>
  <c r="EU26" i="286" s="1"/>
  <c r="EU49" i="286"/>
  <c r="EU33" i="286"/>
  <c r="EU34" i="286" s="1"/>
  <c r="ET84" i="265"/>
  <c r="ET85" i="265"/>
  <c r="EV31" i="286" l="1"/>
  <c r="EV42" i="286" s="1"/>
  <c r="EV44" i="286" s="1"/>
  <c r="EV47" i="286" s="1"/>
  <c r="EU66" i="265"/>
  <c r="EU69" i="265" s="1"/>
  <c r="EU71" i="265" s="1"/>
  <c r="EU82" i="265" s="1"/>
  <c r="EV23" i="286"/>
  <c r="EV38" i="286" s="1"/>
  <c r="EV40" i="286" s="1"/>
  <c r="EV46" i="286" s="1"/>
  <c r="EV48" i="286" s="1"/>
  <c r="EU76" i="265"/>
  <c r="EU77" i="265" s="1"/>
  <c r="EU83" i="265" s="1"/>
  <c r="EU55" i="265"/>
  <c r="EU56" i="265" s="1"/>
  <c r="EU23" i="265"/>
  <c r="EU24" i="265" s="1"/>
  <c r="EV71" i="288" l="1"/>
  <c r="EV73" i="288" s="1"/>
  <c r="EV76" i="288" s="1"/>
  <c r="EV77" i="288" s="1"/>
  <c r="EV80" i="288" s="1"/>
  <c r="EV25" i="286"/>
  <c r="EV26" i="286" s="1"/>
  <c r="EV49" i="286"/>
  <c r="EV33" i="286"/>
  <c r="EV34" i="286" s="1"/>
  <c r="EU85" i="265"/>
  <c r="EU84" i="265"/>
  <c r="EV23" i="265" l="1"/>
  <c r="EV24" i="265" s="1"/>
  <c r="EV55" i="265"/>
  <c r="EV56" i="265" s="1"/>
  <c r="EW23" i="286"/>
  <c r="EW38" i="286" s="1"/>
  <c r="EW40" i="286" s="1"/>
  <c r="EW46" i="286" s="1"/>
  <c r="EV76" i="265"/>
  <c r="EV77" i="265" s="1"/>
  <c r="EV83" i="265" s="1"/>
  <c r="EV66" i="265"/>
  <c r="EV69" i="265" s="1"/>
  <c r="EV71" i="265" s="1"/>
  <c r="EV82" i="265" s="1"/>
  <c r="EW31" i="286"/>
  <c r="EW42" i="286" s="1"/>
  <c r="EW44" i="286" s="1"/>
  <c r="EW47" i="286" s="1"/>
  <c r="EW48" i="286" l="1"/>
  <c r="EV84" i="265"/>
  <c r="EV85" i="265"/>
  <c r="EW33" i="286" l="1"/>
  <c r="EW34" i="286" s="1"/>
  <c r="EW49" i="286"/>
  <c r="EW25" i="286"/>
  <c r="EW26" i="286" s="1"/>
  <c r="EW71" i="288"/>
  <c r="EW73" i="288" s="1"/>
  <c r="EW76" i="288" s="1"/>
  <c r="EW77" i="288" s="1"/>
  <c r="EW80" i="288" s="1"/>
  <c r="EX23" i="286" l="1"/>
  <c r="EX38" i="286" s="1"/>
  <c r="EX40" i="286" s="1"/>
  <c r="EX46" i="286" s="1"/>
  <c r="EW76" i="265"/>
  <c r="EW77" i="265" s="1"/>
  <c r="EW83" i="265" s="1"/>
  <c r="EW23" i="265"/>
  <c r="EW24" i="265" s="1"/>
  <c r="EW55" i="265"/>
  <c r="EW56" i="265" s="1"/>
  <c r="EX31" i="286"/>
  <c r="EX42" i="286" s="1"/>
  <c r="EX44" i="286" s="1"/>
  <c r="EX47" i="286" s="1"/>
  <c r="EW66" i="265"/>
  <c r="EW69" i="265" s="1"/>
  <c r="EW71" i="265" s="1"/>
  <c r="EW82" i="265" s="1"/>
  <c r="EW84" i="265" l="1"/>
  <c r="EW85" i="265"/>
  <c r="EX48" i="286"/>
  <c r="EX33" i="286" l="1"/>
  <c r="EX34" i="286" s="1"/>
  <c r="EX25" i="286"/>
  <c r="EX26" i="286" s="1"/>
  <c r="EX71" i="288"/>
  <c r="EX73" i="288" s="1"/>
  <c r="EX76" i="288" s="1"/>
  <c r="EX77" i="288" s="1"/>
  <c r="EX80" i="288" s="1"/>
  <c r="EX49" i="286"/>
  <c r="EX23" i="265" l="1"/>
  <c r="EX24" i="265" s="1"/>
  <c r="EX55" i="265"/>
  <c r="EX56" i="265" s="1"/>
  <c r="EY23" i="286"/>
  <c r="EY38" i="286" s="1"/>
  <c r="EY40" i="286" s="1"/>
  <c r="EY46" i="286" s="1"/>
  <c r="EX76" i="265"/>
  <c r="EX77" i="265" s="1"/>
  <c r="EX83" i="265" s="1"/>
  <c r="EX84" i="265" s="1"/>
  <c r="EX66" i="265"/>
  <c r="EX69" i="265" s="1"/>
  <c r="EX71" i="265" s="1"/>
  <c r="EX82" i="265" s="1"/>
  <c r="EY31" i="286"/>
  <c r="EY42" i="286" s="1"/>
  <c r="EY44" i="286" s="1"/>
  <c r="EY47" i="286" s="1"/>
  <c r="EY48" i="286" l="1"/>
  <c r="EX85" i="265"/>
  <c r="EY71" i="288" l="1"/>
  <c r="EY73" i="288" s="1"/>
  <c r="EY76" i="288" s="1"/>
  <c r="EY77" i="288" s="1"/>
  <c r="EY80" i="288" s="1"/>
  <c r="EY49" i="286"/>
  <c r="EY25" i="286"/>
  <c r="EY26" i="286" s="1"/>
  <c r="EY33" i="286"/>
  <c r="EY34" i="286" s="1"/>
  <c r="EZ31" i="286" l="1"/>
  <c r="EZ42" i="286" s="1"/>
  <c r="EZ44" i="286" s="1"/>
  <c r="EZ47" i="286" s="1"/>
  <c r="EY66" i="265"/>
  <c r="EY69" i="265" s="1"/>
  <c r="EY71" i="265" s="1"/>
  <c r="EY82" i="265" s="1"/>
  <c r="EY76" i="265"/>
  <c r="EY77" i="265" s="1"/>
  <c r="EY83" i="265" s="1"/>
  <c r="EZ23" i="286"/>
  <c r="EZ38" i="286" s="1"/>
  <c r="EZ40" i="286" s="1"/>
  <c r="EZ46" i="286" s="1"/>
  <c r="EZ48" i="286" s="1"/>
  <c r="EY55" i="265"/>
  <c r="EY56" i="265" s="1"/>
  <c r="EY23" i="265"/>
  <c r="EY24" i="265" s="1"/>
  <c r="EZ49" i="286" l="1"/>
  <c r="EZ25" i="286"/>
  <c r="EZ26" i="286" s="1"/>
  <c r="EZ71" i="288"/>
  <c r="EZ73" i="288" s="1"/>
  <c r="EZ76" i="288" s="1"/>
  <c r="EZ77" i="288" s="1"/>
  <c r="EZ80" i="288" s="1"/>
  <c r="EZ33" i="286"/>
  <c r="EZ34" i="286" s="1"/>
  <c r="EY85" i="265"/>
  <c r="EY84" i="265"/>
  <c r="FA31" i="286" l="1"/>
  <c r="FA42" i="286" s="1"/>
  <c r="FA44" i="286" s="1"/>
  <c r="FA47" i="286" s="1"/>
  <c r="EZ66" i="265"/>
  <c r="EZ69" i="265" s="1"/>
  <c r="EZ71" i="265" s="1"/>
  <c r="EZ82" i="265" s="1"/>
  <c r="EZ76" i="265"/>
  <c r="EZ77" i="265" s="1"/>
  <c r="EZ83" i="265" s="1"/>
  <c r="FA23" i="286"/>
  <c r="FA38" i="286" s="1"/>
  <c r="FA40" i="286" s="1"/>
  <c r="FA46" i="286" s="1"/>
  <c r="FA48" i="286" s="1"/>
  <c r="EZ55" i="265"/>
  <c r="EZ56" i="265" s="1"/>
  <c r="EZ23" i="265"/>
  <c r="EZ24" i="265" s="1"/>
  <c r="FA49" i="286" l="1"/>
  <c r="FA71" i="288"/>
  <c r="FA73" i="288" s="1"/>
  <c r="FA76" i="288" s="1"/>
  <c r="FA77" i="288" s="1"/>
  <c r="FA80" i="288" s="1"/>
  <c r="FA33" i="286"/>
  <c r="FA34" i="286" s="1"/>
  <c r="FA25" i="286"/>
  <c r="FA26" i="286" s="1"/>
  <c r="EZ85" i="265"/>
  <c r="EZ84" i="265"/>
  <c r="FB31" i="286" l="1"/>
  <c r="FB42" i="286" s="1"/>
  <c r="FB44" i="286" s="1"/>
  <c r="FB47" i="286" s="1"/>
  <c r="FA66" i="265"/>
  <c r="FA69" i="265" s="1"/>
  <c r="FA71" i="265" s="1"/>
  <c r="FA82" i="265" s="1"/>
  <c r="FB23" i="286"/>
  <c r="FB38" i="286" s="1"/>
  <c r="FB40" i="286" s="1"/>
  <c r="FB46" i="286" s="1"/>
  <c r="FA76" i="265"/>
  <c r="FA77" i="265" s="1"/>
  <c r="FA83" i="265" s="1"/>
  <c r="FA55" i="265"/>
  <c r="FA56" i="265" s="1"/>
  <c r="FA23" i="265"/>
  <c r="FA24" i="265" s="1"/>
  <c r="FB48" i="286" l="1"/>
  <c r="FA84" i="265"/>
  <c r="FA85" i="265"/>
  <c r="FB71" i="288" l="1"/>
  <c r="FB73" i="288" s="1"/>
  <c r="FB76" i="288" s="1"/>
  <c r="FB77" i="288" s="1"/>
  <c r="FB80" i="288" s="1"/>
  <c r="FB25" i="286"/>
  <c r="FB26" i="286" s="1"/>
  <c r="FB49" i="286"/>
  <c r="FB33" i="286"/>
  <c r="FB34" i="286" s="1"/>
  <c r="FB55" i="265" l="1"/>
  <c r="FB56" i="265" s="1"/>
  <c r="FB23" i="265"/>
  <c r="FB24" i="265" s="1"/>
  <c r="FC23" i="286"/>
  <c r="FC38" i="286" s="1"/>
  <c r="FC40" i="286" s="1"/>
  <c r="FC46" i="286" s="1"/>
  <c r="FC48" i="286" s="1"/>
  <c r="FB76" i="265"/>
  <c r="FB77" i="265" s="1"/>
  <c r="FB83" i="265" s="1"/>
  <c r="FC31" i="286"/>
  <c r="FC42" i="286" s="1"/>
  <c r="FC44" i="286" s="1"/>
  <c r="FC47" i="286" s="1"/>
  <c r="FB66" i="265"/>
  <c r="FB69" i="265" s="1"/>
  <c r="FB71" i="265" s="1"/>
  <c r="FB82" i="265" s="1"/>
  <c r="FC71" i="288" l="1"/>
  <c r="FC73" i="288" s="1"/>
  <c r="FC76" i="288" s="1"/>
  <c r="FC77" i="288" s="1"/>
  <c r="FC80" i="288" s="1"/>
  <c r="FC25" i="286"/>
  <c r="FC26" i="286" s="1"/>
  <c r="FC33" i="286"/>
  <c r="FC34" i="286" s="1"/>
  <c r="FC49" i="286"/>
  <c r="FB84" i="265"/>
  <c r="FB85" i="265"/>
  <c r="FC23" i="265" l="1"/>
  <c r="FC24" i="265" s="1"/>
  <c r="FC55" i="265"/>
  <c r="FC56" i="265" s="1"/>
  <c r="FC66" i="265"/>
  <c r="FC69" i="265" s="1"/>
  <c r="FC71" i="265" s="1"/>
  <c r="FC82" i="265" s="1"/>
  <c r="FD31" i="286"/>
  <c r="FD42" i="286" s="1"/>
  <c r="FD44" i="286" s="1"/>
  <c r="FD47" i="286" s="1"/>
  <c r="FD23" i="286"/>
  <c r="FD38" i="286" s="1"/>
  <c r="FD40" i="286" s="1"/>
  <c r="FD46" i="286" s="1"/>
  <c r="FC76" i="265"/>
  <c r="FC77" i="265" s="1"/>
  <c r="FC83" i="265" s="1"/>
  <c r="FC84" i="265" l="1"/>
  <c r="FC85" i="265"/>
  <c r="FD48" i="286"/>
  <c r="FD71" i="288" l="1"/>
  <c r="FD73" i="288" s="1"/>
  <c r="FD76" i="288" s="1"/>
  <c r="FD77" i="288" s="1"/>
  <c r="FD80" i="288" s="1"/>
  <c r="FD25" i="286"/>
  <c r="FD26" i="286" s="1"/>
  <c r="FD49" i="286"/>
  <c r="FD33" i="286"/>
  <c r="FD34" i="286" s="1"/>
  <c r="FD66" i="265" l="1"/>
  <c r="FD69" i="265" s="1"/>
  <c r="FD71" i="265" s="1"/>
  <c r="FD82" i="265" s="1"/>
  <c r="FE31" i="286"/>
  <c r="FE42" i="286" s="1"/>
  <c r="FE44" i="286" s="1"/>
  <c r="FE47" i="286" s="1"/>
  <c r="FD23" i="265"/>
  <c r="FD24" i="265" s="1"/>
  <c r="FD55" i="265"/>
  <c r="FD56" i="265" s="1"/>
  <c r="FD76" i="265"/>
  <c r="FD77" i="265" s="1"/>
  <c r="FD83" i="265" s="1"/>
  <c r="FE23" i="286"/>
  <c r="FE38" i="286" s="1"/>
  <c r="FE40" i="286" s="1"/>
  <c r="FE46" i="286" s="1"/>
  <c r="FE48" i="286" s="1"/>
  <c r="FE49" i="286" l="1"/>
  <c r="FE33" i="286"/>
  <c r="FE34" i="286" s="1"/>
  <c r="FE25" i="286"/>
  <c r="FE26" i="286" s="1"/>
  <c r="FE71" i="288"/>
  <c r="FE73" i="288" s="1"/>
  <c r="FE76" i="288" s="1"/>
  <c r="FE77" i="288" s="1"/>
  <c r="FE80" i="288" s="1"/>
  <c r="FD85" i="265"/>
  <c r="FD84" i="265"/>
  <c r="FF23" i="286" l="1"/>
  <c r="FF38" i="286" s="1"/>
  <c r="FF40" i="286" s="1"/>
  <c r="FF46" i="286" s="1"/>
  <c r="FE76" i="265"/>
  <c r="FE77" i="265" s="1"/>
  <c r="FE83" i="265" s="1"/>
  <c r="FE66" i="265"/>
  <c r="FE69" i="265" s="1"/>
  <c r="FE71" i="265" s="1"/>
  <c r="FE82" i="265" s="1"/>
  <c r="FE85" i="265" s="1"/>
  <c r="FF31" i="286"/>
  <c r="FF42" i="286" s="1"/>
  <c r="FF44" i="286" s="1"/>
  <c r="FF47" i="286" s="1"/>
  <c r="FE23" i="265"/>
  <c r="FE24" i="265" s="1"/>
  <c r="FE55" i="265"/>
  <c r="FE56" i="265" s="1"/>
  <c r="FE84" i="265" l="1"/>
  <c r="FF48" i="286"/>
  <c r="FF25" i="286" l="1"/>
  <c r="FF26" i="286" s="1"/>
  <c r="FF33" i="286"/>
  <c r="FF34" i="286" s="1"/>
  <c r="FF49" i="286"/>
  <c r="FF71" i="288"/>
  <c r="FF73" i="288" s="1"/>
  <c r="FF76" i="288" s="1"/>
  <c r="FF77" i="288" s="1"/>
  <c r="FF80" i="288" s="1"/>
  <c r="FF55" i="265" l="1"/>
  <c r="FF56" i="265" s="1"/>
  <c r="FF23" i="265"/>
  <c r="FF24" i="265" s="1"/>
  <c r="FG31" i="286"/>
  <c r="FG42" i="286" s="1"/>
  <c r="FG44" i="286" s="1"/>
  <c r="FG47" i="286" s="1"/>
  <c r="FF66" i="265"/>
  <c r="FF69" i="265" s="1"/>
  <c r="FF71" i="265" s="1"/>
  <c r="FF82" i="265" s="1"/>
  <c r="FF76" i="265"/>
  <c r="FF77" i="265" s="1"/>
  <c r="FF83" i="265" s="1"/>
  <c r="FG23" i="286"/>
  <c r="FG38" i="286" s="1"/>
  <c r="FG40" i="286" s="1"/>
  <c r="FG46" i="286" s="1"/>
  <c r="FG48" i="286" l="1"/>
  <c r="FF84" i="265"/>
  <c r="FF85" i="265"/>
  <c r="FG71" i="288" l="1"/>
  <c r="FG73" i="288" s="1"/>
  <c r="FG76" i="288" s="1"/>
  <c r="FG77" i="288" s="1"/>
  <c r="FG80" i="288" s="1"/>
  <c r="FG25" i="286"/>
  <c r="FG26" i="286" s="1"/>
  <c r="FG33" i="286"/>
  <c r="FG34" i="286" s="1"/>
  <c r="FG49" i="286"/>
  <c r="FG55" i="265" l="1"/>
  <c r="FG56" i="265" s="1"/>
  <c r="FG23" i="265"/>
  <c r="FG24" i="265" s="1"/>
  <c r="FH31" i="286"/>
  <c r="FH42" i="286" s="1"/>
  <c r="FH44" i="286" s="1"/>
  <c r="FH47" i="286" s="1"/>
  <c r="FG66" i="265"/>
  <c r="FG69" i="265" s="1"/>
  <c r="FG71" i="265" s="1"/>
  <c r="FG82" i="265" s="1"/>
  <c r="FG76" i="265"/>
  <c r="FG77" i="265" s="1"/>
  <c r="FG83" i="265" s="1"/>
  <c r="FH23" i="286"/>
  <c r="FH38" i="286" s="1"/>
  <c r="FH40" i="286" s="1"/>
  <c r="FH46" i="286" s="1"/>
  <c r="FG84" i="265" l="1"/>
  <c r="FG85" i="265"/>
  <c r="FH48" i="286"/>
  <c r="FH71" i="288" l="1"/>
  <c r="FH73" i="288" s="1"/>
  <c r="FH76" i="288" s="1"/>
  <c r="FH77" i="288" s="1"/>
  <c r="FH80" i="288" s="1"/>
  <c r="FH49" i="286"/>
  <c r="FH25" i="286"/>
  <c r="FH26" i="286" s="1"/>
  <c r="FH33" i="286"/>
  <c r="FH34" i="286" s="1"/>
  <c r="FH76" i="265" l="1"/>
  <c r="FH77" i="265" s="1"/>
  <c r="FH83" i="265" s="1"/>
  <c r="FI23" i="286"/>
  <c r="FI38" i="286" s="1"/>
  <c r="FI40" i="286" s="1"/>
  <c r="FI46" i="286" s="1"/>
  <c r="FH23" i="265"/>
  <c r="FH24" i="265" s="1"/>
  <c r="FH55" i="265"/>
  <c r="FH56" i="265" s="1"/>
  <c r="FH66" i="265"/>
  <c r="FH69" i="265" s="1"/>
  <c r="FH71" i="265" s="1"/>
  <c r="FH82" i="265" s="1"/>
  <c r="FI31" i="286"/>
  <c r="FI42" i="286" s="1"/>
  <c r="FI44" i="286" s="1"/>
  <c r="FI47" i="286" s="1"/>
  <c r="FH84" i="265" l="1"/>
  <c r="FH85" i="265"/>
  <c r="FI48" i="286"/>
  <c r="FI71" i="288" l="1"/>
  <c r="FI73" i="288" s="1"/>
  <c r="FI76" i="288" s="1"/>
  <c r="FI77" i="288" s="1"/>
  <c r="FI80" i="288" s="1"/>
  <c r="FI49" i="286"/>
  <c r="FI25" i="286"/>
  <c r="FI26" i="286" s="1"/>
  <c r="FI33" i="286"/>
  <c r="FI34" i="286" s="1"/>
  <c r="FJ31" i="286" l="1"/>
  <c r="FJ42" i="286" s="1"/>
  <c r="FJ44" i="286" s="1"/>
  <c r="FJ47" i="286" s="1"/>
  <c r="FI66" i="265"/>
  <c r="FI69" i="265" s="1"/>
  <c r="FI71" i="265" s="1"/>
  <c r="FI82" i="265" s="1"/>
  <c r="FI76" i="265"/>
  <c r="FI77" i="265" s="1"/>
  <c r="FI83" i="265" s="1"/>
  <c r="FJ23" i="286"/>
  <c r="FJ38" i="286" s="1"/>
  <c r="FJ40" i="286" s="1"/>
  <c r="FJ46" i="286" s="1"/>
  <c r="FJ48" i="286" s="1"/>
  <c r="FI23" i="265"/>
  <c r="FI24" i="265" s="1"/>
  <c r="FI55" i="265"/>
  <c r="FI56" i="265" s="1"/>
  <c r="FJ71" i="288" l="1"/>
  <c r="FJ73" i="288" s="1"/>
  <c r="FJ76" i="288" s="1"/>
  <c r="FJ77" i="288" s="1"/>
  <c r="FJ80" i="288" s="1"/>
  <c r="FJ25" i="286"/>
  <c r="FJ26" i="286" s="1"/>
  <c r="FJ33" i="286"/>
  <c r="FJ34" i="286" s="1"/>
  <c r="FJ49" i="286"/>
  <c r="FI84" i="265"/>
  <c r="FI85" i="265"/>
  <c r="FJ66" i="265" l="1"/>
  <c r="FJ69" i="265" s="1"/>
  <c r="FJ71" i="265" s="1"/>
  <c r="FJ82" i="265" s="1"/>
  <c r="FK31" i="286"/>
  <c r="FK42" i="286" s="1"/>
  <c r="FK44" i="286" s="1"/>
  <c r="FK47" i="286" s="1"/>
  <c r="FJ23" i="265"/>
  <c r="FJ24" i="265" s="1"/>
  <c r="FJ55" i="265"/>
  <c r="FJ56" i="265" s="1"/>
  <c r="FJ76" i="265"/>
  <c r="FJ77" i="265" s="1"/>
  <c r="FJ83" i="265" s="1"/>
  <c r="FK23" i="286"/>
  <c r="FK38" i="286" s="1"/>
  <c r="FK40" i="286" s="1"/>
  <c r="FK46" i="286" s="1"/>
  <c r="FK48" i="286" s="1"/>
  <c r="FK71" i="288" l="1"/>
  <c r="FK73" i="288" s="1"/>
  <c r="FK76" i="288" s="1"/>
  <c r="FK77" i="288" s="1"/>
  <c r="FK80" i="288" s="1"/>
  <c r="FK25" i="286"/>
  <c r="FK26" i="286" s="1"/>
  <c r="FK33" i="286"/>
  <c r="FK34" i="286" s="1"/>
  <c r="FK49" i="286"/>
  <c r="FJ85" i="265"/>
  <c r="FJ84" i="265"/>
  <c r="FK23" i="265" l="1"/>
  <c r="FK24" i="265" s="1"/>
  <c r="FK55" i="265"/>
  <c r="FK56" i="265" s="1"/>
  <c r="FK66" i="265"/>
  <c r="FK69" i="265" s="1"/>
  <c r="FK71" i="265" s="1"/>
  <c r="FK82" i="265" s="1"/>
  <c r="FL31" i="286"/>
  <c r="FL42" i="286" s="1"/>
  <c r="FL44" i="286" s="1"/>
  <c r="FL47" i="286" s="1"/>
  <c r="FK76" i="265"/>
  <c r="FK77" i="265" s="1"/>
  <c r="FK83" i="265" s="1"/>
  <c r="FL23" i="286"/>
  <c r="FL38" i="286" s="1"/>
  <c r="FL40" i="286" s="1"/>
  <c r="FL46" i="286" s="1"/>
  <c r="FK85" i="265" l="1"/>
  <c r="FK84" i="265"/>
  <c r="FL48" i="286"/>
  <c r="FL71" i="288" l="1"/>
  <c r="FL73" i="288" s="1"/>
  <c r="FL25" i="286"/>
  <c r="FL26" i="286" s="1"/>
  <c r="FL49" i="286"/>
  <c r="FL33" i="286"/>
  <c r="FL34" i="286" s="1"/>
  <c r="FL55" i="265" l="1"/>
  <c r="FL56" i="265" s="1"/>
  <c r="FL23" i="265"/>
  <c r="FL24" i="265" s="1"/>
  <c r="FL76" i="265"/>
  <c r="FL77" i="265" s="1"/>
  <c r="FL83" i="265" s="1"/>
  <c r="FM23" i="286"/>
  <c r="FM38" i="286" s="1"/>
  <c r="FM40" i="286" s="1"/>
  <c r="FM46" i="286" s="1"/>
  <c r="FL66" i="265"/>
  <c r="FL69" i="265" s="1"/>
  <c r="FL71" i="265" s="1"/>
  <c r="FL82" i="265" s="1"/>
  <c r="FM31" i="286"/>
  <c r="FM42" i="286" s="1"/>
  <c r="FM44" i="286" s="1"/>
  <c r="FM47" i="286" s="1"/>
  <c r="FL76" i="288"/>
  <c r="FL77" i="288" s="1"/>
  <c r="FL85" i="265" l="1"/>
  <c r="FL84" i="265"/>
  <c r="FL80" i="288"/>
  <c r="FM48" i="286"/>
  <c r="FM71" i="288" l="1"/>
  <c r="FM73" i="288" s="1"/>
  <c r="FM25" i="286"/>
  <c r="FM26" i="286" s="1"/>
  <c r="FM49" i="286"/>
  <c r="FM33" i="286"/>
  <c r="FM34" i="286" s="1"/>
  <c r="FM23" i="265" l="1"/>
  <c r="FM24" i="265" s="1"/>
  <c r="FM55" i="265"/>
  <c r="FM56" i="265" s="1"/>
  <c r="FN23" i="286"/>
  <c r="FN38" i="286" s="1"/>
  <c r="FN40" i="286" s="1"/>
  <c r="FN46" i="286" s="1"/>
  <c r="FN48" i="286" s="1"/>
  <c r="FM76" i="265"/>
  <c r="FM77" i="265" s="1"/>
  <c r="FM83" i="265" s="1"/>
  <c r="FM66" i="265"/>
  <c r="FM69" i="265" s="1"/>
  <c r="FM71" i="265" s="1"/>
  <c r="FM82" i="265" s="1"/>
  <c r="FN31" i="286"/>
  <c r="FN42" i="286" s="1"/>
  <c r="FN44" i="286" s="1"/>
  <c r="FN47" i="286" s="1"/>
  <c r="FM76" i="288"/>
  <c r="FM77" i="288" s="1"/>
  <c r="FM80" i="288" l="1"/>
  <c r="FN33" i="286"/>
  <c r="FN34" i="286" s="1"/>
  <c r="FN71" i="288"/>
  <c r="FN73" i="288" s="1"/>
  <c r="FN49" i="286"/>
  <c r="FN25" i="286"/>
  <c r="FN26" i="286" s="1"/>
  <c r="FM84" i="265"/>
  <c r="FM85" i="265"/>
  <c r="FN76" i="288" l="1"/>
  <c r="FN77" i="288" s="1"/>
  <c r="FN66" i="265"/>
  <c r="FN69" i="265" s="1"/>
  <c r="FN71" i="265" s="1"/>
  <c r="FN82" i="265" s="1"/>
  <c r="FO31" i="286"/>
  <c r="FO42" i="286" s="1"/>
  <c r="FO44" i="286" s="1"/>
  <c r="FO47" i="286" s="1"/>
  <c r="FO23" i="286"/>
  <c r="FO38" i="286" s="1"/>
  <c r="FO40" i="286" s="1"/>
  <c r="FO46" i="286" s="1"/>
  <c r="FN76" i="265"/>
  <c r="FN77" i="265" s="1"/>
  <c r="FN83" i="265" s="1"/>
  <c r="FN85" i="265" s="1"/>
  <c r="FN23" i="265"/>
  <c r="FN24" i="265" s="1"/>
  <c r="FN55" i="265"/>
  <c r="FN56" i="265" s="1"/>
  <c r="FN84" i="265" l="1"/>
  <c r="FO48" i="286"/>
  <c r="FN80" i="288"/>
  <c r="FO25" i="286" l="1"/>
  <c r="FO26" i="286" s="1"/>
  <c r="FO33" i="286"/>
  <c r="FO34" i="286" s="1"/>
  <c r="FO49" i="286"/>
  <c r="FO71" i="288"/>
  <c r="FO73" i="288" s="1"/>
  <c r="FO76" i="288" l="1"/>
  <c r="FO77" i="288" s="1"/>
  <c r="FO23" i="265"/>
  <c r="FO24" i="265" s="1"/>
  <c r="FO55" i="265"/>
  <c r="FO56" i="265" s="1"/>
  <c r="FP31" i="286"/>
  <c r="FP42" i="286" s="1"/>
  <c r="FP44" i="286" s="1"/>
  <c r="FP47" i="286" s="1"/>
  <c r="FO66" i="265"/>
  <c r="FO69" i="265" s="1"/>
  <c r="FO71" i="265" s="1"/>
  <c r="FO82" i="265" s="1"/>
  <c r="FO76" i="265"/>
  <c r="FO77" i="265" s="1"/>
  <c r="FO83" i="265" s="1"/>
  <c r="FP23" i="286"/>
  <c r="FP38" i="286" s="1"/>
  <c r="FP40" i="286" s="1"/>
  <c r="FP46" i="286" s="1"/>
  <c r="FP48" i="286" s="1"/>
  <c r="FP33" i="286" l="1"/>
  <c r="FP34" i="286" s="1"/>
  <c r="FP49" i="286"/>
  <c r="FP25" i="286"/>
  <c r="FP26" i="286" s="1"/>
  <c r="FP71" i="288"/>
  <c r="FP73" i="288" s="1"/>
  <c r="FO85" i="265"/>
  <c r="FO84" i="265"/>
  <c r="FO80" i="288"/>
  <c r="FP66" i="265" l="1"/>
  <c r="FP69" i="265" s="1"/>
  <c r="FP71" i="265" s="1"/>
  <c r="FP82" i="265" s="1"/>
  <c r="FP85" i="265" s="1"/>
  <c r="FQ31" i="286"/>
  <c r="FQ42" i="286" s="1"/>
  <c r="FQ44" i="286" s="1"/>
  <c r="FQ47" i="286" s="1"/>
  <c r="FP76" i="288"/>
  <c r="FP77" i="288" s="1"/>
  <c r="FQ23" i="286"/>
  <c r="FQ38" i="286" s="1"/>
  <c r="FQ40" i="286" s="1"/>
  <c r="FQ46" i="286" s="1"/>
  <c r="FQ48" i="286" s="1"/>
  <c r="FP76" i="265"/>
  <c r="FP77" i="265" s="1"/>
  <c r="FP83" i="265" s="1"/>
  <c r="FP55" i="265"/>
  <c r="FP56" i="265" s="1"/>
  <c r="FP23" i="265"/>
  <c r="FP24" i="265" s="1"/>
  <c r="FP80" i="288" l="1"/>
  <c r="FQ49" i="286"/>
  <c r="FQ25" i="286"/>
  <c r="FQ26" i="286" s="1"/>
  <c r="FQ71" i="288"/>
  <c r="FQ73" i="288" s="1"/>
  <c r="FQ76" i="288" s="1"/>
  <c r="FQ77" i="288" s="1"/>
  <c r="FQ80" i="288" s="1"/>
  <c r="FQ33" i="286"/>
  <c r="FQ34" i="286" s="1"/>
  <c r="FP84" i="265"/>
  <c r="FQ76" i="265" l="1"/>
  <c r="FQ77" i="265" s="1"/>
  <c r="FQ83" i="265" s="1"/>
  <c r="FR23" i="286"/>
  <c r="FR38" i="286" s="1"/>
  <c r="FR40" i="286" s="1"/>
  <c r="FR46" i="286" s="1"/>
  <c r="FQ23" i="265"/>
  <c r="FQ24" i="265" s="1"/>
  <c r="FQ55" i="265"/>
  <c r="FQ56" i="265" s="1"/>
  <c r="FR31" i="286"/>
  <c r="FR42" i="286" s="1"/>
  <c r="FR44" i="286" s="1"/>
  <c r="FR47" i="286" s="1"/>
  <c r="FQ66" i="265"/>
  <c r="FQ69" i="265" s="1"/>
  <c r="FQ71" i="265" s="1"/>
  <c r="FQ82" i="265" s="1"/>
  <c r="FR48" i="286" l="1"/>
  <c r="FQ84" i="265"/>
  <c r="FQ85" i="265"/>
  <c r="FR25" i="286" l="1"/>
  <c r="FR26" i="286" s="1"/>
  <c r="FR33" i="286"/>
  <c r="FR34" i="286" s="1"/>
  <c r="FR49" i="286"/>
  <c r="FR71" i="288"/>
  <c r="FR73" i="288" s="1"/>
  <c r="FR76" i="288" s="1"/>
  <c r="FR77" i="288" s="1"/>
  <c r="FR80" i="288" s="1"/>
  <c r="FR55" i="265" l="1"/>
  <c r="FR56" i="265" s="1"/>
  <c r="FR23" i="265"/>
  <c r="FR24" i="265" s="1"/>
  <c r="FR66" i="265"/>
  <c r="FR69" i="265" s="1"/>
  <c r="FR71" i="265" s="1"/>
  <c r="FR82" i="265" s="1"/>
  <c r="FR84" i="265" s="1"/>
  <c r="FS31" i="286"/>
  <c r="FS42" i="286" s="1"/>
  <c r="FS44" i="286" s="1"/>
  <c r="FS47" i="286" s="1"/>
  <c r="FS23" i="286"/>
  <c r="FS38" i="286" s="1"/>
  <c r="FS40" i="286" s="1"/>
  <c r="FS46" i="286" s="1"/>
  <c r="FR76" i="265"/>
  <c r="FR77" i="265" s="1"/>
  <c r="FR83" i="265" s="1"/>
  <c r="FR85" i="265" l="1"/>
  <c r="FS48" i="286"/>
  <c r="FS71" i="288" l="1"/>
  <c r="FS73" i="288" s="1"/>
  <c r="FS76" i="288" s="1"/>
  <c r="FS77" i="288" s="1"/>
  <c r="FS80" i="288" s="1"/>
  <c r="FS49" i="286"/>
  <c r="FS25" i="286"/>
  <c r="FS26" i="286" s="1"/>
  <c r="FS33" i="286"/>
  <c r="FS34" i="286" s="1"/>
  <c r="FS76" i="265" l="1"/>
  <c r="FS77" i="265" s="1"/>
  <c r="FS83" i="265" s="1"/>
  <c r="FT23" i="286"/>
  <c r="FT38" i="286" s="1"/>
  <c r="FT40" i="286" s="1"/>
  <c r="FT46" i="286" s="1"/>
  <c r="FT31" i="286"/>
  <c r="FT42" i="286" s="1"/>
  <c r="FT44" i="286" s="1"/>
  <c r="FT47" i="286" s="1"/>
  <c r="FS66" i="265"/>
  <c r="FS69" i="265" s="1"/>
  <c r="FS71" i="265" s="1"/>
  <c r="FS82" i="265" s="1"/>
  <c r="FS23" i="265"/>
  <c r="FS24" i="265" s="1"/>
  <c r="FS55" i="265"/>
  <c r="FS56" i="265" s="1"/>
  <c r="FS84" i="265" l="1"/>
  <c r="FS85" i="265"/>
  <c r="FT48" i="286"/>
  <c r="FT25" i="286" l="1"/>
  <c r="FT26" i="286" s="1"/>
  <c r="FT33" i="286"/>
  <c r="FT34" i="286" s="1"/>
  <c r="FT49" i="286"/>
  <c r="FT71" i="288"/>
  <c r="FT73" i="288" s="1"/>
  <c r="FT76" i="288" s="1"/>
  <c r="FT77" i="288" s="1"/>
  <c r="FT80" i="288" s="1"/>
  <c r="FU23" i="286" l="1"/>
  <c r="FU38" i="286" s="1"/>
  <c r="FU40" i="286" s="1"/>
  <c r="FU46" i="286" s="1"/>
  <c r="FT76" i="265"/>
  <c r="FT77" i="265" s="1"/>
  <c r="FT83" i="265" s="1"/>
  <c r="FT55" i="265"/>
  <c r="FT56" i="265" s="1"/>
  <c r="FT23" i="265"/>
  <c r="FT24" i="265" s="1"/>
  <c r="FT66" i="265"/>
  <c r="FT69" i="265" s="1"/>
  <c r="FT71" i="265" s="1"/>
  <c r="FT82" i="265" s="1"/>
  <c r="FT84" i="265" s="1"/>
  <c r="FU31" i="286"/>
  <c r="FU42" i="286" s="1"/>
  <c r="FU44" i="286" s="1"/>
  <c r="FU47" i="286" s="1"/>
  <c r="FT85" i="265" l="1"/>
  <c r="FU48" i="286"/>
  <c r="FU71" i="288" l="1"/>
  <c r="FU73" i="288" s="1"/>
  <c r="FU76" i="288" s="1"/>
  <c r="FU77" i="288" s="1"/>
  <c r="FU80" i="288" s="1"/>
  <c r="FU49" i="286"/>
  <c r="FU33" i="286"/>
  <c r="FU34" i="286" s="1"/>
  <c r="FU25" i="286"/>
  <c r="FU26" i="286" s="1"/>
  <c r="FU76" i="265" l="1"/>
  <c r="FU77" i="265" s="1"/>
  <c r="FU83" i="265" s="1"/>
  <c r="FV23" i="286"/>
  <c r="FV38" i="286" s="1"/>
  <c r="FV40" i="286" s="1"/>
  <c r="FV46" i="286" s="1"/>
  <c r="FU66" i="265"/>
  <c r="FU69" i="265" s="1"/>
  <c r="FU71" i="265" s="1"/>
  <c r="FU82" i="265" s="1"/>
  <c r="FV31" i="286"/>
  <c r="FV42" i="286" s="1"/>
  <c r="FV44" i="286" s="1"/>
  <c r="FV47" i="286" s="1"/>
  <c r="FU55" i="265"/>
  <c r="FU56" i="265" s="1"/>
  <c r="FU23" i="265"/>
  <c r="FU24" i="265" s="1"/>
  <c r="FU84" i="265" l="1"/>
  <c r="FU85" i="265"/>
  <c r="FV48" i="286"/>
  <c r="FV33" i="286" l="1"/>
  <c r="FV34" i="286" s="1"/>
  <c r="FV25" i="286"/>
  <c r="FV26" i="286" s="1"/>
  <c r="FV71" i="288"/>
  <c r="FV73" i="288" s="1"/>
  <c r="FV76" i="288" s="1"/>
  <c r="FV77" i="288" s="1"/>
  <c r="FV80" i="288" s="1"/>
  <c r="FV49" i="286"/>
  <c r="FW31" i="286" l="1"/>
  <c r="FW42" i="286" s="1"/>
  <c r="FW44" i="286" s="1"/>
  <c r="FW47" i="286" s="1"/>
  <c r="FV66" i="265"/>
  <c r="FV69" i="265" s="1"/>
  <c r="FV71" i="265" s="1"/>
  <c r="FV82" i="265" s="1"/>
  <c r="FV23" i="265"/>
  <c r="FV24" i="265" s="1"/>
  <c r="FV55" i="265"/>
  <c r="FV56" i="265" s="1"/>
  <c r="FV76" i="265"/>
  <c r="FV77" i="265" s="1"/>
  <c r="FV83" i="265" s="1"/>
  <c r="FW23" i="286"/>
  <c r="FW38" i="286" s="1"/>
  <c r="FW40" i="286" s="1"/>
  <c r="FW46" i="286" s="1"/>
  <c r="FW48" i="286" l="1"/>
  <c r="FV85" i="265"/>
  <c r="FV84" i="265"/>
  <c r="FW71" i="288" l="1"/>
  <c r="FW73" i="288" s="1"/>
  <c r="FW76" i="288" s="1"/>
  <c r="FW77" i="288" s="1"/>
  <c r="FW80" i="288" s="1"/>
  <c r="FW49" i="286"/>
  <c r="FW25" i="286"/>
  <c r="FW26" i="286" s="1"/>
  <c r="FW33" i="286"/>
  <c r="FW34" i="286" s="1"/>
  <c r="FW66" i="265" l="1"/>
  <c r="FW69" i="265" s="1"/>
  <c r="FW71" i="265" s="1"/>
  <c r="FW82" i="265" s="1"/>
  <c r="FX31" i="286"/>
  <c r="FX42" i="286" s="1"/>
  <c r="FX44" i="286" s="1"/>
  <c r="FX47" i="286" s="1"/>
  <c r="FX23" i="286"/>
  <c r="FX38" i="286" s="1"/>
  <c r="FX40" i="286" s="1"/>
  <c r="FX46" i="286" s="1"/>
  <c r="FX48" i="286" s="1"/>
  <c r="FW76" i="265"/>
  <c r="FW77" i="265" s="1"/>
  <c r="FW83" i="265" s="1"/>
  <c r="FW23" i="265"/>
  <c r="FW24" i="265" s="1"/>
  <c r="FW55" i="265"/>
  <c r="FW56" i="265" s="1"/>
  <c r="FW85" i="265" l="1"/>
  <c r="FW84" i="265"/>
  <c r="FX33" i="286"/>
  <c r="FX34" i="286" s="1"/>
  <c r="FX25" i="286"/>
  <c r="FX26" i="286" s="1"/>
  <c r="FX49" i="286"/>
  <c r="FX71" i="288"/>
  <c r="FX73" i="288" s="1"/>
  <c r="FX76" i="288" s="1"/>
  <c r="FX77" i="288" s="1"/>
  <c r="FX80" i="288" s="1"/>
  <c r="FX55" i="265" l="1"/>
  <c r="FX56" i="265" s="1"/>
  <c r="FX23" i="265"/>
  <c r="FX24" i="265" s="1"/>
  <c r="FX76" i="265"/>
  <c r="FX77" i="265" s="1"/>
  <c r="FX83" i="265" s="1"/>
  <c r="FY23" i="286"/>
  <c r="FY38" i="286" s="1"/>
  <c r="FY40" i="286" s="1"/>
  <c r="FY46" i="286" s="1"/>
  <c r="FY31" i="286"/>
  <c r="FY42" i="286" s="1"/>
  <c r="FY44" i="286" s="1"/>
  <c r="FY47" i="286" s="1"/>
  <c r="FX66" i="265"/>
  <c r="FX69" i="265" s="1"/>
  <c r="FX71" i="265" s="1"/>
  <c r="FX82" i="265" s="1"/>
  <c r="FY48" i="286" l="1"/>
  <c r="FX85" i="265"/>
  <c r="FX84" i="265"/>
  <c r="FY49" i="286" l="1"/>
  <c r="FY25" i="286"/>
  <c r="FY26" i="286" s="1"/>
  <c r="FY33" i="286"/>
  <c r="FY34" i="286" s="1"/>
  <c r="FY71" i="288"/>
  <c r="FY73" i="288" s="1"/>
  <c r="FY76" i="288" s="1"/>
  <c r="FY77" i="288" s="1"/>
  <c r="FY80" i="288" s="1"/>
  <c r="FY23" i="265" l="1"/>
  <c r="FY24" i="265" s="1"/>
  <c r="FY55" i="265"/>
  <c r="FY56" i="265" s="1"/>
  <c r="FZ31" i="286"/>
  <c r="FZ42" i="286" s="1"/>
  <c r="FZ44" i="286" s="1"/>
  <c r="FZ47" i="286" s="1"/>
  <c r="FY66" i="265"/>
  <c r="FY69" i="265" s="1"/>
  <c r="FY71" i="265" s="1"/>
  <c r="FY82" i="265" s="1"/>
  <c r="FZ23" i="286"/>
  <c r="FZ38" i="286" s="1"/>
  <c r="FZ40" i="286" s="1"/>
  <c r="FZ46" i="286" s="1"/>
  <c r="FY76" i="265"/>
  <c r="FY77" i="265" s="1"/>
  <c r="FY83" i="265" s="1"/>
  <c r="FY84" i="265" l="1"/>
  <c r="FY85" i="265"/>
  <c r="FZ48" i="286"/>
  <c r="FZ71" i="288" l="1"/>
  <c r="FZ73" i="288" s="1"/>
  <c r="FZ76" i="288" s="1"/>
  <c r="FZ77" i="288" s="1"/>
  <c r="FZ80" i="288" s="1"/>
  <c r="FZ25" i="286"/>
  <c r="FZ26" i="286" s="1"/>
  <c r="FZ33" i="286"/>
  <c r="FZ34" i="286" s="1"/>
  <c r="FZ49" i="286"/>
  <c r="FZ23" i="265" l="1"/>
  <c r="FZ24" i="265" s="1"/>
  <c r="FZ55" i="265"/>
  <c r="FZ56" i="265" s="1"/>
  <c r="GA31" i="286"/>
  <c r="GA42" i="286" s="1"/>
  <c r="GA44" i="286" s="1"/>
  <c r="GA47" i="286" s="1"/>
  <c r="FZ66" i="265"/>
  <c r="FZ69" i="265" s="1"/>
  <c r="FZ71" i="265" s="1"/>
  <c r="FZ82" i="265" s="1"/>
  <c r="GA23" i="286"/>
  <c r="GA38" i="286" s="1"/>
  <c r="GA40" i="286" s="1"/>
  <c r="GA46" i="286" s="1"/>
  <c r="GA48" i="286" s="1"/>
  <c r="FZ76" i="265"/>
  <c r="FZ77" i="265" s="1"/>
  <c r="FZ83" i="265" s="1"/>
  <c r="GA71" i="288" l="1"/>
  <c r="GA73" i="288" s="1"/>
  <c r="GA76" i="288" s="1"/>
  <c r="GA77" i="288" s="1"/>
  <c r="GA80" i="288" s="1"/>
  <c r="GA33" i="286"/>
  <c r="GA34" i="286" s="1"/>
  <c r="GA25" i="286"/>
  <c r="GA26" i="286" s="1"/>
  <c r="GA49" i="286"/>
  <c r="FZ84" i="265"/>
  <c r="FZ85" i="265"/>
  <c r="GA23" i="265" l="1"/>
  <c r="GA24" i="265" s="1"/>
  <c r="GA55" i="265"/>
  <c r="GA56" i="265" s="1"/>
  <c r="GB23" i="286"/>
  <c r="GB38" i="286" s="1"/>
  <c r="GB40" i="286" s="1"/>
  <c r="GB46" i="286" s="1"/>
  <c r="GB48" i="286" s="1"/>
  <c r="GA76" i="265"/>
  <c r="GA77" i="265" s="1"/>
  <c r="GA83" i="265" s="1"/>
  <c r="GA66" i="265"/>
  <c r="GA69" i="265" s="1"/>
  <c r="GA71" i="265" s="1"/>
  <c r="GA82" i="265" s="1"/>
  <c r="GB31" i="286"/>
  <c r="GB42" i="286" s="1"/>
  <c r="GB44" i="286" s="1"/>
  <c r="GB47" i="286" s="1"/>
  <c r="GA85" i="265" l="1"/>
  <c r="GA84" i="265"/>
  <c r="GB71" i="288"/>
  <c r="GB73" i="288" s="1"/>
  <c r="GB76" i="288" s="1"/>
  <c r="GB77" i="288" s="1"/>
  <c r="GB80" i="288" s="1"/>
  <c r="GB49" i="286"/>
  <c r="GB25" i="286"/>
  <c r="GB26" i="286" s="1"/>
  <c r="GB33" i="286"/>
  <c r="GB34" i="286" s="1"/>
  <c r="GC23" i="286" l="1"/>
  <c r="GC38" i="286" s="1"/>
  <c r="GC40" i="286" s="1"/>
  <c r="GC46" i="286" s="1"/>
  <c r="GC48" i="286" s="1"/>
  <c r="GB76" i="265"/>
  <c r="GB77" i="265" s="1"/>
  <c r="GB83" i="265" s="1"/>
  <c r="GB23" i="265"/>
  <c r="GB24" i="265" s="1"/>
  <c r="GB55" i="265"/>
  <c r="GB56" i="265" s="1"/>
  <c r="GB66" i="265"/>
  <c r="GB69" i="265" s="1"/>
  <c r="GB71" i="265" s="1"/>
  <c r="GB82" i="265" s="1"/>
  <c r="GC31" i="286"/>
  <c r="GC42" i="286" s="1"/>
  <c r="GC44" i="286" s="1"/>
  <c r="GC47" i="286" s="1"/>
  <c r="GB85" i="265" l="1"/>
  <c r="GB84" i="265"/>
  <c r="GC71" i="288"/>
  <c r="GC73" i="288" s="1"/>
  <c r="GC76" i="288" s="1"/>
  <c r="GC77" i="288" s="1"/>
  <c r="GC80" i="288" s="1"/>
  <c r="GC25" i="286"/>
  <c r="GC26" i="286" s="1"/>
  <c r="GC33" i="286"/>
  <c r="GC34" i="286" s="1"/>
  <c r="GC49" i="286"/>
  <c r="GD31" i="286" l="1"/>
  <c r="GD42" i="286" s="1"/>
  <c r="GD44" i="286" s="1"/>
  <c r="GD47" i="286" s="1"/>
  <c r="GC66" i="265"/>
  <c r="GC69" i="265" s="1"/>
  <c r="GC71" i="265" s="1"/>
  <c r="GC82" i="265" s="1"/>
  <c r="GC76" i="265"/>
  <c r="GC77" i="265" s="1"/>
  <c r="GC83" i="265" s="1"/>
  <c r="GD23" i="286"/>
  <c r="GD38" i="286" s="1"/>
  <c r="GD40" i="286" s="1"/>
  <c r="GD46" i="286" s="1"/>
  <c r="GC55" i="265"/>
  <c r="GC56" i="265" s="1"/>
  <c r="GC23" i="265"/>
  <c r="GC24" i="265" s="1"/>
  <c r="GD48" i="286" l="1"/>
  <c r="GC85" i="265"/>
  <c r="GC84" i="265"/>
  <c r="GD71" i="288" l="1"/>
  <c r="GD73" i="288" s="1"/>
  <c r="GD76" i="288" s="1"/>
  <c r="GD77" i="288" s="1"/>
  <c r="GD80" i="288" s="1"/>
  <c r="GD49" i="286"/>
  <c r="GD25" i="286"/>
  <c r="GD26" i="286" s="1"/>
  <c r="GD33" i="286"/>
  <c r="GD34" i="286" s="1"/>
  <c r="GD66" i="265" l="1"/>
  <c r="GD69" i="265" s="1"/>
  <c r="GD71" i="265" s="1"/>
  <c r="GD82" i="265" s="1"/>
  <c r="GE31" i="286"/>
  <c r="GE42" i="286" s="1"/>
  <c r="GE44" i="286" s="1"/>
  <c r="GE47" i="286" s="1"/>
  <c r="GE23" i="286"/>
  <c r="GE38" i="286" s="1"/>
  <c r="GE40" i="286" s="1"/>
  <c r="GE46" i="286" s="1"/>
  <c r="GE48" i="286" s="1"/>
  <c r="GD76" i="265"/>
  <c r="GD77" i="265" s="1"/>
  <c r="GD83" i="265" s="1"/>
  <c r="GD23" i="265"/>
  <c r="GD24" i="265" s="1"/>
  <c r="GD55" i="265"/>
  <c r="GD56" i="265" s="1"/>
  <c r="GE33" i="286" l="1"/>
  <c r="GE34" i="286" s="1"/>
  <c r="GE49" i="286"/>
  <c r="GE71" i="288"/>
  <c r="GE73" i="288" s="1"/>
  <c r="GE76" i="288" s="1"/>
  <c r="GE77" i="288" s="1"/>
  <c r="GE80" i="288" s="1"/>
  <c r="GE25" i="286"/>
  <c r="GE26" i="286" s="1"/>
  <c r="GD84" i="265"/>
  <c r="GD85" i="265"/>
  <c r="GF23" i="286" l="1"/>
  <c r="GF38" i="286" s="1"/>
  <c r="GF40" i="286" s="1"/>
  <c r="GF46" i="286" s="1"/>
  <c r="GE76" i="265"/>
  <c r="GE77" i="265" s="1"/>
  <c r="GE83" i="265" s="1"/>
  <c r="GE55" i="265"/>
  <c r="GE56" i="265" s="1"/>
  <c r="GE23" i="265"/>
  <c r="GE24" i="265" s="1"/>
  <c r="GE66" i="265"/>
  <c r="GE69" i="265" s="1"/>
  <c r="GE71" i="265" s="1"/>
  <c r="GE82" i="265" s="1"/>
  <c r="GE84" i="265" s="1"/>
  <c r="GF31" i="286"/>
  <c r="GF42" i="286" s="1"/>
  <c r="GF44" i="286" s="1"/>
  <c r="GF47" i="286" s="1"/>
  <c r="GE85" i="265" l="1"/>
  <c r="GF48" i="286"/>
  <c r="GF33" i="286" l="1"/>
  <c r="GF34" i="286" s="1"/>
  <c r="GF71" i="288"/>
  <c r="GF73" i="288" s="1"/>
  <c r="GF76" i="288" s="1"/>
  <c r="GF77" i="288" s="1"/>
  <c r="GF80" i="288" s="1"/>
  <c r="GF49" i="286"/>
  <c r="GF25" i="286"/>
  <c r="GF26" i="286" s="1"/>
  <c r="GF66" i="265" l="1"/>
  <c r="GF69" i="265" s="1"/>
  <c r="GF71" i="265" s="1"/>
  <c r="GF82" i="265" s="1"/>
  <c r="GF85" i="265" s="1"/>
  <c r="GG31" i="286"/>
  <c r="GG42" i="286" s="1"/>
  <c r="GG44" i="286" s="1"/>
  <c r="GG47" i="286" s="1"/>
  <c r="GG23" i="286"/>
  <c r="GG38" i="286" s="1"/>
  <c r="GG40" i="286" s="1"/>
  <c r="GG46" i="286" s="1"/>
  <c r="GG48" i="286" s="1"/>
  <c r="GF76" i="265"/>
  <c r="GF77" i="265" s="1"/>
  <c r="GF83" i="265" s="1"/>
  <c r="GF84" i="265" s="1"/>
  <c r="GF23" i="265"/>
  <c r="GF24" i="265" s="1"/>
  <c r="GF55" i="265"/>
  <c r="GF56" i="265" s="1"/>
  <c r="GG71" i="288" l="1"/>
  <c r="GG73" i="288" s="1"/>
  <c r="GG76" i="288" s="1"/>
  <c r="GG77" i="288" s="1"/>
  <c r="GG80" i="288" s="1"/>
  <c r="GG49" i="286"/>
  <c r="GG33" i="286"/>
  <c r="GG34" i="286" s="1"/>
  <c r="GG25" i="286"/>
  <c r="GG26" i="286" s="1"/>
  <c r="GG76" i="265" l="1"/>
  <c r="GG77" i="265" s="1"/>
  <c r="GG83" i="265" s="1"/>
  <c r="GH23" i="286"/>
  <c r="GH38" i="286" s="1"/>
  <c r="GH40" i="286" s="1"/>
  <c r="GH46" i="286" s="1"/>
  <c r="GG66" i="265"/>
  <c r="GG69" i="265" s="1"/>
  <c r="GG71" i="265" s="1"/>
  <c r="GG82" i="265" s="1"/>
  <c r="GH31" i="286"/>
  <c r="GH42" i="286" s="1"/>
  <c r="GH44" i="286" s="1"/>
  <c r="GH47" i="286" s="1"/>
  <c r="GG23" i="265"/>
  <c r="GG24" i="265" s="1"/>
  <c r="GG55" i="265"/>
  <c r="GG56" i="265" s="1"/>
  <c r="GH48" i="286" l="1"/>
  <c r="GG84" i="265"/>
  <c r="GG85" i="265"/>
  <c r="GH71" i="288" l="1"/>
  <c r="GH73" i="288" s="1"/>
  <c r="GH76" i="288" s="1"/>
  <c r="GH77" i="288" s="1"/>
  <c r="GH80" i="288" s="1"/>
  <c r="GH49" i="286"/>
  <c r="GH25" i="286"/>
  <c r="GH26" i="286" s="1"/>
  <c r="GH33" i="286"/>
  <c r="GH34" i="286" s="1"/>
  <c r="GI31" i="286" l="1"/>
  <c r="GI42" i="286" s="1"/>
  <c r="GI44" i="286" s="1"/>
  <c r="GI47" i="286" s="1"/>
  <c r="GH66" i="265"/>
  <c r="GH69" i="265" s="1"/>
  <c r="GH71" i="265" s="1"/>
  <c r="GH82" i="265" s="1"/>
  <c r="GI23" i="286"/>
  <c r="GI38" i="286" s="1"/>
  <c r="GI40" i="286" s="1"/>
  <c r="GI46" i="286" s="1"/>
  <c r="GH76" i="265"/>
  <c r="GH77" i="265" s="1"/>
  <c r="GH83" i="265" s="1"/>
  <c r="GH23" i="265"/>
  <c r="GH24" i="265" s="1"/>
  <c r="GH55" i="265"/>
  <c r="GH56" i="265" s="1"/>
  <c r="GI48" i="286" l="1"/>
  <c r="GH84" i="265"/>
  <c r="GH85" i="265"/>
  <c r="GI33" i="286" l="1"/>
  <c r="GI34" i="286" s="1"/>
  <c r="GI49" i="286"/>
  <c r="GI71" i="288"/>
  <c r="GI73" i="288" s="1"/>
  <c r="GI76" i="288" s="1"/>
  <c r="GI77" i="288" s="1"/>
  <c r="GI80" i="288" s="1"/>
  <c r="GI25" i="286"/>
  <c r="GI26" i="286" s="1"/>
  <c r="GJ23" i="286" l="1"/>
  <c r="GJ38" i="286" s="1"/>
  <c r="GJ40" i="286" s="1"/>
  <c r="GJ46" i="286" s="1"/>
  <c r="GI76" i="265"/>
  <c r="GI77" i="265" s="1"/>
  <c r="GI83" i="265" s="1"/>
  <c r="GI23" i="265"/>
  <c r="GI24" i="265" s="1"/>
  <c r="GI55" i="265"/>
  <c r="GI56" i="265" s="1"/>
  <c r="GJ31" i="286"/>
  <c r="GJ42" i="286" s="1"/>
  <c r="GJ44" i="286" s="1"/>
  <c r="GJ47" i="286" s="1"/>
  <c r="GI66" i="265"/>
  <c r="GI69" i="265" s="1"/>
  <c r="GI71" i="265" s="1"/>
  <c r="GI82" i="265" s="1"/>
  <c r="GJ48" i="286" l="1"/>
  <c r="GI84" i="265"/>
  <c r="GI85" i="265"/>
  <c r="GJ71" i="288" l="1"/>
  <c r="GJ73" i="288" s="1"/>
  <c r="GJ25" i="286"/>
  <c r="GJ26" i="286" s="1"/>
  <c r="GJ76" i="265" s="1"/>
  <c r="GJ77" i="265" s="1"/>
  <c r="GJ83" i="265" s="1"/>
  <c r="GJ33" i="286"/>
  <c r="GJ34" i="286" s="1"/>
  <c r="GJ66" i="265" s="1"/>
  <c r="GJ69" i="265" s="1"/>
  <c r="GJ71" i="265" s="1"/>
  <c r="GJ82" i="265" s="1"/>
  <c r="GJ49" i="286"/>
  <c r="H48" i="286"/>
  <c r="F196" i="321" l="1"/>
  <c r="H71" i="288"/>
  <c r="H33" i="286"/>
  <c r="H25" i="286"/>
  <c r="GJ76" i="288"/>
  <c r="GJ77" i="288" s="1"/>
  <c r="H73" i="288"/>
  <c r="GJ23" i="265"/>
  <c r="GJ24" i="265" s="1"/>
  <c r="H24" i="265" s="1"/>
  <c r="GJ55" i="265"/>
  <c r="GJ56" i="265" s="1"/>
  <c r="H56" i="265" s="1"/>
  <c r="H49" i="286"/>
  <c r="GJ84" i="265"/>
  <c r="F84" i="265" s="1"/>
  <c r="GJ85" i="265"/>
  <c r="H85" i="265" s="1"/>
  <c r="F404" i="321" s="1"/>
  <c r="F400" i="321" l="1"/>
  <c r="F12" i="264"/>
  <c r="F9" i="264" s="1"/>
  <c r="F793" i="321"/>
  <c r="H76" i="288"/>
  <c r="F380" i="321"/>
  <c r="H88" i="269"/>
  <c r="K88" i="269" s="1"/>
  <c r="F349" i="321"/>
  <c r="H56" i="269"/>
  <c r="F199" i="321"/>
  <c r="H55" i="265"/>
  <c r="H87" i="269" s="1"/>
  <c r="K87" i="269" s="1"/>
  <c r="H23" i="265"/>
  <c r="H55" i="269" s="1"/>
  <c r="K55" i="269" s="1"/>
  <c r="GJ80" i="288"/>
  <c r="F81" i="288" s="1"/>
  <c r="H77" i="288"/>
  <c r="F801" i="321" l="1"/>
  <c r="H10" i="269"/>
  <c r="K10" i="269" s="1"/>
  <c r="E273" i="322"/>
  <c r="J55" i="269"/>
  <c r="L55" i="269"/>
  <c r="L87" i="269"/>
  <c r="J87" i="269"/>
  <c r="L88" i="269"/>
  <c r="J88" i="269"/>
  <c r="F88" i="321"/>
  <c r="F2" i="285"/>
  <c r="F2" i="288"/>
  <c r="F2" i="278"/>
  <c r="F2" i="320"/>
  <c r="F2" i="286"/>
  <c r="F2" i="324"/>
  <c r="F2" i="273"/>
  <c r="F2" i="289"/>
  <c r="F2" i="264"/>
  <c r="F2" i="315"/>
  <c r="F2" i="323"/>
  <c r="F2" i="325"/>
  <c r="F2" i="327"/>
  <c r="F2" i="275"/>
  <c r="F2" i="282"/>
  <c r="F797" i="321"/>
  <c r="H80" i="288"/>
  <c r="J10" i="269" l="1"/>
  <c r="J2" i="269" s="1"/>
  <c r="L10" i="269"/>
  <c r="F3" i="327" l="1"/>
  <c r="F3" i="275"/>
  <c r="F3" i="323"/>
  <c r="F3" i="286"/>
  <c r="F3" i="282"/>
  <c r="F3" i="315"/>
  <c r="F3" i="265"/>
  <c r="F3" i="325"/>
  <c r="F3" i="273"/>
  <c r="F3" i="320"/>
  <c r="F3" i="278"/>
  <c r="F3" i="285"/>
  <c r="F3" i="264"/>
  <c r="F3" i="288"/>
  <c r="F3" i="289"/>
  <c r="F3" i="3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<sst xmlns="http://schemas.openxmlformats.org/spreadsheetml/2006/main" count="7361" uniqueCount="2589">
  <si>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</si>
  <si>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</si>
  <si>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</si>
  <si>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</si>
  <si>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</si>
  <si>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</si>
  <si>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</si>
  <si>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</si>
  <si>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</si>
  <si>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</si>
  <si>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</si>
  <si>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</si>
  <si>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</si>
  <si>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</si>
  <si>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</si>
  <si>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</si>
  <si>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</si>
  <si>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</si>
  <si>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</si>
  <si>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</si>
  <si>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</si>
  <si>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</si>
  <si>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</si>
  <si>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</si>
  <si>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</si>
  <si>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</si>
  <si>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</si>
  <si>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</si>
  <si>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</si>
  <si>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</si>
  <si>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</si>
  <si>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</si>
  <si>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</si>
  <si>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</si>
  <si>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</si>
  <si>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</si>
  <si>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</si>
  <si>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</si>
  <si>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</si>
  <si>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</si>
  <si>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</si>
  <si>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</si>
  <si>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</si>
  <si>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</si>
  <si>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</si>
  <si>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</si>
  <si>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</si>
  <si>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</si>
  <si>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</si>
  <si>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</si>
  <si>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</si>
  <si>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</si>
  <si>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</si>
  <si>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</si>
  <si>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</si>
  <si>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</si>
  <si>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</si>
  <si>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</si>
  <si>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</si>
  <si>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</si>
  <si>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</si>
  <si>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</si>
  <si>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</si>
  <si>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</si>
  <si>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</si>
  <si>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</si>
  <si>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</si>
  <si>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</si>
  <si>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</si>
  <si>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</si>
  <si>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</si>
  <si>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</si>
  <si>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</si>
  <si>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</si>
  <si>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</si>
  <si>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</si>
  <si>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</si>
  <si>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</si>
  <si>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</si>
  <si>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</si>
  <si>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</si>
  <si>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</si>
  <si>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</si>
  <si>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</si>
  <si>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</si>
  <si>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Standard Monetary Unit</t>
  </si>
  <si>
    <t>named "SMU"</t>
  </si>
  <si>
    <t>MODEL TECHNICAL INPUTS - DO NOT CHANGE</t>
  </si>
  <si>
    <t>[upward flow]</t>
  </si>
  <si>
    <t>[downward flow]</t>
  </si>
  <si>
    <t>Contract year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</si>
  <si>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</si>
  <si>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</si>
  <si>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</si>
  <si>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</si>
  <si>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</si>
  <si>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</si>
  <si>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</si>
  <si>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</si>
  <si>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</si>
  <si>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</si>
  <si>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</si>
  <si>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</si>
  <si>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</si>
  <si>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</si>
  <si>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</si>
  <si>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</si>
  <si>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</si>
  <si>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</si>
  <si>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</si>
  <si>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</si>
  <si>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Operating period flag</t>
  </si>
  <si>
    <t>First post operating period flag</t>
  </si>
  <si>
    <t>End of operating period</t>
  </si>
  <si>
    <t xml:space="preserve">Last operating period flag </t>
  </si>
  <si>
    <t>Contract period number</t>
  </si>
  <si>
    <t>Contract year number</t>
  </si>
  <si>
    <t>COUNTERS / PERIOD NUMBERS</t>
  </si>
  <si>
    <t>Contract year end month</t>
  </si>
  <si>
    <t>Period number</t>
  </si>
  <si>
    <t>Base case 3</t>
  </si>
  <si>
    <t>Scenario 1</t>
  </si>
  <si>
    <t>Scenario 2</t>
  </si>
  <si>
    <t>Scenario 3</t>
  </si>
  <si>
    <t>Scenario 4</t>
  </si>
  <si>
    <t>Retained earnings balance BEG</t>
  </si>
  <si>
    <t>Retained earnings balance</t>
  </si>
  <si>
    <t>RETAINED EARNINGS</t>
  </si>
  <si>
    <t>RETAINED CASH</t>
  </si>
  <si>
    <t>Retained cash balance BEG</t>
  </si>
  <si>
    <t>Retained cash balance</t>
  </si>
  <si>
    <t>SHARE CAPITAL</t>
  </si>
  <si>
    <t>Share capital balance BEG</t>
  </si>
  <si>
    <t>Share capital balance</t>
  </si>
  <si>
    <t>Share capital redemption POS</t>
  </si>
  <si>
    <t>DIVIDENDS</t>
  </si>
  <si>
    <t>Earnings available for dividend</t>
  </si>
  <si>
    <t>Cash available for dividends</t>
  </si>
  <si>
    <t>Dividends paid POS</t>
  </si>
  <si>
    <t>Small negative value for IRR</t>
  </si>
  <si>
    <t>Length of PPA</t>
  </si>
  <si>
    <t>DAYS IN PERIOD</t>
  </si>
  <si>
    <t>days</t>
  </si>
  <si>
    <t>Days in period</t>
  </si>
  <si>
    <t>Days in year</t>
  </si>
  <si>
    <t>ACCOUNTING</t>
  </si>
  <si>
    <t>Depreciation</t>
  </si>
  <si>
    <t>Escalation period end month</t>
  </si>
  <si>
    <t>Escalation year end month flag</t>
  </si>
  <si>
    <t>Units in a thousand</t>
  </si>
  <si>
    <t>Escalation period year end flag</t>
  </si>
  <si>
    <t>Financial close date</t>
  </si>
  <si>
    <t>End of construction period date</t>
  </si>
  <si>
    <t>Construction period flag</t>
  </si>
  <si>
    <t>End of construction period flag</t>
  </si>
  <si>
    <t>First construction period flag</t>
  </si>
  <si>
    <t>Construction</t>
  </si>
  <si>
    <t>Construction period length</t>
  </si>
  <si>
    <t>End of financial year flag</t>
  </si>
  <si>
    <t>Financial year end date of first model period</t>
  </si>
  <si>
    <t>Financial year end applicable to period</t>
  </si>
  <si>
    <t>Financial year</t>
  </si>
  <si>
    <t>EPC cost</t>
  </si>
  <si>
    <t>EPC spent contingency</t>
  </si>
  <si>
    <t>Annual SPV costs</t>
  </si>
  <si>
    <t>Construction insurance</t>
  </si>
  <si>
    <t>Development costs</t>
  </si>
  <si>
    <t>Development fee</t>
  </si>
  <si>
    <t>O&amp;M mobilisation</t>
  </si>
  <si>
    <t>EPC profile</t>
  </si>
  <si>
    <t>SOURCE OF CASH</t>
  </si>
  <si>
    <t>USES OF CASH</t>
  </si>
  <si>
    <t>Sources of cash</t>
  </si>
  <si>
    <t>Uses of cash</t>
  </si>
  <si>
    <t>Sources and uses check</t>
  </si>
  <si>
    <t>Sources and uses difference</t>
  </si>
  <si>
    <t>EPC COST</t>
  </si>
  <si>
    <t>EPC base cost</t>
  </si>
  <si>
    <t>EPC contingency</t>
  </si>
  <si>
    <t>OTHER CONSTRUCTION COSS</t>
  </si>
  <si>
    <t>SPV costs during construction</t>
  </si>
  <si>
    <t>Construction insurance - base amount</t>
  </si>
  <si>
    <t>Construction insurance cost</t>
  </si>
  <si>
    <t>Development costs - base amount</t>
  </si>
  <si>
    <t>Development fee - base amount</t>
  </si>
  <si>
    <t>O&amp;M mobilisation - base amount</t>
  </si>
  <si>
    <t>PROJECT COSTS</t>
  </si>
  <si>
    <t>CONSTRUCTION COSTS</t>
  </si>
  <si>
    <t>$ 000s p.a.</t>
  </si>
  <si>
    <t>Contract period quarter</t>
  </si>
  <si>
    <t>[Corporate tax]</t>
  </si>
  <si>
    <t>SOURCES AND USES</t>
  </si>
  <si>
    <t>Source of cash</t>
  </si>
  <si>
    <t>Base case 2</t>
  </si>
  <si>
    <t>Cash flow available for DSRA</t>
  </si>
  <si>
    <t>Cashflow available for shareholder loan</t>
  </si>
  <si>
    <t>Cashflow available for share capital redemption</t>
  </si>
  <si>
    <t>Additions to retained earnings</t>
  </si>
  <si>
    <t>Additions to retained cash</t>
  </si>
  <si>
    <t>Operating cashflow</t>
  </si>
  <si>
    <t>Cashflow available for senior debt</t>
  </si>
  <si>
    <t>Output row template</t>
  </si>
  <si>
    <t>FIXED ASSET BALANCE</t>
  </si>
  <si>
    <t>DEPRECIATION OF FIXED ASSET</t>
  </si>
  <si>
    <t>Fixed asset balance BEG</t>
  </si>
  <si>
    <t>Fixed asset balance</t>
  </si>
  <si>
    <t>Equity pro rata drawdown</t>
  </si>
  <si>
    <t>Active equity investment profile</t>
  </si>
  <si>
    <t>Equity investment profile switch</t>
  </si>
  <si>
    <t>switch</t>
  </si>
  <si>
    <t>PASTE LINE ITEMS</t>
  </si>
  <si>
    <t>CHECKS</t>
  </si>
  <si>
    <t>Master solve check</t>
  </si>
  <si>
    <t>CALC LINE ITEMS</t>
  </si>
  <si>
    <t>Blended equity IRR</t>
  </si>
  <si>
    <t>TARIFF SOLVING</t>
  </si>
  <si>
    <t>[DSRA balance]</t>
  </si>
  <si>
    <t>EQUITY DRAW DOWN</t>
  </si>
  <si>
    <t>[Upfront equity drawdown]</t>
  </si>
  <si>
    <t>Equity drawdown during construction</t>
  </si>
  <si>
    <t>Construction costs POS</t>
  </si>
  <si>
    <t>[Shareholder loan interest]</t>
  </si>
  <si>
    <t>Fixed asset depreciation POS</t>
  </si>
  <si>
    <t>[DSRA deposits]</t>
  </si>
  <si>
    <t>[DSRA withdrawal]</t>
  </si>
  <si>
    <t>[Shareholder loan principal repayment]</t>
  </si>
  <si>
    <t>FINANCING</t>
  </si>
  <si>
    <t>Senior debt leverage</t>
  </si>
  <si>
    <t>type</t>
  </si>
  <si>
    <t>id</t>
  </si>
  <si>
    <t>name</t>
  </si>
  <si>
    <t>parent</t>
  </si>
  <si>
    <t>formula</t>
  </si>
  <si>
    <t>top_left_ref</t>
  </si>
  <si>
    <t>label_ref</t>
  </si>
  <si>
    <t>label_string</t>
  </si>
  <si>
    <t>label_column</t>
  </si>
  <si>
    <t>unit_ref</t>
  </si>
  <si>
    <t>gen_name</t>
  </si>
  <si>
    <t>precedents</t>
  </si>
  <si>
    <t>dependents</t>
  </si>
  <si>
    <t>format</t>
  </si>
  <si>
    <t>start_row</t>
  </si>
  <si>
    <t>start_col</t>
  </si>
  <si>
    <t>end_row</t>
  </si>
  <si>
    <t>end_col</t>
  </si>
  <si>
    <t>sheet_id</t>
  </si>
  <si>
    <t>Segment</t>
  </si>
  <si>
    <t>h_check</t>
  </si>
  <si>
    <t>h_epc_cost</t>
  </si>
  <si>
    <t>h_oth_const_coss</t>
  </si>
  <si>
    <t>h_const_cst</t>
  </si>
  <si>
    <t>h_time_ruler</t>
  </si>
  <si>
    <t>h_flags</t>
  </si>
  <si>
    <t>h_days_in_period</t>
  </si>
  <si>
    <t>h_dsra</t>
  </si>
  <si>
    <t>h_esc</t>
  </si>
  <si>
    <t>h_timing_assumptions</t>
  </si>
  <si>
    <t>h_project_costs</t>
  </si>
  <si>
    <t>h_financing</t>
  </si>
  <si>
    <t>h_accounting</t>
  </si>
  <si>
    <t>h_mdl_technical_inputs_not_chg</t>
  </si>
  <si>
    <t>h_output</t>
  </si>
  <si>
    <t>h_tax</t>
  </si>
  <si>
    <t>h_contract_year</t>
  </si>
  <si>
    <t>h_counters_prd_numbers</t>
  </si>
  <si>
    <t>h_tmp</t>
  </si>
  <si>
    <t>NamedCalculation</t>
  </si>
  <si>
    <t>CHK_TOL</t>
  </si>
  <si>
    <t xml:space="preserve">{{chk_tolerance_level}}_x000D_
</t>
  </si>
  <si>
    <t>Header</t>
  </si>
  <si>
    <t>Check - Base case 1</t>
  </si>
  <si>
    <t>InactiveLabel</t>
  </si>
  <si>
    <t>h_check_summary</t>
  </si>
  <si>
    <t>SummarizationSink</t>
  </si>
  <si>
    <t>summ_Check!F10</t>
  </si>
  <si>
    <t xml:space="preserve">SUM({{Check!F10[:]}})_x000D_
</t>
  </si>
  <si>
    <t>Calculation</t>
  </si>
  <si>
    <t>Check!F10</t>
  </si>
  <si>
    <t xml:space="preserve">{_x000D_
[:3] = {{summ_bs}}_x000D_
[3] = {{summ_sources_chk}}_x000D_
[4] = {{summ_Solve!F44}}_x000D_
}_x000D_
</t>
  </si>
  <si>
    <t>CellGroup</t>
  </si>
  <si>
    <t>InactiveInput</t>
  </si>
  <si>
    <t xml:space="preserve">[Input cells]_x000D_
</t>
  </si>
  <si>
    <t>Link</t>
  </si>
  <si>
    <t>epc_cost_1</t>
  </si>
  <si>
    <t xml:space="preserve">{{epc_cost_1}}_x000D_
</t>
  </si>
  <si>
    <t>summ_epc_base_cost</t>
  </si>
  <si>
    <t>epc_base_cost</t>
  </si>
  <si>
    <t>epc_spent_contg_1</t>
  </si>
  <si>
    <t xml:space="preserve">{{epc_spent_contg_1}}_x000D_
</t>
  </si>
  <si>
    <t xml:space="preserve">{{epc_base_cost[n]}}_x000D_
</t>
  </si>
  <si>
    <t>summ_epc_contingency</t>
  </si>
  <si>
    <t>epc_contingency</t>
  </si>
  <si>
    <t xml:space="preserve">{{epc_spent_contg_1}}*{{epc_base_cost[n]}}_x000D_
</t>
  </si>
  <si>
    <t>h_spv_cst_dur</t>
  </si>
  <si>
    <t>ann_spv_1</t>
  </si>
  <si>
    <t xml:space="preserve">{{ann_spv_1}}_x000D_
</t>
  </si>
  <si>
    <t>months_in_year</t>
  </si>
  <si>
    <t xml:space="preserve">{{months_in_year}}_x000D_
</t>
  </si>
  <si>
    <t>hconstprdflag.constprd</t>
  </si>
  <si>
    <t xml:space="preserve">{{hconstprdflag.constprd[n]}}_x000D_
</t>
  </si>
  <si>
    <t>summ_spv_cst_dur_const</t>
  </si>
  <si>
    <t>spv_cst_dur_const</t>
  </si>
  <si>
    <t xml:space="preserve">{{ann_spv_1}}/{{months_in_year}}*{{hconstprdflag.constprd[n]}}_x000D_
</t>
  </si>
  <si>
    <t>h_insurance</t>
  </si>
  <si>
    <t>const_insurance_amt_1</t>
  </si>
  <si>
    <t xml:space="preserve">{{const_insurance_amt_1}}_x000D_
</t>
  </si>
  <si>
    <t>summ_cst</t>
  </si>
  <si>
    <t xml:space="preserve">SUM({{cst[:]}})_x000D_
</t>
  </si>
  <si>
    <t>cst</t>
  </si>
  <si>
    <t>h_devcst</t>
  </si>
  <si>
    <t>devcst_amt_1</t>
  </si>
  <si>
    <t xml:space="preserve">{{devcst_amt_1}}_x000D_
</t>
  </si>
  <si>
    <t>summ_devcst</t>
  </si>
  <si>
    <t>devcst</t>
  </si>
  <si>
    <t>h_development_fee</t>
  </si>
  <si>
    <t>dev_fee_amt_1</t>
  </si>
  <si>
    <t xml:space="preserve">{{dev_fee_amt_1}}_x000D_
</t>
  </si>
  <si>
    <t>summ_development_fee</t>
  </si>
  <si>
    <t>development_fee</t>
  </si>
  <si>
    <t>h_o_m_mob</t>
  </si>
  <si>
    <t>o_m_mob_amt_1</t>
  </si>
  <si>
    <t xml:space="preserve">{{o_m_mob_amt_1}}_x000D_
</t>
  </si>
  <si>
    <t>summ_o_m_mob</t>
  </si>
  <si>
    <t>o_m_mob</t>
  </si>
  <si>
    <t xml:space="preserve">{{epc_contingency[n]}}_x000D_
</t>
  </si>
  <si>
    <t xml:space="preserve">{{spv_cst_dur_const[n]}}_x000D_
</t>
  </si>
  <si>
    <t xml:space="preserve">{{cst[n]}}_x000D_
</t>
  </si>
  <si>
    <t xml:space="preserve">{{devcst[n]}}_x000D_
</t>
  </si>
  <si>
    <t xml:space="preserve">{{development_fee[n]}}_x000D_
</t>
  </si>
  <si>
    <t xml:space="preserve">{{o_m_mob[n]}}_x000D_
</t>
  </si>
  <si>
    <t>EmptyInput</t>
  </si>
  <si>
    <t>[Empty cells]</t>
  </si>
  <si>
    <t>drwdn_dur_const</t>
  </si>
  <si>
    <t xml:space="preserve">{{drwdn_dur_const[n]}}_x000D_
</t>
  </si>
  <si>
    <t xml:space="preserve">[Input cell]_x000D_
</t>
  </si>
  <si>
    <t>summ_const_cst</t>
  </si>
  <si>
    <t xml:space="preserve">SUM({{const_cst[:]}})_x000D_
</t>
  </si>
  <si>
    <t>Construction costs</t>
  </si>
  <si>
    <t>const_cst</t>
  </si>
  <si>
    <t>h_project_costs_1</t>
  </si>
  <si>
    <t>Input</t>
  </si>
  <si>
    <t>summ_financed</t>
  </si>
  <si>
    <t>financed</t>
  </si>
  <si>
    <t>tot</t>
  </si>
  <si>
    <t>h_eq_draw_down</t>
  </si>
  <si>
    <t>h_pro_rata_drwdn</t>
  </si>
  <si>
    <t xml:space="preserve">{{financed[n]}}_x000D_
</t>
  </si>
  <si>
    <t>summ_eq_pro_rata_drwdn</t>
  </si>
  <si>
    <t xml:space="preserve">SUM({{eq_pro_rata_drwdn[:48]}})_x000D_
</t>
  </si>
  <si>
    <t>eq_pro_rata_drwdn</t>
  </si>
  <si>
    <t>h_active_invst_prof</t>
  </si>
  <si>
    <t xml:space="preserve">{{eq_pro_rata_drwdn[n]}}_x000D_
</t>
  </si>
  <si>
    <t>summ_drwdn_dur_const</t>
  </si>
  <si>
    <t xml:space="preserve">SUM({{drwdn_dur_const[:48]}})_x000D_
</t>
  </si>
  <si>
    <t>h_frst_mdl_column</t>
  </si>
  <si>
    <t xml:space="preserve">{{counter[n-1]}}+1_x000D_
</t>
  </si>
  <si>
    <t xml:space="preserve">MAX({{counter[:]}})_x000D_
</t>
  </si>
  <si>
    <t xml:space="preserve">{{counter[n]}}_x000D_
</t>
  </si>
  <si>
    <t xml:space="preserve">IF({{counter[n]}}=1,1,0)_x000D_
</t>
  </si>
  <si>
    <t>frst_dt_time_rulers_1</t>
  </si>
  <si>
    <t xml:space="preserve">{{frst_dt_time_rulers_1}}_x000D_
</t>
  </si>
  <si>
    <t>fin_yr_end_mo_num</t>
  </si>
  <si>
    <t xml:space="preserve">{{fin_yr_end_mo_num}}_x000D_
</t>
  </si>
  <si>
    <t>fin_yr_enddt_frst_mdl_prd_1</t>
  </si>
  <si>
    <t xml:space="preserve">{{fin_yr_enddt_frst_mdl_prd_1}}_x000D_
</t>
  </si>
  <si>
    <t>financial_year</t>
  </si>
  <si>
    <t>length_op_prd</t>
  </si>
  <si>
    <t xml:space="preserve">{{length_op_prd}}_x000D_
</t>
  </si>
  <si>
    <t>constprd</t>
  </si>
  <si>
    <t xml:space="preserve">{{constprd[n]}}_x000D_
</t>
  </si>
  <si>
    <t>h_fin_close_dt_flag</t>
  </si>
  <si>
    <t>fin_close_dt_1</t>
  </si>
  <si>
    <t>summ_constprd</t>
  </si>
  <si>
    <t xml:space="preserve">SUM({{constprd[:]}})_x000D_
</t>
  </si>
  <si>
    <t>constprd_length_2</t>
  </si>
  <si>
    <t xml:space="preserve">{{constprd_length_2}}_x000D_
</t>
  </si>
  <si>
    <t>h_constprd_flag</t>
  </si>
  <si>
    <t xml:space="preserve">SUM({{hconstprdflag.constprd[:]}})_x000D_
</t>
  </si>
  <si>
    <t>h_frst_op_prd_flag</t>
  </si>
  <si>
    <t>Equity - Base case 1</t>
  </si>
  <si>
    <t>h_share_capital</t>
  </si>
  <si>
    <t>shcap_bal_beg</t>
  </si>
  <si>
    <t xml:space="preserve">{{shcap_bal_beg[n]}}_x000D_
</t>
  </si>
  <si>
    <t>lst_op_prd_flag</t>
  </si>
  <si>
    <t xml:space="preserve">{{lst_op_prd_flag[n]}}_x000D_
</t>
  </si>
  <si>
    <t>summ_shcap_redemption_pos</t>
  </si>
  <si>
    <t xml:space="preserve">SUM({{shcap_redemption_pos[:]}})_x000D_
</t>
  </si>
  <si>
    <t>shcap_redemption_pos</t>
  </si>
  <si>
    <t xml:space="preserve">{{shcap_bal_beg[n]}}*{{lst_op_prd_flag[n]}}_x000D_
</t>
  </si>
  <si>
    <t>summ_shcap_redemption</t>
  </si>
  <si>
    <t xml:space="preserve">SUM({{shcap_redemption[:]}})_x000D_
</t>
  </si>
  <si>
    <t>Share capital redemption</t>
  </si>
  <si>
    <t>shcap_redemption</t>
  </si>
  <si>
    <t xml:space="preserve">-1*{{shcap_redemption_pos[n]}}_x000D_
</t>
  </si>
  <si>
    <t xml:space="preserve">{{shcap_bal[n-1]}}_x000D_
</t>
  </si>
  <si>
    <t xml:space="preserve">{{shcap_redemption_pos[n]}}_x000D_
</t>
  </si>
  <si>
    <t>shcap_bal</t>
  </si>
  <si>
    <t>h_ret_earnings</t>
  </si>
  <si>
    <t>bal_beg</t>
  </si>
  <si>
    <t xml:space="preserve">{{bal[n-1]}}_x000D_
</t>
  </si>
  <si>
    <t>pft_after_tax</t>
  </si>
  <si>
    <t xml:space="preserve">{{pft_after_tax[n]}}_x000D_
</t>
  </si>
  <si>
    <t>pd_pos</t>
  </si>
  <si>
    <t xml:space="preserve">{{pd_pos[n]}}_x000D_
</t>
  </si>
  <si>
    <t>bal</t>
  </si>
  <si>
    <t>h_retained_cash</t>
  </si>
  <si>
    <t>cshbal_beg</t>
  </si>
  <si>
    <t xml:space="preserve">{{cshbal[n-1]}}_x000D_
</t>
  </si>
  <si>
    <t>cf_avail_divd</t>
  </si>
  <si>
    <t xml:space="preserve">{{cf_avail_divd[n]}}_x000D_
</t>
  </si>
  <si>
    <t>cshbal</t>
  </si>
  <si>
    <t xml:space="preserve">{{cshbal_beg[n]}}+{{cf_avail_divd[n]}}-{{pd_pos[n]}}_x000D_
</t>
  </si>
  <si>
    <t>h_dividends</t>
  </si>
  <si>
    <t xml:space="preserve">{{bal_beg[n]}}_x000D_
</t>
  </si>
  <si>
    <t>earnings_avail_dividend</t>
  </si>
  <si>
    <t xml:space="preserve">{{cshbal_beg[n]}}_x000D_
</t>
  </si>
  <si>
    <t>csh_avail</t>
  </si>
  <si>
    <t xml:space="preserve">MAX(0,SUM(§{{cshbal_beg[n]}}, {{cf_avail_divd[n]}}§))_x000D_
</t>
  </si>
  <si>
    <t xml:space="preserve">{{earnings_avail_dividend[n]}}_x000D_
</t>
  </si>
  <si>
    <t xml:space="preserve">{{csh_avail[n]}}_x000D_
</t>
  </si>
  <si>
    <t>summ_pd_pos</t>
  </si>
  <si>
    <t xml:space="preserve">SUM({{pd_pos[:]}})_x000D_
</t>
  </si>
  <si>
    <t xml:space="preserve">MIN(§{{earnings_avail_dividend[n]}}, {{csh_avail[n]}}§)_x000D_
</t>
  </si>
  <si>
    <t>summ_dividends_paid</t>
  </si>
  <si>
    <t xml:space="preserve">SUM({{dividends_paid[:]}})_x000D_
</t>
  </si>
  <si>
    <t>Dividends paid</t>
  </si>
  <si>
    <t>dividends_paid</t>
  </si>
  <si>
    <t xml:space="preserve">-1*{{pd_pos[n]}}_x000D_
</t>
  </si>
  <si>
    <t>h_is</t>
  </si>
  <si>
    <t>summ_ebitda</t>
  </si>
  <si>
    <t xml:space="preserve">SUM({{ebitda[:]}})_x000D_
</t>
  </si>
  <si>
    <t>ebitda</t>
  </si>
  <si>
    <t>fixed_ast_depr</t>
  </si>
  <si>
    <t xml:space="preserve">{{fixed_ast_depr[n]}}_x000D_
</t>
  </si>
  <si>
    <t>Fixed asset depreciation</t>
  </si>
  <si>
    <t>summ_ebit</t>
  </si>
  <si>
    <t xml:space="preserve">SUM({{ebit[:]}})_x000D_
</t>
  </si>
  <si>
    <t>ebit</t>
  </si>
  <si>
    <t xml:space="preserve">{{ebitda[n]}}+SUM({{fixed_ast_depr[n]}})_x000D_
</t>
  </si>
  <si>
    <t>summ_pft_before_tax</t>
  </si>
  <si>
    <t xml:space="preserve">SUM({{pft_before_tax[:]}})_x000D_
</t>
  </si>
  <si>
    <t>pft_before_tax</t>
  </si>
  <si>
    <t>summ_pft_after_tax</t>
  </si>
  <si>
    <t xml:space="preserve">SUM({{pft_after_tax[:]}})_x000D_
</t>
  </si>
  <si>
    <t xml:space="preserve">{{dividends_paid[n]}}_x000D_
</t>
  </si>
  <si>
    <t>summ_additions_ret_earnings</t>
  </si>
  <si>
    <t xml:space="preserve">SUM({{additions_ret_earnings[:]}})_x000D_
</t>
  </si>
  <si>
    <t>additions_ret_earnings</t>
  </si>
  <si>
    <t xml:space="preserve">{{pft_after_tax[n]}}+{{dividends_paid[n]}}_x000D_
</t>
  </si>
  <si>
    <t>h_cf_statement</t>
  </si>
  <si>
    <t>summ_op_cashflow</t>
  </si>
  <si>
    <t xml:space="preserve">SUM({{op_cashflow[:]}})_x000D_
</t>
  </si>
  <si>
    <t>op_cashflow</t>
  </si>
  <si>
    <t xml:space="preserve">{{const_cst[n]}}_x000D_
</t>
  </si>
  <si>
    <t>cashflow_avail_senior_debt</t>
  </si>
  <si>
    <t>summ_cf_avail_dsra</t>
  </si>
  <si>
    <t xml:space="preserve">SUM({{cf_avail_dsra[:]}})_x000D_
</t>
  </si>
  <si>
    <t>cf_avail_dsra</t>
  </si>
  <si>
    <t>summ_cashflow_avail_shln</t>
  </si>
  <si>
    <t xml:space="preserve">SUM({{cashflow_avail_shln[:]}})_x000D_
</t>
  </si>
  <si>
    <t>cashflow_avail_shln</t>
  </si>
  <si>
    <t>summ_cashflow_avail_shcap_redemption</t>
  </si>
  <si>
    <t xml:space="preserve">SUM({{cashflow_avail_shcap_redemption[:]}})_x000D_
</t>
  </si>
  <si>
    <t>cashflow_avail_shcap_redemption</t>
  </si>
  <si>
    <t xml:space="preserve">{{shcap_redemption[n]}}_x000D_
</t>
  </si>
  <si>
    <t>summ_cf_avail_divd</t>
  </si>
  <si>
    <t xml:space="preserve">SUM({{cf_avail_divd[:]}})_x000D_
</t>
  </si>
  <si>
    <t xml:space="preserve">{{cashflow_avail_shcap_redemption[n]}}+{{shcap_redemption[n]}}_x000D_
</t>
  </si>
  <si>
    <t>summ_net_cash_flow</t>
  </si>
  <si>
    <t xml:space="preserve">SUM({{net_cash_flow[:]}})_x000D_
</t>
  </si>
  <si>
    <t>net_cash_flow</t>
  </si>
  <si>
    <t xml:space="preserve">{{cf_avail_divd[n]}}+{{dividends_paid[n]}}_x000D_
</t>
  </si>
  <si>
    <t>h_balance_sheet</t>
  </si>
  <si>
    <t>h_non_cur_ast</t>
  </si>
  <si>
    <t>fixed_ast_bal</t>
  </si>
  <si>
    <t xml:space="preserve">{{fixed_ast_bal[n]}}_x000D_
</t>
  </si>
  <si>
    <t>non_cur_ast</t>
  </si>
  <si>
    <t xml:space="preserve">SUM({{fixed_ast_bal[n]}})_x000D_
</t>
  </si>
  <si>
    <t>h_current_assets</t>
  </si>
  <si>
    <t xml:space="preserve">{{cshbal[n]}}_x000D_
</t>
  </si>
  <si>
    <t>current_assets</t>
  </si>
  <si>
    <t>total_assets</t>
  </si>
  <si>
    <t xml:space="preserve">{{current_assets[n]}}+{{non_cur_ast[n]}}_x000D_
</t>
  </si>
  <si>
    <t xml:space="preserve">{{shcap_bal[n]}}_x000D_
</t>
  </si>
  <si>
    <t xml:space="preserve">{{bal[n]}}_x000D_
</t>
  </si>
  <si>
    <t>tot_liab</t>
  </si>
  <si>
    <t>h_bs_chk</t>
  </si>
  <si>
    <t xml:space="preserve">{{total_assets[n]}}_x000D_
</t>
  </si>
  <si>
    <t xml:space="preserve">{{tot_liab[n]}}_x000D_
</t>
  </si>
  <si>
    <t>Summarization</t>
  </si>
  <si>
    <t>summ_bs</t>
  </si>
  <si>
    <t xml:space="preserve">IF(SUM({{bs[:]}})&lt;&gt;0,1,0)_x000D_
</t>
  </si>
  <si>
    <t>bs</t>
  </si>
  <si>
    <t xml:space="preserve">IF(ABS({{total_assets[n]}}-{{tot_liab[n]}})&gt;{{CHK_TOL[]}},1,0)_x000D_
</t>
  </si>
  <si>
    <t>summ_bs_difference</t>
  </si>
  <si>
    <t xml:space="preserve">SUM({{bs_difference[:]}})_x000D_
</t>
  </si>
  <si>
    <t>bs_difference</t>
  </si>
  <si>
    <t xml:space="preserve">{{total_assets[n]}}-{{tot_liab[n]}}_x000D_
</t>
  </si>
  <si>
    <t>InpC - Base case 1</t>
  </si>
  <si>
    <t xml:space="preserve">RIGHT(CELL("filename",{{0}}),LEN(CELL("filename",{{0}}))-SEARCH("]",CELL("filename",{{0}})))&amp;" - "&amp;{{3}}_x000D_
</t>
  </si>
  <si>
    <t xml:space="preserve">IF({{active_scenario_1[n]}}={{active_scenario_2}},"q","")_x000D_
</t>
  </si>
  <si>
    <t xml:space="preserve">IF({{active_scenario_3[n]}}={{active_scenario_2}},"q","")_x000D_
</t>
  </si>
  <si>
    <t>q</t>
  </si>
  <si>
    <t>active_scenario_2</t>
  </si>
  <si>
    <t>active_scenario_4</t>
  </si>
  <si>
    <t>active_scenario_1</t>
  </si>
  <si>
    <t>active_scenario_3</t>
  </si>
  <si>
    <t>comparison_scenario_1</t>
  </si>
  <si>
    <t>comparison_scenario_2</t>
  </si>
  <si>
    <t>base_case_1</t>
  </si>
  <si>
    <t>base_case_3</t>
  </si>
  <si>
    <t>base_case_2</t>
  </si>
  <si>
    <t>5, 7</t>
  </si>
  <si>
    <t>input_differences</t>
  </si>
  <si>
    <t xml:space="preserve">IF({{base_case_2[n]}}={{base_case_1}},"Base case","")_x000D_
</t>
  </si>
  <si>
    <t>frst_dt_time_rulers</t>
  </si>
  <si>
    <t xml:space="preserve">IF(INDEX({{frst_dt_time_rulers_2[:]}},{{comparison_scenario_2}})="",IF(INDEX({{frst_dt_time_rulers_2[:]}},{{base_case_3}})={{frst_dt_time_rulers_1}},"vw","tu"),IF(INDEX({{frst_dt_time_rulers_2[:]}},{{comparison_scenario_2}})={{frst_dt_time_rulers_1}},"vw","tu"))_x000D_
</t>
  </si>
  <si>
    <t>frst_dt_time_rulers_2</t>
  </si>
  <si>
    <t>fin_yr_enddt_frst_mdl_prd</t>
  </si>
  <si>
    <t xml:space="preserve">IF(INDEX({{fin_yr_enddt_frst_mdl_prd_2[:]}},{{comparison_scenario_2}})="",IF(INDEX({{fin_yr_enddt_frst_mdl_prd_2[:]}},{{base_case_3}})={{fin_yr_enddt_frst_mdl_prd_1}},"vw","tu"),IF(INDEX({{fin_yr_enddt_frst_mdl_prd_2[:]}},{{comparison_scenario_2}})={{fin_yr_enddt_frst_mdl_prd_1}},"vw","tu"))_x000D_
</t>
  </si>
  <si>
    <t>fin_yr_enddt_frst_mdl_prd_2</t>
  </si>
  <si>
    <t>htimingassumptions.mo</t>
  </si>
  <si>
    <t xml:space="preserve">IF(INDEX({{htimingassumptions.fin_yr_end_mo_num[:]}},{{comparison_scenario_2}})="",IF(INDEX({{htimingassumptions.fin_yr_end_mo_num[:]}},{{base_case_3}})={{fin_yr_end_mo_num}},"vw","tu"),IF(INDEX({{htimingassumptions.fin_yr_end_mo_num[:]}},{{comparison_scenario_2}})={{fin_yr_end_mo_num}},"vw","tu"))_x000D_
</t>
  </si>
  <si>
    <t>mo</t>
  </si>
  <si>
    <t>htimingassumptions.fin_yr_end_mo_num</t>
  </si>
  <si>
    <t>length_op_prd_2</t>
  </si>
  <si>
    <t xml:space="preserve">IF(INDEX({{length_op_prd_1[:]}},{{comparison_scenario_2}})="",IF(INDEX({{length_op_prd_1[:]}},{{base_case_3}})={{length_op_prd}},"vw","tu"),IF(INDEX({{length_op_prd_1[:]}},{{comparison_scenario_2}})={{length_op_prd}},"vw","tu"))_x000D_
</t>
  </si>
  <si>
    <t>length_op_prd_1</t>
  </si>
  <si>
    <t>escalation_prd_end_mo</t>
  </si>
  <si>
    <t>vw</t>
  </si>
  <si>
    <t>fin_close_dt</t>
  </si>
  <si>
    <t>fin_close_dt_2</t>
  </si>
  <si>
    <t>constprd_length_1</t>
  </si>
  <si>
    <t xml:space="preserve">IF(INDEX({{constprd_length_3[:]}},{{comparison_scenario_2}})="",IF(INDEX({{constprd_length_3[:]}},{{base_case_3}})={{constprd_length_2}},"vw","tu"),IF(INDEX({{constprd_length_3[:]}},{{comparison_scenario_2}})={{constprd_length_2}},"vw","tu"))_x000D_
</t>
  </si>
  <si>
    <t>constprd_length_3</t>
  </si>
  <si>
    <t>length_of_ppa</t>
  </si>
  <si>
    <t>htimingassumptions.length_of_ppa_2</t>
  </si>
  <si>
    <t xml:space="preserve">IF(INDEX({{htimingassumptions.length_of_ppa_1[:]}},{{comparison_scenario_2}})="",IF(INDEX({{htimingassumptions.length_of_ppa_1[:]}},{{base_case_3}})={{length_of_ppa}},"vw","tu"),IF(INDEX({{htimingassumptions.length_of_ppa_1[:]}},{{comparison_scenario_2}})={{length_of_ppa}},"vw","tu"))_x000D_
</t>
  </si>
  <si>
    <t>htimingassumptions.length_of_ppa_1</t>
  </si>
  <si>
    <t>extend_ppa_event_dly</t>
  </si>
  <si>
    <t>yes_no</t>
  </si>
  <si>
    <t>cntr_extension</t>
  </si>
  <si>
    <t>epc_cost_3</t>
  </si>
  <si>
    <t xml:space="preserve">IF(INDEX({{epc_cost_2[:]}},{{comparison_scenario_2}})="",IF(INDEX({{epc_cost_2[:]}},{{base_case_3}})={{epc_cost_1}},"vw","tu"),IF(INDEX({{epc_cost_2[:]}},{{comparison_scenario_2}})={{epc_cost_1}},"vw","tu"))_x000D_
</t>
  </si>
  <si>
    <t>epc_cost_2</t>
  </si>
  <si>
    <t>epc_spent_contg_3</t>
  </si>
  <si>
    <t xml:space="preserve">IF(INDEX({{epc_spent_contg_2[:]}},{{comparison_scenario_2}})="",IF(INDEX({{epc_spent_contg_2[:]}},{{base_case_3}})={{epc_spent_contg_1}},"vw","tu"),IF(INDEX({{epc_spent_contg_2[:]}},{{comparison_scenario_2}})={{epc_spent_contg_1}},"vw","tu"))_x000D_
</t>
  </si>
  <si>
    <t>epc_spent_contg_2</t>
  </si>
  <si>
    <t>ann_spv_3</t>
  </si>
  <si>
    <t xml:space="preserve">IF(INDEX({{ann_spv_2[:]}},{{comparison_scenario_2}})="",IF(INDEX({{ann_spv_2[:]}},{{base_case_3}})={{ann_spv_1}},"vw","tu"),IF(INDEX({{ann_spv_2[:]}},{{comparison_scenario_2}})={{ann_spv_1}},"vw","tu"))_x000D_
</t>
  </si>
  <si>
    <t>ann_spv_2</t>
  </si>
  <si>
    <t>const_insurance_amt_3</t>
  </si>
  <si>
    <t xml:space="preserve">IF(INDEX({{const_insurance_amt_2[:]}},{{comparison_scenario_2}})="",IF(INDEX({{const_insurance_amt_2[:]}},{{base_case_3}})={{const_insurance_amt_1}},"vw","tu"),IF(INDEX({{const_insurance_amt_2[:]}},{{comparison_scenario_2}})={{const_insurance_amt_1}},"vw","tu"))_x000D_
</t>
  </si>
  <si>
    <t>const_insurance_amt_2</t>
  </si>
  <si>
    <t>devcst_amt_3</t>
  </si>
  <si>
    <t xml:space="preserve">IF(INDEX({{devcst_amt_2[:]}},{{comparison_scenario_2}})="",IF(INDEX({{devcst_amt_2[:]}},{{base_case_3}})={{devcst_amt_1}},"vw","tu"),IF(INDEX({{devcst_amt_2[:]}},{{comparison_scenario_2}})={{devcst_amt_1}},"vw","tu"))_x000D_
</t>
  </si>
  <si>
    <t>devcst_amt_2</t>
  </si>
  <si>
    <t>dev_fee_amt_3</t>
  </si>
  <si>
    <t xml:space="preserve">IF(INDEX({{dev_fee_amt_2[:]}},{{comparison_scenario_2}})="",IF(INDEX({{dev_fee_amt_2[:]}},{{base_case_3}})={{dev_fee_amt_1}},"vw","tu"),IF(INDEX({{dev_fee_amt_2[:]}},{{comparison_scenario_2}})={{dev_fee_amt_1}},"vw","tu"))_x000D_
</t>
  </si>
  <si>
    <t>dev_fee_amt_2</t>
  </si>
  <si>
    <t>o_m_mob_amt_3</t>
  </si>
  <si>
    <t xml:space="preserve">IF(INDEX({{o_m_mob_amt_2[:]}},{{comparison_scenario_2}})="",IF(INDEX({{o_m_mob_amt_2[:]}},{{base_case_3}})={{o_m_mob_amt_1}},"vw","tu"),IF(INDEX({{o_m_mob_amt_2[:]}},{{comparison_scenario_2}})={{o_m_mob_amt_1}},"vw","tu"))_x000D_
</t>
  </si>
  <si>
    <t>o_m_mob_amt_2</t>
  </si>
  <si>
    <t>h_depreciation</t>
  </si>
  <si>
    <t>ar_bal</t>
  </si>
  <si>
    <t>ap_bal</t>
  </si>
  <si>
    <t>chk_tolerance_level</t>
  </si>
  <si>
    <t>num_prds_yr</t>
  </si>
  <si>
    <t>h_timeline_label</t>
  </si>
  <si>
    <t>input_row_template_relocation_macro</t>
  </si>
  <si>
    <t>h_epc_profile</t>
  </si>
  <si>
    <t>NCA - Base case 1</t>
  </si>
  <si>
    <t>h_depr_fixed_ast</t>
  </si>
  <si>
    <t xml:space="preserve">{{num_prds_yr}}_x000D_
</t>
  </si>
  <si>
    <t>summ_pos</t>
  </si>
  <si>
    <t xml:space="preserve">SUM({{pos[:]}})_x000D_
</t>
  </si>
  <si>
    <t>pos</t>
  </si>
  <si>
    <t>summ_fixed_ast_depr</t>
  </si>
  <si>
    <t xml:space="preserve">SUM({{fixed_ast_depr[:]}})_x000D_
</t>
  </si>
  <si>
    <t xml:space="preserve">-1*{{pos[n]}}_x000D_
</t>
  </si>
  <si>
    <t>h_fixed_ast_bal</t>
  </si>
  <si>
    <t>beg</t>
  </si>
  <si>
    <t xml:space="preserve">{{fixed_ast_bal[n-1]}}_x000D_
</t>
  </si>
  <si>
    <t xml:space="preserve">{{pos[n]}}_x000D_
</t>
  </si>
  <si>
    <t>S&amp;U - Base case 1</t>
  </si>
  <si>
    <t>h_source_of_cash</t>
  </si>
  <si>
    <t>summ_sources_of_cash</t>
  </si>
  <si>
    <t>sources_of_cash</t>
  </si>
  <si>
    <t>h_uses_of_cash</t>
  </si>
  <si>
    <t>summ_uses_of_cash</t>
  </si>
  <si>
    <t>uses_of_cash</t>
  </si>
  <si>
    <t xml:space="preserve">{{sources_of_cash[n]}}_x000D_
</t>
  </si>
  <si>
    <t xml:space="preserve">{{uses_of_cash[n]}}_x000D_
</t>
  </si>
  <si>
    <t>summ_sources_chk</t>
  </si>
  <si>
    <t xml:space="preserve">IF(SUM({{sources_chk[:]}})&lt;&gt;0,1,0)_x000D_
</t>
  </si>
  <si>
    <t>sources_chk</t>
  </si>
  <si>
    <t xml:space="preserve">IF(ABS({{sources_of_cash[n]}}-{{uses_of_cash[n]}})&gt;{{CHK_TOL[]}},1,0)_x000D_
</t>
  </si>
  <si>
    <t>summ_sources_difference</t>
  </si>
  <si>
    <t xml:space="preserve">SUM({{sources_difference[:]}})_x000D_
</t>
  </si>
  <si>
    <t>sources_difference</t>
  </si>
  <si>
    <t xml:space="preserve">{{sources_of_cash[n]}}-{{uses_of_cash[n]}}_x000D_
</t>
  </si>
  <si>
    <t>Solve - Base case 1</t>
  </si>
  <si>
    <t>h_checks</t>
  </si>
  <si>
    <t>Solve!F44</t>
  </si>
  <si>
    <t>summ_Solve!F44</t>
  </si>
  <si>
    <t xml:space="preserve">SUM({{Solve!F44[:]}})_x000D_
</t>
  </si>
  <si>
    <t>Time - Base case 1</t>
  </si>
  <si>
    <t>summ_flag</t>
  </si>
  <si>
    <t xml:space="preserve">SUM({{flag[:]}})_x000D_
</t>
  </si>
  <si>
    <t xml:space="preserve">{{flag[n]}}_x000D_
</t>
  </si>
  <si>
    <t>end_mo</t>
  </si>
  <si>
    <t>end_fin_flag</t>
  </si>
  <si>
    <t xml:space="preserve">{{end_fin_flag[n]}}_x000D_
</t>
  </si>
  <si>
    <t>fin_end_applicable_prd</t>
  </si>
  <si>
    <t xml:space="preserve">IF({{flag[n]}}=1,{{fin_yr_enddt_frst_mdl_prd_1}},IF({{end_fin_flag[n-1]}}=1,EOMONTH({{fin_end_applicable_prd[n-1]}},12),{{fin_end_applicable_prd[n-1]}}))_x000D_
</t>
  </si>
  <si>
    <t xml:space="preserve">{{fin_end_applicable_prd[n]}}_x000D_
</t>
  </si>
  <si>
    <t xml:space="preserve">YEAR({{fin_end_applicable_prd[n]}})_x000D_
</t>
  </si>
  <si>
    <t>fin_close_dt_flag</t>
  </si>
  <si>
    <t xml:space="preserve">{{fin_close_dt_flag[n]}}_x000D_
</t>
  </si>
  <si>
    <t>frst_op_prd_flag</t>
  </si>
  <si>
    <t xml:space="preserve">{{frst_op_prd_flag[n]}}_x000D_
</t>
  </si>
  <si>
    <t>frst_post_op_prd_flag</t>
  </si>
  <si>
    <t xml:space="preserve">{{frst_post_op_prd_flag[n]}}_x000D_
</t>
  </si>
  <si>
    <t>summ_fin_close_dt_flag</t>
  </si>
  <si>
    <t xml:space="preserve">SUM({{fin_close_dt_flag[:]}})_x000D_
</t>
  </si>
  <si>
    <t>h_frst_constprd_flag</t>
  </si>
  <si>
    <t xml:space="preserve">{{fin_close_dt_flag[n-1]}}_x000D_
</t>
  </si>
  <si>
    <t>h_end_constprd_flag</t>
  </si>
  <si>
    <t xml:space="preserve">SUM({{hendconstprdflag.constprd[:]}})_x000D_
</t>
  </si>
  <si>
    <t>hendconstprdflag.constprd</t>
  </si>
  <si>
    <t xml:space="preserve">{{hendconstprdflag.constprd[n]}}_x000D_
</t>
  </si>
  <si>
    <t>summ_frst_op_prd_flag</t>
  </si>
  <si>
    <t xml:space="preserve">SUM({{frst_op_prd_flag[:]}})_x000D_
</t>
  </si>
  <si>
    <t xml:space="preserve">{{hendconstprdflag.constprd[n-1]}}_x000D_
</t>
  </si>
  <si>
    <t>h_lst_op_prd_flag</t>
  </si>
  <si>
    <t xml:space="preserve">{{length_of_ppa}}_x000D_
</t>
  </si>
  <si>
    <t xml:space="preserve">{{cntr_extension}}_x000D_
</t>
  </si>
  <si>
    <t>end</t>
  </si>
  <si>
    <t>summ_lst_op_prd_flag</t>
  </si>
  <si>
    <t xml:space="preserve">SUM({{lst_op_prd_flag[:]}})_x000D_
</t>
  </si>
  <si>
    <t>h_op_prd_flag</t>
  </si>
  <si>
    <t>summ_op_prd_flag</t>
  </si>
  <si>
    <t xml:space="preserve">SUM({{op_prd_flag[:]}})_x000D_
</t>
  </si>
  <si>
    <t>op_prd_flag</t>
  </si>
  <si>
    <t xml:space="preserve">{{op_prd_flag[n-1]}}+{{frst_op_prd_flag[n]}}-{{lst_op_prd_flag[n-1]}}_x000D_
</t>
  </si>
  <si>
    <t>h_frst_post_op_prd_flag</t>
  </si>
  <si>
    <t xml:space="preserve">{{lst_op_prd_flag[n-1]}}_x000D_
</t>
  </si>
  <si>
    <t>end_1</t>
  </si>
  <si>
    <t xml:space="preserve">{{end_1}}_x000D_
</t>
  </si>
  <si>
    <t xml:space="preserve">SUM({{end_2[:]}})_x000D_
</t>
  </si>
  <si>
    <t>end_2</t>
  </si>
  <si>
    <t xml:space="preserve">{{end_2[n]}}_x000D_
</t>
  </si>
  <si>
    <t>h_escalation_prd_yr_end_flag</t>
  </si>
  <si>
    <t xml:space="preserve">{{escalation_prd_end_mo}}_x000D_
</t>
  </si>
  <si>
    <t>h_period_number</t>
  </si>
  <si>
    <t xml:space="preserve">{{op_prd_flag[n]}}_x000D_
</t>
  </si>
  <si>
    <t>cntr</t>
  </si>
  <si>
    <t xml:space="preserve">{{cntr[n-1]}}+{{op_prd_flag[n]}}_x000D_
</t>
  </si>
  <si>
    <t>cntr_qtr</t>
  </si>
  <si>
    <t xml:space="preserve">IF({{cntr_qtr[n-1]}}={{num_prds_yr}},1,{{cntr_qtr[n-1]}}+1)*{{op_prd_flag[n]}}_x000D_
</t>
  </si>
  <si>
    <t>h_cntr_yr_num</t>
  </si>
  <si>
    <t>cntr_yr_num</t>
  </si>
  <si>
    <t xml:space="preserve">({{cntr_yr_num[n-1]}}+{{end_fin_flag[n-1]}})*{{op_prd_flag[n]}}_x000D_
</t>
  </si>
  <si>
    <t>days_in_period</t>
  </si>
  <si>
    <t>model_track_tolerance_level</t>
  </si>
  <si>
    <t xml:space="preserve"> Model track tolerance level </t>
  </si>
  <si>
    <t>days_in_year</t>
  </si>
  <si>
    <t xml:space="preserve"> Days in year</t>
  </si>
  <si>
    <t>standard_monetary_unit</t>
  </si>
  <si>
    <t xml:space="preserve"> Standard Monetary Unit</t>
  </si>
  <si>
    <t>usc__us</t>
  </si>
  <si>
    <t xml:space="preserve"> US$c / US$ </t>
  </si>
  <si>
    <t>gwh_to_kwh_conversion</t>
  </si>
  <si>
    <t xml:space="preserve"> GWh to KWh conversion </t>
  </si>
  <si>
    <t>CPI ESCALATION</t>
  </si>
  <si>
    <t>CPI escalation factor</t>
  </si>
  <si>
    <t>Plant net capacity</t>
  </si>
  <si>
    <t>Plant throughput</t>
  </si>
  <si>
    <t>Plant availability</t>
  </si>
  <si>
    <t>Ramp-up start quarter (construction)</t>
  </si>
  <si>
    <t>Ramp-up duration</t>
  </si>
  <si>
    <t>REVENUE ASSUMPTIONS</t>
  </si>
  <si>
    <t>PPA cost percentage</t>
  </si>
  <si>
    <t>Recovery rate</t>
  </si>
  <si>
    <t>CPI escalation rate</t>
  </si>
  <si>
    <t>hours_in_day</t>
  </si>
  <si>
    <t>Hours in day</t>
  </si>
  <si>
    <t>h_generation</t>
  </si>
  <si>
    <t>GENERATION</t>
  </si>
  <si>
    <t>Hours in period</t>
  </si>
  <si>
    <t>Waste throughput</t>
  </si>
  <si>
    <t>Net generation</t>
  </si>
  <si>
    <t>h_revenue</t>
  </si>
  <si>
    <t>REVENUE</t>
  </si>
  <si>
    <t>Gate fee revenue</t>
  </si>
  <si>
    <t>Grid sales revenue</t>
  </si>
  <si>
    <t>Gross grid sales revenue</t>
  </si>
  <si>
    <t>ppa_cost</t>
  </si>
  <si>
    <t>PPA cost</t>
  </si>
  <si>
    <t>Net grid sales revenue</t>
  </si>
  <si>
    <t>Embedded benefits revenue</t>
  </si>
  <si>
    <t>Recovered materials revenue</t>
  </si>
  <si>
    <t>Total revenue</t>
  </si>
  <si>
    <t>CONSTRUCTION QUARTER COUNTER</t>
  </si>
  <si>
    <t>Construction quarter counter</t>
  </si>
  <si>
    <t>tonnes/hr</t>
  </si>
  <si>
    <t>quarters</t>
  </si>
  <si>
    <t>hours</t>
  </si>
  <si>
    <t>Timestamp</t>
  </si>
  <si>
    <t>Description</t>
  </si>
  <si>
    <t>Range Index</t>
  </si>
  <si>
    <t>Top Left</t>
  </si>
  <si>
    <t>Bottom Right</t>
  </si>
  <si>
    <t>2026-03-28T08:41:12.067Z</t>
  </si>
  <si>
    <t>Edit on Check, ConCost, ConFin, ConTime, Debt, DSRA, Equity, Esc, FS Qtr, InpC, InpS -m, Metrics, NCA, Ops, S&amp;U, Solve, Tax, Time: 46 built, 1 deleted</t>
  </si>
  <si>
    <t>Revenue</t>
  </si>
  <si>
    <t>DIRECT COST ASSUMPTIONS</t>
  </si>
  <si>
    <t>APC residue rate</t>
  </si>
  <si>
    <t>APC residue contract price (real)</t>
  </si>
  <si>
    <t>Inactive ash rate</t>
  </si>
  <si>
    <t>Inactive ash contract price (real)</t>
  </si>
  <si>
    <t>O&amp;M fee per quarter</t>
  </si>
  <si>
    <t>Reimbursable costs per quarter</t>
  </si>
  <si>
    <t>h_direct_costs</t>
  </si>
  <si>
    <t>DIRECT COSTS</t>
  </si>
  <si>
    <t>APC residue disposal</t>
  </si>
  <si>
    <t>APC residue cost</t>
  </si>
  <si>
    <t>Inactive ash disposal</t>
  </si>
  <si>
    <t>Inactive ash cost</t>
  </si>
  <si>
    <t>O&amp;M fee</t>
  </si>
  <si>
    <t>Reimbursable costs</t>
  </si>
  <si>
    <t>Contracted consumables</t>
  </si>
  <si>
    <t>Total direct costs</t>
  </si>
  <si>
    <t>2026-03-28T08:50:27.743Z</t>
  </si>
  <si>
    <t>Edit on Check, ConCost, ConFin, ConTime, Debt, DSRA, Equity, Esc, FS Qtr, InpC, InpS -m, Metrics, NCA, Ops, S&amp;U, Solve, Tax, Time: 25 built, 1 deleted</t>
  </si>
  <si>
    <t>h_overheads</t>
  </si>
  <si>
    <t>OVERHEADS</t>
  </si>
  <si>
    <t>Rates</t>
  </si>
  <si>
    <t>MSA</t>
  </si>
  <si>
    <t>Insurance</t>
  </si>
  <si>
    <t>Contingency</t>
  </si>
  <si>
    <t>Rent</t>
  </si>
  <si>
    <t>Legals and professional</t>
  </si>
  <si>
    <t>Water costs</t>
  </si>
  <si>
    <t>Fuel testing</t>
  </si>
  <si>
    <t>EA permit fee</t>
  </si>
  <si>
    <t>Annual audit</t>
  </si>
  <si>
    <t>Opex contingency</t>
  </si>
  <si>
    <t>Rent for surface water drainage</t>
  </si>
  <si>
    <t>Telephones/bank charges</t>
  </si>
  <si>
    <t>Bank charges</t>
  </si>
  <si>
    <t>2026-03-28T08:51:06.802Z</t>
  </si>
  <si>
    <t>Edit on Check, ConCost, ConFin, ConTime, Debt, DSRA, Equity, Esc, FS Qtr, InpC, InpS -m, Metrics, NCA, Ops, S&amp;U, Solve, Tax, Time: 47 built, 1 deleted</t>
  </si>
  <si>
    <t>h_rev_assumptions</t>
  </si>
  <si>
    <t>h_dir_cst_assumptions</t>
  </si>
  <si>
    <t>h_const_qtr_counter</t>
  </si>
  <si>
    <t>h_cpi_escalation</t>
  </si>
  <si>
    <t>cpi_rt_1</t>
  </si>
  <si>
    <t xml:space="preserve">{{cpi_rt_1}}_x000D_
</t>
  </si>
  <si>
    <t>tonnes_hr</t>
  </si>
  <si>
    <t>ramp_up_strt_qtr_const_1</t>
  </si>
  <si>
    <t xml:space="preserve">IF(INDEX({{ramp_up_strt_qtr_const_2[:]}},{{comparison_scenario_2}})="",IF(INDEX({{ramp_up_strt_qtr_const_2[:]}},{{base_case_3}})={{ramp_up_strt_qtr_const_1}},"vw","tu"),IF(INDEX({{ramp_up_strt_qtr_const_2[:]}},{{comparison_scenario_2}})={{ramp_up_strt_qtr_const_1}},"vw","tu"))_x000D_
</t>
  </si>
  <si>
    <t>ramp_up_strt_qtr_const_2</t>
  </si>
  <si>
    <t>ramp_up_duration_1</t>
  </si>
  <si>
    <t xml:space="preserve">IF(INDEX({{ramp_up_duration_2[:]}},{{comparison_scenario_2}})="",IF(INDEX({{ramp_up_duration_2[:]}},{{base_case_3}})={{ramp_up_duration_1}},"vw","tu"),IF(INDEX({{ramp_up_duration_2[:]}},{{comparison_scenario_2}})={{ramp_up_duration_1}},"vw","tu"))_x000D_
</t>
  </si>
  <si>
    <t>ramp_up_duration_2</t>
  </si>
  <si>
    <t>ppa_cst_pct_1</t>
  </si>
  <si>
    <t>ppa_cst_pct_3</t>
  </si>
  <si>
    <t xml:space="preserve">IF(INDEX({{ppa_cst_pct_2[:]}},{{comparison_scenario_2}})="",IF(INDEX({{ppa_cst_pct_2[:]}},{{base_case_3}})={{ppa_cst_pct_1}},"vw","tu"),IF(INDEX({{ppa_cst_pct_2[:]}},{{comparison_scenario_2}})={{ppa_cst_pct_1}},"vw","tu"))_x000D_
</t>
  </si>
  <si>
    <t>ppa_cst_pct_2</t>
  </si>
  <si>
    <t>recovery_rate_1</t>
  </si>
  <si>
    <t>recovery_rate_3</t>
  </si>
  <si>
    <t xml:space="preserve">IF(INDEX({{recovery_rate_2[:]}},{{comparison_scenario_2}})="",IF(INDEX({{recovery_rate_2[:]}},{{base_case_3}})={{recovery_rate_1}},"vw","tu"),IF(INDEX({{recovery_rate_2[:]}},{{comparison_scenario_2}})={{recovery_rate_1}},"vw","tu"))_x000D_
</t>
  </si>
  <si>
    <t>recovery_rate_2</t>
  </si>
  <si>
    <t>cpi_rt_3</t>
  </si>
  <si>
    <t xml:space="preserve">IF(INDEX({{cpi_rt_2[:]}},{{comparison_scenario_2}})="",IF(INDEX({{cpi_rt_2[:]}},{{base_case_3}})={{cpi_rt_1}},"vw","tu"),IF(INDEX({{cpi_rt_2[:]}},{{comparison_scenario_2}})={{cpi_rt_1}},"vw","tu"))_x000D_
</t>
  </si>
  <si>
    <t>cpi_rt_2</t>
  </si>
  <si>
    <t>apcres_rt_1</t>
  </si>
  <si>
    <t xml:space="preserve">IF(INDEX({{apcres_rt_2[:]}},{{comparison_scenario_2}})="",IF(INDEX({{apcres_rt_2[:]}},{{base_case_3}})={{apcres_rt_1}},"vw","tu"),IF(INDEX({{apcres_rt_2[:]}},{{comparison_scenario_2}})={{apcres_rt_1}},"vw","tu"))_x000D_
</t>
  </si>
  <si>
    <t>apcres_rt_2</t>
  </si>
  <si>
    <t>apcres_cntrprc_real_1</t>
  </si>
  <si>
    <t>apcres_cntrprc_real_3</t>
  </si>
  <si>
    <t xml:space="preserve">IF(INDEX({{apcres_cntrprc_real_2[:]}},{{comparison_scenario_2}})="",IF(INDEX({{apcres_cntrprc_real_2[:]}},{{base_case_3}})={{apcres_cntrprc_real_1}},"vw","tu"),IF(INDEX({{apcres_cntrprc_real_2[:]}},{{comparison_scenario_2}})={{apcres_cntrprc_real_1}},"vw","tu"))_x000D_
</t>
  </si>
  <si>
    <t>apcres_cntrprc_real_2</t>
  </si>
  <si>
    <t>inactash_rt_1</t>
  </si>
  <si>
    <t xml:space="preserve">IF(INDEX({{inactash_rt_2[:]}},{{comparison_scenario_2}})="",IF(INDEX({{inactash_rt_2[:]}},{{base_case_3}})={{inactash_rt_1}},"vw","tu"),IF(INDEX({{inactash_rt_2[:]}},{{comparison_scenario_2}})={{inactash_rt_1}},"vw","tu"))_x000D_
</t>
  </si>
  <si>
    <t>inactash_rt_2</t>
  </si>
  <si>
    <t>inactash_cntrprc_real_1</t>
  </si>
  <si>
    <t>inactash_cntrprc_real_3</t>
  </si>
  <si>
    <t xml:space="preserve">IF(INDEX({{inactash_cntrprc_real_2[:]}},{{comparison_scenario_2}})="",IF(INDEX({{inactash_cntrprc_real_2[:]}},{{base_case_3}})={{inactash_cntrprc_real_1}},"vw","tu"),IF(INDEX({{inactash_cntrprc_real_2[:]}},{{comparison_scenario_2}})={{inactash_cntrprc_real_1}},"vw","tu"))_x000D_
</t>
  </si>
  <si>
    <t>inactash_cntrprc_real_2</t>
  </si>
  <si>
    <t>reimbcst_qtr_2</t>
  </si>
  <si>
    <t>reimbcst_qtr_1</t>
  </si>
  <si>
    <t>reimbcst_qtr_3</t>
  </si>
  <si>
    <t>units_thousand</t>
  </si>
  <si>
    <t>Ops - Base case 1</t>
  </si>
  <si>
    <t xml:space="preserve">{{ramp_up_strt_qtr_const_1}}_x000D_
</t>
  </si>
  <si>
    <t xml:space="preserve">{{ramp_up_duration_1}}_x000D_
</t>
  </si>
  <si>
    <t>const_qtr_counter</t>
  </si>
  <si>
    <t xml:space="preserve">{{const_qtr_counter[n]}}_x000D_
</t>
  </si>
  <si>
    <t xml:space="preserve">{{days_in_period[n]}}_x000D_
</t>
  </si>
  <si>
    <t>summ_hours_in_period</t>
  </si>
  <si>
    <t xml:space="preserve">SUM({{hours_in_period[:]}})_x000D_
</t>
  </si>
  <si>
    <t>hours_in_period</t>
  </si>
  <si>
    <t xml:space="preserve">{{hours_in_period[n]}}_x000D_
</t>
  </si>
  <si>
    <t>summ_wstthrpt</t>
  </si>
  <si>
    <t xml:space="preserve">SUM({{wstthrpt[:]}})_x000D_
</t>
  </si>
  <si>
    <t>wstthrpt</t>
  </si>
  <si>
    <t>summ_net_generation</t>
  </si>
  <si>
    <t xml:space="preserve">SUM({{net_generation[:]}})_x000D_
</t>
  </si>
  <si>
    <t>net_generation</t>
  </si>
  <si>
    <t>h_gf</t>
  </si>
  <si>
    <t xml:space="preserve">{{units_thousand}}_x000D_
</t>
  </si>
  <si>
    <t xml:space="preserve">{{wstthrpt[n]}}_x000D_
</t>
  </si>
  <si>
    <t>summ_gf</t>
  </si>
  <si>
    <t xml:space="preserve">SUM({{gf[:]}})_x000D_
</t>
  </si>
  <si>
    <t>gf</t>
  </si>
  <si>
    <t>h_grdsls</t>
  </si>
  <si>
    <t xml:space="preserve">{{net_generation[n]}}_x000D_
</t>
  </si>
  <si>
    <t>summ_gr_grdsls</t>
  </si>
  <si>
    <t xml:space="preserve">SUM({{gr_grdsls[:]}})_x000D_
</t>
  </si>
  <si>
    <t>gr_grdsls</t>
  </si>
  <si>
    <t xml:space="preserve">{{ppa_cst_pct_1}}_x000D_
</t>
  </si>
  <si>
    <t xml:space="preserve">{{gr_grdsls[n]}}_x000D_
</t>
  </si>
  <si>
    <t>summ_ppa_cost</t>
  </si>
  <si>
    <t xml:space="preserve">SUM({{ppa_cost[:]}})_x000D_
</t>
  </si>
  <si>
    <t xml:space="preserve">{{gr_grdsls[n]}}*{{ppa_cst_pct_1}}_x000D_
</t>
  </si>
  <si>
    <t xml:space="preserve">{{ppa_cost[n]}}_x000D_
</t>
  </si>
  <si>
    <t>summ_net_grdsls</t>
  </si>
  <si>
    <t xml:space="preserve">SUM({{net_grdsls[:]}})_x000D_
</t>
  </si>
  <si>
    <t>net_grdsls</t>
  </si>
  <si>
    <t xml:space="preserve">{{gr_grdsls[n]}}-{{ppa_cost[n]}}_x000D_
</t>
  </si>
  <si>
    <t>h_embbnft</t>
  </si>
  <si>
    <t>summ_embbnft</t>
  </si>
  <si>
    <t xml:space="preserve">SUM({{embbnft[:]}})_x000D_
</t>
  </si>
  <si>
    <t>embbnft</t>
  </si>
  <si>
    <t>h_recmtl</t>
  </si>
  <si>
    <t xml:space="preserve">{{recovery_rate_1}}_x000D_
</t>
  </si>
  <si>
    <t>summ_recmtl</t>
  </si>
  <si>
    <t xml:space="preserve">SUM({{recmtl[:]}})_x000D_
</t>
  </si>
  <si>
    <t>recmtl</t>
  </si>
  <si>
    <t>h_total_revenue</t>
  </si>
  <si>
    <t xml:space="preserve">{{gf[n]}}_x000D_
</t>
  </si>
  <si>
    <t xml:space="preserve">{{net_grdsls[n]}}_x000D_
</t>
  </si>
  <si>
    <t xml:space="preserve">{{embbnft[n]}}_x000D_
</t>
  </si>
  <si>
    <t xml:space="preserve">{{recmtl[n]}}_x000D_
</t>
  </si>
  <si>
    <t>summ_revenue</t>
  </si>
  <si>
    <t xml:space="preserve">SUM({{revenue[:]}})_x000D_
</t>
  </si>
  <si>
    <t>revenue</t>
  </si>
  <si>
    <t>h_apcres_disposal</t>
  </si>
  <si>
    <t xml:space="preserve">{{apcres_rt_1}}_x000D_
</t>
  </si>
  <si>
    <t xml:space="preserve">{{apcres_cntrprc_real_1}}_x000D_
</t>
  </si>
  <si>
    <t>summ_apcres_cst</t>
  </si>
  <si>
    <t xml:space="preserve">SUM({{apcres_cst[:]}})_x000D_
</t>
  </si>
  <si>
    <t>apcres_cst</t>
  </si>
  <si>
    <t>h_inactash_disposal</t>
  </si>
  <si>
    <t xml:space="preserve">{{inactash_rt_1}}_x000D_
</t>
  </si>
  <si>
    <t xml:space="preserve">{{inactash_cntrprc_real_1}}_x000D_
</t>
  </si>
  <si>
    <t>summ_inactash_cst</t>
  </si>
  <si>
    <t xml:space="preserve">SUM({{inactash_cst[:]}})_x000D_
</t>
  </si>
  <si>
    <t>inactash_cst</t>
  </si>
  <si>
    <t>h_o_m_fee</t>
  </si>
  <si>
    <t>summ_o_m_fee</t>
  </si>
  <si>
    <t xml:space="preserve">SUM({{o_m_fee[:]}})_x000D_
</t>
  </si>
  <si>
    <t>o_m_fee</t>
  </si>
  <si>
    <t>h_reimbcst</t>
  </si>
  <si>
    <t>h_cntrdcnsm</t>
  </si>
  <si>
    <t>summ_cntrdcnsm</t>
  </si>
  <si>
    <t xml:space="preserve">SUM({{cntrdcnsm[:]}})_x000D_
</t>
  </si>
  <si>
    <t>cntrdcnsm</t>
  </si>
  <si>
    <t>h_tot_dircst</t>
  </si>
  <si>
    <t xml:space="preserve">{{apcres_cst[n]}}_x000D_
</t>
  </si>
  <si>
    <t xml:space="preserve">{{inactash_cst[n]}}_x000D_
</t>
  </si>
  <si>
    <t xml:space="preserve">{{o_m_fee[n]}}_x000D_
</t>
  </si>
  <si>
    <t xml:space="preserve">{{cntrdcnsm[n]}}_x000D_
</t>
  </si>
  <si>
    <t>summ_rates</t>
  </si>
  <si>
    <t xml:space="preserve">SUM({{rates[:]}})_x000D_
</t>
  </si>
  <si>
    <t>rates</t>
  </si>
  <si>
    <t>summ_msa</t>
  </si>
  <si>
    <t xml:space="preserve">SUM({{msa[:]}})_x000D_
</t>
  </si>
  <si>
    <t>msa</t>
  </si>
  <si>
    <t>summ_insurance</t>
  </si>
  <si>
    <t xml:space="preserve">SUM({{insurance[:]}})_x000D_
</t>
  </si>
  <si>
    <t>insurance</t>
  </si>
  <si>
    <t>summ_contingency</t>
  </si>
  <si>
    <t xml:space="preserve">SUM({{contingency[:]}})_x000D_
</t>
  </si>
  <si>
    <t>contingency</t>
  </si>
  <si>
    <t>summ_rent</t>
  </si>
  <si>
    <t xml:space="preserve">SUM({{rent[:]}})_x000D_
</t>
  </si>
  <si>
    <t>rent</t>
  </si>
  <si>
    <t>summ_legals_professional</t>
  </si>
  <si>
    <t xml:space="preserve">SUM({{legals_professional[:]}})_x000D_
</t>
  </si>
  <si>
    <t>legals_professional</t>
  </si>
  <si>
    <t>summ_water_costs</t>
  </si>
  <si>
    <t xml:space="preserve">SUM({{water_costs[:]}})_x000D_
</t>
  </si>
  <si>
    <t>water_costs</t>
  </si>
  <si>
    <t>summ_fuel_testing</t>
  </si>
  <si>
    <t xml:space="preserve">SUM({{fuel_testing[:]}})_x000D_
</t>
  </si>
  <si>
    <t>fuel_testing</t>
  </si>
  <si>
    <t>summ_ea_permit_fee</t>
  </si>
  <si>
    <t xml:space="preserve">SUM({{ea_permit_fee[:]}})_x000D_
</t>
  </si>
  <si>
    <t>ea_permit_fee</t>
  </si>
  <si>
    <t>summ_annual_audit</t>
  </si>
  <si>
    <t xml:space="preserve">SUM({{annual_audit[:]}})_x000D_
</t>
  </si>
  <si>
    <t>annual_audit</t>
  </si>
  <si>
    <t>summ_opex_contg</t>
  </si>
  <si>
    <t xml:space="preserve">SUM({{opex_contg[:]}})_x000D_
</t>
  </si>
  <si>
    <t>opex_contg</t>
  </si>
  <si>
    <t>summ_rnt_surface_water_drainage</t>
  </si>
  <si>
    <t xml:space="preserve">SUM({{rnt_surface_water_drainage[:]}})_x000D_
</t>
  </si>
  <si>
    <t>rnt_surface_water_drainage</t>
  </si>
  <si>
    <t>summ_bank_charges</t>
  </si>
  <si>
    <t xml:space="preserve">SUM({{bank_charges[:]}})_x000D_
</t>
  </si>
  <si>
    <t>bank_charges</t>
  </si>
  <si>
    <t xml:space="preserve">{{rates[n]}}_x000D_
</t>
  </si>
  <si>
    <t xml:space="preserve">{{msa[n]}}_x000D_
</t>
  </si>
  <si>
    <t xml:space="preserve">{{insurance[n]}}_x000D_
</t>
  </si>
  <si>
    <t xml:space="preserve">{{contingency[n]}}_x000D_
</t>
  </si>
  <si>
    <t xml:space="preserve">{{rent[n]}}_x000D_
</t>
  </si>
  <si>
    <t xml:space="preserve">{{legals_professional[n]}}_x000D_
</t>
  </si>
  <si>
    <t xml:space="preserve">{{water_costs[n]}}_x000D_
</t>
  </si>
  <si>
    <t xml:space="preserve">{{fuel_testing[n]}}_x000D_
</t>
  </si>
  <si>
    <t xml:space="preserve">{{ea_permit_fee[n]}}_x000D_
</t>
  </si>
  <si>
    <t xml:space="preserve">{{annual_audit[n]}}_x000D_
</t>
  </si>
  <si>
    <t xml:space="preserve">{{opex_contg[n]}}_x000D_
</t>
  </si>
  <si>
    <t xml:space="preserve">{{rnt_surface_water_drainage[n]}}_x000D_
</t>
  </si>
  <si>
    <t xml:space="preserve">{{bank_charges[n]}}_x000D_
</t>
  </si>
  <si>
    <t>summ_const_qtr_counter</t>
  </si>
  <si>
    <t xml:space="preserve">SUM({{const_qtr_counter[:]}})_x000D_
</t>
  </si>
  <si>
    <t>Number of monthly periods</t>
  </si>
  <si>
    <t>Monthly period flag</t>
  </si>
  <si>
    <t>Primary timeline period flag</t>
  </si>
  <si>
    <t>Months per model period</t>
  </si>
  <si>
    <t>Model period end date</t>
  </si>
  <si>
    <t>Model period start date</t>
  </si>
  <si>
    <t>Base EPC cost profile</t>
  </si>
  <si>
    <t>Sum of Construction costs POS</t>
  </si>
  <si>
    <t>Total project costs to be financed</t>
  </si>
  <si>
    <t>h_inps</t>
  </si>
  <si>
    <t xml:space="preserve">SUM({{epc_base_cost[:48]}})_x000D_
</t>
  </si>
  <si>
    <t xml:space="preserve">{{epc_cost_1}}*{{cst[n]}}_x000D_
</t>
  </si>
  <si>
    <t xml:space="preserve">SUM({{epc_contingency[:48]}})_x000D_
</t>
  </si>
  <si>
    <t xml:space="preserve">SUM({{spv_cst_dur_const[:48]}})_x000D_
</t>
  </si>
  <si>
    <t xml:space="preserve">SUM({{hinsurance.cst[:48]}})_x000D_
</t>
  </si>
  <si>
    <t>hinsurance.cst</t>
  </si>
  <si>
    <t xml:space="preserve">{{const_insurance_amt_1}}*{{fin_close_dt_flag[n]}}_x000D_
</t>
  </si>
  <si>
    <t xml:space="preserve">SUM({{devcst[:48]}})_x000D_
</t>
  </si>
  <si>
    <t xml:space="preserve">{{devcst_amt_1}}*{{fin_close_dt_flag[n]}}_x000D_
</t>
  </si>
  <si>
    <t xml:space="preserve">SUM({{development_fee[:48]}})_x000D_
</t>
  </si>
  <si>
    <t xml:space="preserve">{{dev_fee_amt_1}}*{{fin_close_dt_flag[n]}}_x000D_
</t>
  </si>
  <si>
    <t xml:space="preserve">SUM({{o_m_mob[:48]}})_x000D_
</t>
  </si>
  <si>
    <t xml:space="preserve">{{o_m_mob_amt_1}}*{{hendconstprdflag.constprd[n]}}_x000D_
</t>
  </si>
  <si>
    <t xml:space="preserve">{{hinsurance.cst[n]}}_x000D_
</t>
  </si>
  <si>
    <t>sum_pos</t>
  </si>
  <si>
    <t>tot_financed</t>
  </si>
  <si>
    <t xml:space="preserve">{{shcap_bal_beg[n]}}+{{drwdn_dur_const[n]}}-{{shcap_redemption_pos[n]}}_x000D_
</t>
  </si>
  <si>
    <t>InpS - Base case 1</t>
  </si>
  <si>
    <t xml:space="preserve">{_x000D_
[:7] = [Input cells]_x000D_
[7:48] = 90%/41_x000D_
[48:] = [Input cells]_x000D_
}_x000D_
</t>
  </si>
  <si>
    <t xml:space="preserve">{{sum_pos}}_x000D_
</t>
  </si>
  <si>
    <t>h_mos_mdl_prd</t>
  </si>
  <si>
    <t>num_mo_prds</t>
  </si>
  <si>
    <t xml:space="preserve">{{num_mo_prds}}_x000D_
</t>
  </si>
  <si>
    <t>summ_mo_flag</t>
  </si>
  <si>
    <t xml:space="preserve">SUM({{mo_flag[:]}})_x000D_
</t>
  </si>
  <si>
    <t>mo_flag</t>
  </si>
  <si>
    <t xml:space="preserve">{{mo_flag[n]}}_x000D_
</t>
  </si>
  <si>
    <t>summ_primary_tmln_flag</t>
  </si>
  <si>
    <t xml:space="preserve">SUM({{primary_tmln_flag[:]}})_x000D_
</t>
  </si>
  <si>
    <t>primary_tmln_flag</t>
  </si>
  <si>
    <t xml:space="preserve">1-{{mo_flag[n]}}_x000D_
</t>
  </si>
  <si>
    <t xml:space="preserve">{{primary_tmln_flag[n]}}_x000D_
</t>
  </si>
  <si>
    <t>mos_mdl_prd</t>
  </si>
  <si>
    <t xml:space="preserve">({{mo_flag[n]}}*1)+{{length_op_prd}}*{{primary_tmln_flag[n]}}_x000D_
</t>
  </si>
  <si>
    <t>h_mdl_prd_strtdt</t>
  </si>
  <si>
    <t xml:space="preserve">{{mos_mdl_prd[n]}}_x000D_
</t>
  </si>
  <si>
    <t>h_mdl_prd_enddt</t>
  </si>
  <si>
    <t>h_timeline_label_1</t>
  </si>
  <si>
    <t>eq_invst_prof_switch_1</t>
  </si>
  <si>
    <t xml:space="preserve">{{eq_invst_prof_switch_1}}_x000D_
</t>
  </si>
  <si>
    <t xml:space="preserve">IF(INDEX({{eq_invst_prof_switch_2[:]}},{{comparison_scenario_2}})="",IF(INDEX({{eq_invst_prof_switch_2[:]}},{{base_case_3}})={{eq_invst_prof_switch_1}},"vw","tu"),IF(INDEX({{eq_invst_prof_switch_2[:]}},{{comparison_scenario_2}})={{eq_invst_prof_switch_1}},"vw","tu"))_x000D_
</t>
  </si>
  <si>
    <t>eq_invst_prof_switch_2</t>
  </si>
  <si>
    <t xml:space="preserve">SUM({{hdeprfixedast.pos[:]}})_x000D_
</t>
  </si>
  <si>
    <t>hdeprfixedast.pos</t>
  </si>
  <si>
    <t xml:space="preserve">-1*{{hdeprfixedast.pos[n]}}_x000D_
</t>
  </si>
  <si>
    <t>hfixedastbal.beg</t>
  </si>
  <si>
    <t xml:space="preserve">{{hdeprfixedast.pos[n]}}_x000D_
</t>
  </si>
  <si>
    <t>constprd_dt</t>
  </si>
  <si>
    <t xml:space="preserve">{{constprd_dt}}_x000D_
</t>
  </si>
  <si>
    <t xml:space="preserve">ROUND(YEARFRAC(EOMONTH({{frst_dt_time_rulers_1}},-1)+1,EOMONTH({{constprd_dt}},0))*{{months_in_year}},0)_x000D_
</t>
  </si>
  <si>
    <t xml:space="preserve">IF({{num_mo_prds}}&gt;={{counter[n]}},1,0)_x000D_
</t>
  </si>
  <si>
    <t xml:space="preserve">IF({{flag[n]}}=1,{{frst_dt_time_rulers_1}},EDATE({{beg[n-1]}},{{mos_mdl_prd[n-1]}}))_x000D_
</t>
  </si>
  <si>
    <t xml:space="preserve">{{beg[n]}}_x000D_
</t>
  </si>
  <si>
    <t xml:space="preserve">EOMONTH({{beg[n]}},{{mos_mdl_prd[n]}}-1)_x000D_
</t>
  </si>
  <si>
    <t xml:space="preserve">{{end[n]}}_x000D_
</t>
  </si>
  <si>
    <t xml:space="preserve">IF(AND({{end[n-1]}}&lt;{{constprd_dt}},{{end[n]}}&gt;={{constprd_dt}}),1,0)_x000D_
</t>
  </si>
  <si>
    <t xml:space="preserve">{{hconstprdflag.constprd[n-1]}}+{{constprd[n]}}-{{hendconstprdflag.constprd[n-1]}}_x000D_
</t>
  </si>
  <si>
    <t>hlstopprdflag.end</t>
  </si>
  <si>
    <t xml:space="preserve">EOMONTH({{constprd_dt}},(({{length_of_ppa}}+{{cntr_extension}})*{{months_in_year}}))_x000D_
</t>
  </si>
  <si>
    <t xml:space="preserve">{{hlstopprdflag.end}}_x000D_
</t>
  </si>
  <si>
    <t xml:space="preserve">IF({{end[n]}}={{hlstopprdflag.end}},1,0)_x000D_
</t>
  </si>
  <si>
    <t xml:space="preserve">IF({{end[n]}}={{end_1}},1,0)_x000D_
</t>
  </si>
  <si>
    <t xml:space="preserve">IF(MONTH({{end[n]}})={{escalation_prd_end_mo}},1,0)_x000D_
</t>
  </si>
  <si>
    <t xml:space="preserve">MONTH({{constprd_dt}})_x000D_
</t>
  </si>
  <si>
    <t xml:space="preserve">IF(MONTH({{end[n]}})={{fin_yr_end_mo_num}},1,0)_x000D_
</t>
  </si>
  <si>
    <t>htimelinelabel1.counter</t>
  </si>
  <si>
    <t xml:space="preserve">{{htimelinelabel1.counter[n-1]}}+MAX(§{{flag[n]}}, {{fin_close_dt_flag[n]}}, {{constprd[n]}}, {{frst_op_prd_flag[n]}}, {{frst_post_op_prd_flag[n]}}§)_x000D_
</t>
  </si>
  <si>
    <t xml:space="preserve">{{htimelinelabel1.counter[n]}}_x000D_
</t>
  </si>
  <si>
    <t xml:space="preserve">{{const_qtr_counter[n-1]}}+{{hconstprdflag.constprd[n]}}_x000D_
</t>
  </si>
  <si>
    <t xml:space="preserve">{{end[n]}}-{{beg[n]}}+1_x000D_
</t>
  </si>
  <si>
    <t>h_generation_assumptions</t>
  </si>
  <si>
    <t>GENERATION ASSUMPTIONS</t>
  </si>
  <si>
    <t>h_escalation_assumptions</t>
  </si>
  <si>
    <t>ESCALATION ASSUMPTIONS</t>
  </si>
  <si>
    <t>Gate fee rate (real)</t>
  </si>
  <si>
    <t>Grid sales rate (real)</t>
  </si>
  <si>
    <t>Embedded benefits rate (real)</t>
  </si>
  <si>
    <t>Recovered materials rate (real)</t>
  </si>
  <si>
    <t>EPC markup on reimbursables</t>
  </si>
  <si>
    <t>h_overhead_assumptions</t>
  </si>
  <si>
    <t>OVERHEAD ASSUMPTIONS</t>
  </si>
  <si>
    <t>h_ramp_up</t>
  </si>
  <si>
    <t>RAMP-UP</t>
  </si>
  <si>
    <t>Ramp-up start month</t>
  </si>
  <si>
    <t>Ramp-up duration in months</t>
  </si>
  <si>
    <t>Ramp-up factor</t>
  </si>
  <si>
    <t>Reimbursable costs (incl. EPC markup)</t>
  </si>
  <si>
    <t>Overhead items</t>
  </si>
  <si>
    <t>h_total_overheads</t>
  </si>
  <si>
    <t>Total overheads</t>
  </si>
  <si>
    <t>TOTAL OPERATING EXPENDITURE</t>
  </si>
  <si>
    <t>Total operating expenditure POS</t>
  </si>
  <si>
    <t>Total operating expenditure</t>
  </si>
  <si>
    <t>MW</t>
  </si>
  <si>
    <t>quarter</t>
  </si>
  <si>
    <t>% p.a.</t>
  </si>
  <si>
    <t>$/tonne</t>
  </si>
  <si>
    <t>$/MWh</t>
  </si>
  <si>
    <t>% of feedstock</t>
  </si>
  <si>
    <t>factor</t>
  </si>
  <si>
    <t>MWh</t>
  </si>
  <si>
    <t>tonnes</t>
  </si>
  <si>
    <t>2026-03-28T10:22:48.840Z</t>
  </si>
  <si>
    <t>Edit on Check, ConCost, ConFin, Debt, DSRA, Equity, Esc, FS Qtr, InpC, InpS, Metrics, NCA, Ops, S&amp;U, Solve, Tax, Time: 96 built, 1 deleted</t>
  </si>
  <si>
    <t>Direct costs</t>
  </si>
  <si>
    <t>Overheads</t>
  </si>
  <si>
    <t>NET REVENUE DURING CONSTRUCTION</t>
  </si>
  <si>
    <t>h_overhead_items_1</t>
  </si>
  <si>
    <t>h_overhead_items_2</t>
  </si>
  <si>
    <t>h_tot_op_expd</t>
  </si>
  <si>
    <t>h_net_rev_dur_const</t>
  </si>
  <si>
    <t xml:space="preserve">{{revenue[n]}}_x000D_
</t>
  </si>
  <si>
    <t>tot_op_expd</t>
  </si>
  <si>
    <t xml:space="preserve">{{tot_op_expd[n]}}_x000D_
</t>
  </si>
  <si>
    <t xml:space="preserve">SUM(§{{revenue[n]}}, {{tot_op_expd[n]}}§)_x000D_
</t>
  </si>
  <si>
    <t>plnt_net_capacity_1</t>
  </si>
  <si>
    <t>plnt_net_capacity_3</t>
  </si>
  <si>
    <t xml:space="preserve">IF(INDEX({{plnt_net_capacity_2[:]}},{{comparison_scenario_2}})="",IF(INDEX({{plnt_net_capacity_2[:]}},{{base_case_3}})={{plnt_net_capacity_1}},"vw","tu"),IF(INDEX({{plnt_net_capacity_2[:]}},{{comparison_scenario_2}})={{plnt_net_capacity_1}},"vw","tu"))_x000D_
</t>
  </si>
  <si>
    <t>plnt_net_capacity_2</t>
  </si>
  <si>
    <t>plnt_thrpt_1</t>
  </si>
  <si>
    <t xml:space="preserve">IF(INDEX({{plnt_thrpt_2[:]}},{{comparison_scenario_2}})="",IF(INDEX({{plnt_thrpt_2[:]}},{{base_case_3}})={{plnt_thrpt_1}},"vw","tu"),IF(INDEX({{plnt_thrpt_2[:]}},{{comparison_scenario_2}})={{plnt_thrpt_1}},"vw","tu"))_x000D_
</t>
  </si>
  <si>
    <t>plnt_thrpt_2</t>
  </si>
  <si>
    <t>plnt_avail_1</t>
  </si>
  <si>
    <t>plnt_avail_3</t>
  </si>
  <si>
    <t xml:space="preserve">IF(INDEX({{plnt_avail_2[:]}},{{comparison_scenario_2}})="",IF(INDEX({{plnt_avail_2[:]}},{{base_case_3}})={{plnt_avail_1}},"vw","tu"),IF(INDEX({{plnt_avail_2[:]}},{{comparison_scenario_2}})={{plnt_avail_1}},"vw","tu"))_x000D_
</t>
  </si>
  <si>
    <t>plnt_avail_2</t>
  </si>
  <si>
    <t>gf_rt_real_1</t>
  </si>
  <si>
    <t>gf_rt_real_3</t>
  </si>
  <si>
    <t xml:space="preserve">IF(INDEX({{gf_rt_real_2[:]}},{{comparison_scenario_2}})="",IF(INDEX({{gf_rt_real_2[:]}},{{base_case_3}})={{gf_rt_real_1}},"vw","tu"),IF(INDEX({{gf_rt_real_2[:]}},{{comparison_scenario_2}})={{gf_rt_real_1}},"vw","tu"))_x000D_
</t>
  </si>
  <si>
    <t>gf_rt_real_2</t>
  </si>
  <si>
    <t>grdsls_rt_real_1</t>
  </si>
  <si>
    <t>grdsls_rt_real_3</t>
  </si>
  <si>
    <t xml:space="preserve">IF(INDEX({{grdsls_rt_real_2[:]}},{{comparison_scenario_2}})="",IF(INDEX({{grdsls_rt_real_2[:]}},{{base_case_3}})={{grdsls_rt_real_1}},"vw","tu"),IF(INDEX({{grdsls_rt_real_2[:]}},{{comparison_scenario_2}})={{grdsls_rt_real_1}},"vw","tu"))_x000D_
</t>
  </si>
  <si>
    <t>grdsls_rt_real_2</t>
  </si>
  <si>
    <t>embbnft_rt_real_1</t>
  </si>
  <si>
    <t>embbnft_rt_real_3</t>
  </si>
  <si>
    <t xml:space="preserve">IF(INDEX({{embbnft_rt_real_2[:]}},{{comparison_scenario_2}})="",IF(INDEX({{embbnft_rt_real_2[:]}},{{base_case_3}})={{embbnft_rt_real_1}},"vw","tu"),IF(INDEX({{embbnft_rt_real_2[:]}},{{comparison_scenario_2}})={{embbnft_rt_real_1}},"vw","tu"))_x000D_
</t>
  </si>
  <si>
    <t>embbnft_rt_real_2</t>
  </si>
  <si>
    <t>recmtl_rt_real_1</t>
  </si>
  <si>
    <t>recmtl_rt_real_3</t>
  </si>
  <si>
    <t xml:space="preserve">IF(INDEX({{recmtl_rt_real_2[:]}},{{comparison_scenario_2}})="",IF(INDEX({{recmtl_rt_real_2[:]}},{{base_case_3}})={{recmtl_rt_real_1}},"vw","tu"),IF(INDEX({{recmtl_rt_real_2[:]}},{{comparison_scenario_2}})={{recmtl_rt_real_1}},"vw","tu"))_x000D_
</t>
  </si>
  <si>
    <t>recmtl_rt_real_2</t>
  </si>
  <si>
    <t>fdstk_1</t>
  </si>
  <si>
    <t>fdstk_2</t>
  </si>
  <si>
    <t>o_m_fee_qtr_1</t>
  </si>
  <si>
    <t>o_m_fee_qtr_3</t>
  </si>
  <si>
    <t xml:space="preserve">IF(INDEX({{o_m_fee_qtr_2[:]}},{{comparison_scenario_2}})="",IF(INDEX({{o_m_fee_qtr_2[:]}},{{base_case_3}})={{o_m_fee_qtr_1}},"vw","tu"),IF(INDEX({{o_m_fee_qtr_2[:]}},{{comparison_scenario_2}})={{o_m_fee_qtr_1}},"vw","tu"))_x000D_
</t>
  </si>
  <si>
    <t>o_m_fee_qtr_2</t>
  </si>
  <si>
    <t xml:space="preserve">IF(INDEX({{reimbcst_qtr_2[:]}},{{comparison_scenario_2}})="",IF(INDEX({{reimbcst_qtr_2[:]}},{{base_case_3}})={{reimbcst_qtr_1}},"vw","tu"),IF(INDEX({{reimbcst_qtr_2[:]}},{{comparison_scenario_2}})={{reimbcst_qtr_1}},"vw","tu"))_x000D_
</t>
  </si>
  <si>
    <t>epc_markup_reimbursables_1</t>
  </si>
  <si>
    <t>epc_markup_reimbursables_3</t>
  </si>
  <si>
    <t xml:space="preserve">IF(INDEX({{epc_markup_reimbursables_2[:]}},{{comparison_scenario_2}})="",IF(INDEX({{epc_markup_reimbursables_2[:]}},{{base_case_3}})={{epc_markup_reimbursables_1}},"vw","tu"),IF(INDEX({{epc_markup_reimbursables_2[:]}},{{comparison_scenario_2}})={{epc_markup_reimbursables_1}},"vw","tu"))_x000D_
</t>
  </si>
  <si>
    <t>epc_markup_reimbursables_2</t>
  </si>
  <si>
    <t>cntrdcnsm_1</t>
  </si>
  <si>
    <t>cntrdcnsm_3</t>
  </si>
  <si>
    <t xml:space="preserve">IF(INDEX({{cntrdcnsm_2[:]}},{{comparison_scenario_2}})="",IF(INDEX({{cntrdcnsm_2[:]}},{{base_case_3}})={{cntrdcnsm_1}},"vw","tu"),IF(INDEX({{cntrdcnsm_2[:]}},{{comparison_scenario_2}})={{cntrdcnsm_1}},"vw","tu"))_x000D_
</t>
  </si>
  <si>
    <t>cntrdcnsm_2</t>
  </si>
  <si>
    <t>hoverheadassumptions.rates_1</t>
  </si>
  <si>
    <t>hoverheadassumptions.rates_3</t>
  </si>
  <si>
    <t xml:space="preserve">IF(INDEX({{hoverheadassumptions.rates_2[:]}},{{comparison_scenario_2}})="",IF(INDEX({{hoverheadassumptions.rates_2[:]}},{{base_case_3}})={{hoverheadassumptions.rates_1}},"vw","tu"),IF(INDEX({{hoverheadassumptions.rates_2[:]}},{{comparison_scenario_2}})={{hoverheadassumptions.rates_1}},"vw","tu"))_x000D_
</t>
  </si>
  <si>
    <t>hoverheadassumptions.rates_2</t>
  </si>
  <si>
    <t>hoverheadassumptions.msa_1</t>
  </si>
  <si>
    <t>hoverheadassumptions.msa_3</t>
  </si>
  <si>
    <t xml:space="preserve">IF(INDEX({{hoverheadassumptions.msa_2[:]}},{{comparison_scenario_2}})="",IF(INDEX({{hoverheadassumptions.msa_2[:]}},{{base_case_3}})={{hoverheadassumptions.msa_1}},"vw","tu"),IF(INDEX({{hoverheadassumptions.msa_2[:]}},{{comparison_scenario_2}})={{hoverheadassumptions.msa_1}},"vw","tu"))_x000D_
</t>
  </si>
  <si>
    <t>hoverheadassumptions.msa_2</t>
  </si>
  <si>
    <t>hoverheadassumptions.insurance_1</t>
  </si>
  <si>
    <t>hoverheadassumptions.insurance_3</t>
  </si>
  <si>
    <t xml:space="preserve">IF(INDEX({{hoverheadassumptions.insurance_2[:]}},{{comparison_scenario_2}})="",IF(INDEX({{hoverheadassumptions.insurance_2[:]}},{{base_case_3}})={{hoverheadassumptions.insurance_1}},"vw","tu"),IF(INDEX({{hoverheadassumptions.insurance_2[:]}},{{comparison_scenario_2}})={{hoverheadassumptions.insurance_1}},"vw","tu"))_x000D_
</t>
  </si>
  <si>
    <t>hoverheadassumptions.insurance_2</t>
  </si>
  <si>
    <t>hoverheadassumptions.contingency_1</t>
  </si>
  <si>
    <t>hoverheadassumptions.contingency_3</t>
  </si>
  <si>
    <t xml:space="preserve">IF(INDEX({{hoverheadassumptions.contingency_2[:]}},{{comparison_scenario_2}})="",IF(INDEX({{hoverheadassumptions.contingency_2[:]}},{{base_case_3}})={{hoverheadassumptions.contingency_1}},"vw","tu"),IF(INDEX({{hoverheadassumptions.contingency_2[:]}},{{comparison_scenario_2}})={{hoverheadassumptions.contingency_1}},"vw","tu"))_x000D_
</t>
  </si>
  <si>
    <t>hoverheadassumptions.contingency_2</t>
  </si>
  <si>
    <t>hoverheadassumptions.rent_1</t>
  </si>
  <si>
    <t>hoverheadassumptions.rent_3</t>
  </si>
  <si>
    <t xml:space="preserve">IF(INDEX({{hoverheadassumptions.rent_2[:]}},{{comparison_scenario_2}})="",IF(INDEX({{hoverheadassumptions.rent_2[:]}},{{base_case_3}})={{hoverheadassumptions.rent_1}},"vw","tu"),IF(INDEX({{hoverheadassumptions.rent_2[:]}},{{comparison_scenario_2}})={{hoverheadassumptions.rent_1}},"vw","tu"))_x000D_
</t>
  </si>
  <si>
    <t>hoverheadassumptions.rent_2</t>
  </si>
  <si>
    <t>hoverheadassumptions.legals_professional_1</t>
  </si>
  <si>
    <t>hoverheadassumptions.legals_professional_3</t>
  </si>
  <si>
    <t xml:space="preserve">IF(INDEX({{hoverheadassumptions.legals_professional_2[:]}},{{comparison_scenario_2}})="",IF(INDEX({{hoverheadassumptions.legals_professional_2[:]}},{{base_case_3}})={{hoverheadassumptions.legals_professional_1}},"vw","tu"),IF(INDEX({{hoverheadassumptions.legals_professional_2[:]}},{{comparison_scenario_2}})={{hoverheadassumptions.legals_professional_1}},"vw","tu"))_x000D_
</t>
  </si>
  <si>
    <t>hoverheadassumptions.legals_professional_2</t>
  </si>
  <si>
    <t>hoverheadassumptions.water_costs_1</t>
  </si>
  <si>
    <t>hoverheadassumptions.water_costs_3</t>
  </si>
  <si>
    <t xml:space="preserve">IF(INDEX({{hoverheadassumptions.water_costs_2[:]}},{{comparison_scenario_2}})="",IF(INDEX({{hoverheadassumptions.water_costs_2[:]}},{{base_case_3}})={{hoverheadassumptions.water_costs_1}},"vw","tu"),IF(INDEX({{hoverheadassumptions.water_costs_2[:]}},{{comparison_scenario_2}})={{hoverheadassumptions.water_costs_1}},"vw","tu"))_x000D_
</t>
  </si>
  <si>
    <t>hoverheadassumptions.water_costs_2</t>
  </si>
  <si>
    <t>hoverheadassumptions.fuel_testing_1</t>
  </si>
  <si>
    <t>hoverheadassumptions.fuel_testing_3</t>
  </si>
  <si>
    <t xml:space="preserve">IF(INDEX({{hoverheadassumptions.fuel_testing_2[:]}},{{comparison_scenario_2}})="",IF(INDEX({{hoverheadassumptions.fuel_testing_2[:]}},{{base_case_3}})={{hoverheadassumptions.fuel_testing_1}},"vw","tu"),IF(INDEX({{hoverheadassumptions.fuel_testing_2[:]}},{{comparison_scenario_2}})={{hoverheadassumptions.fuel_testing_1}},"vw","tu"))_x000D_
</t>
  </si>
  <si>
    <t>hoverheadassumptions.fuel_testing_2</t>
  </si>
  <si>
    <t>hoverheadassumptions.ea_permit_fee_1</t>
  </si>
  <si>
    <t>hoverheadassumptions.ea_permit_fee_3</t>
  </si>
  <si>
    <t xml:space="preserve">IF(INDEX({{hoverheadassumptions.ea_permit_fee_2[:]}},{{comparison_scenario_2}})="",IF(INDEX({{hoverheadassumptions.ea_permit_fee_2[:]}},{{base_case_3}})={{hoverheadassumptions.ea_permit_fee_1}},"vw","tu"),IF(INDEX({{hoverheadassumptions.ea_permit_fee_2[:]}},{{comparison_scenario_2}})={{hoverheadassumptions.ea_permit_fee_1}},"vw","tu"))_x000D_
</t>
  </si>
  <si>
    <t>hoverheadassumptions.ea_permit_fee_2</t>
  </si>
  <si>
    <t>hoverheadassumptions.annual_audit_1</t>
  </si>
  <si>
    <t>hoverheadassumptions.annual_audit_3</t>
  </si>
  <si>
    <t xml:space="preserve">IF(INDEX({{hoverheadassumptions.annual_audit_2[:]}},{{comparison_scenario_2}})="",IF(INDEX({{hoverheadassumptions.annual_audit_2[:]}},{{base_case_3}})={{hoverheadassumptions.annual_audit_1}},"vw","tu"),IF(INDEX({{hoverheadassumptions.annual_audit_2[:]}},{{comparison_scenario_2}})={{hoverheadassumptions.annual_audit_1}},"vw","tu"))_x000D_
</t>
  </si>
  <si>
    <t>hoverheadassumptions.annual_audit_2</t>
  </si>
  <si>
    <t>hoverheadassumptions.opex_contg_1</t>
  </si>
  <si>
    <t>hoverheadassumptions.opex_contg_3</t>
  </si>
  <si>
    <t xml:space="preserve">IF(INDEX({{hoverheadassumptions.opex_contg_2[:]}},{{comparison_scenario_2}})="",IF(INDEX({{hoverheadassumptions.opex_contg_2[:]}},{{base_case_3}})={{hoverheadassumptions.opex_contg_1}},"vw","tu"),IF(INDEX({{hoverheadassumptions.opex_contg_2[:]}},{{comparison_scenario_2}})={{hoverheadassumptions.opex_contg_1}},"vw","tu"))_x000D_
</t>
  </si>
  <si>
    <t>hoverheadassumptions.opex_contg_2</t>
  </si>
  <si>
    <t>hoverheadassumptions.rnt_surface_water_drainage_1</t>
  </si>
  <si>
    <t>hoverheadassumptions.rnt_surface_water_drainage_3</t>
  </si>
  <si>
    <t xml:space="preserve">IF(INDEX({{hoverheadassumptions.rnt_surface_water_drainage_2[:]}},{{comparison_scenario_2}})="",IF(INDEX({{hoverheadassumptions.rnt_surface_water_drainage_2[:]}},{{base_case_3}})={{hoverheadassumptions.rnt_surface_water_drainage_1}},"vw","tu"),IF(INDEX({{hoverheadassumptions.rnt_surface_water_drainage_2[:]}},{{comparison_scenario_2}})={{hoverheadassumptions.rnt_surface_water_drainage_1}},"vw","tu"))_x000D_
</t>
  </si>
  <si>
    <t>hoverheadassumptions.rnt_surface_water_drainage_2</t>
  </si>
  <si>
    <t>hoverheadassumptions.telephones_bnkchrg_1</t>
  </si>
  <si>
    <t>telephones_bnkchrg</t>
  </si>
  <si>
    <t>hoverheadassumptions.telephones_bnkchrg_3</t>
  </si>
  <si>
    <t xml:space="preserve">IF(INDEX({{hoverheadassumptions.telephones_bnkchrg_2[:]}},{{comparison_scenario_2}})="",IF(INDEX({{hoverheadassumptions.telephones_bnkchrg_2[:]}},{{base_case_3}})={{hoverheadassumptions.telephones_bnkchrg_1}},"vw","tu"),IF(INDEX({{hoverheadassumptions.telephones_bnkchrg_2[:]}},{{comparison_scenario_2}})={{hoverheadassumptions.telephones_bnkchrg_1}},"vw","tu"))_x000D_
</t>
  </si>
  <si>
    <t>hoverheadassumptions.telephones_bnkchrg_2</t>
  </si>
  <si>
    <t>hoverheadassumptions.bank_charges_1</t>
  </si>
  <si>
    <t>hoverheadassumptions.bank_charges_3</t>
  </si>
  <si>
    <t xml:space="preserve">IF(INDEX({{hoverheadassumptions.bank_charges_2[:]}},{{comparison_scenario_2}})="",IF(INDEX({{hoverheadassumptions.bank_charges_2[:]}},{{base_case_3}})={{hoverheadassumptions.bank_charges_1}},"vw","tu"),IF(INDEX({{hoverheadassumptions.bank_charges_2[:]}},{{comparison_scenario_2}})={{hoverheadassumptions.bank_charges_1}},"vw","tu"))_x000D_
</t>
  </si>
  <si>
    <t>hoverheadassumptions.bank_charges_2</t>
  </si>
  <si>
    <t>summ_fct</t>
  </si>
  <si>
    <t>fct</t>
  </si>
  <si>
    <t>strt_mo</t>
  </si>
  <si>
    <t xml:space="preserve">({{ramp_up_strt_qtr_const_1}}-1)*{{length_op_prd}}+1_x000D_
</t>
  </si>
  <si>
    <t>duration_mos</t>
  </si>
  <si>
    <t xml:space="preserve">{{ramp_up_duration_1}}*{{length_op_prd}}_x000D_
</t>
  </si>
  <si>
    <t xml:space="preserve">{{strt_mo}}_x000D_
</t>
  </si>
  <si>
    <t xml:space="preserve">{{duration_mos}}_x000D_
</t>
  </si>
  <si>
    <t xml:space="preserve">SUM({{hrampup.fct[:]}})_x000D_
</t>
  </si>
  <si>
    <t>hrampup.fct</t>
  </si>
  <si>
    <t xml:space="preserve">MIN(MAX(({{const_qtr_counter[n]}}-{{strt_mo}}+1)/{{duration_mos}},0),1)*MIN({{hconstprdflag.constprd[n]}}+{{op_prd_flag[n]}},1)_x000D_
</t>
  </si>
  <si>
    <t xml:space="preserve">{{hours_in_day}}_x000D_
</t>
  </si>
  <si>
    <t xml:space="preserve">{{days_in_period[n]}}*{{hours_in_day}}_x000D_
</t>
  </si>
  <si>
    <t xml:space="preserve">{{plnt_net_capacity_1}}_x000D_
</t>
  </si>
  <si>
    <t xml:space="preserve">{{plnt_avail_1}}_x000D_
</t>
  </si>
  <si>
    <t xml:space="preserve">{{hrampup.fct[n]}}_x000D_
</t>
  </si>
  <si>
    <t xml:space="preserve">{{plnt_net_capacity_1}}*{{plnt_avail_1}}*{{hours_in_period[n]}}*{{hrampup.fct[n]}}_x000D_
</t>
  </si>
  <si>
    <t xml:space="preserve">{{plnt_thrpt_1}}_x000D_
</t>
  </si>
  <si>
    <t xml:space="preserve">{{plnt_thrpt_1}}*{{plnt_avail_1}}*{{hours_in_period[n]}}*{{hrampup.fct[n]}}_x000D_
</t>
  </si>
  <si>
    <t xml:space="preserve">{{gf_rt_real_1}}_x000D_
</t>
  </si>
  <si>
    <t xml:space="preserve">{{fct[n]}}_x000D_
</t>
  </si>
  <si>
    <t xml:space="preserve">{{wstthrpt[n]}}*{{gf_rt_real_1}}*{{fct[n]}}/{{units_thousand}}_x000D_
</t>
  </si>
  <si>
    <t xml:space="preserve">{{grdsls_rt_real_1}}_x000D_
</t>
  </si>
  <si>
    <t xml:space="preserve">{{net_generation[n]}}*{{grdsls_rt_real_1}}*{{fct[n]}}/{{units_thousand}}_x000D_
</t>
  </si>
  <si>
    <t xml:space="preserve">{{embbnft_rt_real_1}}_x000D_
</t>
  </si>
  <si>
    <t xml:space="preserve">{{net_generation[n]}}*{{embbnft_rt_real_1}}*{{fct[n]}}/{{units_thousand}}_x000D_
</t>
  </si>
  <si>
    <t xml:space="preserve">{{recmtl_rt_real_1}}_x000D_
</t>
  </si>
  <si>
    <t xml:space="preserve">{{wstthrpt[n]}}*{{recovery_rate_1}}*{{recmtl_rt_real_1}}*{{fct[n]}}/{{units_thousand}}_x000D_
</t>
  </si>
  <si>
    <t xml:space="preserve">{{wstthrpt[n]}}*{{apcres_rt_1}}*{{apcres_cntrprc_real_1}}*{{fct[n]}}/{{units_thousand}}_x000D_
</t>
  </si>
  <si>
    <t xml:space="preserve">{{wstthrpt[n]}}*{{inactash_rt_1}}*{{inactash_cntrprc_real_1}}*{{fct[n]}}/{{units_thousand}}_x000D_
</t>
  </si>
  <si>
    <t xml:space="preserve">{{o_m_fee_qtr_1}}_x000D_
</t>
  </si>
  <si>
    <t xml:space="preserve">{{o_m_fee_qtr_1}}*{{mos_mdl_prd[n]}}/{{length_op_prd}}*{{fct[n]}}*{{op_prd_flag[n]}}_x000D_
</t>
  </si>
  <si>
    <t xml:space="preserve">{{reimbcst_qtr_1}}_x000D_
</t>
  </si>
  <si>
    <t xml:space="preserve">{{epc_markup_reimbursables_1}}_x000D_
</t>
  </si>
  <si>
    <t>summ_reimbcst_incl_epc_markup</t>
  </si>
  <si>
    <t xml:space="preserve">SUM({{reimbcst_incl_epc_markup[:]}})_x000D_
</t>
  </si>
  <si>
    <t>reimbcst_incl_epc_markup</t>
  </si>
  <si>
    <t xml:space="preserve">{{reimbcst_qtr_1}}*(1+{{epc_markup_reimbursables_1}})*{{mos_mdl_prd[n]}}/{{length_op_prd}}*{{fct[n]}}*{{op_prd_flag[n]}}_x000D_
</t>
  </si>
  <si>
    <t xml:space="preserve">{{cntrdcnsm_1}}_x000D_
</t>
  </si>
  <si>
    <t xml:space="preserve">{{cntrdcnsm_1}}/{{num_prds_yr}}*{{mos_mdl_prd[n]}}/{{length_op_prd}}*{{fct[n]}}*{{op_prd_flag[n]}}_x000D_
</t>
  </si>
  <si>
    <t xml:space="preserve">{{reimbcst_incl_epc_markup[n]}}_x000D_
</t>
  </si>
  <si>
    <t>summ_direct_costs</t>
  </si>
  <si>
    <t xml:space="preserve">SUM({{direct_costs[:]}})_x000D_
</t>
  </si>
  <si>
    <t>direct_costs</t>
  </si>
  <si>
    <t xml:space="preserve">SUM(§{{apcres_cst[n]}}, {{inactash_cst[n]}}, {{o_m_fee[n]}}, {{reimbcst_incl_epc_markup[n]}}, {{cntrdcnsm[n]}}§)_x000D_
</t>
  </si>
  <si>
    <t>h_overhead_items</t>
  </si>
  <si>
    <t xml:space="preserve">{{hoverheadassumptions.rates_1}}_x000D_
</t>
  </si>
  <si>
    <t xml:space="preserve">{{hoverheadassumptions.rates_1}}/{{num_prds_yr}}*{{mos_mdl_prd[n]}}/{{length_op_prd}}*{{fct[n]}}*{{op_prd_flag[n]}}_x000D_
</t>
  </si>
  <si>
    <t xml:space="preserve">{{hoverheadassumptions.msa_1}}_x000D_
</t>
  </si>
  <si>
    <t xml:space="preserve">{{hoverheadassumptions.msa_1}}/{{num_prds_yr}}*{{mos_mdl_prd[n]}}/{{length_op_prd}}*{{fct[n]}}*{{op_prd_flag[n]}}_x000D_
</t>
  </si>
  <si>
    <t xml:space="preserve">{{hoverheadassumptions.insurance_1}}_x000D_
</t>
  </si>
  <si>
    <t xml:space="preserve">{{hoverheadassumptions.insurance_1}}/{{num_prds_yr}}*{{mos_mdl_prd[n]}}/{{length_op_prd}}*{{fct[n]}}*{{op_prd_flag[n]}}_x000D_
</t>
  </si>
  <si>
    <t xml:space="preserve">{{hoverheadassumptions.contingency_1}}_x000D_
</t>
  </si>
  <si>
    <t xml:space="preserve">{{hoverheadassumptions.contingency_1}}/{{num_prds_yr}}*{{mos_mdl_prd[n]}}/{{length_op_prd}}*{{fct[n]}}*{{op_prd_flag[n]}}_x000D_
</t>
  </si>
  <si>
    <t xml:space="preserve">{{hoverheadassumptions.rent_1}}_x000D_
</t>
  </si>
  <si>
    <t xml:space="preserve">{{hoverheadassumptions.rent_1}}/{{num_prds_yr}}*{{mos_mdl_prd[n]}}/{{length_op_prd}}*{{fct[n]}}*{{op_prd_flag[n]}}_x000D_
</t>
  </si>
  <si>
    <t xml:space="preserve">{{hoverheadassumptions.legals_professional_1}}_x000D_
</t>
  </si>
  <si>
    <t xml:space="preserve">{{hoverheadassumptions.legals_professional_1}}/{{num_prds_yr}}*{{mos_mdl_prd[n]}}/{{length_op_prd}}*{{fct[n]}}*{{op_prd_flag[n]}}_x000D_
</t>
  </si>
  <si>
    <t xml:space="preserve">{{hoverheadassumptions.water_costs_1}}_x000D_
</t>
  </si>
  <si>
    <t xml:space="preserve">{{hoverheadassumptions.water_costs_1}}/{{num_prds_yr}}*{{mos_mdl_prd[n]}}/{{length_op_prd}}*{{fct[n]}}*{{op_prd_flag[n]}}_x000D_
</t>
  </si>
  <si>
    <t xml:space="preserve">{{hoverheadassumptions.fuel_testing_1}}_x000D_
</t>
  </si>
  <si>
    <t xml:space="preserve">{{hoverheadassumptions.fuel_testing_1}}/{{num_prds_yr}}*{{mos_mdl_prd[n]}}/{{length_op_prd}}*{{fct[n]}}*{{op_prd_flag[n]}}_x000D_
</t>
  </si>
  <si>
    <t xml:space="preserve">{{hoverheadassumptions.ea_permit_fee_1}}_x000D_
</t>
  </si>
  <si>
    <t xml:space="preserve">{{hoverheadassumptions.ea_permit_fee_1}}/{{num_prds_yr}}*{{mos_mdl_prd[n]}}/{{length_op_prd}}*{{fct[n]}}*{{op_prd_flag[n]}}_x000D_
</t>
  </si>
  <si>
    <t xml:space="preserve">{{hoverheadassumptions.annual_audit_1}}_x000D_
</t>
  </si>
  <si>
    <t xml:space="preserve">{{hoverheadassumptions.annual_audit_1}}/{{num_prds_yr}}*{{mos_mdl_prd[n]}}/{{length_op_prd}}*{{fct[n]}}*{{op_prd_flag[n]}}_x000D_
</t>
  </si>
  <si>
    <t xml:space="preserve">{{hoverheadassumptions.opex_contg_1}}_x000D_
</t>
  </si>
  <si>
    <t xml:space="preserve">{{hoverheadassumptions.opex_contg_1}}/{{num_prds_yr}}*{{mos_mdl_prd[n]}}/{{length_op_prd}}*{{fct[n]}}*{{op_prd_flag[n]}}_x000D_
</t>
  </si>
  <si>
    <t xml:space="preserve">{{hoverheadassumptions.rnt_surface_water_drainage_1}}_x000D_
</t>
  </si>
  <si>
    <t xml:space="preserve">{{hoverheadassumptions.rnt_surface_water_drainage_1}}/{{num_prds_yr}}*{{mos_mdl_prd[n]}}/{{length_op_prd}}*{{fct[n]}}*{{op_prd_flag[n]}}_x000D_
</t>
  </si>
  <si>
    <t xml:space="preserve">{{hoverheadassumptions.telephones_bnkchrg_1}}_x000D_
</t>
  </si>
  <si>
    <t>summ_telephones_bnkchrg</t>
  </si>
  <si>
    <t xml:space="preserve">SUM({{telephones_bnkchrg[:]}})_x000D_
</t>
  </si>
  <si>
    <t xml:space="preserve">{{hoverheadassumptions.telephones_bnkchrg_1}}/{{num_prds_yr}}*{{mos_mdl_prd[n]}}/{{length_op_prd}}*{{fct[n]}}*{{op_prd_flag[n]}}_x000D_
</t>
  </si>
  <si>
    <t xml:space="preserve">{{hoverheadassumptions.bank_charges_1}}_x000D_
</t>
  </si>
  <si>
    <t xml:space="preserve">{{hoverheadassumptions.bank_charges_1}}/{{num_prds_yr}}*{{mos_mdl_prd[n]}}/{{length_op_prd}}*{{fct[n]}}*{{op_prd_flag[n]}}_x000D_
</t>
  </si>
  <si>
    <t xml:space="preserve">{{telephones_bnkchrg[n]}}_x000D_
</t>
  </si>
  <si>
    <t>summ_overheads</t>
  </si>
  <si>
    <t xml:space="preserve">SUM({{overheads[:]}})_x000D_
</t>
  </si>
  <si>
    <t>overheads</t>
  </si>
  <si>
    <t xml:space="preserve">SUM(§{{rates[n]}}, {{msa[n]}}, {{insurance[n]}}, {{contingency[n]}}, {{rent[n]}}, {{legals_professional[n]}}, {{water_costs[n]}}, {{fuel_testing[n]}}, {{ea_permit_fee[n]}}, {{annual_audit[n]}}, {{opex_contg[n]}}, {{rnt_surface_water_drainage[n]}}, {{telephones_bnkchrg[n]}}, {{bank_charges[n]}}§)_x000D_
</t>
  </si>
  <si>
    <t xml:space="preserve">{{direct_costs[n]}}_x000D_
</t>
  </si>
  <si>
    <t xml:space="preserve">{{overheads[n]}}_x000D_
</t>
  </si>
  <si>
    <t xml:space="preserve">SUM({{htotopexpd.pos[:]}})_x000D_
</t>
  </si>
  <si>
    <t>htotopexpd.pos</t>
  </si>
  <si>
    <t xml:space="preserve">{{direct_costs[n]}}+{{overheads[n]}}_x000D_
</t>
  </si>
  <si>
    <t>summ_tot_op_expd</t>
  </si>
  <si>
    <t xml:space="preserve">SUM({{tot_op_expd[:]}})_x000D_
</t>
  </si>
  <si>
    <t xml:space="preserve">-1*{{htotopexpd.pos[n]}}_x000D_
</t>
  </si>
  <si>
    <t>WORKING CAPITAL ASSUMPTIONS</t>
  </si>
  <si>
    <t>Accounts receivable lag</t>
  </si>
  <si>
    <t>Accounts payable lag</t>
  </si>
  <si>
    <t>h_working_capital</t>
  </si>
  <si>
    <t>WORKING CAPITAL</t>
  </si>
  <si>
    <t>Accounts receivable</t>
  </si>
  <si>
    <t>Accounts receivable balance</t>
  </si>
  <si>
    <t>Movement in accounts receivable</t>
  </si>
  <si>
    <t>Accounts payable</t>
  </si>
  <si>
    <t>Accounts payable balance</t>
  </si>
  <si>
    <t>Movement in accounts payable</t>
  </si>
  <si>
    <t>Net working capital movement</t>
  </si>
  <si>
    <t>2026-03-28T10:45:56.958Z</t>
  </si>
  <si>
    <t>Edit on Check, ConCost, ConFin, Debt, DSRA, Equity, Esc, FS Qtr, InpC, InpS, Metrics, NCA, Ops, S&amp;U, Solve, Tax, Time: 12 built, 1 deleted</t>
  </si>
  <si>
    <t>Operating cashflow during construction</t>
  </si>
  <si>
    <t>EfW case study M1 SOL 02b.xlsm</t>
  </si>
  <si>
    <t>Esc - Base case 1</t>
  </si>
  <si>
    <t xml:space="preserve">{{ebitda[n]}}_x000D_
</t>
  </si>
  <si>
    <t xml:space="preserve">{{ar_bal[n]}}_x000D_
</t>
  </si>
  <si>
    <t xml:space="preserve">{{ap_bal[n]}}_x000D_
</t>
  </si>
  <si>
    <t>ar_lag_1</t>
  </si>
  <si>
    <t>ar_lag_2</t>
  </si>
  <si>
    <t>ap_lag_1</t>
  </si>
  <si>
    <t>ap_lag_2</t>
  </si>
  <si>
    <t xml:space="preserve">{{ar_bal[n]}}-{{ar_bal[n-1]}}_x000D_
</t>
  </si>
  <si>
    <t xml:space="preserve">{{htotopexpd.pos[n]}}_x000D_
</t>
  </si>
  <si>
    <t xml:space="preserve">{{ap_bal[n]}}-{{ap_bal[n-1]}}_x000D_
</t>
  </si>
  <si>
    <t xml:space="preserve">{{op_cashflow[n]}}_x000D_
</t>
  </si>
  <si>
    <t>h_working_cap_assumptions</t>
  </si>
  <si>
    <t>net_working_cap_movement</t>
  </si>
  <si>
    <t xml:space="preserve">{{net_working_cap_movement[n]}}_x000D_
</t>
  </si>
  <si>
    <t xml:space="preserve">SUM({{hcfstatement.op_cashflow[:]}})_x000D_
</t>
  </si>
  <si>
    <t>hcfstatement.op_cashflow</t>
  </si>
  <si>
    <t xml:space="preserve">IF(INDEX({{ar_lag_3[:]}},{{comparison_scenario_2}})="",IF(INDEX({{ar_lag_3[:]}},{{base_case_3}})={{ar_lag_2}},"vw","tu"),IF(INDEX({{ar_lag_3[:]}},{{comparison_scenario_2}})={{ar_lag_2}},"vw","tu"))_x000D_
</t>
  </si>
  <si>
    <t>ar_lag_3</t>
  </si>
  <si>
    <t xml:space="preserve">IF(INDEX({{ap_lag_3[:]}},{{comparison_scenario_2}})="",IF(INDEX({{ap_lag_3[:]}},{{base_case_3}})={{ap_lag_2}},"vw","tu"),IF(INDEX({{ap_lag_3[:]}},{{comparison_scenario_2}})={{ap_lag_2}},"vw","tu"))_x000D_
</t>
  </si>
  <si>
    <t>ap_lag_3</t>
  </si>
  <si>
    <t>h_ar</t>
  </si>
  <si>
    <t xml:space="preserve">{{ar_lag_2}}_x000D_
</t>
  </si>
  <si>
    <t xml:space="preserve">{{revenue[n]}}*{{ar_lag_2}}/{{mos_mdl_prd[n]}}_x000D_
</t>
  </si>
  <si>
    <t>summ_movement_ar</t>
  </si>
  <si>
    <t xml:space="preserve">SUM({{movement_ar[:]}})_x000D_
</t>
  </si>
  <si>
    <t>movement_ar</t>
  </si>
  <si>
    <t>h_ap</t>
  </si>
  <si>
    <t xml:space="preserve">{{ap_lag_2}}_x000D_
</t>
  </si>
  <si>
    <t xml:space="preserve">{{htotopexpd.pos[n]}}*{{ap_lag_2}}/{{mos_mdl_prd[n]}}_x000D_
</t>
  </si>
  <si>
    <t>summ_movement_ap</t>
  </si>
  <si>
    <t xml:space="preserve">SUM({{movement_ap[:]}})_x000D_
</t>
  </si>
  <si>
    <t>movement_ap</t>
  </si>
  <si>
    <t>h_net_movement</t>
  </si>
  <si>
    <t xml:space="preserve">{{movement_ar[n]}}_x000D_
</t>
  </si>
  <si>
    <t xml:space="preserve">{{movement_ap[n]}}_x000D_
</t>
  </si>
  <si>
    <t>summ_net_working_cap_movement</t>
  </si>
  <si>
    <t xml:space="preserve">SUM({{net_working_cap_movement[:]}})_x000D_
</t>
  </si>
  <si>
    <t xml:space="preserve">-{{movement_ar[n]}}+{{movement_ap[n]}}_x000D_
</t>
  </si>
  <si>
    <t xml:space="preserve">{{hcfstatement.op_cashflow[n]}}_x000D_
</t>
  </si>
  <si>
    <t xml:space="preserve">{{hcfstatement.op_cashflow[n]}}*{{hconstprdflag.constprd[n]}}_x000D_
</t>
  </si>
  <si>
    <t>2026-03-28T11:23:09.479Z</t>
  </si>
  <si>
    <t>Edit on Check, ConCost, ConFin, Debt, DSRA, Equity, Esc, FS Qtr, InpC, InpS, Metrics, NCA, Ops, S&amp;U, Solve, Tax, Time: 1 built, 1 deleted</t>
  </si>
  <si>
    <t xml:space="preserve">SUM({{fct[:]}})_x000D_
</t>
  </si>
  <si>
    <t>Upfront fee</t>
  </si>
  <si>
    <t>Commitment fee</t>
  </si>
  <si>
    <t>Undrawn commitment</t>
  </si>
  <si>
    <t>Interest during construction</t>
  </si>
  <si>
    <t>All-in interest rate</t>
  </si>
  <si>
    <t>Financing costs</t>
  </si>
  <si>
    <t>Construction period margin</t>
  </si>
  <si>
    <t>Reference rate</t>
  </si>
  <si>
    <t>Day count basis</t>
  </si>
  <si>
    <t>Commitment fee rate</t>
  </si>
  <si>
    <t>Upfront fee rate</t>
  </si>
  <si>
    <t>Project costs to be financed</t>
  </si>
  <si>
    <t>2026-03-28T11:45:00.700Z</t>
  </si>
  <si>
    <t>Edit on Check, ConCost, ConFin, Debt, DSRA, Equity, Esc, FS Qtr, InpC, InpS, Metrics, NCA, Ops, S&amp;U, Solve, Tax, Time: 27 built, 1 deleted</t>
  </si>
  <si>
    <t>financing_costs</t>
  </si>
  <si>
    <t xml:space="preserve">{{financing_costs[n]}}_x000D_
</t>
  </si>
  <si>
    <t xml:space="preserve">SUM({{financed[:]}})_x000D_
</t>
  </si>
  <si>
    <t>h_drwdn</t>
  </si>
  <si>
    <t>h_upfront_fee</t>
  </si>
  <si>
    <t>commitment_1</t>
  </si>
  <si>
    <t xml:space="preserve">{{commitment_1}}_x000D_
</t>
  </si>
  <si>
    <t>upfront_fee_rt_1</t>
  </si>
  <si>
    <t xml:space="preserve">{{upfront_fee_rt_1}}_x000D_
</t>
  </si>
  <si>
    <t>summ_upfront_fee</t>
  </si>
  <si>
    <t xml:space="preserve">SUM({{upfront_fee[:]}})_x000D_
</t>
  </si>
  <si>
    <t>upfront_fee</t>
  </si>
  <si>
    <t xml:space="preserve">{{commitment_1}}*{{upfront_fee_rt_1}}*{{fin_close_dt_flag[n]}}_x000D_
</t>
  </si>
  <si>
    <t>h_commitment_fee</t>
  </si>
  <si>
    <t>undrawn</t>
  </si>
  <si>
    <t>day_count_basis_1</t>
  </si>
  <si>
    <t xml:space="preserve">{{day_count_basis_1}}_x000D_
</t>
  </si>
  <si>
    <t>commitment_fee_rt_1</t>
  </si>
  <si>
    <t xml:space="preserve">{{commitment_fee_rt_1}}_x000D_
</t>
  </si>
  <si>
    <t xml:space="preserve">{{undrawn[n]}}_x000D_
</t>
  </si>
  <si>
    <t>summ_commitment_fee</t>
  </si>
  <si>
    <t xml:space="preserve">SUM({{commitment_fee[:]}})_x000D_
</t>
  </si>
  <si>
    <t>commitment_fee</t>
  </si>
  <si>
    <t xml:space="preserve">{{undrawn[n]}}*{{commitment_fee_rt_1}}*{{days_in_period[n]}}/{{day_count_basis_1}}*{{hconstprdflag.constprd[n]}}_x000D_
</t>
  </si>
  <si>
    <t>constprd_mrgn_1</t>
  </si>
  <si>
    <t xml:space="preserve">{{constprd_mrgn_1}}_x000D_
</t>
  </si>
  <si>
    <t>reference_rate_1</t>
  </si>
  <si>
    <t xml:space="preserve">{{reference_rate_1}}_x000D_
</t>
  </si>
  <si>
    <t>all_intrt</t>
  </si>
  <si>
    <t xml:space="preserve">{{reference_rate_1}}+{{constprd_mrgn_1}}_x000D_
</t>
  </si>
  <si>
    <t xml:space="preserve">{{all_intrt}}_x000D_
</t>
  </si>
  <si>
    <t>summ_int_dur_const</t>
  </si>
  <si>
    <t xml:space="preserve">SUM({{int_dur_const[:]}})_x000D_
</t>
  </si>
  <si>
    <t>int_dur_const</t>
  </si>
  <si>
    <t>h_financing_costs</t>
  </si>
  <si>
    <t xml:space="preserve">{{upfront_fee[n]}}_x000D_
</t>
  </si>
  <si>
    <t xml:space="preserve">{{commitment_fee[n]}}_x000D_
</t>
  </si>
  <si>
    <t xml:space="preserve">{{int_dur_const[n]}}_x000D_
</t>
  </si>
  <si>
    <t>summ_financing_costs</t>
  </si>
  <si>
    <t xml:space="preserve">SUM({{financing_costs[:]}})_x000D_
</t>
  </si>
  <si>
    <t>commitment_3</t>
  </si>
  <si>
    <t xml:space="preserve">IF(INDEX({{commitment_2[:]}},{{comparison_scenario_2}})="",IF(INDEX({{commitment_2[:]}},{{base_case_3}})={{commitment_1}},"vw","tu"),IF(INDEX({{commitment_2[:]}},{{comparison_scenario_2}})={{commitment_1}},"vw","tu"))_x000D_
</t>
  </si>
  <si>
    <t>commitment_2</t>
  </si>
  <si>
    <t>constprd_mrgn_3</t>
  </si>
  <si>
    <t xml:space="preserve">IF(INDEX({{constprd_mrgn_2[:]}},{{comparison_scenario_2}})="",IF(INDEX({{constprd_mrgn_2[:]}},{{base_case_3}})={{constprd_mrgn_1}},"vw","tu"),IF(INDEX({{constprd_mrgn_2[:]}},{{comparison_scenario_2}})={{constprd_mrgn_1}},"vw","tu"))_x000D_
</t>
  </si>
  <si>
    <t>constprd_mrgn_2</t>
  </si>
  <si>
    <t>reference_rate_3</t>
  </si>
  <si>
    <t xml:space="preserve">IF(INDEX({{reference_rate_2[:]}},{{comparison_scenario_2}})="",IF(INDEX({{reference_rate_2[:]}},{{base_case_3}})={{reference_rate_1}},"vw","tu"),IF(INDEX({{reference_rate_2[:]}},{{comparison_scenario_2}})={{reference_rate_1}},"vw","tu"))_x000D_
</t>
  </si>
  <si>
    <t>reference_rate_2</t>
  </si>
  <si>
    <t>day_count_basis_3</t>
  </si>
  <si>
    <t xml:space="preserve">IF(INDEX({{day_count_basis_2[:]}},{{comparison_scenario_2}})="",IF(INDEX({{day_count_basis_2[:]}},{{base_case_3}})={{day_count_basis_1}},"vw","tu"),IF(INDEX({{day_count_basis_2[:]}},{{comparison_scenario_2}})={{day_count_basis_1}},"vw","tu"))_x000D_
</t>
  </si>
  <si>
    <t>day_count_basis_2</t>
  </si>
  <si>
    <t>commitment_fee_rt_3</t>
  </si>
  <si>
    <t xml:space="preserve">IF(INDEX({{commitment_fee_rt_2[:]}},{{comparison_scenario_2}})="",IF(INDEX({{commitment_fee_rt_2[:]}},{{base_case_3}})={{commitment_fee_rt_1}},"vw","tu"),IF(INDEX({{commitment_fee_rt_2[:]}},{{comparison_scenario_2}})={{commitment_fee_rt_1}},"vw","tu"))_x000D_
</t>
  </si>
  <si>
    <t>commitment_fee_rt_2</t>
  </si>
  <si>
    <t>upfront_fee_rt_3</t>
  </si>
  <si>
    <t xml:space="preserve">IF(INDEX({{upfront_fee_rt_2[:]}},{{comparison_scenario_2}})="",IF(INDEX({{upfront_fee_rt_2[:]}},{{base_case_3}})={{upfront_fee_rt_1}},"vw","tu"),IF(INDEX({{upfront_fee_rt_2[:]}},{{comparison_scenario_2}})={{upfront_fee_rt_1}},"vw","tu"))_x000D_
</t>
  </si>
  <si>
    <t>upfront_fee_rt_2</t>
  </si>
  <si>
    <t xml:space="preserve">SUM({{sources_of_cash[:]}})_x000D_
</t>
  </si>
  <si>
    <t xml:space="preserve">SUM({{uses_of_cash[:]}})_x000D_
</t>
  </si>
  <si>
    <t>2026-03-28T12:00:01.918Z</t>
  </si>
  <si>
    <t>Edit on Check, ConCost, ConFin, Debt, DSRA, Equity, Esc, FS Qtr, InpC, InpS, Metrics, NCA, Ops, S&amp;U, Solve, Tax, Time: 2 built, 1 deleted</t>
  </si>
  <si>
    <t>Const - Base case 1</t>
  </si>
  <si>
    <t>Fin - Base case 1</t>
  </si>
  <si>
    <t>FS - Base case 1</t>
  </si>
  <si>
    <t>Financing costs POS</t>
  </si>
  <si>
    <t>2026-03-28T12:11:02.996Z</t>
  </si>
  <si>
    <t>Edit on Check, Const, DSRA, Equity, Esc, Fin, FS, InpC, InpS, Metrics, NCA, Ops, S&amp;U, Solve, Tax, Time: 4 built, 3 deleted</t>
  </si>
  <si>
    <t>2026-03-28T12:21:34.867Z</t>
  </si>
  <si>
    <t>Edit on Check, Const, DSRA, Equity, Esc, Fin, FS, InpC, InpS, Metrics, NCA, Ops, S&amp;U, Solve, Tax, Time: 1 built, 1 deleted</t>
  </si>
  <si>
    <t>Senior debt</t>
  </si>
  <si>
    <t>SENIOR DEBT</t>
  </si>
  <si>
    <t>Senior debt drawdown</t>
  </si>
  <si>
    <t>Senior debt balance BEG</t>
  </si>
  <si>
    <t>Senior debt balance</t>
  </si>
  <si>
    <t>Senior debt facility</t>
  </si>
  <si>
    <t>Senior debt commitment</t>
  </si>
  <si>
    <t>2026-03-28T12:26:36.870Z</t>
  </si>
  <si>
    <t>Edit on Check, Const, DSRA, Equity, Esc, Fin, FS, InpC, InpS, Metrics, NCA, Ops, S&amp;U, Solve, Tax, Time: 1 built, 1 moved, 1 deleted</t>
  </si>
  <si>
    <t>h_senior_debt</t>
  </si>
  <si>
    <t>h_senior_debt_facility</t>
  </si>
  <si>
    <t>hretearnings.bal_beg</t>
  </si>
  <si>
    <t xml:space="preserve">{{hretearnings.bal[n-1]}}_x000D_
</t>
  </si>
  <si>
    <t>hretearnings.bal</t>
  </si>
  <si>
    <t xml:space="preserve">{{hretearnings.bal_beg[n]}}+{{pft_after_tax[n]}}-{{pd_pos[n]}}_x000D_
</t>
  </si>
  <si>
    <t xml:space="preserve">{{hretearnings.bal_beg[n]}}_x000D_
</t>
  </si>
  <si>
    <t xml:space="preserve">MAX(0,SUM(§{{hretearnings.bal_beg[n]}}, {{pft_after_tax[n]}}§))_x000D_
</t>
  </si>
  <si>
    <t>hfinancingcosts.pos</t>
  </si>
  <si>
    <t xml:space="preserve">{{hfinancingcosts.pos[n]}}_x000D_
</t>
  </si>
  <si>
    <t xml:space="preserve">{{pos[n]}}+{{hfinancingcosts.pos[n]}}-{{op_cashflow[n]}}_x000D_
</t>
  </si>
  <si>
    <t>summ_senior_debt_drwdn</t>
  </si>
  <si>
    <t xml:space="preserve">SUM({{senior_debt_drwdn[:]}})_x000D_
</t>
  </si>
  <si>
    <t>senior_debt_drwdn</t>
  </si>
  <si>
    <t>h_senior_debt_1</t>
  </si>
  <si>
    <t xml:space="preserve">{{senior_debt_drwdn[n]}}_x000D_
</t>
  </si>
  <si>
    <t xml:space="preserve">MAX({{commitment_1}}-{{bal_beg[n]}},0)_x000D_
</t>
  </si>
  <si>
    <t>h_int_dur_const</t>
  </si>
  <si>
    <t xml:space="preserve">{{bal_beg[n]}}*{{all_intrt}}*{{days_in_period[n]}}/{{day_count_basis_1}}*{{hconstprdflag.constprd[n]}}_x000D_
</t>
  </si>
  <si>
    <t xml:space="preserve">SUM({{hfinancingcosts.pos[:]}})_x000D_
</t>
  </si>
  <si>
    <t xml:space="preserve">{{hcfstatement.op_cashflow[n]}}+SUM(§{{const_cst[n]}}, {{financing_costs[n]}}, {{senior_debt_drwdn[n]}}, {{drwdn_dur_const[n]}}§)_x000D_
</t>
  </si>
  <si>
    <t xml:space="preserve">{{hretearnings.bal[n]}}_x000D_
</t>
  </si>
  <si>
    <t xml:space="preserve">SUM(§{{ap_bal[n]}}, {{bal[n]}}, {{shcap_bal[n]}}, {{hretearnings.bal[n]}}§)_x000D_
</t>
  </si>
  <si>
    <t xml:space="preserve">SUM(§{{drwdn_dur_const[n]}}, {{op_cashflow[n]}}, {{senior_debt_drwdn[n]}}§)_x000D_
</t>
  </si>
  <si>
    <t>CAPITALIZED FINANCING COSTS</t>
  </si>
  <si>
    <t>Total capitalized financing costs</t>
  </si>
  <si>
    <t>Total asset cost</t>
  </si>
  <si>
    <t>2026-03-28T12:35:46.341Z</t>
  </si>
  <si>
    <t>Edit on Check, Const, DSRA, Equity, Esc, Fin, FS, InpC, InpS, Metrics, NCA, Ops, S&amp;U, Solve, Tax, Time: 5 built, 1 deleted</t>
  </si>
  <si>
    <t>h_capitalized_financing_cst</t>
  </si>
  <si>
    <t>hcapitalizedfinancingcst.tot</t>
  </si>
  <si>
    <t xml:space="preserve">{{hcapitalizedfinancingcst.tot}}_x000D_
</t>
  </si>
  <si>
    <t>tot_cst</t>
  </si>
  <si>
    <t xml:space="preserve">{{sum_pos}}+{{hcapitalizedfinancingcst.tot}}_x000D_
</t>
  </si>
  <si>
    <t xml:space="preserve">{{tot_cst}}_x000D_
</t>
  </si>
  <si>
    <t xml:space="preserve">{{hfixedastbal.beg[n]}}+{{pos[n]}}+{{hfinancingcosts.pos[n]}}-{{hdeprfixedast.pos[n]}}_x000D_
</t>
  </si>
  <si>
    <t>EfW case study M2 SOL 01a.xlsm</t>
  </si>
  <si>
    <t>h_debt_capacity</t>
  </si>
  <si>
    <t>Debt capacity</t>
  </si>
  <si>
    <t>Debt capacity assumptions</t>
  </si>
  <si>
    <t>Target DSCR</t>
  </si>
  <si>
    <t>Loan life</t>
  </si>
  <si>
    <t>x</t>
  </si>
  <si>
    <t>2026-03-28T12:52:18.336Z</t>
  </si>
  <si>
    <t>Edit on Check, Const, DSRA, Equity, Esc, Fin, FS, InpC, InpS, Metrics, NCA, Ops, S&amp;U, Solve, Tax, Time: 15 built, 1 deleted</t>
  </si>
  <si>
    <t>debt_capacity</t>
  </si>
  <si>
    <t>Repayment period margin</t>
  </si>
  <si>
    <t>Period senior debt discount rate</t>
  </si>
  <si>
    <t>Senior debt loan life flag</t>
  </si>
  <si>
    <t>End of senior debt loan life date</t>
  </si>
  <si>
    <t>End of senior debt loan life flag</t>
  </si>
  <si>
    <t>Senior debt discount factor</t>
  </si>
  <si>
    <t>rate</t>
  </si>
  <si>
    <t>prd_disc_rt</t>
  </si>
  <si>
    <t>disc_fct</t>
  </si>
  <si>
    <t>All-in repayment period interest rate</t>
  </si>
  <si>
    <t>svc_target_rt</t>
  </si>
  <si>
    <t>Senior debt service at target ratio</t>
  </si>
  <si>
    <t>2026-03-28T13:20:14.883Z</t>
  </si>
  <si>
    <t>Edit on Check, Const, DSRA, Equity, Esc, Fin, FS, InpC, InpS, Metrics, NCA, Ops, S&amp;U, Solve, Tax, Time: 14 built, 1 deleted</t>
  </si>
  <si>
    <t>summ_prd_disc_rt</t>
  </si>
  <si>
    <t xml:space="preserve">SUM({{prd_disc_rt[:]}})_x000D_
</t>
  </si>
  <si>
    <t xml:space="preserve">{{prd_disc_rt[n]}}_x000D_
</t>
  </si>
  <si>
    <t>summ_disc_fct</t>
  </si>
  <si>
    <t xml:space="preserve">SUM({{disc_fct[:]}})_x000D_
</t>
  </si>
  <si>
    <t xml:space="preserve">IF({{hendconstprdflag.constprd[n]}}=1,1,{{disc_fct[n-1]}}/(1+{{prd_disc_rt[n]}}))_x000D_
</t>
  </si>
  <si>
    <t>summ_svc_target_rt</t>
  </si>
  <si>
    <t xml:space="preserve">SUM({{svc_target_rt[:]}})_x000D_
</t>
  </si>
  <si>
    <t xml:space="preserve">{{disc_fct[n]}}_x000D_
</t>
  </si>
  <si>
    <t xml:space="preserve">{{svc_target_rt[n]}}_x000D_
</t>
  </si>
  <si>
    <t xml:space="preserve">SUMPRODUCT({{disc_fct[:]}},{{svc_target_rt[:]}})_x000D_
</t>
  </si>
  <si>
    <t>target_dscr_2</t>
  </si>
  <si>
    <t>target_dscr_1</t>
  </si>
  <si>
    <t>rpmt_prd_mrgn_2</t>
  </si>
  <si>
    <t>rpmt_prd_mrgn_1</t>
  </si>
  <si>
    <t>loan_life_2</t>
  </si>
  <si>
    <t>loan_life_1</t>
  </si>
  <si>
    <t>h_rpmt_prd_int</t>
  </si>
  <si>
    <t>Senior debt repayment period interest</t>
  </si>
  <si>
    <t>Senior debt repayment period interest POS</t>
  </si>
  <si>
    <t>2026-03-28T22:27:13.144Z</t>
  </si>
  <si>
    <t>Edit on Check, Const, DSRA, Equity, Esc, Fin, FS, InpC, InpS, Metrics, NCA, Ops, S&amp;U, Solve, Tax, Time: 3 built, 1 deleted</t>
  </si>
  <si>
    <t>Senior debt sculpted principal repayment</t>
  </si>
  <si>
    <t>Senior debt sculpted repayment POS</t>
  </si>
  <si>
    <t>Senior debt sculpted repayment</t>
  </si>
  <si>
    <t>Cashflow available for senior debt - paste</t>
  </si>
  <si>
    <t>Cashflow available for senior debt - check</t>
  </si>
  <si>
    <t>Project costs to be financed - paste</t>
  </si>
  <si>
    <t>Project costs to be financed - check</t>
  </si>
  <si>
    <t>h_sculpted_principal_rpmt</t>
  </si>
  <si>
    <t>hsculptedprincipalrpmt.pos</t>
  </si>
  <si>
    <t xml:space="preserve">{{hsculptedprincipalrpmt.pos[n]}}_x000D_
</t>
  </si>
  <si>
    <t xml:space="preserve">{{bal_beg[n]}}+{{senior_debt_drwdn[n]}}-{{hsculptedprincipalrpmt.pos[n]}}_x000D_
</t>
  </si>
  <si>
    <t>cashflow_avail_senior_debt_2</t>
  </si>
  <si>
    <t xml:space="preserve">{{cashflow_avail_senior_debt_2[n]}}_x000D_
</t>
  </si>
  <si>
    <t xml:space="preserve">SUM({{hsculptedprincipalrpmt.pos[:]}})_x000D_
</t>
  </si>
  <si>
    <t>summ_senior_debt_sculpted_rpmt</t>
  </si>
  <si>
    <t xml:space="preserve">SUM({{senior_debt_sculpted_rpmt[:]}})_x000D_
</t>
  </si>
  <si>
    <t>senior_debt_sculpted_rpmt</t>
  </si>
  <si>
    <t>h_calc_line_items</t>
  </si>
  <si>
    <t>h_paste_line_items</t>
  </si>
  <si>
    <t>cashflow_avail_senior_debt_1</t>
  </si>
  <si>
    <t>Leverage at debt capacity</t>
  </si>
  <si>
    <t>Senior debt input leverage</t>
  </si>
  <si>
    <t>Senior debt sizing method</t>
  </si>
  <si>
    <t>1 = DSCR, 2 = leverage</t>
  </si>
  <si>
    <t>EfW case study M2 SOL 01d.xlsm</t>
  </si>
  <si>
    <t>h_debt_capacity_assumptions</t>
  </si>
  <si>
    <t>h_senior_debt_ln_life_flag</t>
  </si>
  <si>
    <t>prj_cst_financed</t>
  </si>
  <si>
    <t xml:space="preserve">{{prj_cst_financed[n]}}_x000D_
</t>
  </si>
  <si>
    <t xml:space="preserve">SUM({{prj_cst_financed[:]}})_x000D_
</t>
  </si>
  <si>
    <t>leverage_2</t>
  </si>
  <si>
    <t xml:space="preserve">{{leverage_2}}_x000D_
</t>
  </si>
  <si>
    <t xml:space="preserve">{{prj_cst_financed[n]}}*(1-{{leverage_2}})_x000D_
</t>
  </si>
  <si>
    <t xml:space="preserve">{{rpmt_prd_mrgn_1}}_x000D_
</t>
  </si>
  <si>
    <t>all_rpmt_prd_intrt</t>
  </si>
  <si>
    <t xml:space="preserve">{{reference_rate_1}}+{{rpmt_prd_mrgn_1}}_x000D_
</t>
  </si>
  <si>
    <t xml:space="preserve">{{all_rpmt_prd_intrt}}_x000D_
</t>
  </si>
  <si>
    <t xml:space="preserve">{{all_rpmt_prd_intrt}}/{{day_count_basis_1}}*{{days_in_period[n]}}_x000D_
</t>
  </si>
  <si>
    <t xml:space="preserve">{{target_dscr_1}}_x000D_
</t>
  </si>
  <si>
    <t>senior_debt_ln_life_flag</t>
  </si>
  <si>
    <t xml:space="preserve">{{senior_debt_ln_life_flag[n]}}_x000D_
</t>
  </si>
  <si>
    <t xml:space="preserve">{{debt_capacity}}_x000D_
</t>
  </si>
  <si>
    <t xml:space="preserve">{{tot_financed}}_x000D_
</t>
  </si>
  <si>
    <t>leverage_1</t>
  </si>
  <si>
    <t xml:space="preserve">{{debt_capacity}}/{{tot_financed}}_x000D_
</t>
  </si>
  <si>
    <t>sizing_method_1</t>
  </si>
  <si>
    <t xml:space="preserve">{{sizing_method_1}}_x000D_
</t>
  </si>
  <si>
    <t xml:space="preserve">{{leverage_1}}_x000D_
</t>
  </si>
  <si>
    <t>input_leverage_1</t>
  </si>
  <si>
    <t xml:space="preserve">{{input_leverage_1}}_x000D_
</t>
  </si>
  <si>
    <t xml:space="preserve">INDEX(§{{leverage_1}}, {{input_leverage_1}}§,{{sizing_method_1}})_x000D_
</t>
  </si>
  <si>
    <t xml:space="preserve">{{prj_cst_financed[n]}}*{{leverage_2}}_x000D_
</t>
  </si>
  <si>
    <t xml:space="preserve">SUM({{hrpmtprdint.pos[:]}})_x000D_
</t>
  </si>
  <si>
    <t>hrpmtprdint.pos</t>
  </si>
  <si>
    <t>summ_senior_debt_rpmt_prd_int</t>
  </si>
  <si>
    <t xml:space="preserve">SUM({{senior_debt_rpmt_prd_int[:]}})_x000D_
</t>
  </si>
  <si>
    <t>senior_debt_rpmt_prd_int</t>
  </si>
  <si>
    <t xml:space="preserve">{{hrpmtprdint.pos[n]}}_x000D_
</t>
  </si>
  <si>
    <t xml:space="preserve">{{senior_debt_rpmt_prd_int[n]}}_x000D_
</t>
  </si>
  <si>
    <t xml:space="preserve">SUM({{hcfstatement.cashflow_avail_senior_debt[:]}})_x000D_
</t>
  </si>
  <si>
    <t>hcfstatement.cashflow_avail_senior_debt</t>
  </si>
  <si>
    <t xml:space="preserve">{{senior_debt_sculpted_rpmt[n]}}_x000D_
</t>
  </si>
  <si>
    <t xml:space="preserve">{{hcfstatement.cashflow_avail_senior_debt[n]}}+SUM(§{{senior_debt_rpmt_prd_int[n]}}, {{senior_debt_sculpted_rpmt[n]}}§)_x000D_
</t>
  </si>
  <si>
    <t>input_leverage_3</t>
  </si>
  <si>
    <t xml:space="preserve">IF(INDEX({{input_leverage_2[:]}},{{comparison_scenario_2}})="",IF(INDEX({{input_leverage_2[:]}},{{base_case_3}})={{input_leverage_1}},"vw","tu"),IF(INDEX({{input_leverage_2[:]}},{{comparison_scenario_2}})={{input_leverage_1}},"vw","tu"))_x000D_
</t>
  </si>
  <si>
    <t>input_leverage_2</t>
  </si>
  <si>
    <t>dscr_2_leverage</t>
  </si>
  <si>
    <t xml:space="preserve">IF(INDEX({{sizing_method_2[:]}},{{comparison_scenario_2}})="",IF(INDEX({{sizing_method_2[:]}},{{base_case_3}})={{sizing_method_1}},"vw","tu"),IF(INDEX({{sizing_method_2[:]}},{{comparison_scenario_2}})={{sizing_method_1}},"vw","tu"))_x000D_
</t>
  </si>
  <si>
    <t>sizing_method_2</t>
  </si>
  <si>
    <t>target_dscr_3</t>
  </si>
  <si>
    <t xml:space="preserve">IF(INDEX({{target_dscr_2[:]}},{{comparison_scenario_2}})="",IF(INDEX({{target_dscr_2[:]}},{{base_case_3}})={{target_dscr_1}},"vw","tu"),IF(INDEX({{target_dscr_2[:]}},{{comparison_scenario_2}})={{target_dscr_1}},"vw","tu"))_x000D_
</t>
  </si>
  <si>
    <t>rpmt_prd_mrgn_3</t>
  </si>
  <si>
    <t xml:space="preserve">IF(INDEX({{rpmt_prd_mrgn_2[:]}},{{comparison_scenario_2}})="",IF(INDEX({{rpmt_prd_mrgn_2[:]}},{{base_case_3}})={{rpmt_prd_mrgn_1}},"vw","tu"),IF(INDEX({{rpmt_prd_mrgn_2[:]}},{{comparison_scenario_2}})={{rpmt_prd_mrgn_1}},"vw","tu"))_x000D_
</t>
  </si>
  <si>
    <t>loan_life_3</t>
  </si>
  <si>
    <t xml:space="preserve">IF(INDEX({{loan_life_2[:]}},{{comparison_scenario_2}})="",IF(INDEX({{loan_life_2[:]}},{{base_case_3}})={{loan_life_1}},"vw","tu"),IF(INDEX({{loan_life_2[:]}},{{comparison_scenario_2}})={{loan_life_1}},"vw","tu"))_x000D_
</t>
  </si>
  <si>
    <t xml:space="preserve">{{hcfstatement.cashflow_avail_senior_debt[n]}}_x000D_
</t>
  </si>
  <si>
    <t xml:space="preserve">{_x000D_
[0] = IF(SUM({{cashflow_avail_senior_debt_chk_2[:]}})&gt;{{CHK_TOL[]}},1,0)_x000D_
[1] = IF(SUM({{prj_cst_financed_chk[:]}})&gt;{{CHK_TOL[]}},1,0)_x000D_
}_x000D_
</t>
  </si>
  <si>
    <t>cashflow_avail_senior_debt_chk_2</t>
  </si>
  <si>
    <t xml:space="preserve">ABS({{cashflow_avail_senior_debt[n]}}-{{cashflow_avail_senior_debt_2[n]}})_x000D_
</t>
  </si>
  <si>
    <t>cashflow_avail_senior_debt_chk_1</t>
  </si>
  <si>
    <t xml:space="preserve">ABS({{cashflow_avail_senior_debt[n]}}-{{cashflow_avail_senior_debt_1[n]}})_x000D_
</t>
  </si>
  <si>
    <t>prj_cst_financed_chk</t>
  </si>
  <si>
    <t xml:space="preserve">ABS({{financed[n]}}-{{prj_cst_financed[n]}})_x000D_
</t>
  </si>
  <si>
    <t>70, 69, 71</t>
  </si>
  <si>
    <t xml:space="preserve">{{loan_life_1}}_x000D_
</t>
  </si>
  <si>
    <t>end_dt</t>
  </si>
  <si>
    <t xml:space="preserve">EOMONTH({{constprd_dt}},({{loan_life_1}}*{{months_in_year}}))_x000D_
</t>
  </si>
  <si>
    <t xml:space="preserve">{{end_dt}}_x000D_
</t>
  </si>
  <si>
    <t xml:space="preserve">SUM({{hseniordebtlnlifeflag.end[:]}})_x000D_
</t>
  </si>
  <si>
    <t>hseniordebtlnlifeflag.end</t>
  </si>
  <si>
    <t xml:space="preserve">IF({{end[n]}}={{end_dt}},1,0)_x000D_
</t>
  </si>
  <si>
    <t xml:space="preserve">{{hseniordebtlnlifeflag.end[n]}}_x000D_
</t>
  </si>
  <si>
    <t>summ_senior_debt_ln_life_flag</t>
  </si>
  <si>
    <t xml:space="preserve">SUM({{senior_debt_ln_life_flag[:]}})_x000D_
</t>
  </si>
  <si>
    <t xml:space="preserve">{{senior_debt_ln_life_flag[n-1]}}+{{frst_op_prd_flag[n]}}-{{hseniordebtlnlifeflag.end[n-1]}}_x000D_
</t>
  </si>
  <si>
    <t>EQUITY INVESTMENT FOR IRR</t>
  </si>
  <si>
    <t>Equity investment for IRR calc</t>
  </si>
  <si>
    <t>AVERAGE COST OF DEBT</t>
  </si>
  <si>
    <t>Senior debt cashflows during construction</t>
  </si>
  <si>
    <t>Senior debt cashflows DC</t>
  </si>
  <si>
    <t>Senior debt service</t>
  </si>
  <si>
    <t>Average cost of debt</t>
  </si>
  <si>
    <t>Senior debt total cashflows</t>
  </si>
  <si>
    <t>2026-03-30T07:44:04.245Z</t>
  </si>
  <si>
    <t>Edit on Check, Const, DSRA, Equity, Esc, Fin, FS, InpC, InpS, Metrics, NCA, Ops, S&amp;U, Solve, Tax, Time: 10 built, 1 deleted</t>
  </si>
  <si>
    <t>h_equity_irr</t>
  </si>
  <si>
    <t>EQUITY IRR</t>
  </si>
  <si>
    <t>Blended returns to equity</t>
  </si>
  <si>
    <t>Equity total cashflows for IRR</t>
  </si>
  <si>
    <t>2026-03-30T07:44:37.190Z</t>
  </si>
  <si>
    <t>Edit on Check, Const, DSRA, Equity, Esc, Fin, FS, InpC, InpS, Metrics, NCA, Ops, S&amp;U, Solve, Tax, Time: 4 built, 1 deleted</t>
  </si>
  <si>
    <t>DEBT SERVICE COVER RATIO</t>
  </si>
  <si>
    <t>3 month historic DSCR</t>
  </si>
  <si>
    <t>Minimum historic 3 month DSCR</t>
  </si>
  <si>
    <t>Average historic 3 month DSCR</t>
  </si>
  <si>
    <t>2026-03-30T07:45:08.125Z</t>
  </si>
  <si>
    <t>h_llcr</t>
  </si>
  <si>
    <t>LLCR</t>
  </si>
  <si>
    <t>CFADS over senior debt term</t>
  </si>
  <si>
    <t>CFADS restricted to senior debt term</t>
  </si>
  <si>
    <t>PV of CFADS</t>
  </si>
  <si>
    <t>Rolling PV of CFADS over senior debt term</t>
  </si>
  <si>
    <t>h_llcr_ratio</t>
  </si>
  <si>
    <t>LLCR ratio</t>
  </si>
  <si>
    <t>rolling_llcr</t>
  </si>
  <si>
    <t>Rolling LLCR</t>
  </si>
  <si>
    <t>Minimum LLCR</t>
  </si>
  <si>
    <t>h_llcr_date_flag</t>
  </si>
  <si>
    <t>LLCR date flag</t>
  </si>
  <si>
    <t>llcr_date_flag</t>
  </si>
  <si>
    <t>2026-03-30T07:46:07.861Z</t>
  </si>
  <si>
    <t>Useful life of asset</t>
  </si>
  <si>
    <t>EfW case study M4 01a.xlsm</t>
  </si>
  <si>
    <t>[Empty cells (upfront equity drawdown placeholder)]</t>
  </si>
  <si>
    <t xml:space="preserve">INDEX(§{{[Empty cells (upfront equity drawdown placeholder)][n]}}, {{eq_pro_rata_drwdn[n]}}§,{{eq_invst_prof_switch_1}})_x000D_
</t>
  </si>
  <si>
    <t>[Empty cells (shareholder loan interest placeholder)]</t>
  </si>
  <si>
    <t xml:space="preserve">{{ebit[n]}}+SUM(§{{senior_debt_rpmt_prd_int[n]}}, {{[Empty cells (shareholder loan interest placeholder)][n]}}§)_x000D_
</t>
  </si>
  <si>
    <t>[Empty cells (corporate tax placeholder)]</t>
  </si>
  <si>
    <t xml:space="preserve">{{pft_before_tax[n]}}+{{[Empty cells (corporate tax placeholder)][n]}}_x000D_
</t>
  </si>
  <si>
    <t xml:space="preserve">SUM(§{{ebitda[n]}}, {{net_working_cap_movement[n]}}, {{[Empty cells (corporate tax placeholder)][n]}}§)_x000D_
</t>
  </si>
  <si>
    <t>[Empty cells (cashflow available for senior debt placeholder)]</t>
  </si>
  <si>
    <t>[Empty cells (dsra deposits placeholder)]</t>
  </si>
  <si>
    <t>[Empty cells (dsra withdrawal placeholder)]</t>
  </si>
  <si>
    <t xml:space="preserve">{{cf_avail_dsra[n]}}+SUM(§{{[Empty cells (dsra deposits placeholder)][n]}}, {{[Empty cells (dsra withdrawal placeholder)][n]}}§)_x000D_
</t>
  </si>
  <si>
    <t>[Empty cells (shareholder loan principal repayment placeholder)]</t>
  </si>
  <si>
    <t xml:space="preserve">{{cashflow_avail_shln[n]}}+SUM(§{{[Empty cells (shareholder loan interest placeholder)][n]}}, {{[Empty cells (shareholder loan principal repayment placeholder)][n]}}§)_x000D_
</t>
  </si>
  <si>
    <t>[Empty cells (dsra balance placeholder)]</t>
  </si>
  <si>
    <t xml:space="preserve">SUM(§{{cshbal[n]}}, {{ar_bal[n]}}, {{[Empty cells (dsra balance placeholder)][n]}}§)_x000D_
</t>
  </si>
  <si>
    <t xml:space="preserve">MATCH({{active_scenario_2}},§{{[Empty cells (active scenario placeholder)]}}, {{active_scenario_1[:]}}, {{[Empty cells (active scenario placeholder)]}}, {{active_scenario_3[:]}}, {{[Empty cells (active scenario placeholder)]}}§)_x000D_
</t>
  </si>
  <si>
    <t>[Empty cells (active scenario placeholder)]</t>
  </si>
  <si>
    <t xml:space="preserve">MATCH({{comparison_scenario_1}},§{{[Empty cells (active scenario placeholder)]}}, {{active_scenario_1[:]}}, {{[Empty cells (active scenario placeholder)]}}, {{active_scenario_3[:]}}, {{[Empty cells (active scenario placeholder)]}}§)_x000D_
</t>
  </si>
  <si>
    <t xml:space="preserve">INDEX({{base_case_2[:]}},MATCH({{active_scenario_2}},§{{[Empty cells (active scenario placeholder)]}}, {{active_scenario_1[:]}}, {{[Empty cells (active scenario placeholder)]}}, {{active_scenario_3[:]}}, {{[Empty cells (active scenario placeholder)]}}§,0))_x000D_
</t>
  </si>
  <si>
    <t xml:space="preserve">MATCH({{base_case_1}},§{{[Empty cells (active scenario placeholder)]}}, {{active_scenario_1[:]}}, {{[Empty cells (active scenario placeholder)]}}, {{active_scenario_3[:]}}, {{[Empty cells (active scenario placeholder)]}}§)_x000D_
</t>
  </si>
  <si>
    <t>[Empty cells (timing assumptions placeholder)]</t>
  </si>
  <si>
    <t>[Empty cells (vw placeholder)]</t>
  </si>
  <si>
    <t>[Empty cells (project costs placeholder)]</t>
  </si>
  <si>
    <t>[Empty cells (generation assumptions placeholder)]</t>
  </si>
  <si>
    <t>[Empty cells (escalation assumptions placeholder)]</t>
  </si>
  <si>
    <t>[Empty cells (revenue assumptions placeholder)]</t>
  </si>
  <si>
    <t>[Empty cells (direct cost assumptions placeholder)]</t>
  </si>
  <si>
    <t>[Empty cells (overhead assumptions placeholder)]</t>
  </si>
  <si>
    <t>[Empty cells (working capital assumptions placeholder)]</t>
  </si>
  <si>
    <t>[Empty cells (financing placeholder)]</t>
  </si>
  <si>
    <t>[Empty cells (senior debt facility placeholder)]</t>
  </si>
  <si>
    <t>[Empty cells (debt capacity assumptions placeholder)]</t>
  </si>
  <si>
    <t>[Empty cells (accounting placeholder)]</t>
  </si>
  <si>
    <t>[Empty cells (depreciation placeholder)]</t>
  </si>
  <si>
    <t>[Empty cells (model technical inputs do not change placeholder)]</t>
  </si>
  <si>
    <t>Metrics - Base case 1</t>
  </si>
  <si>
    <t xml:space="preserve">{{hsculptedprincipalrpmt.pos[n]}}+{{hrpmtprdint.pos[n]}}_x000D_
</t>
  </si>
  <si>
    <t xml:space="preserve">{{cashflow_avail_senior_debt_2[n]}}*{{senior_debt_ln_life_flag[n]}}_x000D_
</t>
  </si>
  <si>
    <t xml:space="preserve">{{llcr_date_flag[n]}}_x000D_
</t>
  </si>
  <si>
    <t>summ_rolling_llcr</t>
  </si>
  <si>
    <t xml:space="preserve">SUM({{rolling_llcr[:]}})_x000D_
</t>
  </si>
  <si>
    <t xml:space="preserve">{{rolling_llcr[n]}}_x000D_
</t>
  </si>
  <si>
    <t xml:space="preserve">MINIFS({{rolling_llcr[:]}},{{rolling_llcr[:]}},"&gt;0")_x000D_
</t>
  </si>
  <si>
    <t xml:space="preserve">SUM(§{{pd_pos[n]}}, {{shcap_redemption_pos[n]}}§)_x000D_
</t>
  </si>
  <si>
    <t>summ_llcr_date_flag</t>
  </si>
  <si>
    <t xml:space="preserve">SUM({{llcr_date_flag[:]}})_x000D_
</t>
  </si>
  <si>
    <t xml:space="preserve">{{senior_debt_ln_life_flag[n+1]}}_x000D_
</t>
  </si>
  <si>
    <t>Useful life of asset flag</t>
  </si>
  <si>
    <t>End of useful life of asset</t>
  </si>
  <si>
    <t>End of useful life of asset flag</t>
  </si>
  <si>
    <t>h_eq_base_case_1</t>
  </si>
  <si>
    <t>h_eq_invst_irr</t>
  </si>
  <si>
    <t>h_avg_cst_debt</t>
  </si>
  <si>
    <t>h_debt_svc_cover_rt</t>
  </si>
  <si>
    <t>h_nca_base_case_1</t>
  </si>
  <si>
    <t>h_solve_base_case_1</t>
  </si>
  <si>
    <t>h_useful_life_ast_flag</t>
  </si>
  <si>
    <t>h_chk_base_case_1</t>
  </si>
  <si>
    <t>h_const_base_case_1</t>
  </si>
  <si>
    <t>hinsurance.summ_cst</t>
  </si>
  <si>
    <t>h_esc_base_case_1</t>
  </si>
  <si>
    <t>h_fin_base_case_1</t>
  </si>
  <si>
    <t>leverage</t>
  </si>
  <si>
    <t>hrpmtprdint.summ_pos</t>
  </si>
  <si>
    <t>hsculptedprincipalrpmt.summ_pos</t>
  </si>
  <si>
    <t>hfinancingcosts.summ_pos</t>
  </si>
  <si>
    <t>small_negative_val_irr</t>
  </si>
  <si>
    <t xml:space="preserve">{{small_negative_val_irr}}_x000D_
</t>
  </si>
  <si>
    <t>summ_calc</t>
  </si>
  <si>
    <t xml:space="preserve">SUM({{calc[:]}})_x000D_
</t>
  </si>
  <si>
    <t>calc</t>
  </si>
  <si>
    <t xml:space="preserve">-1*{{drwdn_dur_const[n]}}+{{flag[n]}}*{{small_negative_val_irr}}_x000D_
</t>
  </si>
  <si>
    <t>h_fs_base_case_1</t>
  </si>
  <si>
    <t>hcfstatement.summ_op_cashflow</t>
  </si>
  <si>
    <t>summ_cashflow_avail_senior_debt</t>
  </si>
  <si>
    <t>h_inpc_base_case_1</t>
  </si>
  <si>
    <t>active_scenario</t>
  </si>
  <si>
    <t>comparison_scenario</t>
  </si>
  <si>
    <t>base_case</t>
  </si>
  <si>
    <t>constprd_length</t>
  </si>
  <si>
    <t>epc_cost</t>
  </si>
  <si>
    <t>epc_spent_contg</t>
  </si>
  <si>
    <t>ann_spv</t>
  </si>
  <si>
    <t>const_insurance_amt</t>
  </si>
  <si>
    <t>devcst_amt</t>
  </si>
  <si>
    <t>dev_fee_amt</t>
  </si>
  <si>
    <t>o_m_mob_amt</t>
  </si>
  <si>
    <t>plnt_net_capacity</t>
  </si>
  <si>
    <t>plnt_thrpt</t>
  </si>
  <si>
    <t>plnt_avail</t>
  </si>
  <si>
    <t>ramp_up_strt_qtr_const</t>
  </si>
  <si>
    <t>ramp_up_duration</t>
  </si>
  <si>
    <t>cpi_rt</t>
  </si>
  <si>
    <t>gf_rt_real</t>
  </si>
  <si>
    <t>grdsls_rt_real</t>
  </si>
  <si>
    <t>ppa_cst_pct</t>
  </si>
  <si>
    <t>embbnft_rt_real</t>
  </si>
  <si>
    <t>recmtl_rt_real</t>
  </si>
  <si>
    <t>recovery_rate</t>
  </si>
  <si>
    <t>apcres_rt</t>
  </si>
  <si>
    <t>fdstk</t>
  </si>
  <si>
    <t>apcres_cntrprc_real</t>
  </si>
  <si>
    <t>inactash_rt</t>
  </si>
  <si>
    <t>inactash_cntrprc_real</t>
  </si>
  <si>
    <t>o_m_fee_qtr</t>
  </si>
  <si>
    <t>reimbcst_qtr</t>
  </si>
  <si>
    <t>epc_markup_reimbursables</t>
  </si>
  <si>
    <t>ar_lag</t>
  </si>
  <si>
    <t>ap_lag</t>
  </si>
  <si>
    <t>eq_invst_prof_switch</t>
  </si>
  <si>
    <t>input_leverage</t>
  </si>
  <si>
    <t>sizing_method</t>
  </si>
  <si>
    <t>commitment</t>
  </si>
  <si>
    <t>constprd_mrgn</t>
  </si>
  <si>
    <t>reference_rate</t>
  </si>
  <si>
    <t>day_count_basis</t>
  </si>
  <si>
    <t>commitment_fee_rt</t>
  </si>
  <si>
    <t>upfront_fee_rt</t>
  </si>
  <si>
    <t>target_dscr</t>
  </si>
  <si>
    <t>rpmt_prd_mrgn</t>
  </si>
  <si>
    <t>loan_life</t>
  </si>
  <si>
    <t>useful_life_ast_1</t>
  </si>
  <si>
    <t>useful_life_ast</t>
  </si>
  <si>
    <t>useful_life_ast_3</t>
  </si>
  <si>
    <t xml:space="preserve">IF(INDEX({{useful_life_ast_2[:]}},{{comparison_scenario_2}})="",IF(INDEX({{useful_life_ast_2[:]}},{{base_case_3}})={{useful_life_ast_1}},"vw","tu"),IF(INDEX({{useful_life_ast_2[:]}},{{comparison_scenario_2}})={{useful_life_ast_1}},"vw","tu"))_x000D_
</t>
  </si>
  <si>
    <t>useful_life_ast_2</t>
  </si>
  <si>
    <t>h_inps_base_case</t>
  </si>
  <si>
    <t>h_metrics_base_case_1</t>
  </si>
  <si>
    <t>h_senior_cashflows_dur_const</t>
  </si>
  <si>
    <t>summ_dc</t>
  </si>
  <si>
    <t xml:space="preserve">SUM({{dc[:]}})_x000D_
</t>
  </si>
  <si>
    <t>dc</t>
  </si>
  <si>
    <t xml:space="preserve">-1*{{senior_debt_drwdn[n]}}+{{hfinancingcosts.pos[n]}}+{{flag[n]}}*{{small_negative_val_irr}}_x000D_
</t>
  </si>
  <si>
    <t>h_senior_svc</t>
  </si>
  <si>
    <t>summ_senior_debt_svc</t>
  </si>
  <si>
    <t xml:space="preserve">SUM({{senior_debt_svc[:]}})_x000D_
</t>
  </si>
  <si>
    <t>senior_debt_svc</t>
  </si>
  <si>
    <t>h_avg_cst_debt_1</t>
  </si>
  <si>
    <t xml:space="preserve">{{dc[n]}}_x000D_
</t>
  </si>
  <si>
    <t xml:space="preserve">{{senior_debt_svc[n]}}_x000D_
</t>
  </si>
  <si>
    <t>summ_senior_tot_cashflows</t>
  </si>
  <si>
    <t xml:space="preserve">SUM({{senior_tot_cashflows[:]}})_x000D_
</t>
  </si>
  <si>
    <t>senior_tot_cashflows</t>
  </si>
  <si>
    <t xml:space="preserve">{{dc[n]}}+{{senior_debt_svc[n]}}_x000D_
</t>
  </si>
  <si>
    <t xml:space="preserve">{{senior_tot_cashflows[n]}}_x000D_
</t>
  </si>
  <si>
    <t>avg_cst_debt</t>
  </si>
  <si>
    <t xml:space="preserve">XIRR({{senior_tot_cashflows[:]}},{{end[:]}})_x000D_
</t>
  </si>
  <si>
    <t>h_n_3_mo_historic_dscr</t>
  </si>
  <si>
    <t>summ_n_3_mo_historic_dscr</t>
  </si>
  <si>
    <t xml:space="preserve">SUM({{n_3_mo_historic_dscr[:]}})_x000D_
</t>
  </si>
  <si>
    <t>n_3_mo_historic_dscr</t>
  </si>
  <si>
    <t xml:space="preserve">IF({{senior_debt_ln_life_flag[n]}}=1,{{hcfstatement.cashflow_avail_senior_debt[n]}}/{{senior_debt_svc[n]}},"na")_x000D_
</t>
  </si>
  <si>
    <t xml:space="preserve">{{n_3_mo_historic_dscr[n]}}_x000D_
</t>
  </si>
  <si>
    <t>min</t>
  </si>
  <si>
    <t xml:space="preserve">MINIFS({{n_3_mo_historic_dscr[:]}},{{n_3_mo_historic_dscr[:]}},"&gt;0")_x000D_
</t>
  </si>
  <si>
    <t>avg</t>
  </si>
  <si>
    <t xml:space="preserve">AVERAGEIFS({{n_3_mo_historic_dscr[:]}},{{senior_debt_ln_life_flag[:]}},1)_x000D_
</t>
  </si>
  <si>
    <t>h_cfads_over_senior_debt_term</t>
  </si>
  <si>
    <t>summ_restricted</t>
  </si>
  <si>
    <t xml:space="preserve">SUM({{restricted[:]}})_x000D_
</t>
  </si>
  <si>
    <t>restricted</t>
  </si>
  <si>
    <t>h_pv_of_cfads</t>
  </si>
  <si>
    <t xml:space="preserve">{{restricted[n]}}_x000D_
</t>
  </si>
  <si>
    <t>summ_rolling_over_senior_debt_term</t>
  </si>
  <si>
    <t xml:space="preserve">SUM({{rolling_over_senior_debt_term[:]}})_x000D_
</t>
  </si>
  <si>
    <t>rolling_over_senior_debt_term</t>
  </si>
  <si>
    <t xml:space="preserve">({{restricted[n+1]}}+{{rolling_over_senior_debt_term[n+1]}})/(1+{{prd_disc_rt[n+1]}})_x000D_
</t>
  </si>
  <si>
    <t xml:space="preserve">{{rolling_over_senior_debt_term[n]}}_x000D_
</t>
  </si>
  <si>
    <t xml:space="preserve">IF({{llcr_date_flag[n]}}=1,{{rolling_over_senior_debt_term[n]}}/{{bal[n]}},"na")_x000D_
</t>
  </si>
  <si>
    <t>minimum_llcr</t>
  </si>
  <si>
    <t>summ_blended_returns</t>
  </si>
  <si>
    <t xml:space="preserve">SUM({{blended_returns[:]}})_x000D_
</t>
  </si>
  <si>
    <t>blended_returns</t>
  </si>
  <si>
    <t xml:space="preserve">{{calc[n]}}_x000D_
</t>
  </si>
  <si>
    <t xml:space="preserve">{{blended_returns[n]}}_x000D_
</t>
  </si>
  <si>
    <t>summ_tot_cashflows</t>
  </si>
  <si>
    <t xml:space="preserve">SUM({{tot_cashflows[:]}})_x000D_
</t>
  </si>
  <si>
    <t>tot_cashflows</t>
  </si>
  <si>
    <t xml:space="preserve">{{calc[n]}}+{{blended_returns[n]}}_x000D_
</t>
  </si>
  <si>
    <t xml:space="preserve">{{tot_cashflows[n]}}_x000D_
</t>
  </si>
  <si>
    <t>blended</t>
  </si>
  <si>
    <t xml:space="preserve">XIRR({{tot_cashflows[:]}},{{end[:]}})_x000D_
</t>
  </si>
  <si>
    <t xml:space="preserve">{{useful_life_ast_1}}_x000D_
</t>
  </si>
  <si>
    <t>useful_life_ast_flag</t>
  </si>
  <si>
    <t xml:space="preserve">{{useful_life_ast_flag[n]}}_x000D_
</t>
  </si>
  <si>
    <t>hdeprfixedast.summ_pos</t>
  </si>
  <si>
    <t xml:space="preserve">{{tot_cst}}/{{useful_life_ast_1}}/{{num_prds_yr}}*{{useful_life_ast_flag[n]}}_x000D_
</t>
  </si>
  <si>
    <t>h_ops_base_case_1</t>
  </si>
  <si>
    <t>hrampup.summ_fct</t>
  </si>
  <si>
    <t>htotopexpd.summ_pos</t>
  </si>
  <si>
    <t>h_s_u_base_case_1</t>
  </si>
  <si>
    <t>cashflow_avail_senior_debt_chk</t>
  </si>
  <si>
    <t>h_time_base_case_1</t>
  </si>
  <si>
    <t>hendconstprdflag.summ_constprd</t>
  </si>
  <si>
    <t>hconstprdflag.summ_constprd</t>
  </si>
  <si>
    <t>summ_end</t>
  </si>
  <si>
    <t xml:space="preserve">EOMONTH({{constprd_dt}},({{useful_life_ast_1}}*{{months_in_year}}))_x000D_
</t>
  </si>
  <si>
    <t>husefullifeastflag.summ_end</t>
  </si>
  <si>
    <t>summ_useful_life_ast_flag</t>
  </si>
  <si>
    <t xml:space="preserve">SUM({{useful_life_ast_flag[:]}})_x000D_
</t>
  </si>
  <si>
    <t xml:space="preserve">{{useful_life_ast_flag[n-1]}}+{{frst_op_prd_flag[n]}}-{{end_2[n-1]}}_x000D_
</t>
  </si>
  <si>
    <t>h_pwa_assumptions</t>
  </si>
  <si>
    <t>PWA assumptions</t>
  </si>
  <si>
    <t>PWA switch (1 = on, 0 = off)</t>
  </si>
  <si>
    <t>pwa_term_1</t>
  </si>
  <si>
    <t>PWA term</t>
  </si>
  <si>
    <t>PWA agreed annual generation</t>
  </si>
  <si>
    <t>PWA price uplift (real)</t>
  </si>
  <si>
    <t>PWA revenue</t>
  </si>
  <si>
    <t>PWA agreed generation per period</t>
  </si>
  <si>
    <t>PWA generation sold</t>
  </si>
  <si>
    <t>h_pwa_term_flag</t>
  </si>
  <si>
    <t>PWA term flag</t>
  </si>
  <si>
    <t>End of PWA term date</t>
  </si>
  <si>
    <t>End of PWA term flag</t>
  </si>
  <si>
    <t>pwa_term_flag</t>
  </si>
  <si>
    <t>MWh p.a.</t>
  </si>
  <si>
    <t>2026-04-15T06:47:47.861Z</t>
  </si>
  <si>
    <t>Edit on Check, Const, DSRA, Equity, Esc, Fin, FS, InpC, InpS, Metrics, NCA, Ops, S&amp;U, Solve, Tax, Time: 85 built, 1 deleted</t>
  </si>
  <si>
    <t>h_pwa_revenue</t>
  </si>
  <si>
    <t>213, 214</t>
  </si>
  <si>
    <t>217, 218</t>
  </si>
  <si>
    <t xml:space="preserve">{{fin_close_dt_2}}_x000D_
</t>
  </si>
  <si>
    <t xml:space="preserve">(1+{{cpi_rt_1}})^INT(YEARFRAC({{fin_close_dt_2}},{{end[n]}}))_x000D_
</t>
  </si>
  <si>
    <t xml:space="preserve">COUNTIF(§{{[Empty cells]}}, {{[Empty cells (timing assumptions placeholder)]}}, {{[Empty cells]}}, {{frst_dt_time_rulers}}, {{fin_yr_enddt_frst_mdl_prd}}, {{htimingassumptions.mo}}, {{length_op_prd_2}}, {{htimingassumptions.escalation_prd_end_mo_2}}, {{[Empty cells (vw placeholder)]}}, {{fin_close_dt_1}}, {{constprd_length_1}}, {{[Empty cells (vw placeholder)]}}, {{htimingassumptions.length_of_ppa_2}}, {{yes_no}}, {{htimingassumptions.cntr_extension_2}}, ..., {{[Empty cells (debt capacity assumptions placeholder)]}}, {{target_dscr_3}}, {{rpmt_prd_mrgn_3}}, {{loan_life_3}}, {{[Empty cells (vw placeholder)]}}, {{[Empty cells (vw placeholder)]}}, {{[Empty cells (accounting placeholder)]}}, {{[Empty cells]}}, {{[Empty cells (depreciation placeholder)]}}, {{useful_life_ast_3}}, {{[Empty cells (vw placeholder)]}}, {{[Empty cells (vw placeholder)]}}, {{[Empty cells]}}, {{[Empty cells]}}, {{[Empty cells (model technical inputs do not change placeholder)]}}§,"tu")_x000D_
</t>
  </si>
  <si>
    <t>htimingassumptions.escalation_prd_end_mo_2</t>
  </si>
  <si>
    <t xml:space="preserve">IF(INDEX({{htimingassumptions.escalation_prd_end_mo_1[:]}},{{comparison_scenario_2}})="",IF(INDEX({{htimingassumptions.escalation_prd_end_mo_1[:]}},{{base_case_3}})={{escalation_prd_end_mo}},"vw","tu"),IF(INDEX({{htimingassumptions.escalation_prd_end_mo_1[:]}},{{comparison_scenario_2}})={{escalation_prd_end_mo}},"vw","tu"))_x000D_
</t>
  </si>
  <si>
    <t>htimingassumptions.escalation_prd_end_mo_1</t>
  </si>
  <si>
    <t xml:space="preserve">IF(INDEX({{fin_close_dt_3[:]}},{{comparison_scenario_2}})="",IF(INDEX({{fin_close_dt_3[:]}},{{base_case_3}})={{fin_close_dt_2}},"vw","tu"),IF(INDEX({{fin_close_dt_3[:]}},{{comparison_scenario_2}})={{fin_close_dt_2}},"vw","tu"))_x000D_
</t>
  </si>
  <si>
    <t>fin_close_dt_3</t>
  </si>
  <si>
    <t xml:space="preserve">IF(INDEX({{htimingassumptions.extend_ppa_event_dly[:]}},{{comparison_scenario_2}})="",IF(INDEX({{htimingassumptions.extend_ppa_event_dly[:]}},{{base_case_3}})={{extend_ppa_event_dly}},"vw","tu"),IF(INDEX({{htimingassumptions.extend_ppa_event_dly[:]}},{{comparison_scenario_2}})={{extend_ppa_event_dly}},"vw","tu"))_x000D_
</t>
  </si>
  <si>
    <t>htimingassumptions.extend_ppa_event_dly</t>
  </si>
  <si>
    <t>htimingassumptions.cntr_extension_2</t>
  </si>
  <si>
    <t xml:space="preserve">IF(INDEX({{htimingassumptions.cntr_extension_1[:]}},{{comparison_scenario_2}})="",IF(INDEX({{htimingassumptions.cntr_extension_1[:]}},{{base_case_3}})={{cntr_extension}},"vw","tu"),IF(INDEX({{htimingassumptions.cntr_extension_1[:]}},{{comparison_scenario_2}})={{cntr_extension}},"vw","tu"))_x000D_
</t>
  </si>
  <si>
    <t>htimingassumptions.cntr_extension_1</t>
  </si>
  <si>
    <t>[Empty cells (pwa assumptions placeholder)]</t>
  </si>
  <si>
    <t>switch_0_off_1</t>
  </si>
  <si>
    <t>switch_0_off</t>
  </si>
  <si>
    <t>hpwaassumptions.flag</t>
  </si>
  <si>
    <t xml:space="preserve">IF(INDEX({{switch_0_off_2[:]}},{{comparison_scenario_2}})="",IF(INDEX({{switch_0_off_2[:]}},{{base_case_3}})={{switch_0_off_1}},"vw","tu"),IF(INDEX({{switch_0_off_2[:]}},{{comparison_scenario_2}})={{switch_0_off_1}},"vw","tu"))_x000D_
</t>
  </si>
  <si>
    <t>switch_0_off_2</t>
  </si>
  <si>
    <t>pwa_term</t>
  </si>
  <si>
    <t>pwa_term_3</t>
  </si>
  <si>
    <t xml:space="preserve">IF(INDEX({{pwa_term_2[:]}},{{comparison_scenario_2}})="",IF(INDEX({{pwa_term_2[:]}},{{base_case_3}})={{pwa_term_1}},"vw","tu"),IF(INDEX({{pwa_term_2[:]}},{{comparison_scenario_2}})={{pwa_term_1}},"vw","tu"))_x000D_
</t>
  </si>
  <si>
    <t>pwa_term_2</t>
  </si>
  <si>
    <t>agreed_ann_generation_1</t>
  </si>
  <si>
    <t>agreed_ann_generation</t>
  </si>
  <si>
    <t>mwh_p</t>
  </si>
  <si>
    <t xml:space="preserve">IF(INDEX({{agreed_ann_generation_2[:]}},{{comparison_scenario_2}})="",IF(INDEX({{agreed_ann_generation_2[:]}},{{base_case_3}})={{agreed_ann_generation_1}},"vw","tu"),IF(INDEX({{agreed_ann_generation_2[:]}},{{comparison_scenario_2}})={{agreed_ann_generation_1}},"vw","tu"))_x000D_
</t>
  </si>
  <si>
    <t>agreed_ann_generation_2</t>
  </si>
  <si>
    <t>prc_uplft_real_1</t>
  </si>
  <si>
    <t>prc_uplft_real</t>
  </si>
  <si>
    <t>prc_uplft_real_3</t>
  </si>
  <si>
    <t xml:space="preserve">IF(INDEX({{prc_uplft_real_2[:]}},{{comparison_scenario_2}})="",IF(INDEX({{prc_uplft_real_2[:]}},{{base_case_3}})={{prc_uplft_real_1}},"vw","tu"),IF(INDEX({{prc_uplft_real_2[:]}},{{comparison_scenario_2}})={{prc_uplft_real_1}},"vw","tu"))_x000D_
</t>
  </si>
  <si>
    <t>prc_uplft_real_2</t>
  </si>
  <si>
    <t>input_row_template_relocation_macro_1</t>
  </si>
  <si>
    <t xml:space="preserve">IF(INDEX({{input_row_template_relocation_macro_2[:]}},{{comparison_scenario_2}})="",IF(INDEX({{input_row_template_relocation_macro_2[:]}},{{base_case_3}})={{input_row_template_relocation_macro_1}},"vw","tu"),IF(INDEX({{input_row_template_relocation_macro_2[:]}},{{comparison_scenario_2}})={{input_row_template_relocation_macro_1}},"vw","tu"))_x000D_
</t>
  </si>
  <si>
    <t>input_row_template_relocation_macro_2</t>
  </si>
  <si>
    <t>38, 39</t>
  </si>
  <si>
    <t xml:space="preserve">RIGHT(CELL("filename",{{40}}),LEN(CELL("filename",{{40}}))-SEARCH("]",CELL("filename",{{40}})))&amp;" - "&amp;{{3}}_x000D_
</t>
  </si>
  <si>
    <t>354, 353</t>
  </si>
  <si>
    <t xml:space="preserve">{{agreed_ann_generation_1}}_x000D_
</t>
  </si>
  <si>
    <t>summ_agreed_generation_prd</t>
  </si>
  <si>
    <t xml:space="preserve">SUM({{agreed_generation_prd[:]}})_x000D_
</t>
  </si>
  <si>
    <t>agreed_generation_prd</t>
  </si>
  <si>
    <t xml:space="preserve">{{agreed_ann_generation_1}}/{{num_prds_yr}}*{{mos_mdl_prd[n]}}/{{length_op_prd}}_x000D_
</t>
  </si>
  <si>
    <t xml:space="preserve">{{switch_0_off_1}}_x000D_
</t>
  </si>
  <si>
    <t xml:space="preserve">{{pwa_term_flag[n]}}_x000D_
</t>
  </si>
  <si>
    <t xml:space="preserve">{{agreed_generation_prd[n]}}_x000D_
</t>
  </si>
  <si>
    <t>summ_generation_sold</t>
  </si>
  <si>
    <t xml:space="preserve">SUM({{generation_sold[:]}})_x000D_
</t>
  </si>
  <si>
    <t>generation_sold</t>
  </si>
  <si>
    <t xml:space="preserve">MIN({{agreed_generation_prd[n]}},{{net_generation[n]}})*{{op_prd_flag[n]}}*{{pwa_term_flag[n]}}*{{switch_0_off_1}}_x000D_
</t>
  </si>
  <si>
    <t xml:space="preserve">{{prc_uplft_real_1}}_x000D_
</t>
  </si>
  <si>
    <t xml:space="preserve">{{generation_sold[n]}}_x000D_
</t>
  </si>
  <si>
    <t xml:space="preserve">{{generation_sold[n]}}*{{prc_uplft_real_1}}*{{fct[n]}}/{{units_thousand}}_x000D_
</t>
  </si>
  <si>
    <t>1239, 1240, 1241</t>
  </si>
  <si>
    <t xml:space="preserve">RIGHT(CELL("filename",{{43}}),LEN(CELL("filename",{{43}}))-SEARCH("]",CELL("filename",{{43}})))&amp;" - "&amp;{{3}}_x000D_
</t>
  </si>
  <si>
    <t xml:space="preserve">RIGHT(CELL("filename",{{50}}),LEN(CELL("filename",{{50}}))-SEARCH("]",CELL("filename",{{50}})))&amp;" - "&amp;{{3}}_x000D_
</t>
  </si>
  <si>
    <t>summ_counter</t>
  </si>
  <si>
    <t xml:space="preserve">SUM({{counter[:]}})_x000D_
</t>
  </si>
  <si>
    <t>51, 53, 55, 63</t>
  </si>
  <si>
    <t>58, 59, 60</t>
  </si>
  <si>
    <t>62, 63</t>
  </si>
  <si>
    <t>64, 66, 70</t>
  </si>
  <si>
    <t>67, 71</t>
  </si>
  <si>
    <t>74, 73, 75</t>
  </si>
  <si>
    <t>77, 78</t>
  </si>
  <si>
    <t xml:space="preserve">IF(AND({{end[n-1]}}&lt;{{fin_close_dt_2}},{{end[n]}}&gt;={{fin_close_dt_2}}),1,0)_x000D_
</t>
  </si>
  <si>
    <t>81, 80</t>
  </si>
  <si>
    <t xml:space="preserve">EOMONTH({{fin_close_dt_2}},{{constprd_length_2}})_x000D_
</t>
  </si>
  <si>
    <t>90, 89</t>
  </si>
  <si>
    <t>93, 94</t>
  </si>
  <si>
    <t>100, 101, 102, 103</t>
  </si>
  <si>
    <t>106, 105</t>
  </si>
  <si>
    <t>109, 110</t>
  </si>
  <si>
    <t>117, 115, 116</t>
  </si>
  <si>
    <t>120, 119</t>
  </si>
  <si>
    <t>121, 124</t>
  </si>
  <si>
    <t>123, 124</t>
  </si>
  <si>
    <t>130, 131, 132</t>
  </si>
  <si>
    <t>135, 134</t>
  </si>
  <si>
    <t>136, 139</t>
  </si>
  <si>
    <t>138, 139</t>
  </si>
  <si>
    <t xml:space="preserve">{{pwa_term_1}}_x000D_
</t>
  </si>
  <si>
    <t>hpwatermflag.end_dt</t>
  </si>
  <si>
    <t xml:space="preserve">EOMONTH({{constprd_dt}},({{pwa_term_1}}*{{months_in_year}}))_x000D_
</t>
  </si>
  <si>
    <t>144, 142, 143</t>
  </si>
  <si>
    <t xml:space="preserve">{{hpwatermflag.end_dt}}_x000D_
</t>
  </si>
  <si>
    <t>hpwatermflag.summ_end</t>
  </si>
  <si>
    <t xml:space="preserve">SUM({{hpwatermflag.end[:]}})_x000D_
</t>
  </si>
  <si>
    <t>hpwatermflag.end</t>
  </si>
  <si>
    <t xml:space="preserve">IF({{end[n]}}={{hpwatermflag.end_dt}},1,0)_x000D_
</t>
  </si>
  <si>
    <t>147, 146</t>
  </si>
  <si>
    <t>148, 151</t>
  </si>
  <si>
    <t xml:space="preserve">{{hpwatermflag.end[n]}}_x000D_
</t>
  </si>
  <si>
    <t>summ_pwa_term_flag</t>
  </si>
  <si>
    <t xml:space="preserve">SUM({{pwa_term_flag[:]}})_x000D_
</t>
  </si>
  <si>
    <t xml:space="preserve">{{pwa_term_flag[n-1]}}+{{frst_op_prd_flag[n]}}-{{hpwatermflag.end[n-1]}}_x000D_
</t>
  </si>
  <si>
    <t>150, 151</t>
  </si>
  <si>
    <t>155, 154</t>
  </si>
  <si>
    <t>h_pwa_capex</t>
  </si>
  <si>
    <t>PWA capex</t>
  </si>
  <si>
    <t>pwa_capex</t>
  </si>
  <si>
    <t>PWA capex - base amount</t>
  </si>
  <si>
    <t>Last 12 months of construction flag</t>
  </si>
  <si>
    <t>Start of last 12 months of construction date</t>
  </si>
  <si>
    <t>2026-04-15T06:57:57.117Z</t>
  </si>
  <si>
    <t>Edit on Check, Const, DSRA, Equity, Esc, Fin, FS, InpC, InpS, Metrics, NCA, Ops, S&amp;U, Solve, Tax, Time: 80 built, 1 deleted</t>
  </si>
  <si>
    <t>h_lst_12_mos_const_flag</t>
  </si>
  <si>
    <t>46, 938, 942</t>
  </si>
  <si>
    <t xml:space="preserve">RIGHT(CELL("filename",{{823}}),LEN(CELL("filename",{{823}}))-SEARCH("]",CELL("filename",{{823}})))&amp;" - "&amp;{{3}}_x000D_
</t>
  </si>
  <si>
    <t>819, 762, 49</t>
  </si>
  <si>
    <t>summ_930</t>
  </si>
  <si>
    <t xml:space="preserve">SUM({{930[:]}})_x000D_
</t>
  </si>
  <si>
    <t xml:space="preserve">RIGHT(CELL("filename",{{199}}),LEN(CELL("filename",{{199}}))-SEARCH("]",CELL("filename",{{199}})))&amp;" - "&amp;{{3}}_x000D_
</t>
  </si>
  <si>
    <t>200, 201</t>
  </si>
  <si>
    <t>202, 205, 1290, 1220</t>
  </si>
  <si>
    <t>204, 205</t>
  </si>
  <si>
    <t>206, 1291, 1221</t>
  </si>
  <si>
    <t>208, 209, 210</t>
  </si>
  <si>
    <t>211, 1292, 1222</t>
  </si>
  <si>
    <t>215, 1293, 1223</t>
  </si>
  <si>
    <t>219, 1294, 1224</t>
  </si>
  <si>
    <t>221, 222</t>
  </si>
  <si>
    <t>223, 1295, 1225</t>
  </si>
  <si>
    <t>225, 226</t>
  </si>
  <si>
    <t>227, 1296, 1226</t>
  </si>
  <si>
    <t>pwa_capex_amt_1</t>
  </si>
  <si>
    <t xml:space="preserve">{{pwa_capex_amt_1}}_x000D_
</t>
  </si>
  <si>
    <t>lst_12_mos_const_flag</t>
  </si>
  <si>
    <t xml:space="preserve">{{lst_12_mos_const_flag[n]}}_x000D_
</t>
  </si>
  <si>
    <t>summ_pwa_capex</t>
  </si>
  <si>
    <t xml:space="preserve">SUM({{pwa_capex[:]}})_x000D_
</t>
  </si>
  <si>
    <t xml:space="preserve">{{pwa_capex_amt_1}}/{{months_in_year}}*{{mos_mdl_prd[n]}}*{{lst_12_mos_const_flag[n]}}_x000D_
</t>
  </si>
  <si>
    <t>229, 230, 231, 232</t>
  </si>
  <si>
    <t>233, 1297, 1227</t>
  </si>
  <si>
    <t xml:space="preserve">{{pwa_capex[n]}}_x000D_
</t>
  </si>
  <si>
    <t xml:space="preserve">SUM(§{{epc_base_cost[n]}}, {{epc_contingency[n]}}, {{spv_cst_dur_const[n]}}, {{hinsurance.cst[n]}}, {{devcst[n]}}, {{development_fee[n]}}, {{o_m_mob[n]}}, {{pwa_capex[n]}}§)_x000D_
</t>
  </si>
  <si>
    <t>1290, 1291, 1292, 1293, 1294, 1295, 1296, 1297</t>
  </si>
  <si>
    <t>243, 245, 246, 249, 650, 1338</t>
  </si>
  <si>
    <t>243, 1235, 1339</t>
  </si>
  <si>
    <t xml:space="preserve">RIGHT(CELL("filename",{{654}}),LEN(CELL("filename",{{654}}))-SEARCH("]",CELL("filename",{{654}})))&amp;" - "&amp;{{3}}_x000D_
</t>
  </si>
  <si>
    <t xml:space="preserve">RIGHT(CELL("filename",{{655}}),LEN(CELL("filename",{{655}}))-SEARCH("]",CELL("filename",{{655}})))&amp;" - "&amp;{{3}}_x000D_
</t>
  </si>
  <si>
    <t>656, 657</t>
  </si>
  <si>
    <t>658, 661, 664, 1247, 1352</t>
  </si>
  <si>
    <t xml:space="preserve">LEFT({{912}},LEN({{912}})-4)_x000D_
</t>
  </si>
  <si>
    <t>658, 800, 1353</t>
  </si>
  <si>
    <t>656, 665</t>
  </si>
  <si>
    <t>662, 663, 664</t>
  </si>
  <si>
    <t>662, 1233</t>
  </si>
  <si>
    <t>669, 1252</t>
  </si>
  <si>
    <t>666, 667, 668</t>
  </si>
  <si>
    <t>666, 1234</t>
  </si>
  <si>
    <t>673, 1250</t>
  </si>
  <si>
    <t>670, 671, 672</t>
  </si>
  <si>
    <t>670, 1239</t>
  </si>
  <si>
    <t>1252, 1253</t>
  </si>
  <si>
    <t>1250, 1251</t>
  </si>
  <si>
    <t>1248, 1249</t>
  </si>
  <si>
    <t>668, 672, 682, 685, 1246, 1354</t>
  </si>
  <si>
    <t xml:space="preserve">LEFT({{916}},LEN({{916}})-4)_x000D_
</t>
  </si>
  <si>
    <t>682, 779, 803, 1355</t>
  </si>
  <si>
    <t xml:space="preserve">RIGHT(CELL("filename",{{346}}),LEN(CELL("filename",{{346}}))-SEARCH("]",CELL("filename",{{346}})))&amp;" - "&amp;{{3}}_x000D_
</t>
  </si>
  <si>
    <t>348, 347, 349</t>
  </si>
  <si>
    <t>350, 383, 389, 403, 409, 428, 441, 447, 455, 462, 470, 485, 493, 501, 509, 517, 525, 533, 541, 549, 557, 565, 573, 581, 589</t>
  </si>
  <si>
    <t xml:space="preserve">RIGHT(CELL("filename",{{248}}),LEN(CELL("filename",{{248}}))-SEARCH("]",CELL("filename",{{248}})))&amp;" - "&amp;{{3}}_x000D_
</t>
  </si>
  <si>
    <t>249, 251, 250</t>
  </si>
  <si>
    <t>45, 252</t>
  </si>
  <si>
    <t>257, 256</t>
  </si>
  <si>
    <t>258, 1270</t>
  </si>
  <si>
    <t>1269, 1270, 260</t>
  </si>
  <si>
    <t>262, 343, 663, 1256, 1238</t>
  </si>
  <si>
    <t>264, 265</t>
  </si>
  <si>
    <t>268, 300</t>
  </si>
  <si>
    <t>268, 267, 269</t>
  </si>
  <si>
    <t>270, 273, 719</t>
  </si>
  <si>
    <t>272, 273</t>
  </si>
  <si>
    <t>274, 281</t>
  </si>
  <si>
    <t>279, 282, 307</t>
  </si>
  <si>
    <t>281, 282</t>
  </si>
  <si>
    <t>284, 285</t>
  </si>
  <si>
    <t>1340, 1341, 287</t>
  </si>
  <si>
    <t>256, 291</t>
  </si>
  <si>
    <t>292, 291</t>
  </si>
  <si>
    <t>293, 296, 689, 1258, 1237</t>
  </si>
  <si>
    <t>298, 303, 318, 332</t>
  </si>
  <si>
    <t>295, 296, 297</t>
  </si>
  <si>
    <t>295, 723, 1232</t>
  </si>
  <si>
    <t>303, 300, 299, 302, 301</t>
  </si>
  <si>
    <t>304, 1244, 1242, 1345</t>
  </si>
  <si>
    <t>307, 308</t>
  </si>
  <si>
    <t>309, 1243, 1347</t>
  </si>
  <si>
    <t>312, 313, 314</t>
  </si>
  <si>
    <t>315, 335, 1228</t>
  </si>
  <si>
    <t>317, 318</t>
  </si>
  <si>
    <t>323, 1304, 322, 1303, 321</t>
  </si>
  <si>
    <t>324, 336, 1229</t>
  </si>
  <si>
    <t>1306, 1305</t>
  </si>
  <si>
    <t>332, 329, 331, 328, 330</t>
  </si>
  <si>
    <t>333, 337, 1230</t>
  </si>
  <si>
    <t>335, 336, 337</t>
  </si>
  <si>
    <t>338, 1236, 1349</t>
  </si>
  <si>
    <t>343, 342, 341</t>
  </si>
  <si>
    <t>344, 734</t>
  </si>
  <si>
    <t xml:space="preserve">RIGHT(CELL("filename",{{766}}),LEN(CELL("filename",{{766}}))-SEARCH("]",CELL("filename",{{766}})))&amp;" - "&amp;{{3}}_x000D_
</t>
  </si>
  <si>
    <t>1262, 1263</t>
  </si>
  <si>
    <t>769, 773, 1259</t>
  </si>
  <si>
    <t>770, 771</t>
  </si>
  <si>
    <t>772, 776</t>
  </si>
  <si>
    <t>773, 1244, 1245</t>
  </si>
  <si>
    <t>775, 778</t>
  </si>
  <si>
    <t>776, 922</t>
  </si>
  <si>
    <t>667, 1253, 777, 781</t>
  </si>
  <si>
    <t>778, 779</t>
  </si>
  <si>
    <t>1259, 1260, 1261</t>
  </si>
  <si>
    <t>631, 784, 791</t>
  </si>
  <si>
    <t>785, 1235, 1236, 1237, 1238</t>
  </si>
  <si>
    <t>44, 705, 790, 795</t>
  </si>
  <si>
    <t>791, 1242, 1243</t>
  </si>
  <si>
    <t>794, 797</t>
  </si>
  <si>
    <t>795, 1325, 1326</t>
  </si>
  <si>
    <t>796, 799</t>
  </si>
  <si>
    <t>797, 1323, 1324</t>
  </si>
  <si>
    <t>798, 802</t>
  </si>
  <si>
    <t>799, 800</t>
  </si>
  <si>
    <t>671, 1251, 801, 805</t>
  </si>
  <si>
    <t>802, 803</t>
  </si>
  <si>
    <t>810, 807</t>
  </si>
  <si>
    <t>1231, 1232, 1233, 1234</t>
  </si>
  <si>
    <t>942, 822</t>
  </si>
  <si>
    <t>817, 818, 829</t>
  </si>
  <si>
    <t>817, 818</t>
  </si>
  <si>
    <t>830, 831</t>
  </si>
  <si>
    <t>832, 831</t>
  </si>
  <si>
    <t xml:space="preserve">INDEX({{833[:]}},MATCH({{active_scenario_2}},§{{active_scenario_1[:]}}, {{active_scenario_3[:]}}, {{[Empty cells (active scenario placeholder)]}}, {{[Empty cells (active scenario placeholder)]}}, {{[Empty cells (active scenario placeholder)]}}§))_x000D_
</t>
  </si>
  <si>
    <t>833, 831, 830, 832, 834, 835, 836</t>
  </si>
  <si>
    <t>0, 40, 43, 50, 199, 248, 346, 352, 635, 654, 655, 686, 687, 741, 766, 823</t>
  </si>
  <si>
    <t>1, 2, 3, 4, 5, 957</t>
  </si>
  <si>
    <t>831, 834, 830, 835, 832, 836</t>
  </si>
  <si>
    <t>8, 10, 12, 14, 16, 18, 20, 22, 24, 26, 28, 30, 32, 34, 36, 38, 960, 961, 962, 963, 964, 965, 966, 967, 968, 969, 970, 971, 972, 973, 974, 975, 976, 977, 978, 979, 980, 981, 982, 983, 984, 985, 986, 987, 988, 989, 990, 991, 992, 993, 994, 995, 996, 997, 998, 999, 1000, 1001, 1002, 1003, 1004, 1005, 1006, 1007, 1008, 1009, 1010, 1011, 1012, 1013, 1014, 1015, 1016, 1017, 1018, 1019, 1020, 1021, 1022, 1023, 1319, 1320, 1321, 1322</t>
  </si>
  <si>
    <t>3, 4, 5, 957, 958, 959</t>
  </si>
  <si>
    <t>1, 3, 4, 5, 957, 958, 959</t>
  </si>
  <si>
    <t>2, 3, 4, 5, 957, 958, 959</t>
  </si>
  <si>
    <t>4, 958</t>
  </si>
  <si>
    <t>837, 834, 830, 835, 832, 836</t>
  </si>
  <si>
    <t>956, 1134, 1193, 1214, 39, 1096, 1097, 1098, 1099, 1100, 1102, 1103, 1105, 1106, 1107, 1113, 1114, 1115, 1116, 1117, 1118, 1119, 1120, 1125, 1126, 1127, 1128, 1129, 1139, 1140, 1141, 1142, 1143, 1144, 1147, 1148, 1149, 1150, 1156, 1157, 1158, 1159, 1160, 1161, 1162, 1163, 1168, 1169, 1170, 1171, 1172, 1173, 1174, 1175, 1176, 1177, 1178, 1179, 1180, 1181, 1186, 1187, 1196, 1197, 1198, 1199, 1200, 1201, 1202, 1203, 1206, 1207, 1208</t>
  </si>
  <si>
    <t>838, 831, 834, 830, 835, 832, 836</t>
  </si>
  <si>
    <t>4, 7, 959</t>
  </si>
  <si>
    <t>5, 834, 830, 835, 832, 836</t>
  </si>
  <si>
    <t>8, 956, 10, 12, 14, 16, 18, 1134, 20, 22, 24, 26, 28, 30, 1193, 32, 34, 36, 1214, 38, 39, 960, 961, 962, 963, 964, 965, 966, 967, 968, 969, 970, 971, 972, 973, 974, 975, 976, 977, 978, 979, 980, 981, 982, 983, 984, 985, 986, 987, 988, 989, 990, 991, 992, 993, 994, 995, 996, 997, 998, 999, 1000, 1001, 1002, 1003, 1004, 1005, 1006, 1007, 1008, 1009, 1010, 1011, 1012, 1013, 1014, 1015, 1016, 1017, 1018, 1019, 1020, 1021, 1022, 1023, 1096, 1097, 1098, 1099, 1100, 1102, 1103, 1105, 1106, 1107, 1113, 1114, 1115, 1116, 1117, 1118, 1119, 1120, 1125, 1126, 1127, 1128, 1129, 1139, 1140, 1141, 1142, 1143, 1144, 1147, 1148, 1149, 1150, 1156, 1157, 1158, 1159, 1160, 1161, 1162, 1163, 1168, 1169, 1170, 1171, 1172, 1173, 1174, 1175, 1176, 1177, 1178, 1179, 1180, 1181, 1186, 1187, 1196, 1197, 1198, 1199, 1200, 1201, 1202, 1203, 1206, 1207, 1208, 1319, 1320, 1321, 1322</t>
  </si>
  <si>
    <t>1093, 1094, 1095, 1096, 1097, 1098, 1099, 1100, 1101, 1102, 1103, 1104, 1105, 1106, 1107, 1108, 1109, 1110, 1111, 1112, 1113, 1114, 1115, 1116, 1117, 1118, 1119, 1120, 1121, 1122, 1123, 1124, 1125, 1126, 1127, 1128, 1129, 1130, 1131, 1132, 1133, 1134, 1135, 1136, 1137, 1138, 1139, 1140, 1141, 1142, 1143, 1144, 1145, 1146, 1147, 1148, 1149, 1150, 1151, 1152, 1153, 1154, 1155, 1156, 1157, 1158, 1159, 1160, 1161, 1162, 1163, 1164, 1165, 1166, 1167, 1168, 1169, 1170, 1171, 1172, 1173, 1174, 1175, 1176, 1177, 1178, 1179, 1180, 1181, 1182, 1183, 1184, 1185, 1186, 1187, 1188, 1189, 1190, 1191, 1192, 1193, 1194, 1195, 1196, 1197, 1198, 1199, 1200, 1201, 1202, 1203, 1204, 1205, 1206, 1207, 1208, 1209, 1210, 1211, 1212, 1213, 1214, 1215, 1216, 1217, 1218, 1219</t>
  </si>
  <si>
    <t>838, 5</t>
  </si>
  <si>
    <t>1024, 957, 959</t>
  </si>
  <si>
    <t>956, 58, 73, 1096</t>
  </si>
  <si>
    <t>1024, 958, 959, 960</t>
  </si>
  <si>
    <t>8, 956, 960, 1096</t>
  </si>
  <si>
    <t>1025, 957, 959</t>
  </si>
  <si>
    <t>956, 170, 1097</t>
  </si>
  <si>
    <t>1025, 958, 959, 961</t>
  </si>
  <si>
    <t>8, 956, 961, 1097</t>
  </si>
  <si>
    <t>1026, 957, 959</t>
  </si>
  <si>
    <t>956, 167, 1098</t>
  </si>
  <si>
    <t>1026, 958, 959, 962</t>
  </si>
  <si>
    <t>8, 956, 962, 1098</t>
  </si>
  <si>
    <t>1027, 957, 959</t>
  </si>
  <si>
    <t>956, 69, 353, 356, 413, 451, 458, 465, 480, 488, 496, 504, 512, 520, 528, 536, 544, 552, 560, 568, 576, 584, 1099</t>
  </si>
  <si>
    <t>1027, 958, 959, 963</t>
  </si>
  <si>
    <t>8, 956, 963, 1099</t>
  </si>
  <si>
    <t>1028, 957, 959</t>
  </si>
  <si>
    <t>956, 162, 1100</t>
  </si>
  <si>
    <t>1028, 958, 959, 964</t>
  </si>
  <si>
    <t>8, 956, 964, 1100</t>
  </si>
  <si>
    <t>1331, 957, 959</t>
  </si>
  <si>
    <t>956, 80, 87, 347, 1102, 1317</t>
  </si>
  <si>
    <t>1331, 958, 959, 1321</t>
  </si>
  <si>
    <t>10, 956, 1102, 1321</t>
  </si>
  <si>
    <t>1332, 957, 959</t>
  </si>
  <si>
    <t>956, 87, 1103, 1318</t>
  </si>
  <si>
    <t>1332, 958, 959, 1322</t>
  </si>
  <si>
    <t>10, 956, 1103, 1322</t>
  </si>
  <si>
    <t>1029, 957, 959</t>
  </si>
  <si>
    <t>956, 101, 1105</t>
  </si>
  <si>
    <t>1029, 958, 959, 965</t>
  </si>
  <si>
    <t>12, 956, 965, 1105</t>
  </si>
  <si>
    <t>1030, 957, 959</t>
  </si>
  <si>
    <t>956, 1106</t>
  </si>
  <si>
    <t>1030, 958, 959, 966</t>
  </si>
  <si>
    <t>12, 956, 966, 1106</t>
  </si>
  <si>
    <t>1031, 957, 959</t>
  </si>
  <si>
    <t>956, 102, 1107</t>
  </si>
  <si>
    <t>1031, 958, 959, 967</t>
  </si>
  <si>
    <t>12, 956, 967, 1107</t>
  </si>
  <si>
    <t>1032, 957, 959</t>
  </si>
  <si>
    <t>956, 200, 1113</t>
  </si>
  <si>
    <t>1032, 958, 959, 968</t>
  </si>
  <si>
    <t>14, 956, 968, 1113</t>
  </si>
  <si>
    <t>1033, 957, 959</t>
  </si>
  <si>
    <t>956, 204, 1114</t>
  </si>
  <si>
    <t>1033, 958, 959, 969</t>
  </si>
  <si>
    <t>14, 956, 969, 1114</t>
  </si>
  <si>
    <t>1034, 957, 959</t>
  </si>
  <si>
    <t>956, 208, 1115</t>
  </si>
  <si>
    <t>1034, 958, 959, 970</t>
  </si>
  <si>
    <t>14, 956, 970, 1115</t>
  </si>
  <si>
    <t>1035, 957, 959</t>
  </si>
  <si>
    <t>956, 213, 1116</t>
  </si>
  <si>
    <t>1035, 958, 959, 971</t>
  </si>
  <si>
    <t>14, 956, 971, 1116</t>
  </si>
  <si>
    <t>1036, 957, 959</t>
  </si>
  <si>
    <t>956, 217, 1117</t>
  </si>
  <si>
    <t>1036, 958, 959, 972</t>
  </si>
  <si>
    <t>14, 956, 972, 1117</t>
  </si>
  <si>
    <t>1037, 957, 959</t>
  </si>
  <si>
    <t>956, 221, 1118</t>
  </si>
  <si>
    <t>1037, 958, 959, 973</t>
  </si>
  <si>
    <t>14, 956, 973, 1118</t>
  </si>
  <si>
    <t>1038, 957, 959</t>
  </si>
  <si>
    <t>956, 225, 1119</t>
  </si>
  <si>
    <t>1038, 958, 959, 974</t>
  </si>
  <si>
    <t>14, 956, 974, 1119</t>
  </si>
  <si>
    <t>pwa_capex_amt</t>
  </si>
  <si>
    <t>1039, 957, 959</t>
  </si>
  <si>
    <t>956, 229, 1120</t>
  </si>
  <si>
    <t>pwa_capex_amt_3</t>
  </si>
  <si>
    <t xml:space="preserve">IF(INDEX({{pwa_capex_amt_2[:]}},{{comparison_scenario_2}})="",IF(INDEX({{pwa_capex_amt_2[:]}},{{base_case_3}})={{pwa_capex_amt_1}},"vw","tu"),IF(INDEX({{pwa_capex_amt_2[:]}},{{comparison_scenario_2}})={{pwa_capex_amt_1}},"vw","tu"))_x000D_
</t>
  </si>
  <si>
    <t>1039, 958, 959, 975</t>
  </si>
  <si>
    <t>pwa_capex_amt_2</t>
  </si>
  <si>
    <t>14, 956, 975, 1120</t>
  </si>
  <si>
    <t>1040, 957, 959</t>
  </si>
  <si>
    <t>956, 370, 1125</t>
  </si>
  <si>
    <t>1040, 958, 959, 976</t>
  </si>
  <si>
    <t>16, 956, 976, 1125</t>
  </si>
  <si>
    <t>1041, 957, 959</t>
  </si>
  <si>
    <t>956, 376, 1126, 1315</t>
  </si>
  <si>
    <t>1041, 958, 959, 977</t>
  </si>
  <si>
    <t>16, 956, 977, 1126</t>
  </si>
  <si>
    <t>1042, 957, 959</t>
  </si>
  <si>
    <t>956, 371, 376, 1127, 1316</t>
  </si>
  <si>
    <t>1042, 958, 959, 978</t>
  </si>
  <si>
    <t>16, 956, 978, 1127</t>
  </si>
  <si>
    <t>1043, 957, 959</t>
  </si>
  <si>
    <t>956, 354, 1128</t>
  </si>
  <si>
    <t>1043, 958, 959, 979</t>
  </si>
  <si>
    <t>16, 956, 979, 1128</t>
  </si>
  <si>
    <t>1044, 957, 959</t>
  </si>
  <si>
    <t>956, 357, 1129</t>
  </si>
  <si>
    <t>1044, 958, 959, 980</t>
  </si>
  <si>
    <t>16, 956, 980, 1129</t>
  </si>
  <si>
    <t>860, 957, 959</t>
  </si>
  <si>
    <t>1134, 348</t>
  </si>
  <si>
    <t>860, 958, 959, 18</t>
  </si>
  <si>
    <t>18, 1134</t>
  </si>
  <si>
    <t>1045, 957, 959</t>
  </si>
  <si>
    <t>956, 381, 1139</t>
  </si>
  <si>
    <t>1045, 958, 959, 981</t>
  </si>
  <si>
    <t>20, 956, 981, 1139</t>
  </si>
  <si>
    <t>1046, 957, 959</t>
  </si>
  <si>
    <t>956, 387, 1140</t>
  </si>
  <si>
    <t>1046, 958, 959, 982</t>
  </si>
  <si>
    <t>20, 956, 982, 1140</t>
  </si>
  <si>
    <t>1047, 957, 959</t>
  </si>
  <si>
    <t>956, 393, 1141</t>
  </si>
  <si>
    <t>1047, 958, 959, 983</t>
  </si>
  <si>
    <t>20, 956, 983, 1141</t>
  </si>
  <si>
    <t>1048, 957, 959</t>
  </si>
  <si>
    <t>956, 401, 1142</t>
  </si>
  <si>
    <t>1048, 958, 959, 984</t>
  </si>
  <si>
    <t>20, 956, 984, 1142</t>
  </si>
  <si>
    <t>1049, 957, 959</t>
  </si>
  <si>
    <t>956, 407, 1143, 1313</t>
  </si>
  <si>
    <t>1049, 958, 959, 985</t>
  </si>
  <si>
    <t>20, 956, 985, 1143</t>
  </si>
  <si>
    <t>1050, 957, 959</t>
  </si>
  <si>
    <t>956, 407, 1144, 1314</t>
  </si>
  <si>
    <t>1050, 958, 959, 986</t>
  </si>
  <si>
    <t>20, 956, 986, 1144</t>
  </si>
  <si>
    <t>1051, 957, 959</t>
  </si>
  <si>
    <t>956, 419, 1147</t>
  </si>
  <si>
    <t>1051, 958, 959, 987</t>
  </si>
  <si>
    <t>22, 956, 987, 1147</t>
  </si>
  <si>
    <t>1052, 957, 959</t>
  </si>
  <si>
    <t>956, 142, 1148</t>
  </si>
  <si>
    <t>1052, 958, 959, 988</t>
  </si>
  <si>
    <t>22, 956, 988, 1148</t>
  </si>
  <si>
    <t>1053, 957, 959</t>
  </si>
  <si>
    <t>956, 414, 1149</t>
  </si>
  <si>
    <t>1053, 958, 959, 989</t>
  </si>
  <si>
    <t>22, 956, 989, 1149</t>
  </si>
  <si>
    <t>1054, 957, 959</t>
  </si>
  <si>
    <t>956, 426, 1150</t>
  </si>
  <si>
    <t>1054, 958, 959, 990</t>
  </si>
  <si>
    <t>22, 956, 990, 1150</t>
  </si>
  <si>
    <t>1055, 957, 959</t>
  </si>
  <si>
    <t>956, 439, 1156, 1311</t>
  </si>
  <si>
    <t>1055, 958, 959, 991</t>
  </si>
  <si>
    <t>24, 956, 991, 1156</t>
  </si>
  <si>
    <t>1056, 957, 959</t>
  </si>
  <si>
    <t>956, 439, 1157, 1312</t>
  </si>
  <si>
    <t>1056, 958, 959, 992</t>
  </si>
  <si>
    <t>24, 956, 992, 1157</t>
  </si>
  <si>
    <t>1057, 957, 959</t>
  </si>
  <si>
    <t>956, 445, 1158, 1309</t>
  </si>
  <si>
    <t>1057, 958, 959, 993</t>
  </si>
  <si>
    <t>24, 956, 993, 1158</t>
  </si>
  <si>
    <t>1058, 957, 959</t>
  </si>
  <si>
    <t>956, 445, 1159, 1310</t>
  </si>
  <si>
    <t>1058, 958, 959, 994</t>
  </si>
  <si>
    <t>24, 956, 994, 1159</t>
  </si>
  <si>
    <t>1059, 957, 959</t>
  </si>
  <si>
    <t>956, 452, 1160</t>
  </si>
  <si>
    <t>1059, 958, 959, 995</t>
  </si>
  <si>
    <t>24, 956, 995, 1160</t>
  </si>
  <si>
    <t>1060, 957, 959</t>
  </si>
  <si>
    <t>956, 459, 1161, 1307</t>
  </si>
  <si>
    <t>1060, 958, 959, 996</t>
  </si>
  <si>
    <t>24, 956, 996, 1161</t>
  </si>
  <si>
    <t>1061, 957, 959</t>
  </si>
  <si>
    <t>956, 459, 1162, 1308</t>
  </si>
  <si>
    <t>1061, 958, 959, 997</t>
  </si>
  <si>
    <t>24, 956, 997, 1162</t>
  </si>
  <si>
    <t>1062, 957, 959</t>
  </si>
  <si>
    <t>956, 466, 1163</t>
  </si>
  <si>
    <t>1062, 958, 959, 998</t>
  </si>
  <si>
    <t>24, 956, 998, 1163</t>
  </si>
  <si>
    <t>1063, 957, 959</t>
  </si>
  <si>
    <t>956, 481, 1168</t>
  </si>
  <si>
    <t>1063, 958, 959, 999</t>
  </si>
  <si>
    <t>26, 956, 999, 1168</t>
  </si>
  <si>
    <t>1064, 957, 959</t>
  </si>
  <si>
    <t>956, 489, 1169</t>
  </si>
  <si>
    <t>1064, 958, 959, 1000</t>
  </si>
  <si>
    <t>26, 956, 1000, 1169</t>
  </si>
  <si>
    <t>1065, 957, 959</t>
  </si>
  <si>
    <t>956, 497, 1170</t>
  </si>
  <si>
    <t>1065, 958, 959, 1001</t>
  </si>
  <si>
    <t>26, 956, 1001, 1170</t>
  </si>
  <si>
    <t>1066, 957, 959</t>
  </si>
  <si>
    <t>956, 505, 1171</t>
  </si>
  <si>
    <t>1066, 958, 959, 1002</t>
  </si>
  <si>
    <t>26, 956, 1002, 1171</t>
  </si>
  <si>
    <t>1067, 957, 959</t>
  </si>
  <si>
    <t>956, 513, 1172</t>
  </si>
  <si>
    <t>1067, 958, 959, 1003</t>
  </si>
  <si>
    <t>26, 956, 1003, 1172</t>
  </si>
  <si>
    <t>1068, 957, 959</t>
  </si>
  <si>
    <t>956, 521, 1173</t>
  </si>
  <si>
    <t>1068, 958, 959, 1004</t>
  </si>
  <si>
    <t>26, 956, 1004, 1173</t>
  </si>
  <si>
    <t>1069, 957, 959</t>
  </si>
  <si>
    <t>956, 529, 1174</t>
  </si>
  <si>
    <t>1069, 958, 959, 1005</t>
  </si>
  <si>
    <t>26, 956, 1005, 1174</t>
  </si>
  <si>
    <t>1070, 957, 959</t>
  </si>
  <si>
    <t>956, 537, 1175</t>
  </si>
  <si>
    <t>1070, 958, 959, 1006</t>
  </si>
  <si>
    <t>26, 956, 1006, 1175</t>
  </si>
  <si>
    <t>1071, 957, 959</t>
  </si>
  <si>
    <t>956, 545, 1176</t>
  </si>
  <si>
    <t>1071, 958, 959, 1007</t>
  </si>
  <si>
    <t>26, 956, 1007, 1176</t>
  </si>
  <si>
    <t>1072, 957, 959</t>
  </si>
  <si>
    <t>956, 553, 1177</t>
  </si>
  <si>
    <t>1072, 958, 959, 1008</t>
  </si>
  <si>
    <t>26, 956, 1008, 1177</t>
  </si>
  <si>
    <t>1073, 957, 959</t>
  </si>
  <si>
    <t>956, 561, 1178</t>
  </si>
  <si>
    <t>1073, 958, 959, 1009</t>
  </si>
  <si>
    <t>26, 956, 1009, 1178</t>
  </si>
  <si>
    <t>1074, 957, 959</t>
  </si>
  <si>
    <t>956, 569, 1179</t>
  </si>
  <si>
    <t>1074, 958, 959, 1010</t>
  </si>
  <si>
    <t>26, 956, 1010, 1179</t>
  </si>
  <si>
    <t>1075, 957, 959</t>
  </si>
  <si>
    <t>956, 577, 1180</t>
  </si>
  <si>
    <t>1075, 958, 959, 1011</t>
  </si>
  <si>
    <t>26, 956, 1011, 1180</t>
  </si>
  <si>
    <t>1076, 957, 959</t>
  </si>
  <si>
    <t>956, 585, 1181</t>
  </si>
  <si>
    <t>1076, 958, 959, 1012</t>
  </si>
  <si>
    <t>26, 956, 1012, 1181</t>
  </si>
  <si>
    <t>1329, 957, 959</t>
  </si>
  <si>
    <t>956, 613, 1186</t>
  </si>
  <si>
    <t>1329, 958, 959, 1319</t>
  </si>
  <si>
    <t>28, 956, 1186, 1319</t>
  </si>
  <si>
    <t>1330, 957, 959</t>
  </si>
  <si>
    <t>956, 620, 1187</t>
  </si>
  <si>
    <t>1330, 958, 959, 1320</t>
  </si>
  <si>
    <t>28, 956, 1187, 1320</t>
  </si>
  <si>
    <t>866, 957, 959</t>
  </si>
  <si>
    <t>1193, 260</t>
  </si>
  <si>
    <t>866, 958, 959, 30</t>
  </si>
  <si>
    <t>30, 1193</t>
  </si>
  <si>
    <t>1077, 957, 959</t>
  </si>
  <si>
    <t>956, 1341, 1196</t>
  </si>
  <si>
    <t>1077, 958, 959, 1013</t>
  </si>
  <si>
    <t>32, 956, 1013, 1196</t>
  </si>
  <si>
    <t>1078, 957, 959</t>
  </si>
  <si>
    <t>956, 287, 1197</t>
  </si>
  <si>
    <t>1078, 958, 959, 1014</t>
  </si>
  <si>
    <t>32, 956, 1014, 1197</t>
  </si>
  <si>
    <t>1079, 957, 959</t>
  </si>
  <si>
    <t>956, 312, 317, 1198</t>
  </si>
  <si>
    <t>1079, 958, 959, 1015</t>
  </si>
  <si>
    <t>32, 956, 1015, 1198</t>
  </si>
  <si>
    <t>1080, 957, 959</t>
  </si>
  <si>
    <t>956, 326, 1199, 1305</t>
  </si>
  <si>
    <t>1080, 958, 959, 1016</t>
  </si>
  <si>
    <t>32, 956, 1016, 1199</t>
  </si>
  <si>
    <t>1081, 957, 959</t>
  </si>
  <si>
    <t>956, 264, 326, 1200, 1306</t>
  </si>
  <si>
    <t>1081, 958, 959, 1017</t>
  </si>
  <si>
    <t>32, 956, 1017, 1200</t>
  </si>
  <si>
    <t>1082, 957, 959</t>
  </si>
  <si>
    <t>956, 267, 299, 320, 328, 1201, 1303</t>
  </si>
  <si>
    <t>1082, 958, 959, 1018</t>
  </si>
  <si>
    <t>32, 956, 1018, 1201</t>
  </si>
  <si>
    <t>1083, 957, 959</t>
  </si>
  <si>
    <t>956, 320, 1202, 1304</t>
  </si>
  <si>
    <t>1083, 958, 959, 1019</t>
  </si>
  <si>
    <t>32, 956, 1019, 1202</t>
  </si>
  <si>
    <t>1084, 957, 959</t>
  </si>
  <si>
    <t>956, 313, 1203</t>
  </si>
  <si>
    <t>1084, 958, 959, 1020</t>
  </si>
  <si>
    <t>32, 956, 1020, 1203</t>
  </si>
  <si>
    <t>1085, 957, 959</t>
  </si>
  <si>
    <t>956, 276, 1206</t>
  </si>
  <si>
    <t>1085, 958, 959, 1021</t>
  </si>
  <si>
    <t>34, 956, 1021, 1206</t>
  </si>
  <si>
    <t>1086, 957, 959</t>
  </si>
  <si>
    <t>956, 265, 1207</t>
  </si>
  <si>
    <t>1086, 958, 959, 1022</t>
  </si>
  <si>
    <t>34, 956, 1022, 1207</t>
  </si>
  <si>
    <t>1087, 957, 959</t>
  </si>
  <si>
    <t>956, 115, 1208</t>
  </si>
  <si>
    <t>1087, 958, 959, 1023</t>
  </si>
  <si>
    <t>34, 956, 1023, 1208</t>
  </si>
  <si>
    <t>869, 957, 959</t>
  </si>
  <si>
    <t>1214, 131, 642</t>
  </si>
  <si>
    <t>869, 958, 959, 36</t>
  </si>
  <si>
    <t>36, 1214</t>
  </si>
  <si>
    <t>60, 103, 116, 132, 143, 154, 209, 230</t>
  </si>
  <si>
    <t>187, 415, 467, 482, 490, 498, 506, 514, 522, 530, 538, 546, 554, 562, 570, 578, 586, 643</t>
  </si>
  <si>
    <t>382, 388, 402, 408, 427, 440, 446</t>
  </si>
  <si>
    <t>341, 688</t>
  </si>
  <si>
    <t>182, 1333</t>
  </si>
  <si>
    <t>182, 1334</t>
  </si>
  <si>
    <t>182, 1335</t>
  </si>
  <si>
    <t>182, 1336</t>
  </si>
  <si>
    <t>182, 1337</t>
  </si>
  <si>
    <t>870, 957, 959</t>
  </si>
  <si>
    <t>870, 958, 959, 38</t>
  </si>
  <si>
    <t>41, 201</t>
  </si>
  <si>
    <t xml:space="preserve">RIGHT(CELL("filename",{{687}}),LEN(CELL("filename",{{687}}))-SEARCH("]",CELL("filename",{{687}})))&amp;" - "&amp;{{3}}_x000D_
</t>
  </si>
  <si>
    <t>689, 690, 691, 688</t>
  </si>
  <si>
    <t>692, 698</t>
  </si>
  <si>
    <t>695, 694</t>
  </si>
  <si>
    <t>696, 699, 707</t>
  </si>
  <si>
    <t>698, 699</t>
  </si>
  <si>
    <t>700, 703</t>
  </si>
  <si>
    <t>703, 702</t>
  </si>
  <si>
    <t>706, 705, 707</t>
  </si>
  <si>
    <t>708, 710, 713</t>
  </si>
  <si>
    <t>713, 712</t>
  </si>
  <si>
    <t>715, 716</t>
  </si>
  <si>
    <t>717, 720</t>
  </si>
  <si>
    <t>720, 719</t>
  </si>
  <si>
    <t>721, 725</t>
  </si>
  <si>
    <t>724, 725, 723</t>
  </si>
  <si>
    <t>726, 728</t>
  </si>
  <si>
    <t>1246, 1247</t>
  </si>
  <si>
    <t>732, 735</t>
  </si>
  <si>
    <t>734, 735</t>
  </si>
  <si>
    <t>736, 739</t>
  </si>
  <si>
    <t>739, 738</t>
  </si>
  <si>
    <t xml:space="preserve">RIGHT(CELL("filename",{{635}}),LEN(CELL("filename",{{635}}))-SEARCH("]",CELL("filename",{{635}})))&amp;" - "&amp;{{3}}_x000D_
</t>
  </si>
  <si>
    <t>638, 639</t>
  </si>
  <si>
    <t>641, 642, 643, 644</t>
  </si>
  <si>
    <t>645, 648, 652, 1350</t>
  </si>
  <si>
    <t xml:space="preserve">LEFT({{910}},LEN({{910}})-4)_x000D_
</t>
  </si>
  <si>
    <t>645, 771, 1351</t>
  </si>
  <si>
    <t>649, 650, 651, 652</t>
  </si>
  <si>
    <t>649, 806</t>
  </si>
  <si>
    <t xml:space="preserve">RIGHT(CELL("filename",{{352}}),LEN(CELL("filename",{{352}}))-SEARCH("]",CELL("filename",{{352}})))&amp;" - "&amp;{{3}}_x000D_
</t>
  </si>
  <si>
    <t>357, 356</t>
  </si>
  <si>
    <t>363, 359, 360, 361, 362</t>
  </si>
  <si>
    <t>364, 372, 377</t>
  </si>
  <si>
    <t>367, 366</t>
  </si>
  <si>
    <t>368, 373, 378</t>
  </si>
  <si>
    <t>370, 371, 373, 372</t>
  </si>
  <si>
    <t>374, 390, 404, 422</t>
  </si>
  <si>
    <t>1315, 1316, 378, 377</t>
  </si>
  <si>
    <t>379, 384, 410, 442, 448</t>
  </si>
  <si>
    <t>384, 381, 383, 382</t>
  </si>
  <si>
    <t>385, 1264</t>
  </si>
  <si>
    <t>390, 387, 389, 388</t>
  </si>
  <si>
    <t>391, 394, 397</t>
  </si>
  <si>
    <t>394, 393</t>
  </si>
  <si>
    <t>395, 398</t>
  </si>
  <si>
    <t>397, 398</t>
  </si>
  <si>
    <t>399, 1265</t>
  </si>
  <si>
    <t>404, 401, 403, 402</t>
  </si>
  <si>
    <t>405, 1266</t>
  </si>
  <si>
    <t>410, 1314, 1313, 409, 408</t>
  </si>
  <si>
    <t>411, 1267</t>
  </si>
  <si>
    <t>414, 415, 416, 413</t>
  </si>
  <si>
    <t>417, 423</t>
  </si>
  <si>
    <t>423, 422, 420, 421, 419</t>
  </si>
  <si>
    <t>424, 429</t>
  </si>
  <si>
    <t>summ_pwa_revenue</t>
  </si>
  <si>
    <t xml:space="preserve">SUM({{pwa_revenue[:]}})_x000D_
</t>
  </si>
  <si>
    <t>pwa_revenue</t>
  </si>
  <si>
    <t>429, 426, 428, 427</t>
  </si>
  <si>
    <t xml:space="preserve">{{pwa_revenue[n]}}_x000D_
</t>
  </si>
  <si>
    <t xml:space="preserve">SUM(§{{gf[n]}}, {{net_grdsls[n]}}, {{embbnft[n]}}, {{recmtl[n]}}, {{pwa_revenue[n]}}§)_x000D_
</t>
  </si>
  <si>
    <t>1264, 1265, 1266, 1267, 1268</t>
  </si>
  <si>
    <t>437, 615, 1262</t>
  </si>
  <si>
    <t>442, 1311, 1312, 441, 440</t>
  </si>
  <si>
    <t>443, 1271</t>
  </si>
  <si>
    <t>448, 1309, 1310, 447, 446</t>
  </si>
  <si>
    <t>449, 1272</t>
  </si>
  <si>
    <t>452, 453, 451, 455, 454</t>
  </si>
  <si>
    <t>456, 1273</t>
  </si>
  <si>
    <t>1307, 1308, 460, 458, 462, 461</t>
  </si>
  <si>
    <t>463, 1274</t>
  </si>
  <si>
    <t>466, 467, 468, 465, 470, 469</t>
  </si>
  <si>
    <t>471, 1275</t>
  </si>
  <si>
    <t>1271, 1272, 1273, 1274, 1275</t>
  </si>
  <si>
    <t>478, 608</t>
  </si>
  <si>
    <t>481, 482, 483, 480, 485, 484</t>
  </si>
  <si>
    <t>486, 1276</t>
  </si>
  <si>
    <t>489, 490, 491, 488, 493, 492</t>
  </si>
  <si>
    <t>494, 1277</t>
  </si>
  <si>
    <t>497, 498, 499, 496, 501, 500</t>
  </si>
  <si>
    <t>502, 1278</t>
  </si>
  <si>
    <t>505, 506, 507, 504, 509, 508</t>
  </si>
  <si>
    <t>510, 1279</t>
  </si>
  <si>
    <t>513, 514, 515, 512, 517, 516</t>
  </si>
  <si>
    <t>518, 1280</t>
  </si>
  <si>
    <t>521, 522, 523, 520, 525, 524</t>
  </si>
  <si>
    <t>526, 1281</t>
  </si>
  <si>
    <t>529, 530, 531, 528, 533, 532</t>
  </si>
  <si>
    <t>534, 1282</t>
  </si>
  <si>
    <t>537, 538, 539, 536, 541, 540</t>
  </si>
  <si>
    <t>542, 1283</t>
  </si>
  <si>
    <t>545, 546, 547, 544, 549, 548</t>
  </si>
  <si>
    <t>550, 1284</t>
  </si>
  <si>
    <t>553, 554, 555, 552, 557, 556</t>
  </si>
  <si>
    <t>558, 1285</t>
  </si>
  <si>
    <t>561, 562, 563, 560, 565, 564</t>
  </si>
  <si>
    <t>566, 1286</t>
  </si>
  <si>
    <t>569, 570, 571, 568, 573, 572</t>
  </si>
  <si>
    <t>574, 1287</t>
  </si>
  <si>
    <t>577, 578, 579, 576, 581, 580</t>
  </si>
  <si>
    <t>582, 1288</t>
  </si>
  <si>
    <t>585, 586, 587, 584, 589, 588</t>
  </si>
  <si>
    <t>590, 1289</t>
  </si>
  <si>
    <t>1276, 1277, 1278, 1279, 1280, 1281, 1282, 1283, 1284, 1285, 1286, 1287, 1288, 1289</t>
  </si>
  <si>
    <t>606, 609</t>
  </si>
  <si>
    <t>608, 609</t>
  </si>
  <si>
    <t>610, 612, 622, 1342</t>
  </si>
  <si>
    <t>610, 1263, 1343</t>
  </si>
  <si>
    <t>615, 613, 614</t>
  </si>
  <si>
    <t>617, 1240</t>
  </si>
  <si>
    <t>618, 627</t>
  </si>
  <si>
    <t>622, 620, 621</t>
  </si>
  <si>
    <t>624, 1231</t>
  </si>
  <si>
    <t>625, 628</t>
  </si>
  <si>
    <t>627, 628</t>
  </si>
  <si>
    <t>629, 1260</t>
  </si>
  <si>
    <t>631, 632</t>
  </si>
  <si>
    <t>250, 633, 1257</t>
  </si>
  <si>
    <t xml:space="preserve">RIGHT(CELL("filename",{{741}}),LEN(CELL("filename",{{741}}))-SEARCH("]",CELL("filename",{{741}})))&amp;" - "&amp;{{3}}_x000D_
</t>
  </si>
  <si>
    <t>1256, 1257, 1258</t>
  </si>
  <si>
    <t>745, 760</t>
  </si>
  <si>
    <t xml:space="preserve">SUM(§{{epc_base_cost[n]}}, {{epc_contingency[n]}}, {{spv_cst_dur_const[n]}}, {{hinsurance.cst[n]}}, {{devcst[n]}}, {{development_fee[n]}}, {{o_m_mob[n]}}, {{pwa_capex[n]}}, {{upfront_fee[n]}}, {{commitment_fee[n]}}, {{int_dur_const[n]}}§)_x000D_
</t>
  </si>
  <si>
    <t>1220, 1221, 1222, 1223, 1224, 1225, 1226, 1227, 1228, 1229, 1230</t>
  </si>
  <si>
    <t>758, 761</t>
  </si>
  <si>
    <t>938, 765</t>
  </si>
  <si>
    <t>760, 761, 829</t>
  </si>
  <si>
    <t>760, 761</t>
  </si>
  <si>
    <t>791, 873</t>
  </si>
  <si>
    <t>47, 48, 1254</t>
  </si>
  <si>
    <t>47, 1255</t>
  </si>
  <si>
    <t>47, 254, 257, 292, 1255</t>
  </si>
  <si>
    <t>1254, 1255, 829</t>
  </si>
  <si>
    <t>44, 1327</t>
  </si>
  <si>
    <t>44, 875</t>
  </si>
  <si>
    <t>45, 1328</t>
  </si>
  <si>
    <t xml:space="preserve">RIGHT(CELL("filename",{{686}}),LEN(CELL("filename",{{686}}))-SEARCH("]",CELL("filename",{{686}})))&amp;" - "&amp;{{3}}_x000D_
</t>
  </si>
  <si>
    <t>56, 74, 171, 1298, 342, 691</t>
  </si>
  <si>
    <t>75, 78, 231, 416, 453, 460, 468, 483, 491, 499, 507, 515, 523, 531, 539, 547, 555, 563, 571, 579, 587, 614, 621</t>
  </si>
  <si>
    <t>77, 196</t>
  </si>
  <si>
    <t>81, 90, 106, 120, 135, 147, 159, 163, 168, 197, 349, 702, 738</t>
  </si>
  <si>
    <t>82, 84, 1299, 214, 218, 222, 314</t>
  </si>
  <si>
    <t>85, 93, 1300</t>
  </si>
  <si>
    <t>1317, 1318</t>
  </si>
  <si>
    <t>59, 89, 100, 117, 130, 144, 155, 157, 165</t>
  </si>
  <si>
    <t>91, 94, 97, 226, 272</t>
  </si>
  <si>
    <t>95, 193, 210, 321, 330, 361, 632</t>
  </si>
  <si>
    <t>98, 109, 123, 138, 150, 1301</t>
  </si>
  <si>
    <t>107, 110, 113, 657</t>
  </si>
  <si>
    <t>111, 185, 188, 191, 362, 420, 454, 461, 469, 484, 492, 500, 508, 516, 524, 532, 540, 548, 556, 564, 572, 580, 588</t>
  </si>
  <si>
    <t>125, 127, 278, 301, 706, 712, 716</t>
  </si>
  <si>
    <t>128, 724</t>
  </si>
  <si>
    <t>140, 644</t>
  </si>
  <si>
    <t>152, 421</t>
  </si>
  <si>
    <t>strt_dt</t>
  </si>
  <si>
    <t xml:space="preserve">EDATE({{constprd_dt}},-1*{{months_in_year}})_x000D_
</t>
  </si>
  <si>
    <t xml:space="preserve">{{strt_dt}}_x000D_
</t>
  </si>
  <si>
    <t>summ_lst_12_mos_const_flag</t>
  </si>
  <si>
    <t xml:space="preserve">SUM({{lst_12_mos_const_flag[:]}})_x000D_
</t>
  </si>
  <si>
    <t xml:space="preserve">IF(AND({{end[n]}}&gt;{{strt_dt}},{{end[n]}}&lt;={{constprd_dt}}),1,0)_x000D_
</t>
  </si>
  <si>
    <t>159, 158, 157</t>
  </si>
  <si>
    <t>160, 232</t>
  </si>
  <si>
    <t>163, 162</t>
  </si>
  <si>
    <t>168, 167</t>
  </si>
  <si>
    <t>172, 190</t>
  </si>
  <si>
    <t>171, 170, 172</t>
  </si>
  <si>
    <t>1298, 1299, 1300, 1301, 1302</t>
  </si>
  <si>
    <t xml:space="preserve">{{1088}}_x000D_
</t>
  </si>
  <si>
    <t xml:space="preserve">{{1089}}_x000D_
</t>
  </si>
  <si>
    <t xml:space="preserve">{{1090}}_x000D_
</t>
  </si>
  <si>
    <t xml:space="preserve">{{1091}}_x000D_
</t>
  </si>
  <si>
    <t xml:space="preserve">{{1092}}_x000D_
</t>
  </si>
  <si>
    <t xml:space="preserve">INDEX(§{{1088}}, {{1089}}, {{1090}}, {{1091}}, {{1092}}§,{{htimelinelabel1.counter[n]}})_x000D_
</t>
  </si>
  <si>
    <t>1333, 1334, 1335, 1336, 1337, 183</t>
  </si>
  <si>
    <t>187, 188</t>
  </si>
  <si>
    <t>190, 191</t>
  </si>
  <si>
    <t>194, 363</t>
  </si>
  <si>
    <t>197, 196</t>
  </si>
  <si>
    <t>269, 302, 322, 331, 367</t>
  </si>
  <si>
    <t>pwa_rev_excl_debt_sizing</t>
  </si>
  <si>
    <t>PWA revenue excluded from CFADS for debt sizing</t>
  </si>
  <si>
    <t>cfads_debt_sizing</t>
  </si>
  <si>
    <t>CFADS for debt sizing</t>
  </si>
  <si>
    <t>incl_pwa_rev_debt_sizing_1</t>
  </si>
  <si>
    <t>Include PWA revenue in CFADS for debt sizing</t>
  </si>
  <si>
    <t>430, 1268, 1365</t>
  </si>
  <si>
    <t>1364, 1365</t>
  </si>
  <si>
    <t>47, 277, 715, 1254, 1366</t>
  </si>
  <si>
    <t>1366, 1367</t>
  </si>
  <si>
    <t>276, 278, 1368</t>
  </si>
  <si>
    <t>304, 308, 694, 1344</t>
  </si>
  <si>
    <t>297, 309, 695, 1346</t>
  </si>
  <si>
    <t>251, 338, 636, 651, 690, 1348</t>
  </si>
  <si>
    <t>1 = include, 0 = exclude</t>
  </si>
  <si>
    <t>{{pwa_revenue[n]}}*(1-{{incl_pwa_rev_debt_sizing_1}})</t>
  </si>
  <si>
    <t>{{cashflow_avail_senior_debt_2[n]}}-{{pwa_rev_excl_debt_sizing[n]}}</t>
  </si>
  <si>
    <t>{{cfads_debt_sizing[n]}}/{{target_dscr_1}}*{{senior_debt_ln_life_flag[n]}}</t>
  </si>
  <si>
    <t>{{bal_beg[n]}}*{{all_rpmt_prd_intrt}}/{{day_count_basis_1}}*{{days_in_period[n]}}*{{senior_debt_ln_life_flag[n]}}</t>
  </si>
  <si>
    <t>-1*{{hrpmtprdint.pos[n]}}</t>
  </si>
  <si>
    <t>{{svc_target_rt[n]}}-{{hrpmtprdint.pos[n]}}</t>
  </si>
  <si>
    <t>-1*{{hsculptedprincipalrpmt.pos[n]}}</t>
  </si>
  <si>
    <t>{{upfront_fee[n]}}+{{commitment_fee[n]}}+{{int_dur_const[n]}}</t>
  </si>
  <si>
    <t>-1*{{hfinancingcosts.pos[n]}}</t>
  </si>
  <si>
    <t>2026-04-15T07:06:58.884Z</t>
  </si>
  <si>
    <t>Edit on Check, Const, DSRA, Equity, Esc, Fin, FS, InpC, InpS, Metrics, NCA, Ops, S&amp;U, Solve, Tax, Time: 82 built, 1 deleted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</si>
</sst>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(* #,##0_);_(* \(#,##0\);_(* &quot;-&quot;_);_(@_)"/>
    <numFmt numFmtId="164" formatCode="_(&quot;£&quot;* #,##0_);_(&quot;£&quot;* \(#,##0\);_(&quot;£&quot;* &quot;-&quot;_);_(@_)"/>
    <numFmt numFmtId="165" formatCode="_(&quot;£&quot;* #,##0.00_);_(&quot;£&quot;* \(#,##0.00\);_(&quot;£&quot;* &quot;-&quot;??_);_(@_)"/>
    <numFmt numFmtId="166" formatCode="#,##0_);\(#,##0\);&quot;-  &quot;;&quot; &quot;@"/>
    <numFmt numFmtId="167" formatCode="#,##0.0_);\(#,##0.0\);&quot;-  &quot;;&quot; &quot;@"/>
    <numFmt numFmtId="168" formatCode="#,##0_);\(#,##0\);&quot;-  &quot;;&quot; &quot;@&quot; &quot;"/>
    <numFmt numFmtId="169" formatCode="0.00%_);\-0.00%_);&quot;-  &quot;;&quot; &quot;@&quot; &quot;"/>
    <numFmt numFmtId="170" formatCode="#,##0.0000_);\(#,##0.0000\);&quot;-  &quot;;&quot; &quot;@&quot; &quot;"/>
    <numFmt numFmtId="171" formatCode="###0_);\(###0\);&quot;-  &quot;;&quot; &quot;@&quot; &quot;"/>
    <numFmt numFmtId="172" formatCode="dd\ mmm\ yyyy_);\(###0\);&quot;-  &quot;;&quot; &quot;@&quot; &quot;"/>
    <numFmt numFmtId="173" formatCode="dd\ mmm\ yy_);\(###0\);&quot;-  &quot;;&quot; &quot;@&quot; &quot;"/>
    <numFmt numFmtId="174" formatCode="[$-F400]h:mm:ss\ AM/PM"/>
    <numFmt numFmtId="175" formatCode="dd/mmm/yy_);;&quot;-  &quot;;&quot; &quot;@"/>
    <numFmt numFmtId="176" formatCode="#,##0.000_);\(#,##0.000\);&quot;-  &quot;;&quot; &quot;@"/>
    <numFmt numFmtId="177" formatCode="0%_);\-0%_);&quot;-  &quot;;&quot; &quot;@&quot; &quot;"/>
    <numFmt numFmtId="178" formatCode="&quot;tu&quot;;;&quot;vw&quot;"/>
    <numFmt numFmtId="179" formatCode="0.00%\ ;\-0.00%\ _);&quot;-  &quot;;&quot; &quot;@&quot; &quot;"/>
    <numFmt numFmtId="180" formatCode="#,##0.00_);\(#,##0.00\);&quot;-  &quot;;&quot; &quot;@"/>
    <numFmt numFmtId="181" formatCode="#,##0.0000_);\(#,##0.0000\);&quot;-  &quot;;&quot; &quot;@"/>
    <numFmt numFmtId="182" formatCode="0.00%\ ;\-0.00%\ _);&quot;- &quot;;&quot; &quot;@&quot; &quot;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rgb="FFC444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7">
    <xf numFmtId="166" fontId="0" fillId="0" borderId="0" applyFont="0" applyFill="0" applyBorder="0" applyProtection="0">
      <alignment vertical="top"/>
    </xf>
    <xf numFmtId="166" fontId="4" fillId="0" borderId="0" applyFont="0" applyFill="0" applyBorder="0" applyProtection="0">
      <alignment vertical="top"/>
    </xf>
    <xf numFmtId="172" fontId="2" fillId="0" borderId="0" applyFont="0" applyFill="0" applyBorder="0" applyProtection="0">
      <alignment vertical="top"/>
    </xf>
    <xf numFmtId="173" fontId="2" fillId="0" borderId="0" applyFont="0" applyFill="0" applyBorder="0" applyProtection="0">
      <alignment vertical="top"/>
    </xf>
    <xf numFmtId="170" fontId="2" fillId="0" borderId="0" applyFont="0" applyFill="0" applyBorder="0" applyProtection="0">
      <alignment vertical="top"/>
    </xf>
    <xf numFmtId="179" fontId="2" fillId="0" borderId="0" applyFont="0" applyFill="0" applyBorder="0" applyProtection="0">
      <alignment vertical="top"/>
    </xf>
    <xf numFmtId="41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1" fontId="17" fillId="0" borderId="0" applyFont="0" applyFill="0" applyBorder="0" applyProtection="0">
      <alignment vertical="top"/>
    </xf>
    <xf numFmtId="168" fontId="2" fillId="0" borderId="0" applyFont="0" applyFill="0" applyBorder="0" applyProtection="0">
      <alignment vertical="top"/>
    </xf>
    <xf numFmtId="168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  <xf numFmtId="166" fontId="2" fillId="0" borderId="0" applyFont="0" applyFill="0" applyBorder="0" applyProtection="0">
      <alignment vertical="top"/>
    </xf>
    <xf numFmtId="173" fontId="1" fillId="0" borderId="0" applyFont="0" applyFill="0" applyBorder="0" applyProtection="0">
      <alignment vertical="top"/>
    </xf>
    <xf numFmtId="166" fontId="2" fillId="0" borderId="0" applyFont="0" applyFill="0" applyBorder="0" applyProtection="0">
      <alignment vertical="top"/>
    </xf>
  </cellStyleXfs>
  <cellXfs count="632">
    <xf numFmtId="166" fontId="0" fillId="0" borderId="0" xfId="0">
      <alignment vertical="top"/>
    </xf>
    <xf numFmtId="166" fontId="6" fillId="0" borderId="0" xfId="1" applyFont="1" applyFill="1">
      <alignment vertical="top"/>
    </xf>
    <xf numFmtId="166" fontId="4" fillId="0" borderId="0" xfId="1" applyFont="1">
      <alignment vertical="top"/>
    </xf>
    <xf numFmtId="166" fontId="6" fillId="0" borderId="0" xfId="1" applyFont="1" applyBorder="1">
      <alignment vertical="top"/>
    </xf>
    <xf numFmtId="166" fontId="4" fillId="0" borderId="0" xfId="1" applyFont="1" applyBorder="1">
      <alignment vertical="top"/>
    </xf>
    <xf numFmtId="166" fontId="6" fillId="0" borderId="0" xfId="1" applyFont="1">
      <alignment vertical="top"/>
    </xf>
    <xf numFmtId="166" fontId="0" fillId="0" borderId="0" xfId="1" applyFont="1">
      <alignment vertical="top"/>
    </xf>
    <xf numFmtId="166" fontId="0" fillId="0" borderId="0" xfId="1" applyFont="1" applyBorder="1">
      <alignment vertical="top"/>
    </xf>
    <xf numFmtId="166" fontId="7" fillId="0" borderId="0" xfId="1" applyFont="1" applyBorder="1">
      <alignment vertical="top"/>
    </xf>
    <xf numFmtId="166" fontId="2" fillId="0" borderId="0" xfId="1" applyFont="1" applyFill="1">
      <alignment vertical="top"/>
    </xf>
    <xf numFmtId="173" fontId="0" fillId="0" borderId="0" xfId="3" applyFont="1">
      <alignment vertical="top"/>
    </xf>
    <xf numFmtId="166" fontId="2" fillId="0" borderId="0" xfId="1" applyFont="1">
      <alignment vertical="top"/>
    </xf>
    <xf numFmtId="173" fontId="4" fillId="0" borderId="0" xfId="3" applyFont="1" applyFill="1">
      <alignment vertical="top"/>
    </xf>
    <xf numFmtId="166" fontId="6" fillId="0" borderId="0" xfId="1" applyFont="1" applyFill="1" applyBorder="1">
      <alignment vertical="top"/>
    </xf>
    <xf numFmtId="166" fontId="4" fillId="0" borderId="0" xfId="1" applyFont="1" applyFill="1">
      <alignment vertical="top"/>
    </xf>
    <xf numFmtId="166" fontId="9" fillId="0" borderId="0" xfId="1" applyFont="1">
      <alignment vertical="top"/>
    </xf>
    <xf numFmtId="166" fontId="5" fillId="0" borderId="0" xfId="1" applyFont="1" applyFill="1">
      <alignment vertical="top"/>
    </xf>
    <xf numFmtId="166" fontId="2" fillId="0" borderId="0" xfId="1" applyFont="1" applyFill="1" applyAlignment="1">
      <alignment horizontal="right" vertical="top"/>
    </xf>
    <xf numFmtId="166" fontId="5" fillId="0" borderId="0" xfId="1" applyFont="1" applyFill="1" applyBorder="1">
      <alignment vertical="top"/>
    </xf>
    <xf numFmtId="173" fontId="6" fillId="0" borderId="0" xfId="3" applyFont="1">
      <alignment vertical="top"/>
    </xf>
    <xf numFmtId="173" fontId="6" fillId="0" borderId="0" xfId="3" applyFont="1" applyFill="1">
      <alignment vertical="top"/>
    </xf>
    <xf numFmtId="166" fontId="11" fillId="0" borderId="0" xfId="1" applyFont="1" applyFill="1">
      <alignment vertical="top"/>
    </xf>
    <xf numFmtId="173" fontId="10" fillId="0" borderId="0" xfId="3" applyFont="1">
      <alignment vertical="top"/>
    </xf>
    <xf numFmtId="172" fontId="2" fillId="0" borderId="0" xfId="2" applyFont="1" applyFill="1">
      <alignment vertical="top"/>
    </xf>
    <xf numFmtId="173" fontId="9" fillId="0" borderId="0" xfId="3" applyFont="1">
      <alignment vertical="top"/>
    </xf>
    <xf numFmtId="166" fontId="5" fillId="0" borderId="0" xfId="0" applyFont="1" applyFill="1">
      <alignment vertical="top"/>
    </xf>
    <xf numFmtId="166" fontId="2" fillId="0" borderId="0" xfId="0" applyFont="1" applyFill="1">
      <alignment vertical="top"/>
    </xf>
    <xf numFmtId="166" fontId="2" fillId="0" borderId="0" xfId="0" applyFont="1">
      <alignment vertical="top"/>
    </xf>
    <xf numFmtId="166" fontId="6" fillId="0" borderId="0" xfId="0" applyFont="1" applyFill="1">
      <alignment vertical="top"/>
    </xf>
    <xf numFmtId="166" fontId="5" fillId="0" borderId="0" xfId="0" applyFont="1" applyFill="1" applyBorder="1">
      <alignment vertical="top"/>
    </xf>
    <xf numFmtId="166" fontId="2" fillId="0" borderId="0" xfId="0" applyFont="1" applyFill="1" applyBorder="1">
      <alignment vertical="top"/>
    </xf>
    <xf numFmtId="173" fontId="4" fillId="0" borderId="0" xfId="3" applyFont="1">
      <alignment vertical="top"/>
    </xf>
    <xf numFmtId="173" fontId="12" fillId="0" borderId="0" xfId="3" applyFont="1">
      <alignment vertical="top"/>
    </xf>
    <xf numFmtId="166" fontId="2" fillId="0" borderId="0" xfId="1" applyFont="1" applyFill="1" applyBorder="1">
      <alignment vertical="top"/>
    </xf>
    <xf numFmtId="166" fontId="6" fillId="0" borderId="1" xfId="0" applyFont="1" applyBorder="1" applyAlignment="1">
      <alignment horizontal="right" vertical="top"/>
    </xf>
    <xf numFmtId="166" fontId="6" fillId="0" borderId="1" xfId="0" applyFont="1" applyBorder="1">
      <alignment vertical="top"/>
    </xf>
    <xf numFmtId="173" fontId="5" fillId="0" borderId="0" xfId="3" applyFont="1" applyFill="1">
      <alignment vertical="top"/>
    </xf>
    <xf numFmtId="173" fontId="2" fillId="0" borderId="0" xfId="3" applyFont="1" applyAlignment="1">
      <alignment horizontal="right" vertical="top"/>
    </xf>
    <xf numFmtId="166" fontId="2" fillId="2" borderId="0" xfId="1" applyFont="1" applyFill="1" applyAlignment="1">
      <alignment horizontal="right" vertical="top"/>
    </xf>
    <xf numFmtId="166" fontId="0" fillId="0" borderId="0" xfId="0" applyFont="1">
      <alignment vertical="top"/>
    </xf>
    <xf numFmtId="172" fontId="2" fillId="0" borderId="0" xfId="2" applyFont="1">
      <alignment vertical="top"/>
    </xf>
    <xf numFmtId="166" fontId="0" fillId="0" borderId="0" xfId="1" applyFont="1" applyFill="1" applyBorder="1">
      <alignment vertical="top"/>
    </xf>
    <xf numFmtId="166" fontId="2" fillId="0" borderId="0" xfId="1" applyFont="1" applyFill="1" applyBorder="1" applyAlignment="1">
      <alignment horizontal="right" vertical="top"/>
    </xf>
    <xf numFmtId="173" fontId="6" fillId="0" borderId="0" xfId="3" applyFont="1" applyFill="1" applyBorder="1">
      <alignment vertical="top"/>
    </xf>
    <xf numFmtId="173" fontId="5" fillId="0" borderId="0" xfId="3" applyFont="1" applyFill="1" applyBorder="1">
      <alignment vertical="top"/>
    </xf>
    <xf numFmtId="173" fontId="2" fillId="0" borderId="0" xfId="3" applyFont="1" applyFill="1" applyBorder="1" applyAlignment="1">
      <alignment horizontal="right" vertical="top"/>
    </xf>
    <xf numFmtId="166" fontId="6" fillId="0" borderId="0" xfId="0" applyFont="1" applyFill="1" applyBorder="1">
      <alignment vertical="top"/>
    </xf>
    <xf numFmtId="172" fontId="6" fillId="0" borderId="0" xfId="2" applyFont="1" applyFill="1" applyBorder="1">
      <alignment vertical="top"/>
    </xf>
    <xf numFmtId="172" fontId="5" fillId="0" borderId="0" xfId="2" applyFont="1" applyFill="1" applyBorder="1">
      <alignment vertical="top"/>
    </xf>
    <xf numFmtId="172" fontId="2" fillId="0" borderId="0" xfId="2" applyFont="1" applyFill="1" applyBorder="1" applyAlignment="1">
      <alignment horizontal="right" vertical="top"/>
    </xf>
    <xf numFmtId="166" fontId="2" fillId="0" borderId="0" xfId="0" applyFont="1" applyFill="1" applyBorder="1" applyAlignment="1">
      <alignment horizontal="right" vertical="top"/>
    </xf>
    <xf numFmtId="166" fontId="2" fillId="0" borderId="0" xfId="0" applyFont="1" applyAlignment="1">
      <alignment horizontal="right" vertical="top"/>
    </xf>
    <xf numFmtId="167" fontId="6" fillId="0" borderId="0" xfId="1" applyNumberFormat="1" applyFont="1" applyFill="1" applyBorder="1">
      <alignment vertical="top"/>
    </xf>
    <xf numFmtId="167" fontId="5" fillId="0" borderId="0" xfId="1" applyNumberFormat="1" applyFont="1" applyFill="1" applyBorder="1">
      <alignment vertical="top"/>
    </xf>
    <xf numFmtId="167" fontId="2" fillId="0" borderId="0" xfId="1" applyNumberFormat="1" applyFont="1" applyFill="1">
      <alignment vertical="top"/>
    </xf>
    <xf numFmtId="167" fontId="2" fillId="0" borderId="0" xfId="1" applyNumberFormat="1" applyFont="1" applyFill="1" applyBorder="1" applyAlignment="1">
      <alignment horizontal="right" vertical="top"/>
    </xf>
    <xf numFmtId="166" fontId="6" fillId="0" borderId="0" xfId="0" applyFont="1" applyFill="1" applyBorder="1" applyAlignment="1">
      <alignment horizontal="right" vertical="top"/>
    </xf>
    <xf numFmtId="166" fontId="5" fillId="0" borderId="0" xfId="0" applyFont="1" applyFill="1" applyBorder="1" applyAlignment="1">
      <alignment horizontal="right" vertical="top"/>
    </xf>
    <xf numFmtId="166" fontId="2" fillId="0" borderId="0" xfId="0" applyFont="1" applyAlignment="1">
      <alignment horizontal="left" vertical="top"/>
    </xf>
    <xf numFmtId="166" fontId="16" fillId="0" borderId="0" xfId="1" applyFont="1" applyFill="1">
      <alignment vertical="top"/>
    </xf>
    <xf numFmtId="172" fontId="2" fillId="0" borderId="0" xfId="2" applyFont="1" applyFill="1" applyBorder="1">
      <alignment vertical="top"/>
    </xf>
    <xf numFmtId="173" fontId="2" fillId="0" borderId="0" xfId="3" applyFont="1" applyFill="1" applyBorder="1">
      <alignment vertical="top"/>
    </xf>
    <xf numFmtId="166" fontId="0" fillId="0" borderId="0" xfId="1" applyFont="1" applyFill="1">
      <alignment vertical="top"/>
    </xf>
    <xf numFmtId="172" fontId="6" fillId="0" borderId="0" xfId="2" applyFont="1" applyFill="1">
      <alignment vertical="top"/>
    </xf>
    <xf numFmtId="172" fontId="5" fillId="0" borderId="0" xfId="2" applyFont="1" applyFill="1">
      <alignment vertical="top"/>
    </xf>
    <xf numFmtId="172" fontId="0" fillId="0" borderId="0" xfId="2" applyFont="1" applyFill="1">
      <alignment vertical="top"/>
    </xf>
    <xf numFmtId="166" fontId="14" fillId="0" borderId="0" xfId="0" applyFont="1" applyFill="1">
      <alignment vertical="top"/>
    </xf>
    <xf numFmtId="166" fontId="15" fillId="0" borderId="0" xfId="0" applyFont="1" applyFill="1">
      <alignment vertical="top"/>
    </xf>
    <xf numFmtId="166" fontId="16" fillId="0" borderId="0" xfId="0" applyFont="1" applyFill="1">
      <alignment vertical="top"/>
    </xf>
    <xf numFmtId="166" fontId="6" fillId="0" borderId="0" xfId="0" applyFont="1">
      <alignment vertical="top"/>
    </xf>
    <xf numFmtId="166" fontId="12" fillId="0" borderId="0" xfId="0" applyFont="1">
      <alignment vertical="top"/>
    </xf>
    <xf numFmtId="166" fontId="2" fillId="0" borderId="0" xfId="0" applyFont="1" applyFill="1" applyAlignment="1">
      <alignment horizontal="right" vertical="top"/>
    </xf>
    <xf numFmtId="170" fontId="2" fillId="0" borderId="0" xfId="4" applyFont="1">
      <alignment vertical="top"/>
    </xf>
    <xf numFmtId="166" fontId="14" fillId="0" borderId="0" xfId="1" applyFont="1" applyFill="1" applyBorder="1">
      <alignment vertical="top"/>
    </xf>
    <xf numFmtId="166" fontId="15" fillId="0" borderId="0" xfId="1" applyFont="1" applyFill="1" applyBorder="1">
      <alignment vertical="top"/>
    </xf>
    <xf numFmtId="166" fontId="16" fillId="0" borderId="0" xfId="1" applyFont="1" applyFill="1" applyBorder="1" applyAlignment="1">
      <alignment horizontal="right" vertical="top"/>
    </xf>
    <xf numFmtId="168" fontId="11" fillId="0" borderId="0" xfId="10" applyFont="1" applyFill="1" applyBorder="1">
      <alignment vertical="top"/>
    </xf>
    <xf numFmtId="168" fontId="21" fillId="0" borderId="0" xfId="10" applyFont="1" applyFill="1" applyBorder="1">
      <alignment vertical="top"/>
    </xf>
    <xf numFmtId="168" fontId="22" fillId="0" borderId="0" xfId="10" applyFont="1" applyBorder="1" applyAlignment="1">
      <alignment horizontal="right" vertical="top"/>
    </xf>
    <xf numFmtId="168" fontId="22" fillId="0" borderId="0" xfId="10" applyFont="1">
      <alignment vertical="top"/>
    </xf>
    <xf numFmtId="166" fontId="23" fillId="0" borderId="0" xfId="10" applyNumberFormat="1" applyFont="1" applyFill="1">
      <alignment vertical="top"/>
    </xf>
    <xf numFmtId="168" fontId="22" fillId="0" borderId="0" xfId="10" applyFont="1" applyFill="1">
      <alignment vertical="top"/>
    </xf>
    <xf numFmtId="174" fontId="2" fillId="0" borderId="0" xfId="10" applyNumberFormat="1" applyFont="1" applyFill="1" applyBorder="1" applyAlignment="1">
      <alignment vertical="top" wrapText="1"/>
    </xf>
    <xf numFmtId="166" fontId="2" fillId="0" borderId="0" xfId="10" applyNumberFormat="1" applyFont="1" applyFill="1" applyBorder="1">
      <alignment vertical="top"/>
    </xf>
    <xf numFmtId="168" fontId="6" fillId="0" borderId="0" xfId="10" applyFont="1" applyFill="1" applyBorder="1">
      <alignment vertical="top"/>
    </xf>
    <xf numFmtId="168" fontId="5" fillId="0" borderId="0" xfId="10" applyFont="1" applyFill="1" applyBorder="1">
      <alignment vertical="top"/>
    </xf>
    <xf numFmtId="168" fontId="2" fillId="0" borderId="0" xfId="10" applyFont="1" applyBorder="1" applyAlignment="1">
      <alignment horizontal="right" vertical="top"/>
    </xf>
    <xf numFmtId="173" fontId="2" fillId="0" borderId="0" xfId="3" applyFont="1" applyBorder="1">
      <alignment vertical="top"/>
    </xf>
    <xf numFmtId="168" fontId="2" fillId="0" borderId="0" xfId="10" applyFont="1" applyFill="1">
      <alignment vertical="top"/>
    </xf>
    <xf numFmtId="168" fontId="2" fillId="0" borderId="0" xfId="10" applyFont="1">
      <alignment vertical="top"/>
    </xf>
    <xf numFmtId="166" fontId="2" fillId="0" borderId="0" xfId="10" applyNumberFormat="1" applyFont="1" applyFill="1">
      <alignment vertical="top"/>
    </xf>
    <xf numFmtId="168" fontId="5" fillId="0" borderId="0" xfId="10" applyFont="1" applyBorder="1">
      <alignment vertical="top"/>
    </xf>
    <xf numFmtId="168" fontId="2" fillId="0" borderId="0" xfId="10" applyFont="1" applyBorder="1">
      <alignment vertical="top"/>
    </xf>
    <xf numFmtId="166" fontId="12" fillId="0" borderId="0" xfId="10" applyNumberFormat="1" applyFont="1" applyBorder="1" applyAlignment="1">
      <alignment horizontal="left" vertical="top"/>
    </xf>
    <xf numFmtId="168" fontId="2" fillId="0" borderId="0" xfId="10" applyFont="1" applyFill="1" applyBorder="1">
      <alignment vertical="top"/>
    </xf>
    <xf numFmtId="168" fontId="2" fillId="0" borderId="0" xfId="10" applyFont="1" applyFill="1" applyBorder="1" applyAlignment="1">
      <alignment horizontal="right" vertical="top"/>
    </xf>
    <xf numFmtId="168" fontId="6" fillId="0" borderId="1" xfId="10" applyFont="1" applyBorder="1">
      <alignment vertical="top"/>
    </xf>
    <xf numFmtId="166" fontId="6" fillId="0" borderId="0" xfId="10" applyNumberFormat="1" applyFont="1" applyFill="1" applyBorder="1">
      <alignment vertical="top"/>
    </xf>
    <xf numFmtId="166" fontId="2" fillId="0" borderId="0" xfId="10" applyNumberFormat="1" applyFont="1" applyFill="1" applyBorder="1" applyAlignment="1">
      <alignment horizontal="right" vertical="top"/>
    </xf>
    <xf numFmtId="168" fontId="7" fillId="0" borderId="0" xfId="10" applyFont="1" applyFill="1">
      <alignment vertical="top"/>
    </xf>
    <xf numFmtId="179" fontId="2" fillId="0" borderId="0" xfId="5" applyFont="1" applyFill="1">
      <alignment vertical="top"/>
    </xf>
    <xf numFmtId="168" fontId="2" fillId="4" borderId="0" xfId="10" applyFont="1" applyFill="1">
      <alignment vertical="top"/>
    </xf>
    <xf numFmtId="168" fontId="2" fillId="0" borderId="0" xfId="10">
      <alignment vertical="top"/>
    </xf>
    <xf numFmtId="179" fontId="2" fillId="0" borderId="0" xfId="5" applyFont="1" applyFill="1" applyBorder="1">
      <alignment vertical="top"/>
    </xf>
    <xf numFmtId="166" fontId="5" fillId="0" borderId="0" xfId="10" applyNumberFormat="1" applyFont="1" applyFill="1" applyBorder="1">
      <alignment vertical="top"/>
    </xf>
    <xf numFmtId="168" fontId="2" fillId="0" borderId="0" xfId="10" applyFont="1" applyFill="1" applyAlignment="1">
      <alignment horizontal="right" vertical="top"/>
    </xf>
    <xf numFmtId="177" fontId="2" fillId="0" borderId="0" xfId="5" applyNumberFormat="1" applyFont="1" applyFill="1">
      <alignment vertical="top"/>
    </xf>
    <xf numFmtId="174" fontId="6" fillId="0" borderId="0" xfId="3" applyNumberFormat="1" applyFont="1" applyFill="1" applyBorder="1">
      <alignment vertical="top"/>
    </xf>
    <xf numFmtId="174" fontId="5" fillId="0" borderId="0" xfId="3" applyNumberFormat="1" applyFont="1" applyFill="1" applyBorder="1">
      <alignment vertical="top"/>
    </xf>
    <xf numFmtId="174" fontId="2" fillId="0" borderId="0" xfId="3" applyNumberFormat="1" applyFont="1" applyFill="1" applyBorder="1">
      <alignment vertical="top"/>
    </xf>
    <xf numFmtId="168" fontId="6" fillId="0" borderId="0" xfId="10" applyFont="1" applyFill="1">
      <alignment vertical="top"/>
    </xf>
    <xf numFmtId="168" fontId="6" fillId="0" borderId="0" xfId="10" applyFont="1" applyBorder="1">
      <alignment vertical="top"/>
    </xf>
    <xf numFmtId="166" fontId="16" fillId="0" borderId="0" xfId="0" applyFont="1">
      <alignment vertical="top"/>
    </xf>
    <xf numFmtId="168" fontId="2" fillId="0" borderId="0" xfId="1" applyNumberFormat="1" applyFont="1" applyFill="1" applyBorder="1">
      <alignment vertical="top"/>
    </xf>
    <xf numFmtId="168" fontId="16" fillId="0" borderId="0" xfId="3" applyNumberFormat="1" applyFont="1">
      <alignment vertical="top"/>
    </xf>
    <xf numFmtId="173" fontId="18" fillId="0" borderId="0" xfId="3" applyFont="1" applyFill="1" applyBorder="1">
      <alignment vertical="top"/>
    </xf>
    <xf numFmtId="173" fontId="19" fillId="0" borderId="0" xfId="3" applyFont="1" applyFill="1" applyBorder="1">
      <alignment vertical="top"/>
    </xf>
    <xf numFmtId="173" fontId="10" fillId="0" borderId="0" xfId="3" applyFont="1" applyFill="1">
      <alignment vertical="top"/>
    </xf>
    <xf numFmtId="166" fontId="9" fillId="0" borderId="0" xfId="1" applyFont="1" applyFill="1">
      <alignment vertical="top"/>
    </xf>
    <xf numFmtId="173" fontId="9" fillId="0" borderId="0" xfId="3" applyFont="1" applyFill="1">
      <alignment vertical="top"/>
    </xf>
    <xf numFmtId="173" fontId="0" fillId="0" borderId="0" xfId="3" applyFont="1" applyFill="1">
      <alignment vertical="top"/>
    </xf>
    <xf numFmtId="173" fontId="2" fillId="0" borderId="0" xfId="3" applyFont="1" applyFill="1">
      <alignment vertical="top"/>
    </xf>
    <xf numFmtId="168" fontId="16" fillId="0" borderId="0" xfId="3" applyNumberFormat="1" applyFont="1" applyFill="1">
      <alignment vertical="top"/>
    </xf>
    <xf numFmtId="173" fontId="20" fillId="0" borderId="0" xfId="3" applyFont="1" applyFill="1">
      <alignment vertical="top"/>
    </xf>
    <xf numFmtId="173" fontId="2" fillId="0" borderId="0" xfId="1" applyNumberFormat="1" applyFont="1" applyFill="1">
      <alignment vertical="top"/>
    </xf>
    <xf numFmtId="166" fontId="18" fillId="0" borderId="0" xfId="1" applyFont="1" applyFill="1" applyBorder="1">
      <alignment vertical="top"/>
    </xf>
    <xf numFmtId="166" fontId="19" fillId="0" borderId="0" xfId="1" applyFont="1" applyFill="1" applyBorder="1">
      <alignment vertical="top"/>
    </xf>
    <xf numFmtId="166" fontId="20" fillId="0" borderId="0" xfId="1" applyFont="1" applyFill="1" applyBorder="1" applyAlignment="1">
      <alignment horizontal="right" vertical="top"/>
    </xf>
    <xf numFmtId="166" fontId="20" fillId="0" borderId="0" xfId="1" applyFont="1" applyFill="1">
      <alignment vertical="top"/>
    </xf>
    <xf numFmtId="166" fontId="16" fillId="0" borderId="0" xfId="1" applyFont="1" applyFill="1" applyBorder="1">
      <alignment vertical="top"/>
    </xf>
    <xf numFmtId="168" fontId="0" fillId="0" borderId="0" xfId="1" applyNumberFormat="1" applyFont="1">
      <alignment vertical="top"/>
    </xf>
    <xf numFmtId="171" fontId="18" fillId="0" borderId="0" xfId="9" applyFont="1" applyFill="1" applyBorder="1">
      <alignment vertical="top"/>
    </xf>
    <xf numFmtId="171" fontId="19" fillId="0" borderId="0" xfId="9" applyFont="1" applyFill="1" applyBorder="1">
      <alignment vertical="top"/>
    </xf>
    <xf numFmtId="171" fontId="20" fillId="0" borderId="0" xfId="9" applyFont="1" applyFill="1" applyBorder="1">
      <alignment vertical="top"/>
    </xf>
    <xf numFmtId="171" fontId="20" fillId="0" borderId="0" xfId="9" applyFont="1" applyFill="1">
      <alignment vertical="top"/>
    </xf>
    <xf numFmtId="168" fontId="2" fillId="0" borderId="0" xfId="1" applyNumberFormat="1" applyFont="1" applyFill="1">
      <alignment vertical="top"/>
    </xf>
    <xf numFmtId="166" fontId="2" fillId="5" borderId="0" xfId="1" applyFont="1" applyFill="1">
      <alignment vertical="top"/>
    </xf>
    <xf numFmtId="166" fontId="9" fillId="5" borderId="0" xfId="1" applyFont="1" applyFill="1">
      <alignment vertical="top"/>
    </xf>
    <xf numFmtId="166" fontId="4" fillId="5" borderId="0" xfId="1" applyFont="1" applyFill="1">
      <alignment vertical="top"/>
    </xf>
    <xf numFmtId="166" fontId="0" fillId="5" borderId="0" xfId="1" applyFont="1" applyFill="1" applyBorder="1">
      <alignment vertical="top"/>
    </xf>
    <xf numFmtId="166" fontId="2" fillId="5" borderId="0" xfId="0" applyFont="1" applyFill="1">
      <alignment vertical="top"/>
    </xf>
    <xf numFmtId="166" fontId="9" fillId="6" borderId="6" xfId="1" applyFont="1" applyFill="1" applyBorder="1" applyAlignment="1">
      <alignment horizontal="center" vertical="top"/>
    </xf>
    <xf numFmtId="166" fontId="2" fillId="6" borderId="5" xfId="0" applyFont="1" applyFill="1" applyBorder="1">
      <alignment vertical="top"/>
    </xf>
    <xf numFmtId="166" fontId="4" fillId="6" borderId="5" xfId="1" applyFont="1" applyFill="1" applyBorder="1" applyAlignment="1">
      <alignment horizontal="center" vertical="top"/>
    </xf>
    <xf numFmtId="166" fontId="6" fillId="6" borderId="6" xfId="0" applyFont="1" applyFill="1" applyBorder="1" applyAlignment="1">
      <alignment horizontal="center" vertical="top"/>
    </xf>
    <xf numFmtId="0" fontId="24" fillId="0" borderId="0" xfId="1" applyNumberFormat="1" applyFont="1" applyAlignment="1">
      <alignment horizontal="center" vertical="center"/>
    </xf>
    <xf numFmtId="171" fontId="2" fillId="5" borderId="0" xfId="9" applyFont="1" applyFill="1">
      <alignment vertical="top"/>
    </xf>
    <xf numFmtId="171" fontId="4" fillId="6" borderId="5" xfId="9" applyFont="1" applyFill="1" applyBorder="1">
      <alignment vertical="top"/>
    </xf>
    <xf numFmtId="168" fontId="2" fillId="5" borderId="0" xfId="10" applyFont="1" applyFill="1">
      <alignment vertical="top"/>
    </xf>
    <xf numFmtId="179" fontId="2" fillId="5" borderId="0" xfId="5" applyFont="1" applyFill="1">
      <alignment vertical="top"/>
    </xf>
    <xf numFmtId="173" fontId="2" fillId="5" borderId="0" xfId="3" applyFont="1" applyFill="1">
      <alignment vertical="top"/>
    </xf>
    <xf numFmtId="168" fontId="6" fillId="5" borderId="0" xfId="10" applyFont="1" applyFill="1" applyBorder="1">
      <alignment vertical="top"/>
    </xf>
    <xf numFmtId="168" fontId="5" fillId="5" borderId="0" xfId="10" applyFont="1" applyFill="1" applyBorder="1">
      <alignment vertical="top"/>
    </xf>
    <xf numFmtId="168" fontId="2" fillId="5" borderId="0" xfId="10" applyFont="1" applyFill="1" applyBorder="1" applyAlignment="1">
      <alignment horizontal="right" vertical="top"/>
    </xf>
    <xf numFmtId="168" fontId="6" fillId="5" borderId="0" xfId="10" applyFont="1" applyFill="1">
      <alignment vertical="top"/>
    </xf>
    <xf numFmtId="168" fontId="2" fillId="5" borderId="0" xfId="10" applyFont="1" applyFill="1" applyAlignment="1">
      <alignment horizontal="right" vertical="top"/>
    </xf>
    <xf numFmtId="166" fontId="0" fillId="5" borderId="0" xfId="0" applyFill="1">
      <alignment vertical="top"/>
    </xf>
    <xf numFmtId="166" fontId="16" fillId="0" borderId="0" xfId="1" applyFont="1">
      <alignment vertical="top"/>
    </xf>
    <xf numFmtId="166" fontId="20" fillId="0" borderId="0" xfId="1" applyFont="1">
      <alignment vertical="top"/>
    </xf>
    <xf numFmtId="166" fontId="20" fillId="0" borderId="0" xfId="0" applyFont="1">
      <alignment vertical="top"/>
    </xf>
    <xf numFmtId="168" fontId="16" fillId="0" borderId="0" xfId="1" applyNumberFormat="1" applyFont="1">
      <alignment vertical="top"/>
    </xf>
    <xf numFmtId="166" fontId="27" fillId="0" borderId="0" xfId="0" applyFont="1" applyFill="1" applyBorder="1">
      <alignment vertical="top"/>
    </xf>
    <xf numFmtId="166" fontId="27" fillId="0" borderId="0" xfId="0" applyFont="1">
      <alignment vertical="top"/>
    </xf>
    <xf numFmtId="166" fontId="27" fillId="0" borderId="0" xfId="0" applyFont="1" applyFill="1">
      <alignment vertical="top"/>
    </xf>
    <xf numFmtId="173" fontId="20" fillId="0" borderId="0" xfId="3" applyFont="1" applyFill="1" applyBorder="1" applyAlignment="1">
      <alignment horizontal="right" vertical="top"/>
    </xf>
    <xf numFmtId="173" fontId="27" fillId="0" borderId="0" xfId="3" applyFont="1">
      <alignment vertical="top"/>
    </xf>
    <xf numFmtId="171" fontId="2" fillId="0" borderId="0" xfId="1" applyNumberFormat="1" applyFont="1">
      <alignment vertical="top"/>
    </xf>
    <xf numFmtId="166" fontId="2" fillId="6" borderId="5" xfId="1" applyFont="1" applyFill="1" applyBorder="1">
      <alignment vertical="top"/>
    </xf>
    <xf numFmtId="168" fontId="2" fillId="0" borderId="0" xfId="1" applyNumberFormat="1" applyFont="1">
      <alignment vertical="top"/>
    </xf>
    <xf numFmtId="166" fontId="25" fillId="0" borderId="0" xfId="1" applyFont="1">
      <alignment vertical="top"/>
    </xf>
    <xf numFmtId="166" fontId="25" fillId="0" borderId="0" xfId="1" applyFont="1" applyFill="1">
      <alignment vertical="top"/>
    </xf>
    <xf numFmtId="166" fontId="26" fillId="0" borderId="0" xfId="1" applyFont="1" applyFill="1">
      <alignment vertical="top"/>
    </xf>
    <xf numFmtId="166" fontId="27" fillId="0" borderId="0" xfId="1" applyFont="1" applyAlignment="1">
      <alignment horizontal="right" vertical="top"/>
    </xf>
    <xf numFmtId="166" fontId="27" fillId="0" borderId="0" xfId="1" applyFont="1" applyFill="1" applyAlignment="1">
      <alignment horizontal="right" vertical="top"/>
    </xf>
    <xf numFmtId="173" fontId="28" fillId="0" borderId="0" xfId="3" applyFont="1" applyFill="1">
      <alignment vertical="top"/>
    </xf>
    <xf numFmtId="173" fontId="6" fillId="0" borderId="0" xfId="3" applyFont="1" applyFill="1" applyAlignment="1">
      <alignment horizontal="right" vertical="top"/>
    </xf>
    <xf numFmtId="173" fontId="6" fillId="5" borderId="0" xfId="3" applyFont="1" applyFill="1">
      <alignment vertical="top"/>
    </xf>
    <xf numFmtId="173" fontId="6" fillId="6" borderId="5" xfId="3" applyFont="1" applyFill="1" applyBorder="1" applyAlignment="1">
      <alignment horizontal="center" vertical="center"/>
    </xf>
    <xf numFmtId="166" fontId="2" fillId="0" borderId="0" xfId="1" applyFont="1" applyBorder="1">
      <alignment vertical="top"/>
    </xf>
    <xf numFmtId="166" fontId="2" fillId="3" borderId="0" xfId="1" applyFont="1" applyFill="1" applyBorder="1">
      <alignment vertical="top"/>
    </xf>
    <xf numFmtId="166" fontId="6" fillId="0" borderId="2" xfId="1" applyFont="1" applyFill="1" applyBorder="1">
      <alignment vertical="top"/>
    </xf>
    <xf numFmtId="166" fontId="5" fillId="0" borderId="2" xfId="1" applyFont="1" applyFill="1" applyBorder="1">
      <alignment vertical="top"/>
    </xf>
    <xf numFmtId="166" fontId="2" fillId="0" borderId="2" xfId="1" applyFont="1" applyFill="1" applyBorder="1" applyAlignment="1">
      <alignment horizontal="right" vertical="top"/>
    </xf>
    <xf numFmtId="166" fontId="2" fillId="0" borderId="2" xfId="1" applyFont="1" applyBorder="1">
      <alignment vertical="top"/>
    </xf>
    <xf numFmtId="166" fontId="2" fillId="0" borderId="2" xfId="1" applyFont="1" applyFill="1" applyBorder="1">
      <alignment vertical="top"/>
    </xf>
    <xf numFmtId="166" fontId="6" fillId="0" borderId="3" xfId="1" applyFont="1" applyFill="1" applyBorder="1">
      <alignment vertical="top"/>
    </xf>
    <xf numFmtId="166" fontId="5" fillId="0" borderId="3" xfId="1" applyFont="1" applyFill="1" applyBorder="1">
      <alignment vertical="top"/>
    </xf>
    <xf numFmtId="166" fontId="2" fillId="0" borderId="3" xfId="1" applyFont="1" applyFill="1" applyBorder="1" applyAlignment="1">
      <alignment horizontal="right" vertical="top"/>
    </xf>
    <xf numFmtId="166" fontId="2" fillId="0" borderId="3" xfId="1" applyFont="1" applyBorder="1">
      <alignment vertical="top"/>
    </xf>
    <xf numFmtId="166" fontId="2" fillId="0" borderId="3" xfId="1" applyFont="1" applyFill="1" applyBorder="1">
      <alignment vertical="top"/>
    </xf>
    <xf numFmtId="168" fontId="16" fillId="0" borderId="0" xfId="1" applyNumberFormat="1" applyFont="1" applyBorder="1">
      <alignment vertical="top"/>
    </xf>
    <xf numFmtId="166" fontId="18" fillId="0" borderId="0" xfId="0" applyFont="1" applyFill="1" applyBorder="1">
      <alignment vertical="top"/>
    </xf>
    <xf numFmtId="166" fontId="19" fillId="0" borderId="0" xfId="0" applyFont="1" applyFill="1" applyBorder="1">
      <alignment vertical="top"/>
    </xf>
    <xf numFmtId="166" fontId="20" fillId="0" borderId="0" xfId="0" applyFont="1" applyFill="1" applyBorder="1">
      <alignment vertical="top"/>
    </xf>
    <xf numFmtId="166" fontId="20" fillId="0" borderId="0" xfId="0" applyFont="1" applyFill="1">
      <alignment vertical="top"/>
    </xf>
    <xf numFmtId="166" fontId="27" fillId="0" borderId="4" xfId="1" applyFont="1" applyFill="1" applyBorder="1">
      <alignment vertical="top"/>
    </xf>
    <xf numFmtId="166" fontId="27" fillId="0" borderId="0" xfId="1" applyFont="1">
      <alignment vertical="top"/>
    </xf>
    <xf numFmtId="166" fontId="27" fillId="0" borderId="0" xfId="1" applyFont="1" applyFill="1">
      <alignment vertical="top"/>
    </xf>
    <xf numFmtId="166" fontId="25" fillId="0" borderId="0" xfId="1" applyFont="1" applyFill="1" applyBorder="1">
      <alignment vertical="top"/>
    </xf>
    <xf numFmtId="166" fontId="26" fillId="0" borderId="0" xfId="1" applyFont="1" applyFill="1" applyBorder="1">
      <alignment vertical="top"/>
    </xf>
    <xf numFmtId="166" fontId="27" fillId="0" borderId="0" xfId="1" applyFont="1" applyFill="1" applyBorder="1" applyAlignment="1">
      <alignment horizontal="right" vertical="top"/>
    </xf>
    <xf numFmtId="166" fontId="6" fillId="5" borderId="0" xfId="0" applyFont="1" applyFill="1">
      <alignment vertical="top"/>
    </xf>
    <xf numFmtId="166" fontId="5" fillId="5" borderId="0" xfId="0" applyFont="1" applyFill="1">
      <alignment vertical="top"/>
    </xf>
    <xf numFmtId="166" fontId="2" fillId="5" borderId="0" xfId="0" applyFont="1" applyFill="1" applyAlignment="1">
      <alignment horizontal="right" vertical="top"/>
    </xf>
    <xf numFmtId="179" fontId="6" fillId="5" borderId="0" xfId="5" applyFont="1" applyFill="1">
      <alignment vertical="top"/>
    </xf>
    <xf numFmtId="179" fontId="5" fillId="5" borderId="0" xfId="5" applyFont="1" applyFill="1">
      <alignment vertical="top"/>
    </xf>
    <xf numFmtId="179" fontId="0" fillId="5" borderId="0" xfId="5" applyFont="1" applyFill="1">
      <alignment vertical="top"/>
    </xf>
    <xf numFmtId="173" fontId="2" fillId="0" borderId="7" xfId="3" applyFill="1" applyBorder="1" applyAlignment="1">
      <alignment horizontal="center" vertical="top"/>
    </xf>
    <xf numFmtId="175" fontId="2" fillId="0" borderId="5" xfId="10" applyNumberFormat="1" applyFont="1" applyFill="1" applyBorder="1" applyAlignment="1">
      <alignment horizontal="center" vertical="top"/>
    </xf>
    <xf numFmtId="166" fontId="4" fillId="0" borderId="0" xfId="0" applyFont="1" applyFill="1" applyBorder="1">
      <alignment vertical="top"/>
    </xf>
    <xf numFmtId="166" fontId="6" fillId="0" borderId="0" xfId="0" applyFont="1" applyBorder="1" applyAlignment="1">
      <alignment horizontal="right" vertical="top"/>
    </xf>
    <xf numFmtId="166" fontId="6" fillId="0" borderId="0" xfId="0" applyFont="1" applyBorder="1">
      <alignment vertical="top"/>
    </xf>
    <xf numFmtId="166" fontId="4" fillId="5" borderId="0" xfId="1" applyFont="1" applyFill="1" applyBorder="1">
      <alignment vertical="top"/>
    </xf>
    <xf numFmtId="166" fontId="4" fillId="0" borderId="0" xfId="1" applyFont="1" applyFill="1" applyBorder="1" applyAlignment="1">
      <alignment horizontal="center" vertical="top"/>
    </xf>
    <xf numFmtId="166" fontId="6" fillId="0" borderId="7" xfId="0" applyFont="1" applyFill="1" applyBorder="1" applyAlignment="1">
      <alignment horizontal="center" vertical="center"/>
    </xf>
    <xf numFmtId="166" fontId="6" fillId="6" borderId="5" xfId="0" applyFont="1" applyFill="1" applyBorder="1" applyAlignment="1">
      <alignment horizontal="center" vertical="top"/>
    </xf>
    <xf numFmtId="166" fontId="30" fillId="5" borderId="0" xfId="1" applyFont="1" applyFill="1">
      <alignment vertical="top"/>
    </xf>
    <xf numFmtId="166" fontId="0" fillId="0" borderId="7" xfId="0" applyFill="1" applyBorder="1" applyAlignment="1">
      <alignment horizontal="center" vertical="top"/>
    </xf>
    <xf numFmtId="166" fontId="6" fillId="5" borderId="0" xfId="10" applyNumberFormat="1" applyFont="1" applyFill="1" applyBorder="1">
      <alignment vertical="top"/>
    </xf>
    <xf numFmtId="166" fontId="5" fillId="5" borderId="0" xfId="10" applyNumberFormat="1" applyFont="1" applyFill="1" applyBorder="1">
      <alignment vertical="top"/>
    </xf>
    <xf numFmtId="166" fontId="2" fillId="5" borderId="0" xfId="10" applyNumberFormat="1" applyFont="1" applyFill="1" applyBorder="1" applyAlignment="1">
      <alignment horizontal="right" vertical="top"/>
    </xf>
    <xf numFmtId="175" fontId="2" fillId="7" borderId="5" xfId="10" applyNumberFormat="1" applyFont="1" applyFill="1" applyBorder="1" applyAlignment="1">
      <alignment horizontal="center" vertical="top"/>
    </xf>
    <xf numFmtId="173" fontId="2" fillId="7" borderId="5" xfId="3" applyFont="1" applyFill="1" applyBorder="1" applyAlignment="1">
      <alignment horizontal="center" vertical="top"/>
    </xf>
    <xf numFmtId="168" fontId="2" fillId="6" borderId="5" xfId="10" applyFont="1" applyFill="1" applyBorder="1" applyAlignment="1">
      <alignment horizontal="center" vertical="top"/>
    </xf>
    <xf numFmtId="168" fontId="2" fillId="6" borderId="5" xfId="10" applyFont="1" applyFill="1" applyBorder="1" applyAlignment="1">
      <alignment horizontal="center" vertical="top" wrapText="1"/>
    </xf>
    <xf numFmtId="166" fontId="27" fillId="0" borderId="0" xfId="0" applyFont="1" applyFill="1" applyBorder="1" applyAlignment="1">
      <alignment horizontal="center" vertical="top"/>
    </xf>
    <xf numFmtId="166" fontId="2" fillId="8" borderId="0" xfId="0" applyFont="1" applyFill="1" applyBorder="1" applyAlignment="1">
      <alignment horizontal="right" vertical="top"/>
    </xf>
    <xf numFmtId="166" fontId="27" fillId="8" borderId="5" xfId="0" applyFont="1" applyFill="1" applyBorder="1" applyAlignment="1">
      <alignment horizontal="center" vertical="top"/>
    </xf>
    <xf numFmtId="166" fontId="31" fillId="0" borderId="0" xfId="1" applyFont="1" applyFill="1">
      <alignment vertical="top"/>
    </xf>
    <xf numFmtId="166" fontId="32" fillId="0" borderId="0" xfId="1" applyFont="1" applyFill="1">
      <alignment vertical="top"/>
    </xf>
    <xf numFmtId="166" fontId="33" fillId="0" borderId="0" xfId="1" applyFont="1" applyFill="1" applyAlignment="1">
      <alignment horizontal="right" vertical="top"/>
    </xf>
    <xf numFmtId="166" fontId="33" fillId="0" borderId="0" xfId="1" applyFont="1">
      <alignment vertical="top"/>
    </xf>
    <xf numFmtId="166" fontId="33" fillId="5" borderId="0" xfId="1" applyFont="1" applyFill="1">
      <alignment vertical="top"/>
    </xf>
    <xf numFmtId="166" fontId="27" fillId="0" borderId="0" xfId="1" applyFont="1" applyFill="1" applyBorder="1">
      <alignment vertical="top"/>
    </xf>
    <xf numFmtId="179" fontId="2" fillId="0" borderId="0" xfId="5" applyFont="1">
      <alignment vertical="top"/>
    </xf>
    <xf numFmtId="179" fontId="0" fillId="0" borderId="0" xfId="5" applyFont="1">
      <alignment vertical="top"/>
    </xf>
    <xf numFmtId="168" fontId="27" fillId="0" borderId="0" xfId="1" applyNumberFormat="1" applyFont="1" applyFill="1">
      <alignment vertical="top"/>
    </xf>
    <xf numFmtId="166" fontId="0" fillId="6" borderId="5" xfId="1" applyFont="1" applyFill="1" applyBorder="1">
      <alignment vertical="top"/>
    </xf>
    <xf numFmtId="166" fontId="34" fillId="0" borderId="0" xfId="1" applyFont="1" applyFill="1">
      <alignment vertical="top"/>
    </xf>
    <xf numFmtId="173" fontId="25" fillId="0" borderId="0" xfId="3" applyFont="1" applyFill="1" applyBorder="1">
      <alignment vertical="top"/>
    </xf>
    <xf numFmtId="173" fontId="26" fillId="0" borderId="0" xfId="3" applyFont="1" applyFill="1" applyBorder="1">
      <alignment vertical="top"/>
    </xf>
    <xf numFmtId="173" fontId="27" fillId="0" borderId="0" xfId="3" applyFont="1" applyFill="1" applyBorder="1" applyAlignment="1">
      <alignment horizontal="right" vertical="top"/>
    </xf>
    <xf numFmtId="173" fontId="25" fillId="0" borderId="0" xfId="3" applyFont="1" applyFill="1">
      <alignment vertical="top"/>
    </xf>
    <xf numFmtId="166" fontId="2" fillId="6" borderId="2" xfId="1" applyFont="1" applyFill="1" applyBorder="1">
      <alignment vertical="top"/>
    </xf>
    <xf numFmtId="179" fontId="22" fillId="0" borderId="0" xfId="5" applyFont="1">
      <alignment vertical="top"/>
    </xf>
    <xf numFmtId="179" fontId="5" fillId="0" borderId="0" xfId="5" applyFont="1" applyBorder="1">
      <alignment vertical="top"/>
    </xf>
    <xf numFmtId="166" fontId="22" fillId="0" borderId="0" xfId="0" applyFont="1">
      <alignment vertical="top"/>
    </xf>
    <xf numFmtId="166" fontId="5" fillId="0" borderId="0" xfId="0" applyFont="1" applyBorder="1">
      <alignment vertical="top"/>
    </xf>
    <xf numFmtId="172" fontId="16" fillId="0" borderId="0" xfId="2" applyFont="1">
      <alignment vertical="top"/>
    </xf>
    <xf numFmtId="166" fontId="9" fillId="6" borderId="5" xfId="1" applyFont="1" applyFill="1" applyBorder="1" applyAlignment="1">
      <alignment horizontal="center" vertical="top"/>
    </xf>
    <xf numFmtId="166" fontId="4" fillId="0" borderId="6" xfId="1" applyFont="1" applyFill="1" applyBorder="1" applyAlignment="1">
      <alignment horizontal="center" vertical="top"/>
    </xf>
    <xf numFmtId="179" fontId="25" fillId="0" borderId="0" xfId="5" applyFont="1" applyFill="1" applyBorder="1">
      <alignment vertical="top"/>
    </xf>
    <xf numFmtId="179" fontId="26" fillId="0" borderId="0" xfId="5" applyFont="1" applyFill="1" applyBorder="1">
      <alignment vertical="top"/>
    </xf>
    <xf numFmtId="179" fontId="27" fillId="0" borderId="0" xfId="5" applyFont="1" applyFill="1" applyBorder="1">
      <alignment vertical="top"/>
    </xf>
    <xf numFmtId="179" fontId="27" fillId="0" borderId="0" xfId="5" applyFont="1">
      <alignment vertical="top"/>
    </xf>
    <xf numFmtId="179" fontId="27" fillId="0" borderId="0" xfId="5" applyFont="1" applyFill="1">
      <alignment vertical="top"/>
    </xf>
    <xf numFmtId="166" fontId="27" fillId="0" borderId="0" xfId="10" applyNumberFormat="1" applyFont="1" applyFill="1" applyBorder="1">
      <alignment vertical="top"/>
    </xf>
    <xf numFmtId="168" fontId="27" fillId="0" borderId="0" xfId="10" applyFont="1" applyFill="1" applyBorder="1">
      <alignment vertical="top"/>
    </xf>
    <xf numFmtId="166" fontId="27" fillId="5" borderId="0" xfId="0" applyFont="1" applyFill="1">
      <alignment vertical="top"/>
    </xf>
    <xf numFmtId="168" fontId="27" fillId="4" borderId="0" xfId="10" applyFont="1" applyFill="1" applyBorder="1">
      <alignment vertical="top"/>
    </xf>
    <xf numFmtId="166" fontId="27" fillId="0" borderId="4" xfId="10" applyNumberFormat="1" applyFont="1" applyFill="1" applyBorder="1">
      <alignment vertical="top"/>
    </xf>
    <xf numFmtId="168" fontId="27" fillId="0" borderId="4" xfId="10" applyFont="1" applyFill="1" applyBorder="1">
      <alignment vertical="top"/>
    </xf>
    <xf numFmtId="166" fontId="27" fillId="0" borderId="4" xfId="0" applyFont="1" applyFill="1" applyBorder="1">
      <alignment vertical="top"/>
    </xf>
    <xf numFmtId="179" fontId="27" fillId="0" borderId="4" xfId="5" applyFont="1" applyFill="1" applyBorder="1">
      <alignment vertical="top"/>
    </xf>
    <xf numFmtId="166" fontId="27" fillId="5" borderId="4" xfId="1" applyFont="1" applyFill="1" applyBorder="1">
      <alignment vertical="top"/>
    </xf>
    <xf numFmtId="168" fontId="27" fillId="4" borderId="4" xfId="10" applyFont="1" applyFill="1" applyBorder="1">
      <alignment vertical="top"/>
    </xf>
    <xf numFmtId="166" fontId="27" fillId="5" borderId="4" xfId="0" applyFont="1" applyFill="1" applyBorder="1">
      <alignment vertical="top"/>
    </xf>
    <xf numFmtId="166" fontId="27" fillId="5" borderId="0" xfId="1" applyFont="1" applyFill="1">
      <alignment vertical="top"/>
    </xf>
    <xf numFmtId="166" fontId="27" fillId="5" borderId="0" xfId="1" applyFont="1" applyFill="1" applyBorder="1">
      <alignment vertical="top"/>
    </xf>
    <xf numFmtId="168" fontId="27" fillId="0" borderId="0" xfId="10" applyFont="1" applyFill="1">
      <alignment vertical="top"/>
    </xf>
    <xf numFmtId="166" fontId="27" fillId="0" borderId="0" xfId="0" applyFont="1" applyBorder="1">
      <alignment vertical="top"/>
    </xf>
    <xf numFmtId="179" fontId="27" fillId="0" borderId="0" xfId="5" applyFont="1" applyBorder="1">
      <alignment vertical="top"/>
    </xf>
    <xf numFmtId="168" fontId="27" fillId="0" borderId="0" xfId="10" applyFont="1" applyFill="1" applyAlignment="1">
      <alignment horizontal="right" vertical="top"/>
    </xf>
    <xf numFmtId="168" fontId="27" fillId="7" borderId="0" xfId="10" applyFont="1" applyFill="1">
      <alignment vertical="top"/>
    </xf>
    <xf numFmtId="168" fontId="27" fillId="0" borderId="0" xfId="10" applyFont="1" applyAlignment="1">
      <alignment horizontal="right" vertical="top"/>
    </xf>
    <xf numFmtId="174" fontId="27" fillId="0" borderId="0" xfId="3" applyNumberFormat="1" applyFont="1">
      <alignment vertical="top"/>
    </xf>
    <xf numFmtId="174" fontId="27" fillId="0" borderId="5" xfId="3" applyNumberFormat="1" applyFont="1" applyFill="1" applyBorder="1" applyAlignment="1">
      <alignment horizontal="right" vertical="top"/>
    </xf>
    <xf numFmtId="174" fontId="27" fillId="4" borderId="0" xfId="3" applyNumberFormat="1" applyFont="1" applyFill="1">
      <alignment vertical="top"/>
    </xf>
    <xf numFmtId="168" fontId="27" fillId="0" borderId="0" xfId="10" applyFont="1">
      <alignment vertical="top"/>
    </xf>
    <xf numFmtId="168" fontId="27" fillId="0" borderId="5" xfId="10" applyFont="1" applyFill="1" applyBorder="1" applyAlignment="1">
      <alignment horizontal="right" vertical="top"/>
    </xf>
    <xf numFmtId="168" fontId="27" fillId="4" borderId="0" xfId="10" applyFont="1" applyFill="1">
      <alignment vertical="top"/>
    </xf>
    <xf numFmtId="168" fontId="25" fillId="0" borderId="0" xfId="10" applyFont="1" applyFill="1">
      <alignment vertical="top"/>
    </xf>
    <xf numFmtId="168" fontId="25" fillId="5" borderId="0" xfId="10" applyFont="1" applyFill="1">
      <alignment vertical="top"/>
    </xf>
    <xf numFmtId="166" fontId="27" fillId="5" borderId="0" xfId="10" applyNumberFormat="1" applyFont="1" applyFill="1" applyAlignment="1">
      <alignment horizontal="right"/>
    </xf>
    <xf numFmtId="166" fontId="27" fillId="5" borderId="0" xfId="10" applyNumberFormat="1" applyFont="1" applyFill="1" applyAlignment="1">
      <alignment horizontal="left"/>
    </xf>
    <xf numFmtId="168" fontId="27" fillId="5" borderId="0" xfId="10" applyFont="1" applyFill="1">
      <alignment vertical="top"/>
    </xf>
    <xf numFmtId="179" fontId="27" fillId="5" borderId="0" xfId="5" applyFont="1" applyFill="1">
      <alignment vertical="top"/>
    </xf>
    <xf numFmtId="166" fontId="27" fillId="5" borderId="0" xfId="10" applyNumberFormat="1" applyFont="1" applyFill="1">
      <alignment vertical="top"/>
    </xf>
    <xf numFmtId="166" fontId="37" fillId="0" borderId="0" xfId="0" applyFont="1" applyBorder="1">
      <alignment vertical="top"/>
    </xf>
    <xf numFmtId="166" fontId="38" fillId="8" borderId="5" xfId="0" applyFont="1" applyFill="1" applyBorder="1">
      <alignment vertical="top"/>
    </xf>
    <xf numFmtId="166" fontId="39" fillId="0" borderId="0" xfId="0" applyFont="1" applyBorder="1">
      <alignment vertical="top"/>
    </xf>
    <xf numFmtId="166" fontId="38" fillId="0" borderId="0" xfId="0" applyFont="1" applyFill="1">
      <alignment vertical="top"/>
    </xf>
    <xf numFmtId="166" fontId="38" fillId="5" borderId="0" xfId="0" applyFont="1" applyFill="1">
      <alignment vertical="top"/>
    </xf>
    <xf numFmtId="178" fontId="40" fillId="0" borderId="0" xfId="0" applyNumberFormat="1" applyFont="1" applyAlignment="1">
      <alignment horizontal="center" vertical="center"/>
    </xf>
    <xf numFmtId="166" fontId="38" fillId="0" borderId="0" xfId="0" applyFont="1">
      <alignment vertical="top"/>
    </xf>
    <xf numFmtId="178" fontId="40" fillId="0" borderId="4" xfId="0" applyNumberFormat="1" applyFont="1" applyBorder="1" applyAlignment="1">
      <alignment horizontal="center" vertical="center"/>
    </xf>
    <xf numFmtId="178" fontId="40" fillId="0" borderId="0" xfId="0" applyNumberFormat="1" applyFont="1" applyBorder="1" applyAlignment="1">
      <alignment horizontal="center" vertical="center"/>
    </xf>
    <xf numFmtId="166" fontId="38" fillId="0" borderId="0" xfId="0" applyFont="1" applyBorder="1">
      <alignment vertical="top"/>
    </xf>
    <xf numFmtId="168" fontId="27" fillId="0" borderId="0" xfId="10" applyFont="1" applyFill="1" applyBorder="1" applyAlignment="1">
      <alignment horizontal="right" vertical="top"/>
    </xf>
    <xf numFmtId="166" fontId="25" fillId="0" borderId="0" xfId="10" applyNumberFormat="1" applyFont="1" applyFill="1" applyBorder="1">
      <alignment vertical="top"/>
    </xf>
    <xf numFmtId="166" fontId="27" fillId="0" borderId="0" xfId="10" applyNumberFormat="1" applyFont="1" applyFill="1" applyBorder="1" applyAlignment="1">
      <alignment horizontal="right" vertical="top"/>
    </xf>
    <xf numFmtId="168" fontId="25" fillId="0" borderId="0" xfId="10" applyFont="1" applyFill="1" applyBorder="1">
      <alignment vertical="top"/>
    </xf>
    <xf numFmtId="168" fontId="26" fillId="0" borderId="0" xfId="10" applyFont="1" applyFill="1" applyBorder="1">
      <alignment vertical="top"/>
    </xf>
    <xf numFmtId="168" fontId="27" fillId="0" borderId="0" xfId="10" applyFont="1" applyBorder="1">
      <alignment vertical="top"/>
    </xf>
    <xf numFmtId="166" fontId="26" fillId="0" borderId="0" xfId="10" applyNumberFormat="1" applyFont="1" applyFill="1" applyBorder="1">
      <alignment vertical="top"/>
    </xf>
    <xf numFmtId="171" fontId="2" fillId="0" borderId="0" xfId="9" applyFont="1" applyAlignment="1">
      <alignment horizontal="center" vertical="top"/>
    </xf>
    <xf numFmtId="171" fontId="33" fillId="0" borderId="0" xfId="9" applyFont="1" applyAlignment="1">
      <alignment horizontal="center" vertical="top"/>
    </xf>
    <xf numFmtId="171" fontId="6" fillId="0" borderId="0" xfId="9" applyFont="1" applyAlignment="1">
      <alignment horizontal="center" vertical="top"/>
    </xf>
    <xf numFmtId="171" fontId="29" fillId="0" borderId="5" xfId="9" applyFont="1" applyFill="1" applyBorder="1" applyAlignment="1">
      <alignment horizontal="center" vertical="top"/>
    </xf>
    <xf numFmtId="171" fontId="4" fillId="0" borderId="0" xfId="9" applyFont="1" applyAlignment="1">
      <alignment horizontal="center" vertical="top"/>
    </xf>
    <xf numFmtId="171" fontId="6" fillId="0" borderId="0" xfId="9" applyFont="1" applyBorder="1" applyAlignment="1">
      <alignment horizontal="center" vertical="top"/>
    </xf>
    <xf numFmtId="171" fontId="36" fillId="0" borderId="0" xfId="9" applyFont="1" applyAlignment="1">
      <alignment horizontal="center" vertical="top"/>
    </xf>
    <xf numFmtId="171" fontId="30" fillId="0" borderId="0" xfId="9" applyFont="1" applyAlignment="1">
      <alignment horizontal="center" vertical="top"/>
    </xf>
    <xf numFmtId="171" fontId="2" fillId="5" borderId="0" xfId="9" applyFont="1" applyFill="1" applyAlignment="1">
      <alignment horizontal="center" vertical="top"/>
    </xf>
    <xf numFmtId="171" fontId="2" fillId="0" borderId="0" xfId="9" applyFont="1" applyFill="1" applyAlignment="1">
      <alignment horizontal="center" vertical="top"/>
    </xf>
    <xf numFmtId="166" fontId="27" fillId="7" borderId="4" xfId="0" applyFont="1" applyFill="1" applyBorder="1">
      <alignment vertical="top"/>
    </xf>
    <xf numFmtId="168" fontId="16" fillId="0" borderId="0" xfId="1" applyNumberFormat="1" applyFont="1" applyFill="1" applyBorder="1">
      <alignment vertical="top"/>
    </xf>
    <xf numFmtId="166" fontId="18" fillId="0" borderId="3" xfId="1" applyFont="1" applyFill="1" applyBorder="1">
      <alignment vertical="top"/>
    </xf>
    <xf numFmtId="166" fontId="19" fillId="0" borderId="3" xfId="1" applyFont="1" applyFill="1" applyBorder="1">
      <alignment vertical="top"/>
    </xf>
    <xf numFmtId="166" fontId="20" fillId="0" borderId="3" xfId="1" applyFont="1" applyFill="1" applyBorder="1" applyAlignment="1">
      <alignment horizontal="right" vertical="top"/>
    </xf>
    <xf numFmtId="166" fontId="20" fillId="0" borderId="3" xfId="1" applyFont="1" applyBorder="1">
      <alignment vertical="top"/>
    </xf>
    <xf numFmtId="166" fontId="20" fillId="0" borderId="3" xfId="1" applyFont="1" applyFill="1" applyBorder="1">
      <alignment vertical="top"/>
    </xf>
    <xf numFmtId="168" fontId="16" fillId="0" borderId="0" xfId="1" applyNumberFormat="1" applyFont="1" applyFill="1">
      <alignment vertical="top"/>
    </xf>
    <xf numFmtId="166" fontId="18" fillId="0" borderId="0" xfId="0" applyFont="1">
      <alignment vertical="top"/>
    </xf>
    <xf numFmtId="168" fontId="20" fillId="0" borderId="0" xfId="1" applyNumberFormat="1" applyFont="1" applyBorder="1">
      <alignment vertical="top"/>
    </xf>
    <xf numFmtId="171" fontId="27" fillId="0" borderId="0" xfId="9" applyFont="1" applyAlignment="1">
      <alignment horizontal="center" vertical="top"/>
    </xf>
    <xf numFmtId="166" fontId="2" fillId="3" borderId="0" xfId="1" applyFont="1" applyFill="1">
      <alignment vertical="top"/>
    </xf>
    <xf numFmtId="171" fontId="27" fillId="0" borderId="4" xfId="9" applyFont="1" applyFill="1" applyBorder="1">
      <alignment vertical="top"/>
    </xf>
    <xf numFmtId="166" fontId="36" fillId="0" borderId="0" xfId="9" applyNumberFormat="1" applyFont="1" applyAlignment="1">
      <alignment horizontal="center" vertical="top"/>
    </xf>
    <xf numFmtId="166" fontId="25" fillId="0" borderId="0" xfId="0" applyFont="1" applyFill="1" applyBorder="1">
      <alignment vertical="top"/>
    </xf>
    <xf numFmtId="166" fontId="26" fillId="0" borderId="0" xfId="0" applyFont="1" applyFill="1" applyBorder="1">
      <alignment vertical="top"/>
    </xf>
    <xf numFmtId="166" fontId="25" fillId="0" borderId="0" xfId="0" applyFont="1">
      <alignment vertical="top"/>
    </xf>
    <xf numFmtId="168" fontId="0" fillId="6" borderId="5" xfId="1" applyNumberFormat="1" applyFont="1" applyFill="1" applyBorder="1">
      <alignment vertical="top"/>
    </xf>
    <xf numFmtId="173" fontId="27" fillId="0" borderId="0" xfId="3" applyFont="1" applyFill="1">
      <alignment vertical="top"/>
    </xf>
    <xf numFmtId="166" fontId="27" fillId="0" borderId="0" xfId="0" applyFont="1" applyFill="1" applyBorder="1" applyAlignment="1">
      <alignment horizontal="right" vertical="top"/>
    </xf>
    <xf numFmtId="173" fontId="35" fillId="0" borderId="0" xfId="3" applyFont="1" applyFill="1">
      <alignment vertical="top"/>
    </xf>
    <xf numFmtId="166" fontId="35" fillId="0" borderId="0" xfId="0" applyFont="1" applyFill="1">
      <alignment vertical="top"/>
    </xf>
    <xf numFmtId="171" fontId="27" fillId="0" borderId="0" xfId="1" applyNumberFormat="1" applyFont="1" applyFill="1">
      <alignment vertical="top"/>
    </xf>
    <xf numFmtId="166" fontId="25" fillId="0" borderId="1" xfId="0" applyFont="1" applyFill="1" applyBorder="1" applyAlignment="1">
      <alignment horizontal="right" vertical="top"/>
    </xf>
    <xf numFmtId="166" fontId="25" fillId="0" borderId="1" xfId="0" applyFont="1" applyFill="1" applyBorder="1">
      <alignment vertical="top"/>
    </xf>
    <xf numFmtId="168" fontId="2" fillId="0" borderId="0" xfId="3" applyNumberFormat="1" applyFont="1">
      <alignment vertical="top"/>
    </xf>
    <xf numFmtId="166" fontId="20" fillId="0" borderId="0" xfId="0" applyFont="1" applyFill="1" applyBorder="1" applyAlignment="1">
      <alignment horizontal="right" vertical="top"/>
    </xf>
    <xf numFmtId="172" fontId="25" fillId="0" borderId="0" xfId="2" applyFont="1" applyFill="1" applyBorder="1">
      <alignment vertical="top"/>
    </xf>
    <xf numFmtId="172" fontId="26" fillId="0" borderId="0" xfId="2" applyFont="1" applyFill="1" applyBorder="1">
      <alignment vertical="top"/>
    </xf>
    <xf numFmtId="172" fontId="27" fillId="0" borderId="0" xfId="2" applyFont="1" applyFill="1" applyBorder="1">
      <alignment vertical="top"/>
    </xf>
    <xf numFmtId="172" fontId="27" fillId="0" borderId="0" xfId="2" applyFont="1">
      <alignment vertical="top"/>
    </xf>
    <xf numFmtId="172" fontId="27" fillId="0" borderId="0" xfId="2" applyFont="1" applyFill="1">
      <alignment vertical="top"/>
    </xf>
    <xf numFmtId="179" fontId="27" fillId="6" borderId="5" xfId="5" applyFont="1" applyFill="1" applyBorder="1">
      <alignment vertical="top"/>
    </xf>
    <xf numFmtId="166" fontId="0" fillId="0" borderId="0" xfId="0" applyFill="1">
      <alignment vertical="top"/>
    </xf>
    <xf numFmtId="166" fontId="2" fillId="0" borderId="0" xfId="14" applyFont="1">
      <alignment vertical="top"/>
    </xf>
    <xf numFmtId="166" fontId="27" fillId="3" borderId="0" xfId="1" applyFont="1" applyFill="1">
      <alignment vertical="top"/>
    </xf>
    <xf numFmtId="166" fontId="27" fillId="0" borderId="0" xfId="10" applyNumberFormat="1" applyFont="1" applyFill="1">
      <alignment vertical="top"/>
    </xf>
    <xf numFmtId="168" fontId="2" fillId="0" borderId="4" xfId="10" applyFont="1" applyFill="1" applyBorder="1">
      <alignment vertical="top"/>
    </xf>
    <xf numFmtId="171" fontId="2" fillId="5" borderId="4" xfId="9" applyFont="1" applyFill="1" applyBorder="1">
      <alignment vertical="top"/>
    </xf>
    <xf numFmtId="168" fontId="2" fillId="4" borderId="4" xfId="10" applyFont="1" applyFill="1" applyBorder="1">
      <alignment vertical="top"/>
    </xf>
    <xf numFmtId="166" fontId="0" fillId="0" borderId="0" xfId="0" applyBorder="1">
      <alignment vertical="top"/>
    </xf>
    <xf numFmtId="166" fontId="0" fillId="0" borderId="2" xfId="0" applyBorder="1">
      <alignment vertical="top"/>
    </xf>
    <xf numFmtId="166" fontId="0" fillId="0" borderId="3" xfId="0" applyBorder="1">
      <alignment vertical="top"/>
    </xf>
    <xf numFmtId="170" fontId="2" fillId="6" borderId="5" xfId="4" applyFont="1" applyFill="1" applyBorder="1">
      <alignment vertical="top"/>
    </xf>
    <xf numFmtId="166" fontId="27" fillId="6" borderId="5" xfId="1" applyFont="1" applyFill="1" applyBorder="1">
      <alignment vertical="top"/>
    </xf>
    <xf numFmtId="166" fontId="2" fillId="6" borderId="5" xfId="0" applyFont="1" applyFill="1" applyBorder="1" applyAlignment="1">
      <alignment horizontal="right" vertical="top"/>
    </xf>
    <xf numFmtId="166" fontId="27" fillId="5" borderId="0" xfId="0" applyFont="1" applyFill="1" applyBorder="1">
      <alignment vertical="top"/>
    </xf>
    <xf numFmtId="171" fontId="27" fillId="5" borderId="0" xfId="9" applyFont="1" applyFill="1" applyBorder="1">
      <alignment vertical="top"/>
    </xf>
    <xf numFmtId="171" fontId="27" fillId="0" borderId="0" xfId="9" applyFont="1" applyFill="1" applyBorder="1">
      <alignment vertical="top"/>
    </xf>
    <xf numFmtId="166" fontId="27" fillId="7" borderId="0" xfId="0" applyFont="1" applyFill="1" applyBorder="1">
      <alignment vertical="top"/>
    </xf>
    <xf numFmtId="166" fontId="20" fillId="0" borderId="0" xfId="1" applyFont="1" applyFill="1" applyBorder="1">
      <alignment vertical="top"/>
    </xf>
    <xf numFmtId="166" fontId="2" fillId="4" borderId="0" xfId="0" applyFont="1" applyFill="1">
      <alignment vertical="top"/>
    </xf>
    <xf numFmtId="166" fontId="2" fillId="0" borderId="4" xfId="0" applyFont="1" applyFill="1" applyBorder="1">
      <alignment vertical="top"/>
    </xf>
    <xf numFmtId="166" fontId="2" fillId="5" borderId="4" xfId="0" applyFont="1" applyFill="1" applyBorder="1">
      <alignment vertical="top"/>
    </xf>
    <xf numFmtId="166" fontId="2" fillId="4" borderId="4" xfId="0" applyFont="1" applyFill="1" applyBorder="1">
      <alignment vertical="top"/>
    </xf>
    <xf numFmtId="166" fontId="2" fillId="0" borderId="0" xfId="14" applyFont="1" applyFill="1">
      <alignment vertical="top"/>
    </xf>
    <xf numFmtId="180" fontId="27" fillId="0" borderId="0" xfId="1" applyNumberFormat="1" applyFont="1" applyFill="1">
      <alignment vertical="top"/>
    </xf>
    <xf numFmtId="166" fontId="25" fillId="0" borderId="0" xfId="0" applyFont="1" applyFill="1">
      <alignment vertical="top"/>
    </xf>
    <xf numFmtId="166" fontId="26" fillId="0" borderId="0" xfId="0" applyFont="1" applyFill="1">
      <alignment vertical="top"/>
    </xf>
    <xf numFmtId="166" fontId="27" fillId="0" borderId="0" xfId="0" applyFont="1" applyAlignment="1">
      <alignment horizontal="right" vertical="top"/>
    </xf>
    <xf numFmtId="166" fontId="18" fillId="0" borderId="2" xfId="1" applyFont="1" applyFill="1" applyBorder="1">
      <alignment vertical="top"/>
    </xf>
    <xf numFmtId="166" fontId="19" fillId="0" borderId="2" xfId="1" applyFont="1" applyFill="1" applyBorder="1">
      <alignment vertical="top"/>
    </xf>
    <xf numFmtId="166" fontId="20" fillId="0" borderId="2" xfId="1" applyFont="1" applyFill="1" applyBorder="1" applyAlignment="1">
      <alignment horizontal="right" vertical="top"/>
    </xf>
    <xf numFmtId="166" fontId="20" fillId="0" borderId="2" xfId="1" applyFont="1" applyBorder="1">
      <alignment vertical="top"/>
    </xf>
    <xf numFmtId="166" fontId="20" fillId="0" borderId="2" xfId="1" applyFont="1" applyFill="1" applyBorder="1">
      <alignment vertical="top"/>
    </xf>
    <xf numFmtId="166" fontId="20" fillId="0" borderId="2" xfId="0" applyFont="1" applyBorder="1">
      <alignment vertical="top"/>
    </xf>
    <xf numFmtId="180" fontId="27" fillId="0" borderId="0" xfId="0" applyNumberFormat="1" applyFont="1" applyFill="1" applyBorder="1" applyAlignment="1">
      <alignment horizontal="right" vertical="top"/>
    </xf>
    <xf numFmtId="166" fontId="6" fillId="0" borderId="0" xfId="14" applyFont="1" applyFill="1" applyBorder="1">
      <alignment vertical="top"/>
    </xf>
    <xf numFmtId="166" fontId="5" fillId="0" borderId="0" xfId="14" applyFont="1" applyFill="1" applyBorder="1">
      <alignment vertical="top"/>
    </xf>
    <xf numFmtId="166" fontId="2" fillId="0" borderId="0" xfId="14" applyFont="1" applyFill="1" applyBorder="1" applyAlignment="1">
      <alignment horizontal="right" vertical="top"/>
    </xf>
    <xf numFmtId="166" fontId="6" fillId="0" borderId="2" xfId="14" applyFont="1" applyFill="1" applyBorder="1">
      <alignment vertical="top"/>
    </xf>
    <xf numFmtId="166" fontId="5" fillId="0" borderId="2" xfId="14" applyFont="1" applyFill="1" applyBorder="1">
      <alignment vertical="top"/>
    </xf>
    <xf numFmtId="166" fontId="2" fillId="0" borderId="2" xfId="14" applyFont="1" applyFill="1" applyBorder="1" applyAlignment="1">
      <alignment horizontal="right" vertical="top"/>
    </xf>
    <xf numFmtId="166" fontId="2" fillId="0" borderId="2" xfId="14" applyFont="1" applyBorder="1">
      <alignment vertical="top"/>
    </xf>
    <xf numFmtId="166" fontId="2" fillId="0" borderId="2" xfId="14" applyFont="1" applyFill="1" applyBorder="1">
      <alignment vertical="top"/>
    </xf>
    <xf numFmtId="166" fontId="2" fillId="0" borderId="0" xfId="14" applyFont="1" applyBorder="1">
      <alignment vertical="top"/>
    </xf>
    <xf numFmtId="166" fontId="2" fillId="0" borderId="0" xfId="14" applyFont="1" applyFill="1" applyBorder="1">
      <alignment vertical="top"/>
    </xf>
    <xf numFmtId="166" fontId="25" fillId="0" borderId="0" xfId="14" applyFont="1" applyFill="1" applyBorder="1">
      <alignment vertical="top"/>
    </xf>
    <xf numFmtId="166" fontId="26" fillId="0" borderId="0" xfId="14" applyFont="1" applyFill="1" applyBorder="1">
      <alignment vertical="top"/>
    </xf>
    <xf numFmtId="166" fontId="27" fillId="0" borderId="0" xfId="14" applyFont="1" applyFill="1" applyBorder="1" applyAlignment="1">
      <alignment horizontal="right" vertical="top"/>
    </xf>
    <xf numFmtId="173" fontId="16" fillId="0" borderId="0" xfId="14" applyNumberFormat="1" applyFont="1" applyBorder="1">
      <alignment vertical="top"/>
    </xf>
    <xf numFmtId="166" fontId="14" fillId="0" borderId="0" xfId="14" applyFont="1" applyFill="1" applyBorder="1">
      <alignment vertical="top"/>
    </xf>
    <xf numFmtId="166" fontId="15" fillId="0" borderId="0" xfId="14" applyFont="1" applyFill="1" applyBorder="1">
      <alignment vertical="top"/>
    </xf>
    <xf numFmtId="166" fontId="16" fillId="0" borderId="0" xfId="14" applyFont="1" applyFill="1" applyBorder="1" applyAlignment="1">
      <alignment horizontal="right" vertical="top"/>
    </xf>
    <xf numFmtId="173" fontId="16" fillId="0" borderId="0" xfId="3" applyFont="1">
      <alignment vertical="top"/>
    </xf>
    <xf numFmtId="166" fontId="16" fillId="0" borderId="0" xfId="0" applyFont="1" applyBorder="1">
      <alignment vertical="top"/>
    </xf>
    <xf numFmtId="166" fontId="6" fillId="0" borderId="3" xfId="14" applyFont="1" applyFill="1" applyBorder="1">
      <alignment vertical="top"/>
    </xf>
    <xf numFmtId="166" fontId="5" fillId="0" borderId="3" xfId="14" applyFont="1" applyFill="1" applyBorder="1">
      <alignment vertical="top"/>
    </xf>
    <xf numFmtId="166" fontId="2" fillId="0" borderId="3" xfId="14" applyFont="1" applyFill="1" applyBorder="1" applyAlignment="1">
      <alignment horizontal="right" vertical="top"/>
    </xf>
    <xf numFmtId="166" fontId="2" fillId="0" borderId="3" xfId="14" applyFont="1" applyBorder="1">
      <alignment vertical="top"/>
    </xf>
    <xf numFmtId="166" fontId="2" fillId="0" borderId="3" xfId="14" applyFont="1" applyFill="1" applyBorder="1">
      <alignment vertical="top"/>
    </xf>
    <xf numFmtId="166" fontId="2" fillId="8" borderId="2" xfId="16" applyFont="1" applyFill="1" applyBorder="1" applyAlignment="1">
      <alignment horizontal="right" vertical="top"/>
    </xf>
    <xf numFmtId="166" fontId="2" fillId="8" borderId="0" xfId="16" applyFont="1" applyFill="1" applyBorder="1" applyAlignment="1">
      <alignment horizontal="right" vertical="top"/>
    </xf>
    <xf numFmtId="166" fontId="18" fillId="0" borderId="3" xfId="14" applyFont="1" applyFill="1" applyBorder="1">
      <alignment vertical="top"/>
    </xf>
    <xf numFmtId="166" fontId="19" fillId="0" borderId="3" xfId="14" applyFont="1" applyFill="1" applyBorder="1">
      <alignment vertical="top"/>
    </xf>
    <xf numFmtId="166" fontId="20" fillId="0" borderId="3" xfId="14" applyFont="1" applyBorder="1">
      <alignment vertical="top"/>
    </xf>
    <xf numFmtId="166" fontId="20" fillId="0" borderId="3" xfId="14" applyFont="1" applyFill="1" applyBorder="1">
      <alignment vertical="top"/>
    </xf>
    <xf numFmtId="166" fontId="16" fillId="0" borderId="0" xfId="14" applyFont="1" applyBorder="1">
      <alignment vertical="top"/>
    </xf>
    <xf numFmtId="166" fontId="20" fillId="0" borderId="3" xfId="14" applyFont="1" applyFill="1" applyBorder="1" applyAlignment="1">
      <alignment horizontal="right" vertical="top"/>
    </xf>
    <xf numFmtId="166" fontId="27" fillId="0" borderId="3" xfId="14" applyFont="1" applyBorder="1">
      <alignment vertical="top"/>
    </xf>
    <xf numFmtId="166" fontId="27" fillId="8" borderId="3" xfId="16" applyFont="1" applyFill="1" applyBorder="1" applyAlignment="1">
      <alignment horizontal="right" vertical="top"/>
    </xf>
    <xf numFmtId="181" fontId="2" fillId="0" borderId="0" xfId="1" applyNumberFormat="1" applyFont="1">
      <alignment vertical="top"/>
    </xf>
    <xf numFmtId="176" fontId="2" fillId="0" borderId="2" xfId="14" applyNumberFormat="1" applyFont="1" applyBorder="1">
      <alignment vertical="top"/>
    </xf>
    <xf numFmtId="170" fontId="6" fillId="0" borderId="0" xfId="10" applyNumberFormat="1" applyFont="1" applyBorder="1">
      <alignment vertical="top"/>
    </xf>
    <xf numFmtId="170" fontId="5" fillId="0" borderId="0" xfId="10" applyNumberFormat="1" applyFont="1" applyBorder="1">
      <alignment vertical="top"/>
    </xf>
    <xf numFmtId="170" fontId="2" fillId="0" borderId="0" xfId="10" applyNumberFormat="1" applyFont="1" applyBorder="1" applyAlignment="1">
      <alignment horizontal="right" vertical="top"/>
    </xf>
    <xf numFmtId="170" fontId="27" fillId="0" borderId="0" xfId="10" applyNumberFormat="1" applyFont="1">
      <alignment vertical="top"/>
    </xf>
    <xf numFmtId="170" fontId="27" fillId="0" borderId="0" xfId="10" applyNumberFormat="1" applyFont="1" applyFill="1">
      <alignment vertical="top"/>
    </xf>
    <xf numFmtId="170" fontId="40" fillId="0" borderId="0" xfId="0" applyNumberFormat="1" applyFont="1" applyBorder="1" applyAlignment="1">
      <alignment horizontal="center" vertical="center"/>
    </xf>
    <xf numFmtId="170" fontId="27" fillId="0" borderId="0" xfId="0" applyNumberFormat="1" applyFont="1" applyFill="1" applyBorder="1">
      <alignment vertical="top"/>
    </xf>
    <xf numFmtId="170" fontId="27" fillId="0" borderId="0" xfId="9" applyNumberFormat="1" applyFont="1" applyFill="1" applyBorder="1">
      <alignment vertical="top"/>
    </xf>
    <xf numFmtId="170" fontId="27" fillId="5" borderId="0" xfId="0" applyNumberFormat="1" applyFont="1" applyFill="1" applyBorder="1">
      <alignment vertical="top"/>
    </xf>
    <xf numFmtId="170" fontId="27" fillId="7" borderId="0" xfId="0" applyNumberFormat="1" applyFont="1" applyFill="1" applyBorder="1">
      <alignment vertical="top"/>
    </xf>
    <xf numFmtId="179" fontId="6" fillId="0" borderId="0" xfId="10" applyNumberFormat="1" applyFont="1" applyBorder="1">
      <alignment vertical="top"/>
    </xf>
    <xf numFmtId="179" fontId="5" fillId="0" borderId="0" xfId="10" applyNumberFormat="1" applyFont="1" applyBorder="1">
      <alignment vertical="top"/>
    </xf>
    <xf numFmtId="179" fontId="2" fillId="0" borderId="0" xfId="10" applyNumberFormat="1" applyFont="1" applyBorder="1" applyAlignment="1">
      <alignment horizontal="right" vertical="top"/>
    </xf>
    <xf numFmtId="179" fontId="27" fillId="0" borderId="0" xfId="10" applyNumberFormat="1" applyFont="1">
      <alignment vertical="top"/>
    </xf>
    <xf numFmtId="179" fontId="27" fillId="0" borderId="0" xfId="10" applyNumberFormat="1" applyFont="1" applyFill="1">
      <alignment vertical="top"/>
    </xf>
    <xf numFmtId="179" fontId="27" fillId="0" borderId="0" xfId="0" applyNumberFormat="1" applyFont="1" applyFill="1" applyBorder="1">
      <alignment vertical="top"/>
    </xf>
    <xf numFmtId="179" fontId="27" fillId="0" borderId="0" xfId="9" applyNumberFormat="1" applyFont="1" applyFill="1" applyBorder="1">
      <alignment vertical="top"/>
    </xf>
    <xf numFmtId="179" fontId="27" fillId="5" borderId="0" xfId="0" applyNumberFormat="1" applyFont="1" applyFill="1" applyBorder="1">
      <alignment vertical="top"/>
    </xf>
    <xf numFmtId="179" fontId="27" fillId="7" borderId="0" xfId="0" applyNumberFormat="1" applyFont="1" applyFill="1" applyBorder="1">
      <alignment vertical="top"/>
    </xf>
    <xf numFmtId="166" fontId="41" fillId="0" borderId="0" xfId="0" applyFont="1">
      <alignment vertical="top"/>
    </xf>
    <xf numFmtId="166" fontId="42" fillId="0" borderId="0" xfId="0" applyFont="1">
      <alignment vertical="top"/>
    </xf>
    <xf numFmtId="166" fontId="43" fillId="9" borderId="0" xfId="0" applyFont="1" applyFill="1">
      <alignment vertical="top"/>
    </xf>
    <xf numFmtId="166" fontId="44" fillId="0" borderId="0" xfId="0" applyFont="1" applyFill="1">
      <alignment vertical="top"/>
    </xf>
    <xf numFmtId="166" fontId="16" fillId="0" borderId="0" xfId="2" applyNumberFormat="1" applyFont="1">
      <alignment vertical="top"/>
    </xf>
    <xf numFmtId="173" fontId="2" fillId="0" borderId="0" xfId="1" applyNumberFormat="1" applyFont="1">
      <alignment vertical="top"/>
    </xf>
    <xf numFmtId="179" fontId="16" fillId="0" borderId="0" xfId="1" applyNumberFormat="1" applyFont="1">
      <alignment vertical="top"/>
    </xf>
    <xf numFmtId="166" fontId="0" fillId="0" borderId="0" xfId="0" applyFill="1" applyBorder="1">
      <alignment vertical="top"/>
    </xf>
    <xf numFmtId="182" fontId="6" fillId="0" borderId="0" xfId="1" applyNumberFormat="1" applyFont="1" applyFill="1">
      <alignment vertical="top"/>
    </xf>
    <xf numFmtId="182" fontId="5" fillId="0" borderId="0" xfId="1" applyNumberFormat="1" applyFont="1" applyFill="1">
      <alignment vertical="top"/>
    </xf>
    <xf numFmtId="182" fontId="2" fillId="0" borderId="0" xfId="1" applyNumberFormat="1" applyFont="1" applyFill="1" applyAlignment="1">
      <alignment horizontal="right" vertical="top"/>
    </xf>
    <xf numFmtId="182" fontId="0" fillId="0" borderId="0" xfId="1" applyNumberFormat="1" applyFont="1">
      <alignment vertical="top"/>
    </xf>
    <xf numFmtId="182" fontId="2" fillId="0" borderId="5" xfId="0" applyNumberFormat="1" applyFont="1" applyFill="1" applyBorder="1">
      <alignment vertical="top"/>
    </xf>
    <xf numFmtId="182" fontId="36" fillId="0" borderId="0" xfId="9" applyNumberFormat="1" applyFont="1" applyAlignment="1">
      <alignment horizontal="center" vertical="top"/>
    </xf>
    <xf numFmtId="182" fontId="30" fillId="5" borderId="0" xfId="0" applyNumberFormat="1" applyFont="1" applyFill="1">
      <alignment vertical="top"/>
    </xf>
    <xf numFmtId="182" fontId="0" fillId="6" borderId="5" xfId="1" applyNumberFormat="1" applyFont="1" applyFill="1" applyBorder="1">
      <alignment vertical="top"/>
    </xf>
    <xf numFmtId="182" fontId="4" fillId="5" borderId="0" xfId="0" applyNumberFormat="1" applyFont="1" applyFill="1">
      <alignment vertical="top"/>
    </xf>
    <xf numFmtId="182" fontId="0" fillId="0" borderId="0" xfId="0" applyNumberFormat="1">
      <alignment vertical="top"/>
    </xf>
    <xf numFmtId="166" fontId="45" fillId="0" borderId="0" xfId="0" applyFont="1">
      <alignment vertical="top"/>
    </xf>
    <xf numFmtId="170" fontId="0" fillId="0" borderId="0" xfId="0" applyNumberFormat="1">
      <alignment vertical="top"/>
    </xf>
    <xf numFmtId="173" fontId="45" fillId="0" borderId="0" xfId="0" applyNumberFormat="1" applyFont="1">
      <alignment vertical="top"/>
    </xf>
    <xf numFmtId="182" fontId="45" fillId="0" borderId="0" xfId="0" applyNumberFormat="1" applyFont="1">
      <alignment vertical="top"/>
    </xf>
    <xf numFmtId="173" fontId="14" fillId="0" borderId="0" xfId="0" applyNumberFormat="1" applyFont="1">
      <alignment vertical="top"/>
    </xf>
    <xf numFmtId="182" fontId="14" fillId="0" borderId="0" xfId="0" applyNumberFormat="1" applyFont="1">
      <alignment vertical="top"/>
    </xf>
    <xf numFmtId="170" fontId="6" fillId="0" borderId="0" xfId="0" applyNumberFormat="1" applyFont="1">
      <alignment vertical="top"/>
    </xf>
    <xf numFmtId="166" fontId="14" fillId="0" borderId="0" xfId="0" applyFont="1">
      <alignment vertical="top"/>
    </xf>
    <xf numFmtId="9" fontId="2" fillId="0" borderId="0" xfId="0" applyNumberFormat="1" applyFont="1" applyFill="1" applyBorder="1">
      <alignment vertical="top"/>
    </xf>
    <xf numFmtId="182" fontId="16" fillId="0" borderId="0" xfId="0" applyNumberFormat="1" applyFont="1">
      <alignment vertical="top"/>
    </xf>
    <xf numFmtId="166" fontId="2" fillId="0" borderId="4" xfId="1" applyFont="1" applyBorder="1">
      <alignment vertical="top"/>
    </xf>
    <xf numFmtId="166" fontId="2" fillId="0" borderId="4" xfId="1" applyFont="1" applyFill="1" applyBorder="1">
      <alignment vertical="top"/>
    </xf>
    <xf numFmtId="166" fontId="20" fillId="0" borderId="3" xfId="0" applyFont="1" applyBorder="1">
      <alignment vertical="top"/>
    </xf>
    <xf numFmtId="166" fontId="0" fillId="3" borderId="0" xfId="0" applyFill="1">
      <alignment vertical="top"/>
    </xf>
    <xf numFmtId="170" fontId="6" fillId="0" borderId="0" xfId="1" applyNumberFormat="1" applyFont="1" applyFill="1">
      <alignment vertical="top"/>
    </xf>
    <xf numFmtId="170" fontId="5" fillId="0" borderId="0" xfId="1" applyNumberFormat="1" applyFont="1" applyFill="1">
      <alignment vertical="top"/>
    </xf>
    <xf numFmtId="170" fontId="2" fillId="0" borderId="0" xfId="1" applyNumberFormat="1" applyFont="1" applyFill="1" applyAlignment="1">
      <alignment horizontal="right" vertical="top"/>
    </xf>
    <xf numFmtId="170" fontId="0" fillId="0" borderId="0" xfId="1" applyNumberFormat="1" applyFont="1">
      <alignment vertical="top"/>
    </xf>
    <xf numFmtId="170" fontId="2" fillId="0" borderId="5" xfId="0" applyNumberFormat="1" applyFont="1" applyFill="1" applyBorder="1">
      <alignment vertical="top"/>
    </xf>
    <xf numFmtId="170" fontId="36" fillId="0" borderId="0" xfId="9" applyNumberFormat="1" applyFont="1" applyAlignment="1">
      <alignment horizontal="center" vertical="top"/>
    </xf>
    <xf numFmtId="170" fontId="30" fillId="5" borderId="0" xfId="0" applyNumberFormat="1" applyFont="1" applyFill="1">
      <alignment vertical="top"/>
    </xf>
    <xf numFmtId="170" fontId="0" fillId="6" borderId="5" xfId="1" applyNumberFormat="1" applyFont="1" applyFill="1" applyBorder="1">
      <alignment vertical="top"/>
    </xf>
    <xf numFmtId="170" fontId="4" fillId="5" borderId="0" xfId="0" applyNumberFormat="1" applyFont="1" applyFill="1">
      <alignment vertical="top"/>
    </xf>
    <xf numFmtId="173" fontId="0" fillId="0" borderId="0" xfId="0" applyNumberFormat="1">
      <alignment vertical="top"/>
    </xf>
    <xf numFmtId="166" fontId="46" fillId="0" borderId="0" xfId="0" applyFont="1">
      <alignment vertical="top"/>
    </xf>
    <xf numFmtId="170" fontId="47" fillId="0" borderId="0" xfId="0" applyNumberFormat="1" applyFont="1">
      <alignment vertical="top"/>
    </xf>
    <xf numFmtId="182" fontId="47" fillId="0" borderId="0" xfId="0" applyNumberFormat="1" applyFont="1">
      <alignment vertical="top"/>
    </xf>
    <xf numFmtId="166" fontId="47" fillId="0" borderId="0" xfId="0" applyFont="1">
      <alignment vertical="top"/>
    </xf>
    <xf numFmtId="182" fontId="6" fillId="0" borderId="0" xfId="0" applyNumberFormat="1" applyFont="1">
      <alignment vertical="top"/>
    </xf>
    <xf numFmtId="179" fontId="6" fillId="0" borderId="0" xfId="5" applyFont="1">
      <alignment vertical="top"/>
    </xf>
    <xf numFmtId="170" fontId="14" fillId="0" borderId="0" xfId="0" applyNumberFormat="1" applyFont="1">
      <alignment vertical="top"/>
    </xf>
    <xf numFmtId="166" fontId="16" fillId="0" borderId="2" xfId="14" applyFont="1" applyBorder="1">
      <alignment vertical="top"/>
    </xf>
    <xf numFmtId="166" fontId="0" fillId="7" borderId="0" xfId="0" applyFill="1">
      <alignment vertical="top"/>
    </xf>
    <xf numFmtId="176" fontId="2" fillId="0" borderId="0" xfId="14" applyNumberFormat="1" applyFont="1" applyBorder="1">
      <alignment vertical="top"/>
    </xf>
    <xf numFmtId="173" fontId="16" fillId="0" borderId="0" xfId="0" applyNumberFormat="1" applyFont="1">
      <alignment vertical="top"/>
    </xf>
    <xf numFmtId="166" fontId="18" fillId="0" borderId="2" xfId="14" applyFont="1" applyFill="1" applyBorder="1">
      <alignment vertical="top"/>
    </xf>
    <xf numFmtId="166" fontId="19" fillId="0" borderId="2" xfId="14" applyFont="1" applyFill="1" applyBorder="1">
      <alignment vertical="top"/>
    </xf>
    <xf numFmtId="166" fontId="20" fillId="0" borderId="2" xfId="14" applyFont="1" applyFill="1" applyBorder="1" applyAlignment="1">
      <alignment horizontal="right" vertical="top"/>
    </xf>
    <xf numFmtId="166" fontId="20" fillId="0" borderId="2" xfId="14" applyFont="1" applyBorder="1">
      <alignment vertical="top"/>
    </xf>
    <xf numFmtId="166" fontId="20" fillId="0" borderId="2" xfId="14" applyFont="1" applyFill="1" applyBorder="1">
      <alignment vertical="top"/>
    </xf>
    <xf numFmtId="166" fontId="20" fillId="7" borderId="2" xfId="14" applyFont="1" applyFill="1" applyBorder="1">
      <alignment vertical="top"/>
    </xf>
    <xf numFmtId="179" fontId="20" fillId="0" borderId="0" xfId="5" applyFont="1">
      <alignment vertical="top"/>
    </xf>
    <xf numFmtId="179" fontId="18" fillId="0" borderId="0" xfId="5" applyFont="1">
      <alignment vertical="top"/>
    </xf>
    <xf numFmtId="179" fontId="16" fillId="0" borderId="0" xfId="5" applyFont="1">
      <alignment vertical="top"/>
    </xf>
    <xf numFmtId="182" fontId="6" fillId="0" borderId="0" xfId="10" applyNumberFormat="1" applyFont="1" applyBorder="1">
      <alignment vertical="top"/>
    </xf>
    <xf numFmtId="182" fontId="5" fillId="0" borderId="0" xfId="10" applyNumberFormat="1" applyFont="1" applyBorder="1">
      <alignment vertical="top"/>
    </xf>
    <xf numFmtId="182" fontId="2" fillId="0" borderId="0" xfId="10" applyNumberFormat="1" applyFont="1" applyBorder="1" applyAlignment="1">
      <alignment horizontal="right" vertical="top"/>
    </xf>
    <xf numFmtId="182" fontId="27" fillId="0" borderId="0" xfId="10" applyNumberFormat="1" applyFont="1">
      <alignment vertical="top"/>
    </xf>
    <xf numFmtId="182" fontId="27" fillId="0" borderId="0" xfId="10" applyNumberFormat="1" applyFont="1" applyFill="1">
      <alignment vertical="top"/>
    </xf>
    <xf numFmtId="182" fontId="40" fillId="0" borderId="0" xfId="0" applyNumberFormat="1" applyFont="1" applyBorder="1" applyAlignment="1">
      <alignment horizontal="center" vertical="center"/>
    </xf>
    <xf numFmtId="182" fontId="27" fillId="0" borderId="0" xfId="0" applyNumberFormat="1" applyFont="1" applyFill="1" applyBorder="1">
      <alignment vertical="top"/>
    </xf>
    <xf numFmtId="182" fontId="27" fillId="0" borderId="0" xfId="9" applyNumberFormat="1" applyFont="1" applyFill="1" applyBorder="1">
      <alignment vertical="top"/>
    </xf>
    <xf numFmtId="182" fontId="27" fillId="5" borderId="0" xfId="0" applyNumberFormat="1" applyFont="1" applyFill="1" applyBorder="1">
      <alignment vertical="top"/>
    </xf>
    <xf numFmtId="182" fontId="27" fillId="7" borderId="0" xfId="0" applyNumberFormat="1" applyFont="1" applyFill="1" applyBorder="1">
      <alignment vertical="top"/>
    </xf>
    <xf numFmtId="182" fontId="20" fillId="0" borderId="0" xfId="0" applyNumberFormat="1" applyFont="1">
      <alignment vertical="top"/>
    </xf>
    <xf numFmtId="170" fontId="20" fillId="0" borderId="0" xfId="0" applyNumberFormat="1" applyFont="1">
      <alignment vertical="top"/>
    </xf>
    <xf numFmtId="179" fontId="40" fillId="0" borderId="0" xfId="0" applyNumberFormat="1" applyFont="1" applyBorder="1" applyAlignment="1">
      <alignment horizontal="center" vertical="center"/>
    </xf>
    <xf numFmtId="166" fontId="6" fillId="0" borderId="0" xfId="0" applyFont="1" applyAlignment="1">
      <alignment vertical="top"/>
    </xf>
    <xf numFmtId="166" fontId="0" fillId="0" borderId="0" xfId="0" applyAlignment="1">
      <alignment vertical="top"/>
    </xf>
    <xf numFmtId="166" fontId="6" fillId="0" borderId="0" xfId="1" applyNumberFormat="1" applyFont="1" applyFill="1">
      <alignment vertical="top"/>
    </xf>
    <xf numFmtId="166" fontId="5" fillId="0" borderId="0" xfId="1" applyNumberFormat="1" applyFont="1" applyFill="1">
      <alignment vertical="top"/>
    </xf>
    <xf numFmtId="166" fontId="2" fillId="0" borderId="0" xfId="1" applyNumberFormat="1" applyFont="1" applyFill="1" applyAlignment="1">
      <alignment horizontal="right" vertical="top"/>
    </xf>
    <xf numFmtId="166" fontId="0" fillId="0" borderId="0" xfId="1" applyNumberFormat="1" applyFont="1">
      <alignment vertical="top"/>
    </xf>
    <xf numFmtId="166" fontId="2" fillId="0" borderId="5" xfId="0" applyNumberFormat="1" applyFont="1" applyFill="1" applyBorder="1">
      <alignment vertical="top"/>
    </xf>
    <xf numFmtId="166" fontId="30" fillId="5" borderId="0" xfId="0" applyNumberFormat="1" applyFont="1" applyFill="1">
      <alignment vertical="top"/>
    </xf>
    <xf numFmtId="166" fontId="0" fillId="6" borderId="5" xfId="1" applyNumberFormat="1" applyFont="1" applyFill="1" applyBorder="1">
      <alignment vertical="top"/>
    </xf>
    <xf numFmtId="166" fontId="4" fillId="5" borderId="0" xfId="0" applyNumberFormat="1" applyFont="1" applyFill="1">
      <alignment vertical="top"/>
    </xf>
    <xf numFmtId="166" fontId="4" fillId="6" borderId="5" xfId="0" applyNumberFormat="1" applyFont="1" applyFill="1" applyBorder="1">
      <alignment vertical="top"/>
    </xf>
    <xf numFmtId="166" fontId="0" fillId="0" borderId="0" xfId="0" applyNumberFormat="1">
      <alignment vertical="top"/>
    </xf>
    <xf numFmtId="173" fontId="6" fillId="0" borderId="0" xfId="2" applyNumberFormat="1" applyFont="1" applyFill="1">
      <alignment vertical="top"/>
    </xf>
    <xf numFmtId="173" fontId="5" fillId="0" borderId="0" xfId="2" applyNumberFormat="1" applyFont="1" applyFill="1">
      <alignment vertical="top"/>
    </xf>
    <xf numFmtId="173" fontId="2" fillId="0" borderId="0" xfId="2" applyNumberFormat="1" applyFont="1" applyFill="1">
      <alignment vertical="top"/>
    </xf>
    <xf numFmtId="173" fontId="0" fillId="0" borderId="0" xfId="1" applyNumberFormat="1" applyFont="1">
      <alignment vertical="top"/>
    </xf>
    <xf numFmtId="173" fontId="2" fillId="0" borderId="5" xfId="0" applyNumberFormat="1" applyFont="1" applyFill="1" applyBorder="1">
      <alignment vertical="top"/>
    </xf>
    <xf numFmtId="173" fontId="36" fillId="0" borderId="0" xfId="9" applyNumberFormat="1" applyFont="1" applyAlignment="1">
      <alignment horizontal="center" vertical="top"/>
    </xf>
    <xf numFmtId="173" fontId="30" fillId="5" borderId="0" xfId="0" applyNumberFormat="1" applyFont="1" applyFill="1">
      <alignment vertical="top"/>
    </xf>
    <xf numFmtId="173" fontId="0" fillId="6" borderId="5" xfId="1" applyNumberFormat="1" applyFont="1" applyFill="1" applyBorder="1">
      <alignment vertical="top"/>
    </xf>
    <xf numFmtId="173" fontId="4" fillId="5" borderId="0" xfId="0" applyNumberFormat="1" applyFont="1" applyFill="1">
      <alignment vertical="top"/>
    </xf>
    <xf numFmtId="173" fontId="4" fillId="6" borderId="5" xfId="0" applyNumberFormat="1" applyFont="1" applyFill="1" applyBorder="1">
      <alignment vertical="top"/>
    </xf>
    <xf numFmtId="173" fontId="6" fillId="0" borderId="0" xfId="2" applyNumberFormat="1" applyFont="1" applyFill="1" applyBorder="1">
      <alignment vertical="top"/>
    </xf>
    <xf numFmtId="173" fontId="5" fillId="0" borderId="0" xfId="2" applyNumberFormat="1" applyFont="1" applyFill="1" applyBorder="1">
      <alignment vertical="top"/>
    </xf>
    <xf numFmtId="173" fontId="2" fillId="0" borderId="0" xfId="2" applyNumberFormat="1" applyFont="1" applyFill="1" applyBorder="1" applyAlignment="1">
      <alignment horizontal="right" vertical="top"/>
    </xf>
    <xf numFmtId="173" fontId="16" fillId="0" borderId="0" xfId="2" applyNumberFormat="1" applyFont="1">
      <alignment vertical="top"/>
    </xf>
    <xf numFmtId="173" fontId="2" fillId="0" borderId="0" xfId="2" applyNumberFormat="1" applyFont="1">
      <alignment vertical="top"/>
    </xf>
    <xf numFmtId="173" fontId="6" fillId="0" borderId="0" xfId="1" applyNumberFormat="1" applyFont="1" applyFill="1">
      <alignment vertical="top"/>
    </xf>
    <xf numFmtId="173" fontId="5" fillId="0" borderId="0" xfId="1" applyNumberFormat="1" applyFont="1" applyFill="1">
      <alignment vertical="top"/>
    </xf>
    <xf numFmtId="173" fontId="2" fillId="0" borderId="0" xfId="1" applyNumberFormat="1" applyFont="1" applyFill="1" applyAlignment="1">
      <alignment horizontal="right" vertical="top"/>
    </xf>
    <xf numFmtId="173" fontId="2" fillId="0" borderId="0" xfId="2" applyNumberFormat="1" applyFont="1" applyFill="1" applyBorder="1">
      <alignment vertical="top"/>
    </xf>
    <xf numFmtId="173" fontId="16" fillId="0" borderId="0" xfId="2" applyNumberFormat="1" applyFont="1" applyFill="1" applyBorder="1">
      <alignment vertical="top"/>
    </xf>
    <xf numFmtId="166" fontId="6" fillId="0" borderId="0" xfId="0" applyNumberFormat="1" applyFont="1" applyFill="1">
      <alignment vertical="top"/>
    </xf>
    <xf numFmtId="166" fontId="5" fillId="0" borderId="0" xfId="0" applyNumberFormat="1" applyFont="1" applyFill="1">
      <alignment vertical="top"/>
    </xf>
    <xf numFmtId="166" fontId="2" fillId="0" borderId="0" xfId="0" applyNumberFormat="1" applyFont="1" applyFill="1">
      <alignment vertical="top"/>
    </xf>
    <xf numFmtId="166" fontId="6" fillId="0" borderId="0" xfId="1" applyNumberFormat="1" applyFont="1" applyFill="1" applyBorder="1">
      <alignment vertical="top"/>
    </xf>
    <xf numFmtId="166" fontId="5" fillId="0" borderId="0" xfId="1" applyNumberFormat="1" applyFont="1" applyFill="1" applyBorder="1">
      <alignment vertical="top"/>
    </xf>
    <xf numFmtId="166" fontId="2" fillId="0" borderId="0" xfId="1" applyNumberFormat="1" applyFont="1" applyFill="1" applyBorder="1" applyAlignment="1">
      <alignment horizontal="right" vertical="top"/>
    </xf>
    <xf numFmtId="166" fontId="16" fillId="0" borderId="0" xfId="1" applyNumberFormat="1" applyFont="1" applyFill="1">
      <alignment vertical="top"/>
    </xf>
    <xf numFmtId="166" fontId="2" fillId="0" borderId="0" xfId="1" applyNumberFormat="1" applyFont="1" applyFill="1">
      <alignment vertical="top"/>
    </xf>
    <xf numFmtId="166" fontId="16" fillId="0" borderId="0" xfId="1" applyNumberFormat="1" applyFont="1">
      <alignment vertical="top"/>
    </xf>
    <xf numFmtId="166" fontId="4" fillId="0" borderId="0" xfId="1" applyNumberFormat="1" applyFont="1">
      <alignment vertical="top"/>
    </xf>
    <xf numFmtId="166" fontId="4" fillId="0" borderId="0" xfId="1" applyNumberFormat="1" applyFont="1" applyFill="1">
      <alignment vertical="top"/>
    </xf>
    <xf numFmtId="166" fontId="14" fillId="0" borderId="0" xfId="0" applyNumberFormat="1" applyFont="1">
      <alignment vertical="top"/>
    </xf>
    <xf numFmtId="166" fontId="45" fillId="0" borderId="0" xfId="0" applyNumberFormat="1" applyFont="1">
      <alignment vertical="top"/>
    </xf>
    <xf numFmtId="166" fontId="25" fillId="0" borderId="0" xfId="0" applyNumberFormat="1" applyFont="1" applyFill="1" applyBorder="1">
      <alignment vertical="top"/>
    </xf>
    <xf numFmtId="166" fontId="26" fillId="0" borderId="0" xfId="0" applyNumberFormat="1" applyFont="1" applyFill="1" applyBorder="1">
      <alignment vertical="top"/>
    </xf>
    <xf numFmtId="166" fontId="27" fillId="0" borderId="0" xfId="0" applyNumberFormat="1" applyFont="1" applyFill="1" applyBorder="1">
      <alignment vertical="top"/>
    </xf>
    <xf numFmtId="166" fontId="16" fillId="0" borderId="0" xfId="0" applyNumberFormat="1" applyFont="1" applyFill="1" applyBorder="1">
      <alignment vertical="top"/>
    </xf>
    <xf numFmtId="166" fontId="27" fillId="0" borderId="0" xfId="0" applyNumberFormat="1" applyFont="1" applyFill="1">
      <alignment vertical="top"/>
    </xf>
    <xf numFmtId="166" fontId="27" fillId="0" borderId="0" xfId="0" applyNumberFormat="1" applyFont="1">
      <alignment vertical="top"/>
    </xf>
    <xf numFmtId="173" fontId="6" fillId="0" borderId="0" xfId="1" applyNumberFormat="1" applyFont="1" applyFill="1" applyBorder="1">
      <alignment vertical="top"/>
    </xf>
    <xf numFmtId="173" fontId="8" fillId="0" borderId="0" xfId="2" applyNumberFormat="1" applyFont="1">
      <alignment vertical="top"/>
    </xf>
    <xf numFmtId="166" fontId="2" fillId="0" borderId="0" xfId="1" applyNumberFormat="1" applyFont="1">
      <alignment vertical="top"/>
    </xf>
    <xf numFmtId="166" fontId="14" fillId="0" borderId="0" xfId="0" applyNumberFormat="1" applyFont="1" applyFill="1">
      <alignment vertical="top"/>
    </xf>
    <xf numFmtId="166" fontId="15" fillId="0" borderId="0" xfId="0" applyNumberFormat="1" applyFont="1" applyFill="1">
      <alignment vertical="top"/>
    </xf>
    <xf numFmtId="166" fontId="16" fillId="0" borderId="0" xfId="0" applyNumberFormat="1" applyFont="1" applyFill="1">
      <alignment vertical="top"/>
    </xf>
    <xf numFmtId="166" fontId="6" fillId="0" borderId="0" xfId="9" applyNumberFormat="1" applyFont="1" applyFill="1">
      <alignment vertical="top"/>
    </xf>
    <xf numFmtId="166" fontId="5" fillId="0" borderId="0" xfId="9" applyNumberFormat="1" applyFont="1" applyFill="1">
      <alignment vertical="top"/>
    </xf>
    <xf numFmtId="166" fontId="2" fillId="0" borderId="0" xfId="9" applyNumberFormat="1" applyFont="1" applyFill="1">
      <alignment vertical="top"/>
    </xf>
    <xf numFmtId="166" fontId="25" fillId="0" borderId="0" xfId="9" applyNumberFormat="1" applyFont="1" applyFill="1">
      <alignment vertical="top"/>
    </xf>
    <xf numFmtId="166" fontId="26" fillId="0" borderId="0" xfId="9" applyNumberFormat="1" applyFont="1" applyFill="1">
      <alignment vertical="top"/>
    </xf>
    <xf numFmtId="166" fontId="27" fillId="0" borderId="0" xfId="9" applyNumberFormat="1" applyFont="1" applyFill="1">
      <alignment vertical="top"/>
    </xf>
    <xf numFmtId="166" fontId="14" fillId="0" borderId="0" xfId="1" applyNumberFormat="1" applyFont="1" applyFill="1" applyBorder="1">
      <alignment vertical="top"/>
    </xf>
    <xf numFmtId="166" fontId="15" fillId="0" borderId="0" xfId="1" applyNumberFormat="1" applyFont="1" applyFill="1" applyBorder="1">
      <alignment vertical="top"/>
    </xf>
    <xf numFmtId="166" fontId="16" fillId="0" borderId="0" xfId="1" applyNumberFormat="1" applyFont="1" applyFill="1" applyBorder="1" applyAlignment="1">
      <alignment horizontal="right" vertical="top"/>
    </xf>
    <xf numFmtId="166" fontId="25" fillId="0" borderId="0" xfId="1" applyNumberFormat="1" applyFont="1" applyFill="1" applyBorder="1">
      <alignment vertical="top"/>
    </xf>
    <xf numFmtId="166" fontId="26" fillId="0" borderId="0" xfId="1" applyNumberFormat="1" applyFont="1" applyFill="1" applyBorder="1">
      <alignment vertical="top"/>
    </xf>
    <xf numFmtId="166" fontId="27" fillId="0" borderId="0" xfId="1" applyNumberFormat="1" applyFont="1" applyFill="1" applyBorder="1" applyAlignment="1">
      <alignment horizontal="right" vertical="top"/>
    </xf>
    <xf numFmtId="166" fontId="16" fillId="0" borderId="0" xfId="1" applyNumberFormat="1" applyFont="1" applyFill="1" applyBorder="1">
      <alignment vertical="top"/>
    </xf>
    <xf numFmtId="166" fontId="27" fillId="0" borderId="0" xfId="1" applyNumberFormat="1" applyFont="1" applyFill="1" applyBorder="1">
      <alignment vertical="top"/>
    </xf>
    <xf numFmtId="166" fontId="27" fillId="0" borderId="0" xfId="1" applyNumberFormat="1" applyFont="1" applyFill="1">
      <alignment vertical="top"/>
    </xf>
    <xf numFmtId="166" fontId="27" fillId="0" borderId="0" xfId="1" applyNumberFormat="1" applyFont="1">
      <alignment vertical="top"/>
    </xf>
    <xf numFmtId="182" fontId="4" fillId="6" borderId="5" xfId="0" applyNumberFormat="1" applyFont="1" applyFill="1" applyBorder="1">
      <alignment vertical="top"/>
    </xf>
    <xf numFmtId="182" fontId="25" fillId="0" borderId="0" xfId="1" applyNumberFormat="1" applyFont="1" applyFill="1" applyBorder="1">
      <alignment vertical="top"/>
    </xf>
    <xf numFmtId="182" fontId="26" fillId="0" borderId="0" xfId="1" applyNumberFormat="1" applyFont="1" applyFill="1" applyBorder="1">
      <alignment vertical="top"/>
    </xf>
    <xf numFmtId="182" fontId="27" fillId="0" borderId="0" xfId="1" applyNumberFormat="1" applyFont="1" applyFill="1" applyBorder="1" applyAlignment="1">
      <alignment horizontal="right" vertical="top"/>
    </xf>
    <xf numFmtId="182" fontId="16" fillId="0" borderId="0" xfId="1" applyNumberFormat="1" applyFont="1" applyFill="1" applyBorder="1">
      <alignment vertical="top"/>
    </xf>
    <xf numFmtId="182" fontId="16" fillId="0" borderId="0" xfId="5" applyNumberFormat="1" applyFont="1" applyFill="1" applyBorder="1">
      <alignment vertical="top"/>
    </xf>
    <xf numFmtId="182" fontId="27" fillId="0" borderId="0" xfId="1" applyNumberFormat="1" applyFont="1" applyFill="1" applyBorder="1">
      <alignment vertical="top"/>
    </xf>
    <xf numFmtId="182" fontId="27" fillId="0" borderId="0" xfId="1" applyNumberFormat="1" applyFont="1" applyFill="1">
      <alignment vertical="top"/>
    </xf>
    <xf numFmtId="182" fontId="27" fillId="0" borderId="0" xfId="1" applyNumberFormat="1" applyFont="1">
      <alignment vertical="top"/>
    </xf>
    <xf numFmtId="166" fontId="16" fillId="0" borderId="0" xfId="0" applyNumberFormat="1" applyFont="1">
      <alignment vertical="top"/>
    </xf>
    <xf numFmtId="166" fontId="2" fillId="0" borderId="0" xfId="1" applyNumberFormat="1" applyFont="1" applyFill="1" applyBorder="1">
      <alignment vertical="top"/>
    </xf>
    <xf numFmtId="166" fontId="0" fillId="0" borderId="0" xfId="9" applyNumberFormat="1" applyFont="1">
      <alignment vertical="top"/>
    </xf>
    <xf numFmtId="166" fontId="6" fillId="0" borderId="0" xfId="9" applyNumberFormat="1" applyFont="1">
      <alignment vertical="top"/>
    </xf>
    <xf numFmtId="166" fontId="16" fillId="0" borderId="0" xfId="9" applyNumberFormat="1" applyFont="1">
      <alignment vertical="top"/>
    </xf>
    <xf numFmtId="166" fontId="47" fillId="0" borderId="0" xfId="0" applyNumberFormat="1" applyFont="1">
      <alignment vertical="top"/>
    </xf>
    <xf numFmtId="170" fontId="4" fillId="6" borderId="5" xfId="0" applyNumberFormat="1" applyFont="1" applyFill="1" applyBorder="1">
      <alignment vertical="top"/>
    </xf>
    <xf numFmtId="166" fontId="0" fillId="0" borderId="0" xfId="0" applyNumberFormat="1" applyFill="1">
      <alignment vertical="top"/>
    </xf>
    <xf numFmtId="166" fontId="0" fillId="0" borderId="0" xfId="0" applyNumberFormat="1" applyFill="1" applyBorder="1">
      <alignment vertical="top"/>
    </xf>
    <xf numFmtId="170" fontId="18" fillId="0" borderId="0" xfId="0" applyNumberFormat="1" applyFont="1">
      <alignment vertical="top"/>
    </xf>
    <xf numFmtId="166" fontId="18" fillId="0" borderId="0" xfId="0" applyNumberFormat="1" applyFont="1">
      <alignment vertical="top"/>
    </xf>
    <xf numFmtId="166" fontId="20" fillId="0" borderId="0" xfId="0" applyNumberFormat="1" applyFont="1">
      <alignment vertical="top"/>
    </xf>
    <xf numFmtId="166" fontId="25" fillId="0" borderId="0" xfId="1" applyNumberFormat="1" applyFont="1" applyFill="1">
      <alignment vertical="top"/>
    </xf>
    <xf numFmtId="166" fontId="26" fillId="0" borderId="0" xfId="1" applyNumberFormat="1" applyFont="1" applyFill="1">
      <alignment vertical="top"/>
    </xf>
    <xf numFmtId="166" fontId="27" fillId="0" borderId="0" xfId="1" applyNumberFormat="1" applyFont="1" applyFill="1" applyAlignment="1">
      <alignment horizontal="right" vertical="top"/>
    </xf>
    <xf numFmtId="166" fontId="20" fillId="0" borderId="0" xfId="0" applyNumberFormat="1" applyFont="1" applyFill="1" applyBorder="1">
      <alignment vertical="top"/>
    </xf>
    <xf numFmtId="166" fontId="6" fillId="0" borderId="0" xfId="0" applyNumberFormat="1" applyFont="1">
      <alignment vertical="top"/>
    </xf>
    <xf numFmtId="173" fontId="0" fillId="0" borderId="0" xfId="0" applyNumberFormat="1" applyFill="1" applyBorder="1">
      <alignment vertical="top"/>
    </xf>
    <xf numFmtId="166" fontId="18" fillId="0" borderId="0" xfId="0" applyNumberFormat="1" applyFont="1" applyFill="1" applyBorder="1">
      <alignment vertical="top"/>
    </xf>
    <xf numFmtId="166" fontId="19" fillId="0" borderId="0" xfId="0" applyNumberFormat="1" applyFont="1" applyFill="1" applyBorder="1">
      <alignment vertical="top"/>
    </xf>
    <xf numFmtId="166" fontId="6" fillId="0" borderId="0" xfId="0" applyNumberFormat="1" applyFont="1" applyFill="1" applyBorder="1">
      <alignment vertical="top"/>
    </xf>
    <xf numFmtId="166" fontId="5" fillId="0" borderId="0" xfId="0" applyNumberFormat="1" applyFont="1" applyFill="1" applyBorder="1">
      <alignment vertical="top"/>
    </xf>
    <xf numFmtId="166" fontId="2" fillId="0" borderId="0" xfId="0" applyNumberFormat="1" applyFont="1" applyFill="1" applyBorder="1">
      <alignment vertical="top"/>
    </xf>
    <xf numFmtId="166" fontId="9" fillId="0" borderId="0" xfId="0" applyNumberFormat="1" applyFont="1" applyFill="1">
      <alignment vertical="top"/>
    </xf>
    <xf numFmtId="166" fontId="2" fillId="0" borderId="0" xfId="0" applyNumberFormat="1" applyFont="1">
      <alignment vertical="top"/>
    </xf>
    <xf numFmtId="166" fontId="6" fillId="0" borderId="0" xfId="4" applyNumberFormat="1" applyFont="1" applyFill="1" applyBorder="1">
      <alignment vertical="top"/>
    </xf>
    <xf numFmtId="166" fontId="6" fillId="0" borderId="0" xfId="2" applyNumberFormat="1" applyFont="1" applyFill="1" applyBorder="1">
      <alignment vertical="top"/>
    </xf>
    <xf numFmtId="166" fontId="5" fillId="0" borderId="0" xfId="4" applyNumberFormat="1" applyFont="1" applyFill="1" applyBorder="1">
      <alignment vertical="top"/>
    </xf>
    <xf numFmtId="166" fontId="2" fillId="0" borderId="0" xfId="4" applyNumberFormat="1" applyFont="1" applyFill="1" applyBorder="1" applyAlignment="1">
      <alignment horizontal="right" vertical="top"/>
    </xf>
    <xf numFmtId="166" fontId="9" fillId="0" borderId="0" xfId="4" applyNumberFormat="1" applyFont="1" applyFill="1" applyBorder="1">
      <alignment vertical="top"/>
    </xf>
    <xf numFmtId="170" fontId="16" fillId="0" borderId="0" xfId="0" applyNumberFormat="1" applyFont="1">
      <alignment vertical="top"/>
    </xf>
    <xf numFmtId="166" fontId="18" fillId="0" borderId="0" xfId="1" applyNumberFormat="1" applyFont="1" applyFill="1" applyBorder="1">
      <alignment vertical="top"/>
    </xf>
    <xf numFmtId="166" fontId="19" fillId="0" borderId="0" xfId="1" applyNumberFormat="1" applyFont="1" applyFill="1" applyBorder="1">
      <alignment vertical="top"/>
    </xf>
    <xf numFmtId="166" fontId="20" fillId="0" borderId="0" xfId="1" applyNumberFormat="1" applyFont="1" applyFill="1" applyBorder="1" applyAlignment="1">
      <alignment horizontal="right" vertical="top"/>
    </xf>
    <xf numFmtId="166" fontId="16" fillId="0" borderId="0" xfId="1" applyNumberFormat="1" applyFont="1" applyBorder="1">
      <alignment vertical="top"/>
    </xf>
    <xf numFmtId="166" fontId="27" fillId="0" borderId="0" xfId="0" applyNumberFormat="1" applyFont="1" applyBorder="1">
      <alignment vertical="top"/>
    </xf>
    <xf numFmtId="166" fontId="20" fillId="0" borderId="0" xfId="1" applyNumberFormat="1" applyFont="1" applyFill="1" applyBorder="1">
      <alignment vertical="top"/>
    </xf>
    <xf numFmtId="166" fontId="16" fillId="0" borderId="0" xfId="0" applyNumberFormat="1" applyFont="1" applyBorder="1">
      <alignment vertical="top"/>
    </xf>
  </cellXfs>
  <cellStyles count="17">
    <cellStyle name="Comma" xfId="1" builtinId="3"/>
    <cellStyle name="Comma [0]" xfId="6" builtinId="6" hidden="1"/>
    <cellStyle name="Comma 2" xfId="14" xr:uid="{B4151A07-1AF0-49F8-A78C-B94F167BEE2E}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DateShort 3" xfId="15" xr:uid="{FE762435-B699-429C-85B9-58FFCB4A77DC}"/>
    <cellStyle name="Factor" xfId="4" xr:uid="{00000000-0005-0000-0000-000006000000}"/>
    <cellStyle name="Factor 3" xfId="12" xr:uid="{58ABB3A3-ADC5-47FE-B2F5-C2E918B6658C}"/>
    <cellStyle name="Normal" xfId="0" builtinId="0" customBuiltin="1"/>
    <cellStyle name="Normal 2" xfId="10" xr:uid="{00000000-0005-0000-0000-000008000000}"/>
    <cellStyle name="Normal 2 2" xfId="11" xr:uid="{F0EDC7C4-EC17-4A9C-8DD1-3EAF06F84165}"/>
    <cellStyle name="Normal 3" xfId="16" xr:uid="{14FED56B-90BA-490D-ACC2-37EFCB490FD0}"/>
    <cellStyle name="Percent" xfId="5" builtinId="5" customBuiltin="1"/>
    <cellStyle name="Percent 2 2" xfId="13" xr:uid="{743C0714-AF51-4F17-9B24-D14DC1118F73}"/>
    <cellStyle name="Year" xfId="9" xr:uid="{00000000-0005-0000-0000-00000A000000}"/>
  </cellStyles>
  <dxfs count="711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75046</xdr:colOff>
      <xdr:row>0</xdr:row>
      <xdr:rowOff>178955</xdr:rowOff>
    </xdr:from>
    <xdr:to>
      <xdr:col>4</xdr:col>
      <xdr:colOff>596901</xdr:colOff>
      <xdr:row>5</xdr:row>
      <xdr:rowOff>106219</xdr:rowOff>
    </xdr:to>
    <xdr:pic macro="[0]!Mastersolve">
      <xdr:nvPicPr>
        <xdr:cNvPr id="3" name="Graphic 2" descr="Abacus outline">
          <a:extLst>
            <a:ext uri="{FF2B5EF4-FFF2-40B4-BE49-F238E27FC236}">
              <a16:creationId xmlns:a16="http://schemas.microsoft.com/office/drawing/2014/main" id="{E14A193C-C6E6-0233-C9BD-D830E1684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046" y="17895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3">
    <wetp:webextensionref xmlns:r="http://schemas.openxmlformats.org/officeDocument/2006/relationships" r:id="rId1"/>
  </wetp:taskpane>
  <wetp:taskpane dockstate="right" visibility="0" width="987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32AE573-325A-4591-B004-7C7BA156E308}">
  <we:reference id="c6a0e482-7b45-4e8e-9f2a-3d8b7c1e5f0a" version="1.0.0.0" store="EXCatalog" storeType="EXCatalog"/>
  <we:alternateReferences/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030390B0-8250-40B0-8FA4-67094237327D}">
  <we:reference id="wa200009404" version="1.0.0.8" store="en-US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V160"/>
  <sheetViews>
    <sheetView showGridLines="0" defaultGridColor="0" colorId="22" zoomScaleNormal="100" workbookViewId="0">
      <pane xSplit="10" ySplit="9" topLeftCell="K10" activePane="bottomRight" state="frozen"/>
      <selection activeCell="J13" sqref="J13"/>
      <selection pane="topRight" activeCell="J13" sqref="J13"/>
      <selection pane="bottomLeft" activeCell="J13" sqref="J13"/>
      <selection pane="bottomRight" activeCell="K63" sqref="K63"/>
    </sheetView>
  </sheetViews>
  <sheetFormatPr defaultColWidth="0" defaultRowHeight="13.15" outlineLevelRow="2" x14ac:dyDescent="0.35"/>
  <cols>
    <col min="1" max="2" width="1.265625" style="1" customWidth="1"/>
    <col min="3" max="3" width="1.265625" style="16" customWidth="1"/>
    <col min="4" max="4" width="1.265625" style="17" customWidth="1"/>
    <col min="5" max="5" width="40.59765625" style="11" customWidth="1"/>
    <col min="6" max="6" width="12.59765625" style="11" customWidth="1"/>
    <col min="7" max="7" width="11.59765625" style="11" customWidth="1"/>
    <col min="8" max="8" width="22.59765625" style="11" customWidth="1"/>
    <col min="9" max="9" width="5" style="305" customWidth="1"/>
    <col min="10" max="10" width="0.3984375" style="136" customWidth="1"/>
    <col min="11" max="13" width="12.59765625" style="11" customWidth="1"/>
    <col min="14" max="14" width="0.3984375" style="136" customWidth="1"/>
    <col min="15" max="18" width="12.59765625" style="11" customWidth="1"/>
    <col min="19" max="19" width="0.3984375" style="136" customWidth="1"/>
    <col min="20" max="22" width="12.59765625" hidden="1" customWidth="1"/>
    <col min="23" max="16384" width="9" hidden="1"/>
  </cols>
  <sheetData>
    <row r="1" spans="1:19" ht="25.15" x14ac:dyDescent="0.35">
      <c r="A1" s="21" t="str">
        <f ca="1" xml:space="preserve"> RIGHT(CELL("filename", A1), LEN(CELL("filename", A1)) - SEARCH("]", CELL("filename", A1))) &amp; " - " &amp; $F$3</f>
        <v>InpC - Base case 1</v>
      </c>
      <c r="K1" s="33"/>
      <c r="L1" s="33"/>
      <c r="M1" s="33"/>
      <c r="O1" s="33"/>
      <c r="P1" s="33"/>
      <c r="Q1" s="33"/>
      <c r="R1" s="33"/>
    </row>
    <row r="2" spans="1:19" ht="39.75" customHeight="1" x14ac:dyDescent="0.35">
      <c r="A2" s="228"/>
      <c r="B2" s="228"/>
      <c r="C2" s="229"/>
      <c r="D2" s="230"/>
      <c r="E2" s="231"/>
      <c r="F2" s="231"/>
      <c r="G2" s="231"/>
      <c r="H2" s="231"/>
      <c r="I2" s="306"/>
      <c r="J2" s="232"/>
      <c r="K2" s="145" t="str">
        <f t="shared" ref="K2:R2" si="0" xml:space="preserve"> IF(K4 = $F4, "q", "")</f>
        <v>q</v>
      </c>
      <c r="L2" s="145" t="str">
        <f xml:space="preserve"> IF(L4 = $F4, "q", "")</f>
        <v/>
      </c>
      <c r="M2" s="145" t="str">
        <f xml:space="preserve"> IF(M4 = $F4, "q", "")</f>
        <v/>
      </c>
      <c r="N2" s="232"/>
      <c r="O2" s="145" t="str">
        <f t="shared" si="0"/>
        <v/>
      </c>
      <c r="P2" s="145" t="str">
        <f t="shared" si="0"/>
        <v/>
      </c>
      <c r="Q2" s="145" t="str">
        <f t="shared" si="0"/>
        <v/>
      </c>
      <c r="R2" s="145" t="str">
        <f t="shared" si="0"/>
        <v/>
      </c>
      <c r="S2" s="232"/>
    </row>
    <row r="3" spans="1:19" ht="30.75" customHeight="1" x14ac:dyDescent="0.35">
      <c r="A3" s="20"/>
      <c r="B3" s="20"/>
      <c r="C3" s="174"/>
      <c r="D3" s="175"/>
      <c r="E3" s="19"/>
      <c r="F3" s="214" t="str">
        <f>INDEX(J3:S3,MATCH(F4,J4:S4))</f>
        <v>Base case 1</v>
      </c>
      <c r="G3" s="5"/>
      <c r="H3" s="19"/>
      <c r="I3" s="307"/>
      <c r="J3" s="176"/>
      <c r="K3" s="177" t="s">
        <v>79</v>
      </c>
      <c r="L3" s="177" t="s">
        <v>193</v>
      </c>
      <c r="M3" s="177" t="s">
        <v>120</v>
      </c>
      <c r="N3" s="176"/>
      <c r="O3" s="177" t="s">
        <v>121</v>
      </c>
      <c r="P3" s="177" t="s">
        <v>122</v>
      </c>
      <c r="Q3" s="177" t="s">
        <v>123</v>
      </c>
      <c r="R3" s="177" t="s">
        <v>124</v>
      </c>
      <c r="S3" s="176"/>
    </row>
    <row r="4" spans="1:19" ht="13.35" customHeight="1" x14ac:dyDescent="0.35">
      <c r="E4" s="15" t="s">
        <v>78</v>
      </c>
      <c r="F4" s="215">
        <v>1</v>
      </c>
      <c r="G4" s="15"/>
      <c r="H4" s="15"/>
      <c r="I4" s="308">
        <f xml:space="preserve"> MATCH(F4, $J$4:$S$4)</f>
        <v>2</v>
      </c>
      <c r="J4" s="137"/>
      <c r="K4" s="249">
        <v>1</v>
      </c>
      <c r="L4" s="249">
        <v>2</v>
      </c>
      <c r="M4" s="249">
        <v>3</v>
      </c>
      <c r="N4" s="137"/>
      <c r="O4" s="141">
        <v>4</v>
      </c>
      <c r="P4" s="141">
        <v>5</v>
      </c>
      <c r="Q4" s="141">
        <v>6</v>
      </c>
      <c r="R4" s="141">
        <v>7</v>
      </c>
      <c r="S4" s="137"/>
    </row>
    <row r="5" spans="1:19" x14ac:dyDescent="0.35">
      <c r="E5" s="2" t="s">
        <v>93</v>
      </c>
      <c r="F5" s="144">
        <v>1</v>
      </c>
      <c r="G5" s="2"/>
      <c r="H5" s="2"/>
      <c r="I5" s="308">
        <f xml:space="preserve"> MATCH(F5, $J$4:$S$4)</f>
        <v>2</v>
      </c>
      <c r="J5" s="138"/>
      <c r="K5" s="2"/>
      <c r="L5" s="2"/>
      <c r="M5" s="2"/>
      <c r="N5" s="138"/>
      <c r="O5" s="2"/>
      <c r="P5" s="2"/>
      <c r="Q5" s="2"/>
      <c r="R5" s="2"/>
      <c r="S5" s="138"/>
    </row>
    <row r="6" spans="1:19" x14ac:dyDescent="0.35">
      <c r="E6" s="2" t="s">
        <v>80</v>
      </c>
      <c r="F6" s="217">
        <f>INDEX(J6:S6,MATCH(F4,J4:S4,0))</f>
        <v>1</v>
      </c>
      <c r="H6" s="2"/>
      <c r="I6" s="308">
        <f xml:space="preserve"> MATCH(F6, $J$4:$S$4)</f>
        <v>2</v>
      </c>
      <c r="J6" s="138"/>
      <c r="K6" s="143">
        <v>1</v>
      </c>
      <c r="L6" s="143">
        <v>2</v>
      </c>
      <c r="M6" s="143">
        <v>3</v>
      </c>
      <c r="N6" s="138"/>
      <c r="O6" s="143">
        <v>1</v>
      </c>
      <c r="P6" s="143">
        <v>1</v>
      </c>
      <c r="Q6" s="143">
        <v>2</v>
      </c>
      <c r="R6" s="143">
        <v>2</v>
      </c>
      <c r="S6" s="138"/>
    </row>
    <row r="7" spans="1:19" x14ac:dyDescent="0.35">
      <c r="E7" s="2" t="s">
        <v>94</v>
      </c>
      <c r="F7" s="227">
        <f xml:space="preserve"> COUNTIF(I10:I137, "tu")</f>
        <v>0</v>
      </c>
      <c r="H7" s="2"/>
      <c r="I7" s="309"/>
      <c r="J7" s="138"/>
      <c r="K7" s="250" t="str">
        <f xml:space="preserve"> IF(K6 = $F$6, "Base case", "")</f>
        <v>Base case</v>
      </c>
      <c r="L7" s="250" t="str">
        <f xml:space="preserve"> IF(L6 = $F$6, "Base case", "")</f>
        <v/>
      </c>
      <c r="M7" s="250" t="str">
        <f xml:space="preserve"> IF(M6 = $F$6, "Base case", "")</f>
        <v/>
      </c>
      <c r="N7" s="138"/>
      <c r="O7" s="2"/>
      <c r="P7" s="2"/>
      <c r="Q7" s="2"/>
      <c r="R7" s="2"/>
      <c r="S7" s="138"/>
    </row>
    <row r="8" spans="1:19" x14ac:dyDescent="0.35">
      <c r="E8" s="2"/>
      <c r="F8" s="225"/>
      <c r="H8" s="2"/>
      <c r="I8" s="309"/>
      <c r="J8" s="138"/>
      <c r="K8" s="213"/>
      <c r="L8" s="213"/>
      <c r="M8" s="213"/>
      <c r="N8" s="138"/>
      <c r="O8" s="2"/>
      <c r="P8" s="2"/>
      <c r="Q8" s="2"/>
      <c r="R8" s="2"/>
      <c r="S8" s="138"/>
    </row>
    <row r="9" spans="1:19" x14ac:dyDescent="0.35">
      <c r="A9" s="13"/>
      <c r="B9" s="13"/>
      <c r="C9" s="18"/>
      <c r="D9" s="42"/>
      <c r="E9" s="209"/>
      <c r="F9" s="210" t="s">
        <v>19</v>
      </c>
      <c r="G9" s="211" t="s">
        <v>17</v>
      </c>
      <c r="H9" s="3" t="s">
        <v>92</v>
      </c>
      <c r="I9" s="310"/>
      <c r="J9" s="212"/>
      <c r="K9" s="4"/>
      <c r="L9" s="4"/>
      <c r="M9" s="4"/>
      <c r="N9" s="212"/>
      <c r="O9" s="4"/>
      <c r="P9" s="4"/>
      <c r="Q9" s="4"/>
      <c r="R9" s="4"/>
      <c r="S9" s="212"/>
    </row>
    <row r="11" spans="1:19" collapsed="1" x14ac:dyDescent="0.35">
      <c r="A11" s="1" t="s">
        <v>4</v>
      </c>
    </row>
    <row r="12" spans="1:19" hidden="1" outlineLevel="1" x14ac:dyDescent="0.35"/>
    <row r="13" spans="1:19" s="478" customFormat="1" hidden="1" outlineLevel="1" x14ac:dyDescent="0.35">
      <c r="A13" s="524"/>
      <c r="B13" s="524"/>
      <c r="C13" s="525"/>
      <c r="D13" s="526"/>
      <c r="E13" s="527" t="s">
        <v>108</v>
      </c>
      <c r="F13" s="528">
        <f xml:space="preserve"> IF( INDEX(J13:S13, $I$4) = "", INDEX(J13:R13, $I$6), INDEX(J13:S13, $I$4))</f>
        <v>46023</v>
      </c>
      <c r="G13" s="527" t="s">
        <v>6</v>
      </c>
      <c r="H13" s="527"/>
      <c r="I13" s="529" t="str">
        <f t="array" ref="I13" xml:space="preserve"> IF( INDEX(J13:S13, I$5) = "", IF( INDEX(J13:S13, I$6) = F13, "vw", "tu"), IF(INDEX(J13:S13, I$5) = F13, "vw", "tu"))</f>
        <v>vw</v>
      </c>
      <c r="J13" s="530"/>
      <c r="K13" s="531">
        <v>46023</v>
      </c>
      <c r="L13" s="531"/>
      <c r="M13" s="531"/>
      <c r="N13" s="532"/>
      <c r="O13" s="533"/>
      <c r="P13" s="533"/>
      <c r="Q13" s="533"/>
      <c r="R13" s="533"/>
      <c r="S13" s="532"/>
    </row>
    <row r="14" spans="1:19" s="478" customFormat="1" hidden="1" outlineLevel="1" x14ac:dyDescent="0.35">
      <c r="A14" s="539"/>
      <c r="B14" s="539"/>
      <c r="C14" s="540"/>
      <c r="D14" s="541"/>
      <c r="E14" s="527" t="s">
        <v>159</v>
      </c>
      <c r="F14" s="528">
        <f xml:space="preserve"> IF( INDEX(J14:S14, $I$4) = "", INDEX(J14:R14, $I$6), INDEX(J14:S14, $I$4))</f>
        <v>46387</v>
      </c>
      <c r="G14" s="527" t="s">
        <v>6</v>
      </c>
      <c r="H14" s="527"/>
      <c r="I14" s="529" t="str">
        <f t="array" ref="I14" xml:space="preserve"> IF( INDEX(J14:S14, I$5) = "", IF( INDEX(J14:S14, I$6) = F14, "vw", "tu"), IF(INDEX(J14:S14, I$5) = F14, "vw", "tu"))</f>
        <v>vw</v>
      </c>
      <c r="J14" s="530"/>
      <c r="K14" s="531">
        <v>46387</v>
      </c>
      <c r="L14" s="531"/>
      <c r="M14" s="531"/>
      <c r="N14" s="532"/>
      <c r="O14" s="533"/>
      <c r="P14" s="533"/>
      <c r="Q14" s="533"/>
      <c r="R14" s="533"/>
      <c r="S14" s="532"/>
    </row>
    <row r="15" spans="1:19" s="523" customFormat="1" hidden="1" outlineLevel="1" x14ac:dyDescent="0.35">
      <c r="A15" s="544"/>
      <c r="B15" s="544"/>
      <c r="C15" s="545"/>
      <c r="D15" s="546"/>
      <c r="E15" s="517" t="s">
        <v>12</v>
      </c>
      <c r="F15" s="518">
        <f xml:space="preserve"> IF( INDEX(J15:S15, $I$4) = "", INDEX(J15:R15, $I$6), INDEX(J15:S15, $I$4))</f>
        <v>12</v>
      </c>
      <c r="G15" s="517" t="s">
        <v>13</v>
      </c>
      <c r="H15" s="517"/>
      <c r="I15" s="328" t="str">
        <f t="array" ref="I15" xml:space="preserve"> IF( INDEX(J15:S15, I$5) = "", IF( INDEX(J15:S15, I$6) = F15, "vw", "tu"), IF(INDEX(J15:S15, I$5) = F15, "vw", "tu"))</f>
        <v>vw</v>
      </c>
      <c r="J15" s="519"/>
      <c r="K15" s="520">
        <v>12</v>
      </c>
      <c r="L15" s="520"/>
      <c r="M15" s="520"/>
      <c r="N15" s="521"/>
      <c r="O15" s="522"/>
      <c r="P15" s="522"/>
      <c r="Q15" s="522"/>
      <c r="R15" s="522"/>
      <c r="S15" s="521"/>
    </row>
    <row r="16" spans="1:19" s="523" customFormat="1" hidden="1" outlineLevel="1" x14ac:dyDescent="0.35">
      <c r="A16" s="544"/>
      <c r="B16" s="544"/>
      <c r="C16" s="545"/>
      <c r="D16" s="546"/>
      <c r="E16" s="517" t="s">
        <v>83</v>
      </c>
      <c r="F16" s="518">
        <f xml:space="preserve"> IF( INDEX(J16:S16, $I$4) = "", INDEX(J16:R16, $I$6), INDEX(J16:S16, $I$4))</f>
        <v>3</v>
      </c>
      <c r="G16" s="517" t="s">
        <v>10</v>
      </c>
      <c r="H16" s="517"/>
      <c r="I16" s="328" t="str">
        <f t="array" ref="I16" xml:space="preserve"> IF( INDEX(J16:S16, I$5) = "", IF( INDEX(J16:S16, I$6) = F16, "vw", "tu"), IF(INDEX(J16:S16, I$5) = F16, "vw", "tu"))</f>
        <v>vw</v>
      </c>
      <c r="J16" s="519"/>
      <c r="K16" s="520">
        <v>3</v>
      </c>
      <c r="L16" s="520"/>
      <c r="M16" s="520"/>
      <c r="N16" s="521"/>
      <c r="O16" s="522"/>
      <c r="P16" s="522"/>
      <c r="Q16" s="522"/>
      <c r="R16" s="522"/>
      <c r="S16" s="521"/>
    </row>
    <row r="17" spans="1:19" s="523" customFormat="1" hidden="1" outlineLevel="1" x14ac:dyDescent="0.35">
      <c r="A17" s="514"/>
      <c r="B17" s="514"/>
      <c r="C17" s="515"/>
      <c r="D17" s="516"/>
      <c r="E17" s="517" t="s">
        <v>147</v>
      </c>
      <c r="F17" s="518">
        <f xml:space="preserve"> IF( INDEX(J17:S17, $I$4) = "", INDEX(J17:R17, $I$6), INDEX(J17:S17, $I$4))</f>
        <v>12</v>
      </c>
      <c r="G17" s="517" t="s">
        <v>82</v>
      </c>
      <c r="H17" s="517"/>
      <c r="I17" s="328" t="str">
        <f t="array" ref="I17" xml:space="preserve"> IF( INDEX(J17:S17, I$5) = "", IF( INDEX(J17:S17, I$6) = F17, "vw", "tu"), IF(INDEX(J17:S17, I$5) = F17, "vw", "tu"))</f>
        <v>vw</v>
      </c>
      <c r="J17" s="519"/>
      <c r="K17" s="520">
        <v>12</v>
      </c>
      <c r="L17" s="520"/>
      <c r="M17" s="520"/>
      <c r="N17" s="521"/>
      <c r="O17" s="522"/>
      <c r="P17" s="522"/>
      <c r="Q17" s="522"/>
      <c r="R17" s="522"/>
      <c r="S17" s="521"/>
    </row>
    <row r="18" spans="1:19" hidden="1" outlineLevel="1" x14ac:dyDescent="0.35">
      <c r="F18" s="9"/>
      <c r="I18" s="312"/>
      <c r="J18" s="216"/>
      <c r="K18" s="9"/>
      <c r="L18" s="9"/>
      <c r="M18" s="9"/>
    </row>
    <row r="19" spans="1:19" s="478" customFormat="1" hidden="1" outlineLevel="1" x14ac:dyDescent="0.35">
      <c r="A19" s="524"/>
      <c r="B19" s="524"/>
      <c r="C19" s="525"/>
      <c r="D19" s="526"/>
      <c r="E19" s="527" t="s">
        <v>151</v>
      </c>
      <c r="F19" s="528">
        <f xml:space="preserve"> IF( INDEX(J19:S19, $I$4) = "", INDEX(J19:R19, $I$6), INDEX(J19:S19, $I$4))</f>
        <v>46203</v>
      </c>
      <c r="G19" s="527" t="s">
        <v>6</v>
      </c>
      <c r="H19" s="527"/>
      <c r="I19" s="529" t="str">
        <f t="array" ref="I19" xml:space="preserve"> IF( INDEX(J19:S19, I$5) = "", IF( INDEX(J19:S19, I$6) = F19, "vw", "tu"), IF(INDEX(J19:S19, I$5) = F19, "vw", "tu"))</f>
        <v>vw</v>
      </c>
      <c r="J19" s="530"/>
      <c r="K19" s="531">
        <v>46203</v>
      </c>
      <c r="L19" s="531"/>
      <c r="M19" s="531"/>
      <c r="N19" s="532"/>
      <c r="O19" s="533"/>
      <c r="P19" s="533"/>
      <c r="Q19" s="533"/>
      <c r="R19" s="533"/>
      <c r="S19" s="532"/>
    </row>
    <row r="20" spans="1:19" s="523" customFormat="1" hidden="1" outlineLevel="1" x14ac:dyDescent="0.35">
      <c r="A20" s="544"/>
      <c r="B20" s="544"/>
      <c r="C20" s="545"/>
      <c r="D20" s="546"/>
      <c r="E20" s="517" t="s">
        <v>157</v>
      </c>
      <c r="F20" s="518">
        <f xml:space="preserve"> IF( INDEX(J20:S20, $I$4) = "", INDEX(J20:R20, $I$6), INDEX(J20:S20, $I$4))</f>
        <v>42</v>
      </c>
      <c r="G20" s="517" t="s">
        <v>10</v>
      </c>
      <c r="H20" s="517"/>
      <c r="I20" s="328" t="str">
        <f t="array" ref="I20" xml:space="preserve"> IF( INDEX(J20:S20, I$5) = "", IF( INDEX(J20:S20, I$6) = F20, "vw", "tu"), IF(INDEX(J20:S20, I$5) = F20, "vw", "tu"))</f>
        <v>vw</v>
      </c>
      <c r="J20" s="519"/>
      <c r="K20" s="520">
        <v>42</v>
      </c>
      <c r="L20" s="520"/>
      <c r="M20" s="520"/>
      <c r="N20" s="521"/>
      <c r="O20" s="522"/>
      <c r="P20" s="522"/>
      <c r="Q20" s="522"/>
      <c r="R20" s="522"/>
      <c r="S20" s="521"/>
    </row>
    <row r="21" spans="1:19" hidden="1" outlineLevel="1" x14ac:dyDescent="0.35">
      <c r="E21" s="6"/>
      <c r="F21"/>
      <c r="G21" s="6"/>
      <c r="I21" s="312"/>
      <c r="J21" s="216"/>
    </row>
    <row r="22" spans="1:19" s="523" customFormat="1" hidden="1" outlineLevel="1" x14ac:dyDescent="0.35">
      <c r="A22" s="544"/>
      <c r="B22" s="544"/>
      <c r="C22" s="545"/>
      <c r="D22" s="546"/>
      <c r="E22" s="517" t="s">
        <v>140</v>
      </c>
      <c r="F22" s="518">
        <f xml:space="preserve"> IF( INDEX(J22:S22, $I$4) = "", INDEX(J22:R22, $I$6), INDEX(J22:S22, $I$4))</f>
        <v>25</v>
      </c>
      <c r="G22" s="517" t="s">
        <v>29</v>
      </c>
      <c r="H22" s="517"/>
      <c r="I22" s="328" t="str">
        <f t="array" ref="I22" xml:space="preserve"> IF( INDEX(J22:S22, I$5) = "", IF( INDEX(J22:S22, I$6) = F22, "vw", "tu"), IF(INDEX(J22:S22, I$5) = F22, "vw", "tu"))</f>
        <v>vw</v>
      </c>
      <c r="J22" s="519"/>
      <c r="K22" s="520">
        <v>25</v>
      </c>
      <c r="L22" s="520"/>
      <c r="M22" s="520"/>
      <c r="N22" s="521"/>
      <c r="O22" s="522"/>
      <c r="P22" s="522"/>
      <c r="Q22" s="522"/>
      <c r="R22" s="522"/>
      <c r="S22" s="521"/>
    </row>
    <row r="23" spans="1:19" s="523" customFormat="1" hidden="1" outlineLevel="1" x14ac:dyDescent="0.35">
      <c r="A23" s="569"/>
      <c r="B23" s="569"/>
      <c r="C23" s="570"/>
      <c r="D23" s="571"/>
      <c r="E23" s="517" t="s">
        <v>99</v>
      </c>
      <c r="F23" s="518">
        <f xml:space="preserve"> IF( INDEX(J23:S23, $I$4) = "", INDEX(J23:R23, $I$6), INDEX(J23:S23, $I$4))</f>
        <v>0</v>
      </c>
      <c r="G23" s="517" t="s">
        <v>76</v>
      </c>
      <c r="H23" s="517"/>
      <c r="I23" s="328" t="str">
        <f t="array" ref="I23" xml:space="preserve"> IF( INDEX(J23:S23, I$5) = "", IF( INDEX(J23:S23, I$6) = F23, "vw", "tu"), IF(INDEX(J23:S23, I$5) = F23, "vw", "tu"))</f>
        <v>vw</v>
      </c>
      <c r="J23" s="519"/>
      <c r="K23" s="520">
        <v>0</v>
      </c>
      <c r="L23" s="520"/>
      <c r="M23" s="520"/>
      <c r="N23" s="521"/>
      <c r="O23" s="522"/>
      <c r="P23" s="522"/>
      <c r="Q23" s="522"/>
      <c r="R23" s="522"/>
      <c r="S23" s="521"/>
    </row>
    <row r="24" spans="1:19" s="523" customFormat="1" hidden="1" outlineLevel="1" x14ac:dyDescent="0.35">
      <c r="A24" s="572"/>
      <c r="B24" s="572"/>
      <c r="C24" s="573"/>
      <c r="D24" s="574"/>
      <c r="E24" s="517" t="s">
        <v>81</v>
      </c>
      <c r="F24" s="518">
        <f xml:space="preserve"> IF( INDEX(J24:S24, $I$4) = "", INDEX(J24:R24, $I$6), INDEX(J24:S24, $I$4))</f>
        <v>0</v>
      </c>
      <c r="G24" s="517" t="s">
        <v>29</v>
      </c>
      <c r="H24" s="517"/>
      <c r="I24" s="328" t="str">
        <f t="array" ref="I24" xml:space="preserve"> IF( INDEX(J24:S24, I$5) = "", IF( INDEX(J24:S24, I$6) = F24, "vw", "tu"), IF(INDEX(J24:S24, I$5) = F24, "vw", "tu"))</f>
        <v>vw</v>
      </c>
      <c r="J24" s="519"/>
      <c r="K24" s="520">
        <v>0</v>
      </c>
      <c r="L24" s="520"/>
      <c r="M24" s="520"/>
      <c r="N24" s="521"/>
      <c r="O24" s="522"/>
      <c r="P24" s="522"/>
      <c r="Q24" s="522"/>
      <c r="R24" s="522"/>
      <c r="S24" s="521"/>
    </row>
    <row r="25" spans="1:19" hidden="1" outlineLevel="1" x14ac:dyDescent="0.35"/>
    <row r="26" spans="1:19" hidden="1" outlineLevel="1" x14ac:dyDescent="0.35"/>
    <row r="28" spans="1:19" collapsed="1" x14ac:dyDescent="0.35">
      <c r="A28" s="1" t="s">
        <v>186</v>
      </c>
    </row>
    <row r="29" spans="1:19" collapsed="1" x14ac:dyDescent="0.35"/>
    <row r="30" spans="1:19" s="523" customFormat="1" hidden="1" outlineLevel="1" x14ac:dyDescent="0.35">
      <c r="A30" s="514"/>
      <c r="B30" s="514"/>
      <c r="C30" s="515"/>
      <c r="D30" s="516"/>
      <c r="E30" s="517" t="s">
        <v>162</v>
      </c>
      <c r="F30" s="518">
        <f xml:space="preserve"> IF( INDEX(J30:S30, $I$4) = "", INDEX(J30:R30, $I$6), INDEX(J30:S30, $I$4))</f>
        <v>300000</v>
      </c>
      <c r="G30" s="517" t="s">
        <v>101</v>
      </c>
      <c r="H30" s="517"/>
      <c r="I30" s="328" t="str">
        <f t="array" ref="I30" xml:space="preserve"> IF( INDEX(J30:S30, I$5) = "", IF( INDEX(J30:S30, I$6) = F30, "vw", "tu"), IF(INDEX(J30:S30, I$5) = F30, "vw", "tu"))</f>
        <v>vw</v>
      </c>
      <c r="J30" s="519"/>
      <c r="K30" s="520">
        <v>300000</v>
      </c>
      <c r="L30" s="520"/>
      <c r="M30" s="520"/>
      <c r="N30" s="521"/>
      <c r="O30" s="522"/>
      <c r="P30" s="522"/>
      <c r="Q30" s="522"/>
      <c r="R30" s="522"/>
      <c r="S30" s="521"/>
    </row>
    <row r="31" spans="1:19" s="454" customFormat="1" hidden="1" outlineLevel="1" x14ac:dyDescent="0.35">
      <c r="A31" s="445"/>
      <c r="B31" s="445"/>
      <c r="C31" s="446"/>
      <c r="D31" s="447"/>
      <c r="E31" s="448" t="s">
        <v>163</v>
      </c>
      <c r="F31" s="449">
        <f xml:space="preserve"> IF( INDEX(J31:S31, $I$4) = "", INDEX(J31:R31, $I$6), INDEX(J31:S31, $I$4))</f>
        <v>0.05</v>
      </c>
      <c r="G31" s="448" t="s">
        <v>98</v>
      </c>
      <c r="H31" s="448"/>
      <c r="I31" s="450" t="str">
        <f t="array" ref="I31" xml:space="preserve"> IF( INDEX(J31:S31, I$5) = "", IF( INDEX(J31:S31, I$6) = F31, "vw", "tu"), IF(INDEX(J31:S31, I$5) = F31, "vw", "tu"))</f>
        <v>vw</v>
      </c>
      <c r="J31" s="451"/>
      <c r="K31" s="452">
        <v>0.05</v>
      </c>
      <c r="L31" s="452"/>
      <c r="M31" s="452"/>
      <c r="N31" s="453"/>
      <c r="O31" s="585"/>
      <c r="P31" s="585"/>
      <c r="Q31" s="585"/>
      <c r="R31" s="585"/>
      <c r="S31" s="453"/>
    </row>
    <row r="32" spans="1:19" s="523" customFormat="1" hidden="1" outlineLevel="1" x14ac:dyDescent="0.35">
      <c r="A32" s="514"/>
      <c r="B32" s="514"/>
      <c r="C32" s="515"/>
      <c r="D32" s="516"/>
      <c r="E32" s="517" t="s">
        <v>164</v>
      </c>
      <c r="F32" s="518">
        <f xml:space="preserve"> IF( INDEX(J32:S32, $I$4) = "", INDEX(J32:R32, $I$6), INDEX(J32:S32, $I$4))</f>
        <v>1200</v>
      </c>
      <c r="G32" s="517" t="s">
        <v>188</v>
      </c>
      <c r="H32" s="517"/>
      <c r="I32" s="328" t="str">
        <f t="array" ref="I32" xml:space="preserve"> IF( INDEX(J32:S32, I$5) = "", IF( INDEX(J32:S32, I$6) = F32, "vw", "tu"), IF(INDEX(J32:S32, I$5) = F32, "vw", "tu"))</f>
        <v>vw</v>
      </c>
      <c r="J32" s="519"/>
      <c r="K32" s="520">
        <v>1200</v>
      </c>
      <c r="L32" s="520"/>
      <c r="M32" s="520"/>
      <c r="N32" s="521"/>
      <c r="O32" s="522"/>
      <c r="P32" s="522"/>
      <c r="Q32" s="522"/>
      <c r="R32" s="522"/>
      <c r="S32" s="521"/>
    </row>
    <row r="33" spans="1:19" s="523" customFormat="1" hidden="1" outlineLevel="1" x14ac:dyDescent="0.35">
      <c r="A33" s="514"/>
      <c r="B33" s="514"/>
      <c r="C33" s="515"/>
      <c r="D33" s="516"/>
      <c r="E33" s="517" t="s">
        <v>181</v>
      </c>
      <c r="F33" s="518">
        <f xml:space="preserve"> IF( INDEX(J33:S33, $I$4) = "", INDEX(J33:R33, $I$6), INDEX(J33:S33, $I$4))</f>
        <v>850</v>
      </c>
      <c r="G33" s="517" t="s">
        <v>101</v>
      </c>
      <c r="H33" s="517"/>
      <c r="I33" s="328" t="str">
        <f t="array" ref="I33" xml:space="preserve"> IF( INDEX(J33:S33, I$5) = "", IF( INDEX(J33:S33, I$6) = F33, "vw", "tu"), IF(INDEX(J33:S33, I$5) = F33, "vw", "tu"))</f>
        <v>vw</v>
      </c>
      <c r="J33" s="519"/>
      <c r="K33" s="520">
        <v>850</v>
      </c>
      <c r="L33" s="520"/>
      <c r="M33" s="520"/>
      <c r="N33" s="521"/>
      <c r="O33" s="522"/>
      <c r="P33" s="522"/>
      <c r="Q33" s="522"/>
      <c r="R33" s="522"/>
      <c r="S33" s="521"/>
    </row>
    <row r="34" spans="1:19" s="523" customFormat="1" hidden="1" outlineLevel="1" x14ac:dyDescent="0.35">
      <c r="A34" s="514"/>
      <c r="B34" s="514"/>
      <c r="C34" s="515"/>
      <c r="D34" s="516"/>
      <c r="E34" s="517" t="s">
        <v>183</v>
      </c>
      <c r="F34" s="518">
        <f xml:space="preserve"> IF( INDEX(J34:S34, $I$4) = "", INDEX(J34:R34, $I$6), INDEX(J34:S34, $I$4))</f>
        <v>2200</v>
      </c>
      <c r="G34" s="517" t="s">
        <v>101</v>
      </c>
      <c r="H34" s="517"/>
      <c r="I34" s="328" t="str">
        <f t="array" ref="I34" xml:space="preserve"> IF( INDEX(J34:S34, I$5) = "", IF( INDEX(J34:S34, I$6) = F34, "vw", "tu"), IF(INDEX(J34:S34, I$5) = F34, "vw", "tu"))</f>
        <v>vw</v>
      </c>
      <c r="J34" s="519"/>
      <c r="K34" s="520">
        <v>2200</v>
      </c>
      <c r="L34" s="520"/>
      <c r="M34" s="520"/>
      <c r="N34" s="521"/>
      <c r="O34" s="522"/>
      <c r="P34" s="522"/>
      <c r="Q34" s="522"/>
      <c r="R34" s="522"/>
      <c r="S34" s="521"/>
    </row>
    <row r="35" spans="1:19" s="523" customFormat="1" hidden="1" outlineLevel="1" x14ac:dyDescent="0.35">
      <c r="A35" s="514"/>
      <c r="B35" s="514"/>
      <c r="C35" s="515"/>
      <c r="D35" s="516"/>
      <c r="E35" s="517" t="s">
        <v>184</v>
      </c>
      <c r="F35" s="518">
        <f xml:space="preserve"> IF( INDEX(J35:S35, $I$4) = "", INDEX(J35:R35, $I$6), INDEX(J35:S35, $I$4))</f>
        <v>0</v>
      </c>
      <c r="G35" s="517" t="s">
        <v>101</v>
      </c>
      <c r="H35" s="517"/>
      <c r="I35" s="328" t="str">
        <f t="array" ref="I35" xml:space="preserve"> IF( INDEX(J35:S35, I$5) = "", IF( INDEX(J35:S35, I$6) = F35, "vw", "tu"), IF(INDEX(J35:S35, I$5) = F35, "vw", "tu"))</f>
        <v>vw</v>
      </c>
      <c r="J35" s="519"/>
      <c r="K35" s="520">
        <v>0</v>
      </c>
      <c r="L35" s="520"/>
      <c r="M35" s="520"/>
      <c r="N35" s="521"/>
      <c r="O35" s="522"/>
      <c r="P35" s="522"/>
      <c r="Q35" s="522"/>
      <c r="R35" s="522"/>
      <c r="S35" s="521"/>
    </row>
    <row r="36" spans="1:19" s="523" customFormat="1" hidden="1" outlineLevel="1" x14ac:dyDescent="0.35">
      <c r="A36" s="514"/>
      <c r="B36" s="514"/>
      <c r="C36" s="515"/>
      <c r="D36" s="516"/>
      <c r="E36" s="517" t="s">
        <v>185</v>
      </c>
      <c r="F36" s="518">
        <f xml:space="preserve"> IF( INDEX(J36:S36, $I$4) = "", INDEX(J36:R36, $I$6), INDEX(J36:S36, $I$4))</f>
        <v>650</v>
      </c>
      <c r="G36" s="517" t="s">
        <v>101</v>
      </c>
      <c r="H36" s="517"/>
      <c r="I36" s="328" t="str">
        <f t="array" ref="I36" xml:space="preserve"> IF( INDEX(J36:S36, I$5) = "", IF( INDEX(J36:S36, I$6) = F36, "vw", "tu"), IF(INDEX(J36:S36, I$5) = F36, "vw", "tu"))</f>
        <v>vw</v>
      </c>
      <c r="J36" s="519"/>
      <c r="K36" s="520">
        <v>650</v>
      </c>
      <c r="L36" s="520"/>
      <c r="M36" s="520"/>
      <c r="N36" s="521"/>
      <c r="O36" s="522"/>
      <c r="P36" s="522"/>
      <c r="Q36" s="522"/>
      <c r="R36" s="522"/>
      <c r="S36" s="521"/>
    </row>
    <row r="37" spans="1:19" s="523" customFormat="1" collapsed="1" x14ac:dyDescent="0.35">
      <c r="A37" s="514"/>
      <c r="B37" s="514"/>
      <c r="C37" s="515"/>
      <c r="D37" s="516"/>
      <c r="E37" s="517" t="s">
        <v>1935</v>
      </c>
      <c r="F37" s="518">
        <f xml:space="preserve"> IF( INDEX(J37:S37, $I$4) = "", INDEX(J37:R37, $I$6), INDEX(J37:S37, $I$4))</f>
        <v>22000</v>
      </c>
      <c r="G37" s="517" t="s">
        <v>101</v>
      </c>
      <c r="H37" s="517"/>
      <c r="I37" s="328" t="str">
        <f t="array" ref="I37" xml:space="preserve"> IF( INDEX(J37:S37, I$5) = "", IF( INDEX(J37:S37, I$6) = F37, "vw", "tu"), IF(INDEX(J37:S37, I$5) = F37, "vw", "tu"))</f>
        <v>vw</v>
      </c>
      <c r="J37" s="519"/>
      <c r="K37" s="520">
        <v>22000</v>
      </c>
      <c r="L37" s="520"/>
      <c r="M37" s="520"/>
      <c r="N37" s="521"/>
      <c r="O37" s="522"/>
      <c r="P37" s="522"/>
      <c r="Q37" s="522"/>
      <c r="R37" s="522"/>
      <c r="S37" s="521"/>
    </row>
    <row r="38" spans="1:19" hidden="1" outlineLevel="1" x14ac:dyDescent="0.35"/>
    <row r="40" spans="1:19" collapsed="1" x14ac:dyDescent="0.35">
      <c r="A40" s="1" t="s">
        <v>1011</v>
      </c>
    </row>
    <row r="41" spans="1:19" hidden="1" outlineLevel="1" x14ac:dyDescent="0.35"/>
    <row r="42" spans="1:19" s="523" customFormat="1" hidden="1" outlineLevel="1" x14ac:dyDescent="0.35">
      <c r="A42" s="514"/>
      <c r="B42" s="514"/>
      <c r="C42" s="515"/>
      <c r="D42" s="516"/>
      <c r="E42" s="517" t="s">
        <v>677</v>
      </c>
      <c r="F42" s="518">
        <f xml:space="preserve"> IF( INDEX(J42:S42, $I$4) = "", INDEX(J42:R42, $I$6), INDEX(J42:S42, $I$4))</f>
        <v>28.5</v>
      </c>
      <c r="G42" s="517" t="s">
        <v>1033</v>
      </c>
      <c r="H42" s="517"/>
      <c r="I42" s="328" t="str">
        <f t="array" ref="I42" xml:space="preserve"> IF( INDEX(J42:S42, I$5) = "", IF( INDEX(J42:S42, I$6) = F42, "vw", "tu"), IF(INDEX(J42:S42, I$5) = F42, "vw", "tu"))</f>
        <v>vw</v>
      </c>
      <c r="J42" s="519"/>
      <c r="K42" s="520">
        <v>28.5</v>
      </c>
      <c r="L42" s="520"/>
      <c r="M42" s="520"/>
      <c r="N42" s="521"/>
      <c r="O42" s="522"/>
      <c r="P42" s="522"/>
      <c r="Q42" s="522"/>
      <c r="R42" s="522"/>
      <c r="S42" s="521"/>
    </row>
    <row r="43" spans="1:19" s="523" customFormat="1" hidden="1" outlineLevel="1" x14ac:dyDescent="0.35">
      <c r="A43" s="514"/>
      <c r="B43" s="514"/>
      <c r="C43" s="515"/>
      <c r="D43" s="516"/>
      <c r="E43" s="517" t="s">
        <v>678</v>
      </c>
      <c r="F43" s="518">
        <f xml:space="preserve"> IF( INDEX(J43:S43, $I$4) = "", INDEX(J43:R43, $I$6), INDEX(J43:S43, $I$4))</f>
        <v>31</v>
      </c>
      <c r="G43" s="517" t="s">
        <v>706</v>
      </c>
      <c r="H43" s="517"/>
      <c r="I43" s="328" t="str">
        <f t="array" ref="I43" xml:space="preserve"> IF( INDEX(J43:S43, I$5) = "", IF( INDEX(J43:S43, I$6) = F43, "vw", "tu"), IF(INDEX(J43:S43, I$5) = F43, "vw", "tu"))</f>
        <v>vw</v>
      </c>
      <c r="J43" s="519"/>
      <c r="K43" s="520">
        <v>31</v>
      </c>
      <c r="L43" s="520"/>
      <c r="M43" s="520"/>
      <c r="N43" s="521"/>
      <c r="O43" s="522"/>
      <c r="P43" s="522"/>
      <c r="Q43" s="522"/>
      <c r="R43" s="522"/>
      <c r="S43" s="521"/>
    </row>
    <row r="44" spans="1:19" s="454" customFormat="1" hidden="1" outlineLevel="1" x14ac:dyDescent="0.35">
      <c r="A44" s="445"/>
      <c r="B44" s="445"/>
      <c r="C44" s="446"/>
      <c r="D44" s="447"/>
      <c r="E44" s="448" t="s">
        <v>679</v>
      </c>
      <c r="F44" s="449">
        <f xml:space="preserve"> IF( INDEX(J44:S44, $I$4) = "", INDEX(J44:R44, $I$6), INDEX(J44:S44, $I$4))</f>
        <v>0.89</v>
      </c>
      <c r="G44" s="448" t="s">
        <v>98</v>
      </c>
      <c r="H44" s="448"/>
      <c r="I44" s="450" t="str">
        <f t="array" ref="I44" xml:space="preserve"> IF( INDEX(J44:S44, I$5) = "", IF( INDEX(J44:S44, I$6) = F44, "vw", "tu"), IF(INDEX(J44:S44, I$5) = F44, "vw", "tu"))</f>
        <v>vw</v>
      </c>
      <c r="J44" s="451"/>
      <c r="K44" s="452">
        <v>0.89</v>
      </c>
      <c r="L44" s="452"/>
      <c r="M44" s="452"/>
      <c r="N44" s="453"/>
      <c r="O44" s="585"/>
      <c r="P44" s="585"/>
      <c r="Q44" s="585"/>
      <c r="R44" s="585"/>
      <c r="S44" s="453"/>
    </row>
    <row r="45" spans="1:19" s="523" customFormat="1" hidden="1" outlineLevel="1" x14ac:dyDescent="0.35">
      <c r="A45" s="514"/>
      <c r="B45" s="514"/>
      <c r="C45" s="515"/>
      <c r="D45" s="516"/>
      <c r="E45" s="517" t="s">
        <v>680</v>
      </c>
      <c r="F45" s="518">
        <f xml:space="preserve"> IF( INDEX(J45:S45, $I$4) = "", INDEX(J45:R45, $I$6), INDEX(J45:S45, $I$4))</f>
        <v>6</v>
      </c>
      <c r="G45" s="517" t="s">
        <v>1034</v>
      </c>
      <c r="H45" s="517"/>
      <c r="I45" s="328" t="str">
        <f t="array" ref="I45" xml:space="preserve"> IF( INDEX(J45:S45, I$5) = "", IF( INDEX(J45:S45, I$6) = F45, "vw", "tu"), IF(INDEX(J45:S45, I$5) = F45, "vw", "tu"))</f>
        <v>vw</v>
      </c>
      <c r="J45" s="519"/>
      <c r="K45" s="520">
        <v>6</v>
      </c>
      <c r="L45" s="520"/>
      <c r="M45" s="520"/>
      <c r="N45" s="521"/>
      <c r="O45" s="522"/>
      <c r="P45" s="522"/>
      <c r="Q45" s="522"/>
      <c r="R45" s="522"/>
      <c r="S45" s="521"/>
    </row>
    <row r="46" spans="1:19" s="523" customFormat="1" hidden="1" outlineLevel="1" x14ac:dyDescent="0.35">
      <c r="A46" s="514"/>
      <c r="B46" s="514"/>
      <c r="C46" s="515"/>
      <c r="D46" s="516"/>
      <c r="E46" s="517" t="s">
        <v>681</v>
      </c>
      <c r="F46" s="518">
        <f xml:space="preserve"> IF( INDEX(J46:S46, $I$4) = "", INDEX(J46:R46, $I$6), INDEX(J46:S46, $I$4))</f>
        <v>8</v>
      </c>
      <c r="G46" s="517" t="s">
        <v>707</v>
      </c>
      <c r="H46" s="517"/>
      <c r="I46" s="328" t="str">
        <f t="array" ref="I46" xml:space="preserve"> IF( INDEX(J46:S46, I$5) = "", IF( INDEX(J46:S46, I$6) = F46, "vw", "tu"), IF(INDEX(J46:S46, I$5) = F46, "vw", "tu"))</f>
        <v>vw</v>
      </c>
      <c r="J46" s="519"/>
      <c r="K46" s="520">
        <v>8</v>
      </c>
      <c r="L46" s="520"/>
      <c r="M46" s="520"/>
      <c r="N46" s="521"/>
      <c r="O46" s="522"/>
      <c r="P46" s="522"/>
      <c r="Q46" s="522"/>
      <c r="R46" s="522"/>
      <c r="S46" s="521"/>
    </row>
    <row r="47" spans="1:19" hidden="1" outlineLevel="1" x14ac:dyDescent="0.35"/>
    <row r="49" spans="1:19" collapsed="1" x14ac:dyDescent="0.35">
      <c r="A49" s="1" t="s">
        <v>1013</v>
      </c>
    </row>
    <row r="50" spans="1:19" hidden="1" outlineLevel="1" x14ac:dyDescent="0.35"/>
    <row r="51" spans="1:19" s="454" customFormat="1" hidden="1" outlineLevel="1" x14ac:dyDescent="0.35">
      <c r="A51" s="445"/>
      <c r="B51" s="445"/>
      <c r="C51" s="446"/>
      <c r="D51" s="447"/>
      <c r="E51" s="448" t="s">
        <v>685</v>
      </c>
      <c r="F51" s="449">
        <f xml:space="preserve"> IF( INDEX(J51:S51, $I$4) = "", INDEX(J51:R51, $I$6), INDEX(J51:S51, $I$4))</f>
        <v>2.5000000000000001E-2</v>
      </c>
      <c r="G51" s="448" t="s">
        <v>1035</v>
      </c>
      <c r="H51" s="448"/>
      <c r="I51" s="450" t="str">
        <f t="array" ref="I51" xml:space="preserve"> IF( INDEX(J51:S51, I$5) = "", IF( INDEX(J51:S51, I$6) = F51, "vw", "tu"), IF(INDEX(J51:S51, I$5) = F51, "vw", "tu"))</f>
        <v>vw</v>
      </c>
      <c r="J51" s="451"/>
      <c r="K51" s="452">
        <v>2.5000000000000001E-2</v>
      </c>
      <c r="L51" s="452"/>
      <c r="M51" s="452"/>
      <c r="N51" s="453"/>
      <c r="O51" s="585"/>
      <c r="P51" s="585"/>
      <c r="Q51" s="585"/>
      <c r="R51" s="585"/>
      <c r="S51" s="453"/>
    </row>
    <row r="52" spans="1:19" hidden="1" outlineLevel="1" x14ac:dyDescent="0.35">
      <c r="O52" s="147"/>
      <c r="P52" s="147"/>
      <c r="Q52" s="147"/>
      <c r="R52" s="147"/>
    </row>
    <row r="54" spans="1:19" collapsed="1" x14ac:dyDescent="0.35">
      <c r="A54" s="1" t="s">
        <v>682</v>
      </c>
    </row>
    <row r="55" spans="1:19" hidden="1" outlineLevel="1" x14ac:dyDescent="0.35"/>
    <row r="56" spans="1:19" s="523" customFormat="1" hidden="1" outlineLevel="1" x14ac:dyDescent="0.35">
      <c r="A56" s="514"/>
      <c r="B56" s="514"/>
      <c r="C56" s="515"/>
      <c r="D56" s="516"/>
      <c r="E56" s="517" t="s">
        <v>1014</v>
      </c>
      <c r="F56" s="518">
        <f xml:space="preserve"> IF( INDEX(J56:S56, $I$4) = "", INDEX(J56:R56, $I$6), INDEX(J56:S56, $I$4))</f>
        <v>70</v>
      </c>
      <c r="G56" s="517" t="s">
        <v>1036</v>
      </c>
      <c r="H56" s="517"/>
      <c r="I56" s="328" t="str">
        <f t="array" ref="I56" xml:space="preserve"> IF( INDEX(J56:S56, I$5) = "", IF( INDEX(J56:S56, I$6) = F56, "vw", "tu"), IF(INDEX(J56:S56, I$5) = F56, "vw", "tu"))</f>
        <v>vw</v>
      </c>
      <c r="J56" s="519"/>
      <c r="K56" s="520">
        <v>70</v>
      </c>
      <c r="L56" s="520"/>
      <c r="M56" s="520"/>
      <c r="N56" s="521"/>
      <c r="O56" s="522"/>
      <c r="P56" s="522"/>
      <c r="Q56" s="522"/>
      <c r="R56" s="522"/>
      <c r="S56" s="521"/>
    </row>
    <row r="57" spans="1:19" s="523" customFormat="1" hidden="1" outlineLevel="1" x14ac:dyDescent="0.35">
      <c r="A57" s="514"/>
      <c r="B57" s="514"/>
      <c r="C57" s="515"/>
      <c r="D57" s="516"/>
      <c r="E57" s="517" t="s">
        <v>1015</v>
      </c>
      <c r="F57" s="518">
        <f xml:space="preserve"> IF( INDEX(J57:S57, $I$4) = "", INDEX(J57:R57, $I$6), INDEX(J57:S57, $I$4))</f>
        <v>65</v>
      </c>
      <c r="G57" s="517" t="s">
        <v>1037</v>
      </c>
      <c r="H57" s="517"/>
      <c r="I57" s="328" t="str">
        <f t="array" ref="I57" xml:space="preserve"> IF( INDEX(J57:S57, I$5) = "", IF( INDEX(J57:S57, I$6) = F57, "vw", "tu"), IF(INDEX(J57:S57, I$5) = F57, "vw", "tu"))</f>
        <v>vw</v>
      </c>
      <c r="J57" s="519"/>
      <c r="K57" s="520">
        <v>65</v>
      </c>
      <c r="L57" s="520"/>
      <c r="M57" s="520"/>
      <c r="N57" s="521"/>
      <c r="O57" s="522"/>
      <c r="P57" s="522"/>
      <c r="Q57" s="522"/>
      <c r="R57" s="522"/>
      <c r="S57" s="521"/>
    </row>
    <row r="58" spans="1:19" s="454" customFormat="1" hidden="1" outlineLevel="1" x14ac:dyDescent="0.35">
      <c r="A58" s="445"/>
      <c r="B58" s="445"/>
      <c r="C58" s="446"/>
      <c r="D58" s="447"/>
      <c r="E58" s="448" t="s">
        <v>683</v>
      </c>
      <c r="F58" s="449">
        <f xml:space="preserve"> IF( INDEX(J58:S58, $I$4) = "", INDEX(J58:R58, $I$6), INDEX(J58:S58, $I$4))</f>
        <v>0.05</v>
      </c>
      <c r="G58" s="448" t="s">
        <v>98</v>
      </c>
      <c r="H58" s="448"/>
      <c r="I58" s="450" t="str">
        <f t="array" ref="I58" xml:space="preserve"> IF( INDEX(J58:S58, I$5) = "", IF( INDEX(J58:S58, I$6) = F58, "vw", "tu"), IF(INDEX(J58:S58, I$5) = F58, "vw", "tu"))</f>
        <v>vw</v>
      </c>
      <c r="J58" s="451"/>
      <c r="K58" s="452">
        <v>0.05</v>
      </c>
      <c r="L58" s="452"/>
      <c r="M58" s="452"/>
      <c r="N58" s="453"/>
      <c r="O58" s="585"/>
      <c r="P58" s="585"/>
      <c r="Q58" s="585"/>
      <c r="R58" s="585"/>
      <c r="S58" s="453"/>
    </row>
    <row r="59" spans="1:19" s="523" customFormat="1" hidden="1" outlineLevel="1" x14ac:dyDescent="0.35">
      <c r="A59" s="514"/>
      <c r="B59" s="514"/>
      <c r="C59" s="515"/>
      <c r="D59" s="516"/>
      <c r="E59" s="517" t="s">
        <v>1016</v>
      </c>
      <c r="F59" s="518">
        <f xml:space="preserve"> IF( INDEX(J59:S59, $I$4) = "", INDEX(J59:R59, $I$6), INDEX(J59:S59, $I$4))</f>
        <v>4</v>
      </c>
      <c r="G59" s="517" t="s">
        <v>1037</v>
      </c>
      <c r="H59" s="517"/>
      <c r="I59" s="328" t="str">
        <f t="array" ref="I59" xml:space="preserve"> IF( INDEX(J59:S59, I$5) = "", IF( INDEX(J59:S59, I$6) = F59, "vw", "tu"), IF(INDEX(J59:S59, I$5) = F59, "vw", "tu"))</f>
        <v>vw</v>
      </c>
      <c r="J59" s="519"/>
      <c r="K59" s="520">
        <v>4</v>
      </c>
      <c r="L59" s="520"/>
      <c r="M59" s="520"/>
      <c r="N59" s="521"/>
      <c r="O59" s="522"/>
      <c r="P59" s="522"/>
      <c r="Q59" s="522"/>
      <c r="R59" s="522"/>
      <c r="S59" s="521"/>
    </row>
    <row r="60" spans="1:19" s="523" customFormat="1" hidden="1" outlineLevel="1" x14ac:dyDescent="0.35">
      <c r="A60" s="514"/>
      <c r="B60" s="514"/>
      <c r="C60" s="515"/>
      <c r="D60" s="516"/>
      <c r="E60" s="517" t="s">
        <v>1017</v>
      </c>
      <c r="F60" s="518">
        <f xml:space="preserve"> IF( INDEX(J60:S60, $I$4) = "", INDEX(J60:R60, $I$6), INDEX(J60:S60, $I$4))</f>
        <v>100</v>
      </c>
      <c r="G60" s="517" t="s">
        <v>1036</v>
      </c>
      <c r="H60" s="517"/>
      <c r="I60" s="328" t="str">
        <f t="array" ref="I60" xml:space="preserve"> IF( INDEX(J60:S60, I$5) = "", IF( INDEX(J60:S60, I$6) = F60, "vw", "tu"), IF(INDEX(J60:S60, I$5) = F60, "vw", "tu"))</f>
        <v>vw</v>
      </c>
      <c r="J60" s="519"/>
      <c r="K60" s="520">
        <v>100</v>
      </c>
      <c r="L60" s="520"/>
      <c r="M60" s="520"/>
      <c r="N60" s="521"/>
      <c r="O60" s="522"/>
      <c r="P60" s="522"/>
      <c r="Q60" s="522"/>
      <c r="R60" s="522"/>
      <c r="S60" s="521"/>
    </row>
    <row r="61" spans="1:19" s="454" customFormat="1" hidden="1" outlineLevel="1" x14ac:dyDescent="0.35">
      <c r="A61" s="445"/>
      <c r="B61" s="445"/>
      <c r="C61" s="446"/>
      <c r="D61" s="447"/>
      <c r="E61" s="448" t="s">
        <v>684</v>
      </c>
      <c r="F61" s="449">
        <f xml:space="preserve"> IF( INDEX(J61:S61, $I$4) = "", INDEX(J61:R61, $I$6), INDEX(J61:S61, $I$4))</f>
        <v>0.02</v>
      </c>
      <c r="G61" s="448" t="s">
        <v>98</v>
      </c>
      <c r="H61" s="448"/>
      <c r="I61" s="450" t="str">
        <f t="array" ref="I61" xml:space="preserve"> IF( INDEX(J61:S61, I$5) = "", IF( INDEX(J61:S61, I$6) = F61, "vw", "tu"), IF(INDEX(J61:S61, I$5) = F61, "vw", "tu"))</f>
        <v>vw</v>
      </c>
      <c r="J61" s="451"/>
      <c r="K61" s="452">
        <v>0.02</v>
      </c>
      <c r="L61" s="452"/>
      <c r="M61" s="452"/>
      <c r="N61" s="453"/>
      <c r="O61" s="585"/>
      <c r="P61" s="585"/>
      <c r="Q61" s="585"/>
      <c r="R61" s="585"/>
      <c r="S61" s="453"/>
    </row>
    <row r="63" spans="1:19" x14ac:dyDescent="0.35">
      <c r="B63" s="1" t="s">
        <v>1813</v>
      </c>
    </row>
    <row r="64" spans="1:19" s="523" customFormat="1" x14ac:dyDescent="0.35">
      <c r="A64" s="514"/>
      <c r="B64" s="514"/>
      <c r="C64" s="515"/>
      <c r="D64" s="516"/>
      <c r="E64" s="517" t="s">
        <v>1814</v>
      </c>
      <c r="F64" s="518">
        <f xml:space="preserve"> IF( INDEX(J64:S64, $I$4) = "", INDEX(J64:R64, $I$6), INDEX(J64:S64, $I$4))</f>
        <v>1</v>
      </c>
      <c r="G64" s="517" t="s">
        <v>5</v>
      </c>
      <c r="H64" s="517"/>
      <c r="I64" s="328" t="str">
        <f t="array" ref="I64" xml:space="preserve"> IF( INDEX(J64:S64, I$5) = "", IF( INDEX(J64:S64, I$6) = F64, "vw", "tu"), IF(INDEX(J64:S64, I$5) = F64, "vw", "tu"))</f>
        <v>vw</v>
      </c>
      <c r="J64" s="519"/>
      <c r="K64" s="520">
        <v>1</v>
      </c>
      <c r="L64" s="520"/>
      <c r="M64" s="520"/>
      <c r="N64" s="521"/>
      <c r="O64" s="522"/>
      <c r="P64" s="522"/>
      <c r="Q64" s="522"/>
      <c r="R64" s="522"/>
      <c r="S64" s="521"/>
    </row>
    <row r="65" spans="1:19" s="523" customFormat="1" x14ac:dyDescent="0.35">
      <c r="A65" s="514"/>
      <c r="B65" s="514"/>
      <c r="C65" s="515"/>
      <c r="D65" s="516"/>
      <c r="E65" s="517" t="s">
        <v>1816</v>
      </c>
      <c r="F65" s="518">
        <f xml:space="preserve"> IF( INDEX(J65:S65, $I$4) = "", INDEX(J65:R65, $I$6), INDEX(J65:S65, $I$4))</f>
        <v>15</v>
      </c>
      <c r="G65" s="517" t="s">
        <v>29</v>
      </c>
      <c r="H65" s="517"/>
      <c r="I65" s="328" t="str">
        <f t="array" ref="I65" xml:space="preserve"> IF( INDEX(J65:S65, I$5) = "", IF( INDEX(J65:S65, I$6) = F65, "vw", "tu"), IF(INDEX(J65:S65, I$5) = F65, "vw", "tu"))</f>
        <v>vw</v>
      </c>
      <c r="J65" s="519"/>
      <c r="K65" s="520">
        <v>15</v>
      </c>
      <c r="L65" s="520"/>
      <c r="M65" s="520"/>
      <c r="N65" s="521"/>
      <c r="O65" s="522"/>
      <c r="P65" s="522"/>
      <c r="Q65" s="522"/>
      <c r="R65" s="522"/>
      <c r="S65" s="521"/>
    </row>
    <row r="66" spans="1:19" s="523" customFormat="1" x14ac:dyDescent="0.35">
      <c r="A66" s="514"/>
      <c r="B66" s="514"/>
      <c r="C66" s="515"/>
      <c r="D66" s="516"/>
      <c r="E66" s="517" t="s">
        <v>1817</v>
      </c>
      <c r="F66" s="518">
        <f xml:space="preserve"> IF( INDEX(J66:S66, $I$4) = "", INDEX(J66:R66, $I$6), INDEX(J66:S66, $I$4))</f>
        <v>150000</v>
      </c>
      <c r="G66" s="517" t="s">
        <v>1827</v>
      </c>
      <c r="H66" s="517"/>
      <c r="I66" s="328" t="str">
        <f t="array" ref="I66" xml:space="preserve"> IF( INDEX(J66:S66, I$5) = "", IF( INDEX(J66:S66, I$6) = F66, "vw", "tu"), IF(INDEX(J66:S66, I$5) = F66, "vw", "tu"))</f>
        <v>vw</v>
      </c>
      <c r="J66" s="519"/>
      <c r="K66" s="520">
        <v>150000</v>
      </c>
      <c r="L66" s="520"/>
      <c r="M66" s="520"/>
      <c r="N66" s="521"/>
      <c r="O66" s="522"/>
      <c r="P66" s="522"/>
      <c r="Q66" s="522"/>
      <c r="R66" s="522"/>
      <c r="S66" s="521"/>
    </row>
    <row r="67" spans="1:19" s="523" customFormat="1" x14ac:dyDescent="0.35">
      <c r="A67" s="514"/>
      <c r="B67" s="514"/>
      <c r="C67" s="515"/>
      <c r="D67" s="516"/>
      <c r="E67" s="517" t="s">
        <v>1818</v>
      </c>
      <c r="F67" s="518">
        <f xml:space="preserve"> IF( INDEX(J67:S67, $I$4) = "", INDEX(J67:R67, $I$6), INDEX(J67:S67, $I$4))</f>
        <v>50</v>
      </c>
      <c r="G67" s="517" t="s">
        <v>1037</v>
      </c>
      <c r="H67" s="517"/>
      <c r="I67" s="328" t="str">
        <f t="array" ref="I67" xml:space="preserve"> IF( INDEX(J67:S67, I$5) = "", IF( INDEX(J67:S67, I$6) = F67, "vw", "tu"), IF(INDEX(J67:S67, I$5) = F67, "vw", "tu"))</f>
        <v>vw</v>
      </c>
      <c r="J67" s="519"/>
      <c r="K67" s="520">
        <v>50</v>
      </c>
      <c r="L67" s="520"/>
      <c r="M67" s="520"/>
      <c r="N67" s="521"/>
      <c r="O67" s="522"/>
      <c r="P67" s="522"/>
      <c r="Q67" s="522"/>
      <c r="R67" s="522"/>
      <c r="S67" s="521"/>
    </row>
    <row r="68" spans="1:19" collapsed="1" x14ac:dyDescent="0.35"/>
    <row r="69" spans="1:19" hidden="1" outlineLevel="1" x14ac:dyDescent="0.35"/>
    <row r="71" spans="1:19" collapsed="1" x14ac:dyDescent="0.35">
      <c r="A71" s="1" t="s">
        <v>717</v>
      </c>
    </row>
    <row r="72" spans="1:19" hidden="1" outlineLevel="1" x14ac:dyDescent="0.35"/>
    <row r="73" spans="1:19" s="454" customFormat="1" hidden="1" outlineLevel="1" x14ac:dyDescent="0.35">
      <c r="A73" s="445"/>
      <c r="B73" s="445"/>
      <c r="C73" s="446"/>
      <c r="D73" s="447"/>
      <c r="E73" s="448" t="s">
        <v>718</v>
      </c>
      <c r="F73" s="449">
        <f xml:space="preserve"> IF( INDEX(J73:S73, $I$4) = "", INDEX(J73:R73, $I$6), INDEX(J73:S73, $I$4))</f>
        <v>0.03</v>
      </c>
      <c r="G73" s="448" t="s">
        <v>1038</v>
      </c>
      <c r="H73" s="448"/>
      <c r="I73" s="450" t="str">
        <f t="array" ref="I73" xml:space="preserve"> IF( INDEX(J73:S73, I$5) = "", IF( INDEX(J73:S73, I$6) = F73, "vw", "tu"), IF(INDEX(J73:S73, I$5) = F73, "vw", "tu"))</f>
        <v>vw</v>
      </c>
      <c r="J73" s="451"/>
      <c r="K73" s="452">
        <v>0.03</v>
      </c>
      <c r="L73" s="452"/>
      <c r="M73" s="452"/>
      <c r="N73" s="453"/>
      <c r="O73" s="585"/>
      <c r="P73" s="585"/>
      <c r="Q73" s="585"/>
      <c r="R73" s="585"/>
      <c r="S73" s="453"/>
    </row>
    <row r="74" spans="1:19" s="523" customFormat="1" hidden="1" outlineLevel="1" x14ac:dyDescent="0.35">
      <c r="A74" s="514"/>
      <c r="B74" s="514"/>
      <c r="C74" s="515"/>
      <c r="D74" s="516"/>
      <c r="E74" s="517" t="s">
        <v>719</v>
      </c>
      <c r="F74" s="518">
        <f xml:space="preserve"> IF( INDEX(J74:S74, $I$4) = "", INDEX(J74:R74, $I$6), INDEX(J74:S74, $I$4))</f>
        <v>150</v>
      </c>
      <c r="G74" s="517" t="s">
        <v>1036</v>
      </c>
      <c r="H74" s="517"/>
      <c r="I74" s="328" t="str">
        <f t="array" ref="I74" xml:space="preserve"> IF( INDEX(J74:S74, I$5) = "", IF( INDEX(J74:S74, I$6) = F74, "vw", "tu"), IF(INDEX(J74:S74, I$5) = F74, "vw", "tu"))</f>
        <v>vw</v>
      </c>
      <c r="J74" s="519"/>
      <c r="K74" s="520">
        <v>150</v>
      </c>
      <c r="L74" s="520"/>
      <c r="M74" s="520"/>
      <c r="N74" s="521"/>
      <c r="O74" s="522"/>
      <c r="P74" s="522"/>
      <c r="Q74" s="522"/>
      <c r="R74" s="522"/>
      <c r="S74" s="521"/>
    </row>
    <row r="75" spans="1:19" s="454" customFormat="1" hidden="1" outlineLevel="1" x14ac:dyDescent="0.35">
      <c r="A75" s="445"/>
      <c r="B75" s="445"/>
      <c r="C75" s="446"/>
      <c r="D75" s="447"/>
      <c r="E75" s="448" t="s">
        <v>720</v>
      </c>
      <c r="F75" s="449">
        <f xml:space="preserve"> IF( INDEX(J75:S75, $I$4) = "", INDEX(J75:R75, $I$6), INDEX(J75:S75, $I$4))</f>
        <v>0.2</v>
      </c>
      <c r="G75" s="448" t="s">
        <v>1038</v>
      </c>
      <c r="H75" s="448"/>
      <c r="I75" s="450" t="str">
        <f t="array" ref="I75" xml:space="preserve"> IF( INDEX(J75:S75, I$5) = "", IF( INDEX(J75:S75, I$6) = F75, "vw", "tu"), IF(INDEX(J75:S75, I$5) = F75, "vw", "tu"))</f>
        <v>vw</v>
      </c>
      <c r="J75" s="451"/>
      <c r="K75" s="452">
        <v>0.2</v>
      </c>
      <c r="L75" s="452"/>
      <c r="M75" s="452"/>
      <c r="N75" s="453"/>
      <c r="O75" s="585"/>
      <c r="P75" s="585"/>
      <c r="Q75" s="585"/>
      <c r="R75" s="585"/>
      <c r="S75" s="453"/>
    </row>
    <row r="76" spans="1:19" s="523" customFormat="1" hidden="1" outlineLevel="1" x14ac:dyDescent="0.35">
      <c r="A76" s="514"/>
      <c r="B76" s="514"/>
      <c r="C76" s="515"/>
      <c r="D76" s="516"/>
      <c r="E76" s="517" t="s">
        <v>721</v>
      </c>
      <c r="F76" s="518">
        <f xml:space="preserve"> IF( INDEX(J76:S76, $I$4) = "", INDEX(J76:R76, $I$6), INDEX(J76:S76, $I$4))</f>
        <v>17</v>
      </c>
      <c r="G76" s="517" t="s">
        <v>1036</v>
      </c>
      <c r="H76" s="517"/>
      <c r="I76" s="328" t="str">
        <f t="array" ref="I76" xml:space="preserve"> IF( INDEX(J76:S76, I$5) = "", IF( INDEX(J76:S76, I$6) = F76, "vw", "tu"), IF(INDEX(J76:S76, I$5) = F76, "vw", "tu"))</f>
        <v>vw</v>
      </c>
      <c r="J76" s="519"/>
      <c r="K76" s="520">
        <v>17</v>
      </c>
      <c r="L76" s="520"/>
      <c r="M76" s="520"/>
      <c r="N76" s="521"/>
      <c r="O76" s="522"/>
      <c r="P76" s="522"/>
      <c r="Q76" s="522"/>
      <c r="R76" s="522"/>
      <c r="S76" s="521"/>
    </row>
    <row r="77" spans="1:19" s="523" customFormat="1" hidden="1" outlineLevel="1" x14ac:dyDescent="0.35">
      <c r="A77" s="514"/>
      <c r="B77" s="514"/>
      <c r="C77" s="515"/>
      <c r="D77" s="516"/>
      <c r="E77" s="517" t="s">
        <v>722</v>
      </c>
      <c r="F77" s="518">
        <f xml:space="preserve"> IF( INDEX(J77:S77, $I$4) = "", INDEX(J77:R77, $I$6), INDEX(J77:S77, $I$4))</f>
        <v>1280</v>
      </c>
      <c r="G77" s="517" t="s">
        <v>101</v>
      </c>
      <c r="H77" s="517"/>
      <c r="I77" s="328" t="str">
        <f t="array" ref="I77" xml:space="preserve"> IF( INDEX(J77:S77, I$5) = "", IF( INDEX(J77:S77, I$6) = F77, "vw", "tu"), IF(INDEX(J77:S77, I$5) = F77, "vw", "tu"))</f>
        <v>vw</v>
      </c>
      <c r="J77" s="519"/>
      <c r="K77" s="520">
        <v>1280</v>
      </c>
      <c r="L77" s="520"/>
      <c r="M77" s="520"/>
      <c r="N77" s="521"/>
      <c r="O77" s="522"/>
      <c r="P77" s="522"/>
      <c r="Q77" s="522"/>
      <c r="R77" s="522"/>
      <c r="S77" s="521"/>
    </row>
    <row r="78" spans="1:19" s="523" customFormat="1" hidden="1" outlineLevel="1" x14ac:dyDescent="0.35">
      <c r="A78" s="514"/>
      <c r="B78" s="514"/>
      <c r="C78" s="515"/>
      <c r="D78" s="516"/>
      <c r="E78" s="517" t="s">
        <v>723</v>
      </c>
      <c r="F78" s="518">
        <f xml:space="preserve"> IF( INDEX(J78:S78, $I$4) = "", INDEX(J78:R78, $I$6), INDEX(J78:S78, $I$4))</f>
        <v>280</v>
      </c>
      <c r="G78" s="517" t="s">
        <v>101</v>
      </c>
      <c r="H78" s="517"/>
      <c r="I78" s="328" t="str">
        <f t="array" ref="I78" xml:space="preserve"> IF( INDEX(J78:S78, I$5) = "", IF( INDEX(J78:S78, I$6) = F78, "vw", "tu"), IF(INDEX(J78:S78, I$5) = F78, "vw", "tu"))</f>
        <v>vw</v>
      </c>
      <c r="J78" s="519"/>
      <c r="K78" s="520">
        <v>280</v>
      </c>
      <c r="L78" s="520"/>
      <c r="M78" s="520"/>
      <c r="N78" s="521"/>
      <c r="O78" s="522"/>
      <c r="P78" s="522"/>
      <c r="Q78" s="522"/>
      <c r="R78" s="522"/>
      <c r="S78" s="521"/>
    </row>
    <row r="79" spans="1:19" s="454" customFormat="1" hidden="1" outlineLevel="1" x14ac:dyDescent="0.35">
      <c r="A79" s="445"/>
      <c r="B79" s="445"/>
      <c r="C79" s="446"/>
      <c r="D79" s="447"/>
      <c r="E79" s="448" t="s">
        <v>1018</v>
      </c>
      <c r="F79" s="449">
        <f xml:space="preserve"> IF( INDEX(J79:S79, $I$4) = "", INDEX(J79:R79, $I$6), INDEX(J79:S79, $I$4))</f>
        <v>0.15</v>
      </c>
      <c r="G79" s="448" t="s">
        <v>98</v>
      </c>
      <c r="H79" s="448"/>
      <c r="I79" s="450" t="str">
        <f t="array" ref="I79" xml:space="preserve"> IF( INDEX(J79:S79, I$5) = "", IF( INDEX(J79:S79, I$6) = F79, "vw", "tu"), IF(INDEX(J79:S79, I$5) = F79, "vw", "tu"))</f>
        <v>vw</v>
      </c>
      <c r="J79" s="451"/>
      <c r="K79" s="452">
        <v>0.15</v>
      </c>
      <c r="L79" s="452"/>
      <c r="M79" s="452"/>
      <c r="N79" s="453"/>
      <c r="O79" s="585"/>
      <c r="P79" s="585"/>
      <c r="Q79" s="585"/>
      <c r="R79" s="585"/>
      <c r="S79" s="453"/>
    </row>
    <row r="80" spans="1:19" s="523" customFormat="1" hidden="1" outlineLevel="1" x14ac:dyDescent="0.35">
      <c r="A80" s="514"/>
      <c r="B80" s="514"/>
      <c r="C80" s="515"/>
      <c r="D80" s="516"/>
      <c r="E80" s="517" t="s">
        <v>732</v>
      </c>
      <c r="F80" s="518">
        <f xml:space="preserve"> IF( INDEX(J80:S80, $I$4) = "", INDEX(J80:R80, $I$6), INDEX(J80:S80, $I$4))</f>
        <v>1200</v>
      </c>
      <c r="G80" s="517" t="s">
        <v>188</v>
      </c>
      <c r="H80" s="517"/>
      <c r="I80" s="328" t="str">
        <f t="array" ref="I80" xml:space="preserve"> IF( INDEX(J80:S80, I$5) = "", IF( INDEX(J80:S80, I$6) = F80, "vw", "tu"), IF(INDEX(J80:S80, I$5) = F80, "vw", "tu"))</f>
        <v>vw</v>
      </c>
      <c r="J80" s="519"/>
      <c r="K80" s="520">
        <v>1200</v>
      </c>
      <c r="L80" s="520"/>
      <c r="M80" s="520"/>
      <c r="N80" s="521"/>
      <c r="O80" s="522"/>
      <c r="P80" s="522"/>
      <c r="Q80" s="522"/>
      <c r="R80" s="522"/>
      <c r="S80" s="521"/>
    </row>
    <row r="81" spans="1:19" hidden="1" outlineLevel="1" x14ac:dyDescent="0.35"/>
    <row r="83" spans="1:19" collapsed="1" x14ac:dyDescent="0.35">
      <c r="A83" s="1" t="s">
        <v>1020</v>
      </c>
    </row>
    <row r="84" spans="1:19" hidden="1" outlineLevel="1" x14ac:dyDescent="0.35"/>
    <row r="85" spans="1:19" s="523" customFormat="1" hidden="1" outlineLevel="1" x14ac:dyDescent="0.35">
      <c r="A85" s="514"/>
      <c r="B85" s="514"/>
      <c r="C85" s="515"/>
      <c r="D85" s="516"/>
      <c r="E85" s="517" t="s">
        <v>738</v>
      </c>
      <c r="F85" s="518">
        <f xml:space="preserve"> IF( INDEX(J85:S85, $I$4) = "", INDEX(J85:R85, $I$6), INDEX(J85:S85, $I$4))</f>
        <v>1000</v>
      </c>
      <c r="G85" s="517" t="s">
        <v>188</v>
      </c>
      <c r="H85" s="517"/>
      <c r="I85" s="328" t="str">
        <f t="array" ref="I85" xml:space="preserve"> IF( INDEX(J85:S85, I$5) = "", IF( INDEX(J85:S85, I$6) = F85, "vw", "tu"), IF(INDEX(J85:S85, I$5) = F85, "vw", "tu"))</f>
        <v>vw</v>
      </c>
      <c r="J85" s="519"/>
      <c r="K85" s="520">
        <v>1000</v>
      </c>
      <c r="L85" s="520"/>
      <c r="M85" s="520"/>
      <c r="N85" s="521"/>
      <c r="O85" s="522"/>
      <c r="P85" s="522"/>
      <c r="Q85" s="522"/>
      <c r="R85" s="522"/>
      <c r="S85" s="521"/>
    </row>
    <row r="86" spans="1:19" s="523" customFormat="1" hidden="1" outlineLevel="1" x14ac:dyDescent="0.35">
      <c r="A86" s="514"/>
      <c r="B86" s="514"/>
      <c r="C86" s="515"/>
      <c r="D86" s="516"/>
      <c r="E86" s="517" t="s">
        <v>739</v>
      </c>
      <c r="F86" s="518">
        <f xml:space="preserve"> IF( INDEX(J86:S86, $I$4) = "", INDEX(J86:R86, $I$6), INDEX(J86:S86, $I$4))</f>
        <v>675</v>
      </c>
      <c r="G86" s="517" t="s">
        <v>188</v>
      </c>
      <c r="H86" s="517"/>
      <c r="I86" s="328" t="str">
        <f t="array" ref="I86" xml:space="preserve"> IF( INDEX(J86:S86, I$5) = "", IF( INDEX(J86:S86, I$6) = F86, "vw", "tu"), IF(INDEX(J86:S86, I$5) = F86, "vw", "tu"))</f>
        <v>vw</v>
      </c>
      <c r="J86" s="519"/>
      <c r="K86" s="520">
        <v>675</v>
      </c>
      <c r="L86" s="520"/>
      <c r="M86" s="520"/>
      <c r="N86" s="521"/>
      <c r="O86" s="522"/>
      <c r="P86" s="522"/>
      <c r="Q86" s="522"/>
      <c r="R86" s="522"/>
      <c r="S86" s="521"/>
    </row>
    <row r="87" spans="1:19" s="523" customFormat="1" hidden="1" outlineLevel="1" x14ac:dyDescent="0.35">
      <c r="A87" s="514"/>
      <c r="B87" s="514"/>
      <c r="C87" s="515"/>
      <c r="D87" s="516"/>
      <c r="E87" s="517" t="s">
        <v>740</v>
      </c>
      <c r="F87" s="518">
        <f xml:space="preserve"> IF( INDEX(J87:S87, $I$4) = "", INDEX(J87:R87, $I$6), INDEX(J87:S87, $I$4))</f>
        <v>1500</v>
      </c>
      <c r="G87" s="517" t="s">
        <v>188</v>
      </c>
      <c r="H87" s="517"/>
      <c r="I87" s="328" t="str">
        <f t="array" ref="I87" xml:space="preserve"> IF( INDEX(J87:S87, I$5) = "", IF( INDEX(J87:S87, I$6) = F87, "vw", "tu"), IF(INDEX(J87:S87, I$5) = F87, "vw", "tu"))</f>
        <v>vw</v>
      </c>
      <c r="J87" s="519"/>
      <c r="K87" s="520">
        <v>1500</v>
      </c>
      <c r="L87" s="520"/>
      <c r="M87" s="520"/>
      <c r="N87" s="521"/>
      <c r="O87" s="522"/>
      <c r="P87" s="522"/>
      <c r="Q87" s="522"/>
      <c r="R87" s="522"/>
      <c r="S87" s="521"/>
    </row>
    <row r="88" spans="1:19" s="523" customFormat="1" hidden="1" outlineLevel="1" x14ac:dyDescent="0.35">
      <c r="A88" s="514"/>
      <c r="B88" s="514"/>
      <c r="C88" s="515"/>
      <c r="D88" s="516"/>
      <c r="E88" s="517" t="s">
        <v>741</v>
      </c>
      <c r="F88" s="518">
        <f xml:space="preserve"> IF( INDEX(J88:S88, $I$4) = "", INDEX(J88:R88, $I$6), INDEX(J88:S88, $I$4))</f>
        <v>100</v>
      </c>
      <c r="G88" s="517" t="s">
        <v>188</v>
      </c>
      <c r="H88" s="517"/>
      <c r="I88" s="328" t="str">
        <f t="array" ref="I88" xml:space="preserve"> IF( INDEX(J88:S88, I$5) = "", IF( INDEX(J88:S88, I$6) = F88, "vw", "tu"), IF(INDEX(J88:S88, I$5) = F88, "vw", "tu"))</f>
        <v>vw</v>
      </c>
      <c r="J88" s="519"/>
      <c r="K88" s="520">
        <v>100</v>
      </c>
      <c r="L88" s="520"/>
      <c r="M88" s="520"/>
      <c r="N88" s="521"/>
      <c r="O88" s="522"/>
      <c r="P88" s="522"/>
      <c r="Q88" s="522"/>
      <c r="R88" s="522"/>
      <c r="S88" s="521"/>
    </row>
    <row r="89" spans="1:19" s="523" customFormat="1" hidden="1" outlineLevel="1" x14ac:dyDescent="0.35">
      <c r="A89" s="514"/>
      <c r="B89" s="514"/>
      <c r="C89" s="515"/>
      <c r="D89" s="516"/>
      <c r="E89" s="517" t="s">
        <v>742</v>
      </c>
      <c r="F89" s="518">
        <f xml:space="preserve"> IF( INDEX(J89:S89, $I$4) = "", INDEX(J89:R89, $I$6), INDEX(J89:S89, $I$4))</f>
        <v>491</v>
      </c>
      <c r="G89" s="517" t="s">
        <v>188</v>
      </c>
      <c r="H89" s="517"/>
      <c r="I89" s="328" t="str">
        <f t="array" ref="I89" xml:space="preserve"> IF( INDEX(J89:S89, I$5) = "", IF( INDEX(J89:S89, I$6) = F89, "vw", "tu"), IF(INDEX(J89:S89, I$5) = F89, "vw", "tu"))</f>
        <v>vw</v>
      </c>
      <c r="J89" s="519"/>
      <c r="K89" s="520">
        <v>491</v>
      </c>
      <c r="L89" s="520"/>
      <c r="M89" s="520"/>
      <c r="N89" s="521"/>
      <c r="O89" s="522"/>
      <c r="P89" s="522"/>
      <c r="Q89" s="522"/>
      <c r="R89" s="522"/>
      <c r="S89" s="521"/>
    </row>
    <row r="90" spans="1:19" s="523" customFormat="1" hidden="1" outlineLevel="1" x14ac:dyDescent="0.35">
      <c r="A90" s="514"/>
      <c r="B90" s="514"/>
      <c r="C90" s="515"/>
      <c r="D90" s="516"/>
      <c r="E90" s="517" t="s">
        <v>743</v>
      </c>
      <c r="F90" s="518">
        <f xml:space="preserve"> IF( INDEX(J90:S90, $I$4) = "", INDEX(J90:R90, $I$6), INDEX(J90:S90, $I$4))</f>
        <v>40</v>
      </c>
      <c r="G90" s="517" t="s">
        <v>188</v>
      </c>
      <c r="H90" s="517"/>
      <c r="I90" s="328" t="str">
        <f t="array" ref="I90" xml:space="preserve"> IF( INDEX(J90:S90, I$5) = "", IF( INDEX(J90:S90, I$6) = F90, "vw", "tu"), IF(INDEX(J90:S90, I$5) = F90, "vw", "tu"))</f>
        <v>vw</v>
      </c>
      <c r="J90" s="519"/>
      <c r="K90" s="520">
        <v>40</v>
      </c>
      <c r="L90" s="520"/>
      <c r="M90" s="520"/>
      <c r="N90" s="521"/>
      <c r="O90" s="522"/>
      <c r="P90" s="522"/>
      <c r="Q90" s="522"/>
      <c r="R90" s="522"/>
      <c r="S90" s="521"/>
    </row>
    <row r="91" spans="1:19" s="523" customFormat="1" hidden="1" outlineLevel="1" x14ac:dyDescent="0.35">
      <c r="A91" s="514"/>
      <c r="B91" s="514"/>
      <c r="C91" s="515"/>
      <c r="D91" s="516"/>
      <c r="E91" s="517" t="s">
        <v>744</v>
      </c>
      <c r="F91" s="518">
        <f xml:space="preserve"> IF( INDEX(J91:S91, $I$4) = "", INDEX(J91:R91, $I$6), INDEX(J91:S91, $I$4))</f>
        <v>35</v>
      </c>
      <c r="G91" s="517" t="s">
        <v>188</v>
      </c>
      <c r="H91" s="517"/>
      <c r="I91" s="328" t="str">
        <f t="array" ref="I91" xml:space="preserve"> IF( INDEX(J91:S91, I$5) = "", IF( INDEX(J91:S91, I$6) = F91, "vw", "tu"), IF(INDEX(J91:S91, I$5) = F91, "vw", "tu"))</f>
        <v>vw</v>
      </c>
      <c r="J91" s="519"/>
      <c r="K91" s="520">
        <v>35</v>
      </c>
      <c r="L91" s="520"/>
      <c r="M91" s="520"/>
      <c r="N91" s="521"/>
      <c r="O91" s="522"/>
      <c r="P91" s="522"/>
      <c r="Q91" s="522"/>
      <c r="R91" s="522"/>
      <c r="S91" s="521"/>
    </row>
    <row r="92" spans="1:19" s="523" customFormat="1" hidden="1" outlineLevel="1" x14ac:dyDescent="0.35">
      <c r="A92" s="514"/>
      <c r="B92" s="514"/>
      <c r="C92" s="515"/>
      <c r="D92" s="516"/>
      <c r="E92" s="517" t="s">
        <v>745</v>
      </c>
      <c r="F92" s="518">
        <f xml:space="preserve"> IF( INDEX(J92:S92, $I$4) = "", INDEX(J92:R92, $I$6), INDEX(J92:S92, $I$4))</f>
        <v>30</v>
      </c>
      <c r="G92" s="517" t="s">
        <v>188</v>
      </c>
      <c r="H92" s="517"/>
      <c r="I92" s="328" t="str">
        <f t="array" ref="I92" xml:space="preserve"> IF( INDEX(J92:S92, I$5) = "", IF( INDEX(J92:S92, I$6) = F92, "vw", "tu"), IF(INDEX(J92:S92, I$5) = F92, "vw", "tu"))</f>
        <v>vw</v>
      </c>
      <c r="J92" s="519"/>
      <c r="K92" s="520">
        <v>30</v>
      </c>
      <c r="L92" s="520"/>
      <c r="M92" s="520"/>
      <c r="N92" s="521"/>
      <c r="O92" s="522"/>
      <c r="P92" s="522"/>
      <c r="Q92" s="522"/>
      <c r="R92" s="522"/>
      <c r="S92" s="521"/>
    </row>
    <row r="93" spans="1:19" s="523" customFormat="1" hidden="1" outlineLevel="1" x14ac:dyDescent="0.35">
      <c r="A93" s="514"/>
      <c r="B93" s="514"/>
      <c r="C93" s="515"/>
      <c r="D93" s="516"/>
      <c r="E93" s="517" t="s">
        <v>746</v>
      </c>
      <c r="F93" s="518">
        <f xml:space="preserve"> IF( INDEX(J93:S93, $I$4) = "", INDEX(J93:R93, $I$6), INDEX(J93:S93, $I$4))</f>
        <v>29.77</v>
      </c>
      <c r="G93" s="517" t="s">
        <v>188</v>
      </c>
      <c r="H93" s="517"/>
      <c r="I93" s="328" t="str">
        <f t="array" ref="I93" xml:space="preserve"> IF( INDEX(J93:S93, I$5) = "", IF( INDEX(J93:S93, I$6) = F93, "vw", "tu"), IF(INDEX(J93:S93, I$5) = F93, "vw", "tu"))</f>
        <v>vw</v>
      </c>
      <c r="J93" s="519"/>
      <c r="K93" s="520">
        <v>29.77</v>
      </c>
      <c r="L93" s="520"/>
      <c r="M93" s="520"/>
      <c r="N93" s="521"/>
      <c r="O93" s="522"/>
      <c r="P93" s="522"/>
      <c r="Q93" s="522"/>
      <c r="R93" s="522"/>
      <c r="S93" s="521"/>
    </row>
    <row r="94" spans="1:19" s="523" customFormat="1" hidden="1" outlineLevel="1" x14ac:dyDescent="0.35">
      <c r="A94" s="514"/>
      <c r="B94" s="514"/>
      <c r="C94" s="515"/>
      <c r="D94" s="516"/>
      <c r="E94" s="517" t="s">
        <v>747</v>
      </c>
      <c r="F94" s="518">
        <f xml:space="preserve"> IF( INDEX(J94:S94, $I$4) = "", INDEX(J94:R94, $I$6), INDEX(J94:S94, $I$4))</f>
        <v>25</v>
      </c>
      <c r="G94" s="517" t="s">
        <v>188</v>
      </c>
      <c r="H94" s="517"/>
      <c r="I94" s="328" t="str">
        <f t="array" ref="I94" xml:space="preserve"> IF( INDEX(J94:S94, I$5) = "", IF( INDEX(J94:S94, I$6) = F94, "vw", "tu"), IF(INDEX(J94:S94, I$5) = F94, "vw", "tu"))</f>
        <v>vw</v>
      </c>
      <c r="J94" s="519"/>
      <c r="K94" s="520">
        <v>25</v>
      </c>
      <c r="L94" s="520"/>
      <c r="M94" s="520"/>
      <c r="N94" s="521"/>
      <c r="O94" s="522"/>
      <c r="P94" s="522"/>
      <c r="Q94" s="522"/>
      <c r="R94" s="522"/>
      <c r="S94" s="521"/>
    </row>
    <row r="95" spans="1:19" s="523" customFormat="1" hidden="1" outlineLevel="1" x14ac:dyDescent="0.35">
      <c r="A95" s="514"/>
      <c r="B95" s="514"/>
      <c r="C95" s="515"/>
      <c r="D95" s="516"/>
      <c r="E95" s="517" t="s">
        <v>748</v>
      </c>
      <c r="F95" s="518">
        <f xml:space="preserve"> IF( INDEX(J95:S95, $I$4) = "", INDEX(J95:R95, $I$6), INDEX(J95:S95, $I$4))</f>
        <v>25</v>
      </c>
      <c r="G95" s="517" t="s">
        <v>188</v>
      </c>
      <c r="H95" s="517"/>
      <c r="I95" s="328" t="str">
        <f t="array" ref="I95" xml:space="preserve"> IF( INDEX(J95:S95, I$5) = "", IF( INDEX(J95:S95, I$6) = F95, "vw", "tu"), IF(INDEX(J95:S95, I$5) = F95, "vw", "tu"))</f>
        <v>vw</v>
      </c>
      <c r="J95" s="519"/>
      <c r="K95" s="520">
        <v>25</v>
      </c>
      <c r="L95" s="520"/>
      <c r="M95" s="520"/>
      <c r="N95" s="521"/>
      <c r="O95" s="522"/>
      <c r="P95" s="522"/>
      <c r="Q95" s="522"/>
      <c r="R95" s="522"/>
      <c r="S95" s="521"/>
    </row>
    <row r="96" spans="1:19" s="523" customFormat="1" hidden="1" outlineLevel="1" x14ac:dyDescent="0.35">
      <c r="A96" s="514"/>
      <c r="B96" s="514"/>
      <c r="C96" s="515"/>
      <c r="D96" s="516"/>
      <c r="E96" s="517" t="s">
        <v>749</v>
      </c>
      <c r="F96" s="518">
        <f xml:space="preserve"> IF( INDEX(J96:S96, $I$4) = "", INDEX(J96:R96, $I$6), INDEX(J96:S96, $I$4))</f>
        <v>6.55</v>
      </c>
      <c r="G96" s="517" t="s">
        <v>188</v>
      </c>
      <c r="H96" s="517"/>
      <c r="I96" s="328" t="str">
        <f t="array" ref="I96" xml:space="preserve"> IF( INDEX(J96:S96, I$5) = "", IF( INDEX(J96:S96, I$6) = F96, "vw", "tu"), IF(INDEX(J96:S96, I$5) = F96, "vw", "tu"))</f>
        <v>vw</v>
      </c>
      <c r="J96" s="519"/>
      <c r="K96" s="520">
        <v>6.55</v>
      </c>
      <c r="L96" s="520"/>
      <c r="M96" s="520"/>
      <c r="N96" s="521"/>
      <c r="O96" s="522"/>
      <c r="P96" s="522"/>
      <c r="Q96" s="522"/>
      <c r="R96" s="522"/>
      <c r="S96" s="521"/>
    </row>
    <row r="97" spans="1:19" s="523" customFormat="1" hidden="1" outlineLevel="1" x14ac:dyDescent="0.35">
      <c r="A97" s="514"/>
      <c r="B97" s="514"/>
      <c r="C97" s="515"/>
      <c r="D97" s="516"/>
      <c r="E97" s="517" t="s">
        <v>750</v>
      </c>
      <c r="F97" s="518">
        <f xml:space="preserve"> IF( INDEX(J97:S97, $I$4) = "", INDEX(J97:R97, $I$6), INDEX(J97:S97, $I$4))</f>
        <v>6</v>
      </c>
      <c r="G97" s="517" t="s">
        <v>188</v>
      </c>
      <c r="H97" s="517"/>
      <c r="I97" s="328" t="str">
        <f t="array" ref="I97" xml:space="preserve"> IF( INDEX(J97:S97, I$5) = "", IF( INDEX(J97:S97, I$6) = F97, "vw", "tu"), IF(INDEX(J97:S97, I$5) = F97, "vw", "tu"))</f>
        <v>vw</v>
      </c>
      <c r="J97" s="519"/>
      <c r="K97" s="520">
        <v>6</v>
      </c>
      <c r="L97" s="520"/>
      <c r="M97" s="520"/>
      <c r="N97" s="521"/>
      <c r="O97" s="522"/>
      <c r="P97" s="522"/>
      <c r="Q97" s="522"/>
      <c r="R97" s="522"/>
      <c r="S97" s="521"/>
    </row>
    <row r="98" spans="1:19" s="523" customFormat="1" hidden="1" outlineLevel="1" x14ac:dyDescent="0.35">
      <c r="A98" s="514"/>
      <c r="B98" s="514"/>
      <c r="C98" s="515"/>
      <c r="D98" s="516"/>
      <c r="E98" s="517" t="s">
        <v>751</v>
      </c>
      <c r="F98" s="518">
        <f xml:space="preserve"> IF( INDEX(J98:S98, $I$4) = "", INDEX(J98:R98, $I$6), INDEX(J98:S98, $I$4))</f>
        <v>2.5</v>
      </c>
      <c r="G98" s="517" t="s">
        <v>188</v>
      </c>
      <c r="H98" s="517"/>
      <c r="I98" s="328" t="str">
        <f t="array" ref="I98" xml:space="preserve"> IF( INDEX(J98:S98, I$5) = "", IF( INDEX(J98:S98, I$6) = F98, "vw", "tu"), IF(INDEX(J98:S98, I$5) = F98, "vw", "tu"))</f>
        <v>vw</v>
      </c>
      <c r="J98" s="519"/>
      <c r="K98" s="520">
        <v>2.5</v>
      </c>
      <c r="L98" s="520"/>
      <c r="M98" s="520"/>
      <c r="N98" s="521"/>
      <c r="O98" s="522"/>
      <c r="P98" s="522"/>
      <c r="Q98" s="522"/>
      <c r="R98" s="522"/>
      <c r="S98" s="521"/>
    </row>
    <row r="99" spans="1:19" hidden="1" outlineLevel="1" x14ac:dyDescent="0.35"/>
    <row r="101" spans="1:19" collapsed="1" x14ac:dyDescent="0.35">
      <c r="A101" s="1" t="s">
        <v>1243</v>
      </c>
    </row>
    <row r="102" spans="1:19" hidden="1" outlineLevel="1" x14ac:dyDescent="0.35"/>
    <row r="103" spans="1:19" s="523" customFormat="1" hidden="1" outlineLevel="1" x14ac:dyDescent="0.35">
      <c r="A103" s="514"/>
      <c r="B103" s="514"/>
      <c r="C103" s="515"/>
      <c r="D103" s="516"/>
      <c r="E103" s="517" t="s">
        <v>1244</v>
      </c>
      <c r="F103" s="518">
        <f xml:space="preserve"> IF( INDEX(J103:S103, $I$4) = "", INDEX(J103:R103, $I$6), INDEX(J103:S103, $I$4))</f>
        <v>1</v>
      </c>
      <c r="G103" s="517" t="s">
        <v>10</v>
      </c>
      <c r="H103" s="517"/>
      <c r="I103" s="328" t="str">
        <f t="array" ref="I103" xml:space="preserve"> IF( INDEX(J103:S103, I$5) = "", IF( INDEX(J103:S103, I$6) = F103, "vw", "tu"), IF(INDEX(J103:S103, I$5) = F103, "vw", "tu"))</f>
        <v>vw</v>
      </c>
      <c r="J103" s="519"/>
      <c r="K103" s="520">
        <v>1</v>
      </c>
      <c r="L103" s="520"/>
      <c r="M103" s="520"/>
      <c r="N103" s="521"/>
      <c r="O103" s="522"/>
      <c r="P103" s="522"/>
      <c r="Q103" s="522"/>
      <c r="R103" s="522"/>
      <c r="S103" s="521"/>
    </row>
    <row r="104" spans="1:19" s="523" customFormat="1" hidden="1" outlineLevel="1" x14ac:dyDescent="0.35">
      <c r="A104" s="514"/>
      <c r="B104" s="514"/>
      <c r="C104" s="515"/>
      <c r="D104" s="516"/>
      <c r="E104" s="517" t="s">
        <v>1245</v>
      </c>
      <c r="F104" s="518">
        <f xml:space="preserve"> IF( INDEX(J104:S104, $I$4) = "", INDEX(J104:R104, $I$6), INDEX(J104:S104, $I$4))</f>
        <v>1</v>
      </c>
      <c r="G104" s="517" t="s">
        <v>10</v>
      </c>
      <c r="H104" s="517"/>
      <c r="I104" s="328" t="str">
        <f t="array" ref="I104" xml:space="preserve"> IF( INDEX(J104:S104, I$5) = "", IF( INDEX(J104:S104, I$6) = F104, "vw", "tu"), IF(INDEX(J104:S104, I$5) = F104, "vw", "tu"))</f>
        <v>vw</v>
      </c>
      <c r="J104" s="519"/>
      <c r="K104" s="520">
        <v>1</v>
      </c>
      <c r="L104" s="520"/>
      <c r="M104" s="520"/>
      <c r="N104" s="521"/>
      <c r="O104" s="522"/>
      <c r="P104" s="522"/>
      <c r="Q104" s="522"/>
      <c r="R104" s="522"/>
      <c r="S104" s="521"/>
    </row>
    <row r="105" spans="1:19" hidden="1" outlineLevel="1" x14ac:dyDescent="0.35"/>
    <row r="107" spans="1:19" collapsed="1" x14ac:dyDescent="0.35">
      <c r="A107" s="1" t="s">
        <v>226</v>
      </c>
    </row>
    <row r="108" spans="1:19" hidden="1" outlineLevel="1" x14ac:dyDescent="0.35"/>
    <row r="109" spans="1:19" hidden="1" outlineLevel="1" x14ac:dyDescent="0.35"/>
    <row r="110" spans="1:19" s="523" customFormat="1" hidden="1" outlineLevel="1" x14ac:dyDescent="0.35">
      <c r="A110" s="514"/>
      <c r="B110" s="514"/>
      <c r="C110" s="515"/>
      <c r="D110" s="516"/>
      <c r="E110" s="517" t="s">
        <v>208</v>
      </c>
      <c r="F110" s="518">
        <f xml:space="preserve"> IF( INDEX(J110:S110, $I$4) = "", INDEX(J110:R110, $I$6), INDEX(J110:S110, $I$4))</f>
        <v>2</v>
      </c>
      <c r="G110" s="517" t="s">
        <v>209</v>
      </c>
      <c r="H110" s="517"/>
      <c r="I110" s="328" t="str">
        <f t="array" ref="I110" xml:space="preserve"> IF( INDEX(J110:S110, I$5) = "", IF( INDEX(J110:S110, I$6) = F110, "vw", "tu"), IF(INDEX(J110:S110, I$5) = F110, "vw", "tu"))</f>
        <v>vw</v>
      </c>
      <c r="J110" s="519"/>
      <c r="K110" s="520">
        <v>2</v>
      </c>
      <c r="L110" s="520"/>
      <c r="M110" s="520"/>
      <c r="N110" s="521"/>
      <c r="O110" s="522"/>
      <c r="P110" s="522"/>
      <c r="Q110" s="522"/>
      <c r="R110" s="522"/>
      <c r="S110" s="521"/>
    </row>
    <row r="111" spans="1:19" hidden="1" outlineLevel="1" x14ac:dyDescent="0.35"/>
    <row r="112" spans="1:19" hidden="1" outlineLevel="1" x14ac:dyDescent="0.35">
      <c r="B112" s="1" t="s">
        <v>1392</v>
      </c>
    </row>
    <row r="113" spans="1:19" s="454" customFormat="1" hidden="1" outlineLevel="2" x14ac:dyDescent="0.35">
      <c r="A113" s="445"/>
      <c r="B113" s="445"/>
      <c r="C113" s="446"/>
      <c r="D113" s="447"/>
      <c r="E113" s="448" t="s">
        <v>1499</v>
      </c>
      <c r="F113" s="449">
        <f xml:space="preserve"> IF( INDEX(J113:S113, $I$4) = "", INDEX(J113:R113, $I$6), INDEX(J113:S113, $I$4))</f>
        <v>0.75</v>
      </c>
      <c r="G113" s="448" t="s">
        <v>98</v>
      </c>
      <c r="H113" s="448"/>
      <c r="I113" s="450" t="str">
        <f t="array" ref="I113" xml:space="preserve"> IF( INDEX(J113:S113, I$5) = "", IF( INDEX(J113:S113, I$6) = F113, "vw", "tu"), IF(INDEX(J113:S113, I$5) = F113, "vw", "tu"))</f>
        <v>vw</v>
      </c>
      <c r="J113" s="451"/>
      <c r="K113" s="452">
        <v>0.75</v>
      </c>
      <c r="L113" s="452"/>
      <c r="M113" s="452"/>
      <c r="N113" s="453"/>
      <c r="O113" s="585"/>
      <c r="P113" s="585"/>
      <c r="Q113" s="585"/>
      <c r="R113" s="585"/>
      <c r="S113" s="453"/>
    </row>
    <row r="114" spans="1:19" s="523" customFormat="1" hidden="1" outlineLevel="2" x14ac:dyDescent="0.35">
      <c r="A114" s="514"/>
      <c r="B114" s="514"/>
      <c r="C114" s="515"/>
      <c r="D114" s="516"/>
      <c r="E114" s="517" t="s">
        <v>1500</v>
      </c>
      <c r="F114" s="518">
        <f xml:space="preserve"> IF( INDEX(J114:S114, $I$4) = "", INDEX(J114:R114, $I$6), INDEX(J114:S114, $I$4))</f>
        <v>1</v>
      </c>
      <c r="G114" s="517" t="s">
        <v>1501</v>
      </c>
      <c r="H114" s="517"/>
      <c r="I114" s="328" t="str">
        <f t="array" ref="I114" xml:space="preserve"> IF( INDEX(J114:S114, I$5) = "", IF( INDEX(J114:S114, I$6) = F114, "vw", "tu"), IF(INDEX(J114:S114, I$5) = F114, "vw", "tu"))</f>
        <v>vw</v>
      </c>
      <c r="J114" s="519"/>
      <c r="K114" s="520">
        <v>1</v>
      </c>
      <c r="L114" s="520"/>
      <c r="M114" s="520"/>
      <c r="N114" s="521"/>
      <c r="O114" s="522"/>
      <c r="P114" s="522"/>
      <c r="Q114" s="522"/>
      <c r="R114" s="522"/>
      <c r="S114" s="521"/>
    </row>
    <row r="115" spans="1:19" s="523" customFormat="1" hidden="1" outlineLevel="2" x14ac:dyDescent="0.35">
      <c r="A115" s="514"/>
      <c r="B115" s="514"/>
      <c r="C115" s="515"/>
      <c r="D115" s="516"/>
      <c r="E115" s="517" t="s">
        <v>1393</v>
      </c>
      <c r="F115" s="518">
        <f xml:space="preserve"> IF( INDEX(J115:S115, $I$4) = "", INDEX(J115:R115, $I$6), INDEX(J115:S115, $I$4))</f>
        <v>260000</v>
      </c>
      <c r="G115" s="517" t="s">
        <v>101</v>
      </c>
      <c r="H115" s="517"/>
      <c r="I115" s="328" t="str">
        <f t="array" ref="I115" xml:space="preserve"> IF( INDEX(J115:S115, I$5) = "", IF( INDEX(J115:S115, I$6) = F115, "vw", "tu"), IF(INDEX(J115:S115, I$5) = F115, "vw", "tu"))</f>
        <v>vw</v>
      </c>
      <c r="J115" s="519"/>
      <c r="K115" s="520">
        <v>260000</v>
      </c>
      <c r="L115" s="520"/>
      <c r="M115" s="520"/>
      <c r="N115" s="521"/>
      <c r="O115" s="522"/>
      <c r="P115" s="522"/>
      <c r="Q115" s="522"/>
      <c r="R115" s="522"/>
      <c r="S115" s="521"/>
    </row>
    <row r="116" spans="1:19" s="454" customFormat="1" hidden="1" outlineLevel="2" x14ac:dyDescent="0.35">
      <c r="A116" s="445"/>
      <c r="B116" s="445"/>
      <c r="C116" s="446"/>
      <c r="D116" s="447"/>
      <c r="E116" s="448" t="s">
        <v>1309</v>
      </c>
      <c r="F116" s="449">
        <f xml:space="preserve"> IF( INDEX(J116:S116, $I$4) = "", INDEX(J116:R116, $I$6), INDEX(J116:S116, $I$4))</f>
        <v>2.5000000000000001E-2</v>
      </c>
      <c r="G116" s="448" t="s">
        <v>98</v>
      </c>
      <c r="H116" s="448"/>
      <c r="I116" s="450" t="str">
        <f t="array" ref="I116" xml:space="preserve"> IF( INDEX(J116:S116, I$5) = "", IF( INDEX(J116:S116, I$6) = F116, "vw", "tu"), IF(INDEX(J116:S116, I$5) = F116, "vw", "tu"))</f>
        <v>vw</v>
      </c>
      <c r="J116" s="451"/>
      <c r="K116" s="452">
        <v>2.5000000000000001E-2</v>
      </c>
      <c r="L116" s="452"/>
      <c r="M116" s="452"/>
      <c r="N116" s="453"/>
      <c r="O116" s="585"/>
      <c r="P116" s="585"/>
      <c r="Q116" s="585"/>
      <c r="R116" s="585"/>
      <c r="S116" s="453"/>
    </row>
    <row r="117" spans="1:19" s="454" customFormat="1" hidden="1" outlineLevel="2" x14ac:dyDescent="0.35">
      <c r="A117" s="445"/>
      <c r="B117" s="445"/>
      <c r="C117" s="446"/>
      <c r="D117" s="447"/>
      <c r="E117" s="448" t="s">
        <v>1310</v>
      </c>
      <c r="F117" s="449">
        <f xml:space="preserve"> IF( INDEX(J117:S117, $I$4) = "", INDEX(J117:R117, $I$6), INDEX(J117:S117, $I$4))</f>
        <v>0.02</v>
      </c>
      <c r="G117" s="448" t="s">
        <v>98</v>
      </c>
      <c r="H117" s="448"/>
      <c r="I117" s="450" t="str">
        <f t="array" ref="I117" xml:space="preserve"> IF( INDEX(J117:S117, I$5) = "", IF( INDEX(J117:S117, I$6) = F117, "vw", "tu"), IF(INDEX(J117:S117, I$5) = F117, "vw", "tu"))</f>
        <v>vw</v>
      </c>
      <c r="J117" s="451"/>
      <c r="K117" s="452">
        <v>0.02</v>
      </c>
      <c r="L117" s="452"/>
      <c r="M117" s="452"/>
      <c r="N117" s="453"/>
      <c r="O117" s="585"/>
      <c r="P117" s="585"/>
      <c r="Q117" s="585"/>
      <c r="R117" s="585"/>
      <c r="S117" s="453"/>
    </row>
    <row r="118" spans="1:19" s="523" customFormat="1" hidden="1" outlineLevel="2" x14ac:dyDescent="0.35">
      <c r="A118" s="514"/>
      <c r="B118" s="514"/>
      <c r="C118" s="515"/>
      <c r="D118" s="516"/>
      <c r="E118" s="517" t="s">
        <v>1311</v>
      </c>
      <c r="F118" s="518">
        <f xml:space="preserve"> IF( INDEX(J118:S118, $I$4) = "", INDEX(J118:R118, $I$6), INDEX(J118:S118, $I$4))</f>
        <v>360</v>
      </c>
      <c r="G118" s="517" t="s">
        <v>142</v>
      </c>
      <c r="H118" s="517"/>
      <c r="I118" s="328" t="str">
        <f t="array" ref="I118" xml:space="preserve"> IF( INDEX(J118:S118, I$5) = "", IF( INDEX(J118:S118, I$6) = F118, "vw", "tu"), IF(INDEX(J118:S118, I$5) = F118, "vw", "tu"))</f>
        <v>vw</v>
      </c>
      <c r="J118" s="519"/>
      <c r="K118" s="520">
        <v>360</v>
      </c>
      <c r="L118" s="520"/>
      <c r="M118" s="520"/>
      <c r="N118" s="521"/>
      <c r="O118" s="522"/>
      <c r="P118" s="522"/>
      <c r="Q118" s="522"/>
      <c r="R118" s="522"/>
      <c r="S118" s="521"/>
    </row>
    <row r="119" spans="1:19" s="454" customFormat="1" hidden="1" outlineLevel="2" x14ac:dyDescent="0.35">
      <c r="A119" s="445"/>
      <c r="B119" s="445"/>
      <c r="C119" s="446"/>
      <c r="D119" s="447"/>
      <c r="E119" s="448" t="s">
        <v>1312</v>
      </c>
      <c r="F119" s="449">
        <f xml:space="preserve"> IF( INDEX(J119:S119, $I$4) = "", INDEX(J119:R119, $I$6), INDEX(J119:S119, $I$4))</f>
        <v>8.7500000000000008E-3</v>
      </c>
      <c r="G119" s="448" t="s">
        <v>98</v>
      </c>
      <c r="H119" s="448"/>
      <c r="I119" s="450" t="str">
        <f t="array" ref="I119" xml:space="preserve"> IF( INDEX(J119:S119, I$5) = "", IF( INDEX(J119:S119, I$6) = F119, "vw", "tu"), IF(INDEX(J119:S119, I$5) = F119, "vw", "tu"))</f>
        <v>vw</v>
      </c>
      <c r="J119" s="451"/>
      <c r="K119" s="452">
        <v>8.7500000000000008E-3</v>
      </c>
      <c r="L119" s="452"/>
      <c r="M119" s="452"/>
      <c r="N119" s="453"/>
      <c r="O119" s="585"/>
      <c r="P119" s="585"/>
      <c r="Q119" s="585"/>
      <c r="R119" s="585"/>
      <c r="S119" s="453"/>
    </row>
    <row r="120" spans="1:19" s="454" customFormat="1" hidden="1" outlineLevel="2" x14ac:dyDescent="0.35">
      <c r="A120" s="445"/>
      <c r="B120" s="445"/>
      <c r="C120" s="446"/>
      <c r="D120" s="447"/>
      <c r="E120" s="448" t="s">
        <v>1313</v>
      </c>
      <c r="F120" s="449">
        <f xml:space="preserve"> IF( INDEX(J120:S120, $I$4) = "", INDEX(J120:R120, $I$6), INDEX(J120:S120, $I$4))</f>
        <v>0.01</v>
      </c>
      <c r="G120" s="448" t="s">
        <v>98</v>
      </c>
      <c r="H120" s="448"/>
      <c r="I120" s="450" t="str">
        <f t="array" ref="I120" xml:space="preserve"> IF( INDEX(J120:S120, I$5) = "", IF( INDEX(J120:S120, I$6) = F120, "vw", "tu"), IF(INDEX(J120:S120, I$5) = F120, "vw", "tu"))</f>
        <v>vw</v>
      </c>
      <c r="J120" s="451"/>
      <c r="K120" s="452">
        <v>0.01</v>
      </c>
      <c r="L120" s="452"/>
      <c r="M120" s="452"/>
      <c r="N120" s="453"/>
      <c r="O120" s="585"/>
      <c r="P120" s="585"/>
      <c r="Q120" s="585"/>
      <c r="R120" s="585"/>
      <c r="S120" s="453"/>
    </row>
    <row r="121" spans="1:19" hidden="1" outlineLevel="1" x14ac:dyDescent="0.35"/>
    <row r="122" spans="1:19" hidden="1" outlineLevel="1" x14ac:dyDescent="0.35">
      <c r="B122" s="1" t="s">
        <v>1435</v>
      </c>
    </row>
    <row r="123" spans="1:19" s="456" customFormat="1" hidden="1" outlineLevel="2" x14ac:dyDescent="0.35">
      <c r="A123" s="469"/>
      <c r="B123" s="469"/>
      <c r="C123" s="470"/>
      <c r="D123" s="471"/>
      <c r="E123" s="472" t="s">
        <v>1436</v>
      </c>
      <c r="F123" s="473">
        <f xml:space="preserve"> IF( INDEX(J123:S123, $I$4) = "", INDEX(J123:R123, $I$6), INDEX(J123:S123, $I$4))</f>
        <v>1.4</v>
      </c>
      <c r="G123" s="472" t="s">
        <v>1438</v>
      </c>
      <c r="H123" s="472"/>
      <c r="I123" s="474" t="str">
        <f t="array" ref="I123" xml:space="preserve"> IF( INDEX(J123:S123, I$5) = "", IF( INDEX(J123:S123, I$6) = F123, "vw", "tu"), IF(INDEX(J123:S123, I$5) = F123, "vw", "tu"))</f>
        <v>vw</v>
      </c>
      <c r="J123" s="475"/>
      <c r="K123" s="476">
        <v>1.4</v>
      </c>
      <c r="L123" s="476"/>
      <c r="M123" s="476"/>
      <c r="N123" s="477"/>
      <c r="O123" s="600"/>
      <c r="P123" s="600"/>
      <c r="Q123" s="600"/>
      <c r="R123" s="600"/>
      <c r="S123" s="477"/>
    </row>
    <row r="124" spans="1:19" s="454" customFormat="1" hidden="1" outlineLevel="2" x14ac:dyDescent="0.35">
      <c r="A124" s="445"/>
      <c r="B124" s="445"/>
      <c r="C124" s="446"/>
      <c r="D124" s="447"/>
      <c r="E124" s="448" t="s">
        <v>1442</v>
      </c>
      <c r="F124" s="449">
        <f xml:space="preserve"> IF( INDEX(J124:S124, $I$4) = "", INDEX(J124:R124, $I$6), INDEX(J124:S124, $I$4))</f>
        <v>0.02</v>
      </c>
      <c r="G124" s="448" t="s">
        <v>98</v>
      </c>
      <c r="H124" s="448"/>
      <c r="I124" s="450" t="str">
        <f t="array" ref="I124" xml:space="preserve"> IF( INDEX(J124:S124, I$5) = "", IF( INDEX(J124:S124, I$6) = F124, "vw", "tu"), IF(INDEX(J124:S124, I$5) = F124, "vw", "tu"))</f>
        <v>vw</v>
      </c>
      <c r="J124" s="451"/>
      <c r="K124" s="452">
        <v>0.02</v>
      </c>
      <c r="L124" s="452"/>
      <c r="M124" s="452"/>
      <c r="N124" s="453"/>
      <c r="O124" s="585"/>
      <c r="P124" s="585"/>
      <c r="Q124" s="585"/>
      <c r="R124" s="585"/>
      <c r="S124" s="453"/>
    </row>
    <row r="125" spans="1:19" s="523" customFormat="1" hidden="1" outlineLevel="2" x14ac:dyDescent="0.35">
      <c r="A125" s="514"/>
      <c r="B125" s="514"/>
      <c r="C125" s="515"/>
      <c r="D125" s="516"/>
      <c r="E125" s="517" t="s">
        <v>1437</v>
      </c>
      <c r="F125" s="518">
        <f xml:space="preserve"> IF( INDEX(J125:S125, $I$4) = "", INDEX(J125:R125, $I$6), INDEX(J125:S125, $I$4))</f>
        <v>18</v>
      </c>
      <c r="G125" s="517" t="s">
        <v>29</v>
      </c>
      <c r="H125" s="517"/>
      <c r="I125" s="328" t="str">
        <f t="array" ref="I125" xml:space="preserve"> IF( INDEX(J125:S125, I$5) = "", IF( INDEX(J125:S125, I$6) = F125, "vw", "tu"), IF(INDEX(J125:S125, I$5) = F125, "vw", "tu"))</f>
        <v>vw</v>
      </c>
      <c r="J125" s="519"/>
      <c r="K125" s="520">
        <v>18</v>
      </c>
      <c r="L125" s="520"/>
      <c r="M125" s="520"/>
      <c r="N125" s="521"/>
      <c r="O125" s="522"/>
      <c r="P125" s="522"/>
      <c r="Q125" s="522"/>
      <c r="R125" s="522"/>
      <c r="S125" s="521"/>
    </row>
    <row r="126" spans="1:19" s="523" customFormat="1" collapsed="1" x14ac:dyDescent="0.35">
      <c r="A126" s="514"/>
      <c r="B126" s="514"/>
      <c r="C126" s="515"/>
      <c r="D126" s="516"/>
      <c r="E126" s="517" t="s">
        <v>2568</v>
      </c>
      <c r="F126" s="518">
        <f xml:space="preserve"> IF( INDEX(J126:S126, $I$4) = "", INDEX(J126:R126, $I$6), INDEX(J126:S126, $I$4))</f>
        <v>1</v>
      </c>
      <c r="G126" s="517" t="s">
        <v>2577</v>
      </c>
      <c r="H126" s="517"/>
      <c r="I126" s="328" t="str">
        <f t="array" ref="I126" xml:space="preserve"> IF( INDEX(J126:S126, I$5) = "", IF( INDEX(J126:S126, I$6) = F126, "vw", "tu"), IF(INDEX(J126:S126, I$5) = F126, "vw", "tu"))</f>
        <v>vw</v>
      </c>
      <c r="J126" s="519"/>
      <c r="K126" s="520">
        <v>1</v>
      </c>
      <c r="L126" s="520"/>
      <c r="M126" s="520"/>
      <c r="N126" s="521"/>
      <c r="O126" s="522"/>
      <c r="P126" s="522"/>
      <c r="Q126" s="522"/>
      <c r="R126" s="522"/>
      <c r="S126" s="521"/>
    </row>
    <row r="127" spans="1:19" hidden="1" outlineLevel="2" x14ac:dyDescent="0.35"/>
    <row r="129" spans="1:19" collapsed="1" x14ac:dyDescent="0.35">
      <c r="A129" s="1" t="s">
        <v>145</v>
      </c>
      <c r="I129" s="311"/>
    </row>
    <row r="130" spans="1:19" hidden="1" outlineLevel="1" x14ac:dyDescent="0.35">
      <c r="I130" s="311"/>
    </row>
    <row r="131" spans="1:19" hidden="1" outlineLevel="1" x14ac:dyDescent="0.35">
      <c r="B131" s="1" t="s">
        <v>146</v>
      </c>
      <c r="I131" s="311"/>
    </row>
    <row r="132" spans="1:19" s="523" customFormat="1" hidden="1" outlineLevel="2" x14ac:dyDescent="0.35">
      <c r="A132" s="544"/>
      <c r="B132" s="544"/>
      <c r="C132" s="545"/>
      <c r="D132" s="546"/>
      <c r="E132" s="517" t="s">
        <v>1609</v>
      </c>
      <c r="F132" s="518">
        <f xml:space="preserve"> IF( INDEX(J132:S132, $I$4) = "", INDEX(J132:R132, $I$6), INDEX(J132:S132, $I$4))</f>
        <v>25</v>
      </c>
      <c r="G132" s="517" t="s">
        <v>29</v>
      </c>
      <c r="H132" s="517"/>
      <c r="I132" s="328" t="str">
        <f t="array" ref="I132" xml:space="preserve"> IF( INDEX(J132:S132, I$5) = "", IF( INDEX(J132:S132, I$6) = F132, "vw", "tu"), IF(INDEX(J132:S132, I$5) = F132, "vw", "tu"))</f>
        <v>vw</v>
      </c>
      <c r="J132" s="519"/>
      <c r="K132" s="520">
        <v>25</v>
      </c>
      <c r="L132" s="520"/>
      <c r="M132" s="520"/>
      <c r="N132" s="521"/>
      <c r="O132" s="522"/>
      <c r="P132" s="522"/>
      <c r="Q132" s="522"/>
      <c r="R132" s="522"/>
      <c r="S132" s="521"/>
    </row>
    <row r="133" spans="1:19" hidden="1" outlineLevel="2" x14ac:dyDescent="0.35">
      <c r="I133" s="311"/>
    </row>
    <row r="134" spans="1:19" hidden="1" outlineLevel="2" x14ac:dyDescent="0.35"/>
    <row r="135" spans="1:19" hidden="1" outlineLevel="2" x14ac:dyDescent="0.35">
      <c r="I135" s="311"/>
    </row>
    <row r="137" spans="1:19" collapsed="1" x14ac:dyDescent="0.35">
      <c r="A137" s="201" t="s">
        <v>87</v>
      </c>
      <c r="B137" s="201"/>
      <c r="C137" s="202"/>
      <c r="D137" s="140"/>
      <c r="E137" s="140"/>
      <c r="F137" s="140"/>
      <c r="G137" s="140"/>
      <c r="H137" s="140"/>
      <c r="I137" s="313"/>
      <c r="J137" s="140"/>
      <c r="K137" s="140"/>
      <c r="L137" s="140"/>
      <c r="M137" s="140"/>
      <c r="N137" s="140"/>
      <c r="O137" s="140"/>
      <c r="P137" s="140"/>
      <c r="Q137" s="140"/>
      <c r="R137" s="140"/>
      <c r="S137" s="140"/>
    </row>
    <row r="138" spans="1:19" hidden="1" outlineLevel="1" x14ac:dyDescent="0.35">
      <c r="A138" s="28"/>
      <c r="B138" s="28"/>
      <c r="C138" s="25"/>
      <c r="D138" s="71"/>
      <c r="E138" s="27"/>
      <c r="F138" s="26"/>
      <c r="G138" s="27"/>
      <c r="H138" s="27"/>
      <c r="J138" s="140"/>
      <c r="K138" s="27"/>
      <c r="L138" s="27"/>
      <c r="M138" s="27"/>
      <c r="N138" s="140"/>
      <c r="O138" s="27"/>
      <c r="P138" s="27"/>
      <c r="Q138" s="27"/>
      <c r="R138" s="27"/>
      <c r="S138" s="140"/>
    </row>
    <row r="139" spans="1:19" hidden="1" outlineLevel="1" x14ac:dyDescent="0.35">
      <c r="A139" s="28"/>
      <c r="B139" s="28"/>
      <c r="C139" s="25"/>
      <c r="D139" s="71"/>
      <c r="E139" s="72" t="s">
        <v>40</v>
      </c>
      <c r="F139" s="358">
        <v>1E-3</v>
      </c>
      <c r="G139" s="72" t="s">
        <v>41</v>
      </c>
      <c r="H139" s="27"/>
      <c r="J139" s="140"/>
      <c r="K139" s="27"/>
      <c r="L139" s="27"/>
      <c r="M139" s="27"/>
      <c r="N139" s="140"/>
      <c r="O139" s="27"/>
      <c r="P139" s="27"/>
      <c r="Q139" s="27"/>
      <c r="R139" s="27"/>
      <c r="S139" s="140"/>
    </row>
    <row r="140" spans="1:19" hidden="1" outlineLevel="1" x14ac:dyDescent="0.35">
      <c r="A140" s="28"/>
      <c r="B140" s="28"/>
      <c r="C140" s="25"/>
      <c r="D140" s="71"/>
      <c r="E140" s="72" t="s">
        <v>71</v>
      </c>
      <c r="F140" s="358">
        <v>1E-3</v>
      </c>
      <c r="G140" s="72" t="s">
        <v>41</v>
      </c>
      <c r="H140" s="27"/>
      <c r="J140" s="140"/>
      <c r="K140" s="27"/>
      <c r="L140" s="27"/>
      <c r="M140" s="27"/>
      <c r="N140" s="140"/>
      <c r="O140" s="27"/>
      <c r="P140" s="27"/>
      <c r="Q140" s="27"/>
      <c r="R140" s="27"/>
      <c r="S140" s="140"/>
    </row>
    <row r="141" spans="1:19" hidden="1" outlineLevel="1" x14ac:dyDescent="0.35">
      <c r="A141" s="28"/>
      <c r="B141" s="28"/>
      <c r="C141" s="25"/>
      <c r="D141" s="26"/>
      <c r="E141" s="26" t="s">
        <v>43</v>
      </c>
      <c r="F141" s="142">
        <v>12</v>
      </c>
      <c r="G141" s="26" t="s">
        <v>10</v>
      </c>
      <c r="H141" s="26"/>
      <c r="J141" s="140"/>
      <c r="K141" s="26"/>
      <c r="L141" s="26"/>
      <c r="M141" s="26"/>
      <c r="N141" s="140"/>
      <c r="O141" s="26"/>
      <c r="P141" s="26"/>
      <c r="Q141" s="26"/>
      <c r="R141" s="26"/>
      <c r="S141" s="140"/>
    </row>
    <row r="142" spans="1:19" hidden="1" outlineLevel="1" x14ac:dyDescent="0.35">
      <c r="A142" s="170"/>
      <c r="B142" s="170"/>
      <c r="C142" s="171"/>
      <c r="D142" s="173"/>
      <c r="E142" s="196" t="s">
        <v>144</v>
      </c>
      <c r="F142" s="359">
        <v>365</v>
      </c>
      <c r="G142" s="196" t="s">
        <v>142</v>
      </c>
      <c r="H142" s="196"/>
      <c r="I142" s="325"/>
      <c r="J142" s="267"/>
      <c r="K142" s="196"/>
      <c r="L142" s="196"/>
      <c r="M142" s="196"/>
      <c r="N142" s="267"/>
      <c r="O142" s="196"/>
      <c r="P142" s="196"/>
      <c r="Q142" s="196"/>
      <c r="R142" s="196"/>
      <c r="S142" s="267"/>
    </row>
    <row r="143" spans="1:19" hidden="1" outlineLevel="1" x14ac:dyDescent="0.35">
      <c r="E143" s="6" t="s">
        <v>687</v>
      </c>
      <c r="F143" s="237">
        <v>24</v>
      </c>
      <c r="G143" s="6" t="s">
        <v>708</v>
      </c>
      <c r="H143" s="6"/>
      <c r="I143" s="325"/>
      <c r="J143" s="267"/>
      <c r="K143" s="196"/>
      <c r="L143" s="196"/>
      <c r="M143" s="196"/>
      <c r="N143" s="267"/>
      <c r="O143" s="196"/>
      <c r="P143" s="196"/>
      <c r="Q143" s="196"/>
      <c r="R143" s="196"/>
      <c r="S143" s="267"/>
    </row>
    <row r="144" spans="1:19" hidden="1" outlineLevel="1" x14ac:dyDescent="0.35">
      <c r="A144" s="170"/>
      <c r="B144" s="170"/>
      <c r="C144" s="171"/>
      <c r="D144" s="173"/>
      <c r="E144" s="196" t="s">
        <v>97</v>
      </c>
      <c r="F144" s="359">
        <v>4</v>
      </c>
      <c r="G144" s="196" t="s">
        <v>84</v>
      </c>
      <c r="H144" s="196"/>
      <c r="I144" s="325"/>
      <c r="J144" s="267"/>
      <c r="K144" s="196"/>
      <c r="L144" s="196"/>
      <c r="M144" s="196"/>
      <c r="N144" s="267"/>
      <c r="O144" s="196"/>
      <c r="P144" s="196"/>
      <c r="Q144" s="196"/>
      <c r="R144" s="196"/>
      <c r="S144" s="267"/>
    </row>
    <row r="145" spans="1:19" hidden="1" outlineLevel="1" x14ac:dyDescent="0.35">
      <c r="E145" s="11" t="s">
        <v>85</v>
      </c>
      <c r="F145" s="360" t="s">
        <v>101</v>
      </c>
      <c r="G145" s="11" t="s">
        <v>86</v>
      </c>
      <c r="I145" s="314"/>
    </row>
    <row r="146" spans="1:19" hidden="1" outlineLevel="1" x14ac:dyDescent="0.35">
      <c r="E146" s="130" t="s">
        <v>102</v>
      </c>
      <c r="F146" s="332">
        <v>100</v>
      </c>
      <c r="G146" s="130" t="s">
        <v>102</v>
      </c>
      <c r="H146" s="130"/>
    </row>
    <row r="147" spans="1:19" hidden="1" outlineLevel="1" x14ac:dyDescent="0.35">
      <c r="E147" s="130" t="s">
        <v>103</v>
      </c>
      <c r="F147" s="332">
        <v>1000000</v>
      </c>
      <c r="G147" s="130" t="s">
        <v>104</v>
      </c>
      <c r="H147" s="130"/>
    </row>
    <row r="148" spans="1:19" hidden="1" outlineLevel="1" x14ac:dyDescent="0.35">
      <c r="E148" s="168" t="s">
        <v>149</v>
      </c>
      <c r="F148" s="332">
        <v>1000</v>
      </c>
      <c r="G148" s="130" t="s">
        <v>100</v>
      </c>
      <c r="H148" s="130"/>
    </row>
    <row r="149" spans="1:19" hidden="1" outlineLevel="1" x14ac:dyDescent="0.35">
      <c r="E149" s="130" t="s">
        <v>139</v>
      </c>
      <c r="F149" s="332">
        <v>-1.0000000000000001E-9</v>
      </c>
      <c r="G149" s="130" t="str">
        <f xml:space="preserve"> SMU</f>
        <v>$ 000s</v>
      </c>
      <c r="H149" s="130"/>
    </row>
    <row r="150" spans="1:19" hidden="1" outlineLevel="1" x14ac:dyDescent="0.35"/>
    <row r="151" spans="1:19" hidden="1" outlineLevel="1" x14ac:dyDescent="0.35">
      <c r="B151" s="1" t="s">
        <v>27</v>
      </c>
    </row>
    <row r="152" spans="1:19" hidden="1" outlineLevel="2" x14ac:dyDescent="0.35">
      <c r="A152" s="13"/>
      <c r="B152" s="13"/>
      <c r="C152" s="18"/>
      <c r="D152" s="42"/>
      <c r="E152" s="9" t="s">
        <v>30</v>
      </c>
      <c r="F152" s="167" t="s">
        <v>31</v>
      </c>
      <c r="G152" s="9" t="s">
        <v>26</v>
      </c>
      <c r="H152" s="9"/>
      <c r="J152" s="139"/>
      <c r="K152" s="41"/>
      <c r="L152" s="41"/>
      <c r="M152" s="41"/>
      <c r="N152" s="139"/>
      <c r="O152" s="41"/>
      <c r="P152" s="41"/>
      <c r="Q152" s="41"/>
      <c r="R152" s="41"/>
      <c r="S152" s="139"/>
    </row>
    <row r="153" spans="1:19" hidden="1" outlineLevel="2" x14ac:dyDescent="0.35">
      <c r="A153" s="13"/>
      <c r="B153" s="13"/>
      <c r="C153" s="18"/>
      <c r="D153" s="42"/>
      <c r="E153" s="9" t="s">
        <v>46</v>
      </c>
      <c r="F153" s="167" t="s">
        <v>47</v>
      </c>
      <c r="G153" s="9" t="s">
        <v>26</v>
      </c>
      <c r="H153" s="9"/>
      <c r="J153" s="139"/>
      <c r="K153" s="41"/>
      <c r="L153" s="41"/>
      <c r="M153" s="41"/>
      <c r="N153" s="139"/>
      <c r="O153" s="41"/>
      <c r="P153" s="41"/>
      <c r="Q153" s="41"/>
      <c r="R153" s="41"/>
      <c r="S153" s="139"/>
    </row>
    <row r="154" spans="1:19" hidden="1" outlineLevel="2" x14ac:dyDescent="0.35">
      <c r="A154" s="13"/>
      <c r="B154" s="13"/>
      <c r="C154" s="18"/>
      <c r="D154" s="42"/>
      <c r="E154" s="9" t="s">
        <v>156</v>
      </c>
      <c r="F154" s="167" t="s">
        <v>156</v>
      </c>
      <c r="G154" s="9" t="s">
        <v>26</v>
      </c>
      <c r="H154" s="9"/>
      <c r="J154" s="139"/>
      <c r="K154" s="41"/>
      <c r="L154" s="41"/>
      <c r="M154" s="41"/>
      <c r="N154" s="139"/>
      <c r="O154" s="41"/>
      <c r="P154" s="41"/>
      <c r="Q154" s="41"/>
      <c r="R154" s="41"/>
      <c r="S154" s="139"/>
    </row>
    <row r="155" spans="1:19" hidden="1" outlineLevel="2" x14ac:dyDescent="0.35">
      <c r="A155" s="13"/>
      <c r="B155" s="13"/>
      <c r="C155" s="18"/>
      <c r="D155" s="42"/>
      <c r="E155" s="9" t="s">
        <v>48</v>
      </c>
      <c r="F155" s="167" t="s">
        <v>48</v>
      </c>
      <c r="G155" s="9" t="s">
        <v>26</v>
      </c>
      <c r="H155" s="9"/>
      <c r="I155" s="314"/>
      <c r="J155" s="139"/>
      <c r="K155" s="41"/>
      <c r="L155" s="41"/>
      <c r="M155" s="41"/>
      <c r="N155" s="139"/>
      <c r="O155" s="41"/>
      <c r="P155" s="41"/>
      <c r="Q155" s="41"/>
      <c r="R155" s="41"/>
      <c r="S155" s="139"/>
    </row>
    <row r="156" spans="1:19" hidden="1" outlineLevel="2" x14ac:dyDescent="0.35">
      <c r="A156" s="13"/>
      <c r="B156" s="13"/>
      <c r="C156" s="18"/>
      <c r="D156" s="42"/>
      <c r="E156" s="9" t="s">
        <v>49</v>
      </c>
      <c r="F156" s="167" t="s">
        <v>49</v>
      </c>
      <c r="G156" s="9" t="s">
        <v>26</v>
      </c>
      <c r="H156" s="9"/>
      <c r="I156" s="314"/>
      <c r="J156" s="139"/>
      <c r="K156" s="41"/>
      <c r="L156" s="41"/>
      <c r="M156" s="41"/>
      <c r="N156" s="139"/>
      <c r="O156" s="41"/>
      <c r="P156" s="41"/>
      <c r="Q156" s="41"/>
      <c r="R156" s="41"/>
      <c r="S156" s="139"/>
    </row>
    <row r="157" spans="1:19" s="523" customFormat="1" hidden="1" outlineLevel="2" x14ac:dyDescent="0.35">
      <c r="A157" s="514"/>
      <c r="B157" s="514"/>
      <c r="C157" s="515"/>
      <c r="D157" s="516"/>
      <c r="E157" s="517" t="s">
        <v>109</v>
      </c>
      <c r="F157" s="518">
        <f xml:space="preserve"> IF( INDEX(J157:S157, $I$4) = "", INDEX(J157:R157, $I$6), INDEX(J157:S157, $I$4))</f>
        <v>0</v>
      </c>
      <c r="G157" s="517" t="s">
        <v>110</v>
      </c>
      <c r="H157" s="517"/>
      <c r="I157" s="328" t="str">
        <f t="array" ref="I157" xml:space="preserve"> IF( INDEX(J157:S157, I$5) = "", IF( INDEX(J157:S157, I$6) = F157, "vw", "tu"), IF(INDEX(J157:S157, I$5) = F157, "vw", "tu"))</f>
        <v>vw</v>
      </c>
      <c r="J157" s="519"/>
      <c r="K157" s="520">
        <v>0</v>
      </c>
      <c r="L157" s="520"/>
      <c r="M157" s="520"/>
      <c r="N157" s="521"/>
      <c r="O157" s="522"/>
      <c r="P157" s="522"/>
      <c r="Q157" s="522"/>
      <c r="R157" s="522"/>
      <c r="S157" s="521"/>
    </row>
    <row r="158" spans="1:19" hidden="1" outlineLevel="2" x14ac:dyDescent="0.35">
      <c r="A158" s="13"/>
      <c r="B158" s="13"/>
      <c r="C158" s="18"/>
      <c r="D158" s="42"/>
      <c r="E158" s="9"/>
      <c r="F158" s="33"/>
      <c r="G158" s="9"/>
      <c r="H158" s="9"/>
      <c r="I158" s="311"/>
      <c r="J158" s="139"/>
      <c r="K158" s="41"/>
      <c r="L158" s="41"/>
      <c r="M158" s="41"/>
      <c r="N158" s="139"/>
      <c r="O158" s="41"/>
      <c r="P158" s="41"/>
      <c r="Q158" s="41"/>
      <c r="R158" s="41"/>
      <c r="S158" s="139"/>
    </row>
    <row r="159" spans="1:19" x14ac:dyDescent="0.35">
      <c r="I159" s="311"/>
    </row>
    <row r="160" spans="1:19" x14ac:dyDescent="0.35">
      <c r="A160" s="1" t="s">
        <v>61</v>
      </c>
      <c r="I160" s="311"/>
    </row>
  </sheetData>
  <phoneticPr fontId="3" type="noConversion"/>
  <conditionalFormatting sqref="O146:R148 O144:R144 O27:R28 O129:R131 O105:R105 O133:R135">
    <cfRule type="cellIs" dxfId="710" priority="1036" operator="equal">
      <formula>""</formula>
    </cfRule>
  </conditionalFormatting>
  <conditionalFormatting sqref="O146:R146">
    <cfRule type="cellIs" dxfId="707" priority="881" operator="equal">
      <formula>""</formula>
    </cfRule>
  </conditionalFormatting>
  <conditionalFormatting sqref="O147:R147">
    <cfRule type="cellIs" dxfId="706" priority="879" operator="equal">
      <formula>""</formula>
    </cfRule>
  </conditionalFormatting>
  <conditionalFormatting sqref="O148:R148">
    <cfRule type="cellIs" dxfId="705" priority="877" operator="equal">
      <formula>""</formula>
    </cfRule>
  </conditionalFormatting>
  <conditionalFormatting sqref="I148 I150:I151">
    <cfRule type="cellIs" dxfId="704" priority="834" operator="equal">
      <formula>1</formula>
    </cfRule>
  </conditionalFormatting>
  <conditionalFormatting sqref="I148">
    <cfRule type="cellIs" dxfId="703" priority="833" operator="equal">
      <formula>1</formula>
    </cfRule>
  </conditionalFormatting>
  <conditionalFormatting sqref="I150">
    <cfRule type="cellIs" dxfId="702" priority="832" operator="equal">
      <formula>1</formula>
    </cfRule>
  </conditionalFormatting>
  <conditionalFormatting sqref="I151">
    <cfRule type="cellIs" dxfId="701" priority="831" operator="equal">
      <formula>1</formula>
    </cfRule>
  </conditionalFormatting>
  <conditionalFormatting sqref="I158:I160 I27:I28 I129:I131 I105 I133:I135">
    <cfRule type="cellIs" dxfId="700" priority="830" operator="equal">
      <formula>"tu"</formula>
    </cfRule>
  </conditionalFormatting>
  <conditionalFormatting sqref="I157">
    <cfRule type="cellIs" dxfId="699" priority="745" operator="equal">
      <formula>"tu"</formula>
    </cfRule>
  </conditionalFormatting>
  <conditionalFormatting sqref="I149">
    <cfRule type="cellIs" dxfId="694" priority="706" operator="equal">
      <formula>1</formula>
    </cfRule>
  </conditionalFormatting>
  <conditionalFormatting sqref="I149">
    <cfRule type="cellIs" dxfId="693" priority="705" operator="equal">
      <formula>1</formula>
    </cfRule>
  </conditionalFormatting>
  <conditionalFormatting sqref="O52:R52">
    <cfRule type="cellIs" dxfId="635" priority="434" operator="equal">
      <formula>""</formula>
    </cfRule>
  </conditionalFormatting>
  <conditionalFormatting sqref="O157:R157">
    <cfRule type="cellIs" dxfId="628" priority="427" operator="equal">
      <formula>""</formula>
    </cfRule>
  </conditionalFormatting>
  <conditionalFormatting sqref="I126">
    <cfRule type="cellIs" dxfId="345" priority="144" operator="equal">
      <formula>"tu"</formula>
    </cfRule>
  </conditionalFormatting>
  <conditionalFormatting sqref="O126:R126">
    <cfRule type="cellIs" dxfId="344" priority="143" operator="equal">
      <formula>""</formula>
    </cfRule>
  </conditionalFormatting>
  <conditionalFormatting sqref="I13">
    <cfRule type="cellIs" dxfId="343" priority="142" operator="equal">
      <formula>"tu"</formula>
    </cfRule>
  </conditionalFormatting>
  <conditionalFormatting sqref="O13:R13">
    <cfRule type="cellIs" dxfId="342" priority="141" operator="equal">
      <formula>""</formula>
    </cfRule>
  </conditionalFormatting>
  <conditionalFormatting sqref="I14">
    <cfRule type="cellIs" dxfId="341" priority="140" operator="equal">
      <formula>"tu"</formula>
    </cfRule>
  </conditionalFormatting>
  <conditionalFormatting sqref="O14:R14">
    <cfRule type="cellIs" dxfId="340" priority="139" operator="equal">
      <formula>""</formula>
    </cfRule>
  </conditionalFormatting>
  <conditionalFormatting sqref="I15">
    <cfRule type="cellIs" dxfId="339" priority="138" operator="equal">
      <formula>"tu"</formula>
    </cfRule>
  </conditionalFormatting>
  <conditionalFormatting sqref="O15:R15">
    <cfRule type="cellIs" dxfId="338" priority="137" operator="equal">
      <formula>""</formula>
    </cfRule>
  </conditionalFormatting>
  <conditionalFormatting sqref="I16">
    <cfRule type="cellIs" dxfId="337" priority="136" operator="equal">
      <formula>"tu"</formula>
    </cfRule>
  </conditionalFormatting>
  <conditionalFormatting sqref="O16:R16">
    <cfRule type="cellIs" dxfId="336" priority="135" operator="equal">
      <formula>""</formula>
    </cfRule>
  </conditionalFormatting>
  <conditionalFormatting sqref="I17">
    <cfRule type="cellIs" dxfId="335" priority="134" operator="equal">
      <formula>"tu"</formula>
    </cfRule>
  </conditionalFormatting>
  <conditionalFormatting sqref="O17:R17">
    <cfRule type="cellIs" dxfId="334" priority="133" operator="equal">
      <formula>""</formula>
    </cfRule>
  </conditionalFormatting>
  <conditionalFormatting sqref="I19">
    <cfRule type="cellIs" dxfId="333" priority="132" operator="equal">
      <formula>"tu"</formula>
    </cfRule>
  </conditionalFormatting>
  <conditionalFormatting sqref="O19:R19">
    <cfRule type="cellIs" dxfId="332" priority="131" operator="equal">
      <formula>""</formula>
    </cfRule>
  </conditionalFormatting>
  <conditionalFormatting sqref="I20">
    <cfRule type="cellIs" dxfId="331" priority="130" operator="equal">
      <formula>"tu"</formula>
    </cfRule>
  </conditionalFormatting>
  <conditionalFormatting sqref="O20:R20">
    <cfRule type="cellIs" dxfId="330" priority="129" operator="equal">
      <formula>""</formula>
    </cfRule>
  </conditionalFormatting>
  <conditionalFormatting sqref="I22">
    <cfRule type="cellIs" dxfId="329" priority="128" operator="equal">
      <formula>"tu"</formula>
    </cfRule>
  </conditionalFormatting>
  <conditionalFormatting sqref="O22:R22">
    <cfRule type="cellIs" dxfId="328" priority="127" operator="equal">
      <formula>""</formula>
    </cfRule>
  </conditionalFormatting>
  <conditionalFormatting sqref="I23">
    <cfRule type="cellIs" dxfId="327" priority="126" operator="equal">
      <formula>"tu"</formula>
    </cfRule>
  </conditionalFormatting>
  <conditionalFormatting sqref="O23:R23">
    <cfRule type="cellIs" dxfId="326" priority="125" operator="equal">
      <formula>""</formula>
    </cfRule>
  </conditionalFormatting>
  <conditionalFormatting sqref="I24">
    <cfRule type="cellIs" dxfId="325" priority="124" operator="equal">
      <formula>"tu"</formula>
    </cfRule>
  </conditionalFormatting>
  <conditionalFormatting sqref="O24:R24">
    <cfRule type="cellIs" dxfId="324" priority="123" operator="equal">
      <formula>""</formula>
    </cfRule>
  </conditionalFormatting>
  <conditionalFormatting sqref="I30">
    <cfRule type="cellIs" dxfId="323" priority="122" operator="equal">
      <formula>"tu"</formula>
    </cfRule>
  </conditionalFormatting>
  <conditionalFormatting sqref="O30:R30">
    <cfRule type="cellIs" dxfId="322" priority="121" operator="equal">
      <formula>""</formula>
    </cfRule>
  </conditionalFormatting>
  <conditionalFormatting sqref="I31">
    <cfRule type="cellIs" dxfId="321" priority="120" operator="equal">
      <formula>"tu"</formula>
    </cfRule>
  </conditionalFormatting>
  <conditionalFormatting sqref="O31:R31">
    <cfRule type="cellIs" dxfId="320" priority="119" operator="equal">
      <formula>""</formula>
    </cfRule>
  </conditionalFormatting>
  <conditionalFormatting sqref="I32">
    <cfRule type="cellIs" dxfId="319" priority="118" operator="equal">
      <formula>"tu"</formula>
    </cfRule>
  </conditionalFormatting>
  <conditionalFormatting sqref="O32:R32">
    <cfRule type="cellIs" dxfId="318" priority="117" operator="equal">
      <formula>""</formula>
    </cfRule>
  </conditionalFormatting>
  <conditionalFormatting sqref="I33">
    <cfRule type="cellIs" dxfId="317" priority="116" operator="equal">
      <formula>"tu"</formula>
    </cfRule>
  </conditionalFormatting>
  <conditionalFormatting sqref="O33:R33">
    <cfRule type="cellIs" dxfId="316" priority="115" operator="equal">
      <formula>""</formula>
    </cfRule>
  </conditionalFormatting>
  <conditionalFormatting sqref="I34">
    <cfRule type="cellIs" dxfId="315" priority="114" operator="equal">
      <formula>"tu"</formula>
    </cfRule>
  </conditionalFormatting>
  <conditionalFormatting sqref="O34:R34">
    <cfRule type="cellIs" dxfId="314" priority="113" operator="equal">
      <formula>""</formula>
    </cfRule>
  </conditionalFormatting>
  <conditionalFormatting sqref="I35">
    <cfRule type="cellIs" dxfId="313" priority="112" operator="equal">
      <formula>"tu"</formula>
    </cfRule>
  </conditionalFormatting>
  <conditionalFormatting sqref="O35:R35">
    <cfRule type="cellIs" dxfId="312" priority="111" operator="equal">
      <formula>""</formula>
    </cfRule>
  </conditionalFormatting>
  <conditionalFormatting sqref="I36">
    <cfRule type="cellIs" dxfId="311" priority="110" operator="equal">
      <formula>"tu"</formula>
    </cfRule>
  </conditionalFormatting>
  <conditionalFormatting sqref="O36:R36">
    <cfRule type="cellIs" dxfId="310" priority="109" operator="equal">
      <formula>""</formula>
    </cfRule>
  </conditionalFormatting>
  <conditionalFormatting sqref="I37">
    <cfRule type="cellIs" dxfId="309" priority="108" operator="equal">
      <formula>"tu"</formula>
    </cfRule>
  </conditionalFormatting>
  <conditionalFormatting sqref="O37:R37">
    <cfRule type="cellIs" dxfId="308" priority="107" operator="equal">
      <formula>""</formula>
    </cfRule>
  </conditionalFormatting>
  <conditionalFormatting sqref="I42">
    <cfRule type="cellIs" dxfId="307" priority="106" operator="equal">
      <formula>"tu"</formula>
    </cfRule>
  </conditionalFormatting>
  <conditionalFormatting sqref="O42:R42">
    <cfRule type="cellIs" dxfId="306" priority="105" operator="equal">
      <formula>""</formula>
    </cfRule>
  </conditionalFormatting>
  <conditionalFormatting sqref="I43">
    <cfRule type="cellIs" dxfId="305" priority="104" operator="equal">
      <formula>"tu"</formula>
    </cfRule>
  </conditionalFormatting>
  <conditionalFormatting sqref="O43:R43">
    <cfRule type="cellIs" dxfId="304" priority="103" operator="equal">
      <formula>""</formula>
    </cfRule>
  </conditionalFormatting>
  <conditionalFormatting sqref="I44">
    <cfRule type="cellIs" dxfId="303" priority="102" operator="equal">
      <formula>"tu"</formula>
    </cfRule>
  </conditionalFormatting>
  <conditionalFormatting sqref="O44:R44">
    <cfRule type="cellIs" dxfId="302" priority="101" operator="equal">
      <formula>""</formula>
    </cfRule>
  </conditionalFormatting>
  <conditionalFormatting sqref="I45">
    <cfRule type="cellIs" dxfId="301" priority="100" operator="equal">
      <formula>"tu"</formula>
    </cfRule>
  </conditionalFormatting>
  <conditionalFormatting sqref="O45:R45">
    <cfRule type="cellIs" dxfId="300" priority="99" operator="equal">
      <formula>""</formula>
    </cfRule>
  </conditionalFormatting>
  <conditionalFormatting sqref="I46">
    <cfRule type="cellIs" dxfId="299" priority="98" operator="equal">
      <formula>"tu"</formula>
    </cfRule>
  </conditionalFormatting>
  <conditionalFormatting sqref="O46:R46">
    <cfRule type="cellIs" dxfId="298" priority="97" operator="equal">
      <formula>""</formula>
    </cfRule>
  </conditionalFormatting>
  <conditionalFormatting sqref="I51">
    <cfRule type="cellIs" dxfId="297" priority="96" operator="equal">
      <formula>"tu"</formula>
    </cfRule>
  </conditionalFormatting>
  <conditionalFormatting sqref="O51:R51">
    <cfRule type="cellIs" dxfId="296" priority="95" operator="equal">
      <formula>""</formula>
    </cfRule>
  </conditionalFormatting>
  <conditionalFormatting sqref="I56">
    <cfRule type="cellIs" dxfId="295" priority="94" operator="equal">
      <formula>"tu"</formula>
    </cfRule>
  </conditionalFormatting>
  <conditionalFormatting sqref="O56:R56">
    <cfRule type="cellIs" dxfId="294" priority="93" operator="equal">
      <formula>""</formula>
    </cfRule>
  </conditionalFormatting>
  <conditionalFormatting sqref="I57">
    <cfRule type="cellIs" dxfId="293" priority="92" operator="equal">
      <formula>"tu"</formula>
    </cfRule>
  </conditionalFormatting>
  <conditionalFormatting sqref="O57:R57">
    <cfRule type="cellIs" dxfId="292" priority="91" operator="equal">
      <formula>""</formula>
    </cfRule>
  </conditionalFormatting>
  <conditionalFormatting sqref="I58">
    <cfRule type="cellIs" dxfId="291" priority="90" operator="equal">
      <formula>"tu"</formula>
    </cfRule>
  </conditionalFormatting>
  <conditionalFormatting sqref="O58:R58">
    <cfRule type="cellIs" dxfId="290" priority="89" operator="equal">
      <formula>""</formula>
    </cfRule>
  </conditionalFormatting>
  <conditionalFormatting sqref="I59">
    <cfRule type="cellIs" dxfId="289" priority="88" operator="equal">
      <formula>"tu"</formula>
    </cfRule>
  </conditionalFormatting>
  <conditionalFormatting sqref="O59:R59">
    <cfRule type="cellIs" dxfId="288" priority="87" operator="equal">
      <formula>""</formula>
    </cfRule>
  </conditionalFormatting>
  <conditionalFormatting sqref="I60">
    <cfRule type="cellIs" dxfId="287" priority="86" operator="equal">
      <formula>"tu"</formula>
    </cfRule>
  </conditionalFormatting>
  <conditionalFormatting sqref="O60:R60">
    <cfRule type="cellIs" dxfId="286" priority="85" operator="equal">
      <formula>""</formula>
    </cfRule>
  </conditionalFormatting>
  <conditionalFormatting sqref="I61">
    <cfRule type="cellIs" dxfId="285" priority="84" operator="equal">
      <formula>"tu"</formula>
    </cfRule>
  </conditionalFormatting>
  <conditionalFormatting sqref="O61:R61">
    <cfRule type="cellIs" dxfId="284" priority="83" operator="equal">
      <formula>""</formula>
    </cfRule>
  </conditionalFormatting>
  <conditionalFormatting sqref="I64">
    <cfRule type="cellIs" dxfId="283" priority="82" operator="equal">
      <formula>"tu"</formula>
    </cfRule>
  </conditionalFormatting>
  <conditionalFormatting sqref="O64:R64">
    <cfRule type="cellIs" dxfId="282" priority="81" operator="equal">
      <formula>""</formula>
    </cfRule>
  </conditionalFormatting>
  <conditionalFormatting sqref="I65">
    <cfRule type="cellIs" dxfId="281" priority="80" operator="equal">
      <formula>"tu"</formula>
    </cfRule>
  </conditionalFormatting>
  <conditionalFormatting sqref="O65:R65">
    <cfRule type="cellIs" dxfId="280" priority="79" operator="equal">
      <formula>""</formula>
    </cfRule>
  </conditionalFormatting>
  <conditionalFormatting sqref="I66">
    <cfRule type="cellIs" dxfId="279" priority="78" operator="equal">
      <formula>"tu"</formula>
    </cfRule>
  </conditionalFormatting>
  <conditionalFormatting sqref="O66:R66">
    <cfRule type="cellIs" dxfId="278" priority="77" operator="equal">
      <formula>""</formula>
    </cfRule>
  </conditionalFormatting>
  <conditionalFormatting sqref="I67">
    <cfRule type="cellIs" dxfId="277" priority="76" operator="equal">
      <formula>"tu"</formula>
    </cfRule>
  </conditionalFormatting>
  <conditionalFormatting sqref="O67:R67">
    <cfRule type="cellIs" dxfId="276" priority="75" operator="equal">
      <formula>""</formula>
    </cfRule>
  </conditionalFormatting>
  <conditionalFormatting sqref="I73">
    <cfRule type="cellIs" dxfId="275" priority="74" operator="equal">
      <formula>"tu"</formula>
    </cfRule>
  </conditionalFormatting>
  <conditionalFormatting sqref="O73:R73">
    <cfRule type="cellIs" dxfId="274" priority="73" operator="equal">
      <formula>""</formula>
    </cfRule>
  </conditionalFormatting>
  <conditionalFormatting sqref="I74">
    <cfRule type="cellIs" dxfId="273" priority="72" operator="equal">
      <formula>"tu"</formula>
    </cfRule>
  </conditionalFormatting>
  <conditionalFormatting sqref="O74:R74">
    <cfRule type="cellIs" dxfId="272" priority="71" operator="equal">
      <formula>""</formula>
    </cfRule>
  </conditionalFormatting>
  <conditionalFormatting sqref="I75">
    <cfRule type="cellIs" dxfId="271" priority="70" operator="equal">
      <formula>"tu"</formula>
    </cfRule>
  </conditionalFormatting>
  <conditionalFormatting sqref="O75:R75">
    <cfRule type="cellIs" dxfId="270" priority="69" operator="equal">
      <formula>""</formula>
    </cfRule>
  </conditionalFormatting>
  <conditionalFormatting sqref="I76">
    <cfRule type="cellIs" dxfId="269" priority="68" operator="equal">
      <formula>"tu"</formula>
    </cfRule>
  </conditionalFormatting>
  <conditionalFormatting sqref="O76:R76">
    <cfRule type="cellIs" dxfId="268" priority="67" operator="equal">
      <formula>""</formula>
    </cfRule>
  </conditionalFormatting>
  <conditionalFormatting sqref="I77">
    <cfRule type="cellIs" dxfId="267" priority="66" operator="equal">
      <formula>"tu"</formula>
    </cfRule>
  </conditionalFormatting>
  <conditionalFormatting sqref="O77:R77">
    <cfRule type="cellIs" dxfId="266" priority="65" operator="equal">
      <formula>""</formula>
    </cfRule>
  </conditionalFormatting>
  <conditionalFormatting sqref="I78">
    <cfRule type="cellIs" dxfId="265" priority="64" operator="equal">
      <formula>"tu"</formula>
    </cfRule>
  </conditionalFormatting>
  <conditionalFormatting sqref="O78:R78">
    <cfRule type="cellIs" dxfId="264" priority="63" operator="equal">
      <formula>""</formula>
    </cfRule>
  </conditionalFormatting>
  <conditionalFormatting sqref="I79">
    <cfRule type="cellIs" dxfId="263" priority="62" operator="equal">
      <formula>"tu"</formula>
    </cfRule>
  </conditionalFormatting>
  <conditionalFormatting sqref="O79:R79">
    <cfRule type="cellIs" dxfId="262" priority="61" operator="equal">
      <formula>""</formula>
    </cfRule>
  </conditionalFormatting>
  <conditionalFormatting sqref="I80">
    <cfRule type="cellIs" dxfId="261" priority="60" operator="equal">
      <formula>"tu"</formula>
    </cfRule>
  </conditionalFormatting>
  <conditionalFormatting sqref="O80:R80">
    <cfRule type="cellIs" dxfId="260" priority="59" operator="equal">
      <formula>""</formula>
    </cfRule>
  </conditionalFormatting>
  <conditionalFormatting sqref="I85">
    <cfRule type="cellIs" dxfId="259" priority="58" operator="equal">
      <formula>"tu"</formula>
    </cfRule>
  </conditionalFormatting>
  <conditionalFormatting sqref="O85:R85">
    <cfRule type="cellIs" dxfId="258" priority="57" operator="equal">
      <formula>""</formula>
    </cfRule>
  </conditionalFormatting>
  <conditionalFormatting sqref="I86">
    <cfRule type="cellIs" dxfId="257" priority="56" operator="equal">
      <formula>"tu"</formula>
    </cfRule>
  </conditionalFormatting>
  <conditionalFormatting sqref="O86:R86">
    <cfRule type="cellIs" dxfId="256" priority="55" operator="equal">
      <formula>""</formula>
    </cfRule>
  </conditionalFormatting>
  <conditionalFormatting sqref="I87">
    <cfRule type="cellIs" dxfId="255" priority="54" operator="equal">
      <formula>"tu"</formula>
    </cfRule>
  </conditionalFormatting>
  <conditionalFormatting sqref="O87:R87">
    <cfRule type="cellIs" dxfId="254" priority="53" operator="equal">
      <formula>""</formula>
    </cfRule>
  </conditionalFormatting>
  <conditionalFormatting sqref="I88">
    <cfRule type="cellIs" dxfId="253" priority="52" operator="equal">
      <formula>"tu"</formula>
    </cfRule>
  </conditionalFormatting>
  <conditionalFormatting sqref="O88:R88">
    <cfRule type="cellIs" dxfId="252" priority="51" operator="equal">
      <formula>""</formula>
    </cfRule>
  </conditionalFormatting>
  <conditionalFormatting sqref="I89">
    <cfRule type="cellIs" dxfId="251" priority="50" operator="equal">
      <formula>"tu"</formula>
    </cfRule>
  </conditionalFormatting>
  <conditionalFormatting sqref="O89:R89">
    <cfRule type="cellIs" dxfId="250" priority="49" operator="equal">
      <formula>""</formula>
    </cfRule>
  </conditionalFormatting>
  <conditionalFormatting sqref="I90">
    <cfRule type="cellIs" dxfId="249" priority="48" operator="equal">
      <formula>"tu"</formula>
    </cfRule>
  </conditionalFormatting>
  <conditionalFormatting sqref="O90:R90">
    <cfRule type="cellIs" dxfId="248" priority="47" operator="equal">
      <formula>""</formula>
    </cfRule>
  </conditionalFormatting>
  <conditionalFormatting sqref="I91">
    <cfRule type="cellIs" dxfId="247" priority="46" operator="equal">
      <formula>"tu"</formula>
    </cfRule>
  </conditionalFormatting>
  <conditionalFormatting sqref="O91:R91">
    <cfRule type="cellIs" dxfId="246" priority="45" operator="equal">
      <formula>""</formula>
    </cfRule>
  </conditionalFormatting>
  <conditionalFormatting sqref="I92">
    <cfRule type="cellIs" dxfId="245" priority="44" operator="equal">
      <formula>"tu"</formula>
    </cfRule>
  </conditionalFormatting>
  <conditionalFormatting sqref="O92:R92">
    <cfRule type="cellIs" dxfId="244" priority="43" operator="equal">
      <formula>""</formula>
    </cfRule>
  </conditionalFormatting>
  <conditionalFormatting sqref="I93">
    <cfRule type="cellIs" dxfId="243" priority="42" operator="equal">
      <formula>"tu"</formula>
    </cfRule>
  </conditionalFormatting>
  <conditionalFormatting sqref="O93:R93">
    <cfRule type="cellIs" dxfId="242" priority="41" operator="equal">
      <formula>""</formula>
    </cfRule>
  </conditionalFormatting>
  <conditionalFormatting sqref="I94">
    <cfRule type="cellIs" dxfId="241" priority="40" operator="equal">
      <formula>"tu"</formula>
    </cfRule>
  </conditionalFormatting>
  <conditionalFormatting sqref="O94:R94">
    <cfRule type="cellIs" dxfId="240" priority="39" operator="equal">
      <formula>""</formula>
    </cfRule>
  </conditionalFormatting>
  <conditionalFormatting sqref="I95">
    <cfRule type="cellIs" dxfId="239" priority="38" operator="equal">
      <formula>"tu"</formula>
    </cfRule>
  </conditionalFormatting>
  <conditionalFormatting sqref="O95:R95">
    <cfRule type="cellIs" dxfId="238" priority="37" operator="equal">
      <formula>""</formula>
    </cfRule>
  </conditionalFormatting>
  <conditionalFormatting sqref="I96">
    <cfRule type="cellIs" dxfId="237" priority="36" operator="equal">
      <formula>"tu"</formula>
    </cfRule>
  </conditionalFormatting>
  <conditionalFormatting sqref="O96:R96">
    <cfRule type="cellIs" dxfId="236" priority="35" operator="equal">
      <formula>""</formula>
    </cfRule>
  </conditionalFormatting>
  <conditionalFormatting sqref="I97">
    <cfRule type="cellIs" dxfId="235" priority="34" operator="equal">
      <formula>"tu"</formula>
    </cfRule>
  </conditionalFormatting>
  <conditionalFormatting sqref="O97:R97">
    <cfRule type="cellIs" dxfId="234" priority="33" operator="equal">
      <formula>""</formula>
    </cfRule>
  </conditionalFormatting>
  <conditionalFormatting sqref="I98">
    <cfRule type="cellIs" dxfId="233" priority="32" operator="equal">
      <formula>"tu"</formula>
    </cfRule>
  </conditionalFormatting>
  <conditionalFormatting sqref="O98:R98">
    <cfRule type="cellIs" dxfId="232" priority="31" operator="equal">
      <formula>""</formula>
    </cfRule>
  </conditionalFormatting>
  <conditionalFormatting sqref="I103">
    <cfRule type="cellIs" dxfId="231" priority="30" operator="equal">
      <formula>"tu"</formula>
    </cfRule>
  </conditionalFormatting>
  <conditionalFormatting sqref="O103:R103">
    <cfRule type="cellIs" dxfId="230" priority="29" operator="equal">
      <formula>""</formula>
    </cfRule>
  </conditionalFormatting>
  <conditionalFormatting sqref="I104">
    <cfRule type="cellIs" dxfId="229" priority="28" operator="equal">
      <formula>"tu"</formula>
    </cfRule>
  </conditionalFormatting>
  <conditionalFormatting sqref="O104:R104">
    <cfRule type="cellIs" dxfId="228" priority="27" operator="equal">
      <formula>""</formula>
    </cfRule>
  </conditionalFormatting>
  <conditionalFormatting sqref="I110">
    <cfRule type="cellIs" dxfId="227" priority="26" operator="equal">
      <formula>"tu"</formula>
    </cfRule>
  </conditionalFormatting>
  <conditionalFormatting sqref="O110:R110">
    <cfRule type="cellIs" dxfId="226" priority="25" operator="equal">
      <formula>""</formula>
    </cfRule>
  </conditionalFormatting>
  <conditionalFormatting sqref="I113">
    <cfRule type="cellIs" dxfId="225" priority="24" operator="equal">
      <formula>"tu"</formula>
    </cfRule>
  </conditionalFormatting>
  <conditionalFormatting sqref="O113:R113">
    <cfRule type="cellIs" dxfId="224" priority="23" operator="equal">
      <formula>""</formula>
    </cfRule>
  </conditionalFormatting>
  <conditionalFormatting sqref="I114">
    <cfRule type="cellIs" dxfId="223" priority="22" operator="equal">
      <formula>"tu"</formula>
    </cfRule>
  </conditionalFormatting>
  <conditionalFormatting sqref="O114:R114">
    <cfRule type="cellIs" dxfId="222" priority="21" operator="equal">
      <formula>""</formula>
    </cfRule>
  </conditionalFormatting>
  <conditionalFormatting sqref="I115">
    <cfRule type="cellIs" dxfId="221" priority="20" operator="equal">
      <formula>"tu"</formula>
    </cfRule>
  </conditionalFormatting>
  <conditionalFormatting sqref="O115:R115">
    <cfRule type="cellIs" dxfId="220" priority="19" operator="equal">
      <formula>""</formula>
    </cfRule>
  </conditionalFormatting>
  <conditionalFormatting sqref="I116">
    <cfRule type="cellIs" dxfId="219" priority="18" operator="equal">
      <formula>"tu"</formula>
    </cfRule>
  </conditionalFormatting>
  <conditionalFormatting sqref="O116:R116">
    <cfRule type="cellIs" dxfId="218" priority="17" operator="equal">
      <formula>""</formula>
    </cfRule>
  </conditionalFormatting>
  <conditionalFormatting sqref="I117">
    <cfRule type="cellIs" dxfId="217" priority="16" operator="equal">
      <formula>"tu"</formula>
    </cfRule>
  </conditionalFormatting>
  <conditionalFormatting sqref="O117:R117">
    <cfRule type="cellIs" dxfId="216" priority="15" operator="equal">
      <formula>""</formula>
    </cfRule>
  </conditionalFormatting>
  <conditionalFormatting sqref="I118">
    <cfRule type="cellIs" dxfId="215" priority="14" operator="equal">
      <formula>"tu"</formula>
    </cfRule>
  </conditionalFormatting>
  <conditionalFormatting sqref="O118:R118">
    <cfRule type="cellIs" dxfId="214" priority="13" operator="equal">
      <formula>""</formula>
    </cfRule>
  </conditionalFormatting>
  <conditionalFormatting sqref="I119">
    <cfRule type="cellIs" dxfId="213" priority="12" operator="equal">
      <formula>"tu"</formula>
    </cfRule>
  </conditionalFormatting>
  <conditionalFormatting sqref="O119:R119">
    <cfRule type="cellIs" dxfId="212" priority="11" operator="equal">
      <formula>""</formula>
    </cfRule>
  </conditionalFormatting>
  <conditionalFormatting sqref="I120">
    <cfRule type="cellIs" dxfId="211" priority="10" operator="equal">
      <formula>"tu"</formula>
    </cfRule>
  </conditionalFormatting>
  <conditionalFormatting sqref="O120:R120">
    <cfRule type="cellIs" dxfId="210" priority="9" operator="equal">
      <formula>""</formula>
    </cfRule>
  </conditionalFormatting>
  <conditionalFormatting sqref="I123">
    <cfRule type="cellIs" dxfId="209" priority="8" operator="equal">
      <formula>"tu"</formula>
    </cfRule>
  </conditionalFormatting>
  <conditionalFormatting sqref="O123:R123">
    <cfRule type="cellIs" dxfId="208" priority="7" operator="equal">
      <formula>""</formula>
    </cfRule>
  </conditionalFormatting>
  <conditionalFormatting sqref="I124">
    <cfRule type="cellIs" dxfId="207" priority="6" operator="equal">
      <formula>"tu"</formula>
    </cfRule>
  </conditionalFormatting>
  <conditionalFormatting sqref="O124:R124">
    <cfRule type="cellIs" dxfId="206" priority="5" operator="equal">
      <formula>""</formula>
    </cfRule>
  </conditionalFormatting>
  <conditionalFormatting sqref="I125">
    <cfRule type="cellIs" dxfId="205" priority="4" operator="equal">
      <formula>"tu"</formula>
    </cfRule>
  </conditionalFormatting>
  <conditionalFormatting sqref="O125:R125">
    <cfRule type="cellIs" dxfId="204" priority="3" operator="equal">
      <formula>""</formula>
    </cfRule>
  </conditionalFormatting>
  <conditionalFormatting sqref="I132">
    <cfRule type="cellIs" dxfId="203" priority="2" operator="equal">
      <formula>"tu"</formula>
    </cfRule>
  </conditionalFormatting>
  <conditionalFormatting sqref="O132:R132">
    <cfRule type="cellIs" dxfId="202" priority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BE70B-5058-4F45-A79D-35FA0E549120}">
  <sheetPr codeName="Sheet15">
    <tabColor rgb="FFFFFF99"/>
    <outlinePr summaryBelow="0" summaryRight="0"/>
  </sheetPr>
  <dimension ref="A1:GJ1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InpS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198"/>
      <c r="B7" s="198"/>
      <c r="C7" s="199"/>
      <c r="D7" s="200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collapsed="1" x14ac:dyDescent="0.35">
      <c r="A8" s="198" t="s">
        <v>169</v>
      </c>
      <c r="B8" s="198"/>
      <c r="C8" s="199"/>
      <c r="D8" s="200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s="235" customFormat="1" hidden="1" outlineLevel="1" x14ac:dyDescent="0.35">
      <c r="A9" s="251"/>
      <c r="B9" s="251"/>
      <c r="C9" s="252"/>
      <c r="D9" s="253"/>
      <c r="E9" s="255" t="s">
        <v>936</v>
      </c>
      <c r="F9" s="255"/>
      <c r="G9" s="255" t="s">
        <v>98</v>
      </c>
      <c r="H9" s="255">
        <f xml:space="preserve"> SUM(J9:GJ9)</f>
        <v>1.0000000000000007</v>
      </c>
      <c r="I9" s="255"/>
      <c r="J9" s="347"/>
      <c r="K9" s="347"/>
      <c r="L9" s="347"/>
      <c r="M9" s="347"/>
      <c r="N9" s="347"/>
      <c r="O9" s="347"/>
      <c r="P9" s="347">
        <v>0.1</v>
      </c>
      <c r="Q9" s="347">
        <f xml:space="preserve"> 90% / 41</f>
        <v>2.1951219512195124E-2</v>
      </c>
      <c r="R9" s="347">
        <f t="shared" ref="R9:BE9" si="0" xml:space="preserve"> 90% / 41</f>
        <v>2.1951219512195124E-2</v>
      </c>
      <c r="S9" s="347">
        <f t="shared" si="0"/>
        <v>2.1951219512195124E-2</v>
      </c>
      <c r="T9" s="347">
        <f t="shared" si="0"/>
        <v>2.1951219512195124E-2</v>
      </c>
      <c r="U9" s="347">
        <f t="shared" si="0"/>
        <v>2.1951219512195124E-2</v>
      </c>
      <c r="V9" s="347">
        <f t="shared" si="0"/>
        <v>2.1951219512195124E-2</v>
      </c>
      <c r="W9" s="347">
        <f t="shared" si="0"/>
        <v>2.1951219512195124E-2</v>
      </c>
      <c r="X9" s="347">
        <f t="shared" si="0"/>
        <v>2.1951219512195124E-2</v>
      </c>
      <c r="Y9" s="347">
        <f t="shared" si="0"/>
        <v>2.1951219512195124E-2</v>
      </c>
      <c r="Z9" s="347">
        <f t="shared" si="0"/>
        <v>2.1951219512195124E-2</v>
      </c>
      <c r="AA9" s="347">
        <f t="shared" si="0"/>
        <v>2.1951219512195124E-2</v>
      </c>
      <c r="AB9" s="347">
        <f t="shared" si="0"/>
        <v>2.1951219512195124E-2</v>
      </c>
      <c r="AC9" s="347">
        <f t="shared" si="0"/>
        <v>2.1951219512195124E-2</v>
      </c>
      <c r="AD9" s="347">
        <f t="shared" si="0"/>
        <v>2.1951219512195124E-2</v>
      </c>
      <c r="AE9" s="347">
        <f t="shared" si="0"/>
        <v>2.1951219512195124E-2</v>
      </c>
      <c r="AF9" s="347">
        <f t="shared" si="0"/>
        <v>2.1951219512195124E-2</v>
      </c>
      <c r="AG9" s="347">
        <f t="shared" si="0"/>
        <v>2.1951219512195124E-2</v>
      </c>
      <c r="AH9" s="347">
        <f t="shared" si="0"/>
        <v>2.1951219512195124E-2</v>
      </c>
      <c r="AI9" s="347">
        <f t="shared" si="0"/>
        <v>2.1951219512195124E-2</v>
      </c>
      <c r="AJ9" s="347">
        <f t="shared" si="0"/>
        <v>2.1951219512195124E-2</v>
      </c>
      <c r="AK9" s="347">
        <f t="shared" si="0"/>
        <v>2.1951219512195124E-2</v>
      </c>
      <c r="AL9" s="347">
        <f t="shared" si="0"/>
        <v>2.1951219512195124E-2</v>
      </c>
      <c r="AM9" s="347">
        <f t="shared" si="0"/>
        <v>2.1951219512195124E-2</v>
      </c>
      <c r="AN9" s="347">
        <f t="shared" si="0"/>
        <v>2.1951219512195124E-2</v>
      </c>
      <c r="AO9" s="347">
        <f t="shared" si="0"/>
        <v>2.1951219512195124E-2</v>
      </c>
      <c r="AP9" s="347">
        <f t="shared" si="0"/>
        <v>2.1951219512195124E-2</v>
      </c>
      <c r="AQ9" s="347">
        <f t="shared" si="0"/>
        <v>2.1951219512195124E-2</v>
      </c>
      <c r="AR9" s="347">
        <f t="shared" si="0"/>
        <v>2.1951219512195124E-2</v>
      </c>
      <c r="AS9" s="347">
        <f t="shared" si="0"/>
        <v>2.1951219512195124E-2</v>
      </c>
      <c r="AT9" s="347">
        <f t="shared" si="0"/>
        <v>2.1951219512195124E-2</v>
      </c>
      <c r="AU9" s="347">
        <f t="shared" si="0"/>
        <v>2.1951219512195124E-2</v>
      </c>
      <c r="AV9" s="347">
        <f t="shared" si="0"/>
        <v>2.1951219512195124E-2</v>
      </c>
      <c r="AW9" s="347">
        <f t="shared" si="0"/>
        <v>2.1951219512195124E-2</v>
      </c>
      <c r="AX9" s="347">
        <f t="shared" si="0"/>
        <v>2.1951219512195124E-2</v>
      </c>
      <c r="AY9" s="347">
        <f t="shared" si="0"/>
        <v>2.1951219512195124E-2</v>
      </c>
      <c r="AZ9" s="347">
        <f t="shared" si="0"/>
        <v>2.1951219512195124E-2</v>
      </c>
      <c r="BA9" s="347">
        <f t="shared" si="0"/>
        <v>2.1951219512195124E-2</v>
      </c>
      <c r="BB9" s="347">
        <f t="shared" si="0"/>
        <v>2.1951219512195124E-2</v>
      </c>
      <c r="BC9" s="347">
        <f t="shared" si="0"/>
        <v>2.1951219512195124E-2</v>
      </c>
      <c r="BD9" s="347">
        <f t="shared" si="0"/>
        <v>2.1951219512195124E-2</v>
      </c>
      <c r="BE9" s="347">
        <f t="shared" si="0"/>
        <v>2.1951219512195124E-2</v>
      </c>
      <c r="BF9" s="347"/>
      <c r="BG9" s="347"/>
      <c r="BH9" s="347"/>
      <c r="BI9" s="347"/>
      <c r="BJ9" s="347"/>
      <c r="BK9" s="347"/>
      <c r="BL9" s="347"/>
      <c r="BM9" s="347"/>
      <c r="BN9" s="347"/>
      <c r="BO9" s="347"/>
      <c r="BP9" s="347"/>
      <c r="BQ9" s="347"/>
      <c r="BR9" s="347"/>
      <c r="BS9" s="347"/>
      <c r="BT9" s="347"/>
      <c r="BU9" s="347"/>
      <c r="BV9" s="347"/>
      <c r="BW9" s="347"/>
      <c r="BX9" s="347"/>
      <c r="BY9" s="347"/>
      <c r="BZ9" s="347"/>
      <c r="CA9" s="347"/>
      <c r="CB9" s="347"/>
      <c r="CC9" s="347"/>
      <c r="CD9" s="347"/>
      <c r="CE9" s="347"/>
      <c r="CF9" s="347"/>
      <c r="CG9" s="347"/>
      <c r="CH9" s="347"/>
      <c r="CI9" s="347"/>
      <c r="CJ9" s="347"/>
      <c r="CK9" s="347"/>
      <c r="CL9" s="347"/>
      <c r="CM9" s="347"/>
      <c r="CN9" s="347"/>
      <c r="CO9" s="347"/>
      <c r="CP9" s="347"/>
      <c r="CQ9" s="347"/>
      <c r="CR9" s="347"/>
      <c r="CS9" s="347"/>
      <c r="CT9" s="347"/>
      <c r="CU9" s="347"/>
      <c r="CV9" s="347"/>
      <c r="CW9" s="347"/>
      <c r="CX9" s="347"/>
      <c r="CY9" s="347"/>
      <c r="CZ9" s="347"/>
      <c r="DA9" s="347"/>
      <c r="DB9" s="347"/>
      <c r="DC9" s="347"/>
      <c r="DD9" s="347"/>
      <c r="DE9" s="347"/>
      <c r="DF9" s="347"/>
      <c r="DG9" s="347"/>
      <c r="DH9" s="347"/>
      <c r="DI9" s="347"/>
      <c r="DJ9" s="347"/>
      <c r="DK9" s="347"/>
      <c r="DL9" s="347"/>
      <c r="DM9" s="347"/>
      <c r="DN9" s="347"/>
      <c r="DO9" s="347"/>
      <c r="DP9" s="347"/>
      <c r="DQ9" s="347"/>
      <c r="DR9" s="347"/>
      <c r="DS9" s="347"/>
      <c r="DT9" s="347"/>
      <c r="DU9" s="347"/>
      <c r="DV9" s="347"/>
      <c r="DW9" s="347"/>
      <c r="DX9" s="347"/>
      <c r="DY9" s="347"/>
      <c r="DZ9" s="347"/>
      <c r="EA9" s="347"/>
      <c r="EB9" s="347"/>
      <c r="EC9" s="347"/>
      <c r="ED9" s="347"/>
      <c r="EE9" s="347"/>
      <c r="EF9" s="347"/>
      <c r="EG9" s="347"/>
      <c r="EH9" s="347"/>
      <c r="EI9" s="347"/>
      <c r="EJ9" s="347"/>
      <c r="EK9" s="347"/>
      <c r="EL9" s="347"/>
      <c r="EM9" s="347"/>
      <c r="EN9" s="347"/>
      <c r="EO9" s="347"/>
      <c r="EP9" s="347"/>
      <c r="EQ9" s="347"/>
      <c r="ER9" s="347"/>
      <c r="ES9" s="347"/>
      <c r="ET9" s="347"/>
      <c r="EU9" s="347"/>
      <c r="EV9" s="347"/>
      <c r="EW9" s="347"/>
      <c r="EX9" s="347"/>
      <c r="EY9" s="347"/>
      <c r="EZ9" s="347"/>
      <c r="FA9" s="347"/>
      <c r="FB9" s="347"/>
      <c r="FC9" s="347"/>
      <c r="FD9" s="347"/>
      <c r="FE9" s="347"/>
      <c r="FF9" s="347"/>
      <c r="FG9" s="347"/>
      <c r="FH9" s="347"/>
      <c r="FI9" s="347"/>
      <c r="FJ9" s="347"/>
      <c r="FK9" s="347"/>
      <c r="FL9" s="347"/>
      <c r="FM9" s="347"/>
      <c r="FN9" s="347"/>
      <c r="FO9" s="347"/>
      <c r="FP9" s="347"/>
      <c r="FQ9" s="347"/>
      <c r="FR9" s="347"/>
      <c r="FS9" s="347"/>
      <c r="FT9" s="347"/>
      <c r="FU9" s="347"/>
      <c r="FV9" s="347"/>
      <c r="FW9" s="347"/>
      <c r="FX9" s="347"/>
      <c r="FY9" s="347"/>
      <c r="FZ9" s="347"/>
      <c r="GA9" s="347"/>
      <c r="GB9" s="347"/>
      <c r="GC9" s="347"/>
      <c r="GD9" s="347"/>
      <c r="GE9" s="347"/>
      <c r="GF9" s="347"/>
      <c r="GG9" s="347"/>
      <c r="GH9" s="347"/>
      <c r="GI9" s="347"/>
      <c r="GJ9" s="347"/>
    </row>
    <row r="10" spans="1:192" hidden="1" outlineLevel="1" x14ac:dyDescent="0.35">
      <c r="A10" s="198"/>
      <c r="B10" s="198"/>
      <c r="C10" s="199"/>
      <c r="D10" s="200"/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7"/>
      <c r="BA10" s="197"/>
      <c r="BB10" s="197"/>
      <c r="BC10" s="197"/>
      <c r="BD10" s="197"/>
      <c r="BE10" s="197"/>
      <c r="BF10" s="197"/>
      <c r="BG10" s="197"/>
      <c r="BH10" s="197"/>
      <c r="BI10" s="197"/>
      <c r="BJ10" s="197"/>
      <c r="BK10" s="197"/>
      <c r="BL10" s="197"/>
      <c r="BM10" s="197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197"/>
      <c r="DI10" s="197"/>
      <c r="DJ10" s="197"/>
      <c r="DK10" s="197"/>
      <c r="DL10" s="197"/>
      <c r="DM10" s="197"/>
      <c r="DN10" s="197"/>
      <c r="DO10" s="197"/>
      <c r="DP10" s="197"/>
      <c r="DQ10" s="197"/>
      <c r="DR10" s="197"/>
      <c r="DS10" s="197"/>
      <c r="DT10" s="197"/>
      <c r="DU10" s="197"/>
      <c r="DV10" s="197"/>
      <c r="DW10" s="197"/>
      <c r="DX10" s="197"/>
      <c r="DY10" s="197"/>
      <c r="DZ10" s="197"/>
      <c r="EA10" s="197"/>
      <c r="EB10" s="197"/>
      <c r="EC10" s="197"/>
      <c r="ED10" s="197"/>
      <c r="EE10" s="197"/>
      <c r="EF10" s="197"/>
      <c r="EG10" s="197"/>
      <c r="EH10" s="197"/>
      <c r="EI10" s="197"/>
      <c r="EJ10" s="197"/>
      <c r="EK10" s="197"/>
      <c r="EL10" s="197"/>
      <c r="EM10" s="197"/>
      <c r="EN10" s="197"/>
      <c r="EO10" s="197"/>
      <c r="EP10" s="197"/>
      <c r="EQ10" s="197"/>
      <c r="ER10" s="197"/>
      <c r="ES10" s="197"/>
      <c r="ET10" s="197"/>
      <c r="EU10" s="197"/>
      <c r="EV10" s="197"/>
      <c r="EW10" s="197"/>
      <c r="EX10" s="197"/>
      <c r="EY10" s="197"/>
      <c r="EZ10" s="197"/>
      <c r="FA10" s="197"/>
      <c r="FB10" s="197"/>
      <c r="FC10" s="197"/>
      <c r="FD10" s="197"/>
      <c r="FE10" s="197"/>
      <c r="FF10" s="197"/>
      <c r="FG10" s="197"/>
      <c r="FH10" s="197"/>
      <c r="FI10" s="197"/>
      <c r="FJ10" s="197"/>
      <c r="FK10" s="197"/>
      <c r="FL10" s="197"/>
      <c r="FM10" s="197"/>
      <c r="FN10" s="197"/>
      <c r="FO10" s="197"/>
      <c r="FP10" s="197"/>
      <c r="FQ10" s="197"/>
      <c r="FR10" s="197"/>
      <c r="FS10" s="197"/>
      <c r="FT10" s="197"/>
      <c r="FU10" s="197"/>
      <c r="FV10" s="197"/>
      <c r="FW10" s="197"/>
      <c r="FX10" s="197"/>
      <c r="FY10" s="197"/>
      <c r="FZ10" s="197"/>
      <c r="GA10" s="197"/>
      <c r="GB10" s="197"/>
      <c r="GC10" s="197"/>
      <c r="GD10" s="197"/>
      <c r="GE10" s="197"/>
      <c r="GF10" s="197"/>
      <c r="GG10" s="197"/>
      <c r="GH10" s="197"/>
      <c r="GI10" s="197"/>
      <c r="GJ10" s="197"/>
    </row>
    <row r="11" spans="1:192" hidden="1" outlineLevel="1" x14ac:dyDescent="0.35">
      <c r="A11" s="198"/>
      <c r="B11" s="198"/>
      <c r="C11" s="199"/>
      <c r="D11" s="200"/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  <c r="AL11" s="197"/>
      <c r="AM11" s="197"/>
      <c r="AN11" s="197"/>
      <c r="AO11" s="197"/>
      <c r="AP11" s="197"/>
      <c r="AQ11" s="197"/>
      <c r="AR11" s="197"/>
      <c r="AS11" s="197"/>
      <c r="AT11" s="197"/>
      <c r="AU11" s="197"/>
      <c r="AV11" s="197"/>
      <c r="AW11" s="197"/>
      <c r="AX11" s="197"/>
      <c r="AY11" s="197"/>
      <c r="AZ11" s="197"/>
      <c r="BA11" s="197"/>
      <c r="BB11" s="197"/>
      <c r="BC11" s="197"/>
      <c r="BD11" s="197"/>
      <c r="BE11" s="197"/>
      <c r="BF11" s="197"/>
      <c r="BG11" s="197"/>
      <c r="BH11" s="197"/>
      <c r="BI11" s="197"/>
      <c r="BJ11" s="197"/>
      <c r="BK11" s="197"/>
      <c r="BL11" s="197"/>
      <c r="BM11" s="197"/>
      <c r="BN11" s="197"/>
      <c r="BO11" s="197"/>
      <c r="BP11" s="197"/>
      <c r="BQ11" s="197"/>
      <c r="BR11" s="197"/>
      <c r="BS11" s="197"/>
      <c r="BT11" s="197"/>
      <c r="BU11" s="197"/>
      <c r="BV11" s="197"/>
      <c r="BW11" s="197"/>
      <c r="BX11" s="197"/>
      <c r="BY11" s="197"/>
      <c r="BZ11" s="197"/>
      <c r="CA11" s="197"/>
      <c r="CB11" s="197"/>
      <c r="CC11" s="197"/>
      <c r="CD11" s="197"/>
      <c r="CE11" s="197"/>
      <c r="CF11" s="197"/>
      <c r="CG11" s="197"/>
      <c r="CH11" s="197"/>
      <c r="CI11" s="197"/>
      <c r="CJ11" s="197"/>
      <c r="CK11" s="197"/>
      <c r="CL11" s="197"/>
      <c r="CM11" s="197"/>
      <c r="CN11" s="197"/>
      <c r="CO11" s="197"/>
      <c r="CP11" s="197"/>
      <c r="CQ11" s="197"/>
      <c r="CR11" s="197"/>
      <c r="CS11" s="197"/>
      <c r="CT11" s="197"/>
      <c r="CU11" s="197"/>
      <c r="CV11" s="197"/>
      <c r="CW11" s="197"/>
      <c r="CX11" s="197"/>
      <c r="CY11" s="197"/>
      <c r="CZ11" s="197"/>
      <c r="DA11" s="197"/>
      <c r="DB11" s="197"/>
      <c r="DC11" s="197"/>
      <c r="DD11" s="197"/>
      <c r="DE11" s="197"/>
      <c r="DF11" s="197"/>
      <c r="DG11" s="197"/>
      <c r="DH11" s="197"/>
      <c r="DI11" s="197"/>
      <c r="DJ11" s="197"/>
      <c r="DK11" s="197"/>
      <c r="DL11" s="197"/>
      <c r="DM11" s="197"/>
      <c r="DN11" s="197"/>
      <c r="DO11" s="197"/>
      <c r="DP11" s="197"/>
      <c r="DQ11" s="197"/>
      <c r="DR11" s="197"/>
      <c r="DS11" s="197"/>
      <c r="DT11" s="197"/>
      <c r="DU11" s="197"/>
      <c r="DV11" s="197"/>
      <c r="DW11" s="197"/>
      <c r="DX11" s="197"/>
      <c r="DY11" s="197"/>
      <c r="DZ11" s="197"/>
      <c r="EA11" s="197"/>
      <c r="EB11" s="197"/>
      <c r="EC11" s="197"/>
      <c r="ED11" s="197"/>
      <c r="EE11" s="197"/>
      <c r="EF11" s="197"/>
      <c r="EG11" s="197"/>
      <c r="EH11" s="197"/>
      <c r="EI11" s="197"/>
      <c r="EJ11" s="197"/>
      <c r="EK11" s="197"/>
      <c r="EL11" s="197"/>
      <c r="EM11" s="197"/>
      <c r="EN11" s="197"/>
      <c r="EO11" s="197"/>
      <c r="EP11" s="197"/>
      <c r="EQ11" s="197"/>
      <c r="ER11" s="197"/>
      <c r="ES11" s="197"/>
      <c r="ET11" s="197"/>
      <c r="EU11" s="197"/>
      <c r="EV11" s="197"/>
      <c r="EW11" s="197"/>
      <c r="EX11" s="197"/>
      <c r="EY11" s="197"/>
      <c r="EZ11" s="197"/>
      <c r="FA11" s="197"/>
      <c r="FB11" s="197"/>
      <c r="FC11" s="197"/>
      <c r="FD11" s="197"/>
      <c r="FE11" s="197"/>
      <c r="FF11" s="197"/>
      <c r="FG11" s="197"/>
      <c r="FH11" s="197"/>
      <c r="FI11" s="197"/>
      <c r="FJ11" s="197"/>
      <c r="FK11" s="197"/>
      <c r="FL11" s="197"/>
      <c r="FM11" s="197"/>
      <c r="FN11" s="197"/>
      <c r="FO11" s="197"/>
      <c r="FP11" s="197"/>
      <c r="FQ11" s="197"/>
      <c r="FR11" s="197"/>
      <c r="FS11" s="197"/>
      <c r="FT11" s="197"/>
      <c r="FU11" s="197"/>
      <c r="FV11" s="197"/>
      <c r="FW11" s="197"/>
      <c r="FX11" s="197"/>
      <c r="FY11" s="197"/>
      <c r="FZ11" s="197"/>
      <c r="GA11" s="197"/>
      <c r="GB11" s="197"/>
      <c r="GC11" s="197"/>
      <c r="GD11" s="197"/>
      <c r="GE11" s="197"/>
      <c r="GF11" s="197"/>
      <c r="GG11" s="197"/>
      <c r="GH11" s="197"/>
      <c r="GI11" s="197"/>
      <c r="GJ11" s="197"/>
    </row>
    <row r="12" spans="1:192" hidden="1" outlineLevel="1" x14ac:dyDescent="0.35">
      <c r="A12" s="198"/>
      <c r="B12" s="198"/>
      <c r="C12" s="199"/>
      <c r="D12" s="200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</row>
    <row r="13" spans="1:192" hidden="1" outlineLevel="1" x14ac:dyDescent="0.35">
      <c r="A13" s="198"/>
      <c r="B13" s="198"/>
      <c r="C13" s="199"/>
      <c r="D13" s="200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  <c r="AL13" s="197"/>
      <c r="AM13" s="197"/>
      <c r="AN13" s="197"/>
      <c r="AO13" s="197"/>
      <c r="AP13" s="197"/>
      <c r="AQ13" s="197"/>
      <c r="AR13" s="197"/>
      <c r="AS13" s="197"/>
      <c r="AT13" s="197"/>
      <c r="AU13" s="197"/>
      <c r="AV13" s="197"/>
      <c r="AW13" s="197"/>
      <c r="AX13" s="197"/>
      <c r="AY13" s="197"/>
      <c r="AZ13" s="197"/>
      <c r="BA13" s="197"/>
      <c r="BB13" s="197"/>
      <c r="BC13" s="197"/>
      <c r="BD13" s="197"/>
      <c r="BE13" s="197"/>
      <c r="BF13" s="197"/>
      <c r="BG13" s="197"/>
      <c r="BH13" s="197"/>
      <c r="BI13" s="197"/>
      <c r="BJ13" s="197"/>
      <c r="BK13" s="197"/>
      <c r="BL13" s="197"/>
      <c r="BM13" s="197"/>
      <c r="BN13" s="197"/>
      <c r="BO13" s="197"/>
      <c r="BP13" s="197"/>
      <c r="BQ13" s="197"/>
      <c r="BR13" s="197"/>
      <c r="BS13" s="197"/>
      <c r="BT13" s="197"/>
      <c r="BU13" s="197"/>
      <c r="BV13" s="197"/>
      <c r="BW13" s="197"/>
      <c r="BX13" s="197"/>
      <c r="BY13" s="197"/>
      <c r="BZ13" s="197"/>
      <c r="CA13" s="197"/>
      <c r="CB13" s="197"/>
      <c r="CC13" s="197"/>
      <c r="CD13" s="197"/>
      <c r="CE13" s="197"/>
      <c r="CF13" s="197"/>
      <c r="CG13" s="197"/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  <c r="CS13" s="197"/>
      <c r="CT13" s="197"/>
      <c r="CU13" s="197"/>
      <c r="CV13" s="197"/>
      <c r="CW13" s="197"/>
      <c r="CX13" s="197"/>
      <c r="CY13" s="197"/>
      <c r="CZ13" s="197"/>
      <c r="DA13" s="197"/>
      <c r="DB13" s="197"/>
      <c r="DC13" s="197"/>
      <c r="DD13" s="197"/>
      <c r="DE13" s="197"/>
      <c r="DF13" s="197"/>
      <c r="DG13" s="197"/>
      <c r="DH13" s="197"/>
      <c r="DI13" s="197"/>
      <c r="DJ13" s="197"/>
      <c r="DK13" s="197"/>
      <c r="DL13" s="197"/>
      <c r="DM13" s="197"/>
      <c r="DN13" s="197"/>
      <c r="DO13" s="197"/>
      <c r="DP13" s="197"/>
      <c r="DQ13" s="197"/>
      <c r="DR13" s="197"/>
      <c r="DS13" s="197"/>
      <c r="DT13" s="197"/>
      <c r="DU13" s="197"/>
      <c r="DV13" s="197"/>
      <c r="DW13" s="197"/>
      <c r="DX13" s="197"/>
      <c r="DY13" s="197"/>
      <c r="DZ13" s="197"/>
      <c r="EA13" s="197"/>
      <c r="EB13" s="197"/>
      <c r="EC13" s="197"/>
      <c r="ED13" s="197"/>
      <c r="EE13" s="197"/>
      <c r="EF13" s="197"/>
      <c r="EG13" s="197"/>
      <c r="EH13" s="197"/>
      <c r="EI13" s="197"/>
      <c r="EJ13" s="197"/>
      <c r="EK13" s="197"/>
      <c r="EL13" s="197"/>
      <c r="EM13" s="197"/>
      <c r="EN13" s="197"/>
      <c r="EO13" s="197"/>
      <c r="EP13" s="197"/>
      <c r="EQ13" s="197"/>
      <c r="ER13" s="197"/>
      <c r="ES13" s="197"/>
      <c r="ET13" s="197"/>
      <c r="EU13" s="197"/>
      <c r="EV13" s="197"/>
      <c r="EW13" s="197"/>
      <c r="EX13" s="197"/>
      <c r="EY13" s="197"/>
      <c r="EZ13" s="197"/>
      <c r="FA13" s="197"/>
      <c r="FB13" s="197"/>
      <c r="FC13" s="197"/>
      <c r="FD13" s="197"/>
      <c r="FE13" s="197"/>
      <c r="FF13" s="197"/>
      <c r="FG13" s="197"/>
      <c r="FH13" s="197"/>
      <c r="FI13" s="197"/>
      <c r="FJ13" s="197"/>
      <c r="FK13" s="197"/>
      <c r="FL13" s="197"/>
      <c r="FM13" s="197"/>
      <c r="FN13" s="197"/>
      <c r="FO13" s="197"/>
      <c r="FP13" s="197"/>
      <c r="FQ13" s="197"/>
      <c r="FR13" s="197"/>
      <c r="FS13" s="197"/>
      <c r="FT13" s="197"/>
      <c r="FU13" s="197"/>
      <c r="FV13" s="197"/>
      <c r="FW13" s="197"/>
      <c r="FX13" s="197"/>
      <c r="FY13" s="197"/>
      <c r="FZ13" s="197"/>
      <c r="GA13" s="197"/>
      <c r="GB13" s="197"/>
      <c r="GC13" s="197"/>
      <c r="GD13" s="197"/>
      <c r="GE13" s="197"/>
      <c r="GF13" s="197"/>
      <c r="GG13" s="197"/>
      <c r="GH13" s="197"/>
      <c r="GI13" s="197"/>
      <c r="GJ13" s="197"/>
    </row>
    <row r="14" spans="1:192" hidden="1" outlineLevel="1" x14ac:dyDescent="0.35">
      <c r="A14" s="198"/>
      <c r="B14" s="198"/>
      <c r="C14" s="199"/>
      <c r="D14" s="200"/>
      <c r="E14" s="197"/>
      <c r="F14" s="197"/>
      <c r="G14" s="197"/>
      <c r="H14" s="197"/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  <c r="AL14" s="197"/>
      <c r="AM14" s="197"/>
      <c r="AN14" s="197"/>
      <c r="AO14" s="197"/>
      <c r="AP14" s="197"/>
      <c r="AQ14" s="197"/>
      <c r="AR14" s="197"/>
      <c r="AS14" s="197"/>
      <c r="AT14" s="197"/>
      <c r="AU14" s="197"/>
      <c r="AV14" s="197"/>
      <c r="AW14" s="197"/>
      <c r="AX14" s="197"/>
      <c r="AY14" s="197"/>
      <c r="AZ14" s="197"/>
      <c r="BA14" s="197"/>
      <c r="BB14" s="197"/>
      <c r="BC14" s="197"/>
      <c r="BD14" s="197"/>
      <c r="BE14" s="197"/>
      <c r="BF14" s="197"/>
      <c r="BG14" s="197"/>
      <c r="BH14" s="197"/>
      <c r="BI14" s="197"/>
      <c r="BJ14" s="197"/>
      <c r="BK14" s="197"/>
      <c r="BL14" s="197"/>
      <c r="BM14" s="197"/>
      <c r="BN14" s="197"/>
      <c r="BO14" s="197"/>
      <c r="BP14" s="197"/>
      <c r="BQ14" s="197"/>
      <c r="BR14" s="197"/>
      <c r="BS14" s="197"/>
      <c r="BT14" s="197"/>
      <c r="BU14" s="197"/>
      <c r="BV14" s="197"/>
      <c r="BW14" s="197"/>
      <c r="BX14" s="197"/>
      <c r="BY14" s="197"/>
      <c r="BZ14" s="197"/>
      <c r="CA14" s="197"/>
      <c r="CB14" s="197"/>
      <c r="CC14" s="197"/>
      <c r="CD14" s="197"/>
      <c r="CE14" s="197"/>
      <c r="CF14" s="197"/>
      <c r="CG14" s="197"/>
      <c r="CH14" s="197"/>
      <c r="CI14" s="197"/>
      <c r="CJ14" s="197"/>
      <c r="CK14" s="197"/>
      <c r="CL14" s="197"/>
      <c r="CM14" s="197"/>
      <c r="CN14" s="197"/>
      <c r="CO14" s="197"/>
      <c r="CP14" s="197"/>
      <c r="CQ14" s="197"/>
      <c r="CR14" s="197"/>
      <c r="CS14" s="197"/>
      <c r="CT14" s="197"/>
      <c r="CU14" s="197"/>
      <c r="CV14" s="197"/>
      <c r="CW14" s="197"/>
      <c r="CX14" s="197"/>
      <c r="CY14" s="197"/>
      <c r="CZ14" s="197"/>
      <c r="DA14" s="197"/>
      <c r="DB14" s="197"/>
      <c r="DC14" s="197"/>
      <c r="DD14" s="197"/>
      <c r="DE14" s="197"/>
      <c r="DF14" s="197"/>
      <c r="DG14" s="197"/>
      <c r="DH14" s="197"/>
      <c r="DI14" s="197"/>
      <c r="DJ14" s="197"/>
      <c r="DK14" s="197"/>
      <c r="DL14" s="197"/>
      <c r="DM14" s="197"/>
      <c r="DN14" s="197"/>
      <c r="DO14" s="197"/>
      <c r="DP14" s="197"/>
      <c r="DQ14" s="197"/>
      <c r="DR14" s="197"/>
      <c r="DS14" s="197"/>
      <c r="DT14" s="197"/>
      <c r="DU14" s="197"/>
      <c r="DV14" s="197"/>
      <c r="DW14" s="197"/>
      <c r="DX14" s="197"/>
      <c r="DY14" s="197"/>
      <c r="DZ14" s="197"/>
      <c r="EA14" s="197"/>
      <c r="EB14" s="197"/>
      <c r="EC14" s="197"/>
      <c r="ED14" s="197"/>
      <c r="EE14" s="197"/>
      <c r="EF14" s="197"/>
      <c r="EG14" s="197"/>
      <c r="EH14" s="197"/>
      <c r="EI14" s="197"/>
      <c r="EJ14" s="197"/>
      <c r="EK14" s="197"/>
      <c r="EL14" s="197"/>
      <c r="EM14" s="197"/>
      <c r="EN14" s="197"/>
      <c r="EO14" s="197"/>
      <c r="EP14" s="197"/>
      <c r="EQ14" s="197"/>
      <c r="ER14" s="197"/>
      <c r="ES14" s="197"/>
      <c r="ET14" s="197"/>
      <c r="EU14" s="197"/>
      <c r="EV14" s="197"/>
      <c r="EW14" s="197"/>
      <c r="EX14" s="197"/>
      <c r="EY14" s="197"/>
      <c r="EZ14" s="197"/>
      <c r="FA14" s="197"/>
      <c r="FB14" s="197"/>
      <c r="FC14" s="197"/>
      <c r="FD14" s="197"/>
      <c r="FE14" s="197"/>
      <c r="FF14" s="197"/>
      <c r="FG14" s="197"/>
      <c r="FH14" s="197"/>
      <c r="FI14" s="197"/>
      <c r="FJ14" s="197"/>
      <c r="FK14" s="197"/>
      <c r="FL14" s="197"/>
      <c r="FM14" s="197"/>
      <c r="FN14" s="197"/>
      <c r="FO14" s="197"/>
      <c r="FP14" s="197"/>
      <c r="FQ14" s="197"/>
      <c r="FR14" s="197"/>
      <c r="FS14" s="197"/>
      <c r="FT14" s="197"/>
      <c r="FU14" s="197"/>
      <c r="FV14" s="197"/>
      <c r="FW14" s="197"/>
      <c r="FX14" s="197"/>
      <c r="FY14" s="197"/>
      <c r="FZ14" s="197"/>
      <c r="GA14" s="197"/>
      <c r="GB14" s="197"/>
      <c r="GC14" s="197"/>
      <c r="GD14" s="197"/>
      <c r="GE14" s="197"/>
      <c r="GF14" s="197"/>
      <c r="GG14" s="197"/>
      <c r="GH14" s="197"/>
      <c r="GI14" s="197"/>
      <c r="GJ14" s="197"/>
    </row>
    <row r="15" spans="1:192" hidden="1" outlineLevel="1" x14ac:dyDescent="0.35">
      <c r="A15" s="198"/>
      <c r="B15" s="198"/>
      <c r="C15" s="199"/>
      <c r="D15" s="200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197"/>
      <c r="AS15" s="197"/>
      <c r="AT15" s="197"/>
      <c r="AU15" s="197"/>
      <c r="AV15" s="197"/>
      <c r="AW15" s="197"/>
      <c r="AX15" s="197"/>
      <c r="AY15" s="197"/>
      <c r="AZ15" s="197"/>
      <c r="BA15" s="197"/>
      <c r="BB15" s="197"/>
      <c r="BC15" s="197"/>
      <c r="BD15" s="197"/>
      <c r="BE15" s="197"/>
      <c r="BF15" s="197"/>
      <c r="BG15" s="197"/>
      <c r="BH15" s="197"/>
      <c r="BI15" s="197"/>
      <c r="BJ15" s="197"/>
      <c r="BK15" s="197"/>
      <c r="BL15" s="197"/>
      <c r="BM15" s="197"/>
      <c r="BN15" s="197"/>
      <c r="BO15" s="197"/>
      <c r="BP15" s="197"/>
      <c r="BQ15" s="197"/>
      <c r="BR15" s="197"/>
      <c r="BS15" s="197"/>
      <c r="BT15" s="197"/>
      <c r="BU15" s="197"/>
      <c r="BV15" s="197"/>
      <c r="BW15" s="197"/>
      <c r="BX15" s="197"/>
      <c r="BY15" s="197"/>
      <c r="BZ15" s="197"/>
      <c r="CA15" s="197"/>
      <c r="CB15" s="197"/>
      <c r="CC15" s="197"/>
      <c r="CD15" s="197"/>
      <c r="CE15" s="197"/>
      <c r="CF15" s="197"/>
      <c r="CG15" s="197"/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197"/>
      <c r="DI15" s="197"/>
      <c r="DJ15" s="197"/>
      <c r="DK15" s="197"/>
      <c r="DL15" s="197"/>
      <c r="DM15" s="197"/>
      <c r="DN15" s="197"/>
      <c r="DO15" s="197"/>
      <c r="DP15" s="197"/>
      <c r="DQ15" s="197"/>
      <c r="DR15" s="197"/>
      <c r="DS15" s="197"/>
      <c r="DT15" s="197"/>
      <c r="DU15" s="197"/>
      <c r="DV15" s="197"/>
      <c r="DW15" s="197"/>
      <c r="DX15" s="197"/>
      <c r="DY15" s="197"/>
      <c r="DZ15" s="197"/>
      <c r="EA15" s="197"/>
      <c r="EB15" s="197"/>
      <c r="EC15" s="197"/>
      <c r="ED15" s="197"/>
      <c r="EE15" s="197"/>
      <c r="EF15" s="197"/>
      <c r="EG15" s="197"/>
      <c r="EH15" s="197"/>
      <c r="EI15" s="197"/>
      <c r="EJ15" s="197"/>
      <c r="EK15" s="197"/>
      <c r="EL15" s="197"/>
      <c r="EM15" s="197"/>
      <c r="EN15" s="197"/>
      <c r="EO15" s="197"/>
      <c r="EP15" s="197"/>
      <c r="EQ15" s="197"/>
      <c r="ER15" s="197"/>
      <c r="ES15" s="197"/>
      <c r="ET15" s="197"/>
      <c r="EU15" s="197"/>
      <c r="EV15" s="197"/>
      <c r="EW15" s="197"/>
      <c r="EX15" s="197"/>
      <c r="EY15" s="197"/>
      <c r="EZ15" s="197"/>
      <c r="FA15" s="197"/>
      <c r="FB15" s="197"/>
      <c r="FC15" s="197"/>
      <c r="FD15" s="197"/>
      <c r="FE15" s="197"/>
      <c r="FF15" s="197"/>
      <c r="FG15" s="197"/>
      <c r="FH15" s="197"/>
      <c r="FI15" s="197"/>
      <c r="FJ15" s="197"/>
      <c r="FK15" s="197"/>
      <c r="FL15" s="197"/>
      <c r="FM15" s="197"/>
      <c r="FN15" s="197"/>
      <c r="FO15" s="197"/>
      <c r="FP15" s="197"/>
      <c r="FQ15" s="197"/>
      <c r="FR15" s="197"/>
      <c r="FS15" s="197"/>
      <c r="FT15" s="197"/>
      <c r="FU15" s="197"/>
      <c r="FV15" s="197"/>
      <c r="FW15" s="197"/>
      <c r="FX15" s="197"/>
      <c r="FY15" s="197"/>
      <c r="FZ15" s="197"/>
      <c r="GA15" s="197"/>
      <c r="GB15" s="197"/>
      <c r="GC15" s="197"/>
      <c r="GD15" s="197"/>
      <c r="GE15" s="197"/>
      <c r="GF15" s="197"/>
      <c r="GG15" s="197"/>
      <c r="GH15" s="197"/>
      <c r="GI15" s="197"/>
      <c r="GJ15" s="197"/>
    </row>
    <row r="16" spans="1:192" hidden="1" outlineLevel="1" x14ac:dyDescent="0.35">
      <c r="A16" s="198"/>
      <c r="B16" s="198"/>
      <c r="C16" s="199"/>
      <c r="D16" s="200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  <c r="BX16" s="197"/>
      <c r="BY16" s="197"/>
      <c r="BZ16" s="197"/>
      <c r="CA16" s="197"/>
      <c r="CB16" s="197"/>
      <c r="CC16" s="197"/>
      <c r="CD16" s="197"/>
      <c r="CE16" s="197"/>
      <c r="CF16" s="197"/>
      <c r="CG16" s="197"/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197"/>
      <c r="DI16" s="197"/>
      <c r="DJ16" s="197"/>
      <c r="DK16" s="197"/>
      <c r="DL16" s="197"/>
      <c r="DM16" s="197"/>
      <c r="DN16" s="197"/>
      <c r="DO16" s="197"/>
      <c r="DP16" s="197"/>
      <c r="DQ16" s="197"/>
      <c r="DR16" s="197"/>
      <c r="DS16" s="197"/>
      <c r="DT16" s="197"/>
      <c r="DU16" s="197"/>
      <c r="DV16" s="197"/>
      <c r="DW16" s="197"/>
      <c r="DX16" s="197"/>
      <c r="DY16" s="197"/>
      <c r="DZ16" s="197"/>
      <c r="EA16" s="197"/>
      <c r="EB16" s="197"/>
      <c r="EC16" s="197"/>
      <c r="ED16" s="197"/>
      <c r="EE16" s="197"/>
      <c r="EF16" s="197"/>
      <c r="EG16" s="197"/>
      <c r="EH16" s="197"/>
      <c r="EI16" s="197"/>
      <c r="EJ16" s="197"/>
      <c r="EK16" s="197"/>
      <c r="EL16" s="197"/>
      <c r="EM16" s="197"/>
      <c r="EN16" s="197"/>
      <c r="EO16" s="197"/>
      <c r="EP16" s="197"/>
      <c r="EQ16" s="197"/>
      <c r="ER16" s="197"/>
      <c r="ES16" s="197"/>
      <c r="ET16" s="197"/>
      <c r="EU16" s="197"/>
      <c r="EV16" s="197"/>
      <c r="EW16" s="197"/>
      <c r="EX16" s="197"/>
      <c r="EY16" s="197"/>
      <c r="EZ16" s="197"/>
      <c r="FA16" s="197"/>
      <c r="FB16" s="197"/>
      <c r="FC16" s="197"/>
      <c r="FD16" s="197"/>
      <c r="FE16" s="197"/>
      <c r="FF16" s="197"/>
      <c r="FG16" s="197"/>
      <c r="FH16" s="197"/>
      <c r="FI16" s="197"/>
      <c r="FJ16" s="197"/>
      <c r="FK16" s="197"/>
      <c r="FL16" s="197"/>
      <c r="FM16" s="197"/>
      <c r="FN16" s="197"/>
      <c r="FO16" s="197"/>
      <c r="FP16" s="197"/>
      <c r="FQ16" s="197"/>
      <c r="FR16" s="197"/>
      <c r="FS16" s="197"/>
      <c r="FT16" s="197"/>
      <c r="FU16" s="197"/>
      <c r="FV16" s="197"/>
      <c r="FW16" s="197"/>
      <c r="FX16" s="197"/>
      <c r="FY16" s="197"/>
      <c r="FZ16" s="197"/>
      <c r="GA16" s="197"/>
      <c r="GB16" s="197"/>
      <c r="GC16" s="197"/>
      <c r="GD16" s="197"/>
      <c r="GE16" s="197"/>
      <c r="GF16" s="197"/>
      <c r="GG16" s="197"/>
      <c r="GH16" s="197"/>
      <c r="GI16" s="197"/>
      <c r="GJ16" s="197"/>
    </row>
    <row r="17" spans="1:192" x14ac:dyDescent="0.35">
      <c r="A17" s="198"/>
      <c r="B17" s="198"/>
      <c r="C17" s="199"/>
      <c r="D17" s="200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  <c r="AL17" s="197"/>
      <c r="AM17" s="197"/>
      <c r="AN17" s="197"/>
      <c r="AO17" s="197"/>
      <c r="AP17" s="197"/>
      <c r="AQ17" s="197"/>
      <c r="AR17" s="197"/>
      <c r="AS17" s="197"/>
      <c r="AT17" s="197"/>
      <c r="AU17" s="197"/>
      <c r="AV17" s="197"/>
      <c r="AW17" s="197"/>
      <c r="AX17" s="197"/>
      <c r="AY17" s="197"/>
      <c r="AZ17" s="197"/>
      <c r="BA17" s="197"/>
      <c r="BB17" s="197"/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  <c r="BM17" s="197"/>
      <c r="BN17" s="197"/>
      <c r="BO17" s="197"/>
      <c r="BP17" s="197"/>
      <c r="BQ17" s="197"/>
      <c r="BR17" s="197"/>
      <c r="BS17" s="197"/>
      <c r="BT17" s="197"/>
      <c r="BU17" s="197"/>
      <c r="BV17" s="197"/>
      <c r="BW17" s="197"/>
      <c r="BX17" s="197"/>
      <c r="BY17" s="197"/>
      <c r="BZ17" s="197"/>
      <c r="CA17" s="197"/>
      <c r="CB17" s="197"/>
      <c r="CC17" s="197"/>
      <c r="CD17" s="197"/>
      <c r="CE17" s="197"/>
      <c r="CF17" s="197"/>
      <c r="CG17" s="197"/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197"/>
      <c r="DI17" s="197"/>
      <c r="DJ17" s="197"/>
      <c r="DK17" s="197"/>
      <c r="DL17" s="197"/>
      <c r="DM17" s="197"/>
      <c r="DN17" s="197"/>
      <c r="DO17" s="197"/>
      <c r="DP17" s="197"/>
      <c r="DQ17" s="197"/>
      <c r="DR17" s="197"/>
      <c r="DS17" s="197"/>
      <c r="DT17" s="197"/>
      <c r="DU17" s="197"/>
      <c r="DV17" s="197"/>
      <c r="DW17" s="197"/>
      <c r="DX17" s="197"/>
      <c r="DY17" s="197"/>
      <c r="DZ17" s="197"/>
      <c r="EA17" s="197"/>
      <c r="EB17" s="197"/>
      <c r="EC17" s="197"/>
      <c r="ED17" s="197"/>
      <c r="EE17" s="197"/>
      <c r="EF17" s="197"/>
      <c r="EG17" s="197"/>
      <c r="EH17" s="197"/>
      <c r="EI17" s="197"/>
      <c r="EJ17" s="197"/>
      <c r="EK17" s="197"/>
      <c r="EL17" s="197"/>
      <c r="EM17" s="197"/>
      <c r="EN17" s="197"/>
      <c r="EO17" s="197"/>
      <c r="EP17" s="197"/>
      <c r="EQ17" s="197"/>
      <c r="ER17" s="197"/>
      <c r="ES17" s="197"/>
      <c r="ET17" s="197"/>
      <c r="EU17" s="197"/>
      <c r="EV17" s="197"/>
      <c r="EW17" s="197"/>
      <c r="EX17" s="197"/>
      <c r="EY17" s="197"/>
      <c r="EZ17" s="197"/>
      <c r="FA17" s="197"/>
      <c r="FB17" s="197"/>
      <c r="FC17" s="197"/>
      <c r="FD17" s="197"/>
      <c r="FE17" s="197"/>
      <c r="FF17" s="197"/>
      <c r="FG17" s="197"/>
      <c r="FH17" s="197"/>
      <c r="FI17" s="197"/>
      <c r="FJ17" s="197"/>
      <c r="FK17" s="197"/>
      <c r="FL17" s="197"/>
      <c r="FM17" s="197"/>
      <c r="FN17" s="197"/>
      <c r="FO17" s="197"/>
      <c r="FP17" s="197"/>
      <c r="FQ17" s="197"/>
      <c r="FR17" s="197"/>
      <c r="FS17" s="197"/>
      <c r="FT17" s="197"/>
      <c r="FU17" s="197"/>
      <c r="FV17" s="197"/>
      <c r="FW17" s="197"/>
      <c r="FX17" s="197"/>
      <c r="FY17" s="197"/>
      <c r="FZ17" s="197"/>
      <c r="GA17" s="197"/>
      <c r="GB17" s="197"/>
      <c r="GC17" s="197"/>
      <c r="GD17" s="197"/>
      <c r="GE17" s="197"/>
      <c r="GF17" s="197"/>
      <c r="GG17" s="197"/>
      <c r="GH17" s="197"/>
      <c r="GI17" s="197"/>
      <c r="GJ17" s="197"/>
    </row>
    <row r="18" spans="1:192" x14ac:dyDescent="0.35">
      <c r="A18" s="198" t="s">
        <v>61</v>
      </c>
      <c r="B18" s="198"/>
      <c r="C18" s="199"/>
      <c r="D18" s="200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  <c r="AL18" s="197"/>
      <c r="AM18" s="197"/>
      <c r="AN18" s="197"/>
      <c r="AO18" s="197"/>
      <c r="AP18" s="197"/>
      <c r="AQ18" s="197"/>
      <c r="AR18" s="197"/>
      <c r="AS18" s="197"/>
      <c r="AT18" s="197"/>
      <c r="AU18" s="197"/>
      <c r="AV18" s="197"/>
      <c r="AW18" s="197"/>
      <c r="AX18" s="197"/>
      <c r="AY18" s="197"/>
      <c r="AZ18" s="197"/>
      <c r="BA18" s="197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  <c r="BM18" s="197"/>
      <c r="BN18" s="197"/>
      <c r="BO18" s="197"/>
      <c r="BP18" s="197"/>
      <c r="BQ18" s="197"/>
      <c r="BR18" s="197"/>
      <c r="BS18" s="197"/>
      <c r="BT18" s="197"/>
      <c r="BU18" s="197"/>
      <c r="BV18" s="197"/>
      <c r="BW18" s="197"/>
      <c r="BX18" s="197"/>
      <c r="BY18" s="197"/>
      <c r="BZ18" s="197"/>
      <c r="CA18" s="197"/>
      <c r="CB18" s="197"/>
      <c r="CC18" s="197"/>
      <c r="CD18" s="197"/>
      <c r="CE18" s="197"/>
      <c r="CF18" s="197"/>
      <c r="CG18" s="197"/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197"/>
      <c r="DI18" s="197"/>
      <c r="DJ18" s="197"/>
      <c r="DK18" s="197"/>
      <c r="DL18" s="197"/>
      <c r="DM18" s="197"/>
      <c r="DN18" s="197"/>
      <c r="DO18" s="197"/>
      <c r="DP18" s="197"/>
      <c r="DQ18" s="197"/>
      <c r="DR18" s="197"/>
      <c r="DS18" s="197"/>
      <c r="DT18" s="197"/>
      <c r="DU18" s="197"/>
      <c r="DV18" s="197"/>
      <c r="DW18" s="197"/>
      <c r="DX18" s="197"/>
      <c r="DY18" s="197"/>
      <c r="DZ18" s="197"/>
      <c r="EA18" s="197"/>
      <c r="EB18" s="197"/>
      <c r="EC18" s="197"/>
      <c r="ED18" s="197"/>
      <c r="EE18" s="197"/>
      <c r="EF18" s="197"/>
      <c r="EG18" s="197"/>
      <c r="EH18" s="197"/>
      <c r="EI18" s="197"/>
      <c r="EJ18" s="197"/>
      <c r="EK18" s="197"/>
      <c r="EL18" s="197"/>
      <c r="EM18" s="197"/>
      <c r="EN18" s="197"/>
      <c r="EO18" s="197"/>
      <c r="EP18" s="197"/>
      <c r="EQ18" s="197"/>
      <c r="ER18" s="197"/>
      <c r="ES18" s="197"/>
      <c r="ET18" s="197"/>
      <c r="EU18" s="197"/>
      <c r="EV18" s="197"/>
      <c r="EW18" s="197"/>
      <c r="EX18" s="197"/>
      <c r="EY18" s="197"/>
      <c r="EZ18" s="197"/>
      <c r="FA18" s="197"/>
      <c r="FB18" s="197"/>
      <c r="FC18" s="197"/>
      <c r="FD18" s="197"/>
      <c r="FE18" s="197"/>
      <c r="FF18" s="197"/>
      <c r="FG18" s="197"/>
      <c r="FH18" s="197"/>
      <c r="FI18" s="197"/>
      <c r="FJ18" s="197"/>
      <c r="FK18" s="197"/>
      <c r="FL18" s="197"/>
      <c r="FM18" s="197"/>
      <c r="FN18" s="197"/>
      <c r="FO18" s="197"/>
      <c r="FP18" s="197"/>
      <c r="FQ18" s="197"/>
      <c r="FR18" s="197"/>
      <c r="FS18" s="197"/>
      <c r="FT18" s="197"/>
      <c r="FU18" s="197"/>
      <c r="FV18" s="197"/>
      <c r="FW18" s="197"/>
      <c r="FX18" s="197"/>
      <c r="FY18" s="197"/>
      <c r="FZ18" s="197"/>
      <c r="GA18" s="197"/>
      <c r="GB18" s="197"/>
      <c r="GC18" s="197"/>
      <c r="GD18" s="197"/>
      <c r="GE18" s="197"/>
      <c r="GF18" s="197"/>
      <c r="GG18" s="197"/>
      <c r="GH18" s="197"/>
      <c r="GI18" s="197"/>
      <c r="GJ18" s="197"/>
    </row>
  </sheetData>
  <conditionalFormatting sqref="J3:GJ3">
    <cfRule type="cellIs" dxfId="201" priority="8" stopIfTrue="1" operator="equal">
      <formula>"Construction"</formula>
    </cfRule>
    <cfRule type="cellIs" dxfId="200" priority="9" stopIfTrue="1" operator="equal">
      <formula>"Operations"</formula>
    </cfRule>
  </conditionalFormatting>
  <conditionalFormatting sqref="J3:GJ3">
    <cfRule type="cellIs" dxfId="199" priority="7" operator="equal">
      <formula>"Fin Close"</formula>
    </cfRule>
  </conditionalFormatting>
  <conditionalFormatting sqref="J3:GJ3">
    <cfRule type="cellIs" dxfId="198" priority="5" operator="equal">
      <formula>"PPA ext."</formula>
    </cfRule>
    <cfRule type="cellIs" dxfId="197" priority="6" operator="equal">
      <formula>"Delay"</formula>
    </cfRule>
  </conditionalFormatting>
  <conditionalFormatting sqref="F2:F4">
    <cfRule type="cellIs" dxfId="196" priority="1" stopIfTrue="1" operator="notEqual">
      <formula>0</formula>
    </cfRule>
    <cfRule type="cellIs" dxfId="195" priority="2" stopIfTrue="1" operator="equal">
      <formula>""</formula>
    </cfRule>
  </conditionalFormatting>
  <conditionalFormatting sqref="F2:F4">
    <cfRule type="cellIs" dxfId="194" priority="3" stopIfTrue="1" operator="notEqual">
      <formula>0</formula>
    </cfRule>
    <cfRule type="cellIs" dxfId="193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1B0F0-9948-4985-803C-1AA4568E601B}">
  <sheetPr codeName="Sheet19">
    <outlinePr summaryBelow="0" summaryRight="0"/>
  </sheetPr>
  <dimension ref="A1:KT4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306" ht="25.15" x14ac:dyDescent="0.35">
      <c r="A1" s="21" t="str">
        <f ca="1" xml:space="preserve"> RIGHT(CELL("filename", A1), LEN(CELL("filename", A1)) - SEARCH("]", CELL("filename", A1))) &amp; " - " &amp; InpC!F3</f>
        <v>Solve - Base case 1</v>
      </c>
    </row>
    <row r="2" spans="1:306" x14ac:dyDescent="0.35">
      <c r="A2" s="43"/>
      <c r="B2" s="43"/>
      <c r="C2" s="44"/>
      <c r="D2" s="45"/>
      <c r="E2" s="31"/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306" x14ac:dyDescent="0.35">
      <c r="E3" s="15"/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306" x14ac:dyDescent="0.35">
      <c r="E4" s="166"/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306" x14ac:dyDescent="0.35">
      <c r="E5" s="2"/>
      <c r="F5" s="34"/>
      <c r="G5" s="35"/>
      <c r="H5" s="34"/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306" x14ac:dyDescent="0.35">
      <c r="A7" s="13" t="s">
        <v>215</v>
      </c>
    </row>
    <row r="11" spans="1:306" x14ac:dyDescent="0.35">
      <c r="F11" s="416"/>
    </row>
    <row r="14" spans="1:306" x14ac:dyDescent="0.35">
      <c r="A14" s="382" t="s">
        <v>213</v>
      </c>
      <c r="B14" s="382"/>
      <c r="C14" s="383"/>
      <c r="D14" s="384"/>
      <c r="E14" s="349"/>
      <c r="F14" s="349"/>
      <c r="G14" s="349"/>
      <c r="H14" s="349"/>
      <c r="I14" s="370"/>
      <c r="J14" s="349"/>
      <c r="K14" s="349"/>
      <c r="L14" s="349"/>
      <c r="M14" s="349"/>
      <c r="N14" s="349"/>
      <c r="O14" s="349"/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  <c r="AC14" s="349"/>
      <c r="AD14" s="349"/>
      <c r="AE14" s="349"/>
      <c r="AF14" s="349"/>
      <c r="AG14" s="349"/>
      <c r="AH14" s="349"/>
      <c r="AI14" s="349"/>
      <c r="AJ14" s="349"/>
      <c r="AK14" s="349"/>
      <c r="AL14" s="349"/>
      <c r="AM14" s="349"/>
      <c r="AN14" s="349"/>
      <c r="AO14" s="349"/>
      <c r="AP14" s="349"/>
      <c r="AQ14" s="349"/>
      <c r="AR14" s="349"/>
      <c r="AS14" s="349"/>
      <c r="AT14" s="349"/>
      <c r="AU14" s="349"/>
      <c r="AV14" s="349"/>
      <c r="AW14" s="349"/>
      <c r="AX14" s="349"/>
      <c r="AY14" s="349"/>
      <c r="AZ14" s="349"/>
      <c r="BA14" s="349"/>
      <c r="BB14" s="349"/>
      <c r="BC14" s="349"/>
      <c r="BD14" s="349"/>
      <c r="BE14" s="349"/>
      <c r="BF14" s="349"/>
      <c r="BG14" s="349"/>
      <c r="BH14" s="349"/>
      <c r="BI14" s="349"/>
      <c r="BJ14" s="349"/>
      <c r="BK14" s="349"/>
      <c r="BL14" s="349"/>
      <c r="BM14" s="349"/>
      <c r="BN14" s="349"/>
      <c r="BO14" s="349"/>
      <c r="BP14" s="349"/>
      <c r="BQ14" s="349"/>
      <c r="BR14" s="349"/>
      <c r="BS14" s="349"/>
      <c r="BT14" s="349"/>
      <c r="BU14" s="349"/>
      <c r="BV14" s="349"/>
      <c r="BW14" s="349"/>
      <c r="BX14" s="349"/>
      <c r="BY14" s="349"/>
      <c r="BZ14" s="349"/>
      <c r="CA14" s="349"/>
      <c r="CB14" s="349"/>
      <c r="CC14" s="349"/>
      <c r="CD14" s="349"/>
      <c r="CE14" s="349"/>
      <c r="CF14" s="349"/>
      <c r="CG14" s="349"/>
      <c r="CH14" s="349"/>
      <c r="CI14" s="349"/>
      <c r="CJ14" s="349"/>
      <c r="CK14" s="349"/>
      <c r="CL14" s="349"/>
      <c r="CM14" s="349"/>
      <c r="CN14" s="349"/>
      <c r="CO14" s="349"/>
      <c r="CP14" s="349"/>
      <c r="CQ14" s="349"/>
      <c r="CR14" s="349"/>
      <c r="CS14" s="349"/>
      <c r="CT14" s="349"/>
      <c r="CU14" s="349"/>
      <c r="CV14" s="349"/>
      <c r="CW14" s="349"/>
      <c r="CX14" s="349"/>
      <c r="CY14" s="349"/>
      <c r="CZ14" s="349"/>
      <c r="DA14" s="349"/>
      <c r="DB14" s="349"/>
      <c r="DC14" s="349"/>
      <c r="DD14" s="349"/>
      <c r="DE14" s="349"/>
      <c r="DF14" s="349"/>
      <c r="DG14" s="349"/>
      <c r="DH14" s="349"/>
      <c r="DI14" s="349"/>
      <c r="DJ14" s="349"/>
      <c r="DK14" s="349"/>
      <c r="DL14" s="349"/>
      <c r="DM14" s="349"/>
      <c r="DN14" s="349"/>
      <c r="DO14" s="349"/>
      <c r="DP14" s="349"/>
      <c r="DQ14" s="349"/>
      <c r="DR14" s="349"/>
      <c r="DS14" s="349"/>
      <c r="DT14" s="349"/>
      <c r="DU14" s="349"/>
      <c r="DV14" s="349"/>
      <c r="DW14" s="349"/>
      <c r="DX14" s="349"/>
      <c r="DY14" s="349"/>
      <c r="DZ14" s="349"/>
      <c r="EA14" s="349"/>
      <c r="EB14" s="349"/>
      <c r="EC14" s="349"/>
      <c r="ED14" s="349"/>
      <c r="EE14" s="349"/>
      <c r="EF14" s="349"/>
      <c r="EG14" s="349"/>
      <c r="EH14" s="349"/>
      <c r="EI14" s="349"/>
      <c r="EJ14" s="349"/>
      <c r="EK14" s="349"/>
      <c r="EL14" s="349"/>
      <c r="EM14" s="349"/>
      <c r="EN14" s="349"/>
      <c r="EO14" s="349"/>
      <c r="EP14" s="349"/>
      <c r="EQ14" s="349"/>
      <c r="ER14" s="349"/>
      <c r="ES14" s="349"/>
      <c r="ET14" s="349"/>
      <c r="EU14" s="349"/>
      <c r="EV14" s="349"/>
      <c r="EW14" s="349"/>
      <c r="EX14" s="349"/>
      <c r="EY14" s="349"/>
      <c r="EZ14" s="349"/>
      <c r="FA14" s="349"/>
      <c r="FB14" s="349"/>
      <c r="FC14" s="349"/>
      <c r="FD14" s="349"/>
      <c r="FE14" s="349"/>
      <c r="FF14" s="349"/>
      <c r="FG14" s="349"/>
      <c r="FH14" s="349"/>
      <c r="FI14" s="349"/>
      <c r="FJ14" s="349"/>
      <c r="FK14" s="349"/>
      <c r="FL14" s="349"/>
      <c r="FM14" s="349"/>
      <c r="FN14" s="349"/>
      <c r="FO14" s="349"/>
      <c r="FP14" s="349"/>
      <c r="FQ14" s="349"/>
      <c r="FR14" s="349"/>
      <c r="FS14" s="349"/>
      <c r="FT14" s="349"/>
      <c r="FU14" s="349"/>
      <c r="FV14" s="349"/>
      <c r="FW14" s="349"/>
      <c r="FX14" s="349"/>
      <c r="FY14" s="349"/>
      <c r="FZ14" s="349"/>
      <c r="GA14" s="349"/>
      <c r="GB14" s="349"/>
      <c r="GC14" s="349"/>
      <c r="GD14" s="349"/>
      <c r="GE14" s="349"/>
      <c r="GF14" s="349"/>
      <c r="GG14" s="349"/>
      <c r="GH14" s="349"/>
      <c r="GI14" s="349"/>
      <c r="GJ14" s="349"/>
    </row>
    <row r="15" spans="1:306" x14ac:dyDescent="0.35">
      <c r="A15" s="382"/>
      <c r="B15" s="382"/>
      <c r="C15" s="383"/>
      <c r="D15" s="384"/>
      <c r="E15" s="349"/>
      <c r="F15" s="349"/>
      <c r="G15" s="349"/>
      <c r="H15" s="349"/>
      <c r="I15" s="370"/>
      <c r="J15" s="349"/>
      <c r="K15" s="349"/>
      <c r="L15" s="349"/>
      <c r="M15" s="349"/>
      <c r="N15" s="349"/>
      <c r="O15" s="349"/>
      <c r="P15" s="349"/>
      <c r="Q15" s="349"/>
      <c r="R15" s="349"/>
      <c r="S15" s="349"/>
      <c r="T15" s="349"/>
      <c r="U15" s="349"/>
      <c r="V15" s="349"/>
      <c r="W15" s="349"/>
      <c r="X15" s="349"/>
      <c r="Y15" s="349"/>
      <c r="Z15" s="349"/>
      <c r="AA15" s="349"/>
      <c r="AB15" s="349"/>
      <c r="AC15" s="349"/>
      <c r="AD15" s="349"/>
      <c r="AE15" s="349"/>
      <c r="AF15" s="349"/>
      <c r="AG15" s="349"/>
      <c r="AH15" s="349"/>
      <c r="AI15" s="349"/>
      <c r="AJ15" s="349"/>
      <c r="AK15" s="349"/>
      <c r="AL15" s="349"/>
      <c r="AM15" s="349"/>
      <c r="AN15" s="349"/>
      <c r="AO15" s="349"/>
      <c r="AP15" s="349"/>
      <c r="AQ15" s="349"/>
      <c r="AR15" s="349"/>
      <c r="AS15" s="349"/>
      <c r="AT15" s="349"/>
      <c r="AU15" s="349"/>
      <c r="AV15" s="349"/>
      <c r="AW15" s="349"/>
      <c r="AX15" s="349"/>
      <c r="AY15" s="349"/>
      <c r="AZ15" s="349"/>
      <c r="BA15" s="349"/>
      <c r="BB15" s="349"/>
      <c r="BC15" s="349"/>
      <c r="BD15" s="349"/>
      <c r="BE15" s="349"/>
      <c r="BF15" s="349"/>
      <c r="BG15" s="349"/>
      <c r="BH15" s="349"/>
      <c r="BI15" s="349"/>
      <c r="BJ15" s="349"/>
      <c r="BK15" s="349"/>
      <c r="BL15" s="349"/>
      <c r="BM15" s="349"/>
      <c r="BN15" s="349"/>
      <c r="BO15" s="349"/>
      <c r="BP15" s="349"/>
      <c r="BQ15" s="349"/>
      <c r="BR15" s="349"/>
      <c r="BS15" s="349"/>
      <c r="BT15" s="349"/>
      <c r="BU15" s="349"/>
      <c r="BV15" s="349"/>
      <c r="BW15" s="349"/>
      <c r="BX15" s="349"/>
      <c r="BY15" s="349"/>
      <c r="BZ15" s="349"/>
      <c r="CA15" s="349"/>
      <c r="CB15" s="349"/>
      <c r="CC15" s="349"/>
      <c r="CD15" s="349"/>
      <c r="CE15" s="349"/>
      <c r="CF15" s="349"/>
      <c r="CG15" s="349"/>
      <c r="CH15" s="349"/>
      <c r="CI15" s="349"/>
      <c r="CJ15" s="349"/>
      <c r="CK15" s="349"/>
      <c r="CL15" s="349"/>
      <c r="CM15" s="349"/>
      <c r="CN15" s="349"/>
      <c r="CO15" s="349"/>
      <c r="CP15" s="349"/>
      <c r="CQ15" s="349"/>
      <c r="CR15" s="349"/>
      <c r="CS15" s="349"/>
      <c r="CT15" s="349"/>
      <c r="CU15" s="349"/>
      <c r="CV15" s="349"/>
      <c r="CW15" s="349"/>
      <c r="CX15" s="349"/>
      <c r="CY15" s="349"/>
      <c r="CZ15" s="349"/>
      <c r="DA15" s="349"/>
      <c r="DB15" s="349"/>
      <c r="DC15" s="349"/>
      <c r="DD15" s="349"/>
      <c r="DE15" s="349"/>
      <c r="DF15" s="349"/>
      <c r="DG15" s="349"/>
      <c r="DH15" s="349"/>
      <c r="DI15" s="349"/>
      <c r="DJ15" s="349"/>
      <c r="DK15" s="349"/>
      <c r="DL15" s="349"/>
      <c r="DM15" s="349"/>
      <c r="DN15" s="349"/>
      <c r="DO15" s="349"/>
      <c r="DP15" s="349"/>
      <c r="DQ15" s="349"/>
      <c r="DR15" s="349"/>
      <c r="DS15" s="349"/>
      <c r="DT15" s="349"/>
      <c r="DU15" s="349"/>
      <c r="DV15" s="349"/>
      <c r="DW15" s="349"/>
      <c r="DX15" s="349"/>
      <c r="DY15" s="349"/>
      <c r="DZ15" s="349"/>
      <c r="EA15" s="349"/>
      <c r="EB15" s="349"/>
      <c r="EC15" s="349"/>
      <c r="ED15" s="349"/>
      <c r="EE15" s="349"/>
      <c r="EF15" s="349"/>
      <c r="EG15" s="349"/>
      <c r="EH15" s="349"/>
      <c r="EI15" s="349"/>
      <c r="EJ15" s="349"/>
      <c r="EK15" s="349"/>
      <c r="EL15" s="349"/>
      <c r="EM15" s="349"/>
      <c r="EN15" s="349"/>
      <c r="EO15" s="349"/>
      <c r="EP15" s="349"/>
      <c r="EQ15" s="349"/>
      <c r="ER15" s="349"/>
      <c r="ES15" s="349"/>
      <c r="ET15" s="349"/>
      <c r="EU15" s="349"/>
      <c r="EV15" s="349"/>
      <c r="EW15" s="349"/>
      <c r="EX15" s="349"/>
      <c r="EY15" s="349"/>
      <c r="EZ15" s="349"/>
      <c r="FA15" s="349"/>
      <c r="FB15" s="349"/>
      <c r="FC15" s="349"/>
      <c r="FD15" s="349"/>
      <c r="FE15" s="349"/>
      <c r="FF15" s="349"/>
      <c r="FG15" s="349"/>
      <c r="FH15" s="349"/>
      <c r="FI15" s="349"/>
      <c r="FJ15" s="349"/>
      <c r="FK15" s="349"/>
      <c r="FL15" s="349"/>
      <c r="FM15" s="349"/>
      <c r="FN15" s="349"/>
      <c r="FO15" s="349"/>
      <c r="FP15" s="349"/>
      <c r="FQ15" s="349"/>
      <c r="FR15" s="349"/>
      <c r="FS15" s="349"/>
      <c r="FT15" s="349"/>
      <c r="FU15" s="349"/>
      <c r="FV15" s="349"/>
      <c r="FW15" s="349"/>
      <c r="FX15" s="349"/>
      <c r="FY15" s="349"/>
      <c r="FZ15" s="349"/>
      <c r="GA15" s="349"/>
      <c r="GB15" s="349"/>
      <c r="GC15" s="349"/>
      <c r="GD15" s="349"/>
      <c r="GE15" s="349"/>
      <c r="GF15" s="349"/>
      <c r="GG15" s="349"/>
      <c r="GH15" s="349"/>
      <c r="GI15" s="349"/>
      <c r="GJ15" s="349"/>
    </row>
    <row r="16" spans="1:306" s="356" customFormat="1" x14ac:dyDescent="0.35">
      <c r="A16" s="385"/>
      <c r="B16" s="385"/>
      <c r="C16" s="386"/>
      <c r="D16" s="387"/>
      <c r="E16" s="486" t="str">
        <f xml:space="preserve"> FS!E$38</f>
        <v>Cashflow available for senior debt</v>
      </c>
      <c r="F16" s="486">
        <f xml:space="preserve"> FS!F$38</f>
        <v>0</v>
      </c>
      <c r="G16" s="486" t="str">
        <f xml:space="preserve"> FS!G$38</f>
        <v>$ 000s</v>
      </c>
      <c r="H16" s="486">
        <f xml:space="preserve"> FS!H$38</f>
        <v>845432.5871159432</v>
      </c>
      <c r="I16" s="486">
        <f xml:space="preserve"> FS!I$38</f>
        <v>0</v>
      </c>
      <c r="J16" s="486">
        <f xml:space="preserve"> FS!J$38</f>
        <v>0</v>
      </c>
      <c r="K16" s="486">
        <f xml:space="preserve"> FS!K$38</f>
        <v>0</v>
      </c>
      <c r="L16" s="486">
        <f xml:space="preserve"> FS!L$38</f>
        <v>0</v>
      </c>
      <c r="M16" s="486">
        <f xml:space="preserve"> FS!M$38</f>
        <v>0</v>
      </c>
      <c r="N16" s="486">
        <f xml:space="preserve"> FS!N$38</f>
        <v>0</v>
      </c>
      <c r="O16" s="486">
        <f xml:space="preserve"> FS!O$38</f>
        <v>0</v>
      </c>
      <c r="P16" s="486">
        <f xml:space="preserve"> FS!P$38</f>
        <v>-2.6643647288437933E-9</v>
      </c>
      <c r="Q16" s="486">
        <f xml:space="preserve"> FS!Q$38</f>
        <v>-1.8515493138693273E-8</v>
      </c>
      <c r="R16" s="486">
        <f xml:space="preserve"> FS!R$38</f>
        <v>-2.6592374524625484E-8</v>
      </c>
      <c r="S16" s="486">
        <f xml:space="preserve"> FS!S$38</f>
        <v>-3.6768028621736448E-8</v>
      </c>
      <c r="T16" s="486">
        <f xml:space="preserve"> FS!T$38</f>
        <v>-4.510945927904686E-8</v>
      </c>
      <c r="U16" s="486">
        <f xml:space="preserve"> FS!U$38</f>
        <v>-5.6383214541710913E-8</v>
      </c>
      <c r="V16" s="486">
        <f xml:space="preserve"> FS!V$38</f>
        <v>-6.6361621975374874E-8</v>
      </c>
      <c r="W16" s="486">
        <f xml:space="preserve"> FS!W$38</f>
        <v>-6.8752115112147294E-8</v>
      </c>
      <c r="X16" s="486">
        <f xml:space="preserve"> FS!X$38</f>
        <v>-8.4899738794774748E-8</v>
      </c>
      <c r="Y16" s="486">
        <f xml:space="preserve"> FS!Y$38</f>
        <v>-9.0845219347102102E-8</v>
      </c>
      <c r="Z16" s="486">
        <f xml:space="preserve"> FS!Z$38</f>
        <v>-1.0199835287494352E-7</v>
      </c>
      <c r="AA16" s="486">
        <f xml:space="preserve"> FS!AA$38</f>
        <v>-1.0598989774734946E-7</v>
      </c>
      <c r="AB16" s="486">
        <f xml:space="preserve"> FS!AB$38</f>
        <v>-1.1600673133216333E-7</v>
      </c>
      <c r="AC16" s="486">
        <f xml:space="preserve"> FS!AC$38</f>
        <v>-1.2163241080997977E-7</v>
      </c>
      <c r="AD16" s="486">
        <f xml:space="preserve"> FS!AD$38</f>
        <v>-1.2207681265863357E-7</v>
      </c>
      <c r="AE16" s="486">
        <f xml:space="preserve"> FS!AE$38</f>
        <v>-1.2948737548867939E-7</v>
      </c>
      <c r="AF16" s="486">
        <f xml:space="preserve"> FS!AF$38</f>
        <v>-1.2744303035105986E-7</v>
      </c>
      <c r="AG16" s="486">
        <f xml:space="preserve"> FS!AG$38</f>
        <v>-1.3268868315208238E-7</v>
      </c>
      <c r="AH16" s="486">
        <f xml:space="preserve"> FS!AH$38</f>
        <v>-1.3238854990049731E-7</v>
      </c>
      <c r="AI16" s="486">
        <f xml:space="preserve"> FS!AI$38</f>
        <v>-1.2235125268489355E-7</v>
      </c>
      <c r="AJ16" s="486">
        <f xml:space="preserve"> FS!AJ$38</f>
        <v>-1.2830946616304573E-7</v>
      </c>
      <c r="AK16" s="486">
        <f xml:space="preserve"> FS!AK$38</f>
        <v>-1.2036684893246274E-7</v>
      </c>
      <c r="AL16" s="486">
        <f xml:space="preserve"> FS!AL$38</f>
        <v>-1.1953818557230989E-7</v>
      </c>
      <c r="AM16" s="486">
        <f xml:space="preserve"> FS!AM$38</f>
        <v>-1.0977794318023371E-7</v>
      </c>
      <c r="AN16" s="486">
        <f xml:space="preserve"> FS!AN$38</f>
        <v>-1.0667565675248625E-7</v>
      </c>
      <c r="AO16" s="486">
        <f xml:space="preserve"> FS!AO$38</f>
        <v>-9.8799546321970411E-8</v>
      </c>
      <c r="AP16" s="486">
        <f xml:space="preserve"> FS!AP$38</f>
        <v>-8.727624845050741E-8</v>
      </c>
      <c r="AQ16" s="486">
        <f xml:space="preserve"> FS!AQ$38</f>
        <v>-8.1377947935834527E-8</v>
      </c>
      <c r="AR16" s="486">
        <f xml:space="preserve"> FS!AR$38</f>
        <v>-6.9511315814452246E-8</v>
      </c>
      <c r="AS16" s="486">
        <f xml:space="preserve"> FS!AS$38</f>
        <v>-6.2411118051386438E-8</v>
      </c>
      <c r="AT16" s="486">
        <f xml:space="preserve"> FS!AT$38</f>
        <v>-5.2561745178536512E-8</v>
      </c>
      <c r="AU16" s="486">
        <f xml:space="preserve"> FS!AU$38</f>
        <v>-3.9421365727321245E-8</v>
      </c>
      <c r="AV16" s="486">
        <f xml:space="preserve"> FS!AV$38</f>
        <v>-3.6397750591277145E-8</v>
      </c>
      <c r="AW16" s="486">
        <f xml:space="preserve"> FS!AW$38</f>
        <v>-2.788510755635798E-8</v>
      </c>
      <c r="AX16" s="486">
        <f xml:space="preserve"> FS!AX$38</f>
        <v>-2.2280801204033196E-8</v>
      </c>
      <c r="AY16" s="486">
        <f xml:space="preserve"> FS!AY$38</f>
        <v>-1.5822934074094519E-8</v>
      </c>
      <c r="AZ16" s="486">
        <f xml:space="preserve"> FS!AZ$38</f>
        <v>-1.4450051821768284E-8</v>
      </c>
      <c r="BA16" s="486">
        <f xml:space="preserve"> FS!BA$38</f>
        <v>-7.357357389992103E-9</v>
      </c>
      <c r="BB16" s="486">
        <f xml:space="preserve"> FS!BB$38</f>
        <v>-1.8781065591610968E-9</v>
      </c>
      <c r="BC16" s="486">
        <f xml:space="preserve"> FS!BC$38</f>
        <v>1.4133547665551305E-9</v>
      </c>
      <c r="BD16" s="486">
        <f xml:space="preserve"> FS!BD$38</f>
        <v>2.9613147489726543E-9</v>
      </c>
      <c r="BE16" s="486">
        <f xml:space="preserve"> FS!BE$38</f>
        <v>2.6593625079840422E-9</v>
      </c>
      <c r="BF16" s="486">
        <f xml:space="preserve"> FS!BF$38</f>
        <v>7350.6817748669682</v>
      </c>
      <c r="BG16" s="486">
        <f xml:space="preserve"> FS!BG$38</f>
        <v>7071.9079108564392</v>
      </c>
      <c r="BH16" s="486">
        <f xml:space="preserve"> FS!BH$38</f>
        <v>7220.4088462742393</v>
      </c>
      <c r="BI16" s="486">
        <f xml:space="preserve"> FS!BI$38</f>
        <v>7250.7528193789512</v>
      </c>
      <c r="BJ16" s="486">
        <f xml:space="preserve"> FS!BJ$38</f>
        <v>7129.3769269601034</v>
      </c>
      <c r="BK16" s="486">
        <f xml:space="preserve"> FS!BK$38</f>
        <v>7248.705608627849</v>
      </c>
      <c r="BL16" s="486">
        <f xml:space="preserve"> FS!BL$38</f>
        <v>7400.919067431093</v>
      </c>
      <c r="BM16" s="486">
        <f xml:space="preserve"> FS!BM$38</f>
        <v>7432.021639863422</v>
      </c>
      <c r="BN16" s="486">
        <f xml:space="preserve"> FS!BN$38</f>
        <v>7369.8164949987622</v>
      </c>
      <c r="BO16" s="486">
        <f xml:space="preserve"> FS!BO$38</f>
        <v>7461.0258212758727</v>
      </c>
      <c r="BP16" s="486">
        <f xml:space="preserve"> FS!BP$38</f>
        <v>7585.9420441168686</v>
      </c>
      <c r="BQ16" s="486">
        <f xml:space="preserve"> FS!BQ$38</f>
        <v>7617.8221808600065</v>
      </c>
      <c r="BR16" s="486">
        <f xml:space="preserve"> FS!BR$38</f>
        <v>7490.301633887455</v>
      </c>
      <c r="BS16" s="486">
        <f xml:space="preserve"> FS!BS$38</f>
        <v>7615.6713300646315</v>
      </c>
      <c r="BT16" s="486">
        <f xml:space="preserve"> FS!BT$38</f>
        <v>7775.5905952197909</v>
      </c>
      <c r="BU16" s="486">
        <f xml:space="preserve"> FS!BU$38</f>
        <v>7808.2677353815079</v>
      </c>
      <c r="BV16" s="486">
        <f xml:space="preserve"> FS!BV$38</f>
        <v>7677.5591747346416</v>
      </c>
      <c r="BW16" s="486">
        <f xml:space="preserve"> FS!BW$38</f>
        <v>7806.0631133162478</v>
      </c>
      <c r="BX16" s="486">
        <f xml:space="preserve"> FS!BX$38</f>
        <v>7969.980360100285</v>
      </c>
      <c r="BY16" s="486">
        <f xml:space="preserve"> FS!BY$38</f>
        <v>8003.4744287660442</v>
      </c>
      <c r="BZ16" s="486">
        <f xml:space="preserve"> FS!BZ$38</f>
        <v>7869.4981541030093</v>
      </c>
      <c r="CA16" s="486">
        <f xml:space="preserve"> FS!CA$38</f>
        <v>8001.2146911491527</v>
      </c>
      <c r="CB16" s="486">
        <f xml:space="preserve"> FS!CB$38</f>
        <v>8169.2298691027927</v>
      </c>
      <c r="CC16" s="486">
        <f xml:space="preserve"> FS!CC$38</f>
        <v>8203.5612894851965</v>
      </c>
      <c r="CD16" s="486">
        <f xml:space="preserve"> FS!CD$38</f>
        <v>8134.8984487203888</v>
      </c>
      <c r="CE16" s="486">
        <f xml:space="preserve"> FS!CE$38</f>
        <v>8235.5764788102842</v>
      </c>
      <c r="CF16" s="486">
        <f xml:space="preserve"> FS!CF$38</f>
        <v>8373.4606158303613</v>
      </c>
      <c r="CG16" s="486">
        <f xml:space="preserve"> FS!CG$38</f>
        <v>8408.6503217223253</v>
      </c>
      <c r="CH16" s="486">
        <f xml:space="preserve"> FS!CH$38</f>
        <v>8267.8914981544713</v>
      </c>
      <c r="CI16" s="486">
        <f xml:space="preserve"> FS!CI$38</f>
        <v>8406.2761848885784</v>
      </c>
      <c r="CJ16" s="486">
        <f xml:space="preserve"> FS!CJ$38</f>
        <v>8582.7971312261216</v>
      </c>
      <c r="CK16" s="486">
        <f xml:space="preserve"> FS!CK$38</f>
        <v>8618.866579765383</v>
      </c>
      <c r="CL16" s="486">
        <f xml:space="preserve"> FS!CL$38</f>
        <v>8474.5887856083355</v>
      </c>
      <c r="CM16" s="486">
        <f xml:space="preserve"> FS!CM$38</f>
        <v>8616.4330895107923</v>
      </c>
      <c r="CN16" s="486">
        <f xml:space="preserve"> FS!CN$38</f>
        <v>8797.3670595067742</v>
      </c>
      <c r="CO16" s="486">
        <f xml:space="preserve"> FS!CO$38</f>
        <v>8834.3382442595175</v>
      </c>
      <c r="CP16" s="486">
        <f xml:space="preserve"> FS!CP$38</f>
        <v>8686.4535052485408</v>
      </c>
      <c r="CQ16" s="486">
        <f xml:space="preserve"> FS!CQ$38</f>
        <v>8831.8439167485612</v>
      </c>
      <c r="CR16" s="486">
        <f xml:space="preserve"> FS!CR$38</f>
        <v>9017.3012359944405</v>
      </c>
      <c r="CS16" s="486">
        <f xml:space="preserve"> FS!CS$38</f>
        <v>9055.1967003660029</v>
      </c>
      <c r="CT16" s="486">
        <f xml:space="preserve"> FS!CT$38</f>
        <v>8979.4057716228781</v>
      </c>
      <c r="CU16" s="486">
        <f xml:space="preserve"> FS!CU$38</f>
        <v>9090.5354790388374</v>
      </c>
      <c r="CV16" s="486">
        <f xml:space="preserve"> FS!CV$38</f>
        <v>9242.7337668943001</v>
      </c>
      <c r="CW16" s="486">
        <f xml:space="preserve"> FS!CW$38</f>
        <v>9281.576617875151</v>
      </c>
      <c r="CX16" s="486">
        <f xml:space="preserve"> FS!CX$38</f>
        <v>9126.2052139517473</v>
      </c>
      <c r="CY16" s="486">
        <f xml:space="preserve"> FS!CY$38</f>
        <v>9278.9560150339566</v>
      </c>
      <c r="CZ16" s="486">
        <f xml:space="preserve"> FS!CZ$38</f>
        <v>9473.8021110666596</v>
      </c>
      <c r="DA16" s="486">
        <f xml:space="preserve"> FS!DA$38</f>
        <v>9513.6160333220323</v>
      </c>
      <c r="DB16" s="486">
        <f xml:space="preserve"> FS!DB$38</f>
        <v>9354.3603443005413</v>
      </c>
      <c r="DC16" s="486">
        <f xml:space="preserve"> FS!DC$38</f>
        <v>9510.9299154098062</v>
      </c>
      <c r="DD16" s="486">
        <f xml:space="preserve"> FS!DD$38</f>
        <v>9710.647163843325</v>
      </c>
      <c r="DE16" s="486">
        <f xml:space="preserve"> FS!DE$38</f>
        <v>9751.4564341550831</v>
      </c>
      <c r="DF16" s="486">
        <f xml:space="preserve"> FS!DF$38</f>
        <v>9588.2193529080541</v>
      </c>
      <c r="DG16" s="486">
        <f xml:space="preserve"> FS!DG$38</f>
        <v>9748.7031632950511</v>
      </c>
      <c r="DH16" s="486">
        <f xml:space="preserve"> FS!DH$38</f>
        <v>9953.4133429394042</v>
      </c>
      <c r="DI16" s="486">
        <f xml:space="preserve"> FS!DI$38</f>
        <v>9995.2428450089556</v>
      </c>
      <c r="DJ16" s="486">
        <f xml:space="preserve"> FS!DJ$38</f>
        <v>9911.5838408698564</v>
      </c>
      <c r="DK16" s="486">
        <f xml:space="preserve"> FS!DK$38</f>
        <v>10034.250244446977</v>
      </c>
      <c r="DL16" s="486">
        <f xml:space="preserve"> FS!DL$38</f>
        <v>10202.248676512892</v>
      </c>
      <c r="DM16" s="486">
        <f xml:space="preserve"> FS!DM$38</f>
        <v>10245.123916134182</v>
      </c>
      <c r="DN16" s="486">
        <f xml:space="preserve"> FS!DN$38</f>
        <v>8124.049560515894</v>
      </c>
      <c r="DO16" s="486">
        <f xml:space="preserve"> FS!DO$38</f>
        <v>7269.1318303088392</v>
      </c>
      <c r="DP16" s="486">
        <f xml:space="preserve"> FS!DP$38</f>
        <v>7459.835795333528</v>
      </c>
      <c r="DQ16" s="486">
        <f xml:space="preserve"> FS!DQ$38</f>
        <v>7503.7829159453495</v>
      </c>
      <c r="DR16" s="486">
        <f xml:space="preserve"> FS!DR$38</f>
        <v>7327.994433498061</v>
      </c>
      <c r="DS16" s="486">
        <f xml:space="preserve"> FS!DS$38</f>
        <v>7450.8601260665591</v>
      </c>
      <c r="DT16" s="486">
        <f xml:space="preserve"> FS!DT$38</f>
        <v>7646.3316902168663</v>
      </c>
      <c r="DU16" s="486">
        <f xml:space="preserve"> FS!DU$38</f>
        <v>7691.3774888439839</v>
      </c>
      <c r="DV16" s="486">
        <f xml:space="preserve"> FS!DV$38</f>
        <v>7511.1942943355134</v>
      </c>
      <c r="DW16" s="486">
        <f xml:space="preserve"> FS!DW$38</f>
        <v>7637.1316292182219</v>
      </c>
      <c r="DX16" s="486">
        <f xml:space="preserve"> FS!DX$38</f>
        <v>7837.4899824722852</v>
      </c>
      <c r="DY16" s="486">
        <f xml:space="preserve"> FS!DY$38</f>
        <v>7883.6619260650796</v>
      </c>
      <c r="DZ16" s="486">
        <f xml:space="preserve"> FS!DZ$38</f>
        <v>7791.318038879489</v>
      </c>
      <c r="EA16" s="486">
        <f xml:space="preserve"> FS!EA$38</f>
        <v>7874.2318635414731</v>
      </c>
      <c r="EB16" s="486">
        <f xml:space="preserve"> FS!EB$38</f>
        <v>8033.4272320340933</v>
      </c>
      <c r="EC16" s="486">
        <f xml:space="preserve"> FS!EC$38</f>
        <v>8080.7534742167081</v>
      </c>
      <c r="ED16" s="486">
        <f xml:space="preserve"> FS!ED$38</f>
        <v>7891.4485054862444</v>
      </c>
      <c r="EE16" s="486">
        <f xml:space="preserve"> FS!EE$38</f>
        <v>8023.761417947394</v>
      </c>
      <c r="EF16" s="486">
        <f xml:space="preserve"> FS!EF$38</f>
        <v>8234.2629128349472</v>
      </c>
      <c r="EG16" s="486">
        <f xml:space="preserve"> FS!EG$38</f>
        <v>8282.772311072129</v>
      </c>
      <c r="EH16" s="486">
        <f xml:space="preserve"> FS!EH$38</f>
        <v>8088.7347181234036</v>
      </c>
      <c r="EI16" s="486">
        <f xml:space="preserve"> FS!EI$38</f>
        <v>8224.3554533960796</v>
      </c>
      <c r="EJ16" s="486">
        <f xml:space="preserve"> FS!EJ$38</f>
        <v>8440.1194856558195</v>
      </c>
      <c r="EK16" s="486">
        <f xml:space="preserve"> FS!EK$38</f>
        <v>8489.84161884893</v>
      </c>
      <c r="EL16" s="486">
        <f xml:space="preserve"> FS!EL$38</f>
        <v>8290.953086076488</v>
      </c>
      <c r="EM16" s="486">
        <f xml:space="preserve"> FS!EM$38</f>
        <v>8429.9643397309792</v>
      </c>
      <c r="EN16" s="486">
        <f xml:space="preserve"> FS!EN$38</f>
        <v>8651.1224727972149</v>
      </c>
      <c r="EO16" s="486">
        <f xml:space="preserve"> FS!EO$38</f>
        <v>8702.0876593201538</v>
      </c>
      <c r="EP16" s="486">
        <f xml:space="preserve"> FS!EP$38</f>
        <v>8600.157286274276</v>
      </c>
      <c r="EQ16" s="486">
        <f xml:space="preserve"> FS!EQ$38</f>
        <v>8691.6786347471934</v>
      </c>
      <c r="ER16" s="486">
        <f xml:space="preserve"> FS!ER$38</f>
        <v>8867.4005346171452</v>
      </c>
      <c r="ES16" s="486">
        <f xml:space="preserve"> FS!ES$38</f>
        <v>8919.6398508031562</v>
      </c>
      <c r="ET16" s="486">
        <f xml:space="preserve"> FS!ET$38</f>
        <v>8710.6825860591071</v>
      </c>
      <c r="EU16" s="486">
        <f xml:space="preserve"> FS!EU$38</f>
        <v>8856.7312844298613</v>
      </c>
      <c r="EV16" s="486">
        <f xml:space="preserve"> FS!EV$38</f>
        <v>9089.0855479825696</v>
      </c>
      <c r="EW16" s="486">
        <f xml:space="preserve"> FS!EW$38</f>
        <v>9142.6308470732311</v>
      </c>
      <c r="EX16" s="486">
        <f xml:space="preserve"> FS!EX$38</f>
        <v>8928.4496507105832</v>
      </c>
      <c r="EY16" s="486">
        <f xml:space="preserve"> FS!EY$38</f>
        <v>9078.1495665406037</v>
      </c>
      <c r="EZ16" s="486">
        <f xml:space="preserve"> FS!EZ$38</f>
        <v>9316.3126866821331</v>
      </c>
      <c r="FA16" s="486">
        <f xml:space="preserve"> FS!FA$38</f>
        <v>9371.1966182500619</v>
      </c>
      <c r="FB16" s="486">
        <f xml:space="preserve"> FS!FB$38</f>
        <v>3123.732206083354</v>
      </c>
      <c r="FC16" s="486">
        <f xml:space="preserve"> FS!FC$38</f>
        <v>0</v>
      </c>
      <c r="FD16" s="486">
        <f xml:space="preserve"> FS!FD$38</f>
        <v>0</v>
      </c>
      <c r="FE16" s="486">
        <f xml:space="preserve"> FS!FE$38</f>
        <v>0</v>
      </c>
      <c r="FF16" s="486">
        <f xml:space="preserve"> FS!FF$38</f>
        <v>0</v>
      </c>
      <c r="FG16" s="486">
        <f xml:space="preserve"> FS!FG$38</f>
        <v>0</v>
      </c>
      <c r="FH16" s="486">
        <f xml:space="preserve"> FS!FH$38</f>
        <v>0</v>
      </c>
      <c r="FI16" s="486">
        <f xml:space="preserve"> FS!FI$38</f>
        <v>0</v>
      </c>
      <c r="FJ16" s="486">
        <f xml:space="preserve"> FS!FJ$38</f>
        <v>0</v>
      </c>
      <c r="FK16" s="486">
        <f xml:space="preserve"> FS!FK$38</f>
        <v>0</v>
      </c>
      <c r="FL16" s="486">
        <f xml:space="preserve"> FS!FL$38</f>
        <v>0</v>
      </c>
      <c r="FM16" s="486">
        <f xml:space="preserve"> FS!FM$38</f>
        <v>0</v>
      </c>
      <c r="FN16" s="486">
        <f xml:space="preserve"> FS!FN$38</f>
        <v>0</v>
      </c>
      <c r="FO16" s="486">
        <f xml:space="preserve"> FS!FO$38</f>
        <v>0</v>
      </c>
      <c r="FP16" s="486">
        <f xml:space="preserve"> FS!FP$38</f>
        <v>0</v>
      </c>
      <c r="FQ16" s="486">
        <f xml:space="preserve"> FS!FQ$38</f>
        <v>0</v>
      </c>
      <c r="FR16" s="486">
        <f xml:space="preserve"> FS!FR$38</f>
        <v>0</v>
      </c>
      <c r="FS16" s="486">
        <f xml:space="preserve"> FS!FS$38</f>
        <v>0</v>
      </c>
      <c r="FT16" s="486">
        <f xml:space="preserve"> FS!FT$38</f>
        <v>0</v>
      </c>
      <c r="FU16" s="486">
        <f xml:space="preserve"> FS!FU$38</f>
        <v>0</v>
      </c>
      <c r="FV16" s="486">
        <f xml:space="preserve"> FS!FV$38</f>
        <v>0</v>
      </c>
      <c r="FW16" s="486">
        <f xml:space="preserve"> FS!FW$38</f>
        <v>0</v>
      </c>
      <c r="FX16" s="486">
        <f xml:space="preserve"> FS!FX$38</f>
        <v>0</v>
      </c>
      <c r="FY16" s="486">
        <f xml:space="preserve"> FS!FY$38</f>
        <v>0</v>
      </c>
      <c r="FZ16" s="486">
        <f xml:space="preserve"> FS!FZ$38</f>
        <v>0</v>
      </c>
      <c r="GA16" s="486">
        <f xml:space="preserve"> FS!GA$38</f>
        <v>0</v>
      </c>
      <c r="GB16" s="486">
        <f xml:space="preserve"> FS!GB$38</f>
        <v>0</v>
      </c>
      <c r="GC16" s="486">
        <f xml:space="preserve"> FS!GC$38</f>
        <v>0</v>
      </c>
      <c r="GD16" s="486">
        <f xml:space="preserve"> FS!GD$38</f>
        <v>0</v>
      </c>
      <c r="GE16" s="486">
        <f xml:space="preserve"> FS!GE$38</f>
        <v>0</v>
      </c>
      <c r="GF16" s="486">
        <f xml:space="preserve"> FS!GF$38</f>
        <v>0</v>
      </c>
      <c r="GG16" s="486">
        <f xml:space="preserve"> FS!GG$38</f>
        <v>0</v>
      </c>
      <c r="GH16" s="486">
        <f xml:space="preserve"> FS!GH$38</f>
        <v>0</v>
      </c>
      <c r="GI16" s="486">
        <f xml:space="preserve"> FS!GI$38</f>
        <v>0</v>
      </c>
      <c r="GJ16" s="486">
        <f xml:space="preserve"> FS!GJ$38</f>
        <v>0</v>
      </c>
      <c r="GK16" s="486">
        <f xml:space="preserve"> FS!GK$38</f>
        <v>0</v>
      </c>
      <c r="GL16" s="486">
        <f xml:space="preserve"> FS!GL$38</f>
        <v>0</v>
      </c>
      <c r="GM16" s="486">
        <f xml:space="preserve"> FS!GM$38</f>
        <v>0</v>
      </c>
      <c r="GN16" s="486">
        <f xml:space="preserve"> FS!GN$38</f>
        <v>0</v>
      </c>
      <c r="GO16" s="486">
        <f xml:space="preserve"> FS!GO$38</f>
        <v>0</v>
      </c>
      <c r="GP16" s="486">
        <f xml:space="preserve"> FS!GP$38</f>
        <v>0</v>
      </c>
      <c r="GQ16" s="486">
        <f xml:space="preserve"> FS!GQ$38</f>
        <v>0</v>
      </c>
      <c r="GR16" s="486">
        <f xml:space="preserve"> FS!GR$38</f>
        <v>0</v>
      </c>
      <c r="GS16" s="486">
        <f xml:space="preserve"> FS!GS$38</f>
        <v>0</v>
      </c>
      <c r="GT16" s="486">
        <f xml:space="preserve"> FS!GT$38</f>
        <v>0</v>
      </c>
      <c r="GU16" s="486">
        <f xml:space="preserve"> FS!GU$38</f>
        <v>0</v>
      </c>
      <c r="GV16" s="486">
        <f xml:space="preserve"> FS!GV$38</f>
        <v>0</v>
      </c>
      <c r="GW16" s="486">
        <f xml:space="preserve"> FS!GW$38</f>
        <v>0</v>
      </c>
      <c r="GX16" s="486">
        <f xml:space="preserve"> FS!GX$38</f>
        <v>0</v>
      </c>
      <c r="GY16" s="486">
        <f xml:space="preserve"> FS!GY$38</f>
        <v>0</v>
      </c>
      <c r="GZ16" s="486">
        <f xml:space="preserve"> FS!GZ$38</f>
        <v>0</v>
      </c>
      <c r="HA16" s="486">
        <f xml:space="preserve"> FS!HA$38</f>
        <v>0</v>
      </c>
      <c r="HB16" s="486">
        <f xml:space="preserve"> FS!HB$38</f>
        <v>0</v>
      </c>
      <c r="HC16" s="486">
        <f xml:space="preserve"> FS!HC$38</f>
        <v>0</v>
      </c>
      <c r="HD16" s="486">
        <f xml:space="preserve"> FS!HD$38</f>
        <v>0</v>
      </c>
      <c r="HE16" s="486">
        <f xml:space="preserve"> FS!HE$38</f>
        <v>0</v>
      </c>
      <c r="HF16" s="486">
        <f xml:space="preserve"> FS!HF$38</f>
        <v>0</v>
      </c>
      <c r="HG16" s="486">
        <f xml:space="preserve"> FS!HG$38</f>
        <v>0</v>
      </c>
      <c r="HH16" s="486">
        <f xml:space="preserve"> FS!HH$38</f>
        <v>0</v>
      </c>
      <c r="HI16" s="486">
        <f xml:space="preserve"> FS!HI$38</f>
        <v>0</v>
      </c>
      <c r="HJ16" s="486">
        <f xml:space="preserve"> FS!HJ$38</f>
        <v>0</v>
      </c>
      <c r="HK16" s="486">
        <f xml:space="preserve"> FS!HK$38</f>
        <v>0</v>
      </c>
      <c r="HL16" s="486">
        <f xml:space="preserve"> FS!HL$38</f>
        <v>0</v>
      </c>
      <c r="HM16" s="486">
        <f xml:space="preserve"> FS!HM$38</f>
        <v>0</v>
      </c>
      <c r="HN16" s="486">
        <f xml:space="preserve"> FS!HN$38</f>
        <v>0</v>
      </c>
      <c r="HO16" s="486">
        <f xml:space="preserve"> FS!HO$38</f>
        <v>0</v>
      </c>
      <c r="HP16" s="486">
        <f xml:space="preserve"> FS!HP$38</f>
        <v>0</v>
      </c>
      <c r="HQ16" s="486">
        <f xml:space="preserve"> FS!HQ$38</f>
        <v>0</v>
      </c>
      <c r="HR16" s="486">
        <f xml:space="preserve"> FS!HR$38</f>
        <v>0</v>
      </c>
      <c r="HS16" s="486">
        <f xml:space="preserve"> FS!HS$38</f>
        <v>0</v>
      </c>
      <c r="HT16" s="486">
        <f xml:space="preserve"> FS!HT$38</f>
        <v>0</v>
      </c>
      <c r="HU16" s="486">
        <f xml:space="preserve"> FS!HU$38</f>
        <v>0</v>
      </c>
      <c r="HV16" s="486">
        <f xml:space="preserve"> FS!HV$38</f>
        <v>0</v>
      </c>
      <c r="HW16" s="486">
        <f xml:space="preserve"> FS!HW$38</f>
        <v>0</v>
      </c>
      <c r="HX16" s="486">
        <f xml:space="preserve"> FS!HX$38</f>
        <v>0</v>
      </c>
      <c r="HY16" s="486">
        <f xml:space="preserve"> FS!HY$38</f>
        <v>0</v>
      </c>
      <c r="HZ16" s="486">
        <f xml:space="preserve"> FS!HZ$38</f>
        <v>0</v>
      </c>
      <c r="IA16" s="486">
        <f xml:space="preserve"> FS!IA$38</f>
        <v>0</v>
      </c>
      <c r="IB16" s="486">
        <f xml:space="preserve"> FS!IB$38</f>
        <v>0</v>
      </c>
      <c r="IC16" s="486">
        <f xml:space="preserve"> FS!IC$38</f>
        <v>0</v>
      </c>
      <c r="ID16" s="486">
        <f xml:space="preserve"> FS!ID$38</f>
        <v>0</v>
      </c>
      <c r="IE16" s="486">
        <f xml:space="preserve"> FS!IE$38</f>
        <v>0</v>
      </c>
      <c r="IF16" s="486">
        <f xml:space="preserve"> FS!IF$38</f>
        <v>0</v>
      </c>
      <c r="IG16" s="486">
        <f xml:space="preserve"> FS!IG$38</f>
        <v>0</v>
      </c>
      <c r="IH16" s="486">
        <f xml:space="preserve"> FS!IH$38</f>
        <v>0</v>
      </c>
      <c r="II16" s="486">
        <f xml:space="preserve"> FS!II$38</f>
        <v>0</v>
      </c>
      <c r="IJ16" s="486">
        <f xml:space="preserve"> FS!IJ$38</f>
        <v>0</v>
      </c>
      <c r="IK16" s="486">
        <f xml:space="preserve"> FS!IK$38</f>
        <v>0</v>
      </c>
      <c r="IL16" s="486">
        <f xml:space="preserve"> FS!IL$38</f>
        <v>0</v>
      </c>
      <c r="IM16" s="486">
        <f xml:space="preserve"> FS!IM$38</f>
        <v>0</v>
      </c>
      <c r="IN16" s="486">
        <f xml:space="preserve"> FS!IN$38</f>
        <v>0</v>
      </c>
      <c r="IO16" s="486">
        <f xml:space="preserve"> FS!IO$38</f>
        <v>0</v>
      </c>
      <c r="IP16" s="486">
        <f xml:space="preserve"> FS!IP$38</f>
        <v>0</v>
      </c>
      <c r="IQ16" s="486">
        <f xml:space="preserve"> FS!IQ$38</f>
        <v>0</v>
      </c>
      <c r="IR16" s="486">
        <f xml:space="preserve"> FS!IR$38</f>
        <v>0</v>
      </c>
      <c r="IS16" s="486">
        <f xml:space="preserve"> FS!IS$38</f>
        <v>0</v>
      </c>
      <c r="IT16" s="486">
        <f xml:space="preserve"> FS!IT$38</f>
        <v>0</v>
      </c>
      <c r="IU16" s="486">
        <f xml:space="preserve"> FS!IU$38</f>
        <v>0</v>
      </c>
      <c r="IV16" s="486">
        <f xml:space="preserve"> FS!IV$38</f>
        <v>0</v>
      </c>
      <c r="IW16" s="486">
        <f xml:space="preserve"> FS!IW$38</f>
        <v>0</v>
      </c>
      <c r="IX16" s="486">
        <f xml:space="preserve"> FS!IX$38</f>
        <v>0</v>
      </c>
      <c r="IY16" s="486">
        <f xml:space="preserve"> FS!IY$38</f>
        <v>0</v>
      </c>
      <c r="IZ16" s="486">
        <f xml:space="preserve"> FS!IZ$38</f>
        <v>0</v>
      </c>
      <c r="JA16" s="486">
        <f xml:space="preserve"> FS!JA$38</f>
        <v>0</v>
      </c>
      <c r="JB16" s="486">
        <f xml:space="preserve"> FS!JB$38</f>
        <v>0</v>
      </c>
      <c r="JC16" s="486">
        <f xml:space="preserve"> FS!JC$38</f>
        <v>0</v>
      </c>
      <c r="JD16" s="486">
        <f xml:space="preserve"> FS!JD$38</f>
        <v>0</v>
      </c>
      <c r="JE16" s="486">
        <f xml:space="preserve"> FS!JE$38</f>
        <v>0</v>
      </c>
      <c r="JF16" s="486">
        <f xml:space="preserve"> FS!JF$38</f>
        <v>0</v>
      </c>
      <c r="JG16" s="486">
        <f xml:space="preserve"> FS!JG$38</f>
        <v>0</v>
      </c>
      <c r="JH16" s="486">
        <f xml:space="preserve"> FS!JH$38</f>
        <v>0</v>
      </c>
      <c r="JI16" s="486">
        <f xml:space="preserve"> FS!JI$38</f>
        <v>0</v>
      </c>
      <c r="JJ16" s="486">
        <f xml:space="preserve"> FS!JJ$38</f>
        <v>0</v>
      </c>
      <c r="JK16" s="486">
        <f xml:space="preserve"> FS!JK$38</f>
        <v>0</v>
      </c>
      <c r="JL16" s="486">
        <f xml:space="preserve"> FS!JL$38</f>
        <v>0</v>
      </c>
      <c r="JM16" s="486">
        <f xml:space="preserve"> FS!JM$38</f>
        <v>0</v>
      </c>
      <c r="JN16" s="486">
        <f xml:space="preserve"> FS!JN$38</f>
        <v>0</v>
      </c>
      <c r="JO16" s="486">
        <f xml:space="preserve"> FS!JO$38</f>
        <v>0</v>
      </c>
      <c r="JP16" s="486">
        <f xml:space="preserve"> FS!JP$38</f>
        <v>0</v>
      </c>
      <c r="JQ16" s="486">
        <f xml:space="preserve"> FS!JQ$38</f>
        <v>0</v>
      </c>
      <c r="JR16" s="486">
        <f xml:space="preserve"> FS!JR$38</f>
        <v>0</v>
      </c>
      <c r="JS16" s="486">
        <f xml:space="preserve"> FS!JS$38</f>
        <v>0</v>
      </c>
      <c r="JT16" s="486">
        <f xml:space="preserve"> FS!JT$38</f>
        <v>0</v>
      </c>
      <c r="JU16" s="486">
        <f xml:space="preserve"> FS!JU$38</f>
        <v>0</v>
      </c>
      <c r="JV16" s="486">
        <f xml:space="preserve"> FS!JV$38</f>
        <v>0</v>
      </c>
      <c r="JW16" s="486">
        <f xml:space="preserve"> FS!JW$38</f>
        <v>0</v>
      </c>
      <c r="JX16" s="486">
        <f xml:space="preserve"> FS!JX$38</f>
        <v>0</v>
      </c>
      <c r="JY16" s="486">
        <f xml:space="preserve"> FS!JY$38</f>
        <v>0</v>
      </c>
      <c r="JZ16" s="486">
        <f xml:space="preserve"> FS!JZ$38</f>
        <v>0</v>
      </c>
      <c r="KA16" s="486">
        <f xml:space="preserve"> FS!KA$38</f>
        <v>0</v>
      </c>
      <c r="KB16" s="486">
        <f xml:space="preserve"> FS!KB$38</f>
        <v>0</v>
      </c>
      <c r="KC16" s="486">
        <f xml:space="preserve"> FS!KC$38</f>
        <v>0</v>
      </c>
      <c r="KD16" s="486">
        <f xml:space="preserve"> FS!KD$38</f>
        <v>0</v>
      </c>
      <c r="KE16" s="486">
        <f xml:space="preserve"> FS!KE$38</f>
        <v>0</v>
      </c>
      <c r="KF16" s="486">
        <f xml:space="preserve"> FS!KF$38</f>
        <v>0</v>
      </c>
      <c r="KG16" s="486">
        <f xml:space="preserve"> FS!KG$38</f>
        <v>0</v>
      </c>
      <c r="KH16" s="486">
        <f xml:space="preserve"> FS!KH$38</f>
        <v>0</v>
      </c>
      <c r="KI16" s="486">
        <f xml:space="preserve"> FS!KI$38</f>
        <v>0</v>
      </c>
      <c r="KJ16" s="486">
        <f xml:space="preserve"> FS!KJ$38</f>
        <v>0</v>
      </c>
      <c r="KK16" s="486">
        <f xml:space="preserve"> FS!KK$38</f>
        <v>0</v>
      </c>
      <c r="KL16" s="486">
        <f xml:space="preserve"> FS!KL$38</f>
        <v>0</v>
      </c>
      <c r="KM16" s="486">
        <f xml:space="preserve"> FS!KM$38</f>
        <v>0</v>
      </c>
      <c r="KN16" s="486">
        <f xml:space="preserve"> FS!KN$38</f>
        <v>0</v>
      </c>
      <c r="KO16" s="486">
        <f xml:space="preserve"> FS!KO$38</f>
        <v>0</v>
      </c>
      <c r="KP16" s="486">
        <f xml:space="preserve"> FS!KP$38</f>
        <v>0</v>
      </c>
      <c r="KQ16" s="486">
        <f xml:space="preserve"> FS!KQ$38</f>
        <v>0</v>
      </c>
      <c r="KR16" s="486">
        <f xml:space="preserve"> FS!KR$38</f>
        <v>0</v>
      </c>
      <c r="KS16" s="486">
        <f xml:space="preserve"> FS!KS$38</f>
        <v>0</v>
      </c>
      <c r="KT16" s="486">
        <f xml:space="preserve"> FS!KT$38</f>
        <v>0</v>
      </c>
    </row>
    <row r="17" spans="1:306" s="400" customFormat="1" x14ac:dyDescent="0.35">
      <c r="A17" s="396"/>
      <c r="B17" s="396"/>
      <c r="C17" s="397"/>
      <c r="D17" s="398"/>
      <c r="E17" s="412" t="str">
        <f xml:space="preserve"> Fin!E$14</f>
        <v>Project costs to be financed</v>
      </c>
      <c r="F17" s="412">
        <f xml:space="preserve"> Fin!F$14</f>
        <v>0</v>
      </c>
      <c r="G17" s="412" t="str">
        <f xml:space="preserve"> Fin!G$14</f>
        <v>$ 000s</v>
      </c>
      <c r="H17" s="412">
        <f xml:space="preserve"> Fin!H$14</f>
        <v>337797.30123462155</v>
      </c>
      <c r="I17" s="412">
        <f xml:space="preserve"> Fin!I$14</f>
        <v>0</v>
      </c>
      <c r="J17" s="412">
        <f xml:space="preserve"> Fin!J$14</f>
        <v>0</v>
      </c>
      <c r="K17" s="412">
        <f xml:space="preserve"> Fin!K$14</f>
        <v>0</v>
      </c>
      <c r="L17" s="412">
        <f xml:space="preserve"> Fin!L$14</f>
        <v>0</v>
      </c>
      <c r="M17" s="412">
        <f xml:space="preserve"> Fin!M$14</f>
        <v>0</v>
      </c>
      <c r="N17" s="412">
        <f xml:space="preserve"> Fin!N$14</f>
        <v>0</v>
      </c>
      <c r="O17" s="412">
        <f xml:space="preserve"> Fin!O$14</f>
        <v>5650</v>
      </c>
      <c r="P17" s="412">
        <f xml:space="preserve"> Fin!P$14</f>
        <v>31811.630632169941</v>
      </c>
      <c r="Q17" s="412">
        <f xml:space="preserve"> Fin!Q$14</f>
        <v>7314.8185297609698</v>
      </c>
      <c r="R17" s="412">
        <f xml:space="preserve"> Fin!R$14</f>
        <v>7324.8405123810471</v>
      </c>
      <c r="S17" s="412">
        <f xml:space="preserve"> Fin!S$14</f>
        <v>7355.5708175069922</v>
      </c>
      <c r="T17" s="412">
        <f xml:space="preserve"> Fin!T$14</f>
        <v>7364.3879925658994</v>
      </c>
      <c r="U17" s="412">
        <f xml:space="preserve"> Fin!U$14</f>
        <v>7396.5466349976459</v>
      </c>
      <c r="V17" s="412">
        <f xml:space="preserve"> Fin!V$14</f>
        <v>7417.1363356134352</v>
      </c>
      <c r="W17" s="412">
        <f xml:space="preserve"> Fin!W$14</f>
        <v>7396.8334285053843</v>
      </c>
      <c r="X17" s="412">
        <f xml:space="preserve"> Fin!X$14</f>
        <v>7458.3738505546489</v>
      </c>
      <c r="Y17" s="412">
        <f xml:space="preserve"> Fin!Y$14</f>
        <v>7464.1517392721535</v>
      </c>
      <c r="Z17" s="412">
        <f xml:space="preserve"> Fin!Z$14</f>
        <v>7499.9135513754236</v>
      </c>
      <c r="AA17" s="412">
        <f xml:space="preserve"> Fin!AA$14</f>
        <v>7504.4633533177903</v>
      </c>
      <c r="AB17" s="412">
        <f xml:space="preserve"> Fin!AB$14</f>
        <v>7541.6811009681478</v>
      </c>
      <c r="AC17" s="412">
        <f xml:space="preserve"> Fin!AC$14</f>
        <v>7562.6748110967037</v>
      </c>
      <c r="AD17" s="412">
        <f xml:space="preserve"> Fin!AD$14</f>
        <v>7565.3691284898068</v>
      </c>
      <c r="AE17" s="412">
        <f xml:space="preserve"> Fin!AE$14</f>
        <v>7604.786611506659</v>
      </c>
      <c r="AF17" s="412">
        <f xml:space="preserve"> Fin!AF$14</f>
        <v>7497.0485207189113</v>
      </c>
      <c r="AG17" s="412">
        <f xml:space="preserve"> Fin!AG$14</f>
        <v>7435.494988069283</v>
      </c>
      <c r="AH17" s="412">
        <f xml:space="preserve"> Fin!AH$14</f>
        <v>7339.9613522226882</v>
      </c>
      <c r="AI17" s="412">
        <f xml:space="preserve"> Fin!AI$14</f>
        <v>7207.7660250197305</v>
      </c>
      <c r="AJ17" s="412">
        <f xml:space="preserve"> Fin!AJ$14</f>
        <v>7197.3046595409924</v>
      </c>
      <c r="AK17" s="412">
        <f xml:space="preserve"> Fin!AK$14</f>
        <v>7049.9170030843761</v>
      </c>
      <c r="AL17" s="412">
        <f xml:space="preserve"> Fin!AL$14</f>
        <v>7008.0231840244533</v>
      </c>
      <c r="AM17" s="412">
        <f xml:space="preserve"> Fin!AM$14</f>
        <v>6869.4127961324521</v>
      </c>
      <c r="AN17" s="412">
        <f xml:space="preserve"> Fin!AN$14</f>
        <v>6811.5485341393405</v>
      </c>
      <c r="AO17" s="412">
        <f xml:space="preserve"> Fin!AO$14</f>
        <v>6686.1006285877902</v>
      </c>
      <c r="AP17" s="412">
        <f xml:space="preserve"> Fin!AP$14</f>
        <v>6566.6907530953067</v>
      </c>
      <c r="AQ17" s="412">
        <f xml:space="preserve"> Fin!AQ$14</f>
        <v>6542.4808650071809</v>
      </c>
      <c r="AR17" s="412">
        <f xml:space="preserve"> Fin!AR$14</f>
        <v>6378.1712932712871</v>
      </c>
      <c r="AS17" s="412">
        <f xml:space="preserve"> Fin!AS$14</f>
        <v>6361.8342403970564</v>
      </c>
      <c r="AT17" s="412">
        <f xml:space="preserve"> Fin!AT$14</f>
        <v>8050.4166585034063</v>
      </c>
      <c r="AU17" s="412">
        <f xml:space="preserve"> Fin!AU$14</f>
        <v>7873.4627822491566</v>
      </c>
      <c r="AV17" s="412">
        <f xml:space="preserve"> Fin!AV$14</f>
        <v>8055.0313022166883</v>
      </c>
      <c r="AW17" s="412">
        <f xml:space="preserve"> Fin!AW$14</f>
        <v>7750.8360505720102</v>
      </c>
      <c r="AX17" s="412">
        <f xml:space="preserve"> Fin!AX$14</f>
        <v>7759.6684459358039</v>
      </c>
      <c r="AY17" s="412">
        <f xml:space="preserve"> Fin!AY$14</f>
        <v>7568.7855283204499</v>
      </c>
      <c r="AZ17" s="412">
        <f xml:space="preserve"> Fin!AZ$14</f>
        <v>7529.9980338376936</v>
      </c>
      <c r="BA17" s="412">
        <f xml:space="preserve"> Fin!BA$14</f>
        <v>7363.5936237416781</v>
      </c>
      <c r="BB17" s="412">
        <f xml:space="preserve"> Fin!BB$14</f>
        <v>7239.9758960929685</v>
      </c>
      <c r="BC17" s="412">
        <f xml:space="preserve"> Fin!BC$14</f>
        <v>7273.4395471026992</v>
      </c>
      <c r="BD17" s="412">
        <f xml:space="preserve"> Fin!BD$14</f>
        <v>7173.7958410428464</v>
      </c>
      <c r="BE17" s="412">
        <f xml:space="preserve"> Fin!BE$14</f>
        <v>7973.3636516126107</v>
      </c>
      <c r="BF17" s="412">
        <f xml:space="preserve"> Fin!BF$14</f>
        <v>0</v>
      </c>
      <c r="BG17" s="412">
        <f xml:space="preserve"> Fin!BG$14</f>
        <v>0</v>
      </c>
      <c r="BH17" s="412">
        <f xml:space="preserve"> Fin!BH$14</f>
        <v>0</v>
      </c>
      <c r="BI17" s="412">
        <f xml:space="preserve"> Fin!BI$14</f>
        <v>0</v>
      </c>
      <c r="BJ17" s="412">
        <f xml:space="preserve"> Fin!BJ$14</f>
        <v>0</v>
      </c>
      <c r="BK17" s="412">
        <f xml:space="preserve"> Fin!BK$14</f>
        <v>0</v>
      </c>
      <c r="BL17" s="412">
        <f xml:space="preserve"> Fin!BL$14</f>
        <v>0</v>
      </c>
      <c r="BM17" s="412">
        <f xml:space="preserve"> Fin!BM$14</f>
        <v>0</v>
      </c>
      <c r="BN17" s="412">
        <f xml:space="preserve"> Fin!BN$14</f>
        <v>0</v>
      </c>
      <c r="BO17" s="412">
        <f xml:space="preserve"> Fin!BO$14</f>
        <v>0</v>
      </c>
      <c r="BP17" s="412">
        <f xml:space="preserve"> Fin!BP$14</f>
        <v>0</v>
      </c>
      <c r="BQ17" s="412">
        <f xml:space="preserve"> Fin!BQ$14</f>
        <v>0</v>
      </c>
      <c r="BR17" s="412">
        <f xml:space="preserve"> Fin!BR$14</f>
        <v>0</v>
      </c>
      <c r="BS17" s="412">
        <f xml:space="preserve"> Fin!BS$14</f>
        <v>0</v>
      </c>
      <c r="BT17" s="412">
        <f xml:space="preserve"> Fin!BT$14</f>
        <v>0</v>
      </c>
      <c r="BU17" s="412">
        <f xml:space="preserve"> Fin!BU$14</f>
        <v>0</v>
      </c>
      <c r="BV17" s="412">
        <f xml:space="preserve"> Fin!BV$14</f>
        <v>0</v>
      </c>
      <c r="BW17" s="412">
        <f xml:space="preserve"> Fin!BW$14</f>
        <v>0</v>
      </c>
      <c r="BX17" s="412">
        <f xml:space="preserve"> Fin!BX$14</f>
        <v>0</v>
      </c>
      <c r="BY17" s="412">
        <f xml:space="preserve"> Fin!BY$14</f>
        <v>0</v>
      </c>
      <c r="BZ17" s="412">
        <f xml:space="preserve"> Fin!BZ$14</f>
        <v>0</v>
      </c>
      <c r="CA17" s="412">
        <f xml:space="preserve"> Fin!CA$14</f>
        <v>0</v>
      </c>
      <c r="CB17" s="412">
        <f xml:space="preserve"> Fin!CB$14</f>
        <v>0</v>
      </c>
      <c r="CC17" s="412">
        <f xml:space="preserve"> Fin!CC$14</f>
        <v>0</v>
      </c>
      <c r="CD17" s="412">
        <f xml:space="preserve"> Fin!CD$14</f>
        <v>0</v>
      </c>
      <c r="CE17" s="412">
        <f xml:space="preserve"> Fin!CE$14</f>
        <v>0</v>
      </c>
      <c r="CF17" s="412">
        <f xml:space="preserve"> Fin!CF$14</f>
        <v>0</v>
      </c>
      <c r="CG17" s="412">
        <f xml:space="preserve"> Fin!CG$14</f>
        <v>0</v>
      </c>
      <c r="CH17" s="412">
        <f xml:space="preserve"> Fin!CH$14</f>
        <v>0</v>
      </c>
      <c r="CI17" s="412">
        <f xml:space="preserve"> Fin!CI$14</f>
        <v>0</v>
      </c>
      <c r="CJ17" s="412">
        <f xml:space="preserve"> Fin!CJ$14</f>
        <v>0</v>
      </c>
      <c r="CK17" s="412">
        <f xml:space="preserve"> Fin!CK$14</f>
        <v>0</v>
      </c>
      <c r="CL17" s="412">
        <f xml:space="preserve"> Fin!CL$14</f>
        <v>0</v>
      </c>
      <c r="CM17" s="412">
        <f xml:space="preserve"> Fin!CM$14</f>
        <v>0</v>
      </c>
      <c r="CN17" s="412">
        <f xml:space="preserve"> Fin!CN$14</f>
        <v>0</v>
      </c>
      <c r="CO17" s="412">
        <f xml:space="preserve"> Fin!CO$14</f>
        <v>0</v>
      </c>
      <c r="CP17" s="412">
        <f xml:space="preserve"> Fin!CP$14</f>
        <v>0</v>
      </c>
      <c r="CQ17" s="412">
        <f xml:space="preserve"> Fin!CQ$14</f>
        <v>0</v>
      </c>
      <c r="CR17" s="412">
        <f xml:space="preserve"> Fin!CR$14</f>
        <v>0</v>
      </c>
      <c r="CS17" s="412">
        <f xml:space="preserve"> Fin!CS$14</f>
        <v>0</v>
      </c>
      <c r="CT17" s="412">
        <f xml:space="preserve"> Fin!CT$14</f>
        <v>0</v>
      </c>
      <c r="CU17" s="412">
        <f xml:space="preserve"> Fin!CU$14</f>
        <v>0</v>
      </c>
      <c r="CV17" s="412">
        <f xml:space="preserve"> Fin!CV$14</f>
        <v>0</v>
      </c>
      <c r="CW17" s="412">
        <f xml:space="preserve"> Fin!CW$14</f>
        <v>0</v>
      </c>
      <c r="CX17" s="412">
        <f xml:space="preserve"> Fin!CX$14</f>
        <v>0</v>
      </c>
      <c r="CY17" s="412">
        <f xml:space="preserve"> Fin!CY$14</f>
        <v>0</v>
      </c>
      <c r="CZ17" s="412">
        <f xml:space="preserve"> Fin!CZ$14</f>
        <v>0</v>
      </c>
      <c r="DA17" s="412">
        <f xml:space="preserve"> Fin!DA$14</f>
        <v>0</v>
      </c>
      <c r="DB17" s="412">
        <f xml:space="preserve"> Fin!DB$14</f>
        <v>0</v>
      </c>
      <c r="DC17" s="412">
        <f xml:space="preserve"> Fin!DC$14</f>
        <v>0</v>
      </c>
      <c r="DD17" s="412">
        <f xml:space="preserve"> Fin!DD$14</f>
        <v>0</v>
      </c>
      <c r="DE17" s="412">
        <f xml:space="preserve"> Fin!DE$14</f>
        <v>0</v>
      </c>
      <c r="DF17" s="412">
        <f xml:space="preserve"> Fin!DF$14</f>
        <v>0</v>
      </c>
      <c r="DG17" s="412">
        <f xml:space="preserve"> Fin!DG$14</f>
        <v>0</v>
      </c>
      <c r="DH17" s="412">
        <f xml:space="preserve"> Fin!DH$14</f>
        <v>0</v>
      </c>
      <c r="DI17" s="412">
        <f xml:space="preserve"> Fin!DI$14</f>
        <v>0</v>
      </c>
      <c r="DJ17" s="412">
        <f xml:space="preserve"> Fin!DJ$14</f>
        <v>0</v>
      </c>
      <c r="DK17" s="412">
        <f xml:space="preserve"> Fin!DK$14</f>
        <v>0</v>
      </c>
      <c r="DL17" s="412">
        <f xml:space="preserve"> Fin!DL$14</f>
        <v>0</v>
      </c>
      <c r="DM17" s="412">
        <f xml:space="preserve"> Fin!DM$14</f>
        <v>0</v>
      </c>
      <c r="DN17" s="412">
        <f xml:space="preserve"> Fin!DN$14</f>
        <v>0</v>
      </c>
      <c r="DO17" s="412">
        <f xml:space="preserve"> Fin!DO$14</f>
        <v>0</v>
      </c>
      <c r="DP17" s="412">
        <f xml:space="preserve"> Fin!DP$14</f>
        <v>0</v>
      </c>
      <c r="DQ17" s="412">
        <f xml:space="preserve"> Fin!DQ$14</f>
        <v>0</v>
      </c>
      <c r="DR17" s="412">
        <f xml:space="preserve"> Fin!DR$14</f>
        <v>0</v>
      </c>
      <c r="DS17" s="412">
        <f xml:space="preserve"> Fin!DS$14</f>
        <v>0</v>
      </c>
      <c r="DT17" s="412">
        <f xml:space="preserve"> Fin!DT$14</f>
        <v>0</v>
      </c>
      <c r="DU17" s="412">
        <f xml:space="preserve"> Fin!DU$14</f>
        <v>0</v>
      </c>
      <c r="DV17" s="412">
        <f xml:space="preserve"> Fin!DV$14</f>
        <v>0</v>
      </c>
      <c r="DW17" s="412">
        <f xml:space="preserve"> Fin!DW$14</f>
        <v>0</v>
      </c>
      <c r="DX17" s="412">
        <f xml:space="preserve"> Fin!DX$14</f>
        <v>0</v>
      </c>
      <c r="DY17" s="412">
        <f xml:space="preserve"> Fin!DY$14</f>
        <v>0</v>
      </c>
      <c r="DZ17" s="412">
        <f xml:space="preserve"> Fin!DZ$14</f>
        <v>0</v>
      </c>
      <c r="EA17" s="412">
        <f xml:space="preserve"> Fin!EA$14</f>
        <v>0</v>
      </c>
      <c r="EB17" s="412">
        <f xml:space="preserve"> Fin!EB$14</f>
        <v>0</v>
      </c>
      <c r="EC17" s="412">
        <f xml:space="preserve"> Fin!EC$14</f>
        <v>0</v>
      </c>
      <c r="ED17" s="412">
        <f xml:space="preserve"> Fin!ED$14</f>
        <v>0</v>
      </c>
      <c r="EE17" s="412">
        <f xml:space="preserve"> Fin!EE$14</f>
        <v>0</v>
      </c>
      <c r="EF17" s="412">
        <f xml:space="preserve"> Fin!EF$14</f>
        <v>0</v>
      </c>
      <c r="EG17" s="412">
        <f xml:space="preserve"> Fin!EG$14</f>
        <v>0</v>
      </c>
      <c r="EH17" s="412">
        <f xml:space="preserve"> Fin!EH$14</f>
        <v>0</v>
      </c>
      <c r="EI17" s="412">
        <f xml:space="preserve"> Fin!EI$14</f>
        <v>0</v>
      </c>
      <c r="EJ17" s="412">
        <f xml:space="preserve"> Fin!EJ$14</f>
        <v>0</v>
      </c>
      <c r="EK17" s="412">
        <f xml:space="preserve"> Fin!EK$14</f>
        <v>0</v>
      </c>
      <c r="EL17" s="412">
        <f xml:space="preserve"> Fin!EL$14</f>
        <v>0</v>
      </c>
      <c r="EM17" s="412">
        <f xml:space="preserve"> Fin!EM$14</f>
        <v>0</v>
      </c>
      <c r="EN17" s="412">
        <f xml:space="preserve"> Fin!EN$14</f>
        <v>0</v>
      </c>
      <c r="EO17" s="412">
        <f xml:space="preserve"> Fin!EO$14</f>
        <v>0</v>
      </c>
      <c r="EP17" s="412">
        <f xml:space="preserve"> Fin!EP$14</f>
        <v>0</v>
      </c>
      <c r="EQ17" s="412">
        <f xml:space="preserve"> Fin!EQ$14</f>
        <v>0</v>
      </c>
      <c r="ER17" s="412">
        <f xml:space="preserve"> Fin!ER$14</f>
        <v>0</v>
      </c>
      <c r="ES17" s="412">
        <f xml:space="preserve"> Fin!ES$14</f>
        <v>0</v>
      </c>
      <c r="ET17" s="412">
        <f xml:space="preserve"> Fin!ET$14</f>
        <v>0</v>
      </c>
      <c r="EU17" s="412">
        <f xml:space="preserve"> Fin!EU$14</f>
        <v>0</v>
      </c>
      <c r="EV17" s="412">
        <f xml:space="preserve"> Fin!EV$14</f>
        <v>0</v>
      </c>
      <c r="EW17" s="412">
        <f xml:space="preserve"> Fin!EW$14</f>
        <v>0</v>
      </c>
      <c r="EX17" s="412">
        <f xml:space="preserve"> Fin!EX$14</f>
        <v>0</v>
      </c>
      <c r="EY17" s="412">
        <f xml:space="preserve"> Fin!EY$14</f>
        <v>0</v>
      </c>
      <c r="EZ17" s="412">
        <f xml:space="preserve"> Fin!EZ$14</f>
        <v>0</v>
      </c>
      <c r="FA17" s="412">
        <f xml:space="preserve"> Fin!FA$14</f>
        <v>0</v>
      </c>
      <c r="FB17" s="412">
        <f xml:space="preserve"> Fin!FB$14</f>
        <v>0</v>
      </c>
      <c r="FC17" s="412">
        <f xml:space="preserve"> Fin!FC$14</f>
        <v>0</v>
      </c>
      <c r="FD17" s="412">
        <f xml:space="preserve"> Fin!FD$14</f>
        <v>0</v>
      </c>
      <c r="FE17" s="412">
        <f xml:space="preserve"> Fin!FE$14</f>
        <v>0</v>
      </c>
      <c r="FF17" s="412">
        <f xml:space="preserve"> Fin!FF$14</f>
        <v>0</v>
      </c>
      <c r="FG17" s="412">
        <f xml:space="preserve"> Fin!FG$14</f>
        <v>0</v>
      </c>
      <c r="FH17" s="412">
        <f xml:space="preserve"> Fin!FH$14</f>
        <v>0</v>
      </c>
      <c r="FI17" s="412">
        <f xml:space="preserve"> Fin!FI$14</f>
        <v>0</v>
      </c>
      <c r="FJ17" s="412">
        <f xml:space="preserve"> Fin!FJ$14</f>
        <v>0</v>
      </c>
      <c r="FK17" s="412">
        <f xml:space="preserve"> Fin!FK$14</f>
        <v>0</v>
      </c>
      <c r="FL17" s="412">
        <f xml:space="preserve"> Fin!FL$14</f>
        <v>0</v>
      </c>
      <c r="FM17" s="412">
        <f xml:space="preserve"> Fin!FM$14</f>
        <v>0</v>
      </c>
      <c r="FN17" s="412">
        <f xml:space="preserve"> Fin!FN$14</f>
        <v>0</v>
      </c>
      <c r="FO17" s="412">
        <f xml:space="preserve"> Fin!FO$14</f>
        <v>0</v>
      </c>
      <c r="FP17" s="412">
        <f xml:space="preserve"> Fin!FP$14</f>
        <v>0</v>
      </c>
      <c r="FQ17" s="412">
        <f xml:space="preserve"> Fin!FQ$14</f>
        <v>0</v>
      </c>
      <c r="FR17" s="412">
        <f xml:space="preserve"> Fin!FR$14</f>
        <v>0</v>
      </c>
      <c r="FS17" s="412">
        <f xml:space="preserve"> Fin!FS$14</f>
        <v>0</v>
      </c>
      <c r="FT17" s="412">
        <f xml:space="preserve"> Fin!FT$14</f>
        <v>0</v>
      </c>
      <c r="FU17" s="412">
        <f xml:space="preserve"> Fin!FU$14</f>
        <v>0</v>
      </c>
      <c r="FV17" s="412">
        <f xml:space="preserve"> Fin!FV$14</f>
        <v>0</v>
      </c>
      <c r="FW17" s="412">
        <f xml:space="preserve"> Fin!FW$14</f>
        <v>0</v>
      </c>
      <c r="FX17" s="412">
        <f xml:space="preserve"> Fin!FX$14</f>
        <v>0</v>
      </c>
      <c r="FY17" s="412">
        <f xml:space="preserve"> Fin!FY$14</f>
        <v>0</v>
      </c>
      <c r="FZ17" s="412">
        <f xml:space="preserve"> Fin!FZ$14</f>
        <v>0</v>
      </c>
      <c r="GA17" s="412">
        <f xml:space="preserve"> Fin!GA$14</f>
        <v>0</v>
      </c>
      <c r="GB17" s="412">
        <f xml:space="preserve"> Fin!GB$14</f>
        <v>0</v>
      </c>
      <c r="GC17" s="412">
        <f xml:space="preserve"> Fin!GC$14</f>
        <v>0</v>
      </c>
      <c r="GD17" s="412">
        <f xml:space="preserve"> Fin!GD$14</f>
        <v>0</v>
      </c>
      <c r="GE17" s="412">
        <f xml:space="preserve"> Fin!GE$14</f>
        <v>0</v>
      </c>
      <c r="GF17" s="412">
        <f xml:space="preserve"> Fin!GF$14</f>
        <v>0</v>
      </c>
      <c r="GG17" s="412">
        <f xml:space="preserve"> Fin!GG$14</f>
        <v>0</v>
      </c>
      <c r="GH17" s="412">
        <f xml:space="preserve"> Fin!GH$14</f>
        <v>0</v>
      </c>
      <c r="GI17" s="412">
        <f xml:space="preserve"> Fin!GI$14</f>
        <v>0</v>
      </c>
      <c r="GJ17" s="412">
        <f xml:space="preserve"> Fin!GJ$14</f>
        <v>0</v>
      </c>
      <c r="GK17" s="412">
        <f xml:space="preserve"> Fin!GK$14</f>
        <v>0</v>
      </c>
      <c r="GL17" s="412">
        <f xml:space="preserve"> Fin!GL$14</f>
        <v>0</v>
      </c>
      <c r="GM17" s="412">
        <f xml:space="preserve"> Fin!GM$14</f>
        <v>0</v>
      </c>
      <c r="GN17" s="412">
        <f xml:space="preserve"> Fin!GN$14</f>
        <v>0</v>
      </c>
      <c r="GO17" s="412">
        <f xml:space="preserve"> Fin!GO$14</f>
        <v>0</v>
      </c>
      <c r="GP17" s="412">
        <f xml:space="preserve"> Fin!GP$14</f>
        <v>0</v>
      </c>
      <c r="GQ17" s="412">
        <f xml:space="preserve"> Fin!GQ$14</f>
        <v>0</v>
      </c>
      <c r="GR17" s="412">
        <f xml:space="preserve"> Fin!GR$14</f>
        <v>0</v>
      </c>
      <c r="GS17" s="412">
        <f xml:space="preserve"> Fin!GS$14</f>
        <v>0</v>
      </c>
      <c r="GT17" s="412">
        <f xml:space="preserve"> Fin!GT$14</f>
        <v>0</v>
      </c>
      <c r="GU17" s="412">
        <f xml:space="preserve"> Fin!GU$14</f>
        <v>0</v>
      </c>
      <c r="GV17" s="412">
        <f xml:space="preserve"> Fin!GV$14</f>
        <v>0</v>
      </c>
      <c r="GW17" s="412">
        <f xml:space="preserve"> Fin!GW$14</f>
        <v>0</v>
      </c>
      <c r="GX17" s="412">
        <f xml:space="preserve"> Fin!GX$14</f>
        <v>0</v>
      </c>
      <c r="GY17" s="412">
        <f xml:space="preserve"> Fin!GY$14</f>
        <v>0</v>
      </c>
      <c r="GZ17" s="412">
        <f xml:space="preserve"> Fin!GZ$14</f>
        <v>0</v>
      </c>
      <c r="HA17" s="412">
        <f xml:space="preserve"> Fin!HA$14</f>
        <v>0</v>
      </c>
      <c r="HB17" s="412">
        <f xml:space="preserve"> Fin!HB$14</f>
        <v>0</v>
      </c>
      <c r="HC17" s="412">
        <f xml:space="preserve"> Fin!HC$14</f>
        <v>0</v>
      </c>
      <c r="HD17" s="412">
        <f xml:space="preserve"> Fin!HD$14</f>
        <v>0</v>
      </c>
      <c r="HE17" s="412">
        <f xml:space="preserve"> Fin!HE$14</f>
        <v>0</v>
      </c>
      <c r="HF17" s="412">
        <f xml:space="preserve"> Fin!HF$14</f>
        <v>0</v>
      </c>
      <c r="HG17" s="412">
        <f xml:space="preserve"> Fin!HG$14</f>
        <v>0</v>
      </c>
      <c r="HH17" s="412">
        <f xml:space="preserve"> Fin!HH$14</f>
        <v>0</v>
      </c>
      <c r="HI17" s="412">
        <f xml:space="preserve"> Fin!HI$14</f>
        <v>0</v>
      </c>
      <c r="HJ17" s="412">
        <f xml:space="preserve"> Fin!HJ$14</f>
        <v>0</v>
      </c>
      <c r="HK17" s="412">
        <f xml:space="preserve"> Fin!HK$14</f>
        <v>0</v>
      </c>
      <c r="HL17" s="412">
        <f xml:space="preserve"> Fin!HL$14</f>
        <v>0</v>
      </c>
      <c r="HM17" s="412">
        <f xml:space="preserve"> Fin!HM$14</f>
        <v>0</v>
      </c>
      <c r="HN17" s="412">
        <f xml:space="preserve"> Fin!HN$14</f>
        <v>0</v>
      </c>
      <c r="HO17" s="412">
        <f xml:space="preserve"> Fin!HO$14</f>
        <v>0</v>
      </c>
      <c r="HP17" s="412">
        <f xml:space="preserve"> Fin!HP$14</f>
        <v>0</v>
      </c>
      <c r="HQ17" s="412">
        <f xml:space="preserve"> Fin!HQ$14</f>
        <v>0</v>
      </c>
      <c r="HR17" s="412">
        <f xml:space="preserve"> Fin!HR$14</f>
        <v>0</v>
      </c>
      <c r="HS17" s="412">
        <f xml:space="preserve"> Fin!HS$14</f>
        <v>0</v>
      </c>
      <c r="HT17" s="412">
        <f xml:space="preserve"> Fin!HT$14</f>
        <v>0</v>
      </c>
      <c r="HU17" s="412">
        <f xml:space="preserve"> Fin!HU$14</f>
        <v>0</v>
      </c>
      <c r="HV17" s="412">
        <f xml:space="preserve"> Fin!HV$14</f>
        <v>0</v>
      </c>
      <c r="HW17" s="412">
        <f xml:space="preserve"> Fin!HW$14</f>
        <v>0</v>
      </c>
      <c r="HX17" s="412">
        <f xml:space="preserve"> Fin!HX$14</f>
        <v>0</v>
      </c>
      <c r="HY17" s="412">
        <f xml:space="preserve"> Fin!HY$14</f>
        <v>0</v>
      </c>
      <c r="HZ17" s="412">
        <f xml:space="preserve"> Fin!HZ$14</f>
        <v>0</v>
      </c>
      <c r="IA17" s="412">
        <f xml:space="preserve"> Fin!IA$14</f>
        <v>0</v>
      </c>
      <c r="IB17" s="412">
        <f xml:space="preserve"> Fin!IB$14</f>
        <v>0</v>
      </c>
      <c r="IC17" s="412">
        <f xml:space="preserve"> Fin!IC$14</f>
        <v>0</v>
      </c>
      <c r="ID17" s="412">
        <f xml:space="preserve"> Fin!ID$14</f>
        <v>0</v>
      </c>
      <c r="IE17" s="412">
        <f xml:space="preserve"> Fin!IE$14</f>
        <v>0</v>
      </c>
      <c r="IF17" s="412">
        <f xml:space="preserve"> Fin!IF$14</f>
        <v>0</v>
      </c>
      <c r="IG17" s="412">
        <f xml:space="preserve"> Fin!IG$14</f>
        <v>0</v>
      </c>
      <c r="IH17" s="412">
        <f xml:space="preserve"> Fin!IH$14</f>
        <v>0</v>
      </c>
      <c r="II17" s="412">
        <f xml:space="preserve"> Fin!II$14</f>
        <v>0</v>
      </c>
      <c r="IJ17" s="412">
        <f xml:space="preserve"> Fin!IJ$14</f>
        <v>0</v>
      </c>
      <c r="IK17" s="412">
        <f xml:space="preserve"> Fin!IK$14</f>
        <v>0</v>
      </c>
      <c r="IL17" s="412">
        <f xml:space="preserve"> Fin!IL$14</f>
        <v>0</v>
      </c>
      <c r="IM17" s="412">
        <f xml:space="preserve"> Fin!IM$14</f>
        <v>0</v>
      </c>
      <c r="IN17" s="412">
        <f xml:space="preserve"> Fin!IN$14</f>
        <v>0</v>
      </c>
      <c r="IO17" s="412">
        <f xml:space="preserve"> Fin!IO$14</f>
        <v>0</v>
      </c>
      <c r="IP17" s="412">
        <f xml:space="preserve"> Fin!IP$14</f>
        <v>0</v>
      </c>
      <c r="IQ17" s="412">
        <f xml:space="preserve"> Fin!IQ$14</f>
        <v>0</v>
      </c>
      <c r="IR17" s="412">
        <f xml:space="preserve"> Fin!IR$14</f>
        <v>0</v>
      </c>
      <c r="IS17" s="412">
        <f xml:space="preserve"> Fin!IS$14</f>
        <v>0</v>
      </c>
      <c r="IT17" s="412">
        <f xml:space="preserve"> Fin!IT$14</f>
        <v>0</v>
      </c>
      <c r="IU17" s="412">
        <f xml:space="preserve"> Fin!IU$14</f>
        <v>0</v>
      </c>
      <c r="IV17" s="412">
        <f xml:space="preserve"> Fin!IV$14</f>
        <v>0</v>
      </c>
      <c r="IW17" s="412">
        <f xml:space="preserve"> Fin!IW$14</f>
        <v>0</v>
      </c>
      <c r="IX17" s="412">
        <f xml:space="preserve"> Fin!IX$14</f>
        <v>0</v>
      </c>
      <c r="IY17" s="412">
        <f xml:space="preserve"> Fin!IY$14</f>
        <v>0</v>
      </c>
      <c r="IZ17" s="412">
        <f xml:space="preserve"> Fin!IZ$14</f>
        <v>0</v>
      </c>
      <c r="JA17" s="412">
        <f xml:space="preserve"> Fin!JA$14</f>
        <v>0</v>
      </c>
      <c r="JB17" s="412">
        <f xml:space="preserve"> Fin!JB$14</f>
        <v>0</v>
      </c>
      <c r="JC17" s="412">
        <f xml:space="preserve"> Fin!JC$14</f>
        <v>0</v>
      </c>
      <c r="JD17" s="412">
        <f xml:space="preserve"> Fin!JD$14</f>
        <v>0</v>
      </c>
      <c r="JE17" s="412">
        <f xml:space="preserve"> Fin!JE$14</f>
        <v>0</v>
      </c>
      <c r="JF17" s="412">
        <f xml:space="preserve"> Fin!JF$14</f>
        <v>0</v>
      </c>
      <c r="JG17" s="412">
        <f xml:space="preserve"> Fin!JG$14</f>
        <v>0</v>
      </c>
      <c r="JH17" s="412">
        <f xml:space="preserve"> Fin!JH$14</f>
        <v>0</v>
      </c>
      <c r="JI17" s="412">
        <f xml:space="preserve"> Fin!JI$14</f>
        <v>0</v>
      </c>
      <c r="JJ17" s="412">
        <f xml:space="preserve"> Fin!JJ$14</f>
        <v>0</v>
      </c>
      <c r="JK17" s="412">
        <f xml:space="preserve"> Fin!JK$14</f>
        <v>0</v>
      </c>
      <c r="JL17" s="412">
        <f xml:space="preserve"> Fin!JL$14</f>
        <v>0</v>
      </c>
      <c r="JM17" s="412">
        <f xml:space="preserve"> Fin!JM$14</f>
        <v>0</v>
      </c>
      <c r="JN17" s="412">
        <f xml:space="preserve"> Fin!JN$14</f>
        <v>0</v>
      </c>
      <c r="JO17" s="412">
        <f xml:space="preserve"> Fin!JO$14</f>
        <v>0</v>
      </c>
      <c r="JP17" s="412">
        <f xml:space="preserve"> Fin!JP$14</f>
        <v>0</v>
      </c>
      <c r="JQ17" s="412">
        <f xml:space="preserve"> Fin!JQ$14</f>
        <v>0</v>
      </c>
      <c r="JR17" s="412">
        <f xml:space="preserve"> Fin!JR$14</f>
        <v>0</v>
      </c>
      <c r="JS17" s="412">
        <f xml:space="preserve"> Fin!JS$14</f>
        <v>0</v>
      </c>
      <c r="JT17" s="412">
        <f xml:space="preserve"> Fin!JT$14</f>
        <v>0</v>
      </c>
      <c r="JU17" s="412">
        <f xml:space="preserve"> Fin!JU$14</f>
        <v>0</v>
      </c>
      <c r="JV17" s="412">
        <f xml:space="preserve"> Fin!JV$14</f>
        <v>0</v>
      </c>
      <c r="JW17" s="412">
        <f xml:space="preserve"> Fin!JW$14</f>
        <v>0</v>
      </c>
      <c r="JX17" s="412">
        <f xml:space="preserve"> Fin!JX$14</f>
        <v>0</v>
      </c>
      <c r="JY17" s="412">
        <f xml:space="preserve"> Fin!JY$14</f>
        <v>0</v>
      </c>
      <c r="JZ17" s="412">
        <f xml:space="preserve"> Fin!JZ$14</f>
        <v>0</v>
      </c>
      <c r="KA17" s="412">
        <f xml:space="preserve"> Fin!KA$14</f>
        <v>0</v>
      </c>
      <c r="KB17" s="412">
        <f xml:space="preserve"> Fin!KB$14</f>
        <v>0</v>
      </c>
      <c r="KC17" s="412">
        <f xml:space="preserve"> Fin!KC$14</f>
        <v>0</v>
      </c>
      <c r="KD17" s="412">
        <f xml:space="preserve"> Fin!KD$14</f>
        <v>0</v>
      </c>
      <c r="KE17" s="412">
        <f xml:space="preserve"> Fin!KE$14</f>
        <v>0</v>
      </c>
      <c r="KF17" s="412">
        <f xml:space="preserve"> Fin!KF$14</f>
        <v>0</v>
      </c>
      <c r="KG17" s="412">
        <f xml:space="preserve"> Fin!KG$14</f>
        <v>0</v>
      </c>
      <c r="KH17" s="412">
        <f xml:space="preserve"> Fin!KH$14</f>
        <v>0</v>
      </c>
      <c r="KI17" s="412">
        <f xml:space="preserve"> Fin!KI$14</f>
        <v>0</v>
      </c>
      <c r="KJ17" s="412">
        <f xml:space="preserve"> Fin!KJ$14</f>
        <v>0</v>
      </c>
      <c r="KK17" s="412">
        <f xml:space="preserve"> Fin!KK$14</f>
        <v>0</v>
      </c>
      <c r="KL17" s="412">
        <f xml:space="preserve"> Fin!KL$14</f>
        <v>0</v>
      </c>
      <c r="KM17" s="412">
        <f xml:space="preserve"> Fin!KM$14</f>
        <v>0</v>
      </c>
      <c r="KN17" s="412">
        <f xml:space="preserve"> Fin!KN$14</f>
        <v>0</v>
      </c>
      <c r="KO17" s="412">
        <f xml:space="preserve"> Fin!KO$14</f>
        <v>0</v>
      </c>
      <c r="KP17" s="412">
        <f xml:space="preserve"> Fin!KP$14</f>
        <v>0</v>
      </c>
      <c r="KQ17" s="412">
        <f xml:space="preserve"> Fin!KQ$14</f>
        <v>0</v>
      </c>
      <c r="KR17" s="412">
        <f xml:space="preserve"> Fin!KR$14</f>
        <v>0</v>
      </c>
      <c r="KS17" s="412">
        <f xml:space="preserve"> Fin!KS$14</f>
        <v>0</v>
      </c>
      <c r="KT17" s="412">
        <f xml:space="preserve"> Fin!KT$14</f>
        <v>0</v>
      </c>
    </row>
    <row r="18" spans="1:306" s="355" customFormat="1" x14ac:dyDescent="0.35">
      <c r="A18" s="382"/>
      <c r="B18" s="382"/>
      <c r="C18" s="383"/>
      <c r="D18" s="384"/>
      <c r="E18" s="390"/>
      <c r="F18" s="390"/>
      <c r="G18" s="390"/>
      <c r="H18" s="390"/>
      <c r="I18" s="391"/>
      <c r="J18" s="390"/>
      <c r="K18" s="390"/>
      <c r="L18" s="390"/>
      <c r="M18" s="390"/>
      <c r="N18" s="390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0"/>
      <c r="AF18" s="390"/>
      <c r="AG18" s="390"/>
      <c r="AH18" s="390"/>
      <c r="AI18" s="390"/>
      <c r="AJ18" s="390"/>
      <c r="AK18" s="390"/>
      <c r="AL18" s="390"/>
      <c r="AM18" s="390"/>
      <c r="AN18" s="390"/>
      <c r="AO18" s="390"/>
      <c r="AP18" s="390"/>
      <c r="AQ18" s="390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BB18" s="390"/>
      <c r="BC18" s="390"/>
      <c r="BD18" s="390"/>
      <c r="BE18" s="390"/>
      <c r="BF18" s="390"/>
      <c r="BG18" s="390"/>
      <c r="BH18" s="390"/>
      <c r="BI18" s="390"/>
      <c r="BJ18" s="390"/>
      <c r="BK18" s="390"/>
      <c r="BL18" s="390"/>
      <c r="BM18" s="390"/>
      <c r="BN18" s="390"/>
      <c r="BO18" s="390"/>
      <c r="BP18" s="390"/>
      <c r="BQ18" s="390"/>
      <c r="BR18" s="390"/>
      <c r="BS18" s="390"/>
      <c r="BT18" s="390"/>
      <c r="BU18" s="390"/>
      <c r="BV18" s="390"/>
      <c r="BW18" s="390"/>
      <c r="BX18" s="390"/>
      <c r="BY18" s="390"/>
      <c r="BZ18" s="390"/>
      <c r="CA18" s="390"/>
      <c r="CB18" s="390"/>
      <c r="CC18" s="390"/>
      <c r="CD18" s="390"/>
      <c r="CE18" s="390"/>
      <c r="CF18" s="390"/>
      <c r="CG18" s="390"/>
      <c r="CH18" s="390"/>
      <c r="CI18" s="390"/>
      <c r="CJ18" s="390"/>
      <c r="CK18" s="390"/>
      <c r="CL18" s="390"/>
      <c r="CM18" s="390"/>
      <c r="CN18" s="390"/>
      <c r="CO18" s="390"/>
      <c r="CP18" s="390"/>
      <c r="CQ18" s="390"/>
      <c r="CR18" s="390"/>
      <c r="CS18" s="390"/>
      <c r="CT18" s="390"/>
      <c r="CU18" s="390"/>
      <c r="CV18" s="390"/>
      <c r="CW18" s="390"/>
      <c r="CX18" s="390"/>
      <c r="CY18" s="390"/>
      <c r="CZ18" s="390"/>
      <c r="DA18" s="390"/>
      <c r="DB18" s="390"/>
      <c r="DC18" s="390"/>
      <c r="DD18" s="390"/>
      <c r="DE18" s="390"/>
      <c r="DF18" s="390"/>
      <c r="DG18" s="390"/>
      <c r="DH18" s="390"/>
      <c r="DI18" s="390"/>
      <c r="DJ18" s="390"/>
      <c r="DK18" s="390"/>
      <c r="DL18" s="390"/>
      <c r="DM18" s="390"/>
      <c r="DN18" s="390"/>
      <c r="DO18" s="390"/>
      <c r="DP18" s="390"/>
      <c r="DQ18" s="390"/>
      <c r="DR18" s="390"/>
      <c r="DS18" s="390"/>
      <c r="DT18" s="390"/>
      <c r="DU18" s="390"/>
      <c r="DV18" s="390"/>
      <c r="DW18" s="390"/>
      <c r="DX18" s="390"/>
      <c r="DY18" s="390"/>
      <c r="DZ18" s="390"/>
      <c r="EA18" s="390"/>
      <c r="EB18" s="390"/>
      <c r="EC18" s="390"/>
      <c r="ED18" s="390"/>
      <c r="EE18" s="390"/>
      <c r="EF18" s="390"/>
      <c r="EG18" s="390"/>
      <c r="EH18" s="390"/>
      <c r="EI18" s="390"/>
      <c r="EJ18" s="390"/>
      <c r="EK18" s="390"/>
      <c r="EL18" s="390"/>
      <c r="EM18" s="390"/>
      <c r="EN18" s="390"/>
      <c r="EO18" s="390"/>
      <c r="EP18" s="390"/>
      <c r="EQ18" s="390"/>
      <c r="ER18" s="390"/>
      <c r="ES18" s="390"/>
      <c r="ET18" s="390"/>
      <c r="EU18" s="390"/>
      <c r="EV18" s="390"/>
      <c r="EW18" s="390"/>
      <c r="EX18" s="390"/>
      <c r="EY18" s="390"/>
      <c r="EZ18" s="390"/>
      <c r="FA18" s="390"/>
      <c r="FB18" s="390"/>
      <c r="FC18" s="390"/>
      <c r="FD18" s="390"/>
      <c r="FE18" s="390"/>
      <c r="FF18" s="390"/>
      <c r="FG18" s="390"/>
      <c r="FH18" s="390"/>
      <c r="FI18" s="390"/>
      <c r="FJ18" s="390"/>
      <c r="FK18" s="390"/>
      <c r="FL18" s="390"/>
      <c r="FM18" s="390"/>
      <c r="FN18" s="390"/>
      <c r="FO18" s="390"/>
      <c r="FP18" s="390"/>
      <c r="FQ18" s="390"/>
      <c r="FR18" s="390"/>
      <c r="FS18" s="390"/>
      <c r="FT18" s="390"/>
      <c r="FU18" s="390"/>
      <c r="FV18" s="390"/>
      <c r="FW18" s="390"/>
      <c r="FX18" s="390"/>
      <c r="FY18" s="390"/>
      <c r="FZ18" s="390"/>
      <c r="GA18" s="390"/>
      <c r="GB18" s="390"/>
      <c r="GC18" s="390"/>
      <c r="GD18" s="390"/>
      <c r="GE18" s="390"/>
      <c r="GF18" s="390"/>
      <c r="GG18" s="390"/>
      <c r="GH18" s="390"/>
      <c r="GI18" s="390"/>
      <c r="GJ18" s="390"/>
    </row>
    <row r="19" spans="1:306" s="355" customFormat="1" x14ac:dyDescent="0.35">
      <c r="A19" s="382"/>
      <c r="B19" s="382"/>
      <c r="C19" s="383"/>
      <c r="D19" s="384"/>
      <c r="E19" s="390"/>
      <c r="F19" s="390"/>
      <c r="G19" s="390"/>
      <c r="H19" s="390"/>
      <c r="I19" s="391"/>
      <c r="J19" s="390"/>
      <c r="K19" s="390"/>
      <c r="L19" s="390"/>
      <c r="M19" s="390"/>
      <c r="N19" s="390"/>
      <c r="O19" s="390"/>
      <c r="P19" s="390"/>
      <c r="Q19" s="390"/>
      <c r="R19" s="390"/>
      <c r="S19" s="390"/>
      <c r="T19" s="390"/>
      <c r="U19" s="390"/>
      <c r="V19" s="390"/>
      <c r="W19" s="390"/>
      <c r="X19" s="390"/>
      <c r="Y19" s="390"/>
      <c r="Z19" s="390"/>
      <c r="AA19" s="390"/>
      <c r="AB19" s="390"/>
      <c r="AC19" s="390"/>
      <c r="AD19" s="390"/>
      <c r="AE19" s="390"/>
      <c r="AF19" s="390"/>
      <c r="AG19" s="390"/>
      <c r="AH19" s="390"/>
      <c r="AI19" s="390"/>
      <c r="AJ19" s="390"/>
      <c r="AK19" s="390"/>
      <c r="AL19" s="390"/>
      <c r="AM19" s="390"/>
      <c r="AN19" s="390"/>
      <c r="AO19" s="390"/>
      <c r="AP19" s="390"/>
      <c r="AQ19" s="390"/>
      <c r="AR19" s="390"/>
      <c r="AS19" s="390"/>
      <c r="AT19" s="390"/>
      <c r="AU19" s="390"/>
      <c r="AV19" s="390"/>
      <c r="AW19" s="390"/>
      <c r="AX19" s="390"/>
      <c r="AY19" s="390"/>
      <c r="AZ19" s="390"/>
      <c r="BA19" s="390"/>
      <c r="BB19" s="390"/>
      <c r="BC19" s="390"/>
      <c r="BD19" s="390"/>
      <c r="BE19" s="390"/>
      <c r="BF19" s="390"/>
      <c r="BG19" s="390"/>
      <c r="BH19" s="390"/>
      <c r="BI19" s="390"/>
      <c r="BJ19" s="390"/>
      <c r="BK19" s="390"/>
      <c r="BL19" s="390"/>
      <c r="BM19" s="390"/>
      <c r="BN19" s="390"/>
      <c r="BO19" s="390"/>
      <c r="BP19" s="390"/>
      <c r="BQ19" s="390"/>
      <c r="BR19" s="390"/>
      <c r="BS19" s="390"/>
      <c r="BT19" s="390"/>
      <c r="BU19" s="390"/>
      <c r="BV19" s="390"/>
      <c r="BW19" s="390"/>
      <c r="BX19" s="390"/>
      <c r="BY19" s="390"/>
      <c r="BZ19" s="390"/>
      <c r="CA19" s="390"/>
      <c r="CB19" s="390"/>
      <c r="CC19" s="390"/>
      <c r="CD19" s="390"/>
      <c r="CE19" s="390"/>
      <c r="CF19" s="390"/>
      <c r="CG19" s="390"/>
      <c r="CH19" s="390"/>
      <c r="CI19" s="390"/>
      <c r="CJ19" s="390"/>
      <c r="CK19" s="390"/>
      <c r="CL19" s="390"/>
      <c r="CM19" s="390"/>
      <c r="CN19" s="390"/>
      <c r="CO19" s="390"/>
      <c r="CP19" s="390"/>
      <c r="CQ19" s="390"/>
      <c r="CR19" s="390"/>
      <c r="CS19" s="390"/>
      <c r="CT19" s="390"/>
      <c r="CU19" s="390"/>
      <c r="CV19" s="390"/>
      <c r="CW19" s="390"/>
      <c r="CX19" s="390"/>
      <c r="CY19" s="390"/>
      <c r="CZ19" s="390"/>
      <c r="DA19" s="390"/>
      <c r="DB19" s="390"/>
      <c r="DC19" s="390"/>
      <c r="DD19" s="390"/>
      <c r="DE19" s="390"/>
      <c r="DF19" s="390"/>
      <c r="DG19" s="390"/>
      <c r="DH19" s="390"/>
      <c r="DI19" s="390"/>
      <c r="DJ19" s="390"/>
      <c r="DK19" s="390"/>
      <c r="DL19" s="390"/>
      <c r="DM19" s="390"/>
      <c r="DN19" s="390"/>
      <c r="DO19" s="390"/>
      <c r="DP19" s="390"/>
      <c r="DQ19" s="390"/>
      <c r="DR19" s="390"/>
      <c r="DS19" s="390"/>
      <c r="DT19" s="390"/>
      <c r="DU19" s="390"/>
      <c r="DV19" s="390"/>
      <c r="DW19" s="390"/>
      <c r="DX19" s="390"/>
      <c r="DY19" s="390"/>
      <c r="DZ19" s="390"/>
      <c r="EA19" s="390"/>
      <c r="EB19" s="390"/>
      <c r="EC19" s="390"/>
      <c r="ED19" s="390"/>
      <c r="EE19" s="390"/>
      <c r="EF19" s="390"/>
      <c r="EG19" s="390"/>
      <c r="EH19" s="390"/>
      <c r="EI19" s="390"/>
      <c r="EJ19" s="390"/>
      <c r="EK19" s="390"/>
      <c r="EL19" s="390"/>
      <c r="EM19" s="390"/>
      <c r="EN19" s="390"/>
      <c r="EO19" s="390"/>
      <c r="EP19" s="390"/>
      <c r="EQ19" s="390"/>
      <c r="ER19" s="390"/>
      <c r="ES19" s="390"/>
      <c r="ET19" s="390"/>
      <c r="EU19" s="390"/>
      <c r="EV19" s="390"/>
      <c r="EW19" s="390"/>
      <c r="EX19" s="390"/>
      <c r="EY19" s="390"/>
      <c r="EZ19" s="390"/>
      <c r="FA19" s="390"/>
      <c r="FB19" s="390"/>
      <c r="FC19" s="390"/>
      <c r="FD19" s="390"/>
      <c r="FE19" s="390"/>
      <c r="FF19" s="390"/>
      <c r="FG19" s="390"/>
      <c r="FH19" s="390"/>
      <c r="FI19" s="390"/>
      <c r="FJ19" s="390"/>
      <c r="FK19" s="390"/>
      <c r="FL19" s="390"/>
      <c r="FM19" s="390"/>
      <c r="FN19" s="390"/>
      <c r="FO19" s="390"/>
      <c r="FP19" s="390"/>
      <c r="FQ19" s="390"/>
      <c r="FR19" s="390"/>
      <c r="FS19" s="390"/>
      <c r="FT19" s="390"/>
      <c r="FU19" s="390"/>
      <c r="FV19" s="390"/>
      <c r="FW19" s="390"/>
      <c r="FX19" s="390"/>
      <c r="FY19" s="390"/>
      <c r="FZ19" s="390"/>
      <c r="GA19" s="390"/>
      <c r="GB19" s="390"/>
      <c r="GC19" s="390"/>
      <c r="GD19" s="390"/>
      <c r="GE19" s="390"/>
      <c r="GF19" s="390"/>
      <c r="GG19" s="390"/>
      <c r="GH19" s="390"/>
      <c r="GI19" s="390"/>
      <c r="GJ19" s="390"/>
    </row>
    <row r="20" spans="1:306" s="270" customFormat="1" x14ac:dyDescent="0.35">
      <c r="A20" s="392"/>
      <c r="B20" s="392"/>
      <c r="C20" s="393"/>
      <c r="D20" s="394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395"/>
      <c r="R20" s="395"/>
      <c r="S20" s="395"/>
      <c r="T20" s="395"/>
      <c r="U20" s="395"/>
      <c r="V20" s="395"/>
      <c r="W20" s="395"/>
      <c r="X20" s="395"/>
      <c r="Y20" s="395"/>
      <c r="Z20" s="395"/>
      <c r="AA20" s="395"/>
      <c r="AB20" s="395"/>
      <c r="AC20" s="395"/>
      <c r="AD20" s="395"/>
      <c r="AE20" s="395"/>
      <c r="AF20" s="395"/>
      <c r="AG20" s="395"/>
      <c r="AH20" s="395"/>
      <c r="AI20" s="395"/>
      <c r="AJ20" s="395"/>
      <c r="AK20" s="395"/>
      <c r="AL20" s="395"/>
      <c r="AM20" s="395"/>
      <c r="AN20" s="395"/>
      <c r="AO20" s="395"/>
      <c r="AP20" s="395"/>
      <c r="AQ20" s="395"/>
      <c r="AR20" s="395"/>
      <c r="AS20" s="395"/>
      <c r="AT20" s="395"/>
      <c r="AU20" s="395"/>
      <c r="AV20" s="395"/>
      <c r="AW20" s="395"/>
      <c r="AX20" s="395"/>
      <c r="AY20" s="395"/>
      <c r="AZ20" s="395"/>
      <c r="BA20" s="395"/>
      <c r="BB20" s="395"/>
      <c r="BC20" s="395"/>
      <c r="BD20" s="395"/>
      <c r="BE20" s="395"/>
      <c r="BF20" s="395"/>
      <c r="BG20" s="395"/>
      <c r="BH20" s="395"/>
      <c r="BI20" s="395"/>
      <c r="BJ20" s="395"/>
      <c r="BK20" s="395"/>
      <c r="BL20" s="395"/>
      <c r="BM20" s="395"/>
      <c r="BN20" s="395"/>
      <c r="BO20" s="395"/>
      <c r="BP20" s="395"/>
      <c r="BQ20" s="395"/>
      <c r="BR20" s="395"/>
      <c r="BS20" s="395"/>
      <c r="BT20" s="395"/>
      <c r="BU20" s="395"/>
      <c r="BV20" s="395"/>
      <c r="BW20" s="395"/>
      <c r="BX20" s="395"/>
      <c r="BY20" s="395"/>
      <c r="BZ20" s="395"/>
      <c r="CA20" s="395"/>
      <c r="CB20" s="395"/>
      <c r="CC20" s="395"/>
      <c r="CD20" s="395"/>
      <c r="CE20" s="395"/>
      <c r="CF20" s="395"/>
      <c r="CG20" s="395"/>
      <c r="CH20" s="395"/>
      <c r="CI20" s="395"/>
      <c r="CJ20" s="395"/>
      <c r="CK20" s="395"/>
      <c r="CL20" s="395"/>
      <c r="CM20" s="395"/>
      <c r="CN20" s="395"/>
      <c r="CO20" s="395"/>
      <c r="CP20" s="395"/>
      <c r="CQ20" s="395"/>
      <c r="CR20" s="395"/>
      <c r="CS20" s="395"/>
      <c r="CT20" s="395"/>
      <c r="CU20" s="395"/>
      <c r="CV20" s="395"/>
      <c r="CW20" s="395"/>
      <c r="CX20" s="395"/>
      <c r="CY20" s="395"/>
      <c r="CZ20" s="395"/>
      <c r="DA20" s="395"/>
      <c r="DB20" s="395"/>
      <c r="DC20" s="395"/>
      <c r="DD20" s="395"/>
      <c r="DE20" s="395"/>
      <c r="DF20" s="395"/>
      <c r="DG20" s="395"/>
      <c r="DH20" s="395"/>
      <c r="DI20" s="395"/>
      <c r="DJ20" s="395"/>
      <c r="DK20" s="395"/>
      <c r="DL20" s="395"/>
      <c r="DM20" s="395"/>
      <c r="DN20" s="395"/>
      <c r="DO20" s="395"/>
      <c r="DP20" s="395"/>
      <c r="DQ20" s="395"/>
      <c r="DR20" s="395"/>
      <c r="DS20" s="395"/>
      <c r="DT20" s="395"/>
      <c r="DU20" s="395"/>
      <c r="DV20" s="395"/>
      <c r="DW20" s="395"/>
      <c r="DX20" s="395"/>
      <c r="DY20" s="395"/>
      <c r="DZ20" s="395"/>
      <c r="EA20" s="395"/>
      <c r="EB20" s="395"/>
      <c r="EC20" s="395"/>
      <c r="ED20" s="395"/>
      <c r="EE20" s="395"/>
      <c r="EF20" s="395"/>
      <c r="EG20" s="395"/>
      <c r="EH20" s="395"/>
      <c r="EI20" s="395"/>
      <c r="EJ20" s="395"/>
      <c r="EK20" s="395"/>
      <c r="EL20" s="395"/>
      <c r="EM20" s="395"/>
      <c r="EN20" s="395"/>
      <c r="EO20" s="395"/>
      <c r="EP20" s="395"/>
      <c r="EQ20" s="395"/>
      <c r="ER20" s="395"/>
      <c r="ES20" s="395"/>
      <c r="ET20" s="395"/>
      <c r="EU20" s="395"/>
      <c r="EV20" s="395"/>
      <c r="EW20" s="395"/>
      <c r="EX20" s="395"/>
      <c r="EY20" s="395"/>
      <c r="EZ20" s="395"/>
      <c r="FA20" s="395"/>
      <c r="FB20" s="395"/>
      <c r="FC20" s="395"/>
      <c r="FD20" s="395"/>
      <c r="FE20" s="395"/>
      <c r="FF20" s="395"/>
      <c r="FG20" s="395"/>
      <c r="FH20" s="395"/>
      <c r="FI20" s="395"/>
      <c r="FJ20" s="395"/>
      <c r="FK20" s="395"/>
      <c r="FL20" s="395"/>
      <c r="FM20" s="395"/>
      <c r="FN20" s="395"/>
      <c r="FO20" s="395"/>
      <c r="FP20" s="395"/>
      <c r="FQ20" s="395"/>
      <c r="FR20" s="395"/>
      <c r="FS20" s="395"/>
      <c r="FT20" s="395"/>
      <c r="FU20" s="395"/>
      <c r="FV20" s="395"/>
      <c r="FW20" s="395"/>
      <c r="FX20" s="395"/>
      <c r="FY20" s="395"/>
      <c r="FZ20" s="395"/>
      <c r="GA20" s="395"/>
      <c r="GB20" s="395"/>
      <c r="GC20" s="395"/>
      <c r="GD20" s="395"/>
      <c r="GE20" s="395"/>
      <c r="GF20" s="395"/>
      <c r="GG20" s="395"/>
      <c r="GH20" s="395"/>
      <c r="GI20" s="395"/>
      <c r="GJ20" s="395"/>
    </row>
    <row r="21" spans="1:306" s="355" customFormat="1" x14ac:dyDescent="0.35">
      <c r="A21" s="382"/>
      <c r="B21" s="382"/>
      <c r="C21" s="383"/>
      <c r="D21" s="384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  <c r="Q21" s="412"/>
      <c r="R21" s="412"/>
      <c r="S21" s="412"/>
      <c r="T21" s="412"/>
      <c r="U21" s="412"/>
      <c r="V21" s="412"/>
      <c r="W21" s="412"/>
      <c r="X21" s="412"/>
      <c r="Y21" s="412"/>
      <c r="Z21" s="412"/>
      <c r="AA21" s="412"/>
      <c r="AB21" s="412"/>
      <c r="AC21" s="412"/>
      <c r="AD21" s="412"/>
      <c r="AE21" s="412"/>
      <c r="AF21" s="412"/>
      <c r="AG21" s="412"/>
      <c r="AH21" s="412"/>
      <c r="AI21" s="412"/>
      <c r="AJ21" s="412"/>
      <c r="AK21" s="412"/>
      <c r="AL21" s="412"/>
      <c r="AM21" s="412"/>
      <c r="AN21" s="412"/>
      <c r="AO21" s="412"/>
      <c r="AP21" s="412"/>
      <c r="AQ21" s="412"/>
      <c r="AR21" s="412"/>
      <c r="AS21" s="412"/>
      <c r="AT21" s="412"/>
      <c r="AU21" s="412"/>
      <c r="AV21" s="412"/>
      <c r="AW21" s="412"/>
      <c r="AX21" s="412"/>
      <c r="AY21" s="412"/>
      <c r="AZ21" s="412"/>
      <c r="BA21" s="412"/>
      <c r="BB21" s="412"/>
      <c r="BC21" s="412"/>
      <c r="BD21" s="412"/>
      <c r="BE21" s="412"/>
      <c r="BF21" s="412"/>
      <c r="BG21" s="412"/>
      <c r="BH21" s="412"/>
      <c r="BI21" s="412"/>
      <c r="BJ21" s="412"/>
      <c r="BK21" s="412"/>
      <c r="BL21" s="412"/>
      <c r="BM21" s="412"/>
      <c r="BN21" s="412"/>
      <c r="BO21" s="412"/>
      <c r="BP21" s="412"/>
      <c r="BQ21" s="412"/>
      <c r="BR21" s="412"/>
      <c r="BS21" s="412"/>
      <c r="BT21" s="412"/>
      <c r="BU21" s="412"/>
      <c r="BV21" s="412"/>
      <c r="BW21" s="412"/>
      <c r="BX21" s="412"/>
      <c r="BY21" s="412"/>
      <c r="BZ21" s="412"/>
      <c r="CA21" s="412"/>
      <c r="CB21" s="412"/>
      <c r="CC21" s="412"/>
      <c r="CD21" s="412"/>
      <c r="CE21" s="412"/>
      <c r="CF21" s="412"/>
      <c r="CG21" s="412"/>
      <c r="CH21" s="412"/>
      <c r="CI21" s="412"/>
      <c r="CJ21" s="412"/>
      <c r="CK21" s="412"/>
      <c r="CL21" s="412"/>
      <c r="CM21" s="412"/>
      <c r="CN21" s="412"/>
      <c r="CO21" s="412"/>
      <c r="CP21" s="412"/>
      <c r="CQ21" s="412"/>
      <c r="CR21" s="412"/>
      <c r="CS21" s="412"/>
      <c r="CT21" s="412"/>
      <c r="CU21" s="412"/>
      <c r="CV21" s="412"/>
      <c r="CW21" s="412"/>
      <c r="CX21" s="412"/>
      <c r="CY21" s="412"/>
      <c r="CZ21" s="412"/>
      <c r="DA21" s="412"/>
      <c r="DB21" s="412"/>
      <c r="DC21" s="412"/>
      <c r="DD21" s="412"/>
      <c r="DE21" s="412"/>
      <c r="DF21" s="412"/>
      <c r="DG21" s="412"/>
      <c r="DH21" s="412"/>
      <c r="DI21" s="412"/>
      <c r="DJ21" s="412"/>
      <c r="DK21" s="412"/>
      <c r="DL21" s="412"/>
      <c r="DM21" s="412"/>
      <c r="DN21" s="412"/>
      <c r="DO21" s="412"/>
      <c r="DP21" s="412"/>
      <c r="DQ21" s="412"/>
      <c r="DR21" s="412"/>
      <c r="DS21" s="412"/>
      <c r="DT21" s="412"/>
      <c r="DU21" s="412"/>
      <c r="DV21" s="412"/>
      <c r="DW21" s="412"/>
      <c r="DX21" s="412"/>
      <c r="DY21" s="412"/>
      <c r="DZ21" s="412"/>
      <c r="EA21" s="412"/>
      <c r="EB21" s="412"/>
      <c r="EC21" s="412"/>
      <c r="ED21" s="412"/>
      <c r="EE21" s="412"/>
      <c r="EF21" s="412"/>
      <c r="EG21" s="412"/>
      <c r="EH21" s="412"/>
      <c r="EI21" s="412"/>
      <c r="EJ21" s="412"/>
      <c r="EK21" s="412"/>
      <c r="EL21" s="412"/>
      <c r="EM21" s="412"/>
      <c r="EN21" s="412"/>
      <c r="EO21" s="412"/>
      <c r="EP21" s="412"/>
      <c r="EQ21" s="412"/>
      <c r="ER21" s="412"/>
      <c r="ES21" s="412"/>
      <c r="ET21" s="412"/>
      <c r="EU21" s="412"/>
      <c r="EV21" s="412"/>
      <c r="EW21" s="412"/>
      <c r="EX21" s="412"/>
      <c r="EY21" s="412"/>
      <c r="EZ21" s="412"/>
      <c r="FA21" s="412"/>
      <c r="FB21" s="412"/>
      <c r="FC21" s="412"/>
      <c r="FD21" s="412"/>
      <c r="FE21" s="412"/>
      <c r="FF21" s="412"/>
      <c r="FG21" s="412"/>
      <c r="FH21" s="412"/>
      <c r="FI21" s="412"/>
      <c r="FJ21" s="412"/>
      <c r="FK21" s="412"/>
      <c r="FL21" s="412"/>
      <c r="FM21" s="412"/>
      <c r="FN21" s="412"/>
      <c r="FO21" s="412"/>
      <c r="FP21" s="412"/>
      <c r="FQ21" s="412"/>
      <c r="FR21" s="412"/>
      <c r="FS21" s="412"/>
      <c r="FT21" s="412"/>
      <c r="FU21" s="412"/>
      <c r="FV21" s="412"/>
      <c r="FW21" s="412"/>
      <c r="FX21" s="412"/>
      <c r="FY21" s="412"/>
      <c r="FZ21" s="412"/>
      <c r="GA21" s="412"/>
      <c r="GB21" s="412"/>
      <c r="GC21" s="412"/>
      <c r="GD21" s="412"/>
      <c r="GE21" s="412"/>
      <c r="GF21" s="412"/>
      <c r="GG21" s="412"/>
      <c r="GH21" s="412"/>
      <c r="GI21" s="412"/>
      <c r="GJ21" s="412"/>
    </row>
    <row r="22" spans="1:306" s="355" customFormat="1" x14ac:dyDescent="0.35">
      <c r="A22" s="382"/>
      <c r="B22" s="382"/>
      <c r="C22" s="383"/>
      <c r="D22" s="384"/>
      <c r="E22" s="390"/>
      <c r="F22" s="390"/>
      <c r="G22" s="390"/>
      <c r="H22" s="390"/>
      <c r="I22" s="391"/>
      <c r="J22" s="390"/>
      <c r="K22" s="390"/>
      <c r="L22" s="390"/>
      <c r="M22" s="390"/>
      <c r="N22" s="390"/>
      <c r="O22" s="390"/>
      <c r="P22" s="390"/>
      <c r="Q22" s="390"/>
      <c r="R22" s="390"/>
      <c r="S22" s="390"/>
      <c r="T22" s="390"/>
      <c r="U22" s="390"/>
      <c r="V22" s="390"/>
      <c r="W22" s="390"/>
      <c r="X22" s="390"/>
      <c r="Y22" s="390"/>
      <c r="Z22" s="390"/>
      <c r="AA22" s="390"/>
      <c r="AB22" s="390"/>
      <c r="AC22" s="390"/>
      <c r="AD22" s="390"/>
      <c r="AE22" s="390"/>
      <c r="AF22" s="390"/>
      <c r="AG22" s="390"/>
      <c r="AH22" s="390"/>
      <c r="AI22" s="390"/>
      <c r="AJ22" s="390"/>
      <c r="AK22" s="390"/>
      <c r="AL22" s="390"/>
      <c r="AM22" s="390"/>
      <c r="AN22" s="390"/>
      <c r="AO22" s="390"/>
      <c r="AP22" s="390"/>
      <c r="AQ22" s="390"/>
      <c r="AR22" s="390"/>
      <c r="AS22" s="390"/>
      <c r="AT22" s="390"/>
      <c r="AU22" s="390"/>
      <c r="AV22" s="390"/>
      <c r="AW22" s="390"/>
      <c r="AX22" s="390"/>
      <c r="AY22" s="390"/>
      <c r="AZ22" s="390"/>
      <c r="BA22" s="390"/>
      <c r="BB22" s="390"/>
      <c r="BC22" s="390"/>
      <c r="BD22" s="390"/>
      <c r="BE22" s="390"/>
      <c r="BF22" s="390"/>
      <c r="BG22" s="390"/>
      <c r="BH22" s="390"/>
      <c r="BI22" s="390"/>
      <c r="BJ22" s="390"/>
      <c r="BK22" s="390"/>
      <c r="BL22" s="390"/>
      <c r="BM22" s="390"/>
      <c r="BN22" s="390"/>
      <c r="BO22" s="390"/>
      <c r="BP22" s="390"/>
      <c r="BQ22" s="390"/>
      <c r="BR22" s="390"/>
      <c r="BS22" s="390"/>
      <c r="BT22" s="390"/>
      <c r="BU22" s="390"/>
      <c r="BV22" s="390"/>
      <c r="BW22" s="390"/>
      <c r="BX22" s="390"/>
      <c r="BY22" s="390"/>
      <c r="BZ22" s="390"/>
      <c r="CA22" s="390"/>
      <c r="CB22" s="390"/>
      <c r="CC22" s="390"/>
      <c r="CD22" s="390"/>
      <c r="CE22" s="390"/>
      <c r="CF22" s="390"/>
      <c r="CG22" s="390"/>
      <c r="CH22" s="390"/>
      <c r="CI22" s="390"/>
      <c r="CJ22" s="390"/>
      <c r="CK22" s="390"/>
      <c r="CL22" s="390"/>
      <c r="CM22" s="390"/>
      <c r="CN22" s="390"/>
      <c r="CO22" s="390"/>
      <c r="CP22" s="390"/>
      <c r="CQ22" s="390"/>
      <c r="CR22" s="390"/>
      <c r="CS22" s="390"/>
      <c r="CT22" s="390"/>
      <c r="CU22" s="390"/>
      <c r="CV22" s="390"/>
      <c r="CW22" s="390"/>
      <c r="CX22" s="390"/>
      <c r="CY22" s="390"/>
      <c r="CZ22" s="390"/>
      <c r="DA22" s="390"/>
      <c r="DB22" s="390"/>
      <c r="DC22" s="390"/>
      <c r="DD22" s="390"/>
      <c r="DE22" s="390"/>
      <c r="DF22" s="390"/>
      <c r="DG22" s="390"/>
      <c r="DH22" s="390"/>
      <c r="DI22" s="390"/>
      <c r="DJ22" s="390"/>
      <c r="DK22" s="390"/>
      <c r="DL22" s="390"/>
      <c r="DM22" s="390"/>
      <c r="DN22" s="390"/>
      <c r="DO22" s="390"/>
      <c r="DP22" s="390"/>
      <c r="DQ22" s="390"/>
      <c r="DR22" s="390"/>
      <c r="DS22" s="390"/>
      <c r="DT22" s="390"/>
      <c r="DU22" s="390"/>
      <c r="DV22" s="390"/>
      <c r="DW22" s="390"/>
      <c r="DX22" s="390"/>
      <c r="DY22" s="390"/>
      <c r="DZ22" s="390"/>
      <c r="EA22" s="390"/>
      <c r="EB22" s="390"/>
      <c r="EC22" s="390"/>
      <c r="ED22" s="390"/>
      <c r="EE22" s="390"/>
      <c r="EF22" s="390"/>
      <c r="EG22" s="390"/>
      <c r="EH22" s="390"/>
      <c r="EI22" s="390"/>
      <c r="EJ22" s="390"/>
      <c r="EK22" s="390"/>
      <c r="EL22" s="390"/>
      <c r="EM22" s="390"/>
      <c r="EN22" s="390"/>
      <c r="EO22" s="390"/>
      <c r="EP22" s="390"/>
      <c r="EQ22" s="390"/>
      <c r="ER22" s="390"/>
      <c r="ES22" s="390"/>
      <c r="ET22" s="390"/>
      <c r="EU22" s="390"/>
      <c r="EV22" s="390"/>
      <c r="EW22" s="390"/>
      <c r="EX22" s="390"/>
      <c r="EY22" s="390"/>
      <c r="EZ22" s="390"/>
      <c r="FA22" s="390"/>
      <c r="FB22" s="390"/>
      <c r="FC22" s="390"/>
      <c r="FD22" s="390"/>
      <c r="FE22" s="390"/>
      <c r="FF22" s="390"/>
      <c r="FG22" s="390"/>
      <c r="FH22" s="390"/>
      <c r="FI22" s="390"/>
      <c r="FJ22" s="390"/>
      <c r="FK22" s="390"/>
      <c r="FL22" s="390"/>
      <c r="FM22" s="390"/>
      <c r="FN22" s="390"/>
      <c r="FO22" s="390"/>
      <c r="FP22" s="390"/>
      <c r="FQ22" s="390"/>
      <c r="FR22" s="390"/>
      <c r="FS22" s="390"/>
      <c r="FT22" s="390"/>
      <c r="FU22" s="390"/>
      <c r="FV22" s="390"/>
      <c r="FW22" s="390"/>
      <c r="FX22" s="390"/>
      <c r="FY22" s="390"/>
      <c r="FZ22" s="390"/>
      <c r="GA22" s="390"/>
      <c r="GB22" s="390"/>
      <c r="GC22" s="390"/>
      <c r="GD22" s="390"/>
      <c r="GE22" s="390"/>
      <c r="GF22" s="390"/>
      <c r="GG22" s="390"/>
      <c r="GH22" s="390"/>
      <c r="GI22" s="390"/>
      <c r="GJ22" s="390"/>
    </row>
    <row r="23" spans="1:306" s="355" customFormat="1" x14ac:dyDescent="0.35">
      <c r="A23" s="382"/>
      <c r="B23" s="382"/>
      <c r="C23" s="383"/>
      <c r="D23" s="384"/>
      <c r="E23" s="390"/>
      <c r="F23" s="390"/>
      <c r="G23" s="390"/>
      <c r="H23" s="390"/>
      <c r="I23" s="391"/>
      <c r="J23" s="390"/>
      <c r="K23" s="390"/>
      <c r="L23" s="390"/>
      <c r="M23" s="390"/>
      <c r="N23" s="390"/>
      <c r="O23" s="390"/>
      <c r="P23" s="390"/>
      <c r="Q23" s="390"/>
      <c r="R23" s="390"/>
      <c r="S23" s="390"/>
      <c r="T23" s="390"/>
      <c r="U23" s="390"/>
      <c r="V23" s="390"/>
      <c r="W23" s="390"/>
      <c r="X23" s="390"/>
      <c r="Y23" s="390"/>
      <c r="Z23" s="390"/>
      <c r="AA23" s="390"/>
      <c r="AB23" s="390"/>
      <c r="AC23" s="390"/>
      <c r="AD23" s="390"/>
      <c r="AE23" s="390"/>
      <c r="AF23" s="390"/>
      <c r="AG23" s="390"/>
      <c r="AH23" s="390"/>
      <c r="AI23" s="390"/>
      <c r="AJ23" s="390"/>
      <c r="AK23" s="390"/>
      <c r="AL23" s="390"/>
      <c r="AM23" s="390"/>
      <c r="AN23" s="390"/>
      <c r="AO23" s="390"/>
      <c r="AP23" s="390"/>
      <c r="AQ23" s="390"/>
      <c r="AR23" s="390"/>
      <c r="AS23" s="390"/>
      <c r="AT23" s="390"/>
      <c r="AU23" s="390"/>
      <c r="AV23" s="390"/>
      <c r="AW23" s="390"/>
      <c r="AX23" s="390"/>
      <c r="AY23" s="390"/>
      <c r="AZ23" s="390"/>
      <c r="BA23" s="390"/>
      <c r="BB23" s="390"/>
      <c r="BC23" s="390"/>
      <c r="BD23" s="390"/>
      <c r="BE23" s="390"/>
      <c r="BF23" s="390"/>
      <c r="BG23" s="390"/>
      <c r="BH23" s="390"/>
      <c r="BI23" s="390"/>
      <c r="BJ23" s="390"/>
      <c r="BK23" s="390"/>
      <c r="BL23" s="390"/>
      <c r="BM23" s="390"/>
      <c r="BN23" s="390"/>
      <c r="BO23" s="390"/>
      <c r="BP23" s="390"/>
      <c r="BQ23" s="390"/>
      <c r="BR23" s="390"/>
      <c r="BS23" s="390"/>
      <c r="BT23" s="390"/>
      <c r="BU23" s="390"/>
      <c r="BV23" s="390"/>
      <c r="BW23" s="390"/>
      <c r="BX23" s="390"/>
      <c r="BY23" s="390"/>
      <c r="BZ23" s="390"/>
      <c r="CA23" s="390"/>
      <c r="CB23" s="390"/>
      <c r="CC23" s="390"/>
      <c r="CD23" s="390"/>
      <c r="CE23" s="390"/>
      <c r="CF23" s="390"/>
      <c r="CG23" s="390"/>
      <c r="CH23" s="390"/>
      <c r="CI23" s="390"/>
      <c r="CJ23" s="390"/>
      <c r="CK23" s="390"/>
      <c r="CL23" s="390"/>
      <c r="CM23" s="390"/>
      <c r="CN23" s="390"/>
      <c r="CO23" s="390"/>
      <c r="CP23" s="390"/>
      <c r="CQ23" s="390"/>
      <c r="CR23" s="390"/>
      <c r="CS23" s="390"/>
      <c r="CT23" s="390"/>
      <c r="CU23" s="390"/>
      <c r="CV23" s="390"/>
      <c r="CW23" s="390"/>
      <c r="CX23" s="390"/>
      <c r="CY23" s="390"/>
      <c r="CZ23" s="390"/>
      <c r="DA23" s="390"/>
      <c r="DB23" s="390"/>
      <c r="DC23" s="390"/>
      <c r="DD23" s="390"/>
      <c r="DE23" s="390"/>
      <c r="DF23" s="390"/>
      <c r="DG23" s="390"/>
      <c r="DH23" s="390"/>
      <c r="DI23" s="390"/>
      <c r="DJ23" s="390"/>
      <c r="DK23" s="390"/>
      <c r="DL23" s="390"/>
      <c r="DM23" s="390"/>
      <c r="DN23" s="390"/>
      <c r="DO23" s="390"/>
      <c r="DP23" s="390"/>
      <c r="DQ23" s="390"/>
      <c r="DR23" s="390"/>
      <c r="DS23" s="390"/>
      <c r="DT23" s="390"/>
      <c r="DU23" s="390"/>
      <c r="DV23" s="390"/>
      <c r="DW23" s="390"/>
      <c r="DX23" s="390"/>
      <c r="DY23" s="390"/>
      <c r="DZ23" s="390"/>
      <c r="EA23" s="390"/>
      <c r="EB23" s="390"/>
      <c r="EC23" s="390"/>
      <c r="ED23" s="390"/>
      <c r="EE23" s="390"/>
      <c r="EF23" s="390"/>
      <c r="EG23" s="390"/>
      <c r="EH23" s="390"/>
      <c r="EI23" s="390"/>
      <c r="EJ23" s="390"/>
      <c r="EK23" s="390"/>
      <c r="EL23" s="390"/>
      <c r="EM23" s="390"/>
      <c r="EN23" s="390"/>
      <c r="EO23" s="390"/>
      <c r="EP23" s="390"/>
      <c r="EQ23" s="390"/>
      <c r="ER23" s="390"/>
      <c r="ES23" s="390"/>
      <c r="ET23" s="390"/>
      <c r="EU23" s="390"/>
      <c r="EV23" s="390"/>
      <c r="EW23" s="390"/>
      <c r="EX23" s="390"/>
      <c r="EY23" s="390"/>
      <c r="EZ23" s="390"/>
      <c r="FA23" s="390"/>
      <c r="FB23" s="390"/>
      <c r="FC23" s="390"/>
      <c r="FD23" s="390"/>
      <c r="FE23" s="390"/>
      <c r="FF23" s="390"/>
      <c r="FG23" s="390"/>
      <c r="FH23" s="390"/>
      <c r="FI23" s="390"/>
      <c r="FJ23" s="390"/>
      <c r="FK23" s="390"/>
      <c r="FL23" s="390"/>
      <c r="FM23" s="390"/>
      <c r="FN23" s="390"/>
      <c r="FO23" s="390"/>
      <c r="FP23" s="390"/>
      <c r="FQ23" s="390"/>
      <c r="FR23" s="390"/>
      <c r="FS23" s="390"/>
      <c r="FT23" s="390"/>
      <c r="FU23" s="390"/>
      <c r="FV23" s="390"/>
      <c r="FW23" s="390"/>
      <c r="FX23" s="390"/>
      <c r="FY23" s="390"/>
      <c r="FZ23" s="390"/>
      <c r="GA23" s="390"/>
      <c r="GB23" s="390"/>
      <c r="GC23" s="390"/>
      <c r="GD23" s="390"/>
      <c r="GE23" s="390"/>
      <c r="GF23" s="390"/>
      <c r="GG23" s="390"/>
      <c r="GH23" s="390"/>
      <c r="GI23" s="390"/>
      <c r="GJ23" s="390"/>
    </row>
    <row r="24" spans="1:306" s="400" customFormat="1" x14ac:dyDescent="0.35">
      <c r="A24" s="396"/>
      <c r="B24" s="396"/>
      <c r="C24" s="397"/>
      <c r="D24" s="398"/>
      <c r="E24" s="399"/>
      <c r="F24" s="399"/>
      <c r="G24" s="399"/>
      <c r="H24" s="399"/>
      <c r="I24" s="399"/>
      <c r="J24" s="399"/>
      <c r="K24" s="399"/>
      <c r="L24" s="399"/>
      <c r="M24" s="399"/>
      <c r="N24" s="399"/>
      <c r="O24" s="399"/>
      <c r="P24" s="399"/>
      <c r="Q24" s="399"/>
      <c r="R24" s="399"/>
      <c r="S24" s="399"/>
      <c r="T24" s="399"/>
      <c r="U24" s="399"/>
      <c r="V24" s="399"/>
      <c r="W24" s="399"/>
      <c r="X24" s="399"/>
      <c r="Y24" s="399"/>
      <c r="Z24" s="399"/>
      <c r="AA24" s="399"/>
      <c r="AB24" s="399"/>
      <c r="AC24" s="399"/>
      <c r="AD24" s="399"/>
      <c r="AE24" s="399"/>
      <c r="AF24" s="399"/>
      <c r="AG24" s="399"/>
      <c r="AH24" s="399"/>
      <c r="AI24" s="399"/>
      <c r="AJ24" s="399"/>
      <c r="AK24" s="399"/>
      <c r="AL24" s="399"/>
      <c r="AM24" s="399"/>
      <c r="AN24" s="399"/>
      <c r="AO24" s="399"/>
      <c r="AP24" s="399"/>
      <c r="AQ24" s="399"/>
      <c r="AR24" s="399"/>
      <c r="AS24" s="399"/>
      <c r="AT24" s="399"/>
      <c r="AU24" s="399"/>
      <c r="AV24" s="399"/>
      <c r="AW24" s="399"/>
      <c r="AX24" s="399"/>
      <c r="AY24" s="399"/>
      <c r="AZ24" s="399"/>
      <c r="BA24" s="399"/>
      <c r="BB24" s="399"/>
      <c r="BC24" s="399"/>
      <c r="BD24" s="399"/>
      <c r="BE24" s="399"/>
      <c r="BF24" s="399"/>
      <c r="BG24" s="399"/>
      <c r="BH24" s="399"/>
      <c r="BI24" s="399"/>
      <c r="BJ24" s="399"/>
      <c r="BK24" s="399"/>
      <c r="BL24" s="399"/>
      <c r="BM24" s="399"/>
      <c r="BN24" s="399"/>
      <c r="BO24" s="399"/>
      <c r="BP24" s="399"/>
      <c r="BQ24" s="399"/>
      <c r="BR24" s="399"/>
      <c r="BS24" s="399"/>
      <c r="BT24" s="399"/>
      <c r="BU24" s="399"/>
      <c r="BV24" s="399"/>
      <c r="BW24" s="399"/>
      <c r="BX24" s="399"/>
      <c r="BY24" s="399"/>
      <c r="BZ24" s="399"/>
      <c r="CA24" s="399"/>
      <c r="CB24" s="399"/>
      <c r="CC24" s="399"/>
      <c r="CD24" s="399"/>
      <c r="CE24" s="399"/>
      <c r="CF24" s="399"/>
      <c r="CG24" s="399"/>
      <c r="CH24" s="399"/>
      <c r="CI24" s="399"/>
      <c r="CJ24" s="399"/>
      <c r="CK24" s="399"/>
      <c r="CL24" s="399"/>
      <c r="CM24" s="399"/>
      <c r="CN24" s="399"/>
      <c r="CO24" s="399"/>
      <c r="CP24" s="399"/>
      <c r="CQ24" s="399"/>
      <c r="CR24" s="399"/>
      <c r="CS24" s="399"/>
      <c r="CT24" s="399"/>
      <c r="CU24" s="399"/>
      <c r="CV24" s="399"/>
      <c r="CW24" s="399"/>
      <c r="CX24" s="399"/>
      <c r="CY24" s="399"/>
      <c r="CZ24" s="399"/>
      <c r="DA24" s="399"/>
      <c r="DB24" s="399"/>
      <c r="DC24" s="399"/>
      <c r="DD24" s="399"/>
      <c r="DE24" s="399"/>
      <c r="DF24" s="399"/>
      <c r="DG24" s="399"/>
      <c r="DH24" s="399"/>
      <c r="DI24" s="399"/>
      <c r="DJ24" s="399"/>
      <c r="DK24" s="399"/>
      <c r="DL24" s="399"/>
      <c r="DM24" s="399"/>
      <c r="DN24" s="399"/>
      <c r="DO24" s="399"/>
      <c r="DP24" s="399"/>
      <c r="DQ24" s="399"/>
      <c r="DR24" s="399"/>
      <c r="DS24" s="399"/>
      <c r="DT24" s="399"/>
      <c r="DU24" s="399"/>
      <c r="DV24" s="399"/>
      <c r="DW24" s="399"/>
      <c r="DX24" s="399"/>
      <c r="DY24" s="399"/>
      <c r="DZ24" s="399"/>
      <c r="EA24" s="399"/>
      <c r="EB24" s="399"/>
      <c r="EC24" s="399"/>
      <c r="ED24" s="399"/>
      <c r="EE24" s="399"/>
      <c r="EF24" s="399"/>
      <c r="EG24" s="399"/>
      <c r="EH24" s="399"/>
      <c r="EI24" s="399"/>
      <c r="EJ24" s="399"/>
      <c r="EK24" s="399"/>
      <c r="EL24" s="399"/>
      <c r="EM24" s="399"/>
      <c r="EN24" s="399"/>
      <c r="EO24" s="399"/>
      <c r="EP24" s="399"/>
      <c r="EQ24" s="399"/>
      <c r="ER24" s="399"/>
      <c r="ES24" s="399"/>
      <c r="ET24" s="399"/>
      <c r="EU24" s="399"/>
      <c r="EV24" s="399"/>
      <c r="EW24" s="399"/>
      <c r="EX24" s="399"/>
      <c r="EY24" s="399"/>
      <c r="EZ24" s="399"/>
      <c r="FA24" s="399"/>
      <c r="FB24" s="399"/>
      <c r="FC24" s="399"/>
      <c r="FD24" s="399"/>
      <c r="FE24" s="399"/>
      <c r="FF24" s="399"/>
      <c r="FG24" s="399"/>
      <c r="FH24" s="399"/>
      <c r="FI24" s="399"/>
      <c r="FJ24" s="399"/>
      <c r="FK24" s="399"/>
      <c r="FL24" s="399"/>
      <c r="FM24" s="399"/>
      <c r="FN24" s="399"/>
      <c r="FO24" s="399"/>
      <c r="FP24" s="399"/>
      <c r="FQ24" s="399"/>
      <c r="FR24" s="399"/>
      <c r="FS24" s="399"/>
      <c r="FT24" s="399"/>
      <c r="FU24" s="399"/>
      <c r="FV24" s="399"/>
      <c r="FW24" s="399"/>
      <c r="FX24" s="399"/>
      <c r="FY24" s="399"/>
      <c r="FZ24" s="399"/>
      <c r="GA24" s="399"/>
      <c r="GB24" s="399"/>
      <c r="GC24" s="399"/>
      <c r="GD24" s="399"/>
      <c r="GE24" s="399"/>
      <c r="GF24" s="399"/>
      <c r="GG24" s="399"/>
      <c r="GH24" s="399"/>
      <c r="GI24" s="399"/>
      <c r="GJ24" s="399"/>
    </row>
    <row r="25" spans="1:306" s="355" customFormat="1" x14ac:dyDescent="0.35">
      <c r="A25" s="382"/>
      <c r="B25" s="382"/>
      <c r="C25" s="383"/>
      <c r="D25" s="384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  <c r="Q25" s="412"/>
      <c r="R25" s="412"/>
      <c r="S25" s="412"/>
      <c r="T25" s="412"/>
      <c r="U25" s="412"/>
      <c r="V25" s="412"/>
      <c r="W25" s="412"/>
      <c r="X25" s="412"/>
      <c r="Y25" s="412"/>
      <c r="Z25" s="412"/>
      <c r="AA25" s="412"/>
      <c r="AB25" s="412"/>
      <c r="AC25" s="412"/>
      <c r="AD25" s="412"/>
      <c r="AE25" s="412"/>
      <c r="AF25" s="412"/>
      <c r="AG25" s="412"/>
      <c r="AH25" s="412"/>
      <c r="AI25" s="412"/>
      <c r="AJ25" s="412"/>
      <c r="AK25" s="412"/>
      <c r="AL25" s="412"/>
      <c r="AM25" s="412"/>
      <c r="AN25" s="412"/>
      <c r="AO25" s="412"/>
      <c r="AP25" s="412"/>
      <c r="AQ25" s="412"/>
      <c r="AR25" s="412"/>
      <c r="AS25" s="412"/>
      <c r="AT25" s="412"/>
      <c r="AU25" s="412"/>
      <c r="AV25" s="412"/>
      <c r="AW25" s="412"/>
      <c r="AX25" s="412"/>
      <c r="AY25" s="412"/>
      <c r="AZ25" s="412"/>
      <c r="BA25" s="412"/>
      <c r="BB25" s="412"/>
      <c r="BC25" s="412"/>
      <c r="BD25" s="412"/>
      <c r="BE25" s="412"/>
      <c r="BF25" s="412"/>
      <c r="BG25" s="412"/>
      <c r="BH25" s="412"/>
      <c r="BI25" s="412"/>
      <c r="BJ25" s="412"/>
      <c r="BK25" s="412"/>
      <c r="BL25" s="412"/>
      <c r="BM25" s="412"/>
      <c r="BN25" s="412"/>
      <c r="BO25" s="412"/>
      <c r="BP25" s="412"/>
      <c r="BQ25" s="412"/>
      <c r="BR25" s="412"/>
      <c r="BS25" s="412"/>
      <c r="BT25" s="412"/>
      <c r="BU25" s="412"/>
      <c r="BV25" s="412"/>
      <c r="BW25" s="412"/>
      <c r="BX25" s="412"/>
      <c r="BY25" s="412"/>
      <c r="BZ25" s="412"/>
      <c r="CA25" s="412"/>
      <c r="CB25" s="412"/>
      <c r="CC25" s="412"/>
      <c r="CD25" s="412"/>
      <c r="CE25" s="412"/>
      <c r="CF25" s="412"/>
      <c r="CG25" s="412"/>
      <c r="CH25" s="412"/>
      <c r="CI25" s="412"/>
      <c r="CJ25" s="412"/>
      <c r="CK25" s="412"/>
      <c r="CL25" s="412"/>
      <c r="CM25" s="412"/>
      <c r="CN25" s="412"/>
      <c r="CO25" s="412"/>
      <c r="CP25" s="412"/>
      <c r="CQ25" s="412"/>
      <c r="CR25" s="412"/>
      <c r="CS25" s="412"/>
      <c r="CT25" s="412"/>
      <c r="CU25" s="412"/>
      <c r="CV25" s="412"/>
      <c r="CW25" s="412"/>
      <c r="CX25" s="412"/>
      <c r="CY25" s="412"/>
      <c r="CZ25" s="412"/>
      <c r="DA25" s="412"/>
      <c r="DB25" s="412"/>
      <c r="DC25" s="412"/>
      <c r="DD25" s="412"/>
      <c r="DE25" s="412"/>
      <c r="DF25" s="412"/>
      <c r="DG25" s="412"/>
      <c r="DH25" s="412"/>
      <c r="DI25" s="412"/>
      <c r="DJ25" s="412"/>
      <c r="DK25" s="412"/>
      <c r="DL25" s="412"/>
      <c r="DM25" s="412"/>
      <c r="DN25" s="412"/>
      <c r="DO25" s="412"/>
      <c r="DP25" s="412"/>
      <c r="DQ25" s="412"/>
      <c r="DR25" s="412"/>
      <c r="DS25" s="412"/>
      <c r="DT25" s="412"/>
      <c r="DU25" s="412"/>
      <c r="DV25" s="412"/>
      <c r="DW25" s="412"/>
      <c r="DX25" s="412"/>
      <c r="DY25" s="412"/>
      <c r="DZ25" s="412"/>
      <c r="EA25" s="412"/>
      <c r="EB25" s="412"/>
      <c r="EC25" s="412"/>
      <c r="ED25" s="412"/>
      <c r="EE25" s="412"/>
      <c r="EF25" s="412"/>
      <c r="EG25" s="412"/>
      <c r="EH25" s="412"/>
      <c r="EI25" s="412"/>
      <c r="EJ25" s="412"/>
      <c r="EK25" s="412"/>
      <c r="EL25" s="412"/>
      <c r="EM25" s="412"/>
      <c r="EN25" s="412"/>
      <c r="EO25" s="412"/>
      <c r="EP25" s="412"/>
      <c r="EQ25" s="412"/>
      <c r="ER25" s="412"/>
      <c r="ES25" s="412"/>
      <c r="ET25" s="412"/>
      <c r="EU25" s="412"/>
      <c r="EV25" s="412"/>
      <c r="EW25" s="412"/>
      <c r="EX25" s="412"/>
      <c r="EY25" s="412"/>
      <c r="EZ25" s="412"/>
      <c r="FA25" s="412"/>
      <c r="FB25" s="412"/>
      <c r="FC25" s="412"/>
      <c r="FD25" s="412"/>
      <c r="FE25" s="412"/>
      <c r="FF25" s="412"/>
      <c r="FG25" s="412"/>
      <c r="FH25" s="412"/>
      <c r="FI25" s="412"/>
      <c r="FJ25" s="412"/>
      <c r="FK25" s="412"/>
      <c r="FL25" s="412"/>
      <c r="FM25" s="412"/>
      <c r="FN25" s="412"/>
      <c r="FO25" s="412"/>
      <c r="FP25" s="412"/>
      <c r="FQ25" s="412"/>
      <c r="FR25" s="412"/>
      <c r="FS25" s="412"/>
      <c r="FT25" s="412"/>
      <c r="FU25" s="412"/>
      <c r="FV25" s="412"/>
      <c r="FW25" s="412"/>
      <c r="FX25" s="412"/>
      <c r="FY25" s="412"/>
      <c r="FZ25" s="412"/>
      <c r="GA25" s="412"/>
      <c r="GB25" s="412"/>
      <c r="GC25" s="412"/>
      <c r="GD25" s="412"/>
      <c r="GE25" s="412"/>
      <c r="GF25" s="412"/>
      <c r="GG25" s="412"/>
      <c r="GH25" s="412"/>
      <c r="GI25" s="412"/>
      <c r="GJ25" s="412"/>
      <c r="GK25" s="412"/>
      <c r="GL25" s="412"/>
      <c r="GM25" s="412"/>
      <c r="GN25" s="412"/>
      <c r="GO25" s="412"/>
      <c r="GP25" s="412"/>
      <c r="GQ25" s="412"/>
      <c r="GR25" s="412"/>
      <c r="GS25" s="412"/>
      <c r="GT25" s="412"/>
      <c r="GU25" s="412"/>
      <c r="GV25" s="412"/>
      <c r="GW25" s="412"/>
      <c r="GX25" s="412"/>
      <c r="GY25" s="412"/>
      <c r="GZ25" s="412"/>
      <c r="HA25" s="412"/>
      <c r="HB25" s="412"/>
      <c r="HC25" s="412"/>
      <c r="HD25" s="412"/>
      <c r="HE25" s="412"/>
      <c r="HF25" s="412"/>
      <c r="HG25" s="412"/>
      <c r="HH25" s="412"/>
      <c r="HI25" s="412"/>
      <c r="HJ25" s="412"/>
      <c r="HK25" s="412"/>
      <c r="HL25" s="412"/>
      <c r="HM25" s="412"/>
      <c r="HN25" s="412"/>
      <c r="HO25" s="412"/>
      <c r="HP25" s="412"/>
      <c r="HQ25" s="412"/>
      <c r="HR25" s="412"/>
      <c r="HS25" s="412"/>
      <c r="HT25" s="412"/>
      <c r="HU25" s="412"/>
      <c r="HV25" s="412"/>
      <c r="HW25" s="412"/>
      <c r="HX25" s="412"/>
      <c r="HY25" s="412"/>
      <c r="HZ25" s="412"/>
      <c r="IA25" s="412"/>
      <c r="IB25" s="412"/>
      <c r="IC25" s="412"/>
      <c r="ID25" s="412"/>
      <c r="IE25" s="412"/>
      <c r="IF25" s="412"/>
      <c r="IG25" s="412"/>
      <c r="IH25" s="412"/>
      <c r="II25" s="412"/>
      <c r="IJ25" s="412"/>
      <c r="IK25" s="412"/>
      <c r="IL25" s="412"/>
      <c r="IM25" s="412"/>
      <c r="IN25" s="412"/>
      <c r="IO25" s="412"/>
      <c r="IP25" s="412"/>
      <c r="IQ25" s="412"/>
      <c r="IR25" s="412"/>
      <c r="IS25" s="412"/>
      <c r="IT25" s="412"/>
      <c r="IU25" s="412"/>
      <c r="IV25" s="412"/>
      <c r="IW25" s="412"/>
      <c r="IX25" s="412"/>
      <c r="IY25" s="412"/>
      <c r="IZ25" s="412"/>
      <c r="JA25" s="412"/>
      <c r="JB25" s="412"/>
      <c r="JC25" s="412"/>
      <c r="JD25" s="412"/>
      <c r="JE25" s="412"/>
      <c r="JF25" s="412"/>
      <c r="JG25" s="412"/>
      <c r="JH25" s="412"/>
      <c r="JI25" s="412"/>
      <c r="JJ25" s="412"/>
      <c r="JK25" s="412"/>
      <c r="JL25" s="412"/>
      <c r="JM25" s="412"/>
      <c r="JN25" s="412"/>
      <c r="JO25" s="412"/>
      <c r="JP25" s="412"/>
      <c r="JQ25" s="412"/>
      <c r="JR25" s="412"/>
      <c r="JS25" s="412"/>
      <c r="JT25" s="412"/>
      <c r="JU25" s="412"/>
      <c r="JV25" s="412"/>
      <c r="JW25" s="412"/>
      <c r="JX25" s="412"/>
      <c r="JY25" s="412"/>
      <c r="JZ25" s="412"/>
      <c r="KA25" s="412"/>
      <c r="KB25" s="412"/>
      <c r="KC25" s="412"/>
      <c r="KD25" s="412"/>
      <c r="KE25" s="412"/>
      <c r="KF25" s="412"/>
      <c r="KG25" s="412"/>
      <c r="KH25" s="412"/>
      <c r="KI25" s="412"/>
      <c r="KJ25" s="412"/>
      <c r="KK25" s="412"/>
      <c r="KL25" s="412"/>
      <c r="KM25" s="412"/>
      <c r="KN25" s="412"/>
      <c r="KO25" s="412"/>
      <c r="KP25" s="412"/>
      <c r="KQ25" s="412"/>
      <c r="KR25" s="412"/>
      <c r="KS25" s="412"/>
      <c r="KT25" s="412"/>
    </row>
    <row r="26" spans="1:306" s="357" customFormat="1" x14ac:dyDescent="0.35">
      <c r="A26" s="401"/>
      <c r="B26" s="401"/>
      <c r="C26" s="402"/>
      <c r="D26" s="403"/>
      <c r="E26" s="404"/>
      <c r="F26" s="404"/>
      <c r="G26" s="404"/>
      <c r="H26" s="404"/>
      <c r="I26" s="405"/>
      <c r="J26" s="404"/>
      <c r="K26" s="404"/>
      <c r="L26" s="404"/>
      <c r="M26" s="404"/>
      <c r="N26" s="404"/>
      <c r="O26" s="404"/>
      <c r="P26" s="404"/>
      <c r="Q26" s="404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</row>
    <row r="27" spans="1:306" x14ac:dyDescent="0.35">
      <c r="A27" s="382"/>
      <c r="B27" s="382"/>
      <c r="C27" s="383"/>
      <c r="D27" s="384"/>
      <c r="E27" s="349"/>
      <c r="F27" s="349"/>
      <c r="G27" s="349"/>
      <c r="H27" s="349"/>
      <c r="I27" s="370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49"/>
      <c r="U27" s="349"/>
      <c r="V27" s="349"/>
      <c r="W27" s="349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9"/>
      <c r="AR27" s="349"/>
      <c r="AS27" s="349"/>
      <c r="AT27" s="349"/>
      <c r="AU27" s="349"/>
      <c r="AV27" s="349"/>
      <c r="AW27" s="349"/>
      <c r="AX27" s="349"/>
      <c r="AY27" s="349"/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  <c r="BJ27" s="349"/>
      <c r="BK27" s="349"/>
      <c r="BL27" s="349"/>
      <c r="BM27" s="349"/>
      <c r="BN27" s="349"/>
      <c r="BO27" s="349"/>
      <c r="BP27" s="349"/>
      <c r="BQ27" s="349"/>
      <c r="BR27" s="349"/>
      <c r="BS27" s="349"/>
      <c r="BT27" s="349"/>
      <c r="BU27" s="349"/>
      <c r="BV27" s="349"/>
      <c r="BW27" s="349"/>
      <c r="BX27" s="349"/>
      <c r="BY27" s="349"/>
      <c r="BZ27" s="349"/>
      <c r="CA27" s="349"/>
      <c r="CB27" s="349"/>
      <c r="CC27" s="349"/>
      <c r="CD27" s="349"/>
      <c r="CE27" s="349"/>
      <c r="CF27" s="349"/>
      <c r="CG27" s="349"/>
      <c r="CH27" s="349"/>
      <c r="CI27" s="349"/>
      <c r="CJ27" s="349"/>
      <c r="CK27" s="349"/>
      <c r="CL27" s="349"/>
      <c r="CM27" s="349"/>
      <c r="CN27" s="349"/>
      <c r="CO27" s="349"/>
      <c r="CP27" s="349"/>
      <c r="CQ27" s="349"/>
      <c r="CR27" s="349"/>
      <c r="CS27" s="349"/>
      <c r="CT27" s="349"/>
      <c r="CU27" s="349"/>
      <c r="CV27" s="349"/>
      <c r="CW27" s="349"/>
      <c r="CX27" s="349"/>
      <c r="CY27" s="349"/>
      <c r="CZ27" s="349"/>
      <c r="DA27" s="349"/>
      <c r="DB27" s="349"/>
      <c r="DC27" s="349"/>
      <c r="DD27" s="349"/>
      <c r="DE27" s="349"/>
      <c r="DF27" s="349"/>
      <c r="DG27" s="349"/>
      <c r="DH27" s="349"/>
      <c r="DI27" s="349"/>
      <c r="DJ27" s="349"/>
      <c r="DK27" s="349"/>
      <c r="DL27" s="349"/>
      <c r="DM27" s="349"/>
      <c r="DN27" s="349"/>
      <c r="DO27" s="349"/>
      <c r="DP27" s="349"/>
      <c r="DQ27" s="349"/>
      <c r="DR27" s="349"/>
      <c r="DS27" s="349"/>
      <c r="DT27" s="349"/>
      <c r="DU27" s="349"/>
      <c r="DV27" s="349"/>
      <c r="DW27" s="349"/>
      <c r="DX27" s="349"/>
      <c r="DY27" s="349"/>
      <c r="DZ27" s="349"/>
      <c r="EA27" s="349"/>
      <c r="EB27" s="349"/>
      <c r="EC27" s="349"/>
      <c r="ED27" s="349"/>
      <c r="EE27" s="349"/>
      <c r="EF27" s="349"/>
      <c r="EG27" s="349"/>
      <c r="EH27" s="349"/>
      <c r="EI27" s="349"/>
      <c r="EJ27" s="349"/>
      <c r="EK27" s="349"/>
      <c r="EL27" s="349"/>
      <c r="EM27" s="349"/>
      <c r="EN27" s="349"/>
      <c r="EO27" s="349"/>
      <c r="EP27" s="349"/>
      <c r="EQ27" s="349"/>
      <c r="ER27" s="349"/>
      <c r="ES27" s="349"/>
      <c r="ET27" s="349"/>
      <c r="EU27" s="349"/>
      <c r="EV27" s="349"/>
      <c r="EW27" s="349"/>
      <c r="EX27" s="349"/>
      <c r="EY27" s="349"/>
      <c r="EZ27" s="349"/>
      <c r="FA27" s="349"/>
      <c r="FB27" s="349"/>
      <c r="FC27" s="349"/>
      <c r="FD27" s="349"/>
      <c r="FE27" s="349"/>
      <c r="FF27" s="349"/>
      <c r="FG27" s="349"/>
      <c r="FH27" s="349"/>
      <c r="FI27" s="349"/>
      <c r="FJ27" s="349"/>
      <c r="FK27" s="349"/>
      <c r="FL27" s="349"/>
      <c r="FM27" s="349"/>
      <c r="FN27" s="349"/>
      <c r="FO27" s="349"/>
      <c r="FP27" s="349"/>
      <c r="FQ27" s="349"/>
      <c r="FR27" s="349"/>
      <c r="FS27" s="349"/>
      <c r="FT27" s="349"/>
      <c r="FU27" s="349"/>
      <c r="FV27" s="349"/>
      <c r="FW27" s="349"/>
      <c r="FX27" s="349"/>
      <c r="FY27" s="349"/>
      <c r="FZ27" s="349"/>
      <c r="GA27" s="349"/>
      <c r="GB27" s="349"/>
      <c r="GC27" s="349"/>
      <c r="GD27" s="349"/>
      <c r="GE27" s="349"/>
      <c r="GF27" s="349"/>
      <c r="GG27" s="349"/>
      <c r="GH27" s="349"/>
      <c r="GI27" s="349"/>
      <c r="GJ27" s="349"/>
    </row>
    <row r="28" spans="1:306" x14ac:dyDescent="0.35">
      <c r="A28" s="382" t="s">
        <v>210</v>
      </c>
      <c r="B28" s="382"/>
      <c r="C28" s="383"/>
      <c r="D28" s="384"/>
      <c r="E28" s="349"/>
      <c r="F28" s="349"/>
      <c r="G28" s="349"/>
      <c r="H28" s="349"/>
      <c r="I28" s="370"/>
      <c r="J28" s="349"/>
      <c r="K28" s="349"/>
      <c r="L28" s="349"/>
      <c r="M28" s="349"/>
      <c r="N28" s="349"/>
      <c r="O28" s="349"/>
      <c r="P28" s="349"/>
      <c r="Q28" s="349"/>
      <c r="R28" s="349"/>
      <c r="S28" s="349"/>
      <c r="T28" s="349"/>
      <c r="U28" s="349"/>
      <c r="V28" s="349"/>
      <c r="W28" s="349"/>
      <c r="X28" s="349"/>
      <c r="Y28" s="349"/>
      <c r="Z28" s="349"/>
      <c r="AA28" s="349"/>
      <c r="AB28" s="349"/>
      <c r="AC28" s="349"/>
      <c r="AD28" s="349"/>
      <c r="AE28" s="349"/>
      <c r="AF28" s="349"/>
      <c r="AG28" s="349"/>
      <c r="AH28" s="349"/>
      <c r="AI28" s="349"/>
      <c r="AJ28" s="349"/>
      <c r="AK28" s="349"/>
      <c r="AL28" s="349"/>
      <c r="AM28" s="349"/>
      <c r="AN28" s="349"/>
      <c r="AO28" s="349"/>
      <c r="AP28" s="349"/>
      <c r="AQ28" s="349"/>
      <c r="AR28" s="349"/>
      <c r="AS28" s="349"/>
      <c r="AT28" s="349"/>
      <c r="AU28" s="349"/>
      <c r="AV28" s="349"/>
      <c r="AW28" s="349"/>
      <c r="AX28" s="349"/>
      <c r="AY28" s="349"/>
      <c r="AZ28" s="349"/>
      <c r="BA28" s="349"/>
      <c r="BB28" s="349"/>
      <c r="BC28" s="349"/>
      <c r="BD28" s="349"/>
      <c r="BE28" s="349"/>
      <c r="BF28" s="349"/>
      <c r="BG28" s="349"/>
      <c r="BH28" s="349"/>
      <c r="BI28" s="349"/>
      <c r="BJ28" s="349"/>
      <c r="BK28" s="349"/>
      <c r="BL28" s="349"/>
      <c r="BM28" s="349"/>
      <c r="BN28" s="349"/>
      <c r="BO28" s="349"/>
      <c r="BP28" s="349"/>
      <c r="BQ28" s="349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349"/>
      <c r="CF28" s="349"/>
      <c r="CG28" s="349"/>
      <c r="CH28" s="349"/>
      <c r="CI28" s="349"/>
      <c r="CJ28" s="349"/>
      <c r="CK28" s="349"/>
      <c r="CL28" s="349"/>
      <c r="CM28" s="349"/>
      <c r="CN28" s="349"/>
      <c r="CO28" s="349"/>
      <c r="CP28" s="349"/>
      <c r="CQ28" s="349"/>
      <c r="CR28" s="349"/>
      <c r="CS28" s="349"/>
      <c r="CT28" s="349"/>
      <c r="CU28" s="349"/>
      <c r="CV28" s="349"/>
      <c r="CW28" s="349"/>
      <c r="CX28" s="349"/>
      <c r="CY28" s="349"/>
      <c r="CZ28" s="349"/>
      <c r="DA28" s="349"/>
      <c r="DB28" s="349"/>
      <c r="DC28" s="349"/>
      <c r="DD28" s="349"/>
      <c r="DE28" s="349"/>
      <c r="DF28" s="349"/>
      <c r="DG28" s="349"/>
      <c r="DH28" s="349"/>
      <c r="DI28" s="349"/>
      <c r="DJ28" s="349"/>
      <c r="DK28" s="349"/>
      <c r="DL28" s="349"/>
      <c r="DM28" s="349"/>
      <c r="DN28" s="349"/>
      <c r="DO28" s="349"/>
      <c r="DP28" s="349"/>
      <c r="DQ28" s="349"/>
      <c r="DR28" s="349"/>
      <c r="DS28" s="349"/>
      <c r="DT28" s="349"/>
      <c r="DU28" s="349"/>
      <c r="DV28" s="349"/>
      <c r="DW28" s="349"/>
      <c r="DX28" s="349"/>
      <c r="DY28" s="349"/>
      <c r="DZ28" s="349"/>
      <c r="EA28" s="349"/>
      <c r="EB28" s="349"/>
      <c r="EC28" s="349"/>
      <c r="ED28" s="349"/>
      <c r="EE28" s="349"/>
      <c r="EF28" s="349"/>
      <c r="EG28" s="349"/>
      <c r="EH28" s="349"/>
      <c r="EI28" s="349"/>
      <c r="EJ28" s="349"/>
      <c r="EK28" s="349"/>
      <c r="EL28" s="349"/>
      <c r="EM28" s="349"/>
      <c r="EN28" s="349"/>
      <c r="EO28" s="349"/>
      <c r="EP28" s="349"/>
      <c r="EQ28" s="349"/>
      <c r="ER28" s="349"/>
      <c r="ES28" s="349"/>
      <c r="ET28" s="349"/>
      <c r="EU28" s="349"/>
      <c r="EV28" s="349"/>
      <c r="EW28" s="349"/>
      <c r="EX28" s="349"/>
      <c r="EY28" s="349"/>
      <c r="EZ28" s="349"/>
      <c r="FA28" s="349"/>
      <c r="FB28" s="349"/>
      <c r="FC28" s="349"/>
      <c r="FD28" s="349"/>
      <c r="FE28" s="349"/>
      <c r="FF28" s="349"/>
      <c r="FG28" s="349"/>
      <c r="FH28" s="349"/>
      <c r="FI28" s="349"/>
      <c r="FJ28" s="349"/>
      <c r="FK28" s="349"/>
      <c r="FL28" s="349"/>
      <c r="FM28" s="349"/>
      <c r="FN28" s="349"/>
      <c r="FO28" s="349"/>
      <c r="FP28" s="349"/>
      <c r="FQ28" s="349"/>
      <c r="FR28" s="349"/>
      <c r="FS28" s="349"/>
      <c r="FT28" s="349"/>
      <c r="FU28" s="349"/>
      <c r="FV28" s="349"/>
      <c r="FW28" s="349"/>
      <c r="FX28" s="349"/>
      <c r="FY28" s="349"/>
      <c r="FZ28" s="349"/>
      <c r="GA28" s="349"/>
      <c r="GB28" s="349"/>
      <c r="GC28" s="349"/>
      <c r="GD28" s="349"/>
      <c r="GE28" s="349"/>
      <c r="GF28" s="349"/>
      <c r="GG28" s="349"/>
      <c r="GH28" s="349"/>
      <c r="GI28" s="349"/>
      <c r="GJ28" s="349"/>
    </row>
    <row r="29" spans="1:306" x14ac:dyDescent="0.35">
      <c r="A29" s="382"/>
      <c r="B29" s="382"/>
      <c r="C29" s="383"/>
      <c r="D29" s="384"/>
      <c r="E29" s="349"/>
      <c r="F29" s="349"/>
      <c r="G29" s="349"/>
      <c r="H29" s="349"/>
      <c r="I29" s="370"/>
      <c r="J29" s="349"/>
      <c r="K29" s="349"/>
      <c r="L29" s="349"/>
      <c r="M29" s="349"/>
      <c r="N29" s="349"/>
      <c r="O29" s="349"/>
      <c r="P29" s="349"/>
      <c r="Q29" s="349"/>
      <c r="R29" s="349"/>
      <c r="S29" s="349"/>
      <c r="T29" s="349"/>
      <c r="U29" s="349"/>
      <c r="V29" s="349"/>
      <c r="W29" s="349"/>
      <c r="X29" s="349"/>
      <c r="Y29" s="349"/>
      <c r="Z29" s="349"/>
      <c r="AA29" s="349"/>
      <c r="AB29" s="349"/>
      <c r="AC29" s="349"/>
      <c r="AD29" s="349"/>
      <c r="AE29" s="349"/>
      <c r="AF29" s="349"/>
      <c r="AG29" s="349"/>
      <c r="AH29" s="349"/>
      <c r="AI29" s="349"/>
      <c r="AJ29" s="349"/>
      <c r="AK29" s="349"/>
      <c r="AL29" s="349"/>
      <c r="AM29" s="349"/>
      <c r="AN29" s="349"/>
      <c r="AO29" s="349"/>
      <c r="AP29" s="349"/>
      <c r="AQ29" s="349"/>
      <c r="AR29" s="349"/>
      <c r="AS29" s="349"/>
      <c r="AT29" s="349"/>
      <c r="AU29" s="349"/>
      <c r="AV29" s="349"/>
      <c r="AW29" s="349"/>
      <c r="AX29" s="349"/>
      <c r="AY29" s="349"/>
      <c r="AZ29" s="349"/>
      <c r="BA29" s="349"/>
      <c r="BB29" s="349"/>
      <c r="BC29" s="349"/>
      <c r="BD29" s="349"/>
      <c r="BE29" s="349"/>
      <c r="BF29" s="349"/>
      <c r="BG29" s="349"/>
      <c r="BH29" s="349"/>
      <c r="BI29" s="349"/>
      <c r="BJ29" s="349"/>
      <c r="BK29" s="349"/>
      <c r="BL29" s="349"/>
      <c r="BM29" s="349"/>
      <c r="BN29" s="349"/>
      <c r="BO29" s="349"/>
      <c r="BP29" s="349"/>
      <c r="BQ29" s="349"/>
      <c r="BR29" s="349"/>
      <c r="BS29" s="349"/>
      <c r="BT29" s="349"/>
      <c r="BU29" s="349"/>
      <c r="BV29" s="349"/>
      <c r="BW29" s="349"/>
      <c r="BX29" s="349"/>
      <c r="BY29" s="349"/>
      <c r="BZ29" s="349"/>
      <c r="CA29" s="349"/>
      <c r="CB29" s="349"/>
      <c r="CC29" s="349"/>
      <c r="CD29" s="349"/>
      <c r="CE29" s="349"/>
      <c r="CF29" s="349"/>
      <c r="CG29" s="349"/>
      <c r="CH29" s="349"/>
      <c r="CI29" s="349"/>
      <c r="CJ29" s="349"/>
      <c r="CK29" s="349"/>
      <c r="CL29" s="349"/>
      <c r="CM29" s="349"/>
      <c r="CN29" s="349"/>
      <c r="CO29" s="349"/>
      <c r="CP29" s="349"/>
      <c r="CQ29" s="349"/>
      <c r="CR29" s="349"/>
      <c r="CS29" s="349"/>
      <c r="CT29" s="349"/>
      <c r="CU29" s="349"/>
      <c r="CV29" s="349"/>
      <c r="CW29" s="349"/>
      <c r="CX29" s="349"/>
      <c r="CY29" s="349"/>
      <c r="CZ29" s="349"/>
      <c r="DA29" s="349"/>
      <c r="DB29" s="349"/>
      <c r="DC29" s="349"/>
      <c r="DD29" s="349"/>
      <c r="DE29" s="349"/>
      <c r="DF29" s="349"/>
      <c r="DG29" s="349"/>
      <c r="DH29" s="349"/>
      <c r="DI29" s="349"/>
      <c r="DJ29" s="349"/>
      <c r="DK29" s="349"/>
      <c r="DL29" s="349"/>
      <c r="DM29" s="349"/>
      <c r="DN29" s="349"/>
      <c r="DO29" s="349"/>
      <c r="DP29" s="349"/>
      <c r="DQ29" s="349"/>
      <c r="DR29" s="349"/>
      <c r="DS29" s="349"/>
      <c r="DT29" s="349"/>
      <c r="DU29" s="349"/>
      <c r="DV29" s="349"/>
      <c r="DW29" s="349"/>
      <c r="DX29" s="349"/>
      <c r="DY29" s="349"/>
      <c r="DZ29" s="349"/>
      <c r="EA29" s="349"/>
      <c r="EB29" s="349"/>
      <c r="EC29" s="349"/>
      <c r="ED29" s="349"/>
      <c r="EE29" s="349"/>
      <c r="EF29" s="349"/>
      <c r="EG29" s="349"/>
      <c r="EH29" s="349"/>
      <c r="EI29" s="349"/>
      <c r="EJ29" s="349"/>
      <c r="EK29" s="349"/>
      <c r="EL29" s="349"/>
      <c r="EM29" s="349"/>
      <c r="EN29" s="349"/>
      <c r="EO29" s="349"/>
      <c r="EP29" s="349"/>
      <c r="EQ29" s="349"/>
      <c r="ER29" s="349"/>
      <c r="ES29" s="349"/>
      <c r="ET29" s="349"/>
      <c r="EU29" s="349"/>
      <c r="EV29" s="349"/>
      <c r="EW29" s="349"/>
      <c r="EX29" s="349"/>
      <c r="EY29" s="349"/>
      <c r="EZ29" s="349"/>
      <c r="FA29" s="349"/>
      <c r="FB29" s="349"/>
      <c r="FC29" s="349"/>
      <c r="FD29" s="349"/>
      <c r="FE29" s="349"/>
      <c r="FF29" s="349"/>
      <c r="FG29" s="349"/>
      <c r="FH29" s="349"/>
      <c r="FI29" s="349"/>
      <c r="FJ29" s="349"/>
      <c r="FK29" s="349"/>
      <c r="FL29" s="349"/>
      <c r="FM29" s="349"/>
      <c r="FN29" s="349"/>
      <c r="FO29" s="349"/>
      <c r="FP29" s="349"/>
      <c r="FQ29" s="349"/>
      <c r="FR29" s="349"/>
      <c r="FS29" s="349"/>
      <c r="FT29" s="349"/>
      <c r="FU29" s="349"/>
      <c r="FV29" s="349"/>
      <c r="FW29" s="349"/>
      <c r="FX29" s="349"/>
      <c r="FY29" s="349"/>
      <c r="FZ29" s="349"/>
      <c r="GA29" s="349"/>
      <c r="GB29" s="349"/>
      <c r="GC29" s="349"/>
      <c r="GD29" s="349"/>
      <c r="GE29" s="349"/>
      <c r="GF29" s="349"/>
      <c r="GG29" s="349"/>
      <c r="GH29" s="349"/>
      <c r="GI29" s="349"/>
      <c r="GJ29" s="349"/>
    </row>
    <row r="30" spans="1:306" s="380" customFormat="1" x14ac:dyDescent="0.35">
      <c r="A30" s="490"/>
      <c r="B30" s="490"/>
      <c r="C30" s="491"/>
      <c r="D30" s="492"/>
      <c r="E30" s="493" t="s">
        <v>1481</v>
      </c>
      <c r="F30" s="493">
        <v>0</v>
      </c>
      <c r="G30" s="493" t="s">
        <v>101</v>
      </c>
      <c r="H30" s="493">
        <v>697886.58878542157</v>
      </c>
      <c r="I30" s="494">
        <v>0</v>
      </c>
      <c r="J30" s="495">
        <v>0</v>
      </c>
      <c r="K30" s="495">
        <v>0</v>
      </c>
      <c r="L30" s="495">
        <v>0</v>
      </c>
      <c r="M30" s="495">
        <v>0</v>
      </c>
      <c r="N30" s="495">
        <v>0</v>
      </c>
      <c r="O30" s="495">
        <v>0</v>
      </c>
      <c r="P30" s="495">
        <v>-3.0333467293530703E-7</v>
      </c>
      <c r="Q30" s="495">
        <v>-1.9806436739600031E-6</v>
      </c>
      <c r="R30" s="495">
        <v>-2.095897912113287E-6</v>
      </c>
      <c r="S30" s="495">
        <v>-2.2897335156812915E-6</v>
      </c>
      <c r="T30" s="495">
        <v>-2.2622004962613573E-6</v>
      </c>
      <c r="U30" s="495">
        <v>-2.3311331460718066E-6</v>
      </c>
      <c r="V30" s="495">
        <v>-2.2484125565824797E-6</v>
      </c>
      <c r="W30" s="495">
        <v>-1.9009199831998558E-6</v>
      </c>
      <c r="X30" s="495">
        <v>-1.9598528524511494E-6</v>
      </c>
      <c r="Y30" s="495">
        <v>-1.6537857163712033E-6</v>
      </c>
      <c r="Z30" s="495">
        <v>-1.4323857158160536E-6</v>
      </c>
      <c r="AA30" s="495">
        <v>-1.0577490456853411E-6</v>
      </c>
      <c r="AB30" s="495">
        <v>-7.4277522799093276E-7</v>
      </c>
      <c r="AC30" s="495">
        <v>-3.3986236758209998E-7</v>
      </c>
      <c r="AD30" s="495">
        <v>8.1767780102381948E-8</v>
      </c>
      <c r="AE30" s="495">
        <v>4.9664242851577001E-7</v>
      </c>
      <c r="AF30" s="495">
        <v>9.1229279064464208E-7</v>
      </c>
      <c r="AG30" s="495">
        <v>1.36774201564549E-6</v>
      </c>
      <c r="AH30" s="495">
        <v>1.817900852074672E-6</v>
      </c>
      <c r="AI30" s="495">
        <v>2.112822471644904E-6</v>
      </c>
      <c r="AJ30" s="495">
        <v>2.6313912258046912E-6</v>
      </c>
      <c r="AK30" s="495">
        <v>2.9336728175621829E-6</v>
      </c>
      <c r="AL30" s="495">
        <v>3.3791213809308829E-6</v>
      </c>
      <c r="AM30" s="495">
        <v>3.5929340356233297E-6</v>
      </c>
      <c r="AN30" s="495">
        <v>3.9836779706092784E-6</v>
      </c>
      <c r="AO30" s="495">
        <v>4.2275416944903554E-6</v>
      </c>
      <c r="AP30" s="495">
        <v>4.276789013601956E-6</v>
      </c>
      <c r="AQ30" s="495">
        <v>4.5389024307951331E-6</v>
      </c>
      <c r="AR30" s="495">
        <v>4.4639009502134286E-6</v>
      </c>
      <c r="AS30" s="495">
        <v>4.6163590923242737E-6</v>
      </c>
      <c r="AT30" s="495">
        <v>4.5671697534999112E-6</v>
      </c>
      <c r="AU30" s="495">
        <v>3.9378096516884398E-6</v>
      </c>
      <c r="AV30" s="495">
        <v>4.0892684864957118E-6</v>
      </c>
      <c r="AW30" s="495">
        <v>3.6606156754714902E-6</v>
      </c>
      <c r="AX30" s="495">
        <v>3.4452245927241165E-6</v>
      </c>
      <c r="AY30" s="495">
        <v>2.9746352083748206E-6</v>
      </c>
      <c r="AZ30" s="495">
        <v>3.3284900382568594E-6</v>
      </c>
      <c r="BA30" s="495">
        <v>2.8158028726466E-6</v>
      </c>
      <c r="BB30" s="495">
        <v>2.1971482055960223E-6</v>
      </c>
      <c r="BC30" s="495">
        <v>1.7089873836084735E-6</v>
      </c>
      <c r="BD30" s="495">
        <v>1.0992771422024816E-6</v>
      </c>
      <c r="BE30" s="495">
        <v>5.8178557083010674E-7</v>
      </c>
      <c r="BF30" s="495">
        <v>7350.6817748669682</v>
      </c>
      <c r="BG30" s="495">
        <v>7071.9079108564392</v>
      </c>
      <c r="BH30" s="495">
        <v>7220.4088462742393</v>
      </c>
      <c r="BI30" s="495">
        <v>7250.7528193789512</v>
      </c>
      <c r="BJ30" s="495">
        <v>7129.3769269601034</v>
      </c>
      <c r="BK30" s="495">
        <v>7248.705608627849</v>
      </c>
      <c r="BL30" s="495">
        <v>7400.919067431093</v>
      </c>
      <c r="BM30" s="495">
        <v>7432.021639863422</v>
      </c>
      <c r="BN30" s="495">
        <v>7369.8164949987622</v>
      </c>
      <c r="BO30" s="495">
        <v>7461.0258212758727</v>
      </c>
      <c r="BP30" s="495">
        <v>7585.9420441168686</v>
      </c>
      <c r="BQ30" s="495">
        <v>7617.8221808600065</v>
      </c>
      <c r="BR30" s="495">
        <v>7490.301633887455</v>
      </c>
      <c r="BS30" s="495">
        <v>7615.6713300646315</v>
      </c>
      <c r="BT30" s="495">
        <v>7775.5905952197909</v>
      </c>
      <c r="BU30" s="495">
        <v>7808.2677353815079</v>
      </c>
      <c r="BV30" s="495">
        <v>7677.5591747346416</v>
      </c>
      <c r="BW30" s="495">
        <v>7806.0631133162478</v>
      </c>
      <c r="BX30" s="495">
        <v>7969.980360100285</v>
      </c>
      <c r="BY30" s="495">
        <v>8003.4744287660442</v>
      </c>
      <c r="BZ30" s="495">
        <v>7869.4981541030093</v>
      </c>
      <c r="CA30" s="495">
        <v>8001.2146911491527</v>
      </c>
      <c r="CB30" s="495">
        <v>8169.2298691027927</v>
      </c>
      <c r="CC30" s="495">
        <v>8203.5612894851965</v>
      </c>
      <c r="CD30" s="495">
        <v>8134.8984487203888</v>
      </c>
      <c r="CE30" s="495">
        <v>8235.5764788102842</v>
      </c>
      <c r="CF30" s="495">
        <v>8373.4606158303613</v>
      </c>
      <c r="CG30" s="495">
        <v>8408.6503217223253</v>
      </c>
      <c r="CH30" s="495">
        <v>8267.8914981544713</v>
      </c>
      <c r="CI30" s="495">
        <v>8406.2761848885784</v>
      </c>
      <c r="CJ30" s="495">
        <v>8582.7971312261216</v>
      </c>
      <c r="CK30" s="495">
        <v>8618.866579765383</v>
      </c>
      <c r="CL30" s="495">
        <v>8474.5887856083355</v>
      </c>
      <c r="CM30" s="495">
        <v>8616.4330895107923</v>
      </c>
      <c r="CN30" s="495">
        <v>8797.3670595067742</v>
      </c>
      <c r="CO30" s="495">
        <v>8834.3382442595175</v>
      </c>
      <c r="CP30" s="495">
        <v>8686.4535052485408</v>
      </c>
      <c r="CQ30" s="495">
        <v>8831.8439167485612</v>
      </c>
      <c r="CR30" s="495">
        <v>9017.3012359944405</v>
      </c>
      <c r="CS30" s="495">
        <v>9055.1967003660029</v>
      </c>
      <c r="CT30" s="495">
        <v>8979.4057716228781</v>
      </c>
      <c r="CU30" s="495">
        <v>9090.5354790388374</v>
      </c>
      <c r="CV30" s="495">
        <v>9242.7337668943001</v>
      </c>
      <c r="CW30" s="495">
        <v>9281.576617875151</v>
      </c>
      <c r="CX30" s="495">
        <v>9126.2052139517473</v>
      </c>
      <c r="CY30" s="495">
        <v>9278.9560150339566</v>
      </c>
      <c r="CZ30" s="495">
        <v>9473.8021110666596</v>
      </c>
      <c r="DA30" s="495">
        <v>9513.6160333220323</v>
      </c>
      <c r="DB30" s="495">
        <v>9354.3603443005413</v>
      </c>
      <c r="DC30" s="495">
        <v>9510.9299154098062</v>
      </c>
      <c r="DD30" s="495">
        <v>9710.647163843325</v>
      </c>
      <c r="DE30" s="495">
        <v>9751.4564341550831</v>
      </c>
      <c r="DF30" s="495">
        <v>9588.2193529080541</v>
      </c>
      <c r="DG30" s="495">
        <v>9748.7031632950511</v>
      </c>
      <c r="DH30" s="495">
        <v>9953.4133429394042</v>
      </c>
      <c r="DI30" s="495">
        <v>9995.2428450089556</v>
      </c>
      <c r="DJ30" s="495">
        <v>9911.5838408698564</v>
      </c>
      <c r="DK30" s="495">
        <v>10034.250244446977</v>
      </c>
      <c r="DL30" s="495">
        <v>10202.248676512892</v>
      </c>
      <c r="DM30" s="495">
        <v>10245.123916134182</v>
      </c>
      <c r="DN30" s="495">
        <v>8124.049560515894</v>
      </c>
      <c r="DO30" s="495">
        <v>7269.1318303088392</v>
      </c>
      <c r="DP30" s="495">
        <v>7459.835795333528</v>
      </c>
      <c r="DQ30" s="495">
        <v>7503.7829159453495</v>
      </c>
      <c r="DR30" s="495">
        <v>7327.994433498061</v>
      </c>
      <c r="DS30" s="495">
        <v>7450.8601260665591</v>
      </c>
      <c r="DT30" s="495">
        <v>7646.3316902168663</v>
      </c>
      <c r="DU30" s="495">
        <v>7691.3774888439839</v>
      </c>
      <c r="DV30" s="495">
        <v>7511.1942943355134</v>
      </c>
      <c r="DW30" s="495">
        <v>7637.1316292182219</v>
      </c>
      <c r="DX30" s="495">
        <v>7837.4899824722852</v>
      </c>
      <c r="DY30" s="495">
        <v>7883.6619260650796</v>
      </c>
      <c r="DZ30" s="495">
        <v>7791.318038879489</v>
      </c>
      <c r="EA30" s="495">
        <v>7874.2318635414731</v>
      </c>
      <c r="EB30" s="495">
        <v>8033.4272320340933</v>
      </c>
      <c r="EC30" s="495">
        <v>8080.7534742167081</v>
      </c>
      <c r="ED30" s="495">
        <v>7891.4485054862444</v>
      </c>
      <c r="EE30" s="495">
        <v>8023.761417947394</v>
      </c>
      <c r="EF30" s="495">
        <v>8234.2629128349472</v>
      </c>
      <c r="EG30" s="495">
        <v>8282.772311072129</v>
      </c>
      <c r="EH30" s="495">
        <v>8088.7347181234036</v>
      </c>
      <c r="EI30" s="495">
        <v>8224.3554533960796</v>
      </c>
      <c r="EJ30" s="495">
        <v>8440.1194856558195</v>
      </c>
      <c r="EK30" s="495">
        <v>8489.84161884893</v>
      </c>
      <c r="EL30" s="495">
        <v>8290.953086076488</v>
      </c>
      <c r="EM30" s="495">
        <v>8429.9643397309792</v>
      </c>
      <c r="EN30" s="495">
        <v>8651.1224727972149</v>
      </c>
      <c r="EO30" s="495">
        <v>8702.0876593201538</v>
      </c>
      <c r="EP30" s="495">
        <v>8600.157286274276</v>
      </c>
      <c r="EQ30" s="495">
        <v>8691.6786347471934</v>
      </c>
      <c r="ER30" s="495">
        <v>8867.4005346171452</v>
      </c>
      <c r="ES30" s="495">
        <v>8919.6398508031562</v>
      </c>
      <c r="ET30" s="495">
        <v>8710.6825860591071</v>
      </c>
      <c r="EU30" s="495">
        <v>8856.7312844298613</v>
      </c>
      <c r="EV30" s="495">
        <v>9089.0855479825696</v>
      </c>
      <c r="EW30" s="495">
        <v>9142.6308470732311</v>
      </c>
      <c r="EX30" s="495">
        <v>8928.4496507105832</v>
      </c>
      <c r="EY30" s="495">
        <v>9078.1495665406037</v>
      </c>
      <c r="EZ30" s="495">
        <v>9316.3126866821331</v>
      </c>
      <c r="FA30" s="495">
        <v>9371.1966182500619</v>
      </c>
      <c r="FB30" s="495">
        <v>3123.732206083354</v>
      </c>
      <c r="FC30" s="495">
        <v>0</v>
      </c>
      <c r="FD30" s="495">
        <v>0</v>
      </c>
      <c r="FE30" s="495">
        <v>0</v>
      </c>
      <c r="FF30" s="495">
        <v>0</v>
      </c>
      <c r="FG30" s="495">
        <v>0</v>
      </c>
      <c r="FH30" s="495">
        <v>0</v>
      </c>
      <c r="FI30" s="495">
        <v>0</v>
      </c>
      <c r="FJ30" s="495">
        <v>0</v>
      </c>
      <c r="FK30" s="495">
        <v>0</v>
      </c>
      <c r="FL30" s="495">
        <v>0</v>
      </c>
      <c r="FM30" s="495">
        <v>0</v>
      </c>
      <c r="FN30" s="495">
        <v>0</v>
      </c>
      <c r="FO30" s="495">
        <v>0</v>
      </c>
      <c r="FP30" s="495">
        <v>0</v>
      </c>
      <c r="FQ30" s="495">
        <v>0</v>
      </c>
      <c r="FR30" s="495">
        <v>0</v>
      </c>
      <c r="FS30" s="495">
        <v>0</v>
      </c>
      <c r="FT30" s="495">
        <v>0</v>
      </c>
      <c r="FU30" s="495">
        <v>0</v>
      </c>
      <c r="FV30" s="495">
        <v>0</v>
      </c>
      <c r="FW30" s="495">
        <v>0</v>
      </c>
      <c r="FX30" s="495">
        <v>0</v>
      </c>
      <c r="FY30" s="495">
        <v>0</v>
      </c>
      <c r="FZ30" s="495">
        <v>0</v>
      </c>
      <c r="GA30" s="495">
        <v>0</v>
      </c>
      <c r="GB30" s="495">
        <v>0</v>
      </c>
      <c r="GC30" s="495">
        <v>0</v>
      </c>
      <c r="GD30" s="495">
        <v>0</v>
      </c>
      <c r="GE30" s="495">
        <v>0</v>
      </c>
      <c r="GF30" s="495">
        <v>0</v>
      </c>
      <c r="GG30" s="495">
        <v>0</v>
      </c>
      <c r="GH30" s="495">
        <v>0</v>
      </c>
      <c r="GI30" s="495">
        <v>0</v>
      </c>
      <c r="GJ30" s="495">
        <v>0</v>
      </c>
      <c r="GK30" s="380">
        <v>0</v>
      </c>
      <c r="GL30" s="380">
        <v>0</v>
      </c>
      <c r="GM30" s="380">
        <v>0</v>
      </c>
      <c r="GN30" s="380">
        <v>0</v>
      </c>
      <c r="GO30" s="380">
        <v>0</v>
      </c>
      <c r="GP30" s="380">
        <v>0</v>
      </c>
      <c r="GQ30" s="380">
        <v>0</v>
      </c>
      <c r="GR30" s="380">
        <v>0</v>
      </c>
      <c r="GS30" s="380">
        <v>0</v>
      </c>
      <c r="GT30" s="380">
        <v>0</v>
      </c>
      <c r="GU30" s="380">
        <v>0</v>
      </c>
      <c r="GV30" s="380">
        <v>0</v>
      </c>
      <c r="GW30" s="380">
        <v>0</v>
      </c>
      <c r="GX30" s="380">
        <v>0</v>
      </c>
      <c r="GY30" s="380">
        <v>0</v>
      </c>
      <c r="GZ30" s="380">
        <v>0</v>
      </c>
      <c r="HA30" s="380">
        <v>0</v>
      </c>
      <c r="HB30" s="380">
        <v>0</v>
      </c>
      <c r="HC30" s="380">
        <v>0</v>
      </c>
      <c r="HD30" s="380">
        <v>0</v>
      </c>
      <c r="HE30" s="380">
        <v>0</v>
      </c>
      <c r="HF30" s="380">
        <v>0</v>
      </c>
      <c r="HG30" s="380">
        <v>0</v>
      </c>
      <c r="HH30" s="380">
        <v>0</v>
      </c>
      <c r="HI30" s="380">
        <v>0</v>
      </c>
      <c r="HJ30" s="380">
        <v>0</v>
      </c>
      <c r="HK30" s="380">
        <v>0</v>
      </c>
      <c r="HL30" s="380">
        <v>0</v>
      </c>
      <c r="HM30" s="380">
        <v>0</v>
      </c>
      <c r="HN30" s="380">
        <v>0</v>
      </c>
      <c r="HO30" s="380">
        <v>0</v>
      </c>
      <c r="HP30" s="380">
        <v>0</v>
      </c>
      <c r="HQ30" s="380">
        <v>0</v>
      </c>
      <c r="HR30" s="380">
        <v>0</v>
      </c>
      <c r="HS30" s="380">
        <v>0</v>
      </c>
      <c r="HT30" s="380">
        <v>0</v>
      </c>
      <c r="HU30" s="380">
        <v>0</v>
      </c>
      <c r="HV30" s="380">
        <v>0</v>
      </c>
      <c r="HW30" s="380">
        <v>0</v>
      </c>
      <c r="HX30" s="380">
        <v>0</v>
      </c>
      <c r="HY30" s="380">
        <v>0</v>
      </c>
      <c r="HZ30" s="380">
        <v>0</v>
      </c>
      <c r="IA30" s="380">
        <v>0</v>
      </c>
      <c r="IB30" s="380">
        <v>0</v>
      </c>
      <c r="IC30" s="380">
        <v>0</v>
      </c>
      <c r="ID30" s="380">
        <v>0</v>
      </c>
      <c r="IE30" s="380">
        <v>0</v>
      </c>
      <c r="IF30" s="380">
        <v>0</v>
      </c>
      <c r="IG30" s="380">
        <v>0</v>
      </c>
      <c r="IH30" s="380">
        <v>0</v>
      </c>
      <c r="II30" s="380">
        <v>0</v>
      </c>
      <c r="IJ30" s="380">
        <v>0</v>
      </c>
      <c r="IK30" s="380">
        <v>0</v>
      </c>
      <c r="IL30" s="380">
        <v>0</v>
      </c>
      <c r="IM30" s="380">
        <v>0</v>
      </c>
      <c r="IN30" s="380">
        <v>0</v>
      </c>
      <c r="IO30" s="380">
        <v>0</v>
      </c>
      <c r="IP30" s="380">
        <v>0</v>
      </c>
      <c r="IQ30" s="380">
        <v>0</v>
      </c>
      <c r="IR30" s="380">
        <v>0</v>
      </c>
      <c r="IS30" s="380">
        <v>0</v>
      </c>
      <c r="IT30" s="380">
        <v>0</v>
      </c>
      <c r="IU30" s="380">
        <v>0</v>
      </c>
      <c r="IV30" s="380">
        <v>0</v>
      </c>
      <c r="IW30" s="380">
        <v>0</v>
      </c>
      <c r="IX30" s="380">
        <v>0</v>
      </c>
      <c r="IY30" s="380">
        <v>0</v>
      </c>
      <c r="IZ30" s="380">
        <v>0</v>
      </c>
      <c r="JA30" s="380">
        <v>0</v>
      </c>
      <c r="JB30" s="380">
        <v>0</v>
      </c>
      <c r="JC30" s="380">
        <v>0</v>
      </c>
      <c r="JD30" s="380">
        <v>0</v>
      </c>
      <c r="JE30" s="380">
        <v>0</v>
      </c>
      <c r="JF30" s="380">
        <v>0</v>
      </c>
      <c r="JG30" s="380">
        <v>0</v>
      </c>
      <c r="JH30" s="380">
        <v>0</v>
      </c>
      <c r="JI30" s="380">
        <v>0</v>
      </c>
      <c r="JJ30" s="380">
        <v>0</v>
      </c>
      <c r="JK30" s="380">
        <v>0</v>
      </c>
      <c r="JL30" s="380">
        <v>0</v>
      </c>
      <c r="JM30" s="380">
        <v>0</v>
      </c>
      <c r="JN30" s="380">
        <v>0</v>
      </c>
      <c r="JO30" s="380">
        <v>0</v>
      </c>
      <c r="JP30" s="380">
        <v>0</v>
      </c>
      <c r="JQ30" s="380">
        <v>0</v>
      </c>
      <c r="JR30" s="380">
        <v>0</v>
      </c>
      <c r="JS30" s="380">
        <v>0</v>
      </c>
      <c r="JT30" s="380">
        <v>0</v>
      </c>
      <c r="JU30" s="380">
        <v>0</v>
      </c>
      <c r="JV30" s="380">
        <v>0</v>
      </c>
      <c r="JW30" s="380">
        <v>0</v>
      </c>
      <c r="JX30" s="380">
        <v>0</v>
      </c>
      <c r="JY30" s="380">
        <v>0</v>
      </c>
      <c r="JZ30" s="380">
        <v>0</v>
      </c>
      <c r="KA30" s="380">
        <v>0</v>
      </c>
      <c r="KB30" s="380">
        <v>0</v>
      </c>
      <c r="KC30" s="380">
        <v>0</v>
      </c>
      <c r="KD30" s="380">
        <v>0</v>
      </c>
      <c r="KE30" s="380">
        <v>0</v>
      </c>
      <c r="KF30" s="380">
        <v>0</v>
      </c>
      <c r="KG30" s="380">
        <v>0</v>
      </c>
      <c r="KH30" s="380">
        <v>0</v>
      </c>
      <c r="KI30" s="380">
        <v>0</v>
      </c>
      <c r="KJ30" s="380">
        <v>0</v>
      </c>
      <c r="KK30" s="380">
        <v>0</v>
      </c>
      <c r="KL30" s="380">
        <v>0</v>
      </c>
      <c r="KM30" s="380">
        <v>0</v>
      </c>
      <c r="KN30" s="380">
        <v>0</v>
      </c>
      <c r="KO30" s="380">
        <v>0</v>
      </c>
      <c r="KP30" s="380">
        <v>0</v>
      </c>
      <c r="KQ30" s="380">
        <v>0</v>
      </c>
      <c r="KR30" s="380">
        <v>0</v>
      </c>
      <c r="KS30" s="380">
        <v>0</v>
      </c>
      <c r="KT30" s="380">
        <v>0</v>
      </c>
    </row>
    <row r="31" spans="1:306" ht="12.75" x14ac:dyDescent="0.35">
      <c r="A31"/>
      <c r="B31"/>
      <c r="C31"/>
      <c r="D31"/>
      <c r="E31" t="s">
        <v>1483</v>
      </c>
      <c r="F31">
        <v>0</v>
      </c>
      <c r="G31" t="s">
        <v>101</v>
      </c>
      <c r="H31">
        <v>312038.56365895027</v>
      </c>
      <c r="I31">
        <v>0</v>
      </c>
      <c r="J31" s="487">
        <v>0</v>
      </c>
      <c r="K31" s="487">
        <v>0</v>
      </c>
      <c r="L31" s="487">
        <v>0</v>
      </c>
      <c r="M31" s="487">
        <v>0</v>
      </c>
      <c r="N31" s="487">
        <v>0</v>
      </c>
      <c r="O31" s="487">
        <v>5650</v>
      </c>
      <c r="P31" s="487">
        <v>31811.630632167278</v>
      </c>
      <c r="Q31" s="487">
        <v>7314.8185297424543</v>
      </c>
      <c r="R31" s="487">
        <v>7324.8405123544544</v>
      </c>
      <c r="S31" s="487">
        <v>7355.570817470224</v>
      </c>
      <c r="T31" s="487">
        <v>7364.3879925207902</v>
      </c>
      <c r="U31" s="487">
        <v>7396.5466349412627</v>
      </c>
      <c r="V31" s="487">
        <v>7417.1363355470739</v>
      </c>
      <c r="W31" s="487">
        <v>7396.8334284366319</v>
      </c>
      <c r="X31" s="487">
        <v>7458.3738504697494</v>
      </c>
      <c r="Y31" s="487">
        <v>7464.1517391813086</v>
      </c>
      <c r="Z31" s="487">
        <v>7499.9135512734256</v>
      </c>
      <c r="AA31" s="487">
        <v>7504.4633532118005</v>
      </c>
      <c r="AB31" s="487">
        <v>7541.6811008521408</v>
      </c>
      <c r="AC31" s="487">
        <v>7562.6748109750715</v>
      </c>
      <c r="AD31" s="487">
        <v>7565.3691283677299</v>
      </c>
      <c r="AE31" s="487">
        <v>7604.7866113771715</v>
      </c>
      <c r="AF31" s="487">
        <v>7497.0485205914683</v>
      </c>
      <c r="AG31" s="487">
        <v>7435.494987936594</v>
      </c>
      <c r="AH31" s="487">
        <v>7339.9613520902994</v>
      </c>
      <c r="AI31" s="487">
        <v>7207.7660248973789</v>
      </c>
      <c r="AJ31" s="487">
        <v>7197.3046594126827</v>
      </c>
      <c r="AK31" s="487">
        <v>7049.917002964009</v>
      </c>
      <c r="AL31" s="487">
        <v>7008.0231839049156</v>
      </c>
      <c r="AM31" s="487">
        <v>6869.4127960226742</v>
      </c>
      <c r="AN31" s="487">
        <v>6811.548534032665</v>
      </c>
      <c r="AO31" s="487">
        <v>6686.1006284889909</v>
      </c>
      <c r="AP31" s="487">
        <v>6566.6907530080307</v>
      </c>
      <c r="AQ31" s="487">
        <v>6542.480864925803</v>
      </c>
      <c r="AR31" s="487">
        <v>6378.1712932017754</v>
      </c>
      <c r="AS31" s="487">
        <v>6361.8342403346451</v>
      </c>
      <c r="AT31" s="487">
        <v>8050.4166584508448</v>
      </c>
      <c r="AU31" s="487">
        <v>7873.4627822097355</v>
      </c>
      <c r="AV31" s="487">
        <v>8055.0313021802904</v>
      </c>
      <c r="AW31" s="487">
        <v>7750.8360505441251</v>
      </c>
      <c r="AX31" s="487">
        <v>7759.6684459135231</v>
      </c>
      <c r="AY31" s="487">
        <v>7568.7855283046265</v>
      </c>
      <c r="AZ31" s="487">
        <v>7529.9980338232435</v>
      </c>
      <c r="BA31" s="487">
        <v>7363.5936237343203</v>
      </c>
      <c r="BB31" s="487">
        <v>7239.9758960910913</v>
      </c>
      <c r="BC31" s="487">
        <v>7273.4395471041125</v>
      </c>
      <c r="BD31" s="487">
        <v>7173.7958410458077</v>
      </c>
      <c r="BE31" s="487">
        <v>7973.3636516152701</v>
      </c>
      <c r="BF31" s="487">
        <v>0</v>
      </c>
      <c r="BG31" s="487">
        <v>0</v>
      </c>
      <c r="BH31" s="487">
        <v>0</v>
      </c>
      <c r="BI31" s="487">
        <v>0</v>
      </c>
      <c r="BJ31" s="487">
        <v>0</v>
      </c>
      <c r="BK31" s="487">
        <v>0</v>
      </c>
      <c r="BL31" s="487">
        <v>0</v>
      </c>
      <c r="BM31" s="487">
        <v>0</v>
      </c>
      <c r="BN31" s="487">
        <v>0</v>
      </c>
      <c r="BO31" s="487">
        <v>0</v>
      </c>
      <c r="BP31" s="487">
        <v>0</v>
      </c>
      <c r="BQ31" s="487">
        <v>0</v>
      </c>
      <c r="BR31" s="487">
        <v>0</v>
      </c>
      <c r="BS31" s="487">
        <v>0</v>
      </c>
      <c r="BT31" s="487">
        <v>0</v>
      </c>
      <c r="BU31" s="487">
        <v>0</v>
      </c>
      <c r="BV31" s="487">
        <v>0</v>
      </c>
      <c r="BW31" s="487">
        <v>0</v>
      </c>
      <c r="BX31" s="487">
        <v>0</v>
      </c>
      <c r="BY31" s="487">
        <v>0</v>
      </c>
      <c r="BZ31" s="487">
        <v>0</v>
      </c>
      <c r="CA31" s="487">
        <v>0</v>
      </c>
      <c r="CB31" s="487">
        <v>0</v>
      </c>
      <c r="CC31" s="487">
        <v>0</v>
      </c>
      <c r="CD31" s="487">
        <v>0</v>
      </c>
      <c r="CE31" s="487">
        <v>0</v>
      </c>
      <c r="CF31" s="487">
        <v>0</v>
      </c>
      <c r="CG31" s="487">
        <v>0</v>
      </c>
      <c r="CH31" s="487">
        <v>0</v>
      </c>
      <c r="CI31" s="487">
        <v>0</v>
      </c>
      <c r="CJ31" s="487">
        <v>0</v>
      </c>
      <c r="CK31" s="487">
        <v>0</v>
      </c>
      <c r="CL31" s="487">
        <v>0</v>
      </c>
      <c r="CM31" s="487">
        <v>0</v>
      </c>
      <c r="CN31" s="487">
        <v>0</v>
      </c>
      <c r="CO31" s="487">
        <v>0</v>
      </c>
      <c r="CP31" s="487">
        <v>0</v>
      </c>
      <c r="CQ31" s="487">
        <v>0</v>
      </c>
      <c r="CR31" s="487">
        <v>0</v>
      </c>
      <c r="CS31" s="487">
        <v>0</v>
      </c>
      <c r="CT31" s="487">
        <v>0</v>
      </c>
      <c r="CU31" s="487">
        <v>0</v>
      </c>
      <c r="CV31" s="487">
        <v>0</v>
      </c>
      <c r="CW31" s="487">
        <v>0</v>
      </c>
      <c r="CX31" s="487">
        <v>0</v>
      </c>
      <c r="CY31" s="487">
        <v>0</v>
      </c>
      <c r="CZ31" s="487">
        <v>0</v>
      </c>
      <c r="DA31" s="487">
        <v>0</v>
      </c>
      <c r="DB31" s="487">
        <v>0</v>
      </c>
      <c r="DC31" s="487">
        <v>0</v>
      </c>
      <c r="DD31" s="487">
        <v>0</v>
      </c>
      <c r="DE31" s="487">
        <v>0</v>
      </c>
      <c r="DF31" s="487">
        <v>0</v>
      </c>
      <c r="DG31" s="487">
        <v>0</v>
      </c>
      <c r="DH31" s="487">
        <v>0</v>
      </c>
      <c r="DI31" s="487">
        <v>0</v>
      </c>
      <c r="DJ31" s="487">
        <v>0</v>
      </c>
      <c r="DK31" s="487">
        <v>0</v>
      </c>
      <c r="DL31" s="487">
        <v>0</v>
      </c>
      <c r="DM31" s="487">
        <v>0</v>
      </c>
      <c r="DN31" s="487">
        <v>0</v>
      </c>
      <c r="DO31" s="487">
        <v>0</v>
      </c>
      <c r="DP31" s="487">
        <v>0</v>
      </c>
      <c r="DQ31" s="487">
        <v>0</v>
      </c>
      <c r="DR31" s="487">
        <v>0</v>
      </c>
      <c r="DS31" s="487">
        <v>0</v>
      </c>
      <c r="DT31" s="487">
        <v>0</v>
      </c>
      <c r="DU31" s="487">
        <v>0</v>
      </c>
      <c r="DV31" s="487">
        <v>0</v>
      </c>
      <c r="DW31" s="487">
        <v>0</v>
      </c>
      <c r="DX31" s="487">
        <v>0</v>
      </c>
      <c r="DY31" s="487">
        <v>0</v>
      </c>
      <c r="DZ31" s="487">
        <v>0</v>
      </c>
      <c r="EA31" s="487">
        <v>0</v>
      </c>
      <c r="EB31" s="487">
        <v>0</v>
      </c>
      <c r="EC31" s="487">
        <v>0</v>
      </c>
      <c r="ED31" s="487">
        <v>0</v>
      </c>
      <c r="EE31" s="487">
        <v>0</v>
      </c>
      <c r="EF31" s="487">
        <v>0</v>
      </c>
      <c r="EG31" s="487">
        <v>0</v>
      </c>
      <c r="EH31" s="487">
        <v>0</v>
      </c>
      <c r="EI31" s="487">
        <v>0</v>
      </c>
      <c r="EJ31" s="487">
        <v>0</v>
      </c>
      <c r="EK31" s="487">
        <v>0</v>
      </c>
      <c r="EL31" s="487">
        <v>0</v>
      </c>
      <c r="EM31" s="487">
        <v>0</v>
      </c>
      <c r="EN31" s="487">
        <v>0</v>
      </c>
      <c r="EO31" s="487">
        <v>0</v>
      </c>
      <c r="EP31" s="487">
        <v>0</v>
      </c>
      <c r="EQ31" s="487">
        <v>0</v>
      </c>
      <c r="ER31" s="487">
        <v>0</v>
      </c>
      <c r="ES31" s="487">
        <v>0</v>
      </c>
      <c r="ET31" s="487">
        <v>0</v>
      </c>
      <c r="EU31" s="487">
        <v>0</v>
      </c>
      <c r="EV31" s="487">
        <v>0</v>
      </c>
      <c r="EW31" s="487">
        <v>0</v>
      </c>
      <c r="EX31" s="487">
        <v>0</v>
      </c>
      <c r="EY31" s="487">
        <v>0</v>
      </c>
      <c r="EZ31" s="487">
        <v>0</v>
      </c>
      <c r="FA31" s="487">
        <v>0</v>
      </c>
      <c r="FB31" s="487">
        <v>0</v>
      </c>
      <c r="FC31" s="487">
        <v>0</v>
      </c>
      <c r="FD31" s="487">
        <v>0</v>
      </c>
      <c r="FE31" s="487">
        <v>0</v>
      </c>
      <c r="FF31" s="487">
        <v>0</v>
      </c>
      <c r="FG31" s="487">
        <v>0</v>
      </c>
      <c r="FH31" s="487">
        <v>0</v>
      </c>
      <c r="FI31" s="487">
        <v>0</v>
      </c>
      <c r="FJ31" s="487">
        <v>0</v>
      </c>
      <c r="FK31" s="487">
        <v>0</v>
      </c>
      <c r="FL31" s="487">
        <v>0</v>
      </c>
      <c r="FM31" s="487">
        <v>0</v>
      </c>
      <c r="FN31" s="487">
        <v>0</v>
      </c>
      <c r="FO31" s="487">
        <v>0</v>
      </c>
      <c r="FP31" s="487">
        <v>0</v>
      </c>
      <c r="FQ31" s="487">
        <v>0</v>
      </c>
      <c r="FR31" s="487">
        <v>0</v>
      </c>
      <c r="FS31" s="487">
        <v>0</v>
      </c>
      <c r="FT31" s="487">
        <v>0</v>
      </c>
      <c r="FU31" s="487">
        <v>0</v>
      </c>
      <c r="FV31" s="487">
        <v>0</v>
      </c>
      <c r="FW31" s="487">
        <v>0</v>
      </c>
      <c r="FX31" s="487">
        <v>0</v>
      </c>
      <c r="FY31" s="487">
        <v>0</v>
      </c>
      <c r="FZ31" s="487">
        <v>0</v>
      </c>
      <c r="GA31" s="487">
        <v>0</v>
      </c>
      <c r="GB31" s="487">
        <v>0</v>
      </c>
      <c r="GC31" s="487">
        <v>0</v>
      </c>
      <c r="GD31" s="487">
        <v>0</v>
      </c>
      <c r="GE31" s="487">
        <v>0</v>
      </c>
      <c r="GF31" s="487">
        <v>0</v>
      </c>
      <c r="GG31" s="487">
        <v>0</v>
      </c>
      <c r="GH31" s="487">
        <v>0</v>
      </c>
      <c r="GI31" s="487">
        <v>0</v>
      </c>
      <c r="GJ31" s="487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</row>
    <row r="32" spans="1:306" ht="12.7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306" ht="12.75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306" ht="12.75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</row>
    <row r="35" spans="1:306" ht="12.75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</row>
    <row r="36" spans="1:306" ht="12.75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</row>
    <row r="37" spans="1:306" ht="12.75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</row>
    <row r="38" spans="1:306" ht="12.75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</row>
    <row r="39" spans="1:306" ht="12.75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</row>
    <row r="40" spans="1:306" s="357" customFormat="1" x14ac:dyDescent="0.35">
      <c r="A40" s="401"/>
      <c r="B40" s="401"/>
      <c r="C40" s="402"/>
      <c r="D40" s="403"/>
      <c r="E40" s="404"/>
      <c r="F40" s="404"/>
      <c r="G40" s="404"/>
      <c r="H40" s="404"/>
      <c r="I40" s="405"/>
      <c r="J40" s="404"/>
      <c r="K40" s="404"/>
      <c r="L40" s="404"/>
      <c r="M40" s="404"/>
      <c r="N40" s="404"/>
      <c r="O40" s="404"/>
      <c r="P40" s="404"/>
      <c r="Q40" s="404"/>
      <c r="R40" s="404"/>
      <c r="S40" s="404"/>
      <c r="T40" s="404"/>
      <c r="U40" s="404"/>
      <c r="V40" s="404"/>
      <c r="W40" s="404"/>
      <c r="X40" s="404"/>
      <c r="Y40" s="404"/>
      <c r="Z40" s="404"/>
      <c r="AA40" s="404"/>
      <c r="AB40" s="404"/>
      <c r="AC40" s="404"/>
      <c r="AD40" s="404"/>
      <c r="AE40" s="404"/>
      <c r="AF40" s="404"/>
      <c r="AG40" s="404"/>
      <c r="AH40" s="404"/>
      <c r="AI40" s="404"/>
      <c r="AJ40" s="404"/>
      <c r="AK40" s="404"/>
      <c r="AL40" s="404"/>
      <c r="AM40" s="404"/>
      <c r="AN40" s="404"/>
      <c r="AO40" s="404"/>
      <c r="AP40" s="404"/>
      <c r="AQ40" s="404"/>
      <c r="AR40" s="404"/>
      <c r="AS40" s="404"/>
      <c r="AT40" s="404"/>
      <c r="AU40" s="404"/>
      <c r="AV40" s="404"/>
      <c r="AW40" s="404"/>
      <c r="AX40" s="404"/>
      <c r="AY40" s="404"/>
      <c r="AZ40" s="404"/>
      <c r="BA40" s="404"/>
      <c r="BB40" s="404"/>
      <c r="BC40" s="404"/>
      <c r="BD40" s="404"/>
      <c r="BE40" s="404"/>
      <c r="BF40" s="404"/>
      <c r="BG40" s="404"/>
      <c r="BH40" s="404"/>
      <c r="BI40" s="404"/>
      <c r="BJ40" s="404"/>
      <c r="BK40" s="404"/>
      <c r="BL40" s="404"/>
      <c r="BM40" s="404"/>
      <c r="BN40" s="404"/>
      <c r="BO40" s="404"/>
      <c r="BP40" s="404"/>
      <c r="BQ40" s="404"/>
      <c r="BR40" s="404"/>
      <c r="BS40" s="404"/>
      <c r="BT40" s="404"/>
      <c r="BU40" s="404"/>
      <c r="BV40" s="404"/>
      <c r="BW40" s="404"/>
      <c r="BX40" s="404"/>
      <c r="BY40" s="404"/>
      <c r="BZ40" s="404"/>
      <c r="CA40" s="404"/>
      <c r="CB40" s="404"/>
      <c r="CC40" s="404"/>
      <c r="CD40" s="404"/>
      <c r="CE40" s="404"/>
      <c r="CF40" s="404"/>
      <c r="CG40" s="404"/>
      <c r="CH40" s="404"/>
      <c r="CI40" s="404"/>
      <c r="CJ40" s="404"/>
      <c r="CK40" s="404"/>
      <c r="CL40" s="404"/>
      <c r="CM40" s="404"/>
      <c r="CN40" s="404"/>
      <c r="CO40" s="404"/>
      <c r="CP40" s="404"/>
      <c r="CQ40" s="404"/>
      <c r="CR40" s="404"/>
      <c r="CS40" s="404"/>
      <c r="CT40" s="404"/>
      <c r="CU40" s="404"/>
      <c r="CV40" s="404"/>
      <c r="CW40" s="404"/>
      <c r="CX40" s="404"/>
      <c r="CY40" s="404"/>
      <c r="CZ40" s="404"/>
      <c r="DA40" s="404"/>
      <c r="DB40" s="404"/>
      <c r="DC40" s="404"/>
      <c r="DD40" s="404"/>
      <c r="DE40" s="404"/>
      <c r="DF40" s="404"/>
      <c r="DG40" s="404"/>
      <c r="DH40" s="404"/>
      <c r="DI40" s="404"/>
      <c r="DJ40" s="404"/>
      <c r="DK40" s="404"/>
      <c r="DL40" s="404"/>
      <c r="DM40" s="404"/>
      <c r="DN40" s="404"/>
      <c r="DO40" s="404"/>
      <c r="DP40" s="404"/>
      <c r="DQ40" s="404"/>
      <c r="DR40" s="404"/>
      <c r="DS40" s="404"/>
      <c r="DT40" s="404"/>
      <c r="DU40" s="404"/>
      <c r="DV40" s="404"/>
      <c r="DW40" s="404"/>
      <c r="DX40" s="404"/>
      <c r="DY40" s="404"/>
      <c r="DZ40" s="404"/>
      <c r="EA40" s="404"/>
      <c r="EB40" s="404"/>
      <c r="EC40" s="404"/>
      <c r="ED40" s="404"/>
      <c r="EE40" s="404"/>
      <c r="EF40" s="404"/>
      <c r="EG40" s="404"/>
      <c r="EH40" s="404"/>
      <c r="EI40" s="404"/>
      <c r="EJ40" s="404"/>
      <c r="EK40" s="404"/>
      <c r="EL40" s="404"/>
      <c r="EM40" s="404"/>
      <c r="EN40" s="404"/>
      <c r="EO40" s="404"/>
      <c r="EP40" s="404"/>
      <c r="EQ40" s="404"/>
      <c r="ER40" s="404"/>
      <c r="ES40" s="404"/>
      <c r="ET40" s="404"/>
      <c r="EU40" s="404"/>
      <c r="EV40" s="404"/>
      <c r="EW40" s="404"/>
      <c r="EX40" s="404"/>
      <c r="EY40" s="404"/>
      <c r="EZ40" s="404"/>
      <c r="FA40" s="404"/>
      <c r="FB40" s="404"/>
      <c r="FC40" s="404"/>
      <c r="FD40" s="404"/>
      <c r="FE40" s="404"/>
      <c r="FF40" s="404"/>
      <c r="FG40" s="404"/>
      <c r="FH40" s="404"/>
      <c r="FI40" s="404"/>
      <c r="FJ40" s="404"/>
      <c r="FK40" s="404"/>
      <c r="FL40" s="404"/>
      <c r="FM40" s="404"/>
      <c r="FN40" s="404"/>
      <c r="FO40" s="404"/>
      <c r="FP40" s="404"/>
      <c r="FQ40" s="404"/>
      <c r="FR40" s="404"/>
      <c r="FS40" s="404"/>
      <c r="FT40" s="404"/>
      <c r="FU40" s="404"/>
      <c r="FV40" s="404"/>
      <c r="FW40" s="404"/>
      <c r="FX40" s="404"/>
      <c r="FY40" s="404"/>
      <c r="FZ40" s="404"/>
      <c r="GA40" s="404"/>
      <c r="GB40" s="404"/>
      <c r="GC40" s="404"/>
      <c r="GD40" s="404"/>
      <c r="GE40" s="404"/>
      <c r="GF40" s="404"/>
      <c r="GG40" s="404"/>
      <c r="GH40" s="404"/>
      <c r="GI40" s="404"/>
      <c r="GJ40" s="404"/>
    </row>
    <row r="41" spans="1:306" x14ac:dyDescent="0.35">
      <c r="A41" s="382"/>
      <c r="B41" s="382"/>
      <c r="C41" s="383"/>
      <c r="D41" s="384"/>
      <c r="E41" s="349"/>
      <c r="F41" s="349"/>
      <c r="G41" s="349"/>
      <c r="H41" s="349"/>
      <c r="I41" s="370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49"/>
      <c r="CB41" s="349"/>
      <c r="CC41" s="349"/>
      <c r="CD41" s="349"/>
      <c r="CE41" s="349"/>
      <c r="CF41" s="349"/>
      <c r="CG41" s="349"/>
      <c r="CH41" s="349"/>
      <c r="CI41" s="349"/>
      <c r="CJ41" s="349"/>
      <c r="CK41" s="349"/>
      <c r="CL41" s="349"/>
      <c r="CM41" s="349"/>
      <c r="CN41" s="349"/>
      <c r="CO41" s="349"/>
      <c r="CP41" s="349"/>
      <c r="CQ41" s="349"/>
      <c r="CR41" s="349"/>
      <c r="CS41" s="349"/>
      <c r="CT41" s="349"/>
      <c r="CU41" s="349"/>
      <c r="CV41" s="349"/>
      <c r="CW41" s="349"/>
      <c r="CX41" s="349"/>
      <c r="CY41" s="349"/>
      <c r="CZ41" s="349"/>
      <c r="DA41" s="349"/>
      <c r="DB41" s="349"/>
      <c r="DC41" s="349"/>
      <c r="DD41" s="349"/>
      <c r="DE41" s="349"/>
      <c r="DF41" s="349"/>
      <c r="DG41" s="349"/>
      <c r="DH41" s="349"/>
      <c r="DI41" s="349"/>
      <c r="DJ41" s="349"/>
      <c r="DK41" s="349"/>
      <c r="DL41" s="349"/>
      <c r="DM41" s="349"/>
      <c r="DN41" s="349"/>
      <c r="DO41" s="349"/>
      <c r="DP41" s="349"/>
      <c r="DQ41" s="349"/>
      <c r="DR41" s="349"/>
      <c r="DS41" s="349"/>
      <c r="DT41" s="349"/>
      <c r="DU41" s="349"/>
      <c r="DV41" s="349"/>
      <c r="DW41" s="349"/>
      <c r="DX41" s="349"/>
      <c r="DY41" s="349"/>
      <c r="DZ41" s="349"/>
      <c r="EA41" s="349"/>
      <c r="EB41" s="349"/>
      <c r="EC41" s="349"/>
      <c r="ED41" s="349"/>
      <c r="EE41" s="349"/>
      <c r="EF41" s="349"/>
      <c r="EG41" s="349"/>
      <c r="EH41" s="349"/>
      <c r="EI41" s="349"/>
      <c r="EJ41" s="349"/>
      <c r="EK41" s="349"/>
      <c r="EL41" s="349"/>
      <c r="EM41" s="349"/>
      <c r="EN41" s="349"/>
      <c r="EO41" s="349"/>
      <c r="EP41" s="349"/>
      <c r="EQ41" s="349"/>
      <c r="ER41" s="349"/>
      <c r="ES41" s="349"/>
      <c r="ET41" s="349"/>
      <c r="EU41" s="349"/>
      <c r="EV41" s="349"/>
      <c r="EW41" s="349"/>
      <c r="EX41" s="349"/>
      <c r="EY41" s="349"/>
      <c r="EZ41" s="349"/>
      <c r="FA41" s="349"/>
      <c r="FB41" s="349"/>
      <c r="FC41" s="349"/>
      <c r="FD41" s="349"/>
      <c r="FE41" s="349"/>
      <c r="FF41" s="349"/>
      <c r="FG41" s="349"/>
      <c r="FH41" s="349"/>
      <c r="FI41" s="349"/>
      <c r="FJ41" s="349"/>
      <c r="FK41" s="349"/>
      <c r="FL41" s="349"/>
      <c r="FM41" s="349"/>
      <c r="FN41" s="349"/>
      <c r="FO41" s="349"/>
      <c r="FP41" s="349"/>
      <c r="FQ41" s="349"/>
      <c r="FR41" s="349"/>
      <c r="FS41" s="349"/>
      <c r="FT41" s="349"/>
      <c r="FU41" s="349"/>
      <c r="FV41" s="349"/>
      <c r="FW41" s="349"/>
      <c r="FX41" s="349"/>
      <c r="FY41" s="349"/>
      <c r="FZ41" s="349"/>
      <c r="GA41" s="349"/>
      <c r="GB41" s="349"/>
      <c r="GC41" s="349"/>
      <c r="GD41" s="349"/>
      <c r="GE41" s="349"/>
      <c r="GF41" s="349"/>
      <c r="GG41" s="349"/>
      <c r="GH41" s="349"/>
      <c r="GI41" s="349"/>
      <c r="GJ41" s="349"/>
    </row>
    <row r="42" spans="1:306" x14ac:dyDescent="0.35">
      <c r="A42" s="382" t="s">
        <v>211</v>
      </c>
      <c r="B42" s="382"/>
      <c r="C42" s="383"/>
      <c r="D42" s="384"/>
      <c r="E42" s="349"/>
      <c r="F42" s="349"/>
      <c r="G42" s="349"/>
      <c r="H42" s="349"/>
      <c r="I42" s="370"/>
      <c r="J42" s="349"/>
      <c r="K42" s="349"/>
      <c r="L42" s="349"/>
      <c r="M42" s="349"/>
      <c r="N42" s="349"/>
      <c r="O42" s="349"/>
      <c r="P42" s="349"/>
      <c r="Q42" s="349"/>
      <c r="R42" s="349"/>
      <c r="S42" s="349"/>
      <c r="T42" s="349"/>
      <c r="U42" s="349"/>
      <c r="V42" s="349"/>
      <c r="W42" s="349"/>
      <c r="X42" s="349"/>
      <c r="Y42" s="349"/>
      <c r="Z42" s="349"/>
      <c r="AA42" s="349"/>
      <c r="AB42" s="349"/>
      <c r="AC42" s="349"/>
      <c r="AD42" s="349"/>
      <c r="AE42" s="349"/>
      <c r="AF42" s="349"/>
      <c r="AG42" s="349"/>
      <c r="AH42" s="349"/>
      <c r="AI42" s="349"/>
      <c r="AJ42" s="349"/>
      <c r="AK42" s="349"/>
      <c r="AL42" s="349"/>
      <c r="AM42" s="349"/>
      <c r="AN42" s="349"/>
      <c r="AO42" s="349"/>
      <c r="AP42" s="349"/>
      <c r="AQ42" s="349"/>
      <c r="AR42" s="349"/>
      <c r="AS42" s="349"/>
      <c r="AT42" s="349"/>
      <c r="AU42" s="349"/>
      <c r="AV42" s="349"/>
      <c r="AW42" s="349"/>
      <c r="AX42" s="349"/>
      <c r="AY42" s="349"/>
      <c r="AZ42" s="349"/>
      <c r="BA42" s="349"/>
      <c r="BB42" s="349"/>
      <c r="BC42" s="349"/>
      <c r="BD42" s="349"/>
      <c r="BE42" s="349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T42" s="349"/>
      <c r="BU42" s="349"/>
      <c r="BV42" s="349"/>
      <c r="BW42" s="349"/>
      <c r="BX42" s="349"/>
      <c r="BY42" s="349"/>
      <c r="BZ42" s="349"/>
      <c r="CA42" s="349"/>
      <c r="CB42" s="349"/>
      <c r="CC42" s="349"/>
      <c r="CD42" s="349"/>
      <c r="CE42" s="349"/>
      <c r="CF42" s="349"/>
      <c r="CG42" s="349"/>
      <c r="CH42" s="349"/>
      <c r="CI42" s="349"/>
      <c r="CJ42" s="349"/>
      <c r="CK42" s="349"/>
      <c r="CL42" s="349"/>
      <c r="CM42" s="349"/>
      <c r="CN42" s="349"/>
      <c r="CO42" s="349"/>
      <c r="CP42" s="349"/>
      <c r="CQ42" s="349"/>
      <c r="CR42" s="349"/>
      <c r="CS42" s="349"/>
      <c r="CT42" s="349"/>
      <c r="CU42" s="349"/>
      <c r="CV42" s="349"/>
      <c r="CW42" s="349"/>
      <c r="CX42" s="349"/>
      <c r="CY42" s="349"/>
      <c r="CZ42" s="349"/>
      <c r="DA42" s="349"/>
      <c r="DB42" s="349"/>
      <c r="DC42" s="349"/>
      <c r="DD42" s="349"/>
      <c r="DE42" s="349"/>
      <c r="DF42" s="349"/>
      <c r="DG42" s="349"/>
      <c r="DH42" s="349"/>
      <c r="DI42" s="349"/>
      <c r="DJ42" s="349"/>
      <c r="DK42" s="349"/>
      <c r="DL42" s="349"/>
      <c r="DM42" s="349"/>
      <c r="DN42" s="349"/>
      <c r="DO42" s="349"/>
      <c r="DP42" s="349"/>
      <c r="DQ42" s="349"/>
      <c r="DR42" s="349"/>
      <c r="DS42" s="349"/>
      <c r="DT42" s="349"/>
      <c r="DU42" s="349"/>
      <c r="DV42" s="349"/>
      <c r="DW42" s="349"/>
      <c r="DX42" s="349"/>
      <c r="DY42" s="349"/>
      <c r="DZ42" s="349"/>
      <c r="EA42" s="349"/>
      <c r="EB42" s="349"/>
      <c r="EC42" s="349"/>
      <c r="ED42" s="349"/>
      <c r="EE42" s="349"/>
      <c r="EF42" s="349"/>
      <c r="EG42" s="349"/>
      <c r="EH42" s="349"/>
      <c r="EI42" s="349"/>
      <c r="EJ42" s="349"/>
      <c r="EK42" s="349"/>
      <c r="EL42" s="349"/>
      <c r="EM42" s="349"/>
      <c r="EN42" s="349"/>
      <c r="EO42" s="349"/>
      <c r="EP42" s="349"/>
      <c r="EQ42" s="349"/>
      <c r="ER42" s="349"/>
      <c r="ES42" s="349"/>
      <c r="ET42" s="349"/>
      <c r="EU42" s="349"/>
      <c r="EV42" s="349"/>
      <c r="EW42" s="349"/>
      <c r="EX42" s="349"/>
      <c r="EY42" s="349"/>
      <c r="EZ42" s="349"/>
      <c r="FA42" s="349"/>
      <c r="FB42" s="349"/>
      <c r="FC42" s="349"/>
      <c r="FD42" s="349"/>
      <c r="FE42" s="349"/>
      <c r="FF42" s="349"/>
      <c r="FG42" s="349"/>
      <c r="FH42" s="349"/>
      <c r="FI42" s="349"/>
      <c r="FJ42" s="349"/>
      <c r="FK42" s="349"/>
      <c r="FL42" s="349"/>
      <c r="FM42" s="349"/>
      <c r="FN42" s="349"/>
      <c r="FO42" s="349"/>
      <c r="FP42" s="349"/>
      <c r="FQ42" s="349"/>
      <c r="FR42" s="349"/>
      <c r="FS42" s="349"/>
      <c r="FT42" s="349"/>
      <c r="FU42" s="349"/>
      <c r="FV42" s="349"/>
      <c r="FW42" s="349"/>
      <c r="FX42" s="349"/>
      <c r="FY42" s="349"/>
      <c r="FZ42" s="349"/>
      <c r="GA42" s="349"/>
      <c r="GB42" s="349"/>
      <c r="GC42" s="349"/>
      <c r="GD42" s="349"/>
      <c r="GE42" s="349"/>
      <c r="GF42" s="349"/>
      <c r="GG42" s="349"/>
      <c r="GH42" s="349"/>
      <c r="GI42" s="349"/>
      <c r="GJ42" s="349"/>
    </row>
    <row r="43" spans="1:306" x14ac:dyDescent="0.35">
      <c r="A43" s="382"/>
      <c r="B43" s="382"/>
      <c r="C43" s="383"/>
      <c r="D43" s="384"/>
      <c r="E43" s="349"/>
      <c r="F43" s="349"/>
      <c r="G43" s="349"/>
      <c r="H43" s="349"/>
      <c r="I43" s="370"/>
      <c r="J43" s="349"/>
      <c r="K43" s="349"/>
      <c r="L43" s="349"/>
      <c r="M43" s="349"/>
      <c r="N43" s="349"/>
      <c r="O43" s="349"/>
      <c r="P43" s="349"/>
      <c r="Q43" s="349"/>
      <c r="R43" s="349"/>
      <c r="S43" s="349"/>
      <c r="T43" s="349"/>
      <c r="U43" s="349"/>
      <c r="V43" s="349"/>
      <c r="W43" s="349"/>
      <c r="X43" s="349"/>
      <c r="Y43" s="349"/>
      <c r="Z43" s="349"/>
      <c r="AA43" s="349"/>
      <c r="AB43" s="349"/>
      <c r="AC43" s="349"/>
      <c r="AD43" s="349"/>
      <c r="AE43" s="349"/>
      <c r="AF43" s="349"/>
      <c r="AG43" s="349"/>
      <c r="AH43" s="349"/>
      <c r="AI43" s="349"/>
      <c r="AJ43" s="349"/>
      <c r="AK43" s="349"/>
      <c r="AL43" s="349"/>
      <c r="AM43" s="349"/>
      <c r="AN43" s="349"/>
      <c r="AO43" s="349"/>
      <c r="AP43" s="349"/>
      <c r="AQ43" s="349"/>
      <c r="AR43" s="349"/>
      <c r="AS43" s="349"/>
      <c r="AT43" s="349"/>
      <c r="AU43" s="349"/>
      <c r="AV43" s="349"/>
      <c r="AW43" s="349"/>
      <c r="AX43" s="349"/>
      <c r="AY43" s="349"/>
      <c r="AZ43" s="349"/>
      <c r="BA43" s="349"/>
      <c r="BB43" s="349"/>
      <c r="BC43" s="349"/>
      <c r="BD43" s="349"/>
      <c r="BE43" s="349"/>
      <c r="BF43" s="349"/>
      <c r="BG43" s="349"/>
      <c r="BH43" s="349"/>
      <c r="BI43" s="349"/>
      <c r="BJ43" s="349"/>
      <c r="BK43" s="349"/>
      <c r="BL43" s="349"/>
      <c r="BM43" s="349"/>
      <c r="BN43" s="349"/>
      <c r="BO43" s="349"/>
      <c r="BP43" s="349"/>
      <c r="BQ43" s="349"/>
      <c r="BR43" s="349"/>
      <c r="BS43" s="349"/>
      <c r="BT43" s="349"/>
      <c r="BU43" s="349"/>
      <c r="BV43" s="349"/>
      <c r="BW43" s="349"/>
      <c r="BX43" s="349"/>
      <c r="BY43" s="349"/>
      <c r="BZ43" s="349"/>
      <c r="CA43" s="349"/>
      <c r="CB43" s="349"/>
      <c r="CC43" s="349"/>
      <c r="CD43" s="349"/>
      <c r="CE43" s="349"/>
      <c r="CF43" s="349"/>
      <c r="CG43" s="349"/>
      <c r="CH43" s="349"/>
      <c r="CI43" s="349"/>
      <c r="CJ43" s="349"/>
      <c r="CK43" s="349"/>
      <c r="CL43" s="349"/>
      <c r="CM43" s="349"/>
      <c r="CN43" s="349"/>
      <c r="CO43" s="349"/>
      <c r="CP43" s="349"/>
      <c r="CQ43" s="349"/>
      <c r="CR43" s="349"/>
      <c r="CS43" s="349"/>
      <c r="CT43" s="349"/>
      <c r="CU43" s="349"/>
      <c r="CV43" s="349"/>
      <c r="CW43" s="349"/>
      <c r="CX43" s="349"/>
      <c r="CY43" s="349"/>
      <c r="CZ43" s="349"/>
      <c r="DA43" s="349"/>
      <c r="DB43" s="349"/>
      <c r="DC43" s="349"/>
      <c r="DD43" s="349"/>
      <c r="DE43" s="349"/>
      <c r="DF43" s="349"/>
      <c r="DG43" s="349"/>
      <c r="DH43" s="349"/>
      <c r="DI43" s="349"/>
      <c r="DJ43" s="349"/>
      <c r="DK43" s="349"/>
      <c r="DL43" s="349"/>
      <c r="DM43" s="349"/>
      <c r="DN43" s="349"/>
      <c r="DO43" s="349"/>
      <c r="DP43" s="349"/>
      <c r="DQ43" s="349"/>
      <c r="DR43" s="349"/>
      <c r="DS43" s="349"/>
      <c r="DT43" s="349"/>
      <c r="DU43" s="349"/>
      <c r="DV43" s="349"/>
      <c r="DW43" s="349"/>
      <c r="DX43" s="349"/>
      <c r="DY43" s="349"/>
      <c r="DZ43" s="349"/>
      <c r="EA43" s="349"/>
      <c r="EB43" s="349"/>
      <c r="EC43" s="349"/>
      <c r="ED43" s="349"/>
      <c r="EE43" s="349"/>
      <c r="EF43" s="349"/>
      <c r="EG43" s="349"/>
      <c r="EH43" s="349"/>
      <c r="EI43" s="349"/>
      <c r="EJ43" s="349"/>
      <c r="EK43" s="349"/>
      <c r="EL43" s="349"/>
      <c r="EM43" s="349"/>
      <c r="EN43" s="349"/>
      <c r="EO43" s="349"/>
      <c r="EP43" s="349"/>
      <c r="EQ43" s="349"/>
      <c r="ER43" s="349"/>
      <c r="ES43" s="349"/>
      <c r="ET43" s="349"/>
      <c r="EU43" s="349"/>
      <c r="EV43" s="349"/>
      <c r="EW43" s="349"/>
      <c r="EX43" s="349"/>
      <c r="EY43" s="349"/>
      <c r="EZ43" s="349"/>
      <c r="FA43" s="349"/>
      <c r="FB43" s="349"/>
      <c r="FC43" s="349"/>
      <c r="FD43" s="349"/>
      <c r="FE43" s="349"/>
      <c r="FF43" s="349"/>
      <c r="FG43" s="349"/>
      <c r="FH43" s="349"/>
      <c r="FI43" s="349"/>
      <c r="FJ43" s="349"/>
      <c r="FK43" s="349"/>
      <c r="FL43" s="349"/>
      <c r="FM43" s="349"/>
      <c r="FN43" s="349"/>
      <c r="FO43" s="349"/>
      <c r="FP43" s="349"/>
      <c r="FQ43" s="349"/>
      <c r="FR43" s="349"/>
      <c r="FS43" s="349"/>
      <c r="FT43" s="349"/>
      <c r="FU43" s="349"/>
      <c r="FV43" s="349"/>
      <c r="FW43" s="349"/>
      <c r="FX43" s="349"/>
      <c r="FY43" s="349"/>
      <c r="FZ43" s="349"/>
      <c r="GA43" s="349"/>
      <c r="GB43" s="349"/>
      <c r="GC43" s="349"/>
      <c r="GD43" s="349"/>
      <c r="GE43" s="349"/>
      <c r="GF43" s="349"/>
      <c r="GG43" s="349"/>
      <c r="GH43" s="349"/>
      <c r="GI43" s="349"/>
      <c r="GJ43" s="349"/>
    </row>
    <row r="44" spans="1:306" s="356" customFormat="1" x14ac:dyDescent="0.35">
      <c r="A44" s="385"/>
      <c r="B44" s="385"/>
      <c r="C44" s="386"/>
      <c r="D44" s="387"/>
      <c r="E44" s="388" t="s">
        <v>1482</v>
      </c>
      <c r="F44" s="406">
        <f xml:space="preserve"> IF(SUM(J44:GJ44) &gt; CHK_TOL, 1, 0)</f>
        <v>0</v>
      </c>
      <c r="G44" s="388" t="s">
        <v>20</v>
      </c>
      <c r="H44" s="388"/>
      <c r="I44" s="389"/>
      <c r="J44" s="417">
        <f t="shared" ref="J44:BU45" si="0" xml:space="preserve"> ABS( J16 - J30)</f>
        <v>0</v>
      </c>
      <c r="K44" s="417">
        <f t="shared" si="0"/>
        <v>0</v>
      </c>
      <c r="L44" s="417">
        <f t="shared" si="0"/>
        <v>0</v>
      </c>
      <c r="M44" s="417">
        <f t="shared" si="0"/>
        <v>0</v>
      </c>
      <c r="N44" s="417">
        <f t="shared" si="0"/>
        <v>0</v>
      </c>
      <c r="O44" s="417">
        <f t="shared" si="0"/>
        <v>0</v>
      </c>
      <c r="P44" s="417">
        <f t="shared" si="0"/>
        <v>3.0067030820646323E-7</v>
      </c>
      <c r="Q44" s="417">
        <f t="shared" si="0"/>
        <v>1.9621281808213098E-6</v>
      </c>
      <c r="R44" s="417">
        <f t="shared" si="0"/>
        <v>2.0693055375886615E-6</v>
      </c>
      <c r="S44" s="417">
        <f t="shared" si="0"/>
        <v>2.252965487059555E-6</v>
      </c>
      <c r="T44" s="417">
        <f t="shared" si="0"/>
        <v>2.2170910369823105E-6</v>
      </c>
      <c r="U44" s="417">
        <f t="shared" si="0"/>
        <v>2.2747499315300956E-6</v>
      </c>
      <c r="V44" s="417">
        <f t="shared" si="0"/>
        <v>2.1820509346071049E-6</v>
      </c>
      <c r="W44" s="417">
        <f t="shared" si="0"/>
        <v>1.8321678680877085E-6</v>
      </c>
      <c r="X44" s="417">
        <f t="shared" si="0"/>
        <v>1.8749531136563746E-6</v>
      </c>
      <c r="Y44" s="417">
        <f t="shared" si="0"/>
        <v>1.5629404970241012E-6</v>
      </c>
      <c r="Z44" s="417">
        <f t="shared" si="0"/>
        <v>1.33038736294111E-6</v>
      </c>
      <c r="AA44" s="417">
        <f t="shared" si="0"/>
        <v>9.5175914793799166E-7</v>
      </c>
      <c r="AB44" s="417">
        <f t="shared" si="0"/>
        <v>6.2676849665876944E-7</v>
      </c>
      <c r="AC44" s="417">
        <f t="shared" si="0"/>
        <v>2.182299567721202E-7</v>
      </c>
      <c r="AD44" s="417">
        <f t="shared" si="0"/>
        <v>2.0384459276101552E-7</v>
      </c>
      <c r="AE44" s="417">
        <f t="shared" si="0"/>
        <v>6.261298040044494E-7</v>
      </c>
      <c r="AF44" s="417">
        <f t="shared" si="0"/>
        <v>1.0397358209957019E-6</v>
      </c>
      <c r="AG44" s="417">
        <f t="shared" si="0"/>
        <v>1.5004306987975724E-6</v>
      </c>
      <c r="AH44" s="417">
        <f t="shared" si="0"/>
        <v>1.9502894019751693E-6</v>
      </c>
      <c r="AI44" s="417">
        <f t="shared" si="0"/>
        <v>2.2351737243297976E-6</v>
      </c>
      <c r="AJ44" s="417">
        <f t="shared" si="0"/>
        <v>2.7597006919677369E-6</v>
      </c>
      <c r="AK44" s="417">
        <f t="shared" si="0"/>
        <v>3.0540396664946456E-6</v>
      </c>
      <c r="AL44" s="417">
        <f t="shared" si="0"/>
        <v>3.4986595665031928E-6</v>
      </c>
      <c r="AM44" s="417">
        <f t="shared" si="0"/>
        <v>3.7027119788035634E-6</v>
      </c>
      <c r="AN44" s="417">
        <f t="shared" si="0"/>
        <v>4.0903536273617647E-6</v>
      </c>
      <c r="AO44" s="417">
        <f t="shared" si="0"/>
        <v>4.3263412408123259E-6</v>
      </c>
      <c r="AP44" s="417">
        <f t="shared" si="0"/>
        <v>4.3640652620524634E-6</v>
      </c>
      <c r="AQ44" s="417">
        <f t="shared" si="0"/>
        <v>4.6202803787309676E-6</v>
      </c>
      <c r="AR44" s="417">
        <f t="shared" si="0"/>
        <v>4.5334122660278808E-6</v>
      </c>
      <c r="AS44" s="417">
        <f t="shared" si="0"/>
        <v>4.6787702103756601E-6</v>
      </c>
      <c r="AT44" s="417">
        <f t="shared" si="0"/>
        <v>4.6197314986784477E-6</v>
      </c>
      <c r="AU44" s="417">
        <f t="shared" si="0"/>
        <v>3.977231017415761E-6</v>
      </c>
      <c r="AV44" s="417">
        <f t="shared" si="0"/>
        <v>4.125666237086989E-6</v>
      </c>
      <c r="AW44" s="417">
        <f t="shared" si="0"/>
        <v>3.6885007830278482E-6</v>
      </c>
      <c r="AX44" s="417">
        <f t="shared" si="0"/>
        <v>3.4675053939281497E-6</v>
      </c>
      <c r="AY44" s="417">
        <f t="shared" si="0"/>
        <v>2.9904581424489152E-6</v>
      </c>
      <c r="AZ44" s="417">
        <f t="shared" si="0"/>
        <v>3.3429400900786277E-6</v>
      </c>
      <c r="BA44" s="417">
        <f t="shared" si="0"/>
        <v>2.8231602300365921E-6</v>
      </c>
      <c r="BB44" s="417">
        <f t="shared" si="0"/>
        <v>2.1990263121551834E-6</v>
      </c>
      <c r="BC44" s="417">
        <f t="shared" si="0"/>
        <v>1.7075740288419183E-6</v>
      </c>
      <c r="BD44" s="417">
        <f t="shared" si="0"/>
        <v>1.096315827453509E-6</v>
      </c>
      <c r="BE44" s="417">
        <f t="shared" si="0"/>
        <v>5.7912620832212269E-7</v>
      </c>
      <c r="BF44" s="417">
        <f t="shared" si="0"/>
        <v>0</v>
      </c>
      <c r="BG44" s="417">
        <f t="shared" si="0"/>
        <v>0</v>
      </c>
      <c r="BH44" s="417">
        <f t="shared" si="0"/>
        <v>0</v>
      </c>
      <c r="BI44" s="417">
        <f t="shared" si="0"/>
        <v>0</v>
      </c>
      <c r="BJ44" s="417">
        <f t="shared" si="0"/>
        <v>0</v>
      </c>
      <c r="BK44" s="417">
        <f t="shared" si="0"/>
        <v>0</v>
      </c>
      <c r="BL44" s="417">
        <f t="shared" si="0"/>
        <v>0</v>
      </c>
      <c r="BM44" s="417">
        <f t="shared" si="0"/>
        <v>0</v>
      </c>
      <c r="BN44" s="417">
        <f t="shared" si="0"/>
        <v>0</v>
      </c>
      <c r="BO44" s="417">
        <f t="shared" si="0"/>
        <v>0</v>
      </c>
      <c r="BP44" s="417">
        <f t="shared" si="0"/>
        <v>0</v>
      </c>
      <c r="BQ44" s="417">
        <f t="shared" si="0"/>
        <v>0</v>
      </c>
      <c r="BR44" s="417">
        <f t="shared" si="0"/>
        <v>0</v>
      </c>
      <c r="BS44" s="417">
        <f t="shared" si="0"/>
        <v>0</v>
      </c>
      <c r="BT44" s="417">
        <f t="shared" si="0"/>
        <v>0</v>
      </c>
      <c r="BU44" s="417">
        <f t="shared" si="0"/>
        <v>0</v>
      </c>
      <c r="BV44" s="417">
        <f t="shared" ref="BV44:EG45" si="1" xml:space="preserve"> ABS( BV16 - BV30)</f>
        <v>0</v>
      </c>
      <c r="BW44" s="417">
        <f t="shared" si="1"/>
        <v>0</v>
      </c>
      <c r="BX44" s="417">
        <f t="shared" si="1"/>
        <v>0</v>
      </c>
      <c r="BY44" s="417">
        <f t="shared" si="1"/>
        <v>0</v>
      </c>
      <c r="BZ44" s="417">
        <f t="shared" si="1"/>
        <v>0</v>
      </c>
      <c r="CA44" s="417">
        <f t="shared" si="1"/>
        <v>0</v>
      </c>
      <c r="CB44" s="417">
        <f t="shared" si="1"/>
        <v>0</v>
      </c>
      <c r="CC44" s="417">
        <f t="shared" si="1"/>
        <v>0</v>
      </c>
      <c r="CD44" s="417">
        <f t="shared" si="1"/>
        <v>0</v>
      </c>
      <c r="CE44" s="417">
        <f t="shared" si="1"/>
        <v>0</v>
      </c>
      <c r="CF44" s="417">
        <f t="shared" si="1"/>
        <v>0</v>
      </c>
      <c r="CG44" s="417">
        <f t="shared" si="1"/>
        <v>0</v>
      </c>
      <c r="CH44" s="417">
        <f t="shared" si="1"/>
        <v>0</v>
      </c>
      <c r="CI44" s="417">
        <f t="shared" si="1"/>
        <v>0</v>
      </c>
      <c r="CJ44" s="417">
        <f t="shared" si="1"/>
        <v>0</v>
      </c>
      <c r="CK44" s="417">
        <f t="shared" si="1"/>
        <v>0</v>
      </c>
      <c r="CL44" s="417">
        <f t="shared" si="1"/>
        <v>0</v>
      </c>
      <c r="CM44" s="417">
        <f t="shared" si="1"/>
        <v>0</v>
      </c>
      <c r="CN44" s="417">
        <f t="shared" si="1"/>
        <v>0</v>
      </c>
      <c r="CO44" s="417">
        <f t="shared" si="1"/>
        <v>0</v>
      </c>
      <c r="CP44" s="417">
        <f t="shared" si="1"/>
        <v>0</v>
      </c>
      <c r="CQ44" s="417">
        <f t="shared" si="1"/>
        <v>0</v>
      </c>
      <c r="CR44" s="417">
        <f t="shared" si="1"/>
        <v>0</v>
      </c>
      <c r="CS44" s="417">
        <f t="shared" si="1"/>
        <v>0</v>
      </c>
      <c r="CT44" s="417">
        <f t="shared" si="1"/>
        <v>0</v>
      </c>
      <c r="CU44" s="417">
        <f t="shared" si="1"/>
        <v>0</v>
      </c>
      <c r="CV44" s="417">
        <f t="shared" si="1"/>
        <v>0</v>
      </c>
      <c r="CW44" s="417">
        <f t="shared" si="1"/>
        <v>0</v>
      </c>
      <c r="CX44" s="417">
        <f t="shared" si="1"/>
        <v>0</v>
      </c>
      <c r="CY44" s="417">
        <f t="shared" si="1"/>
        <v>0</v>
      </c>
      <c r="CZ44" s="417">
        <f t="shared" si="1"/>
        <v>0</v>
      </c>
      <c r="DA44" s="417">
        <f t="shared" si="1"/>
        <v>0</v>
      </c>
      <c r="DB44" s="417">
        <f t="shared" si="1"/>
        <v>0</v>
      </c>
      <c r="DC44" s="417">
        <f t="shared" si="1"/>
        <v>0</v>
      </c>
      <c r="DD44" s="417">
        <f t="shared" si="1"/>
        <v>0</v>
      </c>
      <c r="DE44" s="417">
        <f t="shared" si="1"/>
        <v>0</v>
      </c>
      <c r="DF44" s="417">
        <f t="shared" si="1"/>
        <v>0</v>
      </c>
      <c r="DG44" s="417">
        <f t="shared" si="1"/>
        <v>0</v>
      </c>
      <c r="DH44" s="417">
        <f t="shared" si="1"/>
        <v>0</v>
      </c>
      <c r="DI44" s="417">
        <f t="shared" si="1"/>
        <v>0</v>
      </c>
      <c r="DJ44" s="417">
        <f t="shared" si="1"/>
        <v>0</v>
      </c>
      <c r="DK44" s="417">
        <f t="shared" si="1"/>
        <v>0</v>
      </c>
      <c r="DL44" s="417">
        <f t="shared" si="1"/>
        <v>0</v>
      </c>
      <c r="DM44" s="417">
        <f t="shared" si="1"/>
        <v>0</v>
      </c>
      <c r="DN44" s="417">
        <f t="shared" si="1"/>
        <v>0</v>
      </c>
      <c r="DO44" s="417">
        <f t="shared" si="1"/>
        <v>0</v>
      </c>
      <c r="DP44" s="417">
        <f t="shared" si="1"/>
        <v>0</v>
      </c>
      <c r="DQ44" s="417">
        <f t="shared" si="1"/>
        <v>0</v>
      </c>
      <c r="DR44" s="417">
        <f t="shared" si="1"/>
        <v>0</v>
      </c>
      <c r="DS44" s="417">
        <f t="shared" si="1"/>
        <v>0</v>
      </c>
      <c r="DT44" s="417">
        <f t="shared" si="1"/>
        <v>0</v>
      </c>
      <c r="DU44" s="417">
        <f t="shared" si="1"/>
        <v>0</v>
      </c>
      <c r="DV44" s="417">
        <f t="shared" si="1"/>
        <v>0</v>
      </c>
      <c r="DW44" s="417">
        <f t="shared" si="1"/>
        <v>0</v>
      </c>
      <c r="DX44" s="417">
        <f t="shared" si="1"/>
        <v>0</v>
      </c>
      <c r="DY44" s="417">
        <f t="shared" si="1"/>
        <v>0</v>
      </c>
      <c r="DZ44" s="417">
        <f t="shared" si="1"/>
        <v>0</v>
      </c>
      <c r="EA44" s="417">
        <f t="shared" si="1"/>
        <v>0</v>
      </c>
      <c r="EB44" s="417">
        <f t="shared" si="1"/>
        <v>0</v>
      </c>
      <c r="EC44" s="417">
        <f t="shared" si="1"/>
        <v>0</v>
      </c>
      <c r="ED44" s="417">
        <f t="shared" si="1"/>
        <v>0</v>
      </c>
      <c r="EE44" s="417">
        <f t="shared" si="1"/>
        <v>0</v>
      </c>
      <c r="EF44" s="417">
        <f t="shared" si="1"/>
        <v>0</v>
      </c>
      <c r="EG44" s="417">
        <f t="shared" si="1"/>
        <v>0</v>
      </c>
      <c r="EH44" s="417">
        <f t="shared" ref="EH44:GS45" si="2" xml:space="preserve"> ABS( EH16 - EH30)</f>
        <v>0</v>
      </c>
      <c r="EI44" s="417">
        <f t="shared" si="2"/>
        <v>0</v>
      </c>
      <c r="EJ44" s="417">
        <f t="shared" si="2"/>
        <v>0</v>
      </c>
      <c r="EK44" s="417">
        <f t="shared" si="2"/>
        <v>0</v>
      </c>
      <c r="EL44" s="417">
        <f t="shared" si="2"/>
        <v>0</v>
      </c>
      <c r="EM44" s="417">
        <f t="shared" si="2"/>
        <v>0</v>
      </c>
      <c r="EN44" s="417">
        <f t="shared" si="2"/>
        <v>0</v>
      </c>
      <c r="EO44" s="417">
        <f t="shared" si="2"/>
        <v>0</v>
      </c>
      <c r="EP44" s="417">
        <f t="shared" si="2"/>
        <v>0</v>
      </c>
      <c r="EQ44" s="417">
        <f t="shared" si="2"/>
        <v>0</v>
      </c>
      <c r="ER44" s="417">
        <f t="shared" si="2"/>
        <v>0</v>
      </c>
      <c r="ES44" s="417">
        <f t="shared" si="2"/>
        <v>0</v>
      </c>
      <c r="ET44" s="417">
        <f t="shared" si="2"/>
        <v>0</v>
      </c>
      <c r="EU44" s="417">
        <f t="shared" si="2"/>
        <v>0</v>
      </c>
      <c r="EV44" s="417">
        <f t="shared" si="2"/>
        <v>0</v>
      </c>
      <c r="EW44" s="417">
        <f t="shared" si="2"/>
        <v>0</v>
      </c>
      <c r="EX44" s="417">
        <f t="shared" si="2"/>
        <v>0</v>
      </c>
      <c r="EY44" s="417">
        <f t="shared" si="2"/>
        <v>0</v>
      </c>
      <c r="EZ44" s="417">
        <f t="shared" si="2"/>
        <v>0</v>
      </c>
      <c r="FA44" s="417">
        <f t="shared" si="2"/>
        <v>0</v>
      </c>
      <c r="FB44" s="417">
        <f t="shared" si="2"/>
        <v>0</v>
      </c>
      <c r="FC44" s="417">
        <f t="shared" si="2"/>
        <v>0</v>
      </c>
      <c r="FD44" s="417">
        <f t="shared" si="2"/>
        <v>0</v>
      </c>
      <c r="FE44" s="417">
        <f t="shared" si="2"/>
        <v>0</v>
      </c>
      <c r="FF44" s="417">
        <f t="shared" si="2"/>
        <v>0</v>
      </c>
      <c r="FG44" s="417">
        <f t="shared" si="2"/>
        <v>0</v>
      </c>
      <c r="FH44" s="417">
        <f t="shared" si="2"/>
        <v>0</v>
      </c>
      <c r="FI44" s="417">
        <f t="shared" si="2"/>
        <v>0</v>
      </c>
      <c r="FJ44" s="417">
        <f t="shared" si="2"/>
        <v>0</v>
      </c>
      <c r="FK44" s="417">
        <f t="shared" si="2"/>
        <v>0</v>
      </c>
      <c r="FL44" s="417">
        <f t="shared" si="2"/>
        <v>0</v>
      </c>
      <c r="FM44" s="417">
        <f t="shared" si="2"/>
        <v>0</v>
      </c>
      <c r="FN44" s="417">
        <f t="shared" si="2"/>
        <v>0</v>
      </c>
      <c r="FO44" s="417">
        <f t="shared" si="2"/>
        <v>0</v>
      </c>
      <c r="FP44" s="417">
        <f t="shared" si="2"/>
        <v>0</v>
      </c>
      <c r="FQ44" s="417">
        <f t="shared" si="2"/>
        <v>0</v>
      </c>
      <c r="FR44" s="417">
        <f t="shared" si="2"/>
        <v>0</v>
      </c>
      <c r="FS44" s="417">
        <f t="shared" si="2"/>
        <v>0</v>
      </c>
      <c r="FT44" s="417">
        <f t="shared" si="2"/>
        <v>0</v>
      </c>
      <c r="FU44" s="417">
        <f t="shared" si="2"/>
        <v>0</v>
      </c>
      <c r="FV44" s="417">
        <f t="shared" si="2"/>
        <v>0</v>
      </c>
      <c r="FW44" s="417">
        <f t="shared" si="2"/>
        <v>0</v>
      </c>
      <c r="FX44" s="417">
        <f t="shared" si="2"/>
        <v>0</v>
      </c>
      <c r="FY44" s="417">
        <f t="shared" si="2"/>
        <v>0</v>
      </c>
      <c r="FZ44" s="417">
        <f t="shared" si="2"/>
        <v>0</v>
      </c>
      <c r="GA44" s="417">
        <f t="shared" si="2"/>
        <v>0</v>
      </c>
      <c r="GB44" s="417">
        <f t="shared" si="2"/>
        <v>0</v>
      </c>
      <c r="GC44" s="417">
        <f t="shared" si="2"/>
        <v>0</v>
      </c>
      <c r="GD44" s="417">
        <f t="shared" si="2"/>
        <v>0</v>
      </c>
      <c r="GE44" s="417">
        <f t="shared" si="2"/>
        <v>0</v>
      </c>
      <c r="GF44" s="417">
        <f t="shared" si="2"/>
        <v>0</v>
      </c>
      <c r="GG44" s="417">
        <f t="shared" si="2"/>
        <v>0</v>
      </c>
      <c r="GH44" s="417">
        <f t="shared" si="2"/>
        <v>0</v>
      </c>
      <c r="GI44" s="417">
        <f t="shared" si="2"/>
        <v>0</v>
      </c>
      <c r="GJ44" s="417">
        <f t="shared" si="2"/>
        <v>0</v>
      </c>
      <c r="GK44" s="417">
        <f t="shared" si="2"/>
        <v>0</v>
      </c>
      <c r="GL44" s="417">
        <f t="shared" si="2"/>
        <v>0</v>
      </c>
      <c r="GM44" s="417">
        <f t="shared" si="2"/>
        <v>0</v>
      </c>
      <c r="GN44" s="417">
        <f t="shared" si="2"/>
        <v>0</v>
      </c>
      <c r="GO44" s="417">
        <f t="shared" si="2"/>
        <v>0</v>
      </c>
      <c r="GP44" s="417">
        <f t="shared" si="2"/>
        <v>0</v>
      </c>
      <c r="GQ44" s="417">
        <f t="shared" si="2"/>
        <v>0</v>
      </c>
      <c r="GR44" s="417">
        <f t="shared" si="2"/>
        <v>0</v>
      </c>
      <c r="GS44" s="417">
        <f t="shared" si="2"/>
        <v>0</v>
      </c>
      <c r="GT44" s="417">
        <f t="shared" ref="GT44:JE44" si="3" xml:space="preserve"> ABS( GT16 - GT30)</f>
        <v>0</v>
      </c>
      <c r="GU44" s="417">
        <f t="shared" si="3"/>
        <v>0</v>
      </c>
      <c r="GV44" s="417">
        <f t="shared" si="3"/>
        <v>0</v>
      </c>
      <c r="GW44" s="417">
        <f t="shared" si="3"/>
        <v>0</v>
      </c>
      <c r="GX44" s="417">
        <f t="shared" si="3"/>
        <v>0</v>
      </c>
      <c r="GY44" s="417">
        <f t="shared" si="3"/>
        <v>0</v>
      </c>
      <c r="GZ44" s="417">
        <f t="shared" si="3"/>
        <v>0</v>
      </c>
      <c r="HA44" s="417">
        <f t="shared" si="3"/>
        <v>0</v>
      </c>
      <c r="HB44" s="417">
        <f t="shared" si="3"/>
        <v>0</v>
      </c>
      <c r="HC44" s="417">
        <f t="shared" si="3"/>
        <v>0</v>
      </c>
      <c r="HD44" s="417">
        <f t="shared" si="3"/>
        <v>0</v>
      </c>
      <c r="HE44" s="417">
        <f t="shared" si="3"/>
        <v>0</v>
      </c>
      <c r="HF44" s="417">
        <f t="shared" si="3"/>
        <v>0</v>
      </c>
      <c r="HG44" s="417">
        <f t="shared" si="3"/>
        <v>0</v>
      </c>
      <c r="HH44" s="417">
        <f t="shared" si="3"/>
        <v>0</v>
      </c>
      <c r="HI44" s="417">
        <f t="shared" si="3"/>
        <v>0</v>
      </c>
      <c r="HJ44" s="417">
        <f t="shared" si="3"/>
        <v>0</v>
      </c>
      <c r="HK44" s="417">
        <f t="shared" si="3"/>
        <v>0</v>
      </c>
      <c r="HL44" s="417">
        <f t="shared" si="3"/>
        <v>0</v>
      </c>
      <c r="HM44" s="417">
        <f t="shared" si="3"/>
        <v>0</v>
      </c>
      <c r="HN44" s="417">
        <f t="shared" si="3"/>
        <v>0</v>
      </c>
      <c r="HO44" s="417">
        <f t="shared" si="3"/>
        <v>0</v>
      </c>
      <c r="HP44" s="417">
        <f t="shared" si="3"/>
        <v>0</v>
      </c>
      <c r="HQ44" s="417">
        <f t="shared" si="3"/>
        <v>0</v>
      </c>
      <c r="HR44" s="417">
        <f t="shared" si="3"/>
        <v>0</v>
      </c>
      <c r="HS44" s="417">
        <f t="shared" si="3"/>
        <v>0</v>
      </c>
      <c r="HT44" s="417">
        <f t="shared" si="3"/>
        <v>0</v>
      </c>
      <c r="HU44" s="417">
        <f t="shared" si="3"/>
        <v>0</v>
      </c>
      <c r="HV44" s="417">
        <f t="shared" si="3"/>
        <v>0</v>
      </c>
      <c r="HW44" s="417">
        <f t="shared" si="3"/>
        <v>0</v>
      </c>
      <c r="HX44" s="417">
        <f t="shared" si="3"/>
        <v>0</v>
      </c>
      <c r="HY44" s="417">
        <f t="shared" si="3"/>
        <v>0</v>
      </c>
      <c r="HZ44" s="417">
        <f t="shared" si="3"/>
        <v>0</v>
      </c>
      <c r="IA44" s="417">
        <f t="shared" si="3"/>
        <v>0</v>
      </c>
      <c r="IB44" s="417">
        <f t="shared" si="3"/>
        <v>0</v>
      </c>
      <c r="IC44" s="417">
        <f t="shared" si="3"/>
        <v>0</v>
      </c>
      <c r="ID44" s="417">
        <f t="shared" si="3"/>
        <v>0</v>
      </c>
      <c r="IE44" s="417">
        <f t="shared" si="3"/>
        <v>0</v>
      </c>
      <c r="IF44" s="417">
        <f t="shared" si="3"/>
        <v>0</v>
      </c>
      <c r="IG44" s="417">
        <f t="shared" si="3"/>
        <v>0</v>
      </c>
      <c r="IH44" s="417">
        <f t="shared" si="3"/>
        <v>0</v>
      </c>
      <c r="II44" s="417">
        <f t="shared" si="3"/>
        <v>0</v>
      </c>
      <c r="IJ44" s="417">
        <f t="shared" si="3"/>
        <v>0</v>
      </c>
      <c r="IK44" s="417">
        <f t="shared" si="3"/>
        <v>0</v>
      </c>
      <c r="IL44" s="417">
        <f t="shared" si="3"/>
        <v>0</v>
      </c>
      <c r="IM44" s="417">
        <f t="shared" si="3"/>
        <v>0</v>
      </c>
      <c r="IN44" s="417">
        <f t="shared" si="3"/>
        <v>0</v>
      </c>
      <c r="IO44" s="417">
        <f t="shared" si="3"/>
        <v>0</v>
      </c>
      <c r="IP44" s="417">
        <f t="shared" si="3"/>
        <v>0</v>
      </c>
      <c r="IQ44" s="417">
        <f t="shared" si="3"/>
        <v>0</v>
      </c>
      <c r="IR44" s="417">
        <f t="shared" si="3"/>
        <v>0</v>
      </c>
      <c r="IS44" s="417">
        <f t="shared" si="3"/>
        <v>0</v>
      </c>
      <c r="IT44" s="417">
        <f t="shared" si="3"/>
        <v>0</v>
      </c>
      <c r="IU44" s="417">
        <f t="shared" si="3"/>
        <v>0</v>
      </c>
      <c r="IV44" s="417">
        <f t="shared" si="3"/>
        <v>0</v>
      </c>
      <c r="IW44" s="417">
        <f t="shared" si="3"/>
        <v>0</v>
      </c>
      <c r="IX44" s="417">
        <f t="shared" si="3"/>
        <v>0</v>
      </c>
      <c r="IY44" s="417">
        <f t="shared" si="3"/>
        <v>0</v>
      </c>
      <c r="IZ44" s="417">
        <f t="shared" si="3"/>
        <v>0</v>
      </c>
      <c r="JA44" s="417">
        <f t="shared" si="3"/>
        <v>0</v>
      </c>
      <c r="JB44" s="417">
        <f t="shared" si="3"/>
        <v>0</v>
      </c>
      <c r="JC44" s="417">
        <f t="shared" si="3"/>
        <v>0</v>
      </c>
      <c r="JD44" s="417">
        <f t="shared" si="3"/>
        <v>0</v>
      </c>
      <c r="JE44" s="417">
        <f t="shared" si="3"/>
        <v>0</v>
      </c>
      <c r="JF44" s="417">
        <f t="shared" ref="JF44:KT44" si="4" xml:space="preserve"> ABS( JF16 - JF30)</f>
        <v>0</v>
      </c>
      <c r="JG44" s="417">
        <f t="shared" si="4"/>
        <v>0</v>
      </c>
      <c r="JH44" s="417">
        <f t="shared" si="4"/>
        <v>0</v>
      </c>
      <c r="JI44" s="417">
        <f t="shared" si="4"/>
        <v>0</v>
      </c>
      <c r="JJ44" s="417">
        <f t="shared" si="4"/>
        <v>0</v>
      </c>
      <c r="JK44" s="417">
        <f t="shared" si="4"/>
        <v>0</v>
      </c>
      <c r="JL44" s="417">
        <f t="shared" si="4"/>
        <v>0</v>
      </c>
      <c r="JM44" s="417">
        <f t="shared" si="4"/>
        <v>0</v>
      </c>
      <c r="JN44" s="417">
        <f t="shared" si="4"/>
        <v>0</v>
      </c>
      <c r="JO44" s="417">
        <f t="shared" si="4"/>
        <v>0</v>
      </c>
      <c r="JP44" s="417">
        <f t="shared" si="4"/>
        <v>0</v>
      </c>
      <c r="JQ44" s="417">
        <f t="shared" si="4"/>
        <v>0</v>
      </c>
      <c r="JR44" s="417">
        <f t="shared" si="4"/>
        <v>0</v>
      </c>
      <c r="JS44" s="417">
        <f t="shared" si="4"/>
        <v>0</v>
      </c>
      <c r="JT44" s="417">
        <f t="shared" si="4"/>
        <v>0</v>
      </c>
      <c r="JU44" s="417">
        <f t="shared" si="4"/>
        <v>0</v>
      </c>
      <c r="JV44" s="417">
        <f t="shared" si="4"/>
        <v>0</v>
      </c>
      <c r="JW44" s="417">
        <f t="shared" si="4"/>
        <v>0</v>
      </c>
      <c r="JX44" s="417">
        <f t="shared" si="4"/>
        <v>0</v>
      </c>
      <c r="JY44" s="417">
        <f t="shared" si="4"/>
        <v>0</v>
      </c>
      <c r="JZ44" s="417">
        <f t="shared" si="4"/>
        <v>0</v>
      </c>
      <c r="KA44" s="417">
        <f t="shared" si="4"/>
        <v>0</v>
      </c>
      <c r="KB44" s="417">
        <f t="shared" si="4"/>
        <v>0</v>
      </c>
      <c r="KC44" s="417">
        <f t="shared" si="4"/>
        <v>0</v>
      </c>
      <c r="KD44" s="417">
        <f t="shared" si="4"/>
        <v>0</v>
      </c>
      <c r="KE44" s="417">
        <f t="shared" si="4"/>
        <v>0</v>
      </c>
      <c r="KF44" s="417">
        <f t="shared" si="4"/>
        <v>0</v>
      </c>
      <c r="KG44" s="417">
        <f t="shared" si="4"/>
        <v>0</v>
      </c>
      <c r="KH44" s="417">
        <f t="shared" si="4"/>
        <v>0</v>
      </c>
      <c r="KI44" s="417">
        <f t="shared" si="4"/>
        <v>0</v>
      </c>
      <c r="KJ44" s="417">
        <f t="shared" si="4"/>
        <v>0</v>
      </c>
      <c r="KK44" s="417">
        <f t="shared" si="4"/>
        <v>0</v>
      </c>
      <c r="KL44" s="417">
        <f t="shared" si="4"/>
        <v>0</v>
      </c>
      <c r="KM44" s="417">
        <f t="shared" si="4"/>
        <v>0</v>
      </c>
      <c r="KN44" s="417">
        <f t="shared" si="4"/>
        <v>0</v>
      </c>
      <c r="KO44" s="417">
        <f t="shared" si="4"/>
        <v>0</v>
      </c>
      <c r="KP44" s="417">
        <f t="shared" si="4"/>
        <v>0</v>
      </c>
      <c r="KQ44" s="417">
        <f t="shared" si="4"/>
        <v>0</v>
      </c>
      <c r="KR44" s="417">
        <f t="shared" si="4"/>
        <v>0</v>
      </c>
      <c r="KS44" s="417">
        <f t="shared" si="4"/>
        <v>0</v>
      </c>
      <c r="KT44" s="417">
        <f t="shared" si="4"/>
        <v>0</v>
      </c>
    </row>
    <row r="45" spans="1:306" s="355" customFormat="1" x14ac:dyDescent="0.35">
      <c r="A45" s="382"/>
      <c r="B45" s="382"/>
      <c r="C45" s="383"/>
      <c r="D45" s="384"/>
      <c r="E45" s="390" t="s">
        <v>1484</v>
      </c>
      <c r="F45" s="407">
        <f xml:space="preserve"> IF(SUM(J45:GJ45) &gt; CHK_TOL, 1, 0)</f>
        <v>0</v>
      </c>
      <c r="G45" s="390" t="s">
        <v>20</v>
      </c>
      <c r="H45" s="390"/>
      <c r="I45" s="391"/>
      <c r="J45" s="488">
        <f t="shared" si="0"/>
        <v>0</v>
      </c>
      <c r="K45" s="488">
        <f t="shared" si="0"/>
        <v>0</v>
      </c>
      <c r="L45" s="488">
        <f t="shared" si="0"/>
        <v>0</v>
      </c>
      <c r="M45" s="488">
        <f t="shared" si="0"/>
        <v>0</v>
      </c>
      <c r="N45" s="488">
        <f t="shared" si="0"/>
        <v>0</v>
      </c>
      <c r="O45" s="488">
        <f t="shared" si="0"/>
        <v>0</v>
      </c>
      <c r="P45" s="488">
        <f t="shared" si="0"/>
        <v>2.6630004867911339E-9</v>
      </c>
      <c r="Q45" s="488">
        <f t="shared" si="0"/>
        <v>1.8515493138693273E-8</v>
      </c>
      <c r="R45" s="488">
        <f t="shared" si="0"/>
        <v>2.6592715585138649E-8</v>
      </c>
      <c r="S45" s="488">
        <f t="shared" si="0"/>
        <v>3.676814230857417E-8</v>
      </c>
      <c r="T45" s="488">
        <f t="shared" si="0"/>
        <v>4.5109118218533695E-8</v>
      </c>
      <c r="U45" s="488">
        <f t="shared" si="0"/>
        <v>5.6383214541710913E-8</v>
      </c>
      <c r="V45" s="488">
        <f t="shared" si="0"/>
        <v>6.6361280914861709E-8</v>
      </c>
      <c r="W45" s="488">
        <f t="shared" si="0"/>
        <v>6.8752342485822737E-8</v>
      </c>
      <c r="X45" s="488">
        <f t="shared" si="0"/>
        <v>8.4899511421099305E-8</v>
      </c>
      <c r="Y45" s="488">
        <f t="shared" si="0"/>
        <v>9.0844878286588937E-8</v>
      </c>
      <c r="Z45" s="488">
        <f t="shared" si="0"/>
        <v>1.0199801181443036E-7</v>
      </c>
      <c r="AA45" s="488">
        <f t="shared" si="0"/>
        <v>1.0598978406051174E-7</v>
      </c>
      <c r="AB45" s="488">
        <f t="shared" si="0"/>
        <v>1.1600695870583877E-7</v>
      </c>
      <c r="AC45" s="488">
        <f t="shared" si="0"/>
        <v>1.2163218343630433E-7</v>
      </c>
      <c r="AD45" s="488">
        <f t="shared" si="0"/>
        <v>1.2207692634547129E-7</v>
      </c>
      <c r="AE45" s="488">
        <f t="shared" si="0"/>
        <v>1.2948748917551711E-7</v>
      </c>
      <c r="AF45" s="488">
        <f t="shared" si="0"/>
        <v>1.2744294508593157E-7</v>
      </c>
      <c r="AG45" s="488">
        <f t="shared" si="0"/>
        <v>1.3268891052575782E-7</v>
      </c>
      <c r="AH45" s="488">
        <f t="shared" si="0"/>
        <v>1.3238877727417275E-7</v>
      </c>
      <c r="AI45" s="488">
        <f t="shared" si="0"/>
        <v>1.2235159374540672E-7</v>
      </c>
      <c r="AJ45" s="488">
        <f t="shared" si="0"/>
        <v>1.2830969353672117E-7</v>
      </c>
      <c r="AK45" s="488">
        <f t="shared" si="0"/>
        <v>1.2036707630613819E-7</v>
      </c>
      <c r="AL45" s="488">
        <f t="shared" si="0"/>
        <v>1.1953761713812128E-7</v>
      </c>
      <c r="AM45" s="488">
        <f t="shared" si="0"/>
        <v>1.0977782949339598E-7</v>
      </c>
      <c r="AN45" s="488">
        <f t="shared" si="0"/>
        <v>1.0667554306564853E-7</v>
      </c>
      <c r="AO45" s="488">
        <f t="shared" si="0"/>
        <v>9.8799318948294967E-8</v>
      </c>
      <c r="AP45" s="488">
        <f t="shared" si="0"/>
        <v>8.7276021076831967E-8</v>
      </c>
      <c r="AQ45" s="488">
        <f t="shared" si="0"/>
        <v>8.1377947935834527E-8</v>
      </c>
      <c r="AR45" s="488">
        <f t="shared" si="0"/>
        <v>6.9511770561803132E-8</v>
      </c>
      <c r="AS45" s="488">
        <f t="shared" si="0"/>
        <v>6.2411345425061882E-8</v>
      </c>
      <c r="AT45" s="488">
        <f t="shared" si="0"/>
        <v>5.2561517804861069E-8</v>
      </c>
      <c r="AU45" s="488">
        <f t="shared" si="0"/>
        <v>3.9421138353645802E-8</v>
      </c>
      <c r="AV45" s="488">
        <f t="shared" si="0"/>
        <v>3.6397977964952588E-8</v>
      </c>
      <c r="AW45" s="488">
        <f t="shared" si="0"/>
        <v>2.788510755635798E-8</v>
      </c>
      <c r="AX45" s="488">
        <f t="shared" si="0"/>
        <v>2.2280801204033196E-8</v>
      </c>
      <c r="AY45" s="488">
        <f t="shared" si="0"/>
        <v>1.5823388821445405E-8</v>
      </c>
      <c r="AZ45" s="488">
        <f t="shared" si="0"/>
        <v>1.4450051821768284E-8</v>
      </c>
      <c r="BA45" s="488">
        <f t="shared" si="0"/>
        <v>7.3578121373429894E-9</v>
      </c>
      <c r="BB45" s="488">
        <f t="shared" si="0"/>
        <v>1.8771970644593239E-9</v>
      </c>
      <c r="BC45" s="488">
        <f t="shared" si="0"/>
        <v>1.4133547665551305E-9</v>
      </c>
      <c r="BD45" s="488">
        <f t="shared" si="0"/>
        <v>2.9613147489726543E-9</v>
      </c>
      <c r="BE45" s="488">
        <f t="shared" si="0"/>
        <v>2.6593625079840422E-9</v>
      </c>
      <c r="BF45" s="488">
        <f t="shared" si="0"/>
        <v>0</v>
      </c>
      <c r="BG45" s="488">
        <f t="shared" si="0"/>
        <v>0</v>
      </c>
      <c r="BH45" s="488">
        <f t="shared" si="0"/>
        <v>0</v>
      </c>
      <c r="BI45" s="488">
        <f t="shared" si="0"/>
        <v>0</v>
      </c>
      <c r="BJ45" s="488">
        <f t="shared" si="0"/>
        <v>0</v>
      </c>
      <c r="BK45" s="488">
        <f t="shared" si="0"/>
        <v>0</v>
      </c>
      <c r="BL45" s="488">
        <f t="shared" si="0"/>
        <v>0</v>
      </c>
      <c r="BM45" s="488">
        <f t="shared" si="0"/>
        <v>0</v>
      </c>
      <c r="BN45" s="488">
        <f t="shared" si="0"/>
        <v>0</v>
      </c>
      <c r="BO45" s="488">
        <f t="shared" si="0"/>
        <v>0</v>
      </c>
      <c r="BP45" s="488">
        <f t="shared" si="0"/>
        <v>0</v>
      </c>
      <c r="BQ45" s="488">
        <f t="shared" si="0"/>
        <v>0</v>
      </c>
      <c r="BR45" s="488">
        <f t="shared" si="0"/>
        <v>0</v>
      </c>
      <c r="BS45" s="488">
        <f t="shared" si="0"/>
        <v>0</v>
      </c>
      <c r="BT45" s="488">
        <f t="shared" si="0"/>
        <v>0</v>
      </c>
      <c r="BU45" s="488">
        <f t="shared" si="0"/>
        <v>0</v>
      </c>
      <c r="BV45" s="488">
        <f t="shared" si="1"/>
        <v>0</v>
      </c>
      <c r="BW45" s="488">
        <f t="shared" si="1"/>
        <v>0</v>
      </c>
      <c r="BX45" s="488">
        <f t="shared" si="1"/>
        <v>0</v>
      </c>
      <c r="BY45" s="488">
        <f t="shared" si="1"/>
        <v>0</v>
      </c>
      <c r="BZ45" s="488">
        <f t="shared" si="1"/>
        <v>0</v>
      </c>
      <c r="CA45" s="488">
        <f t="shared" si="1"/>
        <v>0</v>
      </c>
      <c r="CB45" s="488">
        <f t="shared" si="1"/>
        <v>0</v>
      </c>
      <c r="CC45" s="488">
        <f t="shared" si="1"/>
        <v>0</v>
      </c>
      <c r="CD45" s="488">
        <f t="shared" si="1"/>
        <v>0</v>
      </c>
      <c r="CE45" s="488">
        <f t="shared" si="1"/>
        <v>0</v>
      </c>
      <c r="CF45" s="488">
        <f t="shared" si="1"/>
        <v>0</v>
      </c>
      <c r="CG45" s="488">
        <f t="shared" si="1"/>
        <v>0</v>
      </c>
      <c r="CH45" s="488">
        <f t="shared" si="1"/>
        <v>0</v>
      </c>
      <c r="CI45" s="488">
        <f t="shared" si="1"/>
        <v>0</v>
      </c>
      <c r="CJ45" s="488">
        <f t="shared" si="1"/>
        <v>0</v>
      </c>
      <c r="CK45" s="488">
        <f t="shared" si="1"/>
        <v>0</v>
      </c>
      <c r="CL45" s="488">
        <f t="shared" si="1"/>
        <v>0</v>
      </c>
      <c r="CM45" s="488">
        <f t="shared" si="1"/>
        <v>0</v>
      </c>
      <c r="CN45" s="488">
        <f t="shared" si="1"/>
        <v>0</v>
      </c>
      <c r="CO45" s="488">
        <f t="shared" si="1"/>
        <v>0</v>
      </c>
      <c r="CP45" s="488">
        <f t="shared" si="1"/>
        <v>0</v>
      </c>
      <c r="CQ45" s="488">
        <f t="shared" si="1"/>
        <v>0</v>
      </c>
      <c r="CR45" s="488">
        <f t="shared" si="1"/>
        <v>0</v>
      </c>
      <c r="CS45" s="488">
        <f t="shared" si="1"/>
        <v>0</v>
      </c>
      <c r="CT45" s="488">
        <f t="shared" si="1"/>
        <v>0</v>
      </c>
      <c r="CU45" s="488">
        <f t="shared" si="1"/>
        <v>0</v>
      </c>
      <c r="CV45" s="488">
        <f t="shared" si="1"/>
        <v>0</v>
      </c>
      <c r="CW45" s="488">
        <f t="shared" si="1"/>
        <v>0</v>
      </c>
      <c r="CX45" s="488">
        <f t="shared" si="1"/>
        <v>0</v>
      </c>
      <c r="CY45" s="488">
        <f t="shared" si="1"/>
        <v>0</v>
      </c>
      <c r="CZ45" s="488">
        <f t="shared" si="1"/>
        <v>0</v>
      </c>
      <c r="DA45" s="488">
        <f t="shared" si="1"/>
        <v>0</v>
      </c>
      <c r="DB45" s="488">
        <f t="shared" si="1"/>
        <v>0</v>
      </c>
      <c r="DC45" s="488">
        <f t="shared" si="1"/>
        <v>0</v>
      </c>
      <c r="DD45" s="488">
        <f t="shared" si="1"/>
        <v>0</v>
      </c>
      <c r="DE45" s="488">
        <f t="shared" si="1"/>
        <v>0</v>
      </c>
      <c r="DF45" s="488">
        <f t="shared" si="1"/>
        <v>0</v>
      </c>
      <c r="DG45" s="488">
        <f t="shared" si="1"/>
        <v>0</v>
      </c>
      <c r="DH45" s="488">
        <f t="shared" si="1"/>
        <v>0</v>
      </c>
      <c r="DI45" s="488">
        <f t="shared" si="1"/>
        <v>0</v>
      </c>
      <c r="DJ45" s="488">
        <f t="shared" si="1"/>
        <v>0</v>
      </c>
      <c r="DK45" s="488">
        <f t="shared" si="1"/>
        <v>0</v>
      </c>
      <c r="DL45" s="488">
        <f t="shared" si="1"/>
        <v>0</v>
      </c>
      <c r="DM45" s="488">
        <f t="shared" si="1"/>
        <v>0</v>
      </c>
      <c r="DN45" s="488">
        <f t="shared" si="1"/>
        <v>0</v>
      </c>
      <c r="DO45" s="488">
        <f t="shared" si="1"/>
        <v>0</v>
      </c>
      <c r="DP45" s="488">
        <f t="shared" si="1"/>
        <v>0</v>
      </c>
      <c r="DQ45" s="488">
        <f t="shared" si="1"/>
        <v>0</v>
      </c>
      <c r="DR45" s="488">
        <f t="shared" si="1"/>
        <v>0</v>
      </c>
      <c r="DS45" s="488">
        <f t="shared" si="1"/>
        <v>0</v>
      </c>
      <c r="DT45" s="488">
        <f t="shared" si="1"/>
        <v>0</v>
      </c>
      <c r="DU45" s="488">
        <f t="shared" si="1"/>
        <v>0</v>
      </c>
      <c r="DV45" s="488">
        <f t="shared" si="1"/>
        <v>0</v>
      </c>
      <c r="DW45" s="488">
        <f t="shared" si="1"/>
        <v>0</v>
      </c>
      <c r="DX45" s="488">
        <f t="shared" si="1"/>
        <v>0</v>
      </c>
      <c r="DY45" s="488">
        <f t="shared" si="1"/>
        <v>0</v>
      </c>
      <c r="DZ45" s="488">
        <f t="shared" si="1"/>
        <v>0</v>
      </c>
      <c r="EA45" s="488">
        <f t="shared" si="1"/>
        <v>0</v>
      </c>
      <c r="EB45" s="488">
        <f t="shared" si="1"/>
        <v>0</v>
      </c>
      <c r="EC45" s="488">
        <f t="shared" si="1"/>
        <v>0</v>
      </c>
      <c r="ED45" s="488">
        <f t="shared" si="1"/>
        <v>0</v>
      </c>
      <c r="EE45" s="488">
        <f t="shared" si="1"/>
        <v>0</v>
      </c>
      <c r="EF45" s="488">
        <f t="shared" si="1"/>
        <v>0</v>
      </c>
      <c r="EG45" s="488">
        <f t="shared" si="1"/>
        <v>0</v>
      </c>
      <c r="EH45" s="488">
        <f t="shared" si="2"/>
        <v>0</v>
      </c>
      <c r="EI45" s="488">
        <f t="shared" si="2"/>
        <v>0</v>
      </c>
      <c r="EJ45" s="488">
        <f t="shared" si="2"/>
        <v>0</v>
      </c>
      <c r="EK45" s="488">
        <f t="shared" si="2"/>
        <v>0</v>
      </c>
      <c r="EL45" s="488">
        <f t="shared" si="2"/>
        <v>0</v>
      </c>
      <c r="EM45" s="488">
        <f t="shared" si="2"/>
        <v>0</v>
      </c>
      <c r="EN45" s="488">
        <f t="shared" si="2"/>
        <v>0</v>
      </c>
      <c r="EO45" s="488">
        <f t="shared" si="2"/>
        <v>0</v>
      </c>
      <c r="EP45" s="488">
        <f t="shared" si="2"/>
        <v>0</v>
      </c>
      <c r="EQ45" s="488">
        <f t="shared" si="2"/>
        <v>0</v>
      </c>
      <c r="ER45" s="488">
        <f t="shared" si="2"/>
        <v>0</v>
      </c>
      <c r="ES45" s="488">
        <f t="shared" si="2"/>
        <v>0</v>
      </c>
      <c r="ET45" s="488">
        <f t="shared" si="2"/>
        <v>0</v>
      </c>
      <c r="EU45" s="488">
        <f t="shared" si="2"/>
        <v>0</v>
      </c>
      <c r="EV45" s="488">
        <f t="shared" si="2"/>
        <v>0</v>
      </c>
      <c r="EW45" s="488">
        <f t="shared" si="2"/>
        <v>0</v>
      </c>
      <c r="EX45" s="488">
        <f t="shared" si="2"/>
        <v>0</v>
      </c>
      <c r="EY45" s="488">
        <f t="shared" si="2"/>
        <v>0</v>
      </c>
      <c r="EZ45" s="488">
        <f t="shared" si="2"/>
        <v>0</v>
      </c>
      <c r="FA45" s="488">
        <f t="shared" si="2"/>
        <v>0</v>
      </c>
      <c r="FB45" s="488">
        <f t="shared" si="2"/>
        <v>0</v>
      </c>
      <c r="FC45" s="488">
        <f t="shared" si="2"/>
        <v>0</v>
      </c>
      <c r="FD45" s="488">
        <f t="shared" si="2"/>
        <v>0</v>
      </c>
      <c r="FE45" s="488">
        <f t="shared" si="2"/>
        <v>0</v>
      </c>
      <c r="FF45" s="488">
        <f t="shared" si="2"/>
        <v>0</v>
      </c>
      <c r="FG45" s="488">
        <f t="shared" si="2"/>
        <v>0</v>
      </c>
      <c r="FH45" s="488">
        <f t="shared" si="2"/>
        <v>0</v>
      </c>
      <c r="FI45" s="488">
        <f t="shared" si="2"/>
        <v>0</v>
      </c>
      <c r="FJ45" s="488">
        <f t="shared" si="2"/>
        <v>0</v>
      </c>
      <c r="FK45" s="488">
        <f t="shared" si="2"/>
        <v>0</v>
      </c>
      <c r="FL45" s="488">
        <f t="shared" si="2"/>
        <v>0</v>
      </c>
      <c r="FM45" s="488">
        <f t="shared" si="2"/>
        <v>0</v>
      </c>
      <c r="FN45" s="488">
        <f t="shared" si="2"/>
        <v>0</v>
      </c>
      <c r="FO45" s="488">
        <f t="shared" si="2"/>
        <v>0</v>
      </c>
      <c r="FP45" s="488">
        <f t="shared" si="2"/>
        <v>0</v>
      </c>
      <c r="FQ45" s="488">
        <f t="shared" si="2"/>
        <v>0</v>
      </c>
      <c r="FR45" s="488">
        <f t="shared" si="2"/>
        <v>0</v>
      </c>
      <c r="FS45" s="488">
        <f t="shared" si="2"/>
        <v>0</v>
      </c>
      <c r="FT45" s="488">
        <f t="shared" si="2"/>
        <v>0</v>
      </c>
      <c r="FU45" s="488">
        <f t="shared" si="2"/>
        <v>0</v>
      </c>
      <c r="FV45" s="488">
        <f t="shared" si="2"/>
        <v>0</v>
      </c>
      <c r="FW45" s="488">
        <f t="shared" si="2"/>
        <v>0</v>
      </c>
      <c r="FX45" s="488">
        <f t="shared" si="2"/>
        <v>0</v>
      </c>
      <c r="FY45" s="488">
        <f t="shared" si="2"/>
        <v>0</v>
      </c>
      <c r="FZ45" s="488">
        <f t="shared" si="2"/>
        <v>0</v>
      </c>
      <c r="GA45" s="488">
        <f t="shared" si="2"/>
        <v>0</v>
      </c>
      <c r="GB45" s="488">
        <f t="shared" si="2"/>
        <v>0</v>
      </c>
      <c r="GC45" s="488">
        <f t="shared" si="2"/>
        <v>0</v>
      </c>
      <c r="GD45" s="488">
        <f t="shared" si="2"/>
        <v>0</v>
      </c>
      <c r="GE45" s="488">
        <f t="shared" si="2"/>
        <v>0</v>
      </c>
      <c r="GF45" s="488">
        <f t="shared" si="2"/>
        <v>0</v>
      </c>
      <c r="GG45" s="488">
        <f t="shared" si="2"/>
        <v>0</v>
      </c>
      <c r="GH45" s="488">
        <f t="shared" si="2"/>
        <v>0</v>
      </c>
      <c r="GI45" s="488">
        <f t="shared" si="2"/>
        <v>0</v>
      </c>
      <c r="GJ45" s="488">
        <f t="shared" si="2"/>
        <v>0</v>
      </c>
    </row>
    <row r="46" spans="1:306" s="355" customFormat="1" x14ac:dyDescent="0.35">
      <c r="A46" s="382"/>
      <c r="B46" s="382"/>
      <c r="C46" s="383"/>
      <c r="D46" s="384"/>
      <c r="E46" s="390"/>
      <c r="F46" s="390"/>
      <c r="G46" s="390"/>
      <c r="H46" s="390"/>
      <c r="I46" s="391"/>
      <c r="J46" s="390"/>
      <c r="K46" s="390"/>
      <c r="L46" s="390"/>
      <c r="M46" s="390"/>
      <c r="N46" s="390"/>
      <c r="O46" s="390"/>
      <c r="P46" s="390"/>
      <c r="Q46" s="390"/>
      <c r="R46" s="390"/>
      <c r="S46" s="390"/>
      <c r="T46" s="390"/>
      <c r="U46" s="390"/>
      <c r="V46" s="390"/>
      <c r="W46" s="390"/>
      <c r="X46" s="390"/>
      <c r="Y46" s="390"/>
      <c r="Z46" s="390"/>
      <c r="AA46" s="390"/>
      <c r="AB46" s="390"/>
      <c r="AC46" s="390"/>
      <c r="AD46" s="390"/>
      <c r="AE46" s="390"/>
      <c r="AF46" s="390"/>
      <c r="AG46" s="390"/>
      <c r="AH46" s="390"/>
      <c r="AI46" s="390"/>
      <c r="AJ46" s="390"/>
      <c r="AK46" s="390"/>
      <c r="AL46" s="390"/>
      <c r="AM46" s="390"/>
      <c r="AN46" s="390"/>
      <c r="AO46" s="390"/>
      <c r="AP46" s="390"/>
      <c r="AQ46" s="390"/>
      <c r="AR46" s="390"/>
      <c r="AS46" s="390"/>
      <c r="AT46" s="390"/>
      <c r="AU46" s="390"/>
      <c r="AV46" s="390"/>
      <c r="AW46" s="390"/>
      <c r="AX46" s="390"/>
      <c r="AY46" s="390"/>
      <c r="AZ46" s="390"/>
      <c r="BA46" s="390"/>
      <c r="BB46" s="390"/>
      <c r="BC46" s="390"/>
      <c r="BD46" s="390"/>
      <c r="BE46" s="390"/>
      <c r="BF46" s="390"/>
      <c r="BG46" s="390"/>
      <c r="BH46" s="390"/>
      <c r="BI46" s="390"/>
      <c r="BJ46" s="390"/>
      <c r="BK46" s="390"/>
      <c r="BL46" s="390"/>
      <c r="BM46" s="390"/>
      <c r="BN46" s="390"/>
      <c r="BO46" s="390"/>
      <c r="BP46" s="390"/>
      <c r="BQ46" s="390"/>
      <c r="BR46" s="390"/>
      <c r="BS46" s="390"/>
      <c r="BT46" s="390"/>
      <c r="BU46" s="390"/>
      <c r="BV46" s="390"/>
      <c r="BW46" s="390"/>
      <c r="BX46" s="390"/>
      <c r="BY46" s="390"/>
      <c r="BZ46" s="390"/>
      <c r="CA46" s="390"/>
      <c r="CB46" s="390"/>
      <c r="CC46" s="390"/>
      <c r="CD46" s="390"/>
      <c r="CE46" s="390"/>
      <c r="CF46" s="390"/>
      <c r="CG46" s="390"/>
      <c r="CH46" s="390"/>
      <c r="CI46" s="390"/>
      <c r="CJ46" s="390"/>
      <c r="CK46" s="390"/>
      <c r="CL46" s="390"/>
      <c r="CM46" s="390"/>
      <c r="CN46" s="390"/>
      <c r="CO46" s="390"/>
      <c r="CP46" s="390"/>
      <c r="CQ46" s="390"/>
      <c r="CR46" s="390"/>
      <c r="CS46" s="390"/>
      <c r="CT46" s="390"/>
      <c r="CU46" s="390"/>
      <c r="CV46" s="390"/>
      <c r="CW46" s="390"/>
      <c r="CX46" s="390"/>
      <c r="CY46" s="390"/>
      <c r="CZ46" s="390"/>
      <c r="DA46" s="390"/>
      <c r="DB46" s="390"/>
      <c r="DC46" s="390"/>
      <c r="DD46" s="390"/>
      <c r="DE46" s="390"/>
      <c r="DF46" s="390"/>
      <c r="DG46" s="390"/>
      <c r="DH46" s="390"/>
      <c r="DI46" s="390"/>
      <c r="DJ46" s="390"/>
      <c r="DK46" s="390"/>
      <c r="DL46" s="390"/>
      <c r="DM46" s="390"/>
      <c r="DN46" s="390"/>
      <c r="DO46" s="390"/>
      <c r="DP46" s="390"/>
      <c r="DQ46" s="390"/>
      <c r="DR46" s="390"/>
      <c r="DS46" s="390"/>
      <c r="DT46" s="390"/>
      <c r="DU46" s="390"/>
      <c r="DV46" s="390"/>
      <c r="DW46" s="390"/>
      <c r="DX46" s="390"/>
      <c r="DY46" s="390"/>
      <c r="DZ46" s="390"/>
      <c r="EA46" s="390"/>
      <c r="EB46" s="390"/>
      <c r="EC46" s="390"/>
      <c r="ED46" s="390"/>
      <c r="EE46" s="390"/>
      <c r="EF46" s="390"/>
      <c r="EG46" s="390"/>
      <c r="EH46" s="390"/>
      <c r="EI46" s="390"/>
      <c r="EJ46" s="390"/>
      <c r="EK46" s="390"/>
      <c r="EL46" s="390"/>
      <c r="EM46" s="390"/>
      <c r="EN46" s="390"/>
      <c r="EO46" s="390"/>
      <c r="EP46" s="390"/>
      <c r="EQ46" s="390"/>
      <c r="ER46" s="390"/>
      <c r="ES46" s="390"/>
      <c r="ET46" s="390"/>
      <c r="EU46" s="390"/>
      <c r="EV46" s="390"/>
      <c r="EW46" s="390"/>
      <c r="EX46" s="390"/>
      <c r="EY46" s="390"/>
      <c r="EZ46" s="390"/>
      <c r="FA46" s="390"/>
      <c r="FB46" s="390"/>
      <c r="FC46" s="390"/>
      <c r="FD46" s="390"/>
      <c r="FE46" s="390"/>
      <c r="FF46" s="390"/>
      <c r="FG46" s="390"/>
      <c r="FH46" s="390"/>
      <c r="FI46" s="390"/>
      <c r="FJ46" s="390"/>
      <c r="FK46" s="390"/>
      <c r="FL46" s="390"/>
      <c r="FM46" s="390"/>
      <c r="FN46" s="390"/>
      <c r="FO46" s="390"/>
      <c r="FP46" s="390"/>
      <c r="FQ46" s="390"/>
      <c r="FR46" s="390"/>
      <c r="FS46" s="390"/>
      <c r="FT46" s="390"/>
      <c r="FU46" s="390"/>
      <c r="FV46" s="390"/>
      <c r="FW46" s="390"/>
      <c r="FX46" s="390"/>
      <c r="FY46" s="390"/>
      <c r="FZ46" s="390"/>
      <c r="GA46" s="390"/>
      <c r="GB46" s="390"/>
      <c r="GC46" s="390"/>
      <c r="GD46" s="390"/>
      <c r="GE46" s="390"/>
      <c r="GF46" s="390"/>
      <c r="GG46" s="390"/>
      <c r="GH46" s="390"/>
      <c r="GI46" s="390"/>
      <c r="GJ46" s="390"/>
    </row>
    <row r="47" spans="1:306" s="467" customFormat="1" x14ac:dyDescent="0.35">
      <c r="A47" s="408"/>
      <c r="B47" s="408"/>
      <c r="C47" s="409"/>
      <c r="D47" s="413"/>
      <c r="E47" s="414" t="s">
        <v>212</v>
      </c>
      <c r="F47" s="415">
        <f xml:space="preserve"> SUM( F44:F45 )</f>
        <v>0</v>
      </c>
      <c r="G47" s="414" t="s">
        <v>20</v>
      </c>
      <c r="H47" s="410"/>
      <c r="I47" s="411"/>
      <c r="J47" s="410"/>
      <c r="K47" s="410"/>
      <c r="L47" s="410"/>
      <c r="M47" s="410"/>
      <c r="N47" s="410"/>
      <c r="O47" s="410"/>
      <c r="P47" s="410"/>
      <c r="Q47" s="410"/>
      <c r="R47" s="410"/>
      <c r="S47" s="410"/>
      <c r="T47" s="410"/>
      <c r="U47" s="410"/>
      <c r="V47" s="410"/>
      <c r="W47" s="410"/>
      <c r="X47" s="410"/>
      <c r="Y47" s="410"/>
      <c r="Z47" s="410"/>
      <c r="AA47" s="410"/>
      <c r="AB47" s="410"/>
      <c r="AC47" s="410"/>
      <c r="AD47" s="410"/>
      <c r="AE47" s="410"/>
      <c r="AF47" s="410"/>
      <c r="AG47" s="410"/>
      <c r="AH47" s="410"/>
      <c r="AI47" s="410"/>
      <c r="AJ47" s="410"/>
      <c r="AK47" s="410"/>
      <c r="AL47" s="410"/>
      <c r="AM47" s="410"/>
      <c r="AN47" s="410"/>
      <c r="AO47" s="410"/>
      <c r="AP47" s="410"/>
      <c r="AQ47" s="410"/>
      <c r="AR47" s="410"/>
      <c r="AS47" s="410"/>
      <c r="AT47" s="410"/>
      <c r="AU47" s="410"/>
      <c r="AV47" s="410"/>
      <c r="AW47" s="410"/>
      <c r="AX47" s="410"/>
      <c r="AY47" s="410"/>
      <c r="AZ47" s="410"/>
      <c r="BA47" s="410"/>
      <c r="BB47" s="410"/>
      <c r="BC47" s="410"/>
      <c r="BD47" s="410"/>
      <c r="BE47" s="410"/>
      <c r="BF47" s="410"/>
      <c r="BG47" s="410"/>
      <c r="BH47" s="410"/>
      <c r="BI47" s="410"/>
      <c r="BJ47" s="410"/>
      <c r="BK47" s="410"/>
      <c r="BL47" s="410"/>
      <c r="BM47" s="410"/>
      <c r="BN47" s="410"/>
      <c r="BO47" s="410"/>
      <c r="BP47" s="410"/>
      <c r="BQ47" s="410"/>
      <c r="BR47" s="410"/>
      <c r="BS47" s="410"/>
      <c r="BT47" s="410"/>
      <c r="BU47" s="410"/>
      <c r="BV47" s="410"/>
      <c r="BW47" s="410"/>
      <c r="BX47" s="410"/>
      <c r="BY47" s="410"/>
      <c r="BZ47" s="410"/>
      <c r="CA47" s="410"/>
      <c r="CB47" s="410"/>
      <c r="CC47" s="410"/>
      <c r="CD47" s="410"/>
      <c r="CE47" s="410"/>
      <c r="CF47" s="410"/>
      <c r="CG47" s="410"/>
      <c r="CH47" s="410"/>
      <c r="CI47" s="410"/>
      <c r="CJ47" s="410"/>
      <c r="CK47" s="410"/>
      <c r="CL47" s="410"/>
      <c r="CM47" s="410"/>
      <c r="CN47" s="410"/>
      <c r="CO47" s="410"/>
      <c r="CP47" s="410"/>
      <c r="CQ47" s="410"/>
      <c r="CR47" s="410"/>
      <c r="CS47" s="410"/>
      <c r="CT47" s="410"/>
      <c r="CU47" s="410"/>
      <c r="CV47" s="410"/>
      <c r="CW47" s="410"/>
      <c r="CX47" s="410"/>
      <c r="CY47" s="410"/>
      <c r="CZ47" s="410"/>
      <c r="DA47" s="410"/>
      <c r="DB47" s="410"/>
      <c r="DC47" s="410"/>
      <c r="DD47" s="410"/>
      <c r="DE47" s="410"/>
      <c r="DF47" s="410"/>
      <c r="DG47" s="410"/>
      <c r="DH47" s="410"/>
      <c r="DI47" s="410"/>
      <c r="DJ47" s="410"/>
      <c r="DK47" s="410"/>
      <c r="DL47" s="410"/>
      <c r="DM47" s="410"/>
      <c r="DN47" s="410"/>
      <c r="DO47" s="410"/>
      <c r="DP47" s="410"/>
      <c r="DQ47" s="410"/>
      <c r="DR47" s="410"/>
      <c r="DS47" s="410"/>
      <c r="DT47" s="410"/>
      <c r="DU47" s="410"/>
      <c r="DV47" s="410"/>
      <c r="DW47" s="410"/>
      <c r="DX47" s="410"/>
      <c r="DY47" s="410"/>
      <c r="DZ47" s="410"/>
      <c r="EA47" s="410"/>
      <c r="EB47" s="410"/>
      <c r="EC47" s="410"/>
      <c r="ED47" s="410"/>
      <c r="EE47" s="410"/>
      <c r="EF47" s="410"/>
      <c r="EG47" s="410"/>
      <c r="EH47" s="410"/>
      <c r="EI47" s="410"/>
      <c r="EJ47" s="410"/>
      <c r="EK47" s="410"/>
      <c r="EL47" s="410"/>
      <c r="EM47" s="410"/>
      <c r="EN47" s="410"/>
      <c r="EO47" s="410"/>
      <c r="EP47" s="410"/>
      <c r="EQ47" s="410"/>
      <c r="ER47" s="410"/>
      <c r="ES47" s="410"/>
      <c r="ET47" s="410"/>
      <c r="EU47" s="410"/>
      <c r="EV47" s="410"/>
      <c r="EW47" s="410"/>
      <c r="EX47" s="410"/>
      <c r="EY47" s="410"/>
      <c r="EZ47" s="410"/>
      <c r="FA47" s="410"/>
      <c r="FB47" s="410"/>
      <c r="FC47" s="410"/>
      <c r="FD47" s="410"/>
      <c r="FE47" s="410"/>
      <c r="FF47" s="410"/>
      <c r="FG47" s="410"/>
      <c r="FH47" s="410"/>
      <c r="FI47" s="410"/>
      <c r="FJ47" s="410"/>
      <c r="FK47" s="410"/>
      <c r="FL47" s="410"/>
      <c r="FM47" s="410"/>
      <c r="FN47" s="410"/>
      <c r="FO47" s="410"/>
      <c r="FP47" s="410"/>
      <c r="FQ47" s="410"/>
      <c r="FR47" s="410"/>
      <c r="FS47" s="410"/>
      <c r="FT47" s="410"/>
      <c r="FU47" s="410"/>
      <c r="FV47" s="410"/>
      <c r="FW47" s="410"/>
      <c r="FX47" s="410"/>
      <c r="FY47" s="410"/>
      <c r="FZ47" s="410"/>
      <c r="GA47" s="410"/>
      <c r="GB47" s="410"/>
      <c r="GC47" s="410"/>
      <c r="GD47" s="410"/>
      <c r="GE47" s="410"/>
      <c r="GF47" s="410"/>
      <c r="GG47" s="410"/>
      <c r="GH47" s="410"/>
      <c r="GI47" s="410"/>
      <c r="GJ47" s="410"/>
    </row>
    <row r="48" spans="1:306" x14ac:dyDescent="0.35">
      <c r="A48" s="382"/>
      <c r="B48" s="382"/>
      <c r="C48" s="383"/>
      <c r="D48" s="384"/>
      <c r="E48" s="349"/>
      <c r="F48" s="349"/>
      <c r="G48" s="349"/>
      <c r="H48" s="349"/>
      <c r="I48" s="370"/>
      <c r="J48" s="349"/>
      <c r="K48" s="349"/>
      <c r="L48" s="349"/>
      <c r="M48" s="349"/>
      <c r="N48" s="349"/>
      <c r="O48" s="349"/>
      <c r="P48" s="349"/>
      <c r="Q48" s="349"/>
      <c r="R48" s="349"/>
      <c r="S48" s="349"/>
      <c r="T48" s="349"/>
      <c r="U48" s="349"/>
      <c r="V48" s="349"/>
      <c r="W48" s="349"/>
      <c r="X48" s="349"/>
      <c r="Y48" s="349"/>
      <c r="Z48" s="349"/>
      <c r="AA48" s="349"/>
      <c r="AB48" s="349"/>
      <c r="AC48" s="349"/>
      <c r="AD48" s="349"/>
      <c r="AE48" s="349"/>
      <c r="AF48" s="349"/>
      <c r="AG48" s="349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349"/>
      <c r="BA48" s="349"/>
      <c r="BB48" s="349"/>
      <c r="BC48" s="349"/>
      <c r="BD48" s="349"/>
      <c r="BE48" s="349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T48" s="349"/>
      <c r="BU48" s="349"/>
      <c r="BV48" s="349"/>
      <c r="BW48" s="349"/>
      <c r="BX48" s="349"/>
      <c r="BY48" s="349"/>
      <c r="BZ48" s="349"/>
      <c r="CA48" s="349"/>
      <c r="CB48" s="349"/>
      <c r="CC48" s="349"/>
      <c r="CD48" s="349"/>
      <c r="CE48" s="349"/>
      <c r="CF48" s="349"/>
      <c r="CG48" s="349"/>
      <c r="CH48" s="349"/>
      <c r="CI48" s="349"/>
      <c r="CJ48" s="349"/>
      <c r="CK48" s="349"/>
      <c r="CL48" s="349"/>
      <c r="CM48" s="349"/>
      <c r="CN48" s="349"/>
      <c r="CO48" s="349"/>
      <c r="CP48" s="349"/>
      <c r="CQ48" s="349"/>
      <c r="CR48" s="349"/>
      <c r="CS48" s="349"/>
      <c r="CT48" s="349"/>
      <c r="CU48" s="349"/>
      <c r="CV48" s="349"/>
      <c r="CW48" s="349"/>
      <c r="CX48" s="349"/>
      <c r="CY48" s="349"/>
      <c r="CZ48" s="349"/>
      <c r="DA48" s="349"/>
      <c r="DB48" s="349"/>
      <c r="DC48" s="349"/>
      <c r="DD48" s="349"/>
      <c r="DE48" s="349"/>
      <c r="DF48" s="349"/>
      <c r="DG48" s="349"/>
      <c r="DH48" s="349"/>
      <c r="DI48" s="349"/>
      <c r="DJ48" s="349"/>
      <c r="DK48" s="349"/>
      <c r="DL48" s="349"/>
      <c r="DM48" s="349"/>
      <c r="DN48" s="349"/>
      <c r="DO48" s="349"/>
      <c r="DP48" s="349"/>
      <c r="DQ48" s="349"/>
      <c r="DR48" s="349"/>
      <c r="DS48" s="349"/>
      <c r="DT48" s="349"/>
      <c r="DU48" s="349"/>
      <c r="DV48" s="349"/>
      <c r="DW48" s="349"/>
      <c r="DX48" s="349"/>
      <c r="DY48" s="349"/>
      <c r="DZ48" s="349"/>
      <c r="EA48" s="349"/>
      <c r="EB48" s="349"/>
      <c r="EC48" s="349"/>
      <c r="ED48" s="349"/>
      <c r="EE48" s="349"/>
      <c r="EF48" s="349"/>
      <c r="EG48" s="349"/>
      <c r="EH48" s="349"/>
      <c r="EI48" s="349"/>
      <c r="EJ48" s="349"/>
      <c r="EK48" s="349"/>
      <c r="EL48" s="349"/>
      <c r="EM48" s="349"/>
      <c r="EN48" s="349"/>
      <c r="EO48" s="349"/>
      <c r="EP48" s="349"/>
      <c r="EQ48" s="349"/>
      <c r="ER48" s="349"/>
      <c r="ES48" s="349"/>
      <c r="ET48" s="349"/>
      <c r="EU48" s="349"/>
      <c r="EV48" s="349"/>
      <c r="EW48" s="349"/>
      <c r="EX48" s="349"/>
      <c r="EY48" s="349"/>
      <c r="EZ48" s="349"/>
      <c r="FA48" s="349"/>
      <c r="FB48" s="349"/>
      <c r="FC48" s="349"/>
      <c r="FD48" s="349"/>
      <c r="FE48" s="349"/>
      <c r="FF48" s="349"/>
      <c r="FG48" s="349"/>
      <c r="FH48" s="349"/>
      <c r="FI48" s="349"/>
      <c r="FJ48" s="349"/>
      <c r="FK48" s="349"/>
      <c r="FL48" s="349"/>
      <c r="FM48" s="349"/>
      <c r="FN48" s="349"/>
      <c r="FO48" s="349"/>
      <c r="FP48" s="349"/>
      <c r="FQ48" s="349"/>
      <c r="FR48" s="349"/>
      <c r="FS48" s="349"/>
      <c r="FT48" s="349"/>
      <c r="FU48" s="349"/>
      <c r="FV48" s="349"/>
      <c r="FW48" s="349"/>
      <c r="FX48" s="349"/>
      <c r="FY48" s="349"/>
      <c r="FZ48" s="349"/>
      <c r="GA48" s="349"/>
      <c r="GB48" s="349"/>
      <c r="GC48" s="349"/>
      <c r="GD48" s="349"/>
      <c r="GE48" s="349"/>
      <c r="GF48" s="349"/>
      <c r="GG48" s="349"/>
      <c r="GH48" s="349"/>
      <c r="GI48" s="349"/>
      <c r="GJ48" s="349"/>
    </row>
  </sheetData>
  <conditionalFormatting sqref="J3:GJ3">
    <cfRule type="cellIs" dxfId="192" priority="16" stopIfTrue="1" operator="equal">
      <formula>"Construction"</formula>
    </cfRule>
    <cfRule type="cellIs" dxfId="191" priority="17" stopIfTrue="1" operator="equal">
      <formula>"Operations"</formula>
    </cfRule>
  </conditionalFormatting>
  <conditionalFormatting sqref="J3:GJ3">
    <cfRule type="cellIs" dxfId="190" priority="15" operator="equal">
      <formula>"Fin Close"</formula>
    </cfRule>
  </conditionalFormatting>
  <conditionalFormatting sqref="J3:GJ3">
    <cfRule type="cellIs" dxfId="189" priority="13" operator="equal">
      <formula>"PPA ext."</formula>
    </cfRule>
    <cfRule type="cellIs" dxfId="188" priority="14" operator="equal">
      <formula>"Delay"</formula>
    </cfRule>
  </conditionalFormatting>
  <conditionalFormatting sqref="F2:F4">
    <cfRule type="cellIs" dxfId="187" priority="9" stopIfTrue="1" operator="notEqual">
      <formula>0</formula>
    </cfRule>
    <cfRule type="cellIs" dxfId="186" priority="10" stopIfTrue="1" operator="equal">
      <formula>""</formula>
    </cfRule>
  </conditionalFormatting>
  <conditionalFormatting sqref="F2:F4">
    <cfRule type="cellIs" dxfId="185" priority="11" stopIfTrue="1" operator="notEqual">
      <formula>0</formula>
    </cfRule>
    <cfRule type="cellIs" dxfId="184" priority="12" stopIfTrue="1" operator="equal">
      <formula>""</formula>
    </cfRule>
  </conditionalFormatting>
  <conditionalFormatting sqref="F44:F45">
    <cfRule type="cellIs" dxfId="183" priority="5" stopIfTrue="1" operator="notEqual">
      <formula>0</formula>
    </cfRule>
    <cfRule type="cellIs" dxfId="182" priority="6" stopIfTrue="1" operator="equal">
      <formula>""</formula>
    </cfRule>
  </conditionalFormatting>
  <conditionalFormatting sqref="F44:F45">
    <cfRule type="cellIs" dxfId="181" priority="7" stopIfTrue="1" operator="notEqual">
      <formula>0</formula>
    </cfRule>
    <cfRule type="cellIs" dxfId="180" priority="8" stopIfTrue="1" operator="equal">
      <formula>""</formula>
    </cfRule>
  </conditionalFormatting>
  <conditionalFormatting sqref="F47">
    <cfRule type="cellIs" dxfId="179" priority="1" stopIfTrue="1" operator="notEqual">
      <formula>0</formula>
    </cfRule>
    <cfRule type="cellIs" dxfId="178" priority="2" stopIfTrue="1" operator="equal">
      <formula>""</formula>
    </cfRule>
  </conditionalFormatting>
  <conditionalFormatting sqref="F47">
    <cfRule type="cellIs" dxfId="177" priority="3" stopIfTrue="1" operator="notEqual">
      <formula>0</formula>
    </cfRule>
    <cfRule type="cellIs" dxfId="17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OJ224"/>
  <sheetViews>
    <sheetView showGridLines="0" defaultGridColor="0" colorId="28" zoomScaleNormal="100" workbookViewId="0">
      <pane xSplit="9" ySplit="5" topLeftCell="BD91" activePane="bottomRight" state="frozen"/>
      <selection activeCell="H18" sqref="H18"/>
      <selection pane="topRight" activeCell="H18" sqref="H18"/>
      <selection pane="bottomLeft" activeCell="H18" sqref="H18"/>
      <selection pane="bottomRight" activeCell="BK140" sqref="BK140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400" ht="25.15" x14ac:dyDescent="0.35">
      <c r="A1" s="21" t="str">
        <f ca="1" xml:space="preserve"> RIGHT(CELL("filename", A1), LEN(CELL("filename", A1)) - SEARCH("]", CELL("filename", A1))) &amp; " - " &amp; InpC!F3</f>
        <v>Time - Base case 1</v>
      </c>
    </row>
    <row r="2" spans="1:400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400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400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400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400" x14ac:dyDescent="0.35">
      <c r="A7" s="13" t="s">
        <v>3</v>
      </c>
      <c r="E7" s="7"/>
      <c r="F7" s="7"/>
      <c r="G7" s="8"/>
      <c r="H7" s="7"/>
      <c r="I7" s="41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</row>
    <row r="8" spans="1:400" outlineLevel="1" x14ac:dyDescent="0.35">
      <c r="E8" s="7"/>
      <c r="F8" s="7"/>
      <c r="G8" s="8"/>
      <c r="H8" s="7"/>
      <c r="I8" s="41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</row>
    <row r="9" spans="1:400" outlineLevel="1" x14ac:dyDescent="0.35">
      <c r="B9" s="13" t="s">
        <v>75</v>
      </c>
      <c r="E9" s="7"/>
      <c r="F9" s="7"/>
      <c r="G9" s="8"/>
      <c r="H9" s="7"/>
      <c r="I9" s="41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</row>
    <row r="10" spans="1:400" s="605" customFormat="1" hidden="1" outlineLevel="2" x14ac:dyDescent="0.35">
      <c r="A10" s="612"/>
      <c r="B10" s="612"/>
      <c r="C10" s="613"/>
      <c r="D10" s="609"/>
      <c r="E10" s="609" t="s">
        <v>0</v>
      </c>
      <c r="F10" s="609"/>
      <c r="G10" s="609" t="s">
        <v>14</v>
      </c>
      <c r="H10" s="609">
        <f>SUM(J10:OJ10)</f>
        <v>76636</v>
      </c>
      <c r="I10" s="609"/>
      <c r="J10" s="609">
        <f t="shared" ref="J10:BU10" si="0">I10+1</f>
        <v>1</v>
      </c>
      <c r="K10" s="609">
        <f t="shared" si="0"/>
        <v>2</v>
      </c>
      <c r="L10" s="609">
        <f t="shared" si="0"/>
        <v>3</v>
      </c>
      <c r="M10" s="609">
        <f t="shared" si="0"/>
        <v>4</v>
      </c>
      <c r="N10" s="609">
        <f t="shared" si="0"/>
        <v>5</v>
      </c>
      <c r="O10" s="609">
        <f t="shared" si="0"/>
        <v>6</v>
      </c>
      <c r="P10" s="609">
        <f t="shared" si="0"/>
        <v>7</v>
      </c>
      <c r="Q10" s="609">
        <f t="shared" si="0"/>
        <v>8</v>
      </c>
      <c r="R10" s="609">
        <f t="shared" si="0"/>
        <v>9</v>
      </c>
      <c r="S10" s="609">
        <f t="shared" si="0"/>
        <v>10</v>
      </c>
      <c r="T10" s="609">
        <f t="shared" si="0"/>
        <v>11</v>
      </c>
      <c r="U10" s="609">
        <f t="shared" si="0"/>
        <v>12</v>
      </c>
      <c r="V10" s="609">
        <f t="shared" si="0"/>
        <v>13</v>
      </c>
      <c r="W10" s="609">
        <f t="shared" si="0"/>
        <v>14</v>
      </c>
      <c r="X10" s="609">
        <f t="shared" si="0"/>
        <v>15</v>
      </c>
      <c r="Y10" s="609">
        <f t="shared" si="0"/>
        <v>16</v>
      </c>
      <c r="Z10" s="609">
        <f t="shared" si="0"/>
        <v>17</v>
      </c>
      <c r="AA10" s="609">
        <f t="shared" si="0"/>
        <v>18</v>
      </c>
      <c r="AB10" s="609">
        <f t="shared" si="0"/>
        <v>19</v>
      </c>
      <c r="AC10" s="609">
        <f t="shared" si="0"/>
        <v>20</v>
      </c>
      <c r="AD10" s="609">
        <f t="shared" si="0"/>
        <v>21</v>
      </c>
      <c r="AE10" s="609">
        <f t="shared" si="0"/>
        <v>22</v>
      </c>
      <c r="AF10" s="609">
        <f t="shared" si="0"/>
        <v>23</v>
      </c>
      <c r="AG10" s="609">
        <f t="shared" si="0"/>
        <v>24</v>
      </c>
      <c r="AH10" s="609">
        <f t="shared" si="0"/>
        <v>25</v>
      </c>
      <c r="AI10" s="609">
        <f t="shared" si="0"/>
        <v>26</v>
      </c>
      <c r="AJ10" s="609">
        <f t="shared" si="0"/>
        <v>27</v>
      </c>
      <c r="AK10" s="609">
        <f t="shared" si="0"/>
        <v>28</v>
      </c>
      <c r="AL10" s="609">
        <f t="shared" si="0"/>
        <v>29</v>
      </c>
      <c r="AM10" s="609">
        <f t="shared" si="0"/>
        <v>30</v>
      </c>
      <c r="AN10" s="609">
        <f t="shared" si="0"/>
        <v>31</v>
      </c>
      <c r="AO10" s="609">
        <f t="shared" si="0"/>
        <v>32</v>
      </c>
      <c r="AP10" s="609">
        <f t="shared" si="0"/>
        <v>33</v>
      </c>
      <c r="AQ10" s="609">
        <f t="shared" si="0"/>
        <v>34</v>
      </c>
      <c r="AR10" s="609">
        <f t="shared" si="0"/>
        <v>35</v>
      </c>
      <c r="AS10" s="609">
        <f t="shared" si="0"/>
        <v>36</v>
      </c>
      <c r="AT10" s="609">
        <f t="shared" si="0"/>
        <v>37</v>
      </c>
      <c r="AU10" s="609">
        <f t="shared" si="0"/>
        <v>38</v>
      </c>
      <c r="AV10" s="609">
        <f t="shared" si="0"/>
        <v>39</v>
      </c>
      <c r="AW10" s="609">
        <f t="shared" si="0"/>
        <v>40</v>
      </c>
      <c r="AX10" s="609">
        <f t="shared" si="0"/>
        <v>41</v>
      </c>
      <c r="AY10" s="609">
        <f t="shared" si="0"/>
        <v>42</v>
      </c>
      <c r="AZ10" s="609">
        <f t="shared" si="0"/>
        <v>43</v>
      </c>
      <c r="BA10" s="609">
        <f t="shared" si="0"/>
        <v>44</v>
      </c>
      <c r="BB10" s="609">
        <f t="shared" si="0"/>
        <v>45</v>
      </c>
      <c r="BC10" s="609">
        <f t="shared" si="0"/>
        <v>46</v>
      </c>
      <c r="BD10" s="609">
        <f t="shared" si="0"/>
        <v>47</v>
      </c>
      <c r="BE10" s="609">
        <f t="shared" si="0"/>
        <v>48</v>
      </c>
      <c r="BF10" s="609">
        <f t="shared" si="0"/>
        <v>49</v>
      </c>
      <c r="BG10" s="609">
        <f t="shared" si="0"/>
        <v>50</v>
      </c>
      <c r="BH10" s="609">
        <f t="shared" si="0"/>
        <v>51</v>
      </c>
      <c r="BI10" s="609">
        <f t="shared" si="0"/>
        <v>52</v>
      </c>
      <c r="BJ10" s="609">
        <f t="shared" si="0"/>
        <v>53</v>
      </c>
      <c r="BK10" s="609">
        <f t="shared" si="0"/>
        <v>54</v>
      </c>
      <c r="BL10" s="609">
        <f t="shared" si="0"/>
        <v>55</v>
      </c>
      <c r="BM10" s="609">
        <f t="shared" si="0"/>
        <v>56</v>
      </c>
      <c r="BN10" s="609">
        <f t="shared" si="0"/>
        <v>57</v>
      </c>
      <c r="BO10" s="609">
        <f t="shared" si="0"/>
        <v>58</v>
      </c>
      <c r="BP10" s="609">
        <f t="shared" si="0"/>
        <v>59</v>
      </c>
      <c r="BQ10" s="609">
        <f t="shared" si="0"/>
        <v>60</v>
      </c>
      <c r="BR10" s="609">
        <f t="shared" si="0"/>
        <v>61</v>
      </c>
      <c r="BS10" s="609">
        <f t="shared" si="0"/>
        <v>62</v>
      </c>
      <c r="BT10" s="609">
        <f t="shared" si="0"/>
        <v>63</v>
      </c>
      <c r="BU10" s="609">
        <f t="shared" si="0"/>
        <v>64</v>
      </c>
      <c r="BV10" s="609">
        <f t="shared" ref="BV10:EG10" si="1">BU10+1</f>
        <v>65</v>
      </c>
      <c r="BW10" s="609">
        <f t="shared" si="1"/>
        <v>66</v>
      </c>
      <c r="BX10" s="609">
        <f t="shared" si="1"/>
        <v>67</v>
      </c>
      <c r="BY10" s="609">
        <f t="shared" si="1"/>
        <v>68</v>
      </c>
      <c r="BZ10" s="609">
        <f t="shared" si="1"/>
        <v>69</v>
      </c>
      <c r="CA10" s="609">
        <f t="shared" si="1"/>
        <v>70</v>
      </c>
      <c r="CB10" s="609">
        <f t="shared" si="1"/>
        <v>71</v>
      </c>
      <c r="CC10" s="609">
        <f t="shared" si="1"/>
        <v>72</v>
      </c>
      <c r="CD10" s="609">
        <f t="shared" si="1"/>
        <v>73</v>
      </c>
      <c r="CE10" s="609">
        <f t="shared" si="1"/>
        <v>74</v>
      </c>
      <c r="CF10" s="609">
        <f t="shared" si="1"/>
        <v>75</v>
      </c>
      <c r="CG10" s="609">
        <f t="shared" si="1"/>
        <v>76</v>
      </c>
      <c r="CH10" s="609">
        <f t="shared" si="1"/>
        <v>77</v>
      </c>
      <c r="CI10" s="609">
        <f t="shared" si="1"/>
        <v>78</v>
      </c>
      <c r="CJ10" s="609">
        <f t="shared" si="1"/>
        <v>79</v>
      </c>
      <c r="CK10" s="609">
        <f t="shared" si="1"/>
        <v>80</v>
      </c>
      <c r="CL10" s="609">
        <f t="shared" si="1"/>
        <v>81</v>
      </c>
      <c r="CM10" s="609">
        <f t="shared" si="1"/>
        <v>82</v>
      </c>
      <c r="CN10" s="609">
        <f t="shared" si="1"/>
        <v>83</v>
      </c>
      <c r="CO10" s="609">
        <f t="shared" si="1"/>
        <v>84</v>
      </c>
      <c r="CP10" s="609">
        <f t="shared" si="1"/>
        <v>85</v>
      </c>
      <c r="CQ10" s="609">
        <f t="shared" si="1"/>
        <v>86</v>
      </c>
      <c r="CR10" s="609">
        <f t="shared" si="1"/>
        <v>87</v>
      </c>
      <c r="CS10" s="609">
        <f t="shared" si="1"/>
        <v>88</v>
      </c>
      <c r="CT10" s="609">
        <f t="shared" si="1"/>
        <v>89</v>
      </c>
      <c r="CU10" s="609">
        <f t="shared" si="1"/>
        <v>90</v>
      </c>
      <c r="CV10" s="609">
        <f t="shared" si="1"/>
        <v>91</v>
      </c>
      <c r="CW10" s="609">
        <f t="shared" si="1"/>
        <v>92</v>
      </c>
      <c r="CX10" s="609">
        <f t="shared" si="1"/>
        <v>93</v>
      </c>
      <c r="CY10" s="609">
        <f t="shared" si="1"/>
        <v>94</v>
      </c>
      <c r="CZ10" s="609">
        <f t="shared" si="1"/>
        <v>95</v>
      </c>
      <c r="DA10" s="609">
        <f t="shared" si="1"/>
        <v>96</v>
      </c>
      <c r="DB10" s="609">
        <f t="shared" si="1"/>
        <v>97</v>
      </c>
      <c r="DC10" s="609">
        <f t="shared" si="1"/>
        <v>98</v>
      </c>
      <c r="DD10" s="609">
        <f t="shared" si="1"/>
        <v>99</v>
      </c>
      <c r="DE10" s="609">
        <f t="shared" si="1"/>
        <v>100</v>
      </c>
      <c r="DF10" s="609">
        <f t="shared" si="1"/>
        <v>101</v>
      </c>
      <c r="DG10" s="609">
        <f t="shared" si="1"/>
        <v>102</v>
      </c>
      <c r="DH10" s="609">
        <f t="shared" si="1"/>
        <v>103</v>
      </c>
      <c r="DI10" s="609">
        <f t="shared" si="1"/>
        <v>104</v>
      </c>
      <c r="DJ10" s="609">
        <f t="shared" si="1"/>
        <v>105</v>
      </c>
      <c r="DK10" s="609">
        <f t="shared" si="1"/>
        <v>106</v>
      </c>
      <c r="DL10" s="609">
        <f t="shared" si="1"/>
        <v>107</v>
      </c>
      <c r="DM10" s="609">
        <f t="shared" si="1"/>
        <v>108</v>
      </c>
      <c r="DN10" s="609">
        <f t="shared" si="1"/>
        <v>109</v>
      </c>
      <c r="DO10" s="609">
        <f t="shared" si="1"/>
        <v>110</v>
      </c>
      <c r="DP10" s="609">
        <f t="shared" si="1"/>
        <v>111</v>
      </c>
      <c r="DQ10" s="609">
        <f t="shared" si="1"/>
        <v>112</v>
      </c>
      <c r="DR10" s="609">
        <f t="shared" si="1"/>
        <v>113</v>
      </c>
      <c r="DS10" s="609">
        <f t="shared" si="1"/>
        <v>114</v>
      </c>
      <c r="DT10" s="609">
        <f t="shared" si="1"/>
        <v>115</v>
      </c>
      <c r="DU10" s="609">
        <f t="shared" si="1"/>
        <v>116</v>
      </c>
      <c r="DV10" s="609">
        <f t="shared" si="1"/>
        <v>117</v>
      </c>
      <c r="DW10" s="609">
        <f t="shared" si="1"/>
        <v>118</v>
      </c>
      <c r="DX10" s="609">
        <f t="shared" si="1"/>
        <v>119</v>
      </c>
      <c r="DY10" s="609">
        <f t="shared" si="1"/>
        <v>120</v>
      </c>
      <c r="DZ10" s="609">
        <f t="shared" si="1"/>
        <v>121</v>
      </c>
      <c r="EA10" s="609">
        <f t="shared" si="1"/>
        <v>122</v>
      </c>
      <c r="EB10" s="609">
        <f t="shared" si="1"/>
        <v>123</v>
      </c>
      <c r="EC10" s="609">
        <f t="shared" si="1"/>
        <v>124</v>
      </c>
      <c r="ED10" s="609">
        <f t="shared" si="1"/>
        <v>125</v>
      </c>
      <c r="EE10" s="609">
        <f t="shared" si="1"/>
        <v>126</v>
      </c>
      <c r="EF10" s="609">
        <f t="shared" si="1"/>
        <v>127</v>
      </c>
      <c r="EG10" s="609">
        <f t="shared" si="1"/>
        <v>128</v>
      </c>
      <c r="EH10" s="609">
        <f t="shared" ref="EH10:GS10" si="2">EG10+1</f>
        <v>129</v>
      </c>
      <c r="EI10" s="609">
        <f t="shared" si="2"/>
        <v>130</v>
      </c>
      <c r="EJ10" s="609">
        <f t="shared" si="2"/>
        <v>131</v>
      </c>
      <c r="EK10" s="609">
        <f t="shared" si="2"/>
        <v>132</v>
      </c>
      <c r="EL10" s="609">
        <f t="shared" si="2"/>
        <v>133</v>
      </c>
      <c r="EM10" s="609">
        <f t="shared" si="2"/>
        <v>134</v>
      </c>
      <c r="EN10" s="609">
        <f t="shared" si="2"/>
        <v>135</v>
      </c>
      <c r="EO10" s="609">
        <f t="shared" si="2"/>
        <v>136</v>
      </c>
      <c r="EP10" s="609">
        <f t="shared" si="2"/>
        <v>137</v>
      </c>
      <c r="EQ10" s="609">
        <f t="shared" si="2"/>
        <v>138</v>
      </c>
      <c r="ER10" s="609">
        <f t="shared" si="2"/>
        <v>139</v>
      </c>
      <c r="ES10" s="609">
        <f t="shared" si="2"/>
        <v>140</v>
      </c>
      <c r="ET10" s="609">
        <f t="shared" si="2"/>
        <v>141</v>
      </c>
      <c r="EU10" s="609">
        <f t="shared" si="2"/>
        <v>142</v>
      </c>
      <c r="EV10" s="609">
        <f t="shared" si="2"/>
        <v>143</v>
      </c>
      <c r="EW10" s="609">
        <f t="shared" si="2"/>
        <v>144</v>
      </c>
      <c r="EX10" s="609">
        <f t="shared" si="2"/>
        <v>145</v>
      </c>
      <c r="EY10" s="609">
        <f t="shared" si="2"/>
        <v>146</v>
      </c>
      <c r="EZ10" s="609">
        <f t="shared" si="2"/>
        <v>147</v>
      </c>
      <c r="FA10" s="609">
        <f t="shared" si="2"/>
        <v>148</v>
      </c>
      <c r="FB10" s="609">
        <f t="shared" si="2"/>
        <v>149</v>
      </c>
      <c r="FC10" s="609">
        <f t="shared" si="2"/>
        <v>150</v>
      </c>
      <c r="FD10" s="609">
        <f t="shared" si="2"/>
        <v>151</v>
      </c>
      <c r="FE10" s="609">
        <f t="shared" si="2"/>
        <v>152</v>
      </c>
      <c r="FF10" s="609">
        <f t="shared" si="2"/>
        <v>153</v>
      </c>
      <c r="FG10" s="609">
        <f t="shared" si="2"/>
        <v>154</v>
      </c>
      <c r="FH10" s="609">
        <f t="shared" si="2"/>
        <v>155</v>
      </c>
      <c r="FI10" s="609">
        <f t="shared" si="2"/>
        <v>156</v>
      </c>
      <c r="FJ10" s="609">
        <f t="shared" si="2"/>
        <v>157</v>
      </c>
      <c r="FK10" s="609">
        <f t="shared" si="2"/>
        <v>158</v>
      </c>
      <c r="FL10" s="609">
        <f t="shared" si="2"/>
        <v>159</v>
      </c>
      <c r="FM10" s="609">
        <f t="shared" si="2"/>
        <v>160</v>
      </c>
      <c r="FN10" s="609">
        <f t="shared" si="2"/>
        <v>161</v>
      </c>
      <c r="FO10" s="609">
        <f t="shared" si="2"/>
        <v>162</v>
      </c>
      <c r="FP10" s="609">
        <f t="shared" si="2"/>
        <v>163</v>
      </c>
      <c r="FQ10" s="609">
        <f t="shared" si="2"/>
        <v>164</v>
      </c>
      <c r="FR10" s="609">
        <f t="shared" si="2"/>
        <v>165</v>
      </c>
      <c r="FS10" s="609">
        <f t="shared" si="2"/>
        <v>166</v>
      </c>
      <c r="FT10" s="609">
        <f t="shared" si="2"/>
        <v>167</v>
      </c>
      <c r="FU10" s="609">
        <f t="shared" si="2"/>
        <v>168</v>
      </c>
      <c r="FV10" s="609">
        <f t="shared" si="2"/>
        <v>169</v>
      </c>
      <c r="FW10" s="609">
        <f t="shared" si="2"/>
        <v>170</v>
      </c>
      <c r="FX10" s="609">
        <f t="shared" si="2"/>
        <v>171</v>
      </c>
      <c r="FY10" s="609">
        <f t="shared" si="2"/>
        <v>172</v>
      </c>
      <c r="FZ10" s="609">
        <f t="shared" si="2"/>
        <v>173</v>
      </c>
      <c r="GA10" s="609">
        <f t="shared" si="2"/>
        <v>174</v>
      </c>
      <c r="GB10" s="609">
        <f t="shared" si="2"/>
        <v>175</v>
      </c>
      <c r="GC10" s="609">
        <f t="shared" si="2"/>
        <v>176</v>
      </c>
      <c r="GD10" s="609">
        <f t="shared" si="2"/>
        <v>177</v>
      </c>
      <c r="GE10" s="609">
        <f t="shared" si="2"/>
        <v>178</v>
      </c>
      <c r="GF10" s="609">
        <f t="shared" si="2"/>
        <v>179</v>
      </c>
      <c r="GG10" s="609">
        <f t="shared" si="2"/>
        <v>180</v>
      </c>
      <c r="GH10" s="609">
        <f t="shared" si="2"/>
        <v>181</v>
      </c>
      <c r="GI10" s="609">
        <f t="shared" si="2"/>
        <v>182</v>
      </c>
      <c r="GJ10" s="609">
        <f t="shared" si="2"/>
        <v>183</v>
      </c>
      <c r="GK10" s="609">
        <f t="shared" si="2"/>
        <v>184</v>
      </c>
      <c r="GL10" s="609">
        <f t="shared" si="2"/>
        <v>185</v>
      </c>
      <c r="GM10" s="609">
        <f t="shared" si="2"/>
        <v>186</v>
      </c>
      <c r="GN10" s="609">
        <f t="shared" si="2"/>
        <v>187</v>
      </c>
      <c r="GO10" s="609">
        <f t="shared" si="2"/>
        <v>188</v>
      </c>
      <c r="GP10" s="609">
        <f t="shared" si="2"/>
        <v>189</v>
      </c>
      <c r="GQ10" s="609">
        <f t="shared" si="2"/>
        <v>190</v>
      </c>
      <c r="GR10" s="609">
        <f t="shared" si="2"/>
        <v>191</v>
      </c>
      <c r="GS10" s="609">
        <f t="shared" si="2"/>
        <v>192</v>
      </c>
      <c r="GT10" s="609">
        <f t="shared" ref="GT10:JE10" si="3">GS10+1</f>
        <v>193</v>
      </c>
      <c r="GU10" s="609">
        <f t="shared" si="3"/>
        <v>194</v>
      </c>
      <c r="GV10" s="609">
        <f t="shared" si="3"/>
        <v>195</v>
      </c>
      <c r="GW10" s="609">
        <f t="shared" si="3"/>
        <v>196</v>
      </c>
      <c r="GX10" s="609">
        <f t="shared" si="3"/>
        <v>197</v>
      </c>
      <c r="GY10" s="609">
        <f t="shared" si="3"/>
        <v>198</v>
      </c>
      <c r="GZ10" s="609">
        <f t="shared" si="3"/>
        <v>199</v>
      </c>
      <c r="HA10" s="609">
        <f t="shared" si="3"/>
        <v>200</v>
      </c>
      <c r="HB10" s="609">
        <f t="shared" si="3"/>
        <v>201</v>
      </c>
      <c r="HC10" s="609">
        <f t="shared" si="3"/>
        <v>202</v>
      </c>
      <c r="HD10" s="609">
        <f t="shared" si="3"/>
        <v>203</v>
      </c>
      <c r="HE10" s="609">
        <f t="shared" si="3"/>
        <v>204</v>
      </c>
      <c r="HF10" s="609">
        <f t="shared" si="3"/>
        <v>205</v>
      </c>
      <c r="HG10" s="609">
        <f t="shared" si="3"/>
        <v>206</v>
      </c>
      <c r="HH10" s="609">
        <f t="shared" si="3"/>
        <v>207</v>
      </c>
      <c r="HI10" s="609">
        <f t="shared" si="3"/>
        <v>208</v>
      </c>
      <c r="HJ10" s="609">
        <f t="shared" si="3"/>
        <v>209</v>
      </c>
      <c r="HK10" s="609">
        <f t="shared" si="3"/>
        <v>210</v>
      </c>
      <c r="HL10" s="609">
        <f t="shared" si="3"/>
        <v>211</v>
      </c>
      <c r="HM10" s="609">
        <f t="shared" si="3"/>
        <v>212</v>
      </c>
      <c r="HN10" s="609">
        <f t="shared" si="3"/>
        <v>213</v>
      </c>
      <c r="HO10" s="609">
        <f t="shared" si="3"/>
        <v>214</v>
      </c>
      <c r="HP10" s="609">
        <f t="shared" si="3"/>
        <v>215</v>
      </c>
      <c r="HQ10" s="609">
        <f t="shared" si="3"/>
        <v>216</v>
      </c>
      <c r="HR10" s="609">
        <f t="shared" si="3"/>
        <v>217</v>
      </c>
      <c r="HS10" s="609">
        <f t="shared" si="3"/>
        <v>218</v>
      </c>
      <c r="HT10" s="609">
        <f t="shared" si="3"/>
        <v>219</v>
      </c>
      <c r="HU10" s="609">
        <f t="shared" si="3"/>
        <v>220</v>
      </c>
      <c r="HV10" s="609">
        <f t="shared" si="3"/>
        <v>221</v>
      </c>
      <c r="HW10" s="609">
        <f t="shared" si="3"/>
        <v>222</v>
      </c>
      <c r="HX10" s="609">
        <f t="shared" si="3"/>
        <v>223</v>
      </c>
      <c r="HY10" s="609">
        <f t="shared" si="3"/>
        <v>224</v>
      </c>
      <c r="HZ10" s="609">
        <f t="shared" si="3"/>
        <v>225</v>
      </c>
      <c r="IA10" s="609">
        <f t="shared" si="3"/>
        <v>226</v>
      </c>
      <c r="IB10" s="609">
        <f t="shared" si="3"/>
        <v>227</v>
      </c>
      <c r="IC10" s="609">
        <f t="shared" si="3"/>
        <v>228</v>
      </c>
      <c r="ID10" s="609">
        <f t="shared" si="3"/>
        <v>229</v>
      </c>
      <c r="IE10" s="609">
        <f t="shared" si="3"/>
        <v>230</v>
      </c>
      <c r="IF10" s="609">
        <f t="shared" si="3"/>
        <v>231</v>
      </c>
      <c r="IG10" s="609">
        <f t="shared" si="3"/>
        <v>232</v>
      </c>
      <c r="IH10" s="609">
        <f t="shared" si="3"/>
        <v>233</v>
      </c>
      <c r="II10" s="609">
        <f t="shared" si="3"/>
        <v>234</v>
      </c>
      <c r="IJ10" s="609">
        <f t="shared" si="3"/>
        <v>235</v>
      </c>
      <c r="IK10" s="609">
        <f t="shared" si="3"/>
        <v>236</v>
      </c>
      <c r="IL10" s="609">
        <f t="shared" si="3"/>
        <v>237</v>
      </c>
      <c r="IM10" s="609">
        <f t="shared" si="3"/>
        <v>238</v>
      </c>
      <c r="IN10" s="609">
        <f t="shared" si="3"/>
        <v>239</v>
      </c>
      <c r="IO10" s="609">
        <f t="shared" si="3"/>
        <v>240</v>
      </c>
      <c r="IP10" s="609">
        <f t="shared" si="3"/>
        <v>241</v>
      </c>
      <c r="IQ10" s="609">
        <f t="shared" si="3"/>
        <v>242</v>
      </c>
      <c r="IR10" s="609">
        <f t="shared" si="3"/>
        <v>243</v>
      </c>
      <c r="IS10" s="609">
        <f t="shared" si="3"/>
        <v>244</v>
      </c>
      <c r="IT10" s="609">
        <f t="shared" si="3"/>
        <v>245</v>
      </c>
      <c r="IU10" s="609">
        <f t="shared" si="3"/>
        <v>246</v>
      </c>
      <c r="IV10" s="609">
        <f t="shared" si="3"/>
        <v>247</v>
      </c>
      <c r="IW10" s="609">
        <f t="shared" si="3"/>
        <v>248</v>
      </c>
      <c r="IX10" s="609">
        <f t="shared" si="3"/>
        <v>249</v>
      </c>
      <c r="IY10" s="609">
        <f t="shared" si="3"/>
        <v>250</v>
      </c>
      <c r="IZ10" s="609">
        <f t="shared" si="3"/>
        <v>251</v>
      </c>
      <c r="JA10" s="609">
        <f t="shared" si="3"/>
        <v>252</v>
      </c>
      <c r="JB10" s="609">
        <f t="shared" si="3"/>
        <v>253</v>
      </c>
      <c r="JC10" s="609">
        <f t="shared" si="3"/>
        <v>254</v>
      </c>
      <c r="JD10" s="609">
        <f t="shared" si="3"/>
        <v>255</v>
      </c>
      <c r="JE10" s="609">
        <f t="shared" si="3"/>
        <v>256</v>
      </c>
      <c r="JF10" s="609">
        <f t="shared" ref="JF10:LQ10" si="4">JE10+1</f>
        <v>257</v>
      </c>
      <c r="JG10" s="609">
        <f t="shared" si="4"/>
        <v>258</v>
      </c>
      <c r="JH10" s="609">
        <f t="shared" si="4"/>
        <v>259</v>
      </c>
      <c r="JI10" s="609">
        <f t="shared" si="4"/>
        <v>260</v>
      </c>
      <c r="JJ10" s="609">
        <f t="shared" si="4"/>
        <v>261</v>
      </c>
      <c r="JK10" s="609">
        <f t="shared" si="4"/>
        <v>262</v>
      </c>
      <c r="JL10" s="609">
        <f t="shared" si="4"/>
        <v>263</v>
      </c>
      <c r="JM10" s="609">
        <f t="shared" si="4"/>
        <v>264</v>
      </c>
      <c r="JN10" s="609">
        <f t="shared" si="4"/>
        <v>265</v>
      </c>
      <c r="JO10" s="609">
        <f t="shared" si="4"/>
        <v>266</v>
      </c>
      <c r="JP10" s="609">
        <f t="shared" si="4"/>
        <v>267</v>
      </c>
      <c r="JQ10" s="609">
        <f t="shared" si="4"/>
        <v>268</v>
      </c>
      <c r="JR10" s="609">
        <f t="shared" si="4"/>
        <v>269</v>
      </c>
      <c r="JS10" s="609">
        <f t="shared" si="4"/>
        <v>270</v>
      </c>
      <c r="JT10" s="609">
        <f t="shared" si="4"/>
        <v>271</v>
      </c>
      <c r="JU10" s="609">
        <f t="shared" si="4"/>
        <v>272</v>
      </c>
      <c r="JV10" s="609">
        <f t="shared" si="4"/>
        <v>273</v>
      </c>
      <c r="JW10" s="609">
        <f t="shared" si="4"/>
        <v>274</v>
      </c>
      <c r="JX10" s="609">
        <f t="shared" si="4"/>
        <v>275</v>
      </c>
      <c r="JY10" s="609">
        <f t="shared" si="4"/>
        <v>276</v>
      </c>
      <c r="JZ10" s="609">
        <f t="shared" si="4"/>
        <v>277</v>
      </c>
      <c r="KA10" s="609">
        <f t="shared" si="4"/>
        <v>278</v>
      </c>
      <c r="KB10" s="609">
        <f t="shared" si="4"/>
        <v>279</v>
      </c>
      <c r="KC10" s="609">
        <f t="shared" si="4"/>
        <v>280</v>
      </c>
      <c r="KD10" s="609">
        <f t="shared" si="4"/>
        <v>281</v>
      </c>
      <c r="KE10" s="609">
        <f t="shared" si="4"/>
        <v>282</v>
      </c>
      <c r="KF10" s="609">
        <f t="shared" si="4"/>
        <v>283</v>
      </c>
      <c r="KG10" s="609">
        <f t="shared" si="4"/>
        <v>284</v>
      </c>
      <c r="KH10" s="609">
        <f t="shared" si="4"/>
        <v>285</v>
      </c>
      <c r="KI10" s="609">
        <f t="shared" si="4"/>
        <v>286</v>
      </c>
      <c r="KJ10" s="609">
        <f t="shared" si="4"/>
        <v>287</v>
      </c>
      <c r="KK10" s="609">
        <f t="shared" si="4"/>
        <v>288</v>
      </c>
      <c r="KL10" s="609">
        <f t="shared" si="4"/>
        <v>289</v>
      </c>
      <c r="KM10" s="609">
        <f t="shared" si="4"/>
        <v>290</v>
      </c>
      <c r="KN10" s="609">
        <f t="shared" si="4"/>
        <v>291</v>
      </c>
      <c r="KO10" s="609">
        <f t="shared" si="4"/>
        <v>292</v>
      </c>
      <c r="KP10" s="609">
        <f t="shared" si="4"/>
        <v>293</v>
      </c>
      <c r="KQ10" s="609">
        <f t="shared" si="4"/>
        <v>294</v>
      </c>
      <c r="KR10" s="609">
        <f t="shared" si="4"/>
        <v>295</v>
      </c>
      <c r="KS10" s="609">
        <f t="shared" si="4"/>
        <v>296</v>
      </c>
      <c r="KT10" s="609">
        <f t="shared" si="4"/>
        <v>297</v>
      </c>
      <c r="KU10" s="609">
        <f t="shared" si="4"/>
        <v>298</v>
      </c>
      <c r="KV10" s="609">
        <f t="shared" si="4"/>
        <v>299</v>
      </c>
      <c r="KW10" s="609">
        <f t="shared" si="4"/>
        <v>300</v>
      </c>
      <c r="KX10" s="609">
        <f t="shared" si="4"/>
        <v>301</v>
      </c>
      <c r="KY10" s="609">
        <f t="shared" si="4"/>
        <v>302</v>
      </c>
      <c r="KZ10" s="609">
        <f t="shared" si="4"/>
        <v>303</v>
      </c>
      <c r="LA10" s="609">
        <f t="shared" si="4"/>
        <v>304</v>
      </c>
      <c r="LB10" s="609">
        <f t="shared" si="4"/>
        <v>305</v>
      </c>
      <c r="LC10" s="609">
        <f t="shared" si="4"/>
        <v>306</v>
      </c>
      <c r="LD10" s="609">
        <f t="shared" si="4"/>
        <v>307</v>
      </c>
      <c r="LE10" s="609">
        <f t="shared" si="4"/>
        <v>308</v>
      </c>
      <c r="LF10" s="609">
        <f t="shared" si="4"/>
        <v>309</v>
      </c>
      <c r="LG10" s="609">
        <f t="shared" si="4"/>
        <v>310</v>
      </c>
      <c r="LH10" s="609">
        <f t="shared" si="4"/>
        <v>311</v>
      </c>
      <c r="LI10" s="609">
        <f t="shared" si="4"/>
        <v>312</v>
      </c>
      <c r="LJ10" s="609">
        <f t="shared" si="4"/>
        <v>313</v>
      </c>
      <c r="LK10" s="609">
        <f t="shared" si="4"/>
        <v>314</v>
      </c>
      <c r="LL10" s="609">
        <f t="shared" si="4"/>
        <v>315</v>
      </c>
      <c r="LM10" s="609">
        <f t="shared" si="4"/>
        <v>316</v>
      </c>
      <c r="LN10" s="609">
        <f t="shared" si="4"/>
        <v>317</v>
      </c>
      <c r="LO10" s="609">
        <f t="shared" si="4"/>
        <v>318</v>
      </c>
      <c r="LP10" s="609">
        <f t="shared" si="4"/>
        <v>319</v>
      </c>
      <c r="LQ10" s="609">
        <f t="shared" si="4"/>
        <v>320</v>
      </c>
      <c r="LR10" s="609">
        <f t="shared" ref="LR10:OC10" si="5">LQ10+1</f>
        <v>321</v>
      </c>
      <c r="LS10" s="609">
        <f t="shared" si="5"/>
        <v>322</v>
      </c>
      <c r="LT10" s="609">
        <f t="shared" si="5"/>
        <v>323</v>
      </c>
      <c r="LU10" s="609">
        <f t="shared" si="5"/>
        <v>324</v>
      </c>
      <c r="LV10" s="609">
        <f t="shared" si="5"/>
        <v>325</v>
      </c>
      <c r="LW10" s="609">
        <f t="shared" si="5"/>
        <v>326</v>
      </c>
      <c r="LX10" s="609">
        <f t="shared" si="5"/>
        <v>327</v>
      </c>
      <c r="LY10" s="609">
        <f t="shared" si="5"/>
        <v>328</v>
      </c>
      <c r="LZ10" s="609">
        <f t="shared" si="5"/>
        <v>329</v>
      </c>
      <c r="MA10" s="609">
        <f t="shared" si="5"/>
        <v>330</v>
      </c>
      <c r="MB10" s="609">
        <f t="shared" si="5"/>
        <v>331</v>
      </c>
      <c r="MC10" s="609">
        <f t="shared" si="5"/>
        <v>332</v>
      </c>
      <c r="MD10" s="609">
        <f t="shared" si="5"/>
        <v>333</v>
      </c>
      <c r="ME10" s="609">
        <f t="shared" si="5"/>
        <v>334</v>
      </c>
      <c r="MF10" s="609">
        <f t="shared" si="5"/>
        <v>335</v>
      </c>
      <c r="MG10" s="609">
        <f t="shared" si="5"/>
        <v>336</v>
      </c>
      <c r="MH10" s="609">
        <f t="shared" si="5"/>
        <v>337</v>
      </c>
      <c r="MI10" s="609">
        <f t="shared" si="5"/>
        <v>338</v>
      </c>
      <c r="MJ10" s="609">
        <f t="shared" si="5"/>
        <v>339</v>
      </c>
      <c r="MK10" s="609">
        <f t="shared" si="5"/>
        <v>340</v>
      </c>
      <c r="ML10" s="609">
        <f t="shared" si="5"/>
        <v>341</v>
      </c>
      <c r="MM10" s="609">
        <f t="shared" si="5"/>
        <v>342</v>
      </c>
      <c r="MN10" s="609">
        <f t="shared" si="5"/>
        <v>343</v>
      </c>
      <c r="MO10" s="609">
        <f t="shared" si="5"/>
        <v>344</v>
      </c>
      <c r="MP10" s="609">
        <f t="shared" si="5"/>
        <v>345</v>
      </c>
      <c r="MQ10" s="609">
        <f t="shared" si="5"/>
        <v>346</v>
      </c>
      <c r="MR10" s="609">
        <f t="shared" si="5"/>
        <v>347</v>
      </c>
      <c r="MS10" s="609">
        <f t="shared" si="5"/>
        <v>348</v>
      </c>
      <c r="MT10" s="609">
        <f t="shared" si="5"/>
        <v>349</v>
      </c>
      <c r="MU10" s="609">
        <f t="shared" si="5"/>
        <v>350</v>
      </c>
      <c r="MV10" s="609">
        <f t="shared" si="5"/>
        <v>351</v>
      </c>
      <c r="MW10" s="609">
        <f t="shared" si="5"/>
        <v>352</v>
      </c>
      <c r="MX10" s="609">
        <f t="shared" si="5"/>
        <v>353</v>
      </c>
      <c r="MY10" s="609">
        <f t="shared" si="5"/>
        <v>354</v>
      </c>
      <c r="MZ10" s="609">
        <f t="shared" si="5"/>
        <v>355</v>
      </c>
      <c r="NA10" s="609">
        <f t="shared" si="5"/>
        <v>356</v>
      </c>
      <c r="NB10" s="609">
        <f t="shared" si="5"/>
        <v>357</v>
      </c>
      <c r="NC10" s="609">
        <f t="shared" si="5"/>
        <v>358</v>
      </c>
      <c r="ND10" s="609">
        <f t="shared" si="5"/>
        <v>359</v>
      </c>
      <c r="NE10" s="609">
        <f t="shared" si="5"/>
        <v>360</v>
      </c>
      <c r="NF10" s="609">
        <f t="shared" si="5"/>
        <v>361</v>
      </c>
      <c r="NG10" s="609">
        <f t="shared" si="5"/>
        <v>362</v>
      </c>
      <c r="NH10" s="609">
        <f t="shared" si="5"/>
        <v>363</v>
      </c>
      <c r="NI10" s="609">
        <f t="shared" si="5"/>
        <v>364</v>
      </c>
      <c r="NJ10" s="609">
        <f t="shared" si="5"/>
        <v>365</v>
      </c>
      <c r="NK10" s="609">
        <f t="shared" si="5"/>
        <v>366</v>
      </c>
      <c r="NL10" s="609">
        <f t="shared" si="5"/>
        <v>367</v>
      </c>
      <c r="NM10" s="609">
        <f t="shared" si="5"/>
        <v>368</v>
      </c>
      <c r="NN10" s="609">
        <f t="shared" si="5"/>
        <v>369</v>
      </c>
      <c r="NO10" s="609">
        <f t="shared" si="5"/>
        <v>370</v>
      </c>
      <c r="NP10" s="609">
        <f t="shared" si="5"/>
        <v>371</v>
      </c>
      <c r="NQ10" s="609">
        <f t="shared" si="5"/>
        <v>372</v>
      </c>
      <c r="NR10" s="609">
        <f t="shared" si="5"/>
        <v>373</v>
      </c>
      <c r="NS10" s="609">
        <f t="shared" si="5"/>
        <v>374</v>
      </c>
      <c r="NT10" s="609">
        <f t="shared" si="5"/>
        <v>375</v>
      </c>
      <c r="NU10" s="609">
        <f t="shared" si="5"/>
        <v>376</v>
      </c>
      <c r="NV10" s="609">
        <f t="shared" si="5"/>
        <v>377</v>
      </c>
      <c r="NW10" s="609">
        <f t="shared" si="5"/>
        <v>378</v>
      </c>
      <c r="NX10" s="609">
        <f t="shared" si="5"/>
        <v>379</v>
      </c>
      <c r="NY10" s="609">
        <f t="shared" si="5"/>
        <v>380</v>
      </c>
      <c r="NZ10" s="609">
        <f t="shared" si="5"/>
        <v>381</v>
      </c>
      <c r="OA10" s="609">
        <f t="shared" si="5"/>
        <v>382</v>
      </c>
      <c r="OB10" s="609">
        <f t="shared" si="5"/>
        <v>383</v>
      </c>
      <c r="OC10" s="609">
        <f t="shared" si="5"/>
        <v>384</v>
      </c>
      <c r="OD10" s="609">
        <f t="shared" ref="OD10:OJ10" si="6">OC10+1</f>
        <v>385</v>
      </c>
      <c r="OE10" s="609">
        <f t="shared" si="6"/>
        <v>386</v>
      </c>
      <c r="OF10" s="609">
        <f t="shared" si="6"/>
        <v>387</v>
      </c>
      <c r="OG10" s="609">
        <f t="shared" si="6"/>
        <v>388</v>
      </c>
      <c r="OH10" s="609">
        <f t="shared" si="6"/>
        <v>389</v>
      </c>
      <c r="OI10" s="609">
        <f t="shared" si="6"/>
        <v>390</v>
      </c>
      <c r="OJ10" s="609">
        <f t="shared" si="6"/>
        <v>391</v>
      </c>
    </row>
    <row r="11" spans="1:400" ht="12.75" outlineLevel="2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</row>
    <row r="12" spans="1:400" s="523" customFormat="1" ht="12.75" outlineLevel="2" x14ac:dyDescent="0.35">
      <c r="E12" s="523" t="str">
        <f>$E$10</f>
        <v>Model column counter</v>
      </c>
      <c r="G12" s="523" t="str">
        <f>$G$10</f>
        <v>counter</v>
      </c>
      <c r="H12" s="523">
        <f>$H$10</f>
        <v>76636</v>
      </c>
      <c r="J12" s="523">
        <f t="shared" ref="J12:AO12" si="7">J$10</f>
        <v>1</v>
      </c>
      <c r="K12" s="523">
        <f t="shared" si="7"/>
        <v>2</v>
      </c>
      <c r="L12" s="523">
        <f t="shared" si="7"/>
        <v>3</v>
      </c>
      <c r="M12" s="523">
        <f t="shared" si="7"/>
        <v>4</v>
      </c>
      <c r="N12" s="523">
        <f t="shared" si="7"/>
        <v>5</v>
      </c>
      <c r="O12" s="523">
        <f t="shared" si="7"/>
        <v>6</v>
      </c>
      <c r="P12" s="523">
        <f t="shared" si="7"/>
        <v>7</v>
      </c>
      <c r="Q12" s="523">
        <f t="shared" si="7"/>
        <v>8</v>
      </c>
      <c r="R12" s="523">
        <f t="shared" si="7"/>
        <v>9</v>
      </c>
      <c r="S12" s="523">
        <f t="shared" si="7"/>
        <v>10</v>
      </c>
      <c r="T12" s="523">
        <f t="shared" si="7"/>
        <v>11</v>
      </c>
      <c r="U12" s="523">
        <f t="shared" si="7"/>
        <v>12</v>
      </c>
      <c r="V12" s="523">
        <f t="shared" si="7"/>
        <v>13</v>
      </c>
      <c r="W12" s="523">
        <f t="shared" si="7"/>
        <v>14</v>
      </c>
      <c r="X12" s="523">
        <f t="shared" si="7"/>
        <v>15</v>
      </c>
      <c r="Y12" s="523">
        <f t="shared" si="7"/>
        <v>16</v>
      </c>
      <c r="Z12" s="523">
        <f t="shared" si="7"/>
        <v>17</v>
      </c>
      <c r="AA12" s="523">
        <f t="shared" si="7"/>
        <v>18</v>
      </c>
      <c r="AB12" s="523">
        <f t="shared" si="7"/>
        <v>19</v>
      </c>
      <c r="AC12" s="523">
        <f t="shared" si="7"/>
        <v>20</v>
      </c>
      <c r="AD12" s="523">
        <f t="shared" si="7"/>
        <v>21</v>
      </c>
      <c r="AE12" s="523">
        <f t="shared" si="7"/>
        <v>22</v>
      </c>
      <c r="AF12" s="523">
        <f t="shared" si="7"/>
        <v>23</v>
      </c>
      <c r="AG12" s="523">
        <f t="shared" si="7"/>
        <v>24</v>
      </c>
      <c r="AH12" s="523">
        <f t="shared" si="7"/>
        <v>25</v>
      </c>
      <c r="AI12" s="523">
        <f t="shared" si="7"/>
        <v>26</v>
      </c>
      <c r="AJ12" s="523">
        <f t="shared" si="7"/>
        <v>27</v>
      </c>
      <c r="AK12" s="523">
        <f t="shared" si="7"/>
        <v>28</v>
      </c>
      <c r="AL12" s="523">
        <f t="shared" si="7"/>
        <v>29</v>
      </c>
      <c r="AM12" s="523">
        <f t="shared" si="7"/>
        <v>30</v>
      </c>
      <c r="AN12" s="523">
        <f t="shared" si="7"/>
        <v>31</v>
      </c>
      <c r="AO12" s="523">
        <f t="shared" si="7"/>
        <v>32</v>
      </c>
      <c r="AP12" s="523">
        <f t="shared" ref="AP12:BU12" si="8">AP$10</f>
        <v>33</v>
      </c>
      <c r="AQ12" s="523">
        <f t="shared" si="8"/>
        <v>34</v>
      </c>
      <c r="AR12" s="523">
        <f t="shared" si="8"/>
        <v>35</v>
      </c>
      <c r="AS12" s="523">
        <f t="shared" si="8"/>
        <v>36</v>
      </c>
      <c r="AT12" s="523">
        <f t="shared" si="8"/>
        <v>37</v>
      </c>
      <c r="AU12" s="523">
        <f t="shared" si="8"/>
        <v>38</v>
      </c>
      <c r="AV12" s="523">
        <f t="shared" si="8"/>
        <v>39</v>
      </c>
      <c r="AW12" s="523">
        <f t="shared" si="8"/>
        <v>40</v>
      </c>
      <c r="AX12" s="523">
        <f t="shared" si="8"/>
        <v>41</v>
      </c>
      <c r="AY12" s="523">
        <f t="shared" si="8"/>
        <v>42</v>
      </c>
      <c r="AZ12" s="523">
        <f t="shared" si="8"/>
        <v>43</v>
      </c>
      <c r="BA12" s="523">
        <f t="shared" si="8"/>
        <v>44</v>
      </c>
      <c r="BB12" s="523">
        <f t="shared" si="8"/>
        <v>45</v>
      </c>
      <c r="BC12" s="523">
        <f t="shared" si="8"/>
        <v>46</v>
      </c>
      <c r="BD12" s="523">
        <f t="shared" si="8"/>
        <v>47</v>
      </c>
      <c r="BE12" s="523">
        <f t="shared" si="8"/>
        <v>48</v>
      </c>
      <c r="BF12" s="523">
        <f t="shared" si="8"/>
        <v>49</v>
      </c>
      <c r="BG12" s="523">
        <f t="shared" si="8"/>
        <v>50</v>
      </c>
      <c r="BH12" s="523">
        <f t="shared" si="8"/>
        <v>51</v>
      </c>
      <c r="BI12" s="523">
        <f t="shared" si="8"/>
        <v>52</v>
      </c>
      <c r="BJ12" s="523">
        <f t="shared" si="8"/>
        <v>53</v>
      </c>
      <c r="BK12" s="523">
        <f t="shared" si="8"/>
        <v>54</v>
      </c>
      <c r="BL12" s="523">
        <f t="shared" si="8"/>
        <v>55</v>
      </c>
      <c r="BM12" s="523">
        <f t="shared" si="8"/>
        <v>56</v>
      </c>
      <c r="BN12" s="523">
        <f t="shared" si="8"/>
        <v>57</v>
      </c>
      <c r="BO12" s="523">
        <f t="shared" si="8"/>
        <v>58</v>
      </c>
      <c r="BP12" s="523">
        <f t="shared" si="8"/>
        <v>59</v>
      </c>
      <c r="BQ12" s="523">
        <f t="shared" si="8"/>
        <v>60</v>
      </c>
      <c r="BR12" s="523">
        <f t="shared" si="8"/>
        <v>61</v>
      </c>
      <c r="BS12" s="523">
        <f t="shared" si="8"/>
        <v>62</v>
      </c>
      <c r="BT12" s="523">
        <f t="shared" si="8"/>
        <v>63</v>
      </c>
      <c r="BU12" s="523">
        <f t="shared" si="8"/>
        <v>64</v>
      </c>
      <c r="BV12" s="523">
        <f t="shared" ref="BV12:DA12" si="9">BV$10</f>
        <v>65</v>
      </c>
      <c r="BW12" s="523">
        <f t="shared" si="9"/>
        <v>66</v>
      </c>
      <c r="BX12" s="523">
        <f t="shared" si="9"/>
        <v>67</v>
      </c>
      <c r="BY12" s="523">
        <f t="shared" si="9"/>
        <v>68</v>
      </c>
      <c r="BZ12" s="523">
        <f t="shared" si="9"/>
        <v>69</v>
      </c>
      <c r="CA12" s="523">
        <f t="shared" si="9"/>
        <v>70</v>
      </c>
      <c r="CB12" s="523">
        <f t="shared" si="9"/>
        <v>71</v>
      </c>
      <c r="CC12" s="523">
        <f t="shared" si="9"/>
        <v>72</v>
      </c>
      <c r="CD12" s="523">
        <f t="shared" si="9"/>
        <v>73</v>
      </c>
      <c r="CE12" s="523">
        <f t="shared" si="9"/>
        <v>74</v>
      </c>
      <c r="CF12" s="523">
        <f t="shared" si="9"/>
        <v>75</v>
      </c>
      <c r="CG12" s="523">
        <f t="shared" si="9"/>
        <v>76</v>
      </c>
      <c r="CH12" s="523">
        <f t="shared" si="9"/>
        <v>77</v>
      </c>
      <c r="CI12" s="523">
        <f t="shared" si="9"/>
        <v>78</v>
      </c>
      <c r="CJ12" s="523">
        <f t="shared" si="9"/>
        <v>79</v>
      </c>
      <c r="CK12" s="523">
        <f t="shared" si="9"/>
        <v>80</v>
      </c>
      <c r="CL12" s="523">
        <f t="shared" si="9"/>
        <v>81</v>
      </c>
      <c r="CM12" s="523">
        <f t="shared" si="9"/>
        <v>82</v>
      </c>
      <c r="CN12" s="523">
        <f t="shared" si="9"/>
        <v>83</v>
      </c>
      <c r="CO12" s="523">
        <f t="shared" si="9"/>
        <v>84</v>
      </c>
      <c r="CP12" s="523">
        <f t="shared" si="9"/>
        <v>85</v>
      </c>
      <c r="CQ12" s="523">
        <f t="shared" si="9"/>
        <v>86</v>
      </c>
      <c r="CR12" s="523">
        <f t="shared" si="9"/>
        <v>87</v>
      </c>
      <c r="CS12" s="523">
        <f t="shared" si="9"/>
        <v>88</v>
      </c>
      <c r="CT12" s="523">
        <f t="shared" si="9"/>
        <v>89</v>
      </c>
      <c r="CU12" s="523">
        <f t="shared" si="9"/>
        <v>90</v>
      </c>
      <c r="CV12" s="523">
        <f t="shared" si="9"/>
        <v>91</v>
      </c>
      <c r="CW12" s="523">
        <f t="shared" si="9"/>
        <v>92</v>
      </c>
      <c r="CX12" s="523">
        <f t="shared" si="9"/>
        <v>93</v>
      </c>
      <c r="CY12" s="523">
        <f t="shared" si="9"/>
        <v>94</v>
      </c>
      <c r="CZ12" s="523">
        <f t="shared" si="9"/>
        <v>95</v>
      </c>
      <c r="DA12" s="523">
        <f t="shared" si="9"/>
        <v>96</v>
      </c>
      <c r="DB12" s="523">
        <f t="shared" ref="DB12:EG12" si="10">DB$10</f>
        <v>97</v>
      </c>
      <c r="DC12" s="523">
        <f t="shared" si="10"/>
        <v>98</v>
      </c>
      <c r="DD12" s="523">
        <f t="shared" si="10"/>
        <v>99</v>
      </c>
      <c r="DE12" s="523">
        <f t="shared" si="10"/>
        <v>100</v>
      </c>
      <c r="DF12" s="523">
        <f t="shared" si="10"/>
        <v>101</v>
      </c>
      <c r="DG12" s="523">
        <f t="shared" si="10"/>
        <v>102</v>
      </c>
      <c r="DH12" s="523">
        <f t="shared" si="10"/>
        <v>103</v>
      </c>
      <c r="DI12" s="523">
        <f t="shared" si="10"/>
        <v>104</v>
      </c>
      <c r="DJ12" s="523">
        <f t="shared" si="10"/>
        <v>105</v>
      </c>
      <c r="DK12" s="523">
        <f t="shared" si="10"/>
        <v>106</v>
      </c>
      <c r="DL12" s="523">
        <f t="shared" si="10"/>
        <v>107</v>
      </c>
      <c r="DM12" s="523">
        <f t="shared" si="10"/>
        <v>108</v>
      </c>
      <c r="DN12" s="523">
        <f t="shared" si="10"/>
        <v>109</v>
      </c>
      <c r="DO12" s="523">
        <f t="shared" si="10"/>
        <v>110</v>
      </c>
      <c r="DP12" s="523">
        <f t="shared" si="10"/>
        <v>111</v>
      </c>
      <c r="DQ12" s="523">
        <f t="shared" si="10"/>
        <v>112</v>
      </c>
      <c r="DR12" s="523">
        <f t="shared" si="10"/>
        <v>113</v>
      </c>
      <c r="DS12" s="523">
        <f t="shared" si="10"/>
        <v>114</v>
      </c>
      <c r="DT12" s="523">
        <f t="shared" si="10"/>
        <v>115</v>
      </c>
      <c r="DU12" s="523">
        <f t="shared" si="10"/>
        <v>116</v>
      </c>
      <c r="DV12" s="523">
        <f t="shared" si="10"/>
        <v>117</v>
      </c>
      <c r="DW12" s="523">
        <f t="shared" si="10"/>
        <v>118</v>
      </c>
      <c r="DX12" s="523">
        <f t="shared" si="10"/>
        <v>119</v>
      </c>
      <c r="DY12" s="523">
        <f t="shared" si="10"/>
        <v>120</v>
      </c>
      <c r="DZ12" s="523">
        <f t="shared" si="10"/>
        <v>121</v>
      </c>
      <c r="EA12" s="523">
        <f t="shared" si="10"/>
        <v>122</v>
      </c>
      <c r="EB12" s="523">
        <f t="shared" si="10"/>
        <v>123</v>
      </c>
      <c r="EC12" s="523">
        <f t="shared" si="10"/>
        <v>124</v>
      </c>
      <c r="ED12" s="523">
        <f t="shared" si="10"/>
        <v>125</v>
      </c>
      <c r="EE12" s="523">
        <f t="shared" si="10"/>
        <v>126</v>
      </c>
      <c r="EF12" s="523">
        <f t="shared" si="10"/>
        <v>127</v>
      </c>
      <c r="EG12" s="523">
        <f t="shared" si="10"/>
        <v>128</v>
      </c>
      <c r="EH12" s="523">
        <f t="shared" ref="EH12:FM12" si="11">EH$10</f>
        <v>129</v>
      </c>
      <c r="EI12" s="523">
        <f t="shared" si="11"/>
        <v>130</v>
      </c>
      <c r="EJ12" s="523">
        <f t="shared" si="11"/>
        <v>131</v>
      </c>
      <c r="EK12" s="523">
        <f t="shared" si="11"/>
        <v>132</v>
      </c>
      <c r="EL12" s="523">
        <f t="shared" si="11"/>
        <v>133</v>
      </c>
      <c r="EM12" s="523">
        <f t="shared" si="11"/>
        <v>134</v>
      </c>
      <c r="EN12" s="523">
        <f t="shared" si="11"/>
        <v>135</v>
      </c>
      <c r="EO12" s="523">
        <f t="shared" si="11"/>
        <v>136</v>
      </c>
      <c r="EP12" s="523">
        <f t="shared" si="11"/>
        <v>137</v>
      </c>
      <c r="EQ12" s="523">
        <f t="shared" si="11"/>
        <v>138</v>
      </c>
      <c r="ER12" s="523">
        <f t="shared" si="11"/>
        <v>139</v>
      </c>
      <c r="ES12" s="523">
        <f t="shared" si="11"/>
        <v>140</v>
      </c>
      <c r="ET12" s="523">
        <f t="shared" si="11"/>
        <v>141</v>
      </c>
      <c r="EU12" s="523">
        <f t="shared" si="11"/>
        <v>142</v>
      </c>
      <c r="EV12" s="523">
        <f t="shared" si="11"/>
        <v>143</v>
      </c>
      <c r="EW12" s="523">
        <f t="shared" si="11"/>
        <v>144</v>
      </c>
      <c r="EX12" s="523">
        <f t="shared" si="11"/>
        <v>145</v>
      </c>
      <c r="EY12" s="523">
        <f t="shared" si="11"/>
        <v>146</v>
      </c>
      <c r="EZ12" s="523">
        <f t="shared" si="11"/>
        <v>147</v>
      </c>
      <c r="FA12" s="523">
        <f t="shared" si="11"/>
        <v>148</v>
      </c>
      <c r="FB12" s="523">
        <f t="shared" si="11"/>
        <v>149</v>
      </c>
      <c r="FC12" s="523">
        <f t="shared" si="11"/>
        <v>150</v>
      </c>
      <c r="FD12" s="523">
        <f t="shared" si="11"/>
        <v>151</v>
      </c>
      <c r="FE12" s="523">
        <f t="shared" si="11"/>
        <v>152</v>
      </c>
      <c r="FF12" s="523">
        <f t="shared" si="11"/>
        <v>153</v>
      </c>
      <c r="FG12" s="523">
        <f t="shared" si="11"/>
        <v>154</v>
      </c>
      <c r="FH12" s="523">
        <f t="shared" si="11"/>
        <v>155</v>
      </c>
      <c r="FI12" s="523">
        <f t="shared" si="11"/>
        <v>156</v>
      </c>
      <c r="FJ12" s="523">
        <f t="shared" si="11"/>
        <v>157</v>
      </c>
      <c r="FK12" s="523">
        <f t="shared" si="11"/>
        <v>158</v>
      </c>
      <c r="FL12" s="523">
        <f t="shared" si="11"/>
        <v>159</v>
      </c>
      <c r="FM12" s="523">
        <f t="shared" si="11"/>
        <v>160</v>
      </c>
      <c r="FN12" s="523">
        <f t="shared" ref="FN12:GJ12" si="12">FN$10</f>
        <v>161</v>
      </c>
      <c r="FO12" s="523">
        <f t="shared" si="12"/>
        <v>162</v>
      </c>
      <c r="FP12" s="523">
        <f t="shared" si="12"/>
        <v>163</v>
      </c>
      <c r="FQ12" s="523">
        <f t="shared" si="12"/>
        <v>164</v>
      </c>
      <c r="FR12" s="523">
        <f t="shared" si="12"/>
        <v>165</v>
      </c>
      <c r="FS12" s="523">
        <f t="shared" si="12"/>
        <v>166</v>
      </c>
      <c r="FT12" s="523">
        <f t="shared" si="12"/>
        <v>167</v>
      </c>
      <c r="FU12" s="523">
        <f t="shared" si="12"/>
        <v>168</v>
      </c>
      <c r="FV12" s="523">
        <f t="shared" si="12"/>
        <v>169</v>
      </c>
      <c r="FW12" s="523">
        <f t="shared" si="12"/>
        <v>170</v>
      </c>
      <c r="FX12" s="523">
        <f t="shared" si="12"/>
        <v>171</v>
      </c>
      <c r="FY12" s="523">
        <f t="shared" si="12"/>
        <v>172</v>
      </c>
      <c r="FZ12" s="523">
        <f t="shared" si="12"/>
        <v>173</v>
      </c>
      <c r="GA12" s="523">
        <f t="shared" si="12"/>
        <v>174</v>
      </c>
      <c r="GB12" s="523">
        <f t="shared" si="12"/>
        <v>175</v>
      </c>
      <c r="GC12" s="523">
        <f t="shared" si="12"/>
        <v>176</v>
      </c>
      <c r="GD12" s="523">
        <f t="shared" si="12"/>
        <v>177</v>
      </c>
      <c r="GE12" s="523">
        <f t="shared" si="12"/>
        <v>178</v>
      </c>
      <c r="GF12" s="523">
        <f t="shared" si="12"/>
        <v>179</v>
      </c>
      <c r="GG12" s="523">
        <f t="shared" si="12"/>
        <v>180</v>
      </c>
      <c r="GH12" s="523">
        <f t="shared" si="12"/>
        <v>181</v>
      </c>
      <c r="GI12" s="523">
        <f t="shared" si="12"/>
        <v>182</v>
      </c>
      <c r="GJ12" s="523">
        <f t="shared" si="12"/>
        <v>183</v>
      </c>
    </row>
    <row r="13" spans="1:400" s="523" customFormat="1" hidden="1" outlineLevel="2" x14ac:dyDescent="0.35">
      <c r="A13" s="619"/>
      <c r="B13" s="620"/>
      <c r="C13" s="621"/>
      <c r="D13" s="622"/>
      <c r="E13" s="623" t="s">
        <v>22</v>
      </c>
      <c r="F13" s="623">
        <f>MAX($J12:$GJ12)</f>
        <v>183</v>
      </c>
      <c r="G13" s="623" t="s">
        <v>21</v>
      </c>
      <c r="H13" s="623"/>
      <c r="I13" s="623"/>
      <c r="J13" s="623"/>
      <c r="K13" s="623"/>
      <c r="L13" s="623"/>
      <c r="M13" s="623"/>
      <c r="N13" s="623"/>
      <c r="O13" s="623"/>
      <c r="P13" s="623"/>
      <c r="Q13" s="623"/>
      <c r="R13" s="623"/>
      <c r="S13" s="623"/>
      <c r="T13" s="623"/>
      <c r="U13" s="623"/>
      <c r="V13" s="623"/>
      <c r="W13" s="623"/>
      <c r="X13" s="623"/>
      <c r="Y13" s="623"/>
      <c r="Z13" s="623"/>
      <c r="AA13" s="623"/>
      <c r="AB13" s="623"/>
      <c r="AC13" s="623"/>
      <c r="AD13" s="623"/>
      <c r="AE13" s="623"/>
      <c r="AF13" s="623"/>
      <c r="AG13" s="623"/>
      <c r="AH13" s="623"/>
      <c r="AI13" s="623"/>
      <c r="AJ13" s="623"/>
      <c r="AK13" s="623"/>
      <c r="AL13" s="623"/>
      <c r="AM13" s="623"/>
      <c r="AN13" s="623"/>
      <c r="AO13" s="623"/>
      <c r="AP13" s="623"/>
      <c r="AQ13" s="623"/>
      <c r="AR13" s="623"/>
      <c r="AS13" s="623"/>
      <c r="AT13" s="623"/>
      <c r="AU13" s="623"/>
      <c r="AV13" s="623"/>
      <c r="AW13" s="623"/>
      <c r="AX13" s="623"/>
      <c r="AY13" s="623"/>
      <c r="AZ13" s="623"/>
      <c r="BA13" s="623"/>
      <c r="BB13" s="623"/>
      <c r="BC13" s="623"/>
      <c r="BD13" s="623"/>
      <c r="BE13" s="623"/>
      <c r="BF13" s="623"/>
      <c r="BG13" s="623"/>
      <c r="BH13" s="623"/>
      <c r="BI13" s="623"/>
      <c r="BJ13" s="623"/>
      <c r="BK13" s="623"/>
      <c r="BL13" s="623"/>
      <c r="BM13" s="623"/>
      <c r="BN13" s="623"/>
      <c r="BO13" s="623"/>
      <c r="BP13" s="623"/>
      <c r="BQ13" s="623"/>
      <c r="BR13" s="623"/>
      <c r="BS13" s="623"/>
      <c r="BT13" s="623"/>
      <c r="BU13" s="623"/>
      <c r="BV13" s="623"/>
      <c r="BW13" s="623"/>
      <c r="BX13" s="623"/>
      <c r="BY13" s="623"/>
      <c r="BZ13" s="623"/>
      <c r="CA13" s="623"/>
      <c r="CB13" s="623"/>
      <c r="CC13" s="623"/>
      <c r="CD13" s="623"/>
      <c r="CE13" s="623"/>
      <c r="CF13" s="623"/>
      <c r="CG13" s="623"/>
      <c r="CH13" s="623"/>
      <c r="CI13" s="623"/>
      <c r="CJ13" s="623"/>
      <c r="CK13" s="623"/>
      <c r="CL13" s="623"/>
      <c r="CM13" s="623"/>
      <c r="CN13" s="623"/>
      <c r="CO13" s="623"/>
      <c r="CP13" s="623"/>
      <c r="CQ13" s="623"/>
      <c r="CR13" s="623"/>
      <c r="CS13" s="623"/>
      <c r="CT13" s="623"/>
      <c r="CU13" s="623"/>
      <c r="CV13" s="623"/>
      <c r="CW13" s="623"/>
      <c r="CX13" s="623"/>
      <c r="CY13" s="623"/>
      <c r="CZ13" s="623"/>
      <c r="DA13" s="623"/>
      <c r="DB13" s="623"/>
      <c r="DC13" s="623"/>
      <c r="DD13" s="623"/>
      <c r="DE13" s="623"/>
      <c r="DF13" s="623"/>
      <c r="DG13" s="623"/>
      <c r="DH13" s="623"/>
      <c r="DI13" s="623"/>
      <c r="DJ13" s="623"/>
      <c r="DK13" s="623"/>
      <c r="DL13" s="623"/>
      <c r="DM13" s="623"/>
      <c r="DN13" s="623"/>
      <c r="DO13" s="623"/>
      <c r="DP13" s="623"/>
      <c r="DQ13" s="623"/>
      <c r="DR13" s="623"/>
      <c r="DS13" s="623"/>
      <c r="DT13" s="623"/>
      <c r="DU13" s="623"/>
      <c r="DV13" s="623"/>
      <c r="DW13" s="623"/>
      <c r="DX13" s="623"/>
      <c r="DY13" s="623"/>
      <c r="DZ13" s="623"/>
      <c r="EA13" s="623"/>
      <c r="EB13" s="623"/>
      <c r="EC13" s="623"/>
      <c r="ED13" s="623"/>
      <c r="EE13" s="623"/>
      <c r="EF13" s="623"/>
      <c r="EG13" s="623"/>
      <c r="EH13" s="623"/>
      <c r="EI13" s="623"/>
      <c r="EJ13" s="623"/>
      <c r="EK13" s="623"/>
      <c r="EL13" s="623"/>
      <c r="EM13" s="623"/>
      <c r="EN13" s="623"/>
      <c r="EO13" s="623"/>
      <c r="EP13" s="623"/>
      <c r="EQ13" s="623"/>
      <c r="ER13" s="623"/>
      <c r="ES13" s="623"/>
      <c r="ET13" s="623"/>
      <c r="EU13" s="623"/>
      <c r="EV13" s="623"/>
      <c r="EW13" s="623"/>
      <c r="EX13" s="623"/>
      <c r="EY13" s="623"/>
      <c r="EZ13" s="623"/>
      <c r="FA13" s="623"/>
      <c r="FB13" s="623"/>
      <c r="FC13" s="623"/>
      <c r="FD13" s="623"/>
      <c r="FE13" s="623"/>
      <c r="FF13" s="623"/>
      <c r="FG13" s="623"/>
      <c r="FH13" s="623"/>
      <c r="FI13" s="623"/>
      <c r="FJ13" s="623"/>
      <c r="FK13" s="623"/>
      <c r="FL13" s="623"/>
      <c r="FM13" s="623"/>
      <c r="FN13" s="623"/>
      <c r="FO13" s="623"/>
      <c r="FP13" s="623"/>
      <c r="FQ13" s="623"/>
      <c r="FR13" s="623"/>
      <c r="FS13" s="623"/>
      <c r="FT13" s="623"/>
      <c r="FU13" s="623"/>
      <c r="FV13" s="623"/>
      <c r="FW13" s="623"/>
      <c r="FX13" s="623"/>
      <c r="FY13" s="623"/>
      <c r="FZ13" s="623"/>
      <c r="GA13" s="623"/>
      <c r="GB13" s="623"/>
      <c r="GC13" s="623"/>
      <c r="GD13" s="623"/>
      <c r="GE13" s="623"/>
      <c r="GF13" s="623"/>
      <c r="GG13" s="623"/>
      <c r="GH13" s="623"/>
      <c r="GI13" s="623"/>
      <c r="GJ13" s="623"/>
    </row>
    <row r="14" spans="1:400" hidden="1" outlineLevel="2" x14ac:dyDescent="0.35">
      <c r="D14" s="33"/>
      <c r="E14" s="9"/>
      <c r="F14" s="9"/>
      <c r="G14" s="9"/>
      <c r="H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</row>
    <row r="15" spans="1:400" s="523" customFormat="1" hidden="1" outlineLevel="2" x14ac:dyDescent="0.35">
      <c r="A15" s="614"/>
      <c r="B15" s="614"/>
      <c r="C15" s="615"/>
      <c r="D15" s="616"/>
      <c r="E15" s="617" t="str">
        <f t="shared" ref="E15:BP15" si="13" xml:space="preserve"> E$10</f>
        <v>Model column counter</v>
      </c>
      <c r="F15" s="617">
        <f t="shared" si="13"/>
        <v>0</v>
      </c>
      <c r="G15" s="617" t="str">
        <f t="shared" si="13"/>
        <v>counter</v>
      </c>
      <c r="H15" s="617">
        <f t="shared" si="13"/>
        <v>76636</v>
      </c>
      <c r="I15" s="617">
        <f t="shared" si="13"/>
        <v>0</v>
      </c>
      <c r="J15" s="617">
        <f t="shared" si="13"/>
        <v>1</v>
      </c>
      <c r="K15" s="617">
        <f t="shared" si="13"/>
        <v>2</v>
      </c>
      <c r="L15" s="617">
        <f t="shared" si="13"/>
        <v>3</v>
      </c>
      <c r="M15" s="617">
        <f t="shared" si="13"/>
        <v>4</v>
      </c>
      <c r="N15" s="617">
        <f t="shared" si="13"/>
        <v>5</v>
      </c>
      <c r="O15" s="617">
        <f t="shared" si="13"/>
        <v>6</v>
      </c>
      <c r="P15" s="617">
        <f t="shared" si="13"/>
        <v>7</v>
      </c>
      <c r="Q15" s="617">
        <f t="shared" si="13"/>
        <v>8</v>
      </c>
      <c r="R15" s="617">
        <f t="shared" si="13"/>
        <v>9</v>
      </c>
      <c r="S15" s="617">
        <f t="shared" si="13"/>
        <v>10</v>
      </c>
      <c r="T15" s="617">
        <f t="shared" si="13"/>
        <v>11</v>
      </c>
      <c r="U15" s="617">
        <f t="shared" si="13"/>
        <v>12</v>
      </c>
      <c r="V15" s="617">
        <f t="shared" si="13"/>
        <v>13</v>
      </c>
      <c r="W15" s="617">
        <f t="shared" si="13"/>
        <v>14</v>
      </c>
      <c r="X15" s="617">
        <f t="shared" si="13"/>
        <v>15</v>
      </c>
      <c r="Y15" s="617">
        <f t="shared" si="13"/>
        <v>16</v>
      </c>
      <c r="Z15" s="617">
        <f t="shared" si="13"/>
        <v>17</v>
      </c>
      <c r="AA15" s="617">
        <f t="shared" si="13"/>
        <v>18</v>
      </c>
      <c r="AB15" s="617">
        <f t="shared" si="13"/>
        <v>19</v>
      </c>
      <c r="AC15" s="617">
        <f t="shared" si="13"/>
        <v>20</v>
      </c>
      <c r="AD15" s="617">
        <f t="shared" si="13"/>
        <v>21</v>
      </c>
      <c r="AE15" s="617">
        <f t="shared" si="13"/>
        <v>22</v>
      </c>
      <c r="AF15" s="617">
        <f t="shared" si="13"/>
        <v>23</v>
      </c>
      <c r="AG15" s="617">
        <f t="shared" si="13"/>
        <v>24</v>
      </c>
      <c r="AH15" s="617">
        <f t="shared" si="13"/>
        <v>25</v>
      </c>
      <c r="AI15" s="617">
        <f t="shared" si="13"/>
        <v>26</v>
      </c>
      <c r="AJ15" s="617">
        <f t="shared" si="13"/>
        <v>27</v>
      </c>
      <c r="AK15" s="617">
        <f t="shared" si="13"/>
        <v>28</v>
      </c>
      <c r="AL15" s="617">
        <f t="shared" si="13"/>
        <v>29</v>
      </c>
      <c r="AM15" s="617">
        <f t="shared" si="13"/>
        <v>30</v>
      </c>
      <c r="AN15" s="617">
        <f t="shared" si="13"/>
        <v>31</v>
      </c>
      <c r="AO15" s="617">
        <f t="shared" si="13"/>
        <v>32</v>
      </c>
      <c r="AP15" s="617">
        <f t="shared" si="13"/>
        <v>33</v>
      </c>
      <c r="AQ15" s="617">
        <f t="shared" si="13"/>
        <v>34</v>
      </c>
      <c r="AR15" s="617">
        <f t="shared" si="13"/>
        <v>35</v>
      </c>
      <c r="AS15" s="617">
        <f t="shared" si="13"/>
        <v>36</v>
      </c>
      <c r="AT15" s="617">
        <f t="shared" si="13"/>
        <v>37</v>
      </c>
      <c r="AU15" s="617">
        <f t="shared" si="13"/>
        <v>38</v>
      </c>
      <c r="AV15" s="617">
        <f t="shared" si="13"/>
        <v>39</v>
      </c>
      <c r="AW15" s="617">
        <f t="shared" si="13"/>
        <v>40</v>
      </c>
      <c r="AX15" s="617">
        <f t="shared" si="13"/>
        <v>41</v>
      </c>
      <c r="AY15" s="617">
        <f t="shared" si="13"/>
        <v>42</v>
      </c>
      <c r="AZ15" s="617">
        <f t="shared" si="13"/>
        <v>43</v>
      </c>
      <c r="BA15" s="617">
        <f t="shared" si="13"/>
        <v>44</v>
      </c>
      <c r="BB15" s="617">
        <f t="shared" si="13"/>
        <v>45</v>
      </c>
      <c r="BC15" s="617">
        <f t="shared" si="13"/>
        <v>46</v>
      </c>
      <c r="BD15" s="617">
        <f t="shared" si="13"/>
        <v>47</v>
      </c>
      <c r="BE15" s="617">
        <f t="shared" si="13"/>
        <v>48</v>
      </c>
      <c r="BF15" s="617">
        <f t="shared" si="13"/>
        <v>49</v>
      </c>
      <c r="BG15" s="617">
        <f t="shared" si="13"/>
        <v>50</v>
      </c>
      <c r="BH15" s="617">
        <f t="shared" si="13"/>
        <v>51</v>
      </c>
      <c r="BI15" s="617">
        <f t="shared" si="13"/>
        <v>52</v>
      </c>
      <c r="BJ15" s="617">
        <f t="shared" si="13"/>
        <v>53</v>
      </c>
      <c r="BK15" s="617">
        <f t="shared" si="13"/>
        <v>54</v>
      </c>
      <c r="BL15" s="617">
        <f t="shared" si="13"/>
        <v>55</v>
      </c>
      <c r="BM15" s="617">
        <f t="shared" si="13"/>
        <v>56</v>
      </c>
      <c r="BN15" s="617">
        <f t="shared" si="13"/>
        <v>57</v>
      </c>
      <c r="BO15" s="617">
        <f t="shared" si="13"/>
        <v>58</v>
      </c>
      <c r="BP15" s="617">
        <f t="shared" si="13"/>
        <v>59</v>
      </c>
      <c r="BQ15" s="617">
        <f t="shared" ref="BQ15:EB15" si="14" xml:space="preserve"> BQ$10</f>
        <v>60</v>
      </c>
      <c r="BR15" s="617">
        <f t="shared" si="14"/>
        <v>61</v>
      </c>
      <c r="BS15" s="617">
        <f t="shared" si="14"/>
        <v>62</v>
      </c>
      <c r="BT15" s="617">
        <f t="shared" si="14"/>
        <v>63</v>
      </c>
      <c r="BU15" s="617">
        <f t="shared" si="14"/>
        <v>64</v>
      </c>
      <c r="BV15" s="617">
        <f t="shared" si="14"/>
        <v>65</v>
      </c>
      <c r="BW15" s="617">
        <f t="shared" si="14"/>
        <v>66</v>
      </c>
      <c r="BX15" s="617">
        <f t="shared" si="14"/>
        <v>67</v>
      </c>
      <c r="BY15" s="617">
        <f t="shared" si="14"/>
        <v>68</v>
      </c>
      <c r="BZ15" s="617">
        <f t="shared" si="14"/>
        <v>69</v>
      </c>
      <c r="CA15" s="617">
        <f t="shared" si="14"/>
        <v>70</v>
      </c>
      <c r="CB15" s="617">
        <f t="shared" si="14"/>
        <v>71</v>
      </c>
      <c r="CC15" s="617">
        <f t="shared" si="14"/>
        <v>72</v>
      </c>
      <c r="CD15" s="617">
        <f t="shared" si="14"/>
        <v>73</v>
      </c>
      <c r="CE15" s="617">
        <f t="shared" si="14"/>
        <v>74</v>
      </c>
      <c r="CF15" s="617">
        <f t="shared" si="14"/>
        <v>75</v>
      </c>
      <c r="CG15" s="617">
        <f t="shared" si="14"/>
        <v>76</v>
      </c>
      <c r="CH15" s="617">
        <f t="shared" si="14"/>
        <v>77</v>
      </c>
      <c r="CI15" s="617">
        <f t="shared" si="14"/>
        <v>78</v>
      </c>
      <c r="CJ15" s="617">
        <f t="shared" si="14"/>
        <v>79</v>
      </c>
      <c r="CK15" s="617">
        <f t="shared" si="14"/>
        <v>80</v>
      </c>
      <c r="CL15" s="617">
        <f t="shared" si="14"/>
        <v>81</v>
      </c>
      <c r="CM15" s="617">
        <f t="shared" si="14"/>
        <v>82</v>
      </c>
      <c r="CN15" s="617">
        <f t="shared" si="14"/>
        <v>83</v>
      </c>
      <c r="CO15" s="617">
        <f t="shared" si="14"/>
        <v>84</v>
      </c>
      <c r="CP15" s="617">
        <f t="shared" si="14"/>
        <v>85</v>
      </c>
      <c r="CQ15" s="617">
        <f t="shared" si="14"/>
        <v>86</v>
      </c>
      <c r="CR15" s="617">
        <f t="shared" si="14"/>
        <v>87</v>
      </c>
      <c r="CS15" s="617">
        <f t="shared" si="14"/>
        <v>88</v>
      </c>
      <c r="CT15" s="617">
        <f t="shared" si="14"/>
        <v>89</v>
      </c>
      <c r="CU15" s="617">
        <f t="shared" si="14"/>
        <v>90</v>
      </c>
      <c r="CV15" s="617">
        <f t="shared" si="14"/>
        <v>91</v>
      </c>
      <c r="CW15" s="617">
        <f t="shared" si="14"/>
        <v>92</v>
      </c>
      <c r="CX15" s="617">
        <f t="shared" si="14"/>
        <v>93</v>
      </c>
      <c r="CY15" s="617">
        <f t="shared" si="14"/>
        <v>94</v>
      </c>
      <c r="CZ15" s="617">
        <f t="shared" si="14"/>
        <v>95</v>
      </c>
      <c r="DA15" s="617">
        <f t="shared" si="14"/>
        <v>96</v>
      </c>
      <c r="DB15" s="617">
        <f t="shared" si="14"/>
        <v>97</v>
      </c>
      <c r="DC15" s="617">
        <f t="shared" si="14"/>
        <v>98</v>
      </c>
      <c r="DD15" s="617">
        <f t="shared" si="14"/>
        <v>99</v>
      </c>
      <c r="DE15" s="617">
        <f t="shared" si="14"/>
        <v>100</v>
      </c>
      <c r="DF15" s="617">
        <f t="shared" si="14"/>
        <v>101</v>
      </c>
      <c r="DG15" s="617">
        <f t="shared" si="14"/>
        <v>102</v>
      </c>
      <c r="DH15" s="617">
        <f t="shared" si="14"/>
        <v>103</v>
      </c>
      <c r="DI15" s="617">
        <f t="shared" si="14"/>
        <v>104</v>
      </c>
      <c r="DJ15" s="617">
        <f t="shared" si="14"/>
        <v>105</v>
      </c>
      <c r="DK15" s="617">
        <f t="shared" si="14"/>
        <v>106</v>
      </c>
      <c r="DL15" s="617">
        <f t="shared" si="14"/>
        <v>107</v>
      </c>
      <c r="DM15" s="617">
        <f t="shared" si="14"/>
        <v>108</v>
      </c>
      <c r="DN15" s="617">
        <f t="shared" si="14"/>
        <v>109</v>
      </c>
      <c r="DO15" s="617">
        <f t="shared" si="14"/>
        <v>110</v>
      </c>
      <c r="DP15" s="617">
        <f t="shared" si="14"/>
        <v>111</v>
      </c>
      <c r="DQ15" s="617">
        <f t="shared" si="14"/>
        <v>112</v>
      </c>
      <c r="DR15" s="617">
        <f t="shared" si="14"/>
        <v>113</v>
      </c>
      <c r="DS15" s="617">
        <f t="shared" si="14"/>
        <v>114</v>
      </c>
      <c r="DT15" s="617">
        <f t="shared" si="14"/>
        <v>115</v>
      </c>
      <c r="DU15" s="617">
        <f t="shared" si="14"/>
        <v>116</v>
      </c>
      <c r="DV15" s="617">
        <f t="shared" si="14"/>
        <v>117</v>
      </c>
      <c r="DW15" s="617">
        <f t="shared" si="14"/>
        <v>118</v>
      </c>
      <c r="DX15" s="617">
        <f t="shared" si="14"/>
        <v>119</v>
      </c>
      <c r="DY15" s="617">
        <f t="shared" si="14"/>
        <v>120</v>
      </c>
      <c r="DZ15" s="617">
        <f t="shared" si="14"/>
        <v>121</v>
      </c>
      <c r="EA15" s="617">
        <f t="shared" si="14"/>
        <v>122</v>
      </c>
      <c r="EB15" s="617">
        <f t="shared" si="14"/>
        <v>123</v>
      </c>
      <c r="EC15" s="617">
        <f t="shared" ref="EC15:GJ15" si="15" xml:space="preserve"> EC$10</f>
        <v>124</v>
      </c>
      <c r="ED15" s="617">
        <f t="shared" si="15"/>
        <v>125</v>
      </c>
      <c r="EE15" s="617">
        <f t="shared" si="15"/>
        <v>126</v>
      </c>
      <c r="EF15" s="617">
        <f t="shared" si="15"/>
        <v>127</v>
      </c>
      <c r="EG15" s="617">
        <f t="shared" si="15"/>
        <v>128</v>
      </c>
      <c r="EH15" s="617">
        <f t="shared" si="15"/>
        <v>129</v>
      </c>
      <c r="EI15" s="617">
        <f t="shared" si="15"/>
        <v>130</v>
      </c>
      <c r="EJ15" s="617">
        <f t="shared" si="15"/>
        <v>131</v>
      </c>
      <c r="EK15" s="617">
        <f t="shared" si="15"/>
        <v>132</v>
      </c>
      <c r="EL15" s="617">
        <f t="shared" si="15"/>
        <v>133</v>
      </c>
      <c r="EM15" s="617">
        <f t="shared" si="15"/>
        <v>134</v>
      </c>
      <c r="EN15" s="617">
        <f t="shared" si="15"/>
        <v>135</v>
      </c>
      <c r="EO15" s="617">
        <f t="shared" si="15"/>
        <v>136</v>
      </c>
      <c r="EP15" s="617">
        <f t="shared" si="15"/>
        <v>137</v>
      </c>
      <c r="EQ15" s="617">
        <f t="shared" si="15"/>
        <v>138</v>
      </c>
      <c r="ER15" s="617">
        <f t="shared" si="15"/>
        <v>139</v>
      </c>
      <c r="ES15" s="617">
        <f t="shared" si="15"/>
        <v>140</v>
      </c>
      <c r="ET15" s="617">
        <f t="shared" si="15"/>
        <v>141</v>
      </c>
      <c r="EU15" s="617">
        <f t="shared" si="15"/>
        <v>142</v>
      </c>
      <c r="EV15" s="617">
        <f t="shared" si="15"/>
        <v>143</v>
      </c>
      <c r="EW15" s="617">
        <f t="shared" si="15"/>
        <v>144</v>
      </c>
      <c r="EX15" s="617">
        <f t="shared" si="15"/>
        <v>145</v>
      </c>
      <c r="EY15" s="617">
        <f t="shared" si="15"/>
        <v>146</v>
      </c>
      <c r="EZ15" s="617">
        <f t="shared" si="15"/>
        <v>147</v>
      </c>
      <c r="FA15" s="617">
        <f t="shared" si="15"/>
        <v>148</v>
      </c>
      <c r="FB15" s="617">
        <f t="shared" si="15"/>
        <v>149</v>
      </c>
      <c r="FC15" s="617">
        <f t="shared" si="15"/>
        <v>150</v>
      </c>
      <c r="FD15" s="617">
        <f t="shared" si="15"/>
        <v>151</v>
      </c>
      <c r="FE15" s="617">
        <f t="shared" si="15"/>
        <v>152</v>
      </c>
      <c r="FF15" s="617">
        <f t="shared" si="15"/>
        <v>153</v>
      </c>
      <c r="FG15" s="617">
        <f t="shared" si="15"/>
        <v>154</v>
      </c>
      <c r="FH15" s="617">
        <f t="shared" si="15"/>
        <v>155</v>
      </c>
      <c r="FI15" s="617">
        <f t="shared" si="15"/>
        <v>156</v>
      </c>
      <c r="FJ15" s="617">
        <f t="shared" si="15"/>
        <v>157</v>
      </c>
      <c r="FK15" s="617">
        <f t="shared" si="15"/>
        <v>158</v>
      </c>
      <c r="FL15" s="617">
        <f t="shared" si="15"/>
        <v>159</v>
      </c>
      <c r="FM15" s="617">
        <f t="shared" si="15"/>
        <v>160</v>
      </c>
      <c r="FN15" s="617">
        <f t="shared" si="15"/>
        <v>161</v>
      </c>
      <c r="FO15" s="617">
        <f t="shared" si="15"/>
        <v>162</v>
      </c>
      <c r="FP15" s="617">
        <f t="shared" si="15"/>
        <v>163</v>
      </c>
      <c r="FQ15" s="617">
        <f t="shared" si="15"/>
        <v>164</v>
      </c>
      <c r="FR15" s="617">
        <f t="shared" si="15"/>
        <v>165</v>
      </c>
      <c r="FS15" s="617">
        <f t="shared" si="15"/>
        <v>166</v>
      </c>
      <c r="FT15" s="617">
        <f t="shared" si="15"/>
        <v>167</v>
      </c>
      <c r="FU15" s="617">
        <f t="shared" si="15"/>
        <v>168</v>
      </c>
      <c r="FV15" s="617">
        <f t="shared" si="15"/>
        <v>169</v>
      </c>
      <c r="FW15" s="617">
        <f t="shared" si="15"/>
        <v>170</v>
      </c>
      <c r="FX15" s="617">
        <f t="shared" si="15"/>
        <v>171</v>
      </c>
      <c r="FY15" s="617">
        <f t="shared" si="15"/>
        <v>172</v>
      </c>
      <c r="FZ15" s="617">
        <f t="shared" si="15"/>
        <v>173</v>
      </c>
      <c r="GA15" s="617">
        <f t="shared" si="15"/>
        <v>174</v>
      </c>
      <c r="GB15" s="617">
        <f t="shared" si="15"/>
        <v>175</v>
      </c>
      <c r="GC15" s="617">
        <f t="shared" si="15"/>
        <v>176</v>
      </c>
      <c r="GD15" s="617">
        <f t="shared" si="15"/>
        <v>177</v>
      </c>
      <c r="GE15" s="617">
        <f t="shared" si="15"/>
        <v>178</v>
      </c>
      <c r="GF15" s="617">
        <f t="shared" si="15"/>
        <v>179</v>
      </c>
      <c r="GG15" s="617">
        <f t="shared" si="15"/>
        <v>180</v>
      </c>
      <c r="GH15" s="617">
        <f t="shared" si="15"/>
        <v>181</v>
      </c>
      <c r="GI15" s="617">
        <f t="shared" si="15"/>
        <v>182</v>
      </c>
      <c r="GJ15" s="617">
        <f t="shared" si="15"/>
        <v>183</v>
      </c>
    </row>
    <row r="16" spans="1:400" s="159" customFormat="1" hidden="1" outlineLevel="2" x14ac:dyDescent="0.35">
      <c r="A16" s="125"/>
      <c r="B16" s="125"/>
      <c r="C16" s="126"/>
      <c r="D16" s="127"/>
      <c r="E16" s="158" t="s">
        <v>1</v>
      </c>
      <c r="F16" s="158"/>
      <c r="G16" s="158" t="s">
        <v>5</v>
      </c>
      <c r="H16" s="159">
        <f xml:space="preserve"> SUM(J16:GJ16)</f>
        <v>1</v>
      </c>
      <c r="I16" s="128"/>
      <c r="J16" s="158">
        <f t="shared" ref="J16:BU16" si="16" xml:space="preserve"> IF(J15 = 1, 1, 0)</f>
        <v>1</v>
      </c>
      <c r="K16" s="158">
        <f t="shared" si="16"/>
        <v>0</v>
      </c>
      <c r="L16" s="158">
        <f t="shared" si="16"/>
        <v>0</v>
      </c>
      <c r="M16" s="158">
        <f t="shared" si="16"/>
        <v>0</v>
      </c>
      <c r="N16" s="158">
        <f t="shared" si="16"/>
        <v>0</v>
      </c>
      <c r="O16" s="158">
        <f t="shared" si="16"/>
        <v>0</v>
      </c>
      <c r="P16" s="158">
        <f t="shared" si="16"/>
        <v>0</v>
      </c>
      <c r="Q16" s="158">
        <f t="shared" si="16"/>
        <v>0</v>
      </c>
      <c r="R16" s="158">
        <f t="shared" si="16"/>
        <v>0</v>
      </c>
      <c r="S16" s="158">
        <f t="shared" si="16"/>
        <v>0</v>
      </c>
      <c r="T16" s="158">
        <f t="shared" si="16"/>
        <v>0</v>
      </c>
      <c r="U16" s="158">
        <f t="shared" si="16"/>
        <v>0</v>
      </c>
      <c r="V16" s="158">
        <f t="shared" si="16"/>
        <v>0</v>
      </c>
      <c r="W16" s="158">
        <f t="shared" si="16"/>
        <v>0</v>
      </c>
      <c r="X16" s="158">
        <f t="shared" si="16"/>
        <v>0</v>
      </c>
      <c r="Y16" s="158">
        <f t="shared" si="16"/>
        <v>0</v>
      </c>
      <c r="Z16" s="158">
        <f t="shared" si="16"/>
        <v>0</v>
      </c>
      <c r="AA16" s="158">
        <f t="shared" si="16"/>
        <v>0</v>
      </c>
      <c r="AB16" s="158">
        <f t="shared" si="16"/>
        <v>0</v>
      </c>
      <c r="AC16" s="158">
        <f t="shared" si="16"/>
        <v>0</v>
      </c>
      <c r="AD16" s="158">
        <f t="shared" si="16"/>
        <v>0</v>
      </c>
      <c r="AE16" s="158">
        <f t="shared" si="16"/>
        <v>0</v>
      </c>
      <c r="AF16" s="158">
        <f t="shared" si="16"/>
        <v>0</v>
      </c>
      <c r="AG16" s="158">
        <f t="shared" si="16"/>
        <v>0</v>
      </c>
      <c r="AH16" s="158">
        <f t="shared" si="16"/>
        <v>0</v>
      </c>
      <c r="AI16" s="158">
        <f t="shared" si="16"/>
        <v>0</v>
      </c>
      <c r="AJ16" s="158">
        <f t="shared" si="16"/>
        <v>0</v>
      </c>
      <c r="AK16" s="158">
        <f t="shared" si="16"/>
        <v>0</v>
      </c>
      <c r="AL16" s="158">
        <f t="shared" si="16"/>
        <v>0</v>
      </c>
      <c r="AM16" s="158">
        <f t="shared" si="16"/>
        <v>0</v>
      </c>
      <c r="AN16" s="158">
        <f t="shared" si="16"/>
        <v>0</v>
      </c>
      <c r="AO16" s="158">
        <f t="shared" si="16"/>
        <v>0</v>
      </c>
      <c r="AP16" s="158">
        <f t="shared" si="16"/>
        <v>0</v>
      </c>
      <c r="AQ16" s="158">
        <f t="shared" si="16"/>
        <v>0</v>
      </c>
      <c r="AR16" s="158">
        <f t="shared" si="16"/>
        <v>0</v>
      </c>
      <c r="AS16" s="158">
        <f t="shared" si="16"/>
        <v>0</v>
      </c>
      <c r="AT16" s="158">
        <f t="shared" si="16"/>
        <v>0</v>
      </c>
      <c r="AU16" s="158">
        <f t="shared" si="16"/>
        <v>0</v>
      </c>
      <c r="AV16" s="158">
        <f t="shared" si="16"/>
        <v>0</v>
      </c>
      <c r="AW16" s="158">
        <f t="shared" si="16"/>
        <v>0</v>
      </c>
      <c r="AX16" s="158">
        <f t="shared" si="16"/>
        <v>0</v>
      </c>
      <c r="AY16" s="158">
        <f t="shared" si="16"/>
        <v>0</v>
      </c>
      <c r="AZ16" s="158">
        <f t="shared" si="16"/>
        <v>0</v>
      </c>
      <c r="BA16" s="158">
        <f t="shared" si="16"/>
        <v>0</v>
      </c>
      <c r="BB16" s="158">
        <f t="shared" si="16"/>
        <v>0</v>
      </c>
      <c r="BC16" s="158">
        <f t="shared" si="16"/>
        <v>0</v>
      </c>
      <c r="BD16" s="158">
        <f t="shared" si="16"/>
        <v>0</v>
      </c>
      <c r="BE16" s="158">
        <f t="shared" si="16"/>
        <v>0</v>
      </c>
      <c r="BF16" s="158">
        <f t="shared" si="16"/>
        <v>0</v>
      </c>
      <c r="BG16" s="158">
        <f t="shared" si="16"/>
        <v>0</v>
      </c>
      <c r="BH16" s="158">
        <f t="shared" si="16"/>
        <v>0</v>
      </c>
      <c r="BI16" s="158">
        <f t="shared" si="16"/>
        <v>0</v>
      </c>
      <c r="BJ16" s="158">
        <f t="shared" si="16"/>
        <v>0</v>
      </c>
      <c r="BK16" s="158">
        <f t="shared" si="16"/>
        <v>0</v>
      </c>
      <c r="BL16" s="158">
        <f t="shared" si="16"/>
        <v>0</v>
      </c>
      <c r="BM16" s="158">
        <f t="shared" si="16"/>
        <v>0</v>
      </c>
      <c r="BN16" s="158">
        <f t="shared" si="16"/>
        <v>0</v>
      </c>
      <c r="BO16" s="158">
        <f t="shared" si="16"/>
        <v>0</v>
      </c>
      <c r="BP16" s="158">
        <f t="shared" si="16"/>
        <v>0</v>
      </c>
      <c r="BQ16" s="158">
        <f t="shared" si="16"/>
        <v>0</v>
      </c>
      <c r="BR16" s="158">
        <f t="shared" si="16"/>
        <v>0</v>
      </c>
      <c r="BS16" s="158">
        <f t="shared" si="16"/>
        <v>0</v>
      </c>
      <c r="BT16" s="158">
        <f t="shared" si="16"/>
        <v>0</v>
      </c>
      <c r="BU16" s="158">
        <f t="shared" si="16"/>
        <v>0</v>
      </c>
      <c r="BV16" s="158">
        <f t="shared" ref="BV16:EG16" si="17" xml:space="preserve"> IF(BV15 = 1, 1, 0)</f>
        <v>0</v>
      </c>
      <c r="BW16" s="158">
        <f t="shared" si="17"/>
        <v>0</v>
      </c>
      <c r="BX16" s="158">
        <f t="shared" si="17"/>
        <v>0</v>
      </c>
      <c r="BY16" s="158">
        <f t="shared" si="17"/>
        <v>0</v>
      </c>
      <c r="BZ16" s="158">
        <f t="shared" si="17"/>
        <v>0</v>
      </c>
      <c r="CA16" s="158">
        <f t="shared" si="17"/>
        <v>0</v>
      </c>
      <c r="CB16" s="158">
        <f t="shared" si="17"/>
        <v>0</v>
      </c>
      <c r="CC16" s="158">
        <f t="shared" si="17"/>
        <v>0</v>
      </c>
      <c r="CD16" s="158">
        <f t="shared" si="17"/>
        <v>0</v>
      </c>
      <c r="CE16" s="158">
        <f t="shared" si="17"/>
        <v>0</v>
      </c>
      <c r="CF16" s="158">
        <f t="shared" si="17"/>
        <v>0</v>
      </c>
      <c r="CG16" s="158">
        <f t="shared" si="17"/>
        <v>0</v>
      </c>
      <c r="CH16" s="158">
        <f t="shared" si="17"/>
        <v>0</v>
      </c>
      <c r="CI16" s="158">
        <f t="shared" si="17"/>
        <v>0</v>
      </c>
      <c r="CJ16" s="158">
        <f t="shared" si="17"/>
        <v>0</v>
      </c>
      <c r="CK16" s="158">
        <f t="shared" si="17"/>
        <v>0</v>
      </c>
      <c r="CL16" s="158">
        <f t="shared" si="17"/>
        <v>0</v>
      </c>
      <c r="CM16" s="158">
        <f t="shared" si="17"/>
        <v>0</v>
      </c>
      <c r="CN16" s="158">
        <f t="shared" si="17"/>
        <v>0</v>
      </c>
      <c r="CO16" s="158">
        <f t="shared" si="17"/>
        <v>0</v>
      </c>
      <c r="CP16" s="158">
        <f t="shared" si="17"/>
        <v>0</v>
      </c>
      <c r="CQ16" s="158">
        <f t="shared" si="17"/>
        <v>0</v>
      </c>
      <c r="CR16" s="158">
        <f t="shared" si="17"/>
        <v>0</v>
      </c>
      <c r="CS16" s="158">
        <f t="shared" si="17"/>
        <v>0</v>
      </c>
      <c r="CT16" s="158">
        <f t="shared" si="17"/>
        <v>0</v>
      </c>
      <c r="CU16" s="158">
        <f t="shared" si="17"/>
        <v>0</v>
      </c>
      <c r="CV16" s="158">
        <f t="shared" si="17"/>
        <v>0</v>
      </c>
      <c r="CW16" s="158">
        <f t="shared" si="17"/>
        <v>0</v>
      </c>
      <c r="CX16" s="158">
        <f t="shared" si="17"/>
        <v>0</v>
      </c>
      <c r="CY16" s="158">
        <f t="shared" si="17"/>
        <v>0</v>
      </c>
      <c r="CZ16" s="158">
        <f t="shared" si="17"/>
        <v>0</v>
      </c>
      <c r="DA16" s="158">
        <f t="shared" si="17"/>
        <v>0</v>
      </c>
      <c r="DB16" s="158">
        <f t="shared" si="17"/>
        <v>0</v>
      </c>
      <c r="DC16" s="158">
        <f t="shared" si="17"/>
        <v>0</v>
      </c>
      <c r="DD16" s="158">
        <f t="shared" si="17"/>
        <v>0</v>
      </c>
      <c r="DE16" s="158">
        <f t="shared" si="17"/>
        <v>0</v>
      </c>
      <c r="DF16" s="158">
        <f t="shared" si="17"/>
        <v>0</v>
      </c>
      <c r="DG16" s="158">
        <f t="shared" si="17"/>
        <v>0</v>
      </c>
      <c r="DH16" s="158">
        <f t="shared" si="17"/>
        <v>0</v>
      </c>
      <c r="DI16" s="158">
        <f t="shared" si="17"/>
        <v>0</v>
      </c>
      <c r="DJ16" s="158">
        <f t="shared" si="17"/>
        <v>0</v>
      </c>
      <c r="DK16" s="158">
        <f t="shared" si="17"/>
        <v>0</v>
      </c>
      <c r="DL16" s="158">
        <f t="shared" si="17"/>
        <v>0</v>
      </c>
      <c r="DM16" s="158">
        <f t="shared" si="17"/>
        <v>0</v>
      </c>
      <c r="DN16" s="158">
        <f t="shared" si="17"/>
        <v>0</v>
      </c>
      <c r="DO16" s="158">
        <f t="shared" si="17"/>
        <v>0</v>
      </c>
      <c r="DP16" s="158">
        <f t="shared" si="17"/>
        <v>0</v>
      </c>
      <c r="DQ16" s="158">
        <f t="shared" si="17"/>
        <v>0</v>
      </c>
      <c r="DR16" s="158">
        <f t="shared" si="17"/>
        <v>0</v>
      </c>
      <c r="DS16" s="158">
        <f t="shared" si="17"/>
        <v>0</v>
      </c>
      <c r="DT16" s="158">
        <f t="shared" si="17"/>
        <v>0</v>
      </c>
      <c r="DU16" s="158">
        <f t="shared" si="17"/>
        <v>0</v>
      </c>
      <c r="DV16" s="158">
        <f t="shared" si="17"/>
        <v>0</v>
      </c>
      <c r="DW16" s="158">
        <f t="shared" si="17"/>
        <v>0</v>
      </c>
      <c r="DX16" s="158">
        <f t="shared" si="17"/>
        <v>0</v>
      </c>
      <c r="DY16" s="158">
        <f t="shared" si="17"/>
        <v>0</v>
      </c>
      <c r="DZ16" s="158">
        <f t="shared" si="17"/>
        <v>0</v>
      </c>
      <c r="EA16" s="158">
        <f t="shared" si="17"/>
        <v>0</v>
      </c>
      <c r="EB16" s="158">
        <f t="shared" si="17"/>
        <v>0</v>
      </c>
      <c r="EC16" s="158">
        <f t="shared" si="17"/>
        <v>0</v>
      </c>
      <c r="ED16" s="158">
        <f t="shared" si="17"/>
        <v>0</v>
      </c>
      <c r="EE16" s="158">
        <f t="shared" si="17"/>
        <v>0</v>
      </c>
      <c r="EF16" s="158">
        <f t="shared" si="17"/>
        <v>0</v>
      </c>
      <c r="EG16" s="158">
        <f t="shared" si="17"/>
        <v>0</v>
      </c>
      <c r="EH16" s="158">
        <f t="shared" ref="EH16:GG16" si="18" xml:space="preserve"> IF(EH15 = 1, 1, 0)</f>
        <v>0</v>
      </c>
      <c r="EI16" s="158">
        <f t="shared" si="18"/>
        <v>0</v>
      </c>
      <c r="EJ16" s="158">
        <f t="shared" si="18"/>
        <v>0</v>
      </c>
      <c r="EK16" s="158">
        <f t="shared" si="18"/>
        <v>0</v>
      </c>
      <c r="EL16" s="158">
        <f t="shared" si="18"/>
        <v>0</v>
      </c>
      <c r="EM16" s="158">
        <f t="shared" si="18"/>
        <v>0</v>
      </c>
      <c r="EN16" s="158">
        <f t="shared" si="18"/>
        <v>0</v>
      </c>
      <c r="EO16" s="158">
        <f t="shared" si="18"/>
        <v>0</v>
      </c>
      <c r="EP16" s="158">
        <f t="shared" si="18"/>
        <v>0</v>
      </c>
      <c r="EQ16" s="158">
        <f t="shared" si="18"/>
        <v>0</v>
      </c>
      <c r="ER16" s="158">
        <f t="shared" si="18"/>
        <v>0</v>
      </c>
      <c r="ES16" s="158">
        <f t="shared" si="18"/>
        <v>0</v>
      </c>
      <c r="ET16" s="158">
        <f t="shared" si="18"/>
        <v>0</v>
      </c>
      <c r="EU16" s="158">
        <f t="shared" si="18"/>
        <v>0</v>
      </c>
      <c r="EV16" s="158">
        <f t="shared" si="18"/>
        <v>0</v>
      </c>
      <c r="EW16" s="158">
        <f t="shared" si="18"/>
        <v>0</v>
      </c>
      <c r="EX16" s="158">
        <f t="shared" si="18"/>
        <v>0</v>
      </c>
      <c r="EY16" s="158">
        <f t="shared" si="18"/>
        <v>0</v>
      </c>
      <c r="EZ16" s="158">
        <f t="shared" si="18"/>
        <v>0</v>
      </c>
      <c r="FA16" s="158">
        <f t="shared" si="18"/>
        <v>0</v>
      </c>
      <c r="FB16" s="158">
        <f t="shared" si="18"/>
        <v>0</v>
      </c>
      <c r="FC16" s="158">
        <f t="shared" si="18"/>
        <v>0</v>
      </c>
      <c r="FD16" s="158">
        <f t="shared" si="18"/>
        <v>0</v>
      </c>
      <c r="FE16" s="158">
        <f t="shared" si="18"/>
        <v>0</v>
      </c>
      <c r="FF16" s="158">
        <f t="shared" si="18"/>
        <v>0</v>
      </c>
      <c r="FG16" s="158">
        <f t="shared" si="18"/>
        <v>0</v>
      </c>
      <c r="FH16" s="158">
        <f t="shared" si="18"/>
        <v>0</v>
      </c>
      <c r="FI16" s="158">
        <f t="shared" si="18"/>
        <v>0</v>
      </c>
      <c r="FJ16" s="158">
        <f t="shared" si="18"/>
        <v>0</v>
      </c>
      <c r="FK16" s="158">
        <f t="shared" si="18"/>
        <v>0</v>
      </c>
      <c r="FL16" s="158">
        <f t="shared" si="18"/>
        <v>0</v>
      </c>
      <c r="FM16" s="158">
        <f t="shared" si="18"/>
        <v>0</v>
      </c>
      <c r="FN16" s="158">
        <f t="shared" si="18"/>
        <v>0</v>
      </c>
      <c r="FO16" s="158">
        <f t="shared" si="18"/>
        <v>0</v>
      </c>
      <c r="FP16" s="158">
        <f t="shared" si="18"/>
        <v>0</v>
      </c>
      <c r="FQ16" s="158">
        <f t="shared" si="18"/>
        <v>0</v>
      </c>
      <c r="FR16" s="158">
        <f t="shared" si="18"/>
        <v>0</v>
      </c>
      <c r="FS16" s="158">
        <f t="shared" si="18"/>
        <v>0</v>
      </c>
      <c r="FT16" s="158">
        <f t="shared" si="18"/>
        <v>0</v>
      </c>
      <c r="FU16" s="158">
        <f t="shared" si="18"/>
        <v>0</v>
      </c>
      <c r="FV16" s="158">
        <f t="shared" si="18"/>
        <v>0</v>
      </c>
      <c r="FW16" s="158">
        <f t="shared" si="18"/>
        <v>0</v>
      </c>
      <c r="FX16" s="158">
        <f t="shared" si="18"/>
        <v>0</v>
      </c>
      <c r="FY16" s="158">
        <f t="shared" si="18"/>
        <v>0</v>
      </c>
      <c r="FZ16" s="158">
        <f t="shared" si="18"/>
        <v>0</v>
      </c>
      <c r="GA16" s="158">
        <f t="shared" si="18"/>
        <v>0</v>
      </c>
      <c r="GB16" s="158">
        <f t="shared" si="18"/>
        <v>0</v>
      </c>
      <c r="GC16" s="158">
        <f t="shared" si="18"/>
        <v>0</v>
      </c>
      <c r="GD16" s="158">
        <f t="shared" si="18"/>
        <v>0</v>
      </c>
      <c r="GE16" s="158">
        <f t="shared" si="18"/>
        <v>0</v>
      </c>
      <c r="GF16" s="158">
        <f t="shared" si="18"/>
        <v>0</v>
      </c>
      <c r="GG16" s="158">
        <f t="shared" si="18"/>
        <v>0</v>
      </c>
      <c r="GH16" s="158">
        <f xml:space="preserve"> IF(GH15 = 1, 1, 0)</f>
        <v>0</v>
      </c>
      <c r="GI16" s="158">
        <f xml:space="preserve"> IF(GI15 = 1, 1, 0)</f>
        <v>0</v>
      </c>
      <c r="GJ16" s="158">
        <f xml:space="preserve"> IF(GJ15 = 1, 1, 0)</f>
        <v>0</v>
      </c>
    </row>
    <row r="17" spans="1:192" outlineLevel="1" x14ac:dyDescent="0.35">
      <c r="E17" s="2"/>
      <c r="F17" s="2"/>
      <c r="G17" s="2"/>
      <c r="H17" s="2"/>
      <c r="I17" s="14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</row>
    <row r="18" spans="1:192" outlineLevel="1" collapsed="1" x14ac:dyDescent="0.35">
      <c r="B18" s="13" t="s">
        <v>933</v>
      </c>
      <c r="E18" s="2"/>
      <c r="F18" s="2"/>
      <c r="G18" s="2"/>
      <c r="H18" s="2"/>
      <c r="I18" s="14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</row>
    <row r="19" spans="1:192" s="478" customFormat="1" hidden="1" outlineLevel="2" x14ac:dyDescent="0.35">
      <c r="A19" s="534"/>
      <c r="B19" s="534"/>
      <c r="C19" s="535"/>
      <c r="D19" s="536"/>
      <c r="E19" s="537" t="str">
        <f xml:space="preserve"> InpC!E$13</f>
        <v>First date of time rulers</v>
      </c>
      <c r="F19" s="537">
        <f xml:space="preserve"> InpC!F$13</f>
        <v>46023</v>
      </c>
      <c r="G19" s="537" t="str">
        <f xml:space="preserve"> InpC!G$13</f>
        <v>date</v>
      </c>
      <c r="H19" s="538"/>
      <c r="I19" s="526"/>
      <c r="J19" s="538"/>
      <c r="K19" s="538"/>
      <c r="L19" s="538"/>
      <c r="M19" s="538"/>
      <c r="N19" s="538"/>
      <c r="O19" s="538"/>
      <c r="P19" s="538"/>
      <c r="Q19" s="538"/>
      <c r="R19" s="538"/>
      <c r="S19" s="538"/>
      <c r="T19" s="538"/>
      <c r="U19" s="538"/>
      <c r="V19" s="538"/>
      <c r="W19" s="538"/>
      <c r="X19" s="538"/>
      <c r="Y19" s="538"/>
      <c r="Z19" s="538"/>
      <c r="AA19" s="538"/>
      <c r="AB19" s="538"/>
      <c r="AC19" s="538"/>
      <c r="AD19" s="538"/>
      <c r="AE19" s="538"/>
      <c r="AF19" s="538"/>
      <c r="AG19" s="538"/>
      <c r="AH19" s="538"/>
      <c r="AI19" s="538"/>
      <c r="AJ19" s="538"/>
      <c r="AK19" s="538"/>
      <c r="AL19" s="538"/>
      <c r="AM19" s="538"/>
      <c r="AN19" s="538"/>
      <c r="AO19" s="538"/>
      <c r="AP19" s="538"/>
      <c r="AQ19" s="538"/>
      <c r="AR19" s="538"/>
      <c r="AS19" s="538"/>
      <c r="AT19" s="538"/>
      <c r="AU19" s="538"/>
      <c r="AV19" s="538"/>
      <c r="AW19" s="538"/>
      <c r="AX19" s="538"/>
      <c r="AY19" s="538"/>
      <c r="AZ19" s="538"/>
      <c r="BA19" s="538"/>
      <c r="BB19" s="538"/>
      <c r="BC19" s="538"/>
      <c r="BD19" s="538"/>
      <c r="BE19" s="538"/>
      <c r="BF19" s="538"/>
      <c r="BG19" s="538"/>
      <c r="BH19" s="538"/>
      <c r="BI19" s="538"/>
      <c r="BJ19" s="538"/>
      <c r="BK19" s="538"/>
      <c r="BL19" s="538"/>
      <c r="BM19" s="538"/>
      <c r="BN19" s="538"/>
      <c r="BO19" s="538"/>
      <c r="BP19" s="538"/>
      <c r="BQ19" s="538"/>
      <c r="BR19" s="538"/>
      <c r="BS19" s="538"/>
      <c r="BT19" s="538"/>
      <c r="BU19" s="538"/>
      <c r="BV19" s="538"/>
      <c r="BW19" s="538"/>
      <c r="BX19" s="538"/>
      <c r="BY19" s="538"/>
      <c r="BZ19" s="538"/>
      <c r="CA19" s="538"/>
      <c r="CB19" s="538"/>
      <c r="CC19" s="538"/>
      <c r="CD19" s="538"/>
      <c r="CE19" s="538"/>
      <c r="CF19" s="538"/>
      <c r="CG19" s="538"/>
      <c r="CH19" s="538"/>
      <c r="CI19" s="538"/>
      <c r="CJ19" s="538"/>
      <c r="CK19" s="538"/>
      <c r="CL19" s="538"/>
      <c r="CM19" s="538"/>
      <c r="CN19" s="538"/>
      <c r="CO19" s="538"/>
      <c r="CP19" s="538"/>
      <c r="CQ19" s="538"/>
      <c r="CR19" s="538"/>
      <c r="CS19" s="538"/>
      <c r="CT19" s="538"/>
      <c r="CU19" s="538"/>
      <c r="CV19" s="538"/>
      <c r="CW19" s="538"/>
      <c r="CX19" s="538"/>
      <c r="CY19" s="538"/>
      <c r="CZ19" s="538"/>
      <c r="DA19" s="538"/>
      <c r="DB19" s="538"/>
      <c r="DC19" s="538"/>
      <c r="DD19" s="538"/>
      <c r="DE19" s="538"/>
      <c r="DF19" s="538"/>
      <c r="DG19" s="538"/>
      <c r="DH19" s="538"/>
      <c r="DI19" s="538"/>
      <c r="DJ19" s="538"/>
      <c r="DK19" s="538"/>
      <c r="DL19" s="538"/>
      <c r="DM19" s="538"/>
      <c r="DN19" s="538"/>
      <c r="DO19" s="538"/>
      <c r="DP19" s="538"/>
      <c r="DQ19" s="538"/>
      <c r="DR19" s="538"/>
      <c r="DS19" s="538"/>
      <c r="DT19" s="538"/>
      <c r="DU19" s="538"/>
      <c r="DV19" s="538"/>
      <c r="DW19" s="538"/>
      <c r="DX19" s="538"/>
      <c r="DY19" s="538"/>
      <c r="DZ19" s="538"/>
      <c r="EA19" s="538"/>
      <c r="EB19" s="538"/>
      <c r="EC19" s="538"/>
      <c r="ED19" s="538"/>
      <c r="EE19" s="538"/>
      <c r="EF19" s="538"/>
      <c r="EG19" s="538"/>
      <c r="EH19" s="538"/>
      <c r="EI19" s="538"/>
      <c r="EJ19" s="538"/>
      <c r="EK19" s="538"/>
      <c r="EL19" s="538"/>
      <c r="EM19" s="538"/>
      <c r="EN19" s="538"/>
      <c r="EO19" s="538"/>
      <c r="EP19" s="538"/>
      <c r="EQ19" s="538"/>
      <c r="ER19" s="538"/>
      <c r="ES19" s="538"/>
      <c r="ET19" s="538"/>
      <c r="EU19" s="538"/>
      <c r="EV19" s="538"/>
      <c r="EW19" s="538"/>
      <c r="EX19" s="538"/>
      <c r="EY19" s="538"/>
      <c r="EZ19" s="538"/>
      <c r="FA19" s="538"/>
      <c r="FB19" s="538"/>
      <c r="FC19" s="538"/>
      <c r="FD19" s="538"/>
      <c r="FE19" s="538"/>
      <c r="FF19" s="538"/>
      <c r="FG19" s="538"/>
      <c r="FH19" s="538"/>
      <c r="FI19" s="538"/>
      <c r="FJ19" s="538"/>
      <c r="FK19" s="538"/>
      <c r="FL19" s="538"/>
      <c r="FM19" s="538"/>
      <c r="FN19" s="538"/>
      <c r="FO19" s="538"/>
      <c r="FP19" s="538"/>
      <c r="FQ19" s="538"/>
      <c r="FR19" s="538"/>
      <c r="FS19" s="538"/>
      <c r="FT19" s="538"/>
      <c r="FU19" s="538"/>
      <c r="FV19" s="538"/>
      <c r="FW19" s="538"/>
      <c r="FX19" s="538"/>
      <c r="FY19" s="538"/>
      <c r="FZ19" s="538"/>
      <c r="GA19" s="538"/>
      <c r="GB19" s="538"/>
      <c r="GC19" s="538"/>
      <c r="GD19" s="538"/>
      <c r="GE19" s="538"/>
      <c r="GF19" s="538"/>
      <c r="GG19" s="538"/>
      <c r="GH19" s="538"/>
      <c r="GI19" s="538"/>
      <c r="GJ19" s="538"/>
    </row>
    <row r="20" spans="1:192" hidden="1" outlineLevel="2" x14ac:dyDescent="0.35">
      <c r="A20" s="47"/>
      <c r="C20" s="48"/>
      <c r="D20" s="49"/>
      <c r="E20" s="248" t="str">
        <f xml:space="preserve"> Time!E$61</f>
        <v>End of construction period date</v>
      </c>
      <c r="F20" s="248">
        <f xml:space="preserve"> Time!F$61</f>
        <v>47483</v>
      </c>
      <c r="G20" s="248" t="str">
        <f xml:space="preserve"> Time!G$61</f>
        <v>date</v>
      </c>
      <c r="H20" s="40"/>
      <c r="I20" s="23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0"/>
      <c r="FG20" s="40"/>
      <c r="FH20" s="40"/>
      <c r="FI20" s="40"/>
      <c r="FJ20" s="40"/>
      <c r="FK20" s="40"/>
      <c r="FL20" s="40"/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</row>
    <row r="21" spans="1:192" hidden="1" outlineLevel="2" x14ac:dyDescent="0.35">
      <c r="A21" s="47"/>
      <c r="C21" s="48"/>
      <c r="D21" s="49"/>
      <c r="E21" s="441" t="str">
        <f xml:space="preserve"> InpC!E$141</f>
        <v>Months in year</v>
      </c>
      <c r="F21" s="441">
        <f xml:space="preserve"> InpC!F$141</f>
        <v>12</v>
      </c>
      <c r="G21" s="441" t="str">
        <f xml:space="preserve"> InpC!G$141</f>
        <v>months</v>
      </c>
      <c r="H21" s="40"/>
      <c r="I21" s="23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</row>
    <row r="22" spans="1:192" hidden="1" outlineLevel="2" x14ac:dyDescent="0.35">
      <c r="E22" s="2" t="s">
        <v>930</v>
      </c>
      <c r="F22" s="2">
        <f xml:space="preserve"> ROUND(YEARFRAC(EOMONTH(F19, -1) +1, EOMONTH(F20, 0)) * F21, 0)</f>
        <v>48</v>
      </c>
      <c r="G22" s="2" t="s">
        <v>10</v>
      </c>
      <c r="H22" s="2"/>
      <c r="I22" s="14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</row>
    <row r="23" spans="1:192" hidden="1" outlineLevel="2" x14ac:dyDescent="0.35">
      <c r="E23" s="2"/>
      <c r="F23" s="2"/>
      <c r="G23" s="2"/>
      <c r="H23" s="2"/>
      <c r="I23" s="14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</row>
    <row r="24" spans="1:192" hidden="1" outlineLevel="2" x14ac:dyDescent="0.35">
      <c r="E24" s="11" t="str">
        <f t="shared" ref="E24:G24" si="19" xml:space="preserve"> E$22</f>
        <v>Number of monthly periods</v>
      </c>
      <c r="F24" s="11">
        <f t="shared" si="19"/>
        <v>48</v>
      </c>
      <c r="G24" s="11" t="str">
        <f t="shared" si="19"/>
        <v>months</v>
      </c>
      <c r="H24" s="2"/>
      <c r="I24" s="14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</row>
    <row r="25" spans="1:192" s="523" customFormat="1" hidden="1" outlineLevel="2" x14ac:dyDescent="0.35">
      <c r="A25" s="614"/>
      <c r="B25" s="614"/>
      <c r="C25" s="615"/>
      <c r="D25" s="616"/>
      <c r="E25" s="618" t="str">
        <f t="shared" ref="E25:AJ25" si="20" xml:space="preserve"> E$10</f>
        <v>Model column counter</v>
      </c>
      <c r="F25" s="618">
        <f t="shared" si="20"/>
        <v>0</v>
      </c>
      <c r="G25" s="618" t="str">
        <f t="shared" si="20"/>
        <v>counter</v>
      </c>
      <c r="H25" s="618">
        <f t="shared" si="20"/>
        <v>76636</v>
      </c>
      <c r="I25" s="618">
        <f t="shared" si="20"/>
        <v>0</v>
      </c>
      <c r="J25" s="618">
        <f t="shared" si="20"/>
        <v>1</v>
      </c>
      <c r="K25" s="618">
        <f t="shared" si="20"/>
        <v>2</v>
      </c>
      <c r="L25" s="618">
        <f t="shared" si="20"/>
        <v>3</v>
      </c>
      <c r="M25" s="618">
        <f t="shared" si="20"/>
        <v>4</v>
      </c>
      <c r="N25" s="618">
        <f t="shared" si="20"/>
        <v>5</v>
      </c>
      <c r="O25" s="618">
        <f t="shared" si="20"/>
        <v>6</v>
      </c>
      <c r="P25" s="618">
        <f t="shared" si="20"/>
        <v>7</v>
      </c>
      <c r="Q25" s="618">
        <f t="shared" si="20"/>
        <v>8</v>
      </c>
      <c r="R25" s="618">
        <f t="shared" si="20"/>
        <v>9</v>
      </c>
      <c r="S25" s="618">
        <f t="shared" si="20"/>
        <v>10</v>
      </c>
      <c r="T25" s="618">
        <f t="shared" si="20"/>
        <v>11</v>
      </c>
      <c r="U25" s="618">
        <f t="shared" si="20"/>
        <v>12</v>
      </c>
      <c r="V25" s="618">
        <f t="shared" si="20"/>
        <v>13</v>
      </c>
      <c r="W25" s="618">
        <f t="shared" si="20"/>
        <v>14</v>
      </c>
      <c r="X25" s="618">
        <f t="shared" si="20"/>
        <v>15</v>
      </c>
      <c r="Y25" s="618">
        <f t="shared" si="20"/>
        <v>16</v>
      </c>
      <c r="Z25" s="618">
        <f t="shared" si="20"/>
        <v>17</v>
      </c>
      <c r="AA25" s="618">
        <f t="shared" si="20"/>
        <v>18</v>
      </c>
      <c r="AB25" s="618">
        <f t="shared" si="20"/>
        <v>19</v>
      </c>
      <c r="AC25" s="618">
        <f t="shared" si="20"/>
        <v>20</v>
      </c>
      <c r="AD25" s="618">
        <f t="shared" si="20"/>
        <v>21</v>
      </c>
      <c r="AE25" s="618">
        <f t="shared" si="20"/>
        <v>22</v>
      </c>
      <c r="AF25" s="618">
        <f t="shared" si="20"/>
        <v>23</v>
      </c>
      <c r="AG25" s="618">
        <f t="shared" si="20"/>
        <v>24</v>
      </c>
      <c r="AH25" s="618">
        <f t="shared" si="20"/>
        <v>25</v>
      </c>
      <c r="AI25" s="618">
        <f t="shared" si="20"/>
        <v>26</v>
      </c>
      <c r="AJ25" s="618">
        <f t="shared" si="20"/>
        <v>27</v>
      </c>
      <c r="AK25" s="618">
        <f t="shared" ref="AK25:BP25" si="21" xml:space="preserve"> AK$10</f>
        <v>28</v>
      </c>
      <c r="AL25" s="618">
        <f t="shared" si="21"/>
        <v>29</v>
      </c>
      <c r="AM25" s="618">
        <f t="shared" si="21"/>
        <v>30</v>
      </c>
      <c r="AN25" s="618">
        <f t="shared" si="21"/>
        <v>31</v>
      </c>
      <c r="AO25" s="618">
        <f t="shared" si="21"/>
        <v>32</v>
      </c>
      <c r="AP25" s="618">
        <f t="shared" si="21"/>
        <v>33</v>
      </c>
      <c r="AQ25" s="618">
        <f t="shared" si="21"/>
        <v>34</v>
      </c>
      <c r="AR25" s="618">
        <f t="shared" si="21"/>
        <v>35</v>
      </c>
      <c r="AS25" s="618">
        <f t="shared" si="21"/>
        <v>36</v>
      </c>
      <c r="AT25" s="618">
        <f t="shared" si="21"/>
        <v>37</v>
      </c>
      <c r="AU25" s="618">
        <f t="shared" si="21"/>
        <v>38</v>
      </c>
      <c r="AV25" s="618">
        <f t="shared" si="21"/>
        <v>39</v>
      </c>
      <c r="AW25" s="618">
        <f t="shared" si="21"/>
        <v>40</v>
      </c>
      <c r="AX25" s="618">
        <f t="shared" si="21"/>
        <v>41</v>
      </c>
      <c r="AY25" s="618">
        <f t="shared" si="21"/>
        <v>42</v>
      </c>
      <c r="AZ25" s="618">
        <f t="shared" si="21"/>
        <v>43</v>
      </c>
      <c r="BA25" s="618">
        <f t="shared" si="21"/>
        <v>44</v>
      </c>
      <c r="BB25" s="618">
        <f t="shared" si="21"/>
        <v>45</v>
      </c>
      <c r="BC25" s="618">
        <f t="shared" si="21"/>
        <v>46</v>
      </c>
      <c r="BD25" s="618">
        <f t="shared" si="21"/>
        <v>47</v>
      </c>
      <c r="BE25" s="618">
        <f t="shared" si="21"/>
        <v>48</v>
      </c>
      <c r="BF25" s="618">
        <f t="shared" si="21"/>
        <v>49</v>
      </c>
      <c r="BG25" s="618">
        <f t="shared" si="21"/>
        <v>50</v>
      </c>
      <c r="BH25" s="618">
        <f t="shared" si="21"/>
        <v>51</v>
      </c>
      <c r="BI25" s="618">
        <f t="shared" si="21"/>
        <v>52</v>
      </c>
      <c r="BJ25" s="618">
        <f t="shared" si="21"/>
        <v>53</v>
      </c>
      <c r="BK25" s="618">
        <f t="shared" si="21"/>
        <v>54</v>
      </c>
      <c r="BL25" s="618">
        <f t="shared" si="21"/>
        <v>55</v>
      </c>
      <c r="BM25" s="618">
        <f t="shared" si="21"/>
        <v>56</v>
      </c>
      <c r="BN25" s="618">
        <f t="shared" si="21"/>
        <v>57</v>
      </c>
      <c r="BO25" s="618">
        <f t="shared" si="21"/>
        <v>58</v>
      </c>
      <c r="BP25" s="618">
        <f t="shared" si="21"/>
        <v>59</v>
      </c>
      <c r="BQ25" s="618">
        <f t="shared" ref="BQ25:CV25" si="22" xml:space="preserve"> BQ$10</f>
        <v>60</v>
      </c>
      <c r="BR25" s="618">
        <f t="shared" si="22"/>
        <v>61</v>
      </c>
      <c r="BS25" s="618">
        <f t="shared" si="22"/>
        <v>62</v>
      </c>
      <c r="BT25" s="618">
        <f t="shared" si="22"/>
        <v>63</v>
      </c>
      <c r="BU25" s="618">
        <f t="shared" si="22"/>
        <v>64</v>
      </c>
      <c r="BV25" s="618">
        <f t="shared" si="22"/>
        <v>65</v>
      </c>
      <c r="BW25" s="618">
        <f t="shared" si="22"/>
        <v>66</v>
      </c>
      <c r="BX25" s="618">
        <f t="shared" si="22"/>
        <v>67</v>
      </c>
      <c r="BY25" s="618">
        <f t="shared" si="22"/>
        <v>68</v>
      </c>
      <c r="BZ25" s="618">
        <f t="shared" si="22"/>
        <v>69</v>
      </c>
      <c r="CA25" s="618">
        <f t="shared" si="22"/>
        <v>70</v>
      </c>
      <c r="CB25" s="618">
        <f t="shared" si="22"/>
        <v>71</v>
      </c>
      <c r="CC25" s="618">
        <f t="shared" si="22"/>
        <v>72</v>
      </c>
      <c r="CD25" s="618">
        <f t="shared" si="22"/>
        <v>73</v>
      </c>
      <c r="CE25" s="618">
        <f t="shared" si="22"/>
        <v>74</v>
      </c>
      <c r="CF25" s="618">
        <f t="shared" si="22"/>
        <v>75</v>
      </c>
      <c r="CG25" s="618">
        <f t="shared" si="22"/>
        <v>76</v>
      </c>
      <c r="CH25" s="618">
        <f t="shared" si="22"/>
        <v>77</v>
      </c>
      <c r="CI25" s="618">
        <f t="shared" si="22"/>
        <v>78</v>
      </c>
      <c r="CJ25" s="618">
        <f t="shared" si="22"/>
        <v>79</v>
      </c>
      <c r="CK25" s="618">
        <f t="shared" si="22"/>
        <v>80</v>
      </c>
      <c r="CL25" s="618">
        <f t="shared" si="22"/>
        <v>81</v>
      </c>
      <c r="CM25" s="618">
        <f t="shared" si="22"/>
        <v>82</v>
      </c>
      <c r="CN25" s="618">
        <f t="shared" si="22"/>
        <v>83</v>
      </c>
      <c r="CO25" s="618">
        <f t="shared" si="22"/>
        <v>84</v>
      </c>
      <c r="CP25" s="618">
        <f t="shared" si="22"/>
        <v>85</v>
      </c>
      <c r="CQ25" s="618">
        <f t="shared" si="22"/>
        <v>86</v>
      </c>
      <c r="CR25" s="618">
        <f t="shared" si="22"/>
        <v>87</v>
      </c>
      <c r="CS25" s="618">
        <f t="shared" si="22"/>
        <v>88</v>
      </c>
      <c r="CT25" s="618">
        <f t="shared" si="22"/>
        <v>89</v>
      </c>
      <c r="CU25" s="618">
        <f t="shared" si="22"/>
        <v>90</v>
      </c>
      <c r="CV25" s="618">
        <f t="shared" si="22"/>
        <v>91</v>
      </c>
      <c r="CW25" s="618">
        <f t="shared" ref="CW25:EB25" si="23" xml:space="preserve"> CW$10</f>
        <v>92</v>
      </c>
      <c r="CX25" s="618">
        <f t="shared" si="23"/>
        <v>93</v>
      </c>
      <c r="CY25" s="618">
        <f t="shared" si="23"/>
        <v>94</v>
      </c>
      <c r="CZ25" s="618">
        <f t="shared" si="23"/>
        <v>95</v>
      </c>
      <c r="DA25" s="618">
        <f t="shared" si="23"/>
        <v>96</v>
      </c>
      <c r="DB25" s="618">
        <f t="shared" si="23"/>
        <v>97</v>
      </c>
      <c r="DC25" s="618">
        <f t="shared" si="23"/>
        <v>98</v>
      </c>
      <c r="DD25" s="618">
        <f t="shared" si="23"/>
        <v>99</v>
      </c>
      <c r="DE25" s="618">
        <f t="shared" si="23"/>
        <v>100</v>
      </c>
      <c r="DF25" s="618">
        <f t="shared" si="23"/>
        <v>101</v>
      </c>
      <c r="DG25" s="618">
        <f t="shared" si="23"/>
        <v>102</v>
      </c>
      <c r="DH25" s="618">
        <f t="shared" si="23"/>
        <v>103</v>
      </c>
      <c r="DI25" s="618">
        <f t="shared" si="23"/>
        <v>104</v>
      </c>
      <c r="DJ25" s="618">
        <f t="shared" si="23"/>
        <v>105</v>
      </c>
      <c r="DK25" s="618">
        <f t="shared" si="23"/>
        <v>106</v>
      </c>
      <c r="DL25" s="618">
        <f t="shared" si="23"/>
        <v>107</v>
      </c>
      <c r="DM25" s="618">
        <f t="shared" si="23"/>
        <v>108</v>
      </c>
      <c r="DN25" s="618">
        <f t="shared" si="23"/>
        <v>109</v>
      </c>
      <c r="DO25" s="618">
        <f t="shared" si="23"/>
        <v>110</v>
      </c>
      <c r="DP25" s="618">
        <f t="shared" si="23"/>
        <v>111</v>
      </c>
      <c r="DQ25" s="618">
        <f t="shared" si="23"/>
        <v>112</v>
      </c>
      <c r="DR25" s="618">
        <f t="shared" si="23"/>
        <v>113</v>
      </c>
      <c r="DS25" s="618">
        <f t="shared" si="23"/>
        <v>114</v>
      </c>
      <c r="DT25" s="618">
        <f t="shared" si="23"/>
        <v>115</v>
      </c>
      <c r="DU25" s="618">
        <f t="shared" si="23"/>
        <v>116</v>
      </c>
      <c r="DV25" s="618">
        <f t="shared" si="23"/>
        <v>117</v>
      </c>
      <c r="DW25" s="618">
        <f t="shared" si="23"/>
        <v>118</v>
      </c>
      <c r="DX25" s="618">
        <f t="shared" si="23"/>
        <v>119</v>
      </c>
      <c r="DY25" s="618">
        <f t="shared" si="23"/>
        <v>120</v>
      </c>
      <c r="DZ25" s="618">
        <f t="shared" si="23"/>
        <v>121</v>
      </c>
      <c r="EA25" s="618">
        <f t="shared" si="23"/>
        <v>122</v>
      </c>
      <c r="EB25" s="618">
        <f t="shared" si="23"/>
        <v>123</v>
      </c>
      <c r="EC25" s="618">
        <f t="shared" ref="EC25:FH25" si="24" xml:space="preserve"> EC$10</f>
        <v>124</v>
      </c>
      <c r="ED25" s="618">
        <f t="shared" si="24"/>
        <v>125</v>
      </c>
      <c r="EE25" s="618">
        <f t="shared" si="24"/>
        <v>126</v>
      </c>
      <c r="EF25" s="618">
        <f t="shared" si="24"/>
        <v>127</v>
      </c>
      <c r="EG25" s="618">
        <f t="shared" si="24"/>
        <v>128</v>
      </c>
      <c r="EH25" s="618">
        <f t="shared" si="24"/>
        <v>129</v>
      </c>
      <c r="EI25" s="618">
        <f t="shared" si="24"/>
        <v>130</v>
      </c>
      <c r="EJ25" s="618">
        <f t="shared" si="24"/>
        <v>131</v>
      </c>
      <c r="EK25" s="618">
        <f t="shared" si="24"/>
        <v>132</v>
      </c>
      <c r="EL25" s="618">
        <f t="shared" si="24"/>
        <v>133</v>
      </c>
      <c r="EM25" s="618">
        <f t="shared" si="24"/>
        <v>134</v>
      </c>
      <c r="EN25" s="618">
        <f t="shared" si="24"/>
        <v>135</v>
      </c>
      <c r="EO25" s="618">
        <f t="shared" si="24"/>
        <v>136</v>
      </c>
      <c r="EP25" s="618">
        <f t="shared" si="24"/>
        <v>137</v>
      </c>
      <c r="EQ25" s="618">
        <f t="shared" si="24"/>
        <v>138</v>
      </c>
      <c r="ER25" s="618">
        <f t="shared" si="24"/>
        <v>139</v>
      </c>
      <c r="ES25" s="618">
        <f t="shared" si="24"/>
        <v>140</v>
      </c>
      <c r="ET25" s="618">
        <f t="shared" si="24"/>
        <v>141</v>
      </c>
      <c r="EU25" s="618">
        <f t="shared" si="24"/>
        <v>142</v>
      </c>
      <c r="EV25" s="618">
        <f t="shared" si="24"/>
        <v>143</v>
      </c>
      <c r="EW25" s="618">
        <f t="shared" si="24"/>
        <v>144</v>
      </c>
      <c r="EX25" s="618">
        <f t="shared" si="24"/>
        <v>145</v>
      </c>
      <c r="EY25" s="618">
        <f t="shared" si="24"/>
        <v>146</v>
      </c>
      <c r="EZ25" s="618">
        <f t="shared" si="24"/>
        <v>147</v>
      </c>
      <c r="FA25" s="618">
        <f t="shared" si="24"/>
        <v>148</v>
      </c>
      <c r="FB25" s="618">
        <f t="shared" si="24"/>
        <v>149</v>
      </c>
      <c r="FC25" s="618">
        <f t="shared" si="24"/>
        <v>150</v>
      </c>
      <c r="FD25" s="618">
        <f t="shared" si="24"/>
        <v>151</v>
      </c>
      <c r="FE25" s="618">
        <f t="shared" si="24"/>
        <v>152</v>
      </c>
      <c r="FF25" s="618">
        <f t="shared" si="24"/>
        <v>153</v>
      </c>
      <c r="FG25" s="618">
        <f t="shared" si="24"/>
        <v>154</v>
      </c>
      <c r="FH25" s="618">
        <f t="shared" si="24"/>
        <v>155</v>
      </c>
      <c r="FI25" s="618">
        <f t="shared" ref="FI25:GJ25" si="25" xml:space="preserve"> FI$10</f>
        <v>156</v>
      </c>
      <c r="FJ25" s="618">
        <f t="shared" si="25"/>
        <v>157</v>
      </c>
      <c r="FK25" s="618">
        <f t="shared" si="25"/>
        <v>158</v>
      </c>
      <c r="FL25" s="618">
        <f t="shared" si="25"/>
        <v>159</v>
      </c>
      <c r="FM25" s="618">
        <f t="shared" si="25"/>
        <v>160</v>
      </c>
      <c r="FN25" s="618">
        <f t="shared" si="25"/>
        <v>161</v>
      </c>
      <c r="FO25" s="618">
        <f t="shared" si="25"/>
        <v>162</v>
      </c>
      <c r="FP25" s="618">
        <f t="shared" si="25"/>
        <v>163</v>
      </c>
      <c r="FQ25" s="618">
        <f t="shared" si="25"/>
        <v>164</v>
      </c>
      <c r="FR25" s="618">
        <f t="shared" si="25"/>
        <v>165</v>
      </c>
      <c r="FS25" s="618">
        <f t="shared" si="25"/>
        <v>166</v>
      </c>
      <c r="FT25" s="618">
        <f t="shared" si="25"/>
        <v>167</v>
      </c>
      <c r="FU25" s="618">
        <f t="shared" si="25"/>
        <v>168</v>
      </c>
      <c r="FV25" s="618">
        <f t="shared" si="25"/>
        <v>169</v>
      </c>
      <c r="FW25" s="618">
        <f t="shared" si="25"/>
        <v>170</v>
      </c>
      <c r="FX25" s="618">
        <f t="shared" si="25"/>
        <v>171</v>
      </c>
      <c r="FY25" s="618">
        <f t="shared" si="25"/>
        <v>172</v>
      </c>
      <c r="FZ25" s="618">
        <f t="shared" si="25"/>
        <v>173</v>
      </c>
      <c r="GA25" s="618">
        <f t="shared" si="25"/>
        <v>174</v>
      </c>
      <c r="GB25" s="618">
        <f t="shared" si="25"/>
        <v>175</v>
      </c>
      <c r="GC25" s="618">
        <f t="shared" si="25"/>
        <v>176</v>
      </c>
      <c r="GD25" s="618">
        <f t="shared" si="25"/>
        <v>177</v>
      </c>
      <c r="GE25" s="618">
        <f t="shared" si="25"/>
        <v>178</v>
      </c>
      <c r="GF25" s="618">
        <f t="shared" si="25"/>
        <v>179</v>
      </c>
      <c r="GG25" s="618">
        <f t="shared" si="25"/>
        <v>180</v>
      </c>
      <c r="GH25" s="618">
        <f t="shared" si="25"/>
        <v>181</v>
      </c>
      <c r="GI25" s="618">
        <f t="shared" si="25"/>
        <v>182</v>
      </c>
      <c r="GJ25" s="618">
        <f t="shared" si="25"/>
        <v>183</v>
      </c>
    </row>
    <row r="26" spans="1:192" hidden="1" outlineLevel="2" x14ac:dyDescent="0.35">
      <c r="E26" s="2" t="s">
        <v>931</v>
      </c>
      <c r="F26" s="2"/>
      <c r="G26" s="2" t="s">
        <v>5</v>
      </c>
      <c r="H26" s="2">
        <f xml:space="preserve"> SUM(J26:GJ26)</f>
        <v>48</v>
      </c>
      <c r="I26" s="14"/>
      <c r="J26" s="26">
        <f t="shared" ref="J26:AO26" si="26" xml:space="preserve"> IF($F24 &gt;= J25, 1, 0 )</f>
        <v>1</v>
      </c>
      <c r="K26" s="26">
        <f t="shared" si="26"/>
        <v>1</v>
      </c>
      <c r="L26" s="26">
        <f t="shared" si="26"/>
        <v>1</v>
      </c>
      <c r="M26" s="26">
        <f t="shared" si="26"/>
        <v>1</v>
      </c>
      <c r="N26" s="26">
        <f t="shared" si="26"/>
        <v>1</v>
      </c>
      <c r="O26" s="26">
        <f t="shared" si="26"/>
        <v>1</v>
      </c>
      <c r="P26" s="26">
        <f t="shared" si="26"/>
        <v>1</v>
      </c>
      <c r="Q26" s="26">
        <f t="shared" si="26"/>
        <v>1</v>
      </c>
      <c r="R26" s="26">
        <f t="shared" si="26"/>
        <v>1</v>
      </c>
      <c r="S26" s="26">
        <f t="shared" si="26"/>
        <v>1</v>
      </c>
      <c r="T26" s="26">
        <f t="shared" si="26"/>
        <v>1</v>
      </c>
      <c r="U26" s="26">
        <f t="shared" si="26"/>
        <v>1</v>
      </c>
      <c r="V26" s="26">
        <f t="shared" si="26"/>
        <v>1</v>
      </c>
      <c r="W26" s="26">
        <f t="shared" si="26"/>
        <v>1</v>
      </c>
      <c r="X26" s="26">
        <f t="shared" si="26"/>
        <v>1</v>
      </c>
      <c r="Y26" s="26">
        <f t="shared" si="26"/>
        <v>1</v>
      </c>
      <c r="Z26" s="26">
        <f t="shared" si="26"/>
        <v>1</v>
      </c>
      <c r="AA26" s="26">
        <f t="shared" si="26"/>
        <v>1</v>
      </c>
      <c r="AB26" s="26">
        <f t="shared" si="26"/>
        <v>1</v>
      </c>
      <c r="AC26" s="26">
        <f t="shared" si="26"/>
        <v>1</v>
      </c>
      <c r="AD26" s="26">
        <f t="shared" si="26"/>
        <v>1</v>
      </c>
      <c r="AE26" s="26">
        <f t="shared" si="26"/>
        <v>1</v>
      </c>
      <c r="AF26" s="26">
        <f t="shared" si="26"/>
        <v>1</v>
      </c>
      <c r="AG26" s="26">
        <f t="shared" si="26"/>
        <v>1</v>
      </c>
      <c r="AH26" s="26">
        <f t="shared" si="26"/>
        <v>1</v>
      </c>
      <c r="AI26" s="26">
        <f t="shared" si="26"/>
        <v>1</v>
      </c>
      <c r="AJ26" s="26">
        <f t="shared" si="26"/>
        <v>1</v>
      </c>
      <c r="AK26" s="26">
        <f t="shared" si="26"/>
        <v>1</v>
      </c>
      <c r="AL26" s="26">
        <f t="shared" si="26"/>
        <v>1</v>
      </c>
      <c r="AM26" s="26">
        <f t="shared" si="26"/>
        <v>1</v>
      </c>
      <c r="AN26" s="26">
        <f t="shared" si="26"/>
        <v>1</v>
      </c>
      <c r="AO26" s="26">
        <f t="shared" si="26"/>
        <v>1</v>
      </c>
      <c r="AP26" s="26">
        <f t="shared" ref="AP26:BU26" si="27" xml:space="preserve"> IF($F24 &gt;= AP25, 1, 0 )</f>
        <v>1</v>
      </c>
      <c r="AQ26" s="26">
        <f t="shared" si="27"/>
        <v>1</v>
      </c>
      <c r="AR26" s="26">
        <f t="shared" si="27"/>
        <v>1</v>
      </c>
      <c r="AS26" s="26">
        <f t="shared" si="27"/>
        <v>1</v>
      </c>
      <c r="AT26" s="26">
        <f t="shared" si="27"/>
        <v>1</v>
      </c>
      <c r="AU26" s="26">
        <f t="shared" si="27"/>
        <v>1</v>
      </c>
      <c r="AV26" s="26">
        <f t="shared" si="27"/>
        <v>1</v>
      </c>
      <c r="AW26" s="26">
        <f t="shared" si="27"/>
        <v>1</v>
      </c>
      <c r="AX26" s="26">
        <f t="shared" si="27"/>
        <v>1</v>
      </c>
      <c r="AY26" s="26">
        <f t="shared" si="27"/>
        <v>1</v>
      </c>
      <c r="AZ26" s="26">
        <f t="shared" si="27"/>
        <v>1</v>
      </c>
      <c r="BA26" s="26">
        <f t="shared" si="27"/>
        <v>1</v>
      </c>
      <c r="BB26" s="26">
        <f t="shared" si="27"/>
        <v>1</v>
      </c>
      <c r="BC26" s="26">
        <f t="shared" si="27"/>
        <v>1</v>
      </c>
      <c r="BD26" s="26">
        <f t="shared" si="27"/>
        <v>1</v>
      </c>
      <c r="BE26" s="26">
        <f t="shared" si="27"/>
        <v>1</v>
      </c>
      <c r="BF26" s="26">
        <f t="shared" si="27"/>
        <v>0</v>
      </c>
      <c r="BG26" s="26">
        <f t="shared" si="27"/>
        <v>0</v>
      </c>
      <c r="BH26" s="26">
        <f t="shared" si="27"/>
        <v>0</v>
      </c>
      <c r="BI26" s="26">
        <f t="shared" si="27"/>
        <v>0</v>
      </c>
      <c r="BJ26" s="26">
        <f t="shared" si="27"/>
        <v>0</v>
      </c>
      <c r="BK26" s="26">
        <f t="shared" si="27"/>
        <v>0</v>
      </c>
      <c r="BL26" s="26">
        <f t="shared" si="27"/>
        <v>0</v>
      </c>
      <c r="BM26" s="26">
        <f t="shared" si="27"/>
        <v>0</v>
      </c>
      <c r="BN26" s="26">
        <f t="shared" si="27"/>
        <v>0</v>
      </c>
      <c r="BO26" s="26">
        <f t="shared" si="27"/>
        <v>0</v>
      </c>
      <c r="BP26" s="26">
        <f t="shared" si="27"/>
        <v>0</v>
      </c>
      <c r="BQ26" s="26">
        <f t="shared" si="27"/>
        <v>0</v>
      </c>
      <c r="BR26" s="26">
        <f t="shared" si="27"/>
        <v>0</v>
      </c>
      <c r="BS26" s="26">
        <f t="shared" si="27"/>
        <v>0</v>
      </c>
      <c r="BT26" s="26">
        <f t="shared" si="27"/>
        <v>0</v>
      </c>
      <c r="BU26" s="26">
        <f t="shared" si="27"/>
        <v>0</v>
      </c>
      <c r="BV26" s="26">
        <f t="shared" ref="BV26:DA26" si="28" xml:space="preserve"> IF($F24 &gt;= BV25, 1, 0 )</f>
        <v>0</v>
      </c>
      <c r="BW26" s="26">
        <f t="shared" si="28"/>
        <v>0</v>
      </c>
      <c r="BX26" s="26">
        <f t="shared" si="28"/>
        <v>0</v>
      </c>
      <c r="BY26" s="26">
        <f t="shared" si="28"/>
        <v>0</v>
      </c>
      <c r="BZ26" s="26">
        <f t="shared" si="28"/>
        <v>0</v>
      </c>
      <c r="CA26" s="26">
        <f t="shared" si="28"/>
        <v>0</v>
      </c>
      <c r="CB26" s="26">
        <f t="shared" si="28"/>
        <v>0</v>
      </c>
      <c r="CC26" s="26">
        <f t="shared" si="28"/>
        <v>0</v>
      </c>
      <c r="CD26" s="26">
        <f t="shared" si="28"/>
        <v>0</v>
      </c>
      <c r="CE26" s="26">
        <f t="shared" si="28"/>
        <v>0</v>
      </c>
      <c r="CF26" s="26">
        <f t="shared" si="28"/>
        <v>0</v>
      </c>
      <c r="CG26" s="26">
        <f t="shared" si="28"/>
        <v>0</v>
      </c>
      <c r="CH26" s="26">
        <f t="shared" si="28"/>
        <v>0</v>
      </c>
      <c r="CI26" s="26">
        <f t="shared" si="28"/>
        <v>0</v>
      </c>
      <c r="CJ26" s="26">
        <f t="shared" si="28"/>
        <v>0</v>
      </c>
      <c r="CK26" s="26">
        <f t="shared" si="28"/>
        <v>0</v>
      </c>
      <c r="CL26" s="26">
        <f t="shared" si="28"/>
        <v>0</v>
      </c>
      <c r="CM26" s="26">
        <f t="shared" si="28"/>
        <v>0</v>
      </c>
      <c r="CN26" s="26">
        <f t="shared" si="28"/>
        <v>0</v>
      </c>
      <c r="CO26" s="26">
        <f t="shared" si="28"/>
        <v>0</v>
      </c>
      <c r="CP26" s="26">
        <f t="shared" si="28"/>
        <v>0</v>
      </c>
      <c r="CQ26" s="26">
        <f t="shared" si="28"/>
        <v>0</v>
      </c>
      <c r="CR26" s="26">
        <f t="shared" si="28"/>
        <v>0</v>
      </c>
      <c r="CS26" s="26">
        <f t="shared" si="28"/>
        <v>0</v>
      </c>
      <c r="CT26" s="26">
        <f t="shared" si="28"/>
        <v>0</v>
      </c>
      <c r="CU26" s="26">
        <f t="shared" si="28"/>
        <v>0</v>
      </c>
      <c r="CV26" s="26">
        <f t="shared" si="28"/>
        <v>0</v>
      </c>
      <c r="CW26" s="26">
        <f t="shared" si="28"/>
        <v>0</v>
      </c>
      <c r="CX26" s="26">
        <f t="shared" si="28"/>
        <v>0</v>
      </c>
      <c r="CY26" s="26">
        <f t="shared" si="28"/>
        <v>0</v>
      </c>
      <c r="CZ26" s="26">
        <f t="shared" si="28"/>
        <v>0</v>
      </c>
      <c r="DA26" s="26">
        <f t="shared" si="28"/>
        <v>0</v>
      </c>
      <c r="DB26" s="26">
        <f t="shared" ref="DB26:EG26" si="29" xml:space="preserve"> IF($F24 &gt;= DB25, 1, 0 )</f>
        <v>0</v>
      </c>
      <c r="DC26" s="26">
        <f t="shared" si="29"/>
        <v>0</v>
      </c>
      <c r="DD26" s="26">
        <f t="shared" si="29"/>
        <v>0</v>
      </c>
      <c r="DE26" s="26">
        <f t="shared" si="29"/>
        <v>0</v>
      </c>
      <c r="DF26" s="26">
        <f t="shared" si="29"/>
        <v>0</v>
      </c>
      <c r="DG26" s="26">
        <f t="shared" si="29"/>
        <v>0</v>
      </c>
      <c r="DH26" s="26">
        <f t="shared" si="29"/>
        <v>0</v>
      </c>
      <c r="DI26" s="26">
        <f t="shared" si="29"/>
        <v>0</v>
      </c>
      <c r="DJ26" s="26">
        <f t="shared" si="29"/>
        <v>0</v>
      </c>
      <c r="DK26" s="26">
        <f t="shared" si="29"/>
        <v>0</v>
      </c>
      <c r="DL26" s="26">
        <f t="shared" si="29"/>
        <v>0</v>
      </c>
      <c r="DM26" s="26">
        <f t="shared" si="29"/>
        <v>0</v>
      </c>
      <c r="DN26" s="26">
        <f t="shared" si="29"/>
        <v>0</v>
      </c>
      <c r="DO26" s="26">
        <f t="shared" si="29"/>
        <v>0</v>
      </c>
      <c r="DP26" s="26">
        <f t="shared" si="29"/>
        <v>0</v>
      </c>
      <c r="DQ26" s="26">
        <f t="shared" si="29"/>
        <v>0</v>
      </c>
      <c r="DR26" s="26">
        <f t="shared" si="29"/>
        <v>0</v>
      </c>
      <c r="DS26" s="26">
        <f t="shared" si="29"/>
        <v>0</v>
      </c>
      <c r="DT26" s="26">
        <f t="shared" si="29"/>
        <v>0</v>
      </c>
      <c r="DU26" s="26">
        <f t="shared" si="29"/>
        <v>0</v>
      </c>
      <c r="DV26" s="26">
        <f t="shared" si="29"/>
        <v>0</v>
      </c>
      <c r="DW26" s="26">
        <f t="shared" si="29"/>
        <v>0</v>
      </c>
      <c r="DX26" s="26">
        <f t="shared" si="29"/>
        <v>0</v>
      </c>
      <c r="DY26" s="26">
        <f t="shared" si="29"/>
        <v>0</v>
      </c>
      <c r="DZ26" s="26">
        <f t="shared" si="29"/>
        <v>0</v>
      </c>
      <c r="EA26" s="26">
        <f t="shared" si="29"/>
        <v>0</v>
      </c>
      <c r="EB26" s="26">
        <f t="shared" si="29"/>
        <v>0</v>
      </c>
      <c r="EC26" s="26">
        <f t="shared" si="29"/>
        <v>0</v>
      </c>
      <c r="ED26" s="26">
        <f t="shared" si="29"/>
        <v>0</v>
      </c>
      <c r="EE26" s="26">
        <f t="shared" si="29"/>
        <v>0</v>
      </c>
      <c r="EF26" s="26">
        <f t="shared" si="29"/>
        <v>0</v>
      </c>
      <c r="EG26" s="26">
        <f t="shared" si="29"/>
        <v>0</v>
      </c>
      <c r="EH26" s="26">
        <f t="shared" ref="EH26:FM26" si="30" xml:space="preserve"> IF($F24 &gt;= EH25, 1, 0 )</f>
        <v>0</v>
      </c>
      <c r="EI26" s="26">
        <f t="shared" si="30"/>
        <v>0</v>
      </c>
      <c r="EJ26" s="26">
        <f t="shared" si="30"/>
        <v>0</v>
      </c>
      <c r="EK26" s="26">
        <f t="shared" si="30"/>
        <v>0</v>
      </c>
      <c r="EL26" s="26">
        <f t="shared" si="30"/>
        <v>0</v>
      </c>
      <c r="EM26" s="26">
        <f t="shared" si="30"/>
        <v>0</v>
      </c>
      <c r="EN26" s="26">
        <f t="shared" si="30"/>
        <v>0</v>
      </c>
      <c r="EO26" s="26">
        <f t="shared" si="30"/>
        <v>0</v>
      </c>
      <c r="EP26" s="26">
        <f t="shared" si="30"/>
        <v>0</v>
      </c>
      <c r="EQ26" s="26">
        <f t="shared" si="30"/>
        <v>0</v>
      </c>
      <c r="ER26" s="26">
        <f t="shared" si="30"/>
        <v>0</v>
      </c>
      <c r="ES26" s="26">
        <f t="shared" si="30"/>
        <v>0</v>
      </c>
      <c r="ET26" s="26">
        <f t="shared" si="30"/>
        <v>0</v>
      </c>
      <c r="EU26" s="26">
        <f t="shared" si="30"/>
        <v>0</v>
      </c>
      <c r="EV26" s="26">
        <f t="shared" si="30"/>
        <v>0</v>
      </c>
      <c r="EW26" s="26">
        <f t="shared" si="30"/>
        <v>0</v>
      </c>
      <c r="EX26" s="26">
        <f t="shared" si="30"/>
        <v>0</v>
      </c>
      <c r="EY26" s="26">
        <f t="shared" si="30"/>
        <v>0</v>
      </c>
      <c r="EZ26" s="26">
        <f t="shared" si="30"/>
        <v>0</v>
      </c>
      <c r="FA26" s="26">
        <f t="shared" si="30"/>
        <v>0</v>
      </c>
      <c r="FB26" s="26">
        <f t="shared" si="30"/>
        <v>0</v>
      </c>
      <c r="FC26" s="26">
        <f t="shared" si="30"/>
        <v>0</v>
      </c>
      <c r="FD26" s="26">
        <f t="shared" si="30"/>
        <v>0</v>
      </c>
      <c r="FE26" s="26">
        <f t="shared" si="30"/>
        <v>0</v>
      </c>
      <c r="FF26" s="26">
        <f t="shared" si="30"/>
        <v>0</v>
      </c>
      <c r="FG26" s="26">
        <f t="shared" si="30"/>
        <v>0</v>
      </c>
      <c r="FH26" s="26">
        <f t="shared" si="30"/>
        <v>0</v>
      </c>
      <c r="FI26" s="26">
        <f t="shared" si="30"/>
        <v>0</v>
      </c>
      <c r="FJ26" s="26">
        <f t="shared" si="30"/>
        <v>0</v>
      </c>
      <c r="FK26" s="26">
        <f t="shared" si="30"/>
        <v>0</v>
      </c>
      <c r="FL26" s="26">
        <f t="shared" si="30"/>
        <v>0</v>
      </c>
      <c r="FM26" s="26">
        <f t="shared" si="30"/>
        <v>0</v>
      </c>
      <c r="FN26" s="26">
        <f t="shared" ref="FN26:GJ26" si="31" xml:space="preserve"> IF($F24 &gt;= FN25, 1, 0 )</f>
        <v>0</v>
      </c>
      <c r="FO26" s="26">
        <f t="shared" si="31"/>
        <v>0</v>
      </c>
      <c r="FP26" s="26">
        <f t="shared" si="31"/>
        <v>0</v>
      </c>
      <c r="FQ26" s="26">
        <f t="shared" si="31"/>
        <v>0</v>
      </c>
      <c r="FR26" s="26">
        <f t="shared" si="31"/>
        <v>0</v>
      </c>
      <c r="FS26" s="26">
        <f t="shared" si="31"/>
        <v>0</v>
      </c>
      <c r="FT26" s="26">
        <f t="shared" si="31"/>
        <v>0</v>
      </c>
      <c r="FU26" s="26">
        <f t="shared" si="31"/>
        <v>0</v>
      </c>
      <c r="FV26" s="26">
        <f t="shared" si="31"/>
        <v>0</v>
      </c>
      <c r="FW26" s="26">
        <f t="shared" si="31"/>
        <v>0</v>
      </c>
      <c r="FX26" s="26">
        <f t="shared" si="31"/>
        <v>0</v>
      </c>
      <c r="FY26" s="26">
        <f t="shared" si="31"/>
        <v>0</v>
      </c>
      <c r="FZ26" s="26">
        <f t="shared" si="31"/>
        <v>0</v>
      </c>
      <c r="GA26" s="26">
        <f t="shared" si="31"/>
        <v>0</v>
      </c>
      <c r="GB26" s="26">
        <f t="shared" si="31"/>
        <v>0</v>
      </c>
      <c r="GC26" s="26">
        <f t="shared" si="31"/>
        <v>0</v>
      </c>
      <c r="GD26" s="26">
        <f t="shared" si="31"/>
        <v>0</v>
      </c>
      <c r="GE26" s="26">
        <f t="shared" si="31"/>
        <v>0</v>
      </c>
      <c r="GF26" s="26">
        <f t="shared" si="31"/>
        <v>0</v>
      </c>
      <c r="GG26" s="26">
        <f t="shared" si="31"/>
        <v>0</v>
      </c>
      <c r="GH26" s="26">
        <f t="shared" si="31"/>
        <v>0</v>
      </c>
      <c r="GI26" s="26">
        <f t="shared" si="31"/>
        <v>0</v>
      </c>
      <c r="GJ26" s="26">
        <f t="shared" si="31"/>
        <v>0</v>
      </c>
    </row>
    <row r="27" spans="1:192" hidden="1" outlineLevel="2" x14ac:dyDescent="0.35">
      <c r="E27" s="2"/>
      <c r="F27" s="2"/>
      <c r="G27" s="2"/>
      <c r="H27" s="2"/>
      <c r="I27" s="14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</row>
    <row r="28" spans="1:192" hidden="1" outlineLevel="2" x14ac:dyDescent="0.35">
      <c r="E28" s="11" t="str">
        <f t="shared" ref="E28:AJ28" si="32" xml:space="preserve"> E$26</f>
        <v>Monthly period flag</v>
      </c>
      <c r="F28" s="11">
        <f t="shared" si="32"/>
        <v>0</v>
      </c>
      <c r="G28" s="11" t="str">
        <f t="shared" si="32"/>
        <v>flag</v>
      </c>
      <c r="H28" s="11">
        <f t="shared" si="32"/>
        <v>48</v>
      </c>
      <c r="I28" s="11">
        <f t="shared" si="32"/>
        <v>0</v>
      </c>
      <c r="J28" s="11">
        <f t="shared" si="32"/>
        <v>1</v>
      </c>
      <c r="K28" s="11">
        <f t="shared" si="32"/>
        <v>1</v>
      </c>
      <c r="L28" s="11">
        <f t="shared" si="32"/>
        <v>1</v>
      </c>
      <c r="M28" s="11">
        <f t="shared" si="32"/>
        <v>1</v>
      </c>
      <c r="N28" s="11">
        <f t="shared" si="32"/>
        <v>1</v>
      </c>
      <c r="O28" s="11">
        <f t="shared" si="32"/>
        <v>1</v>
      </c>
      <c r="P28" s="11">
        <f t="shared" si="32"/>
        <v>1</v>
      </c>
      <c r="Q28" s="11">
        <f t="shared" si="32"/>
        <v>1</v>
      </c>
      <c r="R28" s="11">
        <f t="shared" si="32"/>
        <v>1</v>
      </c>
      <c r="S28" s="11">
        <f t="shared" si="32"/>
        <v>1</v>
      </c>
      <c r="T28" s="11">
        <f t="shared" si="32"/>
        <v>1</v>
      </c>
      <c r="U28" s="11">
        <f t="shared" si="32"/>
        <v>1</v>
      </c>
      <c r="V28" s="11">
        <f t="shared" si="32"/>
        <v>1</v>
      </c>
      <c r="W28" s="11">
        <f t="shared" si="32"/>
        <v>1</v>
      </c>
      <c r="X28" s="11">
        <f t="shared" si="32"/>
        <v>1</v>
      </c>
      <c r="Y28" s="11">
        <f t="shared" si="32"/>
        <v>1</v>
      </c>
      <c r="Z28" s="11">
        <f t="shared" si="32"/>
        <v>1</v>
      </c>
      <c r="AA28" s="11">
        <f t="shared" si="32"/>
        <v>1</v>
      </c>
      <c r="AB28" s="11">
        <f t="shared" si="32"/>
        <v>1</v>
      </c>
      <c r="AC28" s="11">
        <f t="shared" si="32"/>
        <v>1</v>
      </c>
      <c r="AD28" s="11">
        <f t="shared" si="32"/>
        <v>1</v>
      </c>
      <c r="AE28" s="11">
        <f t="shared" si="32"/>
        <v>1</v>
      </c>
      <c r="AF28" s="11">
        <f t="shared" si="32"/>
        <v>1</v>
      </c>
      <c r="AG28" s="11">
        <f t="shared" si="32"/>
        <v>1</v>
      </c>
      <c r="AH28" s="11">
        <f t="shared" si="32"/>
        <v>1</v>
      </c>
      <c r="AI28" s="11">
        <f t="shared" si="32"/>
        <v>1</v>
      </c>
      <c r="AJ28" s="11">
        <f t="shared" si="32"/>
        <v>1</v>
      </c>
      <c r="AK28" s="11">
        <f t="shared" ref="AK28:BP28" si="33" xml:space="preserve"> AK$26</f>
        <v>1</v>
      </c>
      <c r="AL28" s="11">
        <f t="shared" si="33"/>
        <v>1</v>
      </c>
      <c r="AM28" s="11">
        <f t="shared" si="33"/>
        <v>1</v>
      </c>
      <c r="AN28" s="11">
        <f t="shared" si="33"/>
        <v>1</v>
      </c>
      <c r="AO28" s="11">
        <f t="shared" si="33"/>
        <v>1</v>
      </c>
      <c r="AP28" s="11">
        <f t="shared" si="33"/>
        <v>1</v>
      </c>
      <c r="AQ28" s="11">
        <f t="shared" si="33"/>
        <v>1</v>
      </c>
      <c r="AR28" s="11">
        <f t="shared" si="33"/>
        <v>1</v>
      </c>
      <c r="AS28" s="11">
        <f t="shared" si="33"/>
        <v>1</v>
      </c>
      <c r="AT28" s="11">
        <f t="shared" si="33"/>
        <v>1</v>
      </c>
      <c r="AU28" s="11">
        <f t="shared" si="33"/>
        <v>1</v>
      </c>
      <c r="AV28" s="11">
        <f t="shared" si="33"/>
        <v>1</v>
      </c>
      <c r="AW28" s="11">
        <f t="shared" si="33"/>
        <v>1</v>
      </c>
      <c r="AX28" s="11">
        <f t="shared" si="33"/>
        <v>1</v>
      </c>
      <c r="AY28" s="11">
        <f t="shared" si="33"/>
        <v>1</v>
      </c>
      <c r="AZ28" s="11">
        <f t="shared" si="33"/>
        <v>1</v>
      </c>
      <c r="BA28" s="11">
        <f t="shared" si="33"/>
        <v>1</v>
      </c>
      <c r="BB28" s="11">
        <f t="shared" si="33"/>
        <v>1</v>
      </c>
      <c r="BC28" s="11">
        <f t="shared" si="33"/>
        <v>1</v>
      </c>
      <c r="BD28" s="11">
        <f t="shared" si="33"/>
        <v>1</v>
      </c>
      <c r="BE28" s="11">
        <f t="shared" si="33"/>
        <v>1</v>
      </c>
      <c r="BF28" s="11">
        <f t="shared" si="33"/>
        <v>0</v>
      </c>
      <c r="BG28" s="11">
        <f t="shared" si="33"/>
        <v>0</v>
      </c>
      <c r="BH28" s="11">
        <f t="shared" si="33"/>
        <v>0</v>
      </c>
      <c r="BI28" s="11">
        <f t="shared" si="33"/>
        <v>0</v>
      </c>
      <c r="BJ28" s="11">
        <f t="shared" si="33"/>
        <v>0</v>
      </c>
      <c r="BK28" s="11">
        <f t="shared" si="33"/>
        <v>0</v>
      </c>
      <c r="BL28" s="11">
        <f t="shared" si="33"/>
        <v>0</v>
      </c>
      <c r="BM28" s="11">
        <f t="shared" si="33"/>
        <v>0</v>
      </c>
      <c r="BN28" s="11">
        <f t="shared" si="33"/>
        <v>0</v>
      </c>
      <c r="BO28" s="11">
        <f t="shared" si="33"/>
        <v>0</v>
      </c>
      <c r="BP28" s="11">
        <f t="shared" si="33"/>
        <v>0</v>
      </c>
      <c r="BQ28" s="11">
        <f t="shared" ref="BQ28:CV28" si="34" xml:space="preserve"> BQ$26</f>
        <v>0</v>
      </c>
      <c r="BR28" s="11">
        <f t="shared" si="34"/>
        <v>0</v>
      </c>
      <c r="BS28" s="11">
        <f t="shared" si="34"/>
        <v>0</v>
      </c>
      <c r="BT28" s="11">
        <f t="shared" si="34"/>
        <v>0</v>
      </c>
      <c r="BU28" s="11">
        <f t="shared" si="34"/>
        <v>0</v>
      </c>
      <c r="BV28" s="11">
        <f t="shared" si="34"/>
        <v>0</v>
      </c>
      <c r="BW28" s="11">
        <f t="shared" si="34"/>
        <v>0</v>
      </c>
      <c r="BX28" s="11">
        <f t="shared" si="34"/>
        <v>0</v>
      </c>
      <c r="BY28" s="11">
        <f t="shared" si="34"/>
        <v>0</v>
      </c>
      <c r="BZ28" s="11">
        <f t="shared" si="34"/>
        <v>0</v>
      </c>
      <c r="CA28" s="11">
        <f t="shared" si="34"/>
        <v>0</v>
      </c>
      <c r="CB28" s="11">
        <f t="shared" si="34"/>
        <v>0</v>
      </c>
      <c r="CC28" s="11">
        <f t="shared" si="34"/>
        <v>0</v>
      </c>
      <c r="CD28" s="11">
        <f t="shared" si="34"/>
        <v>0</v>
      </c>
      <c r="CE28" s="11">
        <f t="shared" si="34"/>
        <v>0</v>
      </c>
      <c r="CF28" s="11">
        <f t="shared" si="34"/>
        <v>0</v>
      </c>
      <c r="CG28" s="11">
        <f t="shared" si="34"/>
        <v>0</v>
      </c>
      <c r="CH28" s="11">
        <f t="shared" si="34"/>
        <v>0</v>
      </c>
      <c r="CI28" s="11">
        <f t="shared" si="34"/>
        <v>0</v>
      </c>
      <c r="CJ28" s="11">
        <f t="shared" si="34"/>
        <v>0</v>
      </c>
      <c r="CK28" s="11">
        <f t="shared" si="34"/>
        <v>0</v>
      </c>
      <c r="CL28" s="11">
        <f t="shared" si="34"/>
        <v>0</v>
      </c>
      <c r="CM28" s="11">
        <f t="shared" si="34"/>
        <v>0</v>
      </c>
      <c r="CN28" s="11">
        <f t="shared" si="34"/>
        <v>0</v>
      </c>
      <c r="CO28" s="11">
        <f t="shared" si="34"/>
        <v>0</v>
      </c>
      <c r="CP28" s="11">
        <f t="shared" si="34"/>
        <v>0</v>
      </c>
      <c r="CQ28" s="11">
        <f t="shared" si="34"/>
        <v>0</v>
      </c>
      <c r="CR28" s="11">
        <f t="shared" si="34"/>
        <v>0</v>
      </c>
      <c r="CS28" s="11">
        <f t="shared" si="34"/>
        <v>0</v>
      </c>
      <c r="CT28" s="11">
        <f t="shared" si="34"/>
        <v>0</v>
      </c>
      <c r="CU28" s="11">
        <f t="shared" si="34"/>
        <v>0</v>
      </c>
      <c r="CV28" s="11">
        <f t="shared" si="34"/>
        <v>0</v>
      </c>
      <c r="CW28" s="11">
        <f t="shared" ref="CW28:EB28" si="35" xml:space="preserve"> CW$26</f>
        <v>0</v>
      </c>
      <c r="CX28" s="11">
        <f t="shared" si="35"/>
        <v>0</v>
      </c>
      <c r="CY28" s="11">
        <f t="shared" si="35"/>
        <v>0</v>
      </c>
      <c r="CZ28" s="11">
        <f t="shared" si="35"/>
        <v>0</v>
      </c>
      <c r="DA28" s="11">
        <f t="shared" si="35"/>
        <v>0</v>
      </c>
      <c r="DB28" s="11">
        <f t="shared" si="35"/>
        <v>0</v>
      </c>
      <c r="DC28" s="11">
        <f t="shared" si="35"/>
        <v>0</v>
      </c>
      <c r="DD28" s="11">
        <f t="shared" si="35"/>
        <v>0</v>
      </c>
      <c r="DE28" s="11">
        <f t="shared" si="35"/>
        <v>0</v>
      </c>
      <c r="DF28" s="11">
        <f t="shared" si="35"/>
        <v>0</v>
      </c>
      <c r="DG28" s="11">
        <f t="shared" si="35"/>
        <v>0</v>
      </c>
      <c r="DH28" s="11">
        <f t="shared" si="35"/>
        <v>0</v>
      </c>
      <c r="DI28" s="11">
        <f t="shared" si="35"/>
        <v>0</v>
      </c>
      <c r="DJ28" s="11">
        <f t="shared" si="35"/>
        <v>0</v>
      </c>
      <c r="DK28" s="11">
        <f t="shared" si="35"/>
        <v>0</v>
      </c>
      <c r="DL28" s="11">
        <f t="shared" si="35"/>
        <v>0</v>
      </c>
      <c r="DM28" s="11">
        <f t="shared" si="35"/>
        <v>0</v>
      </c>
      <c r="DN28" s="11">
        <f t="shared" si="35"/>
        <v>0</v>
      </c>
      <c r="DO28" s="11">
        <f t="shared" si="35"/>
        <v>0</v>
      </c>
      <c r="DP28" s="11">
        <f t="shared" si="35"/>
        <v>0</v>
      </c>
      <c r="DQ28" s="11">
        <f t="shared" si="35"/>
        <v>0</v>
      </c>
      <c r="DR28" s="11">
        <f t="shared" si="35"/>
        <v>0</v>
      </c>
      <c r="DS28" s="11">
        <f t="shared" si="35"/>
        <v>0</v>
      </c>
      <c r="DT28" s="11">
        <f t="shared" si="35"/>
        <v>0</v>
      </c>
      <c r="DU28" s="11">
        <f t="shared" si="35"/>
        <v>0</v>
      </c>
      <c r="DV28" s="11">
        <f t="shared" si="35"/>
        <v>0</v>
      </c>
      <c r="DW28" s="11">
        <f t="shared" si="35"/>
        <v>0</v>
      </c>
      <c r="DX28" s="11">
        <f t="shared" si="35"/>
        <v>0</v>
      </c>
      <c r="DY28" s="11">
        <f t="shared" si="35"/>
        <v>0</v>
      </c>
      <c r="DZ28" s="11">
        <f t="shared" si="35"/>
        <v>0</v>
      </c>
      <c r="EA28" s="11">
        <f t="shared" si="35"/>
        <v>0</v>
      </c>
      <c r="EB28" s="11">
        <f t="shared" si="35"/>
        <v>0</v>
      </c>
      <c r="EC28" s="11">
        <f t="shared" ref="EC28:FH28" si="36" xml:space="preserve"> EC$26</f>
        <v>0</v>
      </c>
      <c r="ED28" s="11">
        <f t="shared" si="36"/>
        <v>0</v>
      </c>
      <c r="EE28" s="11">
        <f t="shared" si="36"/>
        <v>0</v>
      </c>
      <c r="EF28" s="11">
        <f t="shared" si="36"/>
        <v>0</v>
      </c>
      <c r="EG28" s="11">
        <f t="shared" si="36"/>
        <v>0</v>
      </c>
      <c r="EH28" s="11">
        <f t="shared" si="36"/>
        <v>0</v>
      </c>
      <c r="EI28" s="11">
        <f t="shared" si="36"/>
        <v>0</v>
      </c>
      <c r="EJ28" s="11">
        <f t="shared" si="36"/>
        <v>0</v>
      </c>
      <c r="EK28" s="11">
        <f t="shared" si="36"/>
        <v>0</v>
      </c>
      <c r="EL28" s="11">
        <f t="shared" si="36"/>
        <v>0</v>
      </c>
      <c r="EM28" s="11">
        <f t="shared" si="36"/>
        <v>0</v>
      </c>
      <c r="EN28" s="11">
        <f t="shared" si="36"/>
        <v>0</v>
      </c>
      <c r="EO28" s="11">
        <f t="shared" si="36"/>
        <v>0</v>
      </c>
      <c r="EP28" s="11">
        <f t="shared" si="36"/>
        <v>0</v>
      </c>
      <c r="EQ28" s="11">
        <f t="shared" si="36"/>
        <v>0</v>
      </c>
      <c r="ER28" s="11">
        <f t="shared" si="36"/>
        <v>0</v>
      </c>
      <c r="ES28" s="11">
        <f t="shared" si="36"/>
        <v>0</v>
      </c>
      <c r="ET28" s="11">
        <f t="shared" si="36"/>
        <v>0</v>
      </c>
      <c r="EU28" s="11">
        <f t="shared" si="36"/>
        <v>0</v>
      </c>
      <c r="EV28" s="11">
        <f t="shared" si="36"/>
        <v>0</v>
      </c>
      <c r="EW28" s="11">
        <f t="shared" si="36"/>
        <v>0</v>
      </c>
      <c r="EX28" s="11">
        <f t="shared" si="36"/>
        <v>0</v>
      </c>
      <c r="EY28" s="11">
        <f t="shared" si="36"/>
        <v>0</v>
      </c>
      <c r="EZ28" s="11">
        <f t="shared" si="36"/>
        <v>0</v>
      </c>
      <c r="FA28" s="11">
        <f t="shared" si="36"/>
        <v>0</v>
      </c>
      <c r="FB28" s="11">
        <f t="shared" si="36"/>
        <v>0</v>
      </c>
      <c r="FC28" s="11">
        <f t="shared" si="36"/>
        <v>0</v>
      </c>
      <c r="FD28" s="11">
        <f t="shared" si="36"/>
        <v>0</v>
      </c>
      <c r="FE28" s="11">
        <f t="shared" si="36"/>
        <v>0</v>
      </c>
      <c r="FF28" s="11">
        <f t="shared" si="36"/>
        <v>0</v>
      </c>
      <c r="FG28" s="11">
        <f t="shared" si="36"/>
        <v>0</v>
      </c>
      <c r="FH28" s="11">
        <f t="shared" si="36"/>
        <v>0</v>
      </c>
      <c r="FI28" s="11">
        <f t="shared" ref="FI28:GJ28" si="37" xml:space="preserve"> FI$26</f>
        <v>0</v>
      </c>
      <c r="FJ28" s="11">
        <f t="shared" si="37"/>
        <v>0</v>
      </c>
      <c r="FK28" s="11">
        <f t="shared" si="37"/>
        <v>0</v>
      </c>
      <c r="FL28" s="11">
        <f t="shared" si="37"/>
        <v>0</v>
      </c>
      <c r="FM28" s="11">
        <f t="shared" si="37"/>
        <v>0</v>
      </c>
      <c r="FN28" s="11">
        <f t="shared" si="37"/>
        <v>0</v>
      </c>
      <c r="FO28" s="11">
        <f t="shared" si="37"/>
        <v>0</v>
      </c>
      <c r="FP28" s="11">
        <f t="shared" si="37"/>
        <v>0</v>
      </c>
      <c r="FQ28" s="11">
        <f t="shared" si="37"/>
        <v>0</v>
      </c>
      <c r="FR28" s="11">
        <f t="shared" si="37"/>
        <v>0</v>
      </c>
      <c r="FS28" s="11">
        <f t="shared" si="37"/>
        <v>0</v>
      </c>
      <c r="FT28" s="11">
        <f t="shared" si="37"/>
        <v>0</v>
      </c>
      <c r="FU28" s="11">
        <f t="shared" si="37"/>
        <v>0</v>
      </c>
      <c r="FV28" s="11">
        <f t="shared" si="37"/>
        <v>0</v>
      </c>
      <c r="FW28" s="11">
        <f t="shared" si="37"/>
        <v>0</v>
      </c>
      <c r="FX28" s="11">
        <f t="shared" si="37"/>
        <v>0</v>
      </c>
      <c r="FY28" s="11">
        <f t="shared" si="37"/>
        <v>0</v>
      </c>
      <c r="FZ28" s="11">
        <f t="shared" si="37"/>
        <v>0</v>
      </c>
      <c r="GA28" s="11">
        <f t="shared" si="37"/>
        <v>0</v>
      </c>
      <c r="GB28" s="11">
        <f t="shared" si="37"/>
        <v>0</v>
      </c>
      <c r="GC28" s="11">
        <f t="shared" si="37"/>
        <v>0</v>
      </c>
      <c r="GD28" s="11">
        <f t="shared" si="37"/>
        <v>0</v>
      </c>
      <c r="GE28" s="11">
        <f t="shared" si="37"/>
        <v>0</v>
      </c>
      <c r="GF28" s="11">
        <f t="shared" si="37"/>
        <v>0</v>
      </c>
      <c r="GG28" s="11">
        <f t="shared" si="37"/>
        <v>0</v>
      </c>
      <c r="GH28" s="11">
        <f t="shared" si="37"/>
        <v>0</v>
      </c>
      <c r="GI28" s="11">
        <f t="shared" si="37"/>
        <v>0</v>
      </c>
      <c r="GJ28" s="11">
        <f t="shared" si="37"/>
        <v>0</v>
      </c>
    </row>
    <row r="29" spans="1:192" hidden="1" outlineLevel="2" x14ac:dyDescent="0.35">
      <c r="E29" s="2" t="s">
        <v>932</v>
      </c>
      <c r="F29" s="2"/>
      <c r="G29" s="2" t="s">
        <v>5</v>
      </c>
      <c r="H29" s="2">
        <f xml:space="preserve"> SUM(J29:GJ29)</f>
        <v>135</v>
      </c>
      <c r="I29" s="14"/>
      <c r="J29" s="2">
        <f t="shared" ref="J29:AO29" si="38" xml:space="preserve"> 1- J28</f>
        <v>0</v>
      </c>
      <c r="K29" s="2">
        <f t="shared" si="38"/>
        <v>0</v>
      </c>
      <c r="L29" s="2">
        <f t="shared" si="38"/>
        <v>0</v>
      </c>
      <c r="M29" s="2">
        <f t="shared" si="38"/>
        <v>0</v>
      </c>
      <c r="N29" s="2">
        <f t="shared" si="38"/>
        <v>0</v>
      </c>
      <c r="O29" s="2">
        <f t="shared" si="38"/>
        <v>0</v>
      </c>
      <c r="P29" s="2">
        <f t="shared" si="38"/>
        <v>0</v>
      </c>
      <c r="Q29" s="2">
        <f t="shared" si="38"/>
        <v>0</v>
      </c>
      <c r="R29" s="2">
        <f t="shared" si="38"/>
        <v>0</v>
      </c>
      <c r="S29" s="2">
        <f t="shared" si="38"/>
        <v>0</v>
      </c>
      <c r="T29" s="2">
        <f t="shared" si="38"/>
        <v>0</v>
      </c>
      <c r="U29" s="2">
        <f t="shared" si="38"/>
        <v>0</v>
      </c>
      <c r="V29" s="2">
        <f t="shared" si="38"/>
        <v>0</v>
      </c>
      <c r="W29" s="2">
        <f t="shared" si="38"/>
        <v>0</v>
      </c>
      <c r="X29" s="2">
        <f t="shared" si="38"/>
        <v>0</v>
      </c>
      <c r="Y29" s="2">
        <f t="shared" si="38"/>
        <v>0</v>
      </c>
      <c r="Z29" s="2">
        <f t="shared" si="38"/>
        <v>0</v>
      </c>
      <c r="AA29" s="2">
        <f t="shared" si="38"/>
        <v>0</v>
      </c>
      <c r="AB29" s="2">
        <f t="shared" si="38"/>
        <v>0</v>
      </c>
      <c r="AC29" s="2">
        <f t="shared" si="38"/>
        <v>0</v>
      </c>
      <c r="AD29" s="2">
        <f t="shared" si="38"/>
        <v>0</v>
      </c>
      <c r="AE29" s="2">
        <f t="shared" si="38"/>
        <v>0</v>
      </c>
      <c r="AF29" s="2">
        <f t="shared" si="38"/>
        <v>0</v>
      </c>
      <c r="AG29" s="2">
        <f t="shared" si="38"/>
        <v>0</v>
      </c>
      <c r="AH29" s="2">
        <f t="shared" si="38"/>
        <v>0</v>
      </c>
      <c r="AI29" s="2">
        <f t="shared" si="38"/>
        <v>0</v>
      </c>
      <c r="AJ29" s="2">
        <f t="shared" si="38"/>
        <v>0</v>
      </c>
      <c r="AK29" s="2">
        <f t="shared" si="38"/>
        <v>0</v>
      </c>
      <c r="AL29" s="2">
        <f t="shared" si="38"/>
        <v>0</v>
      </c>
      <c r="AM29" s="2">
        <f t="shared" si="38"/>
        <v>0</v>
      </c>
      <c r="AN29" s="2">
        <f t="shared" si="38"/>
        <v>0</v>
      </c>
      <c r="AO29" s="2">
        <f t="shared" si="38"/>
        <v>0</v>
      </c>
      <c r="AP29" s="2">
        <f t="shared" ref="AP29:BU29" si="39" xml:space="preserve"> 1- AP28</f>
        <v>0</v>
      </c>
      <c r="AQ29" s="2">
        <f t="shared" si="39"/>
        <v>0</v>
      </c>
      <c r="AR29" s="2">
        <f t="shared" si="39"/>
        <v>0</v>
      </c>
      <c r="AS29" s="2">
        <f t="shared" si="39"/>
        <v>0</v>
      </c>
      <c r="AT29" s="2">
        <f t="shared" si="39"/>
        <v>0</v>
      </c>
      <c r="AU29" s="2">
        <f t="shared" si="39"/>
        <v>0</v>
      </c>
      <c r="AV29" s="2">
        <f t="shared" si="39"/>
        <v>0</v>
      </c>
      <c r="AW29" s="2">
        <f t="shared" si="39"/>
        <v>0</v>
      </c>
      <c r="AX29" s="2">
        <f t="shared" si="39"/>
        <v>0</v>
      </c>
      <c r="AY29" s="2">
        <f t="shared" si="39"/>
        <v>0</v>
      </c>
      <c r="AZ29" s="2">
        <f t="shared" si="39"/>
        <v>0</v>
      </c>
      <c r="BA29" s="2">
        <f t="shared" si="39"/>
        <v>0</v>
      </c>
      <c r="BB29" s="2">
        <f t="shared" si="39"/>
        <v>0</v>
      </c>
      <c r="BC29" s="2">
        <f t="shared" si="39"/>
        <v>0</v>
      </c>
      <c r="BD29" s="2">
        <f t="shared" si="39"/>
        <v>0</v>
      </c>
      <c r="BE29" s="2">
        <f t="shared" si="39"/>
        <v>0</v>
      </c>
      <c r="BF29" s="2">
        <f t="shared" si="39"/>
        <v>1</v>
      </c>
      <c r="BG29" s="2">
        <f t="shared" si="39"/>
        <v>1</v>
      </c>
      <c r="BH29" s="2">
        <f t="shared" si="39"/>
        <v>1</v>
      </c>
      <c r="BI29" s="2">
        <f t="shared" si="39"/>
        <v>1</v>
      </c>
      <c r="BJ29" s="2">
        <f t="shared" si="39"/>
        <v>1</v>
      </c>
      <c r="BK29" s="2">
        <f t="shared" si="39"/>
        <v>1</v>
      </c>
      <c r="BL29" s="2">
        <f t="shared" si="39"/>
        <v>1</v>
      </c>
      <c r="BM29" s="2">
        <f t="shared" si="39"/>
        <v>1</v>
      </c>
      <c r="BN29" s="2">
        <f t="shared" si="39"/>
        <v>1</v>
      </c>
      <c r="BO29" s="2">
        <f t="shared" si="39"/>
        <v>1</v>
      </c>
      <c r="BP29" s="2">
        <f t="shared" si="39"/>
        <v>1</v>
      </c>
      <c r="BQ29" s="2">
        <f t="shared" si="39"/>
        <v>1</v>
      </c>
      <c r="BR29" s="2">
        <f t="shared" si="39"/>
        <v>1</v>
      </c>
      <c r="BS29" s="2">
        <f t="shared" si="39"/>
        <v>1</v>
      </c>
      <c r="BT29" s="2">
        <f t="shared" si="39"/>
        <v>1</v>
      </c>
      <c r="BU29" s="2">
        <f t="shared" si="39"/>
        <v>1</v>
      </c>
      <c r="BV29" s="2">
        <f t="shared" ref="BV29:DA29" si="40" xml:space="preserve"> 1- BV28</f>
        <v>1</v>
      </c>
      <c r="BW29" s="2">
        <f t="shared" si="40"/>
        <v>1</v>
      </c>
      <c r="BX29" s="2">
        <f t="shared" si="40"/>
        <v>1</v>
      </c>
      <c r="BY29" s="2">
        <f t="shared" si="40"/>
        <v>1</v>
      </c>
      <c r="BZ29" s="2">
        <f t="shared" si="40"/>
        <v>1</v>
      </c>
      <c r="CA29" s="2">
        <f t="shared" si="40"/>
        <v>1</v>
      </c>
      <c r="CB29" s="2">
        <f t="shared" si="40"/>
        <v>1</v>
      </c>
      <c r="CC29" s="2">
        <f t="shared" si="40"/>
        <v>1</v>
      </c>
      <c r="CD29" s="2">
        <f t="shared" si="40"/>
        <v>1</v>
      </c>
      <c r="CE29" s="2">
        <f t="shared" si="40"/>
        <v>1</v>
      </c>
      <c r="CF29" s="2">
        <f t="shared" si="40"/>
        <v>1</v>
      </c>
      <c r="CG29" s="2">
        <f t="shared" si="40"/>
        <v>1</v>
      </c>
      <c r="CH29" s="2">
        <f t="shared" si="40"/>
        <v>1</v>
      </c>
      <c r="CI29" s="2">
        <f t="shared" si="40"/>
        <v>1</v>
      </c>
      <c r="CJ29" s="2">
        <f t="shared" si="40"/>
        <v>1</v>
      </c>
      <c r="CK29" s="2">
        <f t="shared" si="40"/>
        <v>1</v>
      </c>
      <c r="CL29" s="2">
        <f t="shared" si="40"/>
        <v>1</v>
      </c>
      <c r="CM29" s="2">
        <f t="shared" si="40"/>
        <v>1</v>
      </c>
      <c r="CN29" s="2">
        <f t="shared" si="40"/>
        <v>1</v>
      </c>
      <c r="CO29" s="2">
        <f t="shared" si="40"/>
        <v>1</v>
      </c>
      <c r="CP29" s="2">
        <f t="shared" si="40"/>
        <v>1</v>
      </c>
      <c r="CQ29" s="2">
        <f t="shared" si="40"/>
        <v>1</v>
      </c>
      <c r="CR29" s="2">
        <f t="shared" si="40"/>
        <v>1</v>
      </c>
      <c r="CS29" s="2">
        <f t="shared" si="40"/>
        <v>1</v>
      </c>
      <c r="CT29" s="2">
        <f t="shared" si="40"/>
        <v>1</v>
      </c>
      <c r="CU29" s="2">
        <f t="shared" si="40"/>
        <v>1</v>
      </c>
      <c r="CV29" s="2">
        <f t="shared" si="40"/>
        <v>1</v>
      </c>
      <c r="CW29" s="2">
        <f t="shared" si="40"/>
        <v>1</v>
      </c>
      <c r="CX29" s="2">
        <f t="shared" si="40"/>
        <v>1</v>
      </c>
      <c r="CY29" s="2">
        <f t="shared" si="40"/>
        <v>1</v>
      </c>
      <c r="CZ29" s="2">
        <f t="shared" si="40"/>
        <v>1</v>
      </c>
      <c r="DA29" s="2">
        <f t="shared" si="40"/>
        <v>1</v>
      </c>
      <c r="DB29" s="2">
        <f t="shared" ref="DB29:EG29" si="41" xml:space="preserve"> 1- DB28</f>
        <v>1</v>
      </c>
      <c r="DC29" s="2">
        <f t="shared" si="41"/>
        <v>1</v>
      </c>
      <c r="DD29" s="2">
        <f t="shared" si="41"/>
        <v>1</v>
      </c>
      <c r="DE29" s="2">
        <f t="shared" si="41"/>
        <v>1</v>
      </c>
      <c r="DF29" s="2">
        <f t="shared" si="41"/>
        <v>1</v>
      </c>
      <c r="DG29" s="2">
        <f t="shared" si="41"/>
        <v>1</v>
      </c>
      <c r="DH29" s="2">
        <f t="shared" si="41"/>
        <v>1</v>
      </c>
      <c r="DI29" s="2">
        <f t="shared" si="41"/>
        <v>1</v>
      </c>
      <c r="DJ29" s="2">
        <f t="shared" si="41"/>
        <v>1</v>
      </c>
      <c r="DK29" s="2">
        <f t="shared" si="41"/>
        <v>1</v>
      </c>
      <c r="DL29" s="2">
        <f t="shared" si="41"/>
        <v>1</v>
      </c>
      <c r="DM29" s="2">
        <f t="shared" si="41"/>
        <v>1</v>
      </c>
      <c r="DN29" s="2">
        <f t="shared" si="41"/>
        <v>1</v>
      </c>
      <c r="DO29" s="2">
        <f t="shared" si="41"/>
        <v>1</v>
      </c>
      <c r="DP29" s="2">
        <f t="shared" si="41"/>
        <v>1</v>
      </c>
      <c r="DQ29" s="2">
        <f t="shared" si="41"/>
        <v>1</v>
      </c>
      <c r="DR29" s="2">
        <f t="shared" si="41"/>
        <v>1</v>
      </c>
      <c r="DS29" s="2">
        <f t="shared" si="41"/>
        <v>1</v>
      </c>
      <c r="DT29" s="2">
        <f t="shared" si="41"/>
        <v>1</v>
      </c>
      <c r="DU29" s="2">
        <f t="shared" si="41"/>
        <v>1</v>
      </c>
      <c r="DV29" s="2">
        <f t="shared" si="41"/>
        <v>1</v>
      </c>
      <c r="DW29" s="2">
        <f t="shared" si="41"/>
        <v>1</v>
      </c>
      <c r="DX29" s="2">
        <f t="shared" si="41"/>
        <v>1</v>
      </c>
      <c r="DY29" s="2">
        <f t="shared" si="41"/>
        <v>1</v>
      </c>
      <c r="DZ29" s="2">
        <f t="shared" si="41"/>
        <v>1</v>
      </c>
      <c r="EA29" s="2">
        <f t="shared" si="41"/>
        <v>1</v>
      </c>
      <c r="EB29" s="2">
        <f t="shared" si="41"/>
        <v>1</v>
      </c>
      <c r="EC29" s="2">
        <f t="shared" si="41"/>
        <v>1</v>
      </c>
      <c r="ED29" s="2">
        <f t="shared" si="41"/>
        <v>1</v>
      </c>
      <c r="EE29" s="2">
        <f t="shared" si="41"/>
        <v>1</v>
      </c>
      <c r="EF29" s="2">
        <f t="shared" si="41"/>
        <v>1</v>
      </c>
      <c r="EG29" s="2">
        <f t="shared" si="41"/>
        <v>1</v>
      </c>
      <c r="EH29" s="2">
        <f t="shared" ref="EH29:FM29" si="42" xml:space="preserve"> 1- EH28</f>
        <v>1</v>
      </c>
      <c r="EI29" s="2">
        <f t="shared" si="42"/>
        <v>1</v>
      </c>
      <c r="EJ29" s="2">
        <f t="shared" si="42"/>
        <v>1</v>
      </c>
      <c r="EK29" s="2">
        <f t="shared" si="42"/>
        <v>1</v>
      </c>
      <c r="EL29" s="2">
        <f t="shared" si="42"/>
        <v>1</v>
      </c>
      <c r="EM29" s="2">
        <f t="shared" si="42"/>
        <v>1</v>
      </c>
      <c r="EN29" s="2">
        <f t="shared" si="42"/>
        <v>1</v>
      </c>
      <c r="EO29" s="2">
        <f t="shared" si="42"/>
        <v>1</v>
      </c>
      <c r="EP29" s="2">
        <f t="shared" si="42"/>
        <v>1</v>
      </c>
      <c r="EQ29" s="2">
        <f t="shared" si="42"/>
        <v>1</v>
      </c>
      <c r="ER29" s="2">
        <f t="shared" si="42"/>
        <v>1</v>
      </c>
      <c r="ES29" s="2">
        <f t="shared" si="42"/>
        <v>1</v>
      </c>
      <c r="ET29" s="2">
        <f t="shared" si="42"/>
        <v>1</v>
      </c>
      <c r="EU29" s="2">
        <f t="shared" si="42"/>
        <v>1</v>
      </c>
      <c r="EV29" s="2">
        <f t="shared" si="42"/>
        <v>1</v>
      </c>
      <c r="EW29" s="2">
        <f t="shared" si="42"/>
        <v>1</v>
      </c>
      <c r="EX29" s="2">
        <f t="shared" si="42"/>
        <v>1</v>
      </c>
      <c r="EY29" s="2">
        <f t="shared" si="42"/>
        <v>1</v>
      </c>
      <c r="EZ29" s="2">
        <f t="shared" si="42"/>
        <v>1</v>
      </c>
      <c r="FA29" s="2">
        <f t="shared" si="42"/>
        <v>1</v>
      </c>
      <c r="FB29" s="2">
        <f t="shared" si="42"/>
        <v>1</v>
      </c>
      <c r="FC29" s="2">
        <f t="shared" si="42"/>
        <v>1</v>
      </c>
      <c r="FD29" s="2">
        <f t="shared" si="42"/>
        <v>1</v>
      </c>
      <c r="FE29" s="2">
        <f t="shared" si="42"/>
        <v>1</v>
      </c>
      <c r="FF29" s="2">
        <f t="shared" si="42"/>
        <v>1</v>
      </c>
      <c r="FG29" s="2">
        <f t="shared" si="42"/>
        <v>1</v>
      </c>
      <c r="FH29" s="2">
        <f t="shared" si="42"/>
        <v>1</v>
      </c>
      <c r="FI29" s="2">
        <f t="shared" si="42"/>
        <v>1</v>
      </c>
      <c r="FJ29" s="2">
        <f t="shared" si="42"/>
        <v>1</v>
      </c>
      <c r="FK29" s="2">
        <f t="shared" si="42"/>
        <v>1</v>
      </c>
      <c r="FL29" s="2">
        <f t="shared" si="42"/>
        <v>1</v>
      </c>
      <c r="FM29" s="2">
        <f t="shared" si="42"/>
        <v>1</v>
      </c>
      <c r="FN29" s="2">
        <f t="shared" ref="FN29:GJ29" si="43" xml:space="preserve"> 1- FN28</f>
        <v>1</v>
      </c>
      <c r="FO29" s="2">
        <f t="shared" si="43"/>
        <v>1</v>
      </c>
      <c r="FP29" s="2">
        <f t="shared" si="43"/>
        <v>1</v>
      </c>
      <c r="FQ29" s="2">
        <f t="shared" si="43"/>
        <v>1</v>
      </c>
      <c r="FR29" s="2">
        <f t="shared" si="43"/>
        <v>1</v>
      </c>
      <c r="FS29" s="2">
        <f t="shared" si="43"/>
        <v>1</v>
      </c>
      <c r="FT29" s="2">
        <f t="shared" si="43"/>
        <v>1</v>
      </c>
      <c r="FU29" s="2">
        <f t="shared" si="43"/>
        <v>1</v>
      </c>
      <c r="FV29" s="2">
        <f t="shared" si="43"/>
        <v>1</v>
      </c>
      <c r="FW29" s="2">
        <f t="shared" si="43"/>
        <v>1</v>
      </c>
      <c r="FX29" s="2">
        <f t="shared" si="43"/>
        <v>1</v>
      </c>
      <c r="FY29" s="2">
        <f t="shared" si="43"/>
        <v>1</v>
      </c>
      <c r="FZ29" s="2">
        <f t="shared" si="43"/>
        <v>1</v>
      </c>
      <c r="GA29" s="2">
        <f t="shared" si="43"/>
        <v>1</v>
      </c>
      <c r="GB29" s="2">
        <f t="shared" si="43"/>
        <v>1</v>
      </c>
      <c r="GC29" s="2">
        <f t="shared" si="43"/>
        <v>1</v>
      </c>
      <c r="GD29" s="2">
        <f t="shared" si="43"/>
        <v>1</v>
      </c>
      <c r="GE29" s="2">
        <f t="shared" si="43"/>
        <v>1</v>
      </c>
      <c r="GF29" s="2">
        <f t="shared" si="43"/>
        <v>1</v>
      </c>
      <c r="GG29" s="2">
        <f t="shared" si="43"/>
        <v>1</v>
      </c>
      <c r="GH29" s="2">
        <f t="shared" si="43"/>
        <v>1</v>
      </c>
      <c r="GI29" s="2">
        <f t="shared" si="43"/>
        <v>1</v>
      </c>
      <c r="GJ29" s="2">
        <f t="shared" si="43"/>
        <v>1</v>
      </c>
    </row>
    <row r="30" spans="1:192" hidden="1" outlineLevel="2" x14ac:dyDescent="0.35">
      <c r="E30" s="2"/>
      <c r="F30" s="2"/>
      <c r="G30" s="2"/>
      <c r="H30" s="2"/>
      <c r="I30" s="14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</row>
    <row r="31" spans="1:192" s="523" customFormat="1" hidden="1" outlineLevel="2" x14ac:dyDescent="0.35">
      <c r="A31" s="547"/>
      <c r="B31" s="547"/>
      <c r="C31" s="548"/>
      <c r="D31" s="549"/>
      <c r="E31" s="552" t="str">
        <f xml:space="preserve"> InpC!E$16</f>
        <v>Length of operating period</v>
      </c>
      <c r="F31" s="552">
        <f xml:space="preserve"> InpC!F$16</f>
        <v>3</v>
      </c>
      <c r="G31" s="552" t="str">
        <f xml:space="preserve"> InpC!G$16</f>
        <v>months</v>
      </c>
      <c r="H31" s="553"/>
      <c r="I31" s="554"/>
      <c r="J31" s="553"/>
      <c r="K31" s="553"/>
      <c r="L31" s="553"/>
      <c r="M31" s="553"/>
      <c r="N31" s="553"/>
      <c r="O31" s="553"/>
      <c r="P31" s="553"/>
      <c r="Q31" s="553"/>
      <c r="R31" s="553"/>
      <c r="S31" s="553"/>
      <c r="T31" s="553"/>
      <c r="U31" s="553"/>
      <c r="V31" s="553"/>
      <c r="W31" s="553"/>
      <c r="X31" s="553"/>
      <c r="Y31" s="553"/>
      <c r="Z31" s="553"/>
      <c r="AA31" s="553"/>
      <c r="AB31" s="553"/>
      <c r="AC31" s="553"/>
      <c r="AD31" s="553"/>
      <c r="AE31" s="553"/>
      <c r="AF31" s="553"/>
      <c r="AG31" s="553"/>
      <c r="AH31" s="553"/>
      <c r="AI31" s="553"/>
      <c r="AJ31" s="553"/>
      <c r="AK31" s="553"/>
      <c r="AL31" s="553"/>
      <c r="AM31" s="553"/>
      <c r="AN31" s="553"/>
      <c r="AO31" s="553"/>
      <c r="AP31" s="553"/>
      <c r="AQ31" s="553"/>
      <c r="AR31" s="553"/>
      <c r="AS31" s="553"/>
      <c r="AT31" s="553"/>
      <c r="AU31" s="553"/>
      <c r="AV31" s="553"/>
      <c r="AW31" s="553"/>
      <c r="AX31" s="553"/>
      <c r="AY31" s="553"/>
      <c r="AZ31" s="553"/>
      <c r="BA31" s="553"/>
      <c r="BB31" s="553"/>
      <c r="BC31" s="553"/>
      <c r="BD31" s="553"/>
      <c r="BE31" s="553"/>
      <c r="BF31" s="553"/>
      <c r="BG31" s="553"/>
      <c r="BH31" s="553"/>
      <c r="BI31" s="553"/>
      <c r="BJ31" s="553"/>
      <c r="BK31" s="553"/>
      <c r="BL31" s="553"/>
      <c r="BM31" s="553"/>
      <c r="BN31" s="553"/>
      <c r="BO31" s="553"/>
      <c r="BP31" s="553"/>
      <c r="BQ31" s="553"/>
      <c r="BR31" s="553"/>
      <c r="BS31" s="553"/>
      <c r="BT31" s="553"/>
      <c r="BU31" s="553"/>
      <c r="BV31" s="553"/>
      <c r="BW31" s="553"/>
      <c r="BX31" s="553"/>
      <c r="BY31" s="553"/>
      <c r="BZ31" s="553"/>
      <c r="CA31" s="553"/>
      <c r="CB31" s="553"/>
      <c r="CC31" s="553"/>
      <c r="CD31" s="553"/>
      <c r="CE31" s="553"/>
      <c r="CF31" s="553"/>
      <c r="CG31" s="553"/>
      <c r="CH31" s="553"/>
      <c r="CI31" s="553"/>
      <c r="CJ31" s="553"/>
      <c r="CK31" s="553"/>
      <c r="CL31" s="553"/>
      <c r="CM31" s="553"/>
      <c r="CN31" s="553"/>
      <c r="CO31" s="553"/>
      <c r="CP31" s="553"/>
      <c r="CQ31" s="553"/>
      <c r="CR31" s="553"/>
      <c r="CS31" s="553"/>
      <c r="CT31" s="553"/>
      <c r="CU31" s="553"/>
      <c r="CV31" s="553"/>
      <c r="CW31" s="553"/>
      <c r="CX31" s="553"/>
      <c r="CY31" s="553"/>
      <c r="CZ31" s="553"/>
      <c r="DA31" s="553"/>
      <c r="DB31" s="553"/>
      <c r="DC31" s="553"/>
      <c r="DD31" s="553"/>
      <c r="DE31" s="553"/>
      <c r="DF31" s="553"/>
      <c r="DG31" s="553"/>
      <c r="DH31" s="553"/>
      <c r="DI31" s="553"/>
      <c r="DJ31" s="553"/>
      <c r="DK31" s="553"/>
      <c r="DL31" s="553"/>
      <c r="DM31" s="553"/>
      <c r="DN31" s="553"/>
      <c r="DO31" s="553"/>
      <c r="DP31" s="553"/>
      <c r="DQ31" s="553"/>
      <c r="DR31" s="553"/>
      <c r="DS31" s="553"/>
      <c r="DT31" s="553"/>
      <c r="DU31" s="553"/>
      <c r="DV31" s="553"/>
      <c r="DW31" s="553"/>
      <c r="DX31" s="553"/>
      <c r="DY31" s="553"/>
      <c r="DZ31" s="553"/>
      <c r="EA31" s="553"/>
      <c r="EB31" s="553"/>
      <c r="EC31" s="553"/>
      <c r="ED31" s="553"/>
      <c r="EE31" s="553"/>
      <c r="EF31" s="553"/>
      <c r="EG31" s="553"/>
      <c r="EH31" s="553"/>
      <c r="EI31" s="553"/>
      <c r="EJ31" s="553"/>
      <c r="EK31" s="553"/>
      <c r="EL31" s="553"/>
      <c r="EM31" s="553"/>
      <c r="EN31" s="553"/>
      <c r="EO31" s="553"/>
      <c r="EP31" s="553"/>
      <c r="EQ31" s="553"/>
      <c r="ER31" s="553"/>
      <c r="ES31" s="553"/>
      <c r="ET31" s="553"/>
      <c r="EU31" s="553"/>
      <c r="EV31" s="553"/>
      <c r="EW31" s="553"/>
      <c r="EX31" s="553"/>
      <c r="EY31" s="553"/>
      <c r="EZ31" s="553"/>
      <c r="FA31" s="553"/>
      <c r="FB31" s="553"/>
      <c r="FC31" s="553"/>
      <c r="FD31" s="553"/>
      <c r="FE31" s="553"/>
      <c r="FF31" s="553"/>
      <c r="FG31" s="553"/>
      <c r="FH31" s="553"/>
      <c r="FI31" s="553"/>
      <c r="FJ31" s="553"/>
      <c r="FK31" s="553"/>
      <c r="FL31" s="553"/>
      <c r="FM31" s="553"/>
      <c r="FN31" s="553"/>
      <c r="FO31" s="553"/>
      <c r="FP31" s="553"/>
      <c r="FQ31" s="553"/>
      <c r="FR31" s="553"/>
      <c r="FS31" s="553"/>
      <c r="FT31" s="553"/>
      <c r="FU31" s="553"/>
      <c r="FV31" s="553"/>
      <c r="FW31" s="553"/>
      <c r="FX31" s="553"/>
      <c r="FY31" s="553"/>
      <c r="FZ31" s="553"/>
      <c r="GA31" s="553"/>
      <c r="GB31" s="553"/>
      <c r="GC31" s="553"/>
      <c r="GD31" s="553"/>
      <c r="GE31" s="553"/>
      <c r="GF31" s="553"/>
      <c r="GG31" s="553"/>
      <c r="GH31" s="553"/>
      <c r="GI31" s="553"/>
      <c r="GJ31" s="553"/>
    </row>
    <row r="32" spans="1:192" hidden="1" outlineLevel="2" x14ac:dyDescent="0.35">
      <c r="E32" s="11" t="str">
        <f t="shared" ref="E32:AJ32" si="44" xml:space="preserve"> E$26</f>
        <v>Monthly period flag</v>
      </c>
      <c r="F32" s="11">
        <f t="shared" si="44"/>
        <v>0</v>
      </c>
      <c r="G32" s="11" t="str">
        <f t="shared" si="44"/>
        <v>flag</v>
      </c>
      <c r="H32" s="11">
        <f t="shared" si="44"/>
        <v>48</v>
      </c>
      <c r="I32" s="11">
        <f t="shared" si="44"/>
        <v>0</v>
      </c>
      <c r="J32" s="11">
        <f t="shared" si="44"/>
        <v>1</v>
      </c>
      <c r="K32" s="11">
        <f t="shared" si="44"/>
        <v>1</v>
      </c>
      <c r="L32" s="11">
        <f t="shared" si="44"/>
        <v>1</v>
      </c>
      <c r="M32" s="11">
        <f t="shared" si="44"/>
        <v>1</v>
      </c>
      <c r="N32" s="11">
        <f t="shared" si="44"/>
        <v>1</v>
      </c>
      <c r="O32" s="11">
        <f t="shared" si="44"/>
        <v>1</v>
      </c>
      <c r="P32" s="11">
        <f t="shared" si="44"/>
        <v>1</v>
      </c>
      <c r="Q32" s="11">
        <f t="shared" si="44"/>
        <v>1</v>
      </c>
      <c r="R32" s="11">
        <f t="shared" si="44"/>
        <v>1</v>
      </c>
      <c r="S32" s="11">
        <f t="shared" si="44"/>
        <v>1</v>
      </c>
      <c r="T32" s="11">
        <f t="shared" si="44"/>
        <v>1</v>
      </c>
      <c r="U32" s="11">
        <f t="shared" si="44"/>
        <v>1</v>
      </c>
      <c r="V32" s="11">
        <f t="shared" si="44"/>
        <v>1</v>
      </c>
      <c r="W32" s="11">
        <f t="shared" si="44"/>
        <v>1</v>
      </c>
      <c r="X32" s="11">
        <f t="shared" si="44"/>
        <v>1</v>
      </c>
      <c r="Y32" s="11">
        <f t="shared" si="44"/>
        <v>1</v>
      </c>
      <c r="Z32" s="11">
        <f t="shared" si="44"/>
        <v>1</v>
      </c>
      <c r="AA32" s="11">
        <f t="shared" si="44"/>
        <v>1</v>
      </c>
      <c r="AB32" s="11">
        <f t="shared" si="44"/>
        <v>1</v>
      </c>
      <c r="AC32" s="11">
        <f t="shared" si="44"/>
        <v>1</v>
      </c>
      <c r="AD32" s="11">
        <f t="shared" si="44"/>
        <v>1</v>
      </c>
      <c r="AE32" s="11">
        <f t="shared" si="44"/>
        <v>1</v>
      </c>
      <c r="AF32" s="11">
        <f t="shared" si="44"/>
        <v>1</v>
      </c>
      <c r="AG32" s="11">
        <f t="shared" si="44"/>
        <v>1</v>
      </c>
      <c r="AH32" s="11">
        <f t="shared" si="44"/>
        <v>1</v>
      </c>
      <c r="AI32" s="11">
        <f t="shared" si="44"/>
        <v>1</v>
      </c>
      <c r="AJ32" s="11">
        <f t="shared" si="44"/>
        <v>1</v>
      </c>
      <c r="AK32" s="11">
        <f t="shared" ref="AK32:BP32" si="45" xml:space="preserve"> AK$26</f>
        <v>1</v>
      </c>
      <c r="AL32" s="11">
        <f t="shared" si="45"/>
        <v>1</v>
      </c>
      <c r="AM32" s="11">
        <f t="shared" si="45"/>
        <v>1</v>
      </c>
      <c r="AN32" s="11">
        <f t="shared" si="45"/>
        <v>1</v>
      </c>
      <c r="AO32" s="11">
        <f t="shared" si="45"/>
        <v>1</v>
      </c>
      <c r="AP32" s="11">
        <f t="shared" si="45"/>
        <v>1</v>
      </c>
      <c r="AQ32" s="11">
        <f t="shared" si="45"/>
        <v>1</v>
      </c>
      <c r="AR32" s="11">
        <f t="shared" si="45"/>
        <v>1</v>
      </c>
      <c r="AS32" s="11">
        <f t="shared" si="45"/>
        <v>1</v>
      </c>
      <c r="AT32" s="11">
        <f t="shared" si="45"/>
        <v>1</v>
      </c>
      <c r="AU32" s="11">
        <f t="shared" si="45"/>
        <v>1</v>
      </c>
      <c r="AV32" s="11">
        <f t="shared" si="45"/>
        <v>1</v>
      </c>
      <c r="AW32" s="11">
        <f t="shared" si="45"/>
        <v>1</v>
      </c>
      <c r="AX32" s="11">
        <f t="shared" si="45"/>
        <v>1</v>
      </c>
      <c r="AY32" s="11">
        <f t="shared" si="45"/>
        <v>1</v>
      </c>
      <c r="AZ32" s="11">
        <f t="shared" si="45"/>
        <v>1</v>
      </c>
      <c r="BA32" s="11">
        <f t="shared" si="45"/>
        <v>1</v>
      </c>
      <c r="BB32" s="11">
        <f t="shared" si="45"/>
        <v>1</v>
      </c>
      <c r="BC32" s="11">
        <f t="shared" si="45"/>
        <v>1</v>
      </c>
      <c r="BD32" s="11">
        <f t="shared" si="45"/>
        <v>1</v>
      </c>
      <c r="BE32" s="11">
        <f t="shared" si="45"/>
        <v>1</v>
      </c>
      <c r="BF32" s="11">
        <f t="shared" si="45"/>
        <v>0</v>
      </c>
      <c r="BG32" s="11">
        <f t="shared" si="45"/>
        <v>0</v>
      </c>
      <c r="BH32" s="11">
        <f t="shared" si="45"/>
        <v>0</v>
      </c>
      <c r="BI32" s="11">
        <f t="shared" si="45"/>
        <v>0</v>
      </c>
      <c r="BJ32" s="11">
        <f t="shared" si="45"/>
        <v>0</v>
      </c>
      <c r="BK32" s="11">
        <f t="shared" si="45"/>
        <v>0</v>
      </c>
      <c r="BL32" s="11">
        <f t="shared" si="45"/>
        <v>0</v>
      </c>
      <c r="BM32" s="11">
        <f t="shared" si="45"/>
        <v>0</v>
      </c>
      <c r="BN32" s="11">
        <f t="shared" si="45"/>
        <v>0</v>
      </c>
      <c r="BO32" s="11">
        <f t="shared" si="45"/>
        <v>0</v>
      </c>
      <c r="BP32" s="11">
        <f t="shared" si="45"/>
        <v>0</v>
      </c>
      <c r="BQ32" s="11">
        <f t="shared" ref="BQ32:CV32" si="46" xml:space="preserve"> BQ$26</f>
        <v>0</v>
      </c>
      <c r="BR32" s="11">
        <f t="shared" si="46"/>
        <v>0</v>
      </c>
      <c r="BS32" s="11">
        <f t="shared" si="46"/>
        <v>0</v>
      </c>
      <c r="BT32" s="11">
        <f t="shared" si="46"/>
        <v>0</v>
      </c>
      <c r="BU32" s="11">
        <f t="shared" si="46"/>
        <v>0</v>
      </c>
      <c r="BV32" s="11">
        <f t="shared" si="46"/>
        <v>0</v>
      </c>
      <c r="BW32" s="11">
        <f t="shared" si="46"/>
        <v>0</v>
      </c>
      <c r="BX32" s="11">
        <f t="shared" si="46"/>
        <v>0</v>
      </c>
      <c r="BY32" s="11">
        <f t="shared" si="46"/>
        <v>0</v>
      </c>
      <c r="BZ32" s="11">
        <f t="shared" si="46"/>
        <v>0</v>
      </c>
      <c r="CA32" s="11">
        <f t="shared" si="46"/>
        <v>0</v>
      </c>
      <c r="CB32" s="11">
        <f t="shared" si="46"/>
        <v>0</v>
      </c>
      <c r="CC32" s="11">
        <f t="shared" si="46"/>
        <v>0</v>
      </c>
      <c r="CD32" s="11">
        <f t="shared" si="46"/>
        <v>0</v>
      </c>
      <c r="CE32" s="11">
        <f t="shared" si="46"/>
        <v>0</v>
      </c>
      <c r="CF32" s="11">
        <f t="shared" si="46"/>
        <v>0</v>
      </c>
      <c r="CG32" s="11">
        <f t="shared" si="46"/>
        <v>0</v>
      </c>
      <c r="CH32" s="11">
        <f t="shared" si="46"/>
        <v>0</v>
      </c>
      <c r="CI32" s="11">
        <f t="shared" si="46"/>
        <v>0</v>
      </c>
      <c r="CJ32" s="11">
        <f t="shared" si="46"/>
        <v>0</v>
      </c>
      <c r="CK32" s="11">
        <f t="shared" si="46"/>
        <v>0</v>
      </c>
      <c r="CL32" s="11">
        <f t="shared" si="46"/>
        <v>0</v>
      </c>
      <c r="CM32" s="11">
        <f t="shared" si="46"/>
        <v>0</v>
      </c>
      <c r="CN32" s="11">
        <f t="shared" si="46"/>
        <v>0</v>
      </c>
      <c r="CO32" s="11">
        <f t="shared" si="46"/>
        <v>0</v>
      </c>
      <c r="CP32" s="11">
        <f t="shared" si="46"/>
        <v>0</v>
      </c>
      <c r="CQ32" s="11">
        <f t="shared" si="46"/>
        <v>0</v>
      </c>
      <c r="CR32" s="11">
        <f t="shared" si="46"/>
        <v>0</v>
      </c>
      <c r="CS32" s="11">
        <f t="shared" si="46"/>
        <v>0</v>
      </c>
      <c r="CT32" s="11">
        <f t="shared" si="46"/>
        <v>0</v>
      </c>
      <c r="CU32" s="11">
        <f t="shared" si="46"/>
        <v>0</v>
      </c>
      <c r="CV32" s="11">
        <f t="shared" si="46"/>
        <v>0</v>
      </c>
      <c r="CW32" s="11">
        <f t="shared" ref="CW32:EB32" si="47" xml:space="preserve"> CW$26</f>
        <v>0</v>
      </c>
      <c r="CX32" s="11">
        <f t="shared" si="47"/>
        <v>0</v>
      </c>
      <c r="CY32" s="11">
        <f t="shared" si="47"/>
        <v>0</v>
      </c>
      <c r="CZ32" s="11">
        <f t="shared" si="47"/>
        <v>0</v>
      </c>
      <c r="DA32" s="11">
        <f t="shared" si="47"/>
        <v>0</v>
      </c>
      <c r="DB32" s="11">
        <f t="shared" si="47"/>
        <v>0</v>
      </c>
      <c r="DC32" s="11">
        <f t="shared" si="47"/>
        <v>0</v>
      </c>
      <c r="DD32" s="11">
        <f t="shared" si="47"/>
        <v>0</v>
      </c>
      <c r="DE32" s="11">
        <f t="shared" si="47"/>
        <v>0</v>
      </c>
      <c r="DF32" s="11">
        <f t="shared" si="47"/>
        <v>0</v>
      </c>
      <c r="DG32" s="11">
        <f t="shared" si="47"/>
        <v>0</v>
      </c>
      <c r="DH32" s="11">
        <f t="shared" si="47"/>
        <v>0</v>
      </c>
      <c r="DI32" s="11">
        <f t="shared" si="47"/>
        <v>0</v>
      </c>
      <c r="DJ32" s="11">
        <f t="shared" si="47"/>
        <v>0</v>
      </c>
      <c r="DK32" s="11">
        <f t="shared" si="47"/>
        <v>0</v>
      </c>
      <c r="DL32" s="11">
        <f t="shared" si="47"/>
        <v>0</v>
      </c>
      <c r="DM32" s="11">
        <f t="shared" si="47"/>
        <v>0</v>
      </c>
      <c r="DN32" s="11">
        <f t="shared" si="47"/>
        <v>0</v>
      </c>
      <c r="DO32" s="11">
        <f t="shared" si="47"/>
        <v>0</v>
      </c>
      <c r="DP32" s="11">
        <f t="shared" si="47"/>
        <v>0</v>
      </c>
      <c r="DQ32" s="11">
        <f t="shared" si="47"/>
        <v>0</v>
      </c>
      <c r="DR32" s="11">
        <f t="shared" si="47"/>
        <v>0</v>
      </c>
      <c r="DS32" s="11">
        <f t="shared" si="47"/>
        <v>0</v>
      </c>
      <c r="DT32" s="11">
        <f t="shared" si="47"/>
        <v>0</v>
      </c>
      <c r="DU32" s="11">
        <f t="shared" si="47"/>
        <v>0</v>
      </c>
      <c r="DV32" s="11">
        <f t="shared" si="47"/>
        <v>0</v>
      </c>
      <c r="DW32" s="11">
        <f t="shared" si="47"/>
        <v>0</v>
      </c>
      <c r="DX32" s="11">
        <f t="shared" si="47"/>
        <v>0</v>
      </c>
      <c r="DY32" s="11">
        <f t="shared" si="47"/>
        <v>0</v>
      </c>
      <c r="DZ32" s="11">
        <f t="shared" si="47"/>
        <v>0</v>
      </c>
      <c r="EA32" s="11">
        <f t="shared" si="47"/>
        <v>0</v>
      </c>
      <c r="EB32" s="11">
        <f t="shared" si="47"/>
        <v>0</v>
      </c>
      <c r="EC32" s="11">
        <f t="shared" ref="EC32:FH32" si="48" xml:space="preserve"> EC$26</f>
        <v>0</v>
      </c>
      <c r="ED32" s="11">
        <f t="shared" si="48"/>
        <v>0</v>
      </c>
      <c r="EE32" s="11">
        <f t="shared" si="48"/>
        <v>0</v>
      </c>
      <c r="EF32" s="11">
        <f t="shared" si="48"/>
        <v>0</v>
      </c>
      <c r="EG32" s="11">
        <f t="shared" si="48"/>
        <v>0</v>
      </c>
      <c r="EH32" s="11">
        <f t="shared" si="48"/>
        <v>0</v>
      </c>
      <c r="EI32" s="11">
        <f t="shared" si="48"/>
        <v>0</v>
      </c>
      <c r="EJ32" s="11">
        <f t="shared" si="48"/>
        <v>0</v>
      </c>
      <c r="EK32" s="11">
        <f t="shared" si="48"/>
        <v>0</v>
      </c>
      <c r="EL32" s="11">
        <f t="shared" si="48"/>
        <v>0</v>
      </c>
      <c r="EM32" s="11">
        <f t="shared" si="48"/>
        <v>0</v>
      </c>
      <c r="EN32" s="11">
        <f t="shared" si="48"/>
        <v>0</v>
      </c>
      <c r="EO32" s="11">
        <f t="shared" si="48"/>
        <v>0</v>
      </c>
      <c r="EP32" s="11">
        <f t="shared" si="48"/>
        <v>0</v>
      </c>
      <c r="EQ32" s="11">
        <f t="shared" si="48"/>
        <v>0</v>
      </c>
      <c r="ER32" s="11">
        <f t="shared" si="48"/>
        <v>0</v>
      </c>
      <c r="ES32" s="11">
        <f t="shared" si="48"/>
        <v>0</v>
      </c>
      <c r="ET32" s="11">
        <f t="shared" si="48"/>
        <v>0</v>
      </c>
      <c r="EU32" s="11">
        <f t="shared" si="48"/>
        <v>0</v>
      </c>
      <c r="EV32" s="11">
        <f t="shared" si="48"/>
        <v>0</v>
      </c>
      <c r="EW32" s="11">
        <f t="shared" si="48"/>
        <v>0</v>
      </c>
      <c r="EX32" s="11">
        <f t="shared" si="48"/>
        <v>0</v>
      </c>
      <c r="EY32" s="11">
        <f t="shared" si="48"/>
        <v>0</v>
      </c>
      <c r="EZ32" s="11">
        <f t="shared" si="48"/>
        <v>0</v>
      </c>
      <c r="FA32" s="11">
        <f t="shared" si="48"/>
        <v>0</v>
      </c>
      <c r="FB32" s="11">
        <f t="shared" si="48"/>
        <v>0</v>
      </c>
      <c r="FC32" s="11">
        <f t="shared" si="48"/>
        <v>0</v>
      </c>
      <c r="FD32" s="11">
        <f t="shared" si="48"/>
        <v>0</v>
      </c>
      <c r="FE32" s="11">
        <f t="shared" si="48"/>
        <v>0</v>
      </c>
      <c r="FF32" s="11">
        <f t="shared" si="48"/>
        <v>0</v>
      </c>
      <c r="FG32" s="11">
        <f t="shared" si="48"/>
        <v>0</v>
      </c>
      <c r="FH32" s="11">
        <f t="shared" si="48"/>
        <v>0</v>
      </c>
      <c r="FI32" s="11">
        <f t="shared" ref="FI32:GJ32" si="49" xml:space="preserve"> FI$26</f>
        <v>0</v>
      </c>
      <c r="FJ32" s="11">
        <f t="shared" si="49"/>
        <v>0</v>
      </c>
      <c r="FK32" s="11">
        <f t="shared" si="49"/>
        <v>0</v>
      </c>
      <c r="FL32" s="11">
        <f t="shared" si="49"/>
        <v>0</v>
      </c>
      <c r="FM32" s="11">
        <f t="shared" si="49"/>
        <v>0</v>
      </c>
      <c r="FN32" s="11">
        <f t="shared" si="49"/>
        <v>0</v>
      </c>
      <c r="FO32" s="11">
        <f t="shared" si="49"/>
        <v>0</v>
      </c>
      <c r="FP32" s="11">
        <f t="shared" si="49"/>
        <v>0</v>
      </c>
      <c r="FQ32" s="11">
        <f t="shared" si="49"/>
        <v>0</v>
      </c>
      <c r="FR32" s="11">
        <f t="shared" si="49"/>
        <v>0</v>
      </c>
      <c r="FS32" s="11">
        <f t="shared" si="49"/>
        <v>0</v>
      </c>
      <c r="FT32" s="11">
        <f t="shared" si="49"/>
        <v>0</v>
      </c>
      <c r="FU32" s="11">
        <f t="shared" si="49"/>
        <v>0</v>
      </c>
      <c r="FV32" s="11">
        <f t="shared" si="49"/>
        <v>0</v>
      </c>
      <c r="FW32" s="11">
        <f t="shared" si="49"/>
        <v>0</v>
      </c>
      <c r="FX32" s="11">
        <f t="shared" si="49"/>
        <v>0</v>
      </c>
      <c r="FY32" s="11">
        <f t="shared" si="49"/>
        <v>0</v>
      </c>
      <c r="FZ32" s="11">
        <f t="shared" si="49"/>
        <v>0</v>
      </c>
      <c r="GA32" s="11">
        <f t="shared" si="49"/>
        <v>0</v>
      </c>
      <c r="GB32" s="11">
        <f t="shared" si="49"/>
        <v>0</v>
      </c>
      <c r="GC32" s="11">
        <f t="shared" si="49"/>
        <v>0</v>
      </c>
      <c r="GD32" s="11">
        <f t="shared" si="49"/>
        <v>0</v>
      </c>
      <c r="GE32" s="11">
        <f t="shared" si="49"/>
        <v>0</v>
      </c>
      <c r="GF32" s="11">
        <f t="shared" si="49"/>
        <v>0</v>
      </c>
      <c r="GG32" s="11">
        <f t="shared" si="49"/>
        <v>0</v>
      </c>
      <c r="GH32" s="11">
        <f t="shared" si="49"/>
        <v>0</v>
      </c>
      <c r="GI32" s="11">
        <f t="shared" si="49"/>
        <v>0</v>
      </c>
      <c r="GJ32" s="11">
        <f t="shared" si="49"/>
        <v>0</v>
      </c>
    </row>
    <row r="33" spans="1:192" hidden="1" outlineLevel="2" x14ac:dyDescent="0.35">
      <c r="E33" s="11" t="str">
        <f t="shared" ref="E33:AJ33" si="50" xml:space="preserve"> E$29</f>
        <v>Primary timeline period flag</v>
      </c>
      <c r="F33" s="11">
        <f t="shared" si="50"/>
        <v>0</v>
      </c>
      <c r="G33" s="11" t="str">
        <f t="shared" si="50"/>
        <v>flag</v>
      </c>
      <c r="H33" s="11">
        <f t="shared" si="50"/>
        <v>135</v>
      </c>
      <c r="I33" s="11">
        <f t="shared" si="50"/>
        <v>0</v>
      </c>
      <c r="J33" s="11">
        <f t="shared" si="50"/>
        <v>0</v>
      </c>
      <c r="K33" s="11">
        <f t="shared" si="50"/>
        <v>0</v>
      </c>
      <c r="L33" s="11">
        <f t="shared" si="50"/>
        <v>0</v>
      </c>
      <c r="M33" s="11">
        <f t="shared" si="50"/>
        <v>0</v>
      </c>
      <c r="N33" s="11">
        <f t="shared" si="50"/>
        <v>0</v>
      </c>
      <c r="O33" s="11">
        <f t="shared" si="50"/>
        <v>0</v>
      </c>
      <c r="P33" s="11">
        <f t="shared" si="50"/>
        <v>0</v>
      </c>
      <c r="Q33" s="11">
        <f t="shared" si="50"/>
        <v>0</v>
      </c>
      <c r="R33" s="11">
        <f t="shared" si="50"/>
        <v>0</v>
      </c>
      <c r="S33" s="11">
        <f t="shared" si="50"/>
        <v>0</v>
      </c>
      <c r="T33" s="11">
        <f t="shared" si="50"/>
        <v>0</v>
      </c>
      <c r="U33" s="11">
        <f t="shared" si="50"/>
        <v>0</v>
      </c>
      <c r="V33" s="11">
        <f t="shared" si="50"/>
        <v>0</v>
      </c>
      <c r="W33" s="11">
        <f t="shared" si="50"/>
        <v>0</v>
      </c>
      <c r="X33" s="11">
        <f t="shared" si="50"/>
        <v>0</v>
      </c>
      <c r="Y33" s="11">
        <f t="shared" si="50"/>
        <v>0</v>
      </c>
      <c r="Z33" s="11">
        <f t="shared" si="50"/>
        <v>0</v>
      </c>
      <c r="AA33" s="11">
        <f t="shared" si="50"/>
        <v>0</v>
      </c>
      <c r="AB33" s="11">
        <f t="shared" si="50"/>
        <v>0</v>
      </c>
      <c r="AC33" s="11">
        <f t="shared" si="50"/>
        <v>0</v>
      </c>
      <c r="AD33" s="11">
        <f t="shared" si="50"/>
        <v>0</v>
      </c>
      <c r="AE33" s="11">
        <f t="shared" si="50"/>
        <v>0</v>
      </c>
      <c r="AF33" s="11">
        <f t="shared" si="50"/>
        <v>0</v>
      </c>
      <c r="AG33" s="11">
        <f t="shared" si="50"/>
        <v>0</v>
      </c>
      <c r="AH33" s="11">
        <f t="shared" si="50"/>
        <v>0</v>
      </c>
      <c r="AI33" s="11">
        <f t="shared" si="50"/>
        <v>0</v>
      </c>
      <c r="AJ33" s="11">
        <f t="shared" si="50"/>
        <v>0</v>
      </c>
      <c r="AK33" s="11">
        <f t="shared" ref="AK33:BP33" si="51" xml:space="preserve"> AK$29</f>
        <v>0</v>
      </c>
      <c r="AL33" s="11">
        <f t="shared" si="51"/>
        <v>0</v>
      </c>
      <c r="AM33" s="11">
        <f t="shared" si="51"/>
        <v>0</v>
      </c>
      <c r="AN33" s="11">
        <f t="shared" si="51"/>
        <v>0</v>
      </c>
      <c r="AO33" s="11">
        <f t="shared" si="51"/>
        <v>0</v>
      </c>
      <c r="AP33" s="11">
        <f t="shared" si="51"/>
        <v>0</v>
      </c>
      <c r="AQ33" s="11">
        <f t="shared" si="51"/>
        <v>0</v>
      </c>
      <c r="AR33" s="11">
        <f t="shared" si="51"/>
        <v>0</v>
      </c>
      <c r="AS33" s="11">
        <f t="shared" si="51"/>
        <v>0</v>
      </c>
      <c r="AT33" s="11">
        <f t="shared" si="51"/>
        <v>0</v>
      </c>
      <c r="AU33" s="11">
        <f t="shared" si="51"/>
        <v>0</v>
      </c>
      <c r="AV33" s="11">
        <f t="shared" si="51"/>
        <v>0</v>
      </c>
      <c r="AW33" s="11">
        <f t="shared" si="51"/>
        <v>0</v>
      </c>
      <c r="AX33" s="11">
        <f t="shared" si="51"/>
        <v>0</v>
      </c>
      <c r="AY33" s="11">
        <f t="shared" si="51"/>
        <v>0</v>
      </c>
      <c r="AZ33" s="11">
        <f t="shared" si="51"/>
        <v>0</v>
      </c>
      <c r="BA33" s="11">
        <f t="shared" si="51"/>
        <v>0</v>
      </c>
      <c r="BB33" s="11">
        <f t="shared" si="51"/>
        <v>0</v>
      </c>
      <c r="BC33" s="11">
        <f t="shared" si="51"/>
        <v>0</v>
      </c>
      <c r="BD33" s="11">
        <f t="shared" si="51"/>
        <v>0</v>
      </c>
      <c r="BE33" s="11">
        <f t="shared" si="51"/>
        <v>0</v>
      </c>
      <c r="BF33" s="11">
        <f t="shared" si="51"/>
        <v>1</v>
      </c>
      <c r="BG33" s="11">
        <f t="shared" si="51"/>
        <v>1</v>
      </c>
      <c r="BH33" s="11">
        <f t="shared" si="51"/>
        <v>1</v>
      </c>
      <c r="BI33" s="11">
        <f t="shared" si="51"/>
        <v>1</v>
      </c>
      <c r="BJ33" s="11">
        <f t="shared" si="51"/>
        <v>1</v>
      </c>
      <c r="BK33" s="11">
        <f t="shared" si="51"/>
        <v>1</v>
      </c>
      <c r="BL33" s="11">
        <f t="shared" si="51"/>
        <v>1</v>
      </c>
      <c r="BM33" s="11">
        <f t="shared" si="51"/>
        <v>1</v>
      </c>
      <c r="BN33" s="11">
        <f t="shared" si="51"/>
        <v>1</v>
      </c>
      <c r="BO33" s="11">
        <f t="shared" si="51"/>
        <v>1</v>
      </c>
      <c r="BP33" s="11">
        <f t="shared" si="51"/>
        <v>1</v>
      </c>
      <c r="BQ33" s="11">
        <f t="shared" ref="BQ33:CV33" si="52" xml:space="preserve"> BQ$29</f>
        <v>1</v>
      </c>
      <c r="BR33" s="11">
        <f t="shared" si="52"/>
        <v>1</v>
      </c>
      <c r="BS33" s="11">
        <f t="shared" si="52"/>
        <v>1</v>
      </c>
      <c r="BT33" s="11">
        <f t="shared" si="52"/>
        <v>1</v>
      </c>
      <c r="BU33" s="11">
        <f t="shared" si="52"/>
        <v>1</v>
      </c>
      <c r="BV33" s="11">
        <f t="shared" si="52"/>
        <v>1</v>
      </c>
      <c r="BW33" s="11">
        <f t="shared" si="52"/>
        <v>1</v>
      </c>
      <c r="BX33" s="11">
        <f t="shared" si="52"/>
        <v>1</v>
      </c>
      <c r="BY33" s="11">
        <f t="shared" si="52"/>
        <v>1</v>
      </c>
      <c r="BZ33" s="11">
        <f t="shared" si="52"/>
        <v>1</v>
      </c>
      <c r="CA33" s="11">
        <f t="shared" si="52"/>
        <v>1</v>
      </c>
      <c r="CB33" s="11">
        <f t="shared" si="52"/>
        <v>1</v>
      </c>
      <c r="CC33" s="11">
        <f t="shared" si="52"/>
        <v>1</v>
      </c>
      <c r="CD33" s="11">
        <f t="shared" si="52"/>
        <v>1</v>
      </c>
      <c r="CE33" s="11">
        <f t="shared" si="52"/>
        <v>1</v>
      </c>
      <c r="CF33" s="11">
        <f t="shared" si="52"/>
        <v>1</v>
      </c>
      <c r="CG33" s="11">
        <f t="shared" si="52"/>
        <v>1</v>
      </c>
      <c r="CH33" s="11">
        <f t="shared" si="52"/>
        <v>1</v>
      </c>
      <c r="CI33" s="11">
        <f t="shared" si="52"/>
        <v>1</v>
      </c>
      <c r="CJ33" s="11">
        <f t="shared" si="52"/>
        <v>1</v>
      </c>
      <c r="CK33" s="11">
        <f t="shared" si="52"/>
        <v>1</v>
      </c>
      <c r="CL33" s="11">
        <f t="shared" si="52"/>
        <v>1</v>
      </c>
      <c r="CM33" s="11">
        <f t="shared" si="52"/>
        <v>1</v>
      </c>
      <c r="CN33" s="11">
        <f t="shared" si="52"/>
        <v>1</v>
      </c>
      <c r="CO33" s="11">
        <f t="shared" si="52"/>
        <v>1</v>
      </c>
      <c r="CP33" s="11">
        <f t="shared" si="52"/>
        <v>1</v>
      </c>
      <c r="CQ33" s="11">
        <f t="shared" si="52"/>
        <v>1</v>
      </c>
      <c r="CR33" s="11">
        <f t="shared" si="52"/>
        <v>1</v>
      </c>
      <c r="CS33" s="11">
        <f t="shared" si="52"/>
        <v>1</v>
      </c>
      <c r="CT33" s="11">
        <f t="shared" si="52"/>
        <v>1</v>
      </c>
      <c r="CU33" s="11">
        <f t="shared" si="52"/>
        <v>1</v>
      </c>
      <c r="CV33" s="11">
        <f t="shared" si="52"/>
        <v>1</v>
      </c>
      <c r="CW33" s="11">
        <f t="shared" ref="CW33:EB33" si="53" xml:space="preserve"> CW$29</f>
        <v>1</v>
      </c>
      <c r="CX33" s="11">
        <f t="shared" si="53"/>
        <v>1</v>
      </c>
      <c r="CY33" s="11">
        <f t="shared" si="53"/>
        <v>1</v>
      </c>
      <c r="CZ33" s="11">
        <f t="shared" si="53"/>
        <v>1</v>
      </c>
      <c r="DA33" s="11">
        <f t="shared" si="53"/>
        <v>1</v>
      </c>
      <c r="DB33" s="11">
        <f t="shared" si="53"/>
        <v>1</v>
      </c>
      <c r="DC33" s="11">
        <f t="shared" si="53"/>
        <v>1</v>
      </c>
      <c r="DD33" s="11">
        <f t="shared" si="53"/>
        <v>1</v>
      </c>
      <c r="DE33" s="11">
        <f t="shared" si="53"/>
        <v>1</v>
      </c>
      <c r="DF33" s="11">
        <f t="shared" si="53"/>
        <v>1</v>
      </c>
      <c r="DG33" s="11">
        <f t="shared" si="53"/>
        <v>1</v>
      </c>
      <c r="DH33" s="11">
        <f t="shared" si="53"/>
        <v>1</v>
      </c>
      <c r="DI33" s="11">
        <f t="shared" si="53"/>
        <v>1</v>
      </c>
      <c r="DJ33" s="11">
        <f t="shared" si="53"/>
        <v>1</v>
      </c>
      <c r="DK33" s="11">
        <f t="shared" si="53"/>
        <v>1</v>
      </c>
      <c r="DL33" s="11">
        <f t="shared" si="53"/>
        <v>1</v>
      </c>
      <c r="DM33" s="11">
        <f t="shared" si="53"/>
        <v>1</v>
      </c>
      <c r="DN33" s="11">
        <f t="shared" si="53"/>
        <v>1</v>
      </c>
      <c r="DO33" s="11">
        <f t="shared" si="53"/>
        <v>1</v>
      </c>
      <c r="DP33" s="11">
        <f t="shared" si="53"/>
        <v>1</v>
      </c>
      <c r="DQ33" s="11">
        <f t="shared" si="53"/>
        <v>1</v>
      </c>
      <c r="DR33" s="11">
        <f t="shared" si="53"/>
        <v>1</v>
      </c>
      <c r="DS33" s="11">
        <f t="shared" si="53"/>
        <v>1</v>
      </c>
      <c r="DT33" s="11">
        <f t="shared" si="53"/>
        <v>1</v>
      </c>
      <c r="DU33" s="11">
        <f t="shared" si="53"/>
        <v>1</v>
      </c>
      <c r="DV33" s="11">
        <f t="shared" si="53"/>
        <v>1</v>
      </c>
      <c r="DW33" s="11">
        <f t="shared" si="53"/>
        <v>1</v>
      </c>
      <c r="DX33" s="11">
        <f t="shared" si="53"/>
        <v>1</v>
      </c>
      <c r="DY33" s="11">
        <f t="shared" si="53"/>
        <v>1</v>
      </c>
      <c r="DZ33" s="11">
        <f t="shared" si="53"/>
        <v>1</v>
      </c>
      <c r="EA33" s="11">
        <f t="shared" si="53"/>
        <v>1</v>
      </c>
      <c r="EB33" s="11">
        <f t="shared" si="53"/>
        <v>1</v>
      </c>
      <c r="EC33" s="11">
        <f t="shared" ref="EC33:FH33" si="54" xml:space="preserve"> EC$29</f>
        <v>1</v>
      </c>
      <c r="ED33" s="11">
        <f t="shared" si="54"/>
        <v>1</v>
      </c>
      <c r="EE33" s="11">
        <f t="shared" si="54"/>
        <v>1</v>
      </c>
      <c r="EF33" s="11">
        <f t="shared" si="54"/>
        <v>1</v>
      </c>
      <c r="EG33" s="11">
        <f t="shared" si="54"/>
        <v>1</v>
      </c>
      <c r="EH33" s="11">
        <f t="shared" si="54"/>
        <v>1</v>
      </c>
      <c r="EI33" s="11">
        <f t="shared" si="54"/>
        <v>1</v>
      </c>
      <c r="EJ33" s="11">
        <f t="shared" si="54"/>
        <v>1</v>
      </c>
      <c r="EK33" s="11">
        <f t="shared" si="54"/>
        <v>1</v>
      </c>
      <c r="EL33" s="11">
        <f t="shared" si="54"/>
        <v>1</v>
      </c>
      <c r="EM33" s="11">
        <f t="shared" si="54"/>
        <v>1</v>
      </c>
      <c r="EN33" s="11">
        <f t="shared" si="54"/>
        <v>1</v>
      </c>
      <c r="EO33" s="11">
        <f t="shared" si="54"/>
        <v>1</v>
      </c>
      <c r="EP33" s="11">
        <f t="shared" si="54"/>
        <v>1</v>
      </c>
      <c r="EQ33" s="11">
        <f t="shared" si="54"/>
        <v>1</v>
      </c>
      <c r="ER33" s="11">
        <f t="shared" si="54"/>
        <v>1</v>
      </c>
      <c r="ES33" s="11">
        <f t="shared" si="54"/>
        <v>1</v>
      </c>
      <c r="ET33" s="11">
        <f t="shared" si="54"/>
        <v>1</v>
      </c>
      <c r="EU33" s="11">
        <f t="shared" si="54"/>
        <v>1</v>
      </c>
      <c r="EV33" s="11">
        <f t="shared" si="54"/>
        <v>1</v>
      </c>
      <c r="EW33" s="11">
        <f t="shared" si="54"/>
        <v>1</v>
      </c>
      <c r="EX33" s="11">
        <f t="shared" si="54"/>
        <v>1</v>
      </c>
      <c r="EY33" s="11">
        <f t="shared" si="54"/>
        <v>1</v>
      </c>
      <c r="EZ33" s="11">
        <f t="shared" si="54"/>
        <v>1</v>
      </c>
      <c r="FA33" s="11">
        <f t="shared" si="54"/>
        <v>1</v>
      </c>
      <c r="FB33" s="11">
        <f t="shared" si="54"/>
        <v>1</v>
      </c>
      <c r="FC33" s="11">
        <f t="shared" si="54"/>
        <v>1</v>
      </c>
      <c r="FD33" s="11">
        <f t="shared" si="54"/>
        <v>1</v>
      </c>
      <c r="FE33" s="11">
        <f t="shared" si="54"/>
        <v>1</v>
      </c>
      <c r="FF33" s="11">
        <f t="shared" si="54"/>
        <v>1</v>
      </c>
      <c r="FG33" s="11">
        <f t="shared" si="54"/>
        <v>1</v>
      </c>
      <c r="FH33" s="11">
        <f t="shared" si="54"/>
        <v>1</v>
      </c>
      <c r="FI33" s="11">
        <f t="shared" ref="FI33:GJ33" si="55" xml:space="preserve"> FI$29</f>
        <v>1</v>
      </c>
      <c r="FJ33" s="11">
        <f t="shared" si="55"/>
        <v>1</v>
      </c>
      <c r="FK33" s="11">
        <f t="shared" si="55"/>
        <v>1</v>
      </c>
      <c r="FL33" s="11">
        <f t="shared" si="55"/>
        <v>1</v>
      </c>
      <c r="FM33" s="11">
        <f t="shared" si="55"/>
        <v>1</v>
      </c>
      <c r="FN33" s="11">
        <f t="shared" si="55"/>
        <v>1</v>
      </c>
      <c r="FO33" s="11">
        <f t="shared" si="55"/>
        <v>1</v>
      </c>
      <c r="FP33" s="11">
        <f t="shared" si="55"/>
        <v>1</v>
      </c>
      <c r="FQ33" s="11">
        <f t="shared" si="55"/>
        <v>1</v>
      </c>
      <c r="FR33" s="11">
        <f t="shared" si="55"/>
        <v>1</v>
      </c>
      <c r="FS33" s="11">
        <f t="shared" si="55"/>
        <v>1</v>
      </c>
      <c r="FT33" s="11">
        <f t="shared" si="55"/>
        <v>1</v>
      </c>
      <c r="FU33" s="11">
        <f t="shared" si="55"/>
        <v>1</v>
      </c>
      <c r="FV33" s="11">
        <f t="shared" si="55"/>
        <v>1</v>
      </c>
      <c r="FW33" s="11">
        <f t="shared" si="55"/>
        <v>1</v>
      </c>
      <c r="FX33" s="11">
        <f t="shared" si="55"/>
        <v>1</v>
      </c>
      <c r="FY33" s="11">
        <f t="shared" si="55"/>
        <v>1</v>
      </c>
      <c r="FZ33" s="11">
        <f t="shared" si="55"/>
        <v>1</v>
      </c>
      <c r="GA33" s="11">
        <f t="shared" si="55"/>
        <v>1</v>
      </c>
      <c r="GB33" s="11">
        <f t="shared" si="55"/>
        <v>1</v>
      </c>
      <c r="GC33" s="11">
        <f t="shared" si="55"/>
        <v>1</v>
      </c>
      <c r="GD33" s="11">
        <f t="shared" si="55"/>
        <v>1</v>
      </c>
      <c r="GE33" s="11">
        <f t="shared" si="55"/>
        <v>1</v>
      </c>
      <c r="GF33" s="11">
        <f t="shared" si="55"/>
        <v>1</v>
      </c>
      <c r="GG33" s="11">
        <f t="shared" si="55"/>
        <v>1</v>
      </c>
      <c r="GH33" s="11">
        <f t="shared" si="55"/>
        <v>1</v>
      </c>
      <c r="GI33" s="11">
        <f t="shared" si="55"/>
        <v>1</v>
      </c>
      <c r="GJ33" s="11">
        <f t="shared" si="55"/>
        <v>1</v>
      </c>
    </row>
    <row r="34" spans="1:192" s="159" customFormat="1" hidden="1" outlineLevel="2" x14ac:dyDescent="0.35">
      <c r="A34" s="125"/>
      <c r="B34" s="125"/>
      <c r="C34" s="126"/>
      <c r="D34" s="127"/>
      <c r="E34" s="158" t="s">
        <v>933</v>
      </c>
      <c r="F34" s="158"/>
      <c r="G34" s="158" t="s">
        <v>10</v>
      </c>
      <c r="H34" s="158"/>
      <c r="I34" s="128"/>
      <c r="J34" s="194">
        <f t="shared" ref="J34:AO34" si="56" xml:space="preserve"> (J32 * 1 ) + $F31 * J33</f>
        <v>1</v>
      </c>
      <c r="K34" s="194">
        <f t="shared" si="56"/>
        <v>1</v>
      </c>
      <c r="L34" s="194">
        <f t="shared" si="56"/>
        <v>1</v>
      </c>
      <c r="M34" s="194">
        <f t="shared" si="56"/>
        <v>1</v>
      </c>
      <c r="N34" s="194">
        <f t="shared" si="56"/>
        <v>1</v>
      </c>
      <c r="O34" s="194">
        <f t="shared" si="56"/>
        <v>1</v>
      </c>
      <c r="P34" s="194">
        <f t="shared" si="56"/>
        <v>1</v>
      </c>
      <c r="Q34" s="194">
        <f t="shared" si="56"/>
        <v>1</v>
      </c>
      <c r="R34" s="194">
        <f t="shared" si="56"/>
        <v>1</v>
      </c>
      <c r="S34" s="194">
        <f t="shared" si="56"/>
        <v>1</v>
      </c>
      <c r="T34" s="194">
        <f t="shared" si="56"/>
        <v>1</v>
      </c>
      <c r="U34" s="194">
        <f t="shared" si="56"/>
        <v>1</v>
      </c>
      <c r="V34" s="194">
        <f t="shared" si="56"/>
        <v>1</v>
      </c>
      <c r="W34" s="194">
        <f t="shared" si="56"/>
        <v>1</v>
      </c>
      <c r="X34" s="194">
        <f t="shared" si="56"/>
        <v>1</v>
      </c>
      <c r="Y34" s="194">
        <f t="shared" si="56"/>
        <v>1</v>
      </c>
      <c r="Z34" s="194">
        <f t="shared" si="56"/>
        <v>1</v>
      </c>
      <c r="AA34" s="194">
        <f t="shared" si="56"/>
        <v>1</v>
      </c>
      <c r="AB34" s="194">
        <f t="shared" si="56"/>
        <v>1</v>
      </c>
      <c r="AC34" s="194">
        <f t="shared" si="56"/>
        <v>1</v>
      </c>
      <c r="AD34" s="194">
        <f t="shared" si="56"/>
        <v>1</v>
      </c>
      <c r="AE34" s="194">
        <f t="shared" si="56"/>
        <v>1</v>
      </c>
      <c r="AF34" s="194">
        <f t="shared" si="56"/>
        <v>1</v>
      </c>
      <c r="AG34" s="194">
        <f t="shared" si="56"/>
        <v>1</v>
      </c>
      <c r="AH34" s="194">
        <f t="shared" si="56"/>
        <v>1</v>
      </c>
      <c r="AI34" s="194">
        <f t="shared" si="56"/>
        <v>1</v>
      </c>
      <c r="AJ34" s="194">
        <f t="shared" si="56"/>
        <v>1</v>
      </c>
      <c r="AK34" s="194">
        <f t="shared" si="56"/>
        <v>1</v>
      </c>
      <c r="AL34" s="194">
        <f t="shared" si="56"/>
        <v>1</v>
      </c>
      <c r="AM34" s="194">
        <f t="shared" si="56"/>
        <v>1</v>
      </c>
      <c r="AN34" s="194">
        <f t="shared" si="56"/>
        <v>1</v>
      </c>
      <c r="AO34" s="194">
        <f t="shared" si="56"/>
        <v>1</v>
      </c>
      <c r="AP34" s="194">
        <f t="shared" ref="AP34:BU34" si="57" xml:space="preserve"> (AP32 * 1 ) + $F31 * AP33</f>
        <v>1</v>
      </c>
      <c r="AQ34" s="194">
        <f t="shared" si="57"/>
        <v>1</v>
      </c>
      <c r="AR34" s="194">
        <f t="shared" si="57"/>
        <v>1</v>
      </c>
      <c r="AS34" s="194">
        <f t="shared" si="57"/>
        <v>1</v>
      </c>
      <c r="AT34" s="194">
        <f t="shared" si="57"/>
        <v>1</v>
      </c>
      <c r="AU34" s="194">
        <f t="shared" si="57"/>
        <v>1</v>
      </c>
      <c r="AV34" s="194">
        <f t="shared" si="57"/>
        <v>1</v>
      </c>
      <c r="AW34" s="194">
        <f t="shared" si="57"/>
        <v>1</v>
      </c>
      <c r="AX34" s="194">
        <f t="shared" si="57"/>
        <v>1</v>
      </c>
      <c r="AY34" s="194">
        <f t="shared" si="57"/>
        <v>1</v>
      </c>
      <c r="AZ34" s="194">
        <f t="shared" si="57"/>
        <v>1</v>
      </c>
      <c r="BA34" s="194">
        <f t="shared" si="57"/>
        <v>1</v>
      </c>
      <c r="BB34" s="194">
        <f t="shared" si="57"/>
        <v>1</v>
      </c>
      <c r="BC34" s="194">
        <f t="shared" si="57"/>
        <v>1</v>
      </c>
      <c r="BD34" s="194">
        <f t="shared" si="57"/>
        <v>1</v>
      </c>
      <c r="BE34" s="194">
        <f t="shared" si="57"/>
        <v>1</v>
      </c>
      <c r="BF34" s="194">
        <f t="shared" si="57"/>
        <v>3</v>
      </c>
      <c r="BG34" s="194">
        <f t="shared" si="57"/>
        <v>3</v>
      </c>
      <c r="BH34" s="194">
        <f t="shared" si="57"/>
        <v>3</v>
      </c>
      <c r="BI34" s="194">
        <f t="shared" si="57"/>
        <v>3</v>
      </c>
      <c r="BJ34" s="194">
        <f t="shared" si="57"/>
        <v>3</v>
      </c>
      <c r="BK34" s="194">
        <f t="shared" si="57"/>
        <v>3</v>
      </c>
      <c r="BL34" s="194">
        <f t="shared" si="57"/>
        <v>3</v>
      </c>
      <c r="BM34" s="194">
        <f t="shared" si="57"/>
        <v>3</v>
      </c>
      <c r="BN34" s="194">
        <f t="shared" si="57"/>
        <v>3</v>
      </c>
      <c r="BO34" s="194">
        <f t="shared" si="57"/>
        <v>3</v>
      </c>
      <c r="BP34" s="194">
        <f t="shared" si="57"/>
        <v>3</v>
      </c>
      <c r="BQ34" s="194">
        <f t="shared" si="57"/>
        <v>3</v>
      </c>
      <c r="BR34" s="194">
        <f t="shared" si="57"/>
        <v>3</v>
      </c>
      <c r="BS34" s="194">
        <f t="shared" si="57"/>
        <v>3</v>
      </c>
      <c r="BT34" s="194">
        <f t="shared" si="57"/>
        <v>3</v>
      </c>
      <c r="BU34" s="194">
        <f t="shared" si="57"/>
        <v>3</v>
      </c>
      <c r="BV34" s="194">
        <f t="shared" ref="BV34:DA34" si="58" xml:space="preserve"> (BV32 * 1 ) + $F31 * BV33</f>
        <v>3</v>
      </c>
      <c r="BW34" s="194">
        <f t="shared" si="58"/>
        <v>3</v>
      </c>
      <c r="BX34" s="194">
        <f t="shared" si="58"/>
        <v>3</v>
      </c>
      <c r="BY34" s="194">
        <f t="shared" si="58"/>
        <v>3</v>
      </c>
      <c r="BZ34" s="194">
        <f t="shared" si="58"/>
        <v>3</v>
      </c>
      <c r="CA34" s="194">
        <f t="shared" si="58"/>
        <v>3</v>
      </c>
      <c r="CB34" s="194">
        <f t="shared" si="58"/>
        <v>3</v>
      </c>
      <c r="CC34" s="194">
        <f t="shared" si="58"/>
        <v>3</v>
      </c>
      <c r="CD34" s="194">
        <f t="shared" si="58"/>
        <v>3</v>
      </c>
      <c r="CE34" s="194">
        <f t="shared" si="58"/>
        <v>3</v>
      </c>
      <c r="CF34" s="194">
        <f t="shared" si="58"/>
        <v>3</v>
      </c>
      <c r="CG34" s="194">
        <f t="shared" si="58"/>
        <v>3</v>
      </c>
      <c r="CH34" s="194">
        <f t="shared" si="58"/>
        <v>3</v>
      </c>
      <c r="CI34" s="194">
        <f t="shared" si="58"/>
        <v>3</v>
      </c>
      <c r="CJ34" s="194">
        <f t="shared" si="58"/>
        <v>3</v>
      </c>
      <c r="CK34" s="194">
        <f t="shared" si="58"/>
        <v>3</v>
      </c>
      <c r="CL34" s="194">
        <f t="shared" si="58"/>
        <v>3</v>
      </c>
      <c r="CM34" s="194">
        <f t="shared" si="58"/>
        <v>3</v>
      </c>
      <c r="CN34" s="194">
        <f t="shared" si="58"/>
        <v>3</v>
      </c>
      <c r="CO34" s="194">
        <f t="shared" si="58"/>
        <v>3</v>
      </c>
      <c r="CP34" s="194">
        <f t="shared" si="58"/>
        <v>3</v>
      </c>
      <c r="CQ34" s="194">
        <f t="shared" si="58"/>
        <v>3</v>
      </c>
      <c r="CR34" s="194">
        <f t="shared" si="58"/>
        <v>3</v>
      </c>
      <c r="CS34" s="194">
        <f t="shared" si="58"/>
        <v>3</v>
      </c>
      <c r="CT34" s="194">
        <f t="shared" si="58"/>
        <v>3</v>
      </c>
      <c r="CU34" s="194">
        <f t="shared" si="58"/>
        <v>3</v>
      </c>
      <c r="CV34" s="194">
        <f t="shared" si="58"/>
        <v>3</v>
      </c>
      <c r="CW34" s="194">
        <f t="shared" si="58"/>
        <v>3</v>
      </c>
      <c r="CX34" s="194">
        <f t="shared" si="58"/>
        <v>3</v>
      </c>
      <c r="CY34" s="194">
        <f t="shared" si="58"/>
        <v>3</v>
      </c>
      <c r="CZ34" s="194">
        <f t="shared" si="58"/>
        <v>3</v>
      </c>
      <c r="DA34" s="194">
        <f t="shared" si="58"/>
        <v>3</v>
      </c>
      <c r="DB34" s="194">
        <f t="shared" ref="DB34:EG34" si="59" xml:space="preserve"> (DB32 * 1 ) + $F31 * DB33</f>
        <v>3</v>
      </c>
      <c r="DC34" s="194">
        <f t="shared" si="59"/>
        <v>3</v>
      </c>
      <c r="DD34" s="194">
        <f t="shared" si="59"/>
        <v>3</v>
      </c>
      <c r="DE34" s="194">
        <f t="shared" si="59"/>
        <v>3</v>
      </c>
      <c r="DF34" s="194">
        <f t="shared" si="59"/>
        <v>3</v>
      </c>
      <c r="DG34" s="194">
        <f t="shared" si="59"/>
        <v>3</v>
      </c>
      <c r="DH34" s="194">
        <f t="shared" si="59"/>
        <v>3</v>
      </c>
      <c r="DI34" s="194">
        <f t="shared" si="59"/>
        <v>3</v>
      </c>
      <c r="DJ34" s="194">
        <f t="shared" si="59"/>
        <v>3</v>
      </c>
      <c r="DK34" s="194">
        <f t="shared" si="59"/>
        <v>3</v>
      </c>
      <c r="DL34" s="194">
        <f t="shared" si="59"/>
        <v>3</v>
      </c>
      <c r="DM34" s="194">
        <f t="shared" si="59"/>
        <v>3</v>
      </c>
      <c r="DN34" s="194">
        <f t="shared" si="59"/>
        <v>3</v>
      </c>
      <c r="DO34" s="194">
        <f t="shared" si="59"/>
        <v>3</v>
      </c>
      <c r="DP34" s="194">
        <f t="shared" si="59"/>
        <v>3</v>
      </c>
      <c r="DQ34" s="194">
        <f t="shared" si="59"/>
        <v>3</v>
      </c>
      <c r="DR34" s="194">
        <f t="shared" si="59"/>
        <v>3</v>
      </c>
      <c r="DS34" s="194">
        <f t="shared" si="59"/>
        <v>3</v>
      </c>
      <c r="DT34" s="194">
        <f t="shared" si="59"/>
        <v>3</v>
      </c>
      <c r="DU34" s="194">
        <f t="shared" si="59"/>
        <v>3</v>
      </c>
      <c r="DV34" s="194">
        <f t="shared" si="59"/>
        <v>3</v>
      </c>
      <c r="DW34" s="194">
        <f t="shared" si="59"/>
        <v>3</v>
      </c>
      <c r="DX34" s="194">
        <f t="shared" si="59"/>
        <v>3</v>
      </c>
      <c r="DY34" s="194">
        <f t="shared" si="59"/>
        <v>3</v>
      </c>
      <c r="DZ34" s="194">
        <f t="shared" si="59"/>
        <v>3</v>
      </c>
      <c r="EA34" s="194">
        <f t="shared" si="59"/>
        <v>3</v>
      </c>
      <c r="EB34" s="194">
        <f t="shared" si="59"/>
        <v>3</v>
      </c>
      <c r="EC34" s="194">
        <f t="shared" si="59"/>
        <v>3</v>
      </c>
      <c r="ED34" s="194">
        <f t="shared" si="59"/>
        <v>3</v>
      </c>
      <c r="EE34" s="194">
        <f t="shared" si="59"/>
        <v>3</v>
      </c>
      <c r="EF34" s="194">
        <f t="shared" si="59"/>
        <v>3</v>
      </c>
      <c r="EG34" s="194">
        <f t="shared" si="59"/>
        <v>3</v>
      </c>
      <c r="EH34" s="194">
        <f t="shared" ref="EH34:FM34" si="60" xml:space="preserve"> (EH32 * 1 ) + $F31 * EH33</f>
        <v>3</v>
      </c>
      <c r="EI34" s="194">
        <f t="shared" si="60"/>
        <v>3</v>
      </c>
      <c r="EJ34" s="194">
        <f t="shared" si="60"/>
        <v>3</v>
      </c>
      <c r="EK34" s="194">
        <f t="shared" si="60"/>
        <v>3</v>
      </c>
      <c r="EL34" s="194">
        <f t="shared" si="60"/>
        <v>3</v>
      </c>
      <c r="EM34" s="194">
        <f t="shared" si="60"/>
        <v>3</v>
      </c>
      <c r="EN34" s="194">
        <f t="shared" si="60"/>
        <v>3</v>
      </c>
      <c r="EO34" s="194">
        <f t="shared" si="60"/>
        <v>3</v>
      </c>
      <c r="EP34" s="194">
        <f t="shared" si="60"/>
        <v>3</v>
      </c>
      <c r="EQ34" s="194">
        <f t="shared" si="60"/>
        <v>3</v>
      </c>
      <c r="ER34" s="194">
        <f t="shared" si="60"/>
        <v>3</v>
      </c>
      <c r="ES34" s="194">
        <f t="shared" si="60"/>
        <v>3</v>
      </c>
      <c r="ET34" s="194">
        <f t="shared" si="60"/>
        <v>3</v>
      </c>
      <c r="EU34" s="194">
        <f t="shared" si="60"/>
        <v>3</v>
      </c>
      <c r="EV34" s="194">
        <f t="shared" si="60"/>
        <v>3</v>
      </c>
      <c r="EW34" s="194">
        <f t="shared" si="60"/>
        <v>3</v>
      </c>
      <c r="EX34" s="194">
        <f t="shared" si="60"/>
        <v>3</v>
      </c>
      <c r="EY34" s="194">
        <f t="shared" si="60"/>
        <v>3</v>
      </c>
      <c r="EZ34" s="194">
        <f t="shared" si="60"/>
        <v>3</v>
      </c>
      <c r="FA34" s="194">
        <f t="shared" si="60"/>
        <v>3</v>
      </c>
      <c r="FB34" s="194">
        <f t="shared" si="60"/>
        <v>3</v>
      </c>
      <c r="FC34" s="194">
        <f t="shared" si="60"/>
        <v>3</v>
      </c>
      <c r="FD34" s="194">
        <f t="shared" si="60"/>
        <v>3</v>
      </c>
      <c r="FE34" s="194">
        <f t="shared" si="60"/>
        <v>3</v>
      </c>
      <c r="FF34" s="194">
        <f t="shared" si="60"/>
        <v>3</v>
      </c>
      <c r="FG34" s="194">
        <f t="shared" si="60"/>
        <v>3</v>
      </c>
      <c r="FH34" s="194">
        <f t="shared" si="60"/>
        <v>3</v>
      </c>
      <c r="FI34" s="194">
        <f t="shared" si="60"/>
        <v>3</v>
      </c>
      <c r="FJ34" s="194">
        <f t="shared" si="60"/>
        <v>3</v>
      </c>
      <c r="FK34" s="194">
        <f t="shared" si="60"/>
        <v>3</v>
      </c>
      <c r="FL34" s="194">
        <f t="shared" si="60"/>
        <v>3</v>
      </c>
      <c r="FM34" s="194">
        <f t="shared" si="60"/>
        <v>3</v>
      </c>
      <c r="FN34" s="194">
        <f t="shared" ref="FN34:GJ34" si="61" xml:space="preserve"> (FN32 * 1 ) + $F31 * FN33</f>
        <v>3</v>
      </c>
      <c r="FO34" s="194">
        <f t="shared" si="61"/>
        <v>3</v>
      </c>
      <c r="FP34" s="194">
        <f t="shared" si="61"/>
        <v>3</v>
      </c>
      <c r="FQ34" s="194">
        <f t="shared" si="61"/>
        <v>3</v>
      </c>
      <c r="FR34" s="194">
        <f t="shared" si="61"/>
        <v>3</v>
      </c>
      <c r="FS34" s="194">
        <f t="shared" si="61"/>
        <v>3</v>
      </c>
      <c r="FT34" s="194">
        <f t="shared" si="61"/>
        <v>3</v>
      </c>
      <c r="FU34" s="194">
        <f t="shared" si="61"/>
        <v>3</v>
      </c>
      <c r="FV34" s="194">
        <f t="shared" si="61"/>
        <v>3</v>
      </c>
      <c r="FW34" s="194">
        <f t="shared" si="61"/>
        <v>3</v>
      </c>
      <c r="FX34" s="194">
        <f t="shared" si="61"/>
        <v>3</v>
      </c>
      <c r="FY34" s="194">
        <f t="shared" si="61"/>
        <v>3</v>
      </c>
      <c r="FZ34" s="194">
        <f t="shared" si="61"/>
        <v>3</v>
      </c>
      <c r="GA34" s="194">
        <f t="shared" si="61"/>
        <v>3</v>
      </c>
      <c r="GB34" s="194">
        <f t="shared" si="61"/>
        <v>3</v>
      </c>
      <c r="GC34" s="194">
        <f t="shared" si="61"/>
        <v>3</v>
      </c>
      <c r="GD34" s="194">
        <f t="shared" si="61"/>
        <v>3</v>
      </c>
      <c r="GE34" s="194">
        <f t="shared" si="61"/>
        <v>3</v>
      </c>
      <c r="GF34" s="194">
        <f t="shared" si="61"/>
        <v>3</v>
      </c>
      <c r="GG34" s="194">
        <f t="shared" si="61"/>
        <v>3</v>
      </c>
      <c r="GH34" s="194">
        <f t="shared" si="61"/>
        <v>3</v>
      </c>
      <c r="GI34" s="194">
        <f t="shared" si="61"/>
        <v>3</v>
      </c>
      <c r="GJ34" s="194">
        <f t="shared" si="61"/>
        <v>3</v>
      </c>
    </row>
    <row r="35" spans="1:192" outlineLevel="1" x14ac:dyDescent="0.35">
      <c r="E35" s="2"/>
      <c r="F35" s="2"/>
      <c r="G35" s="2"/>
      <c r="H35" s="2"/>
      <c r="I35" s="14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</row>
    <row r="36" spans="1:192" outlineLevel="1" collapsed="1" x14ac:dyDescent="0.35">
      <c r="B36" s="13" t="s">
        <v>935</v>
      </c>
      <c r="E36" s="2"/>
      <c r="F36" s="2"/>
      <c r="G36" s="2"/>
      <c r="H36" s="2"/>
      <c r="I36" s="14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</row>
    <row r="37" spans="1:192" s="478" customFormat="1" hidden="1" outlineLevel="2" x14ac:dyDescent="0.35">
      <c r="A37" s="534"/>
      <c r="B37" s="534"/>
      <c r="C37" s="535"/>
      <c r="D37" s="536"/>
      <c r="E37" s="537" t="str">
        <f xml:space="preserve"> InpC!E$13</f>
        <v>First date of time rulers</v>
      </c>
      <c r="F37" s="537">
        <f xml:space="preserve"> InpC!F$13</f>
        <v>46023</v>
      </c>
      <c r="G37" s="537" t="str">
        <f xml:space="preserve"> InpC!G$13</f>
        <v>date</v>
      </c>
      <c r="H37" s="538"/>
      <c r="I37" s="526"/>
      <c r="J37" s="538"/>
      <c r="K37" s="538"/>
      <c r="L37" s="538"/>
      <c r="M37" s="538"/>
      <c r="N37" s="538"/>
      <c r="O37" s="538"/>
      <c r="P37" s="538"/>
      <c r="Q37" s="538"/>
      <c r="R37" s="538"/>
      <c r="S37" s="538"/>
      <c r="T37" s="538"/>
      <c r="U37" s="538"/>
      <c r="V37" s="538"/>
      <c r="W37" s="538"/>
      <c r="X37" s="538"/>
      <c r="Y37" s="538"/>
      <c r="Z37" s="538"/>
      <c r="AA37" s="538"/>
      <c r="AB37" s="538"/>
      <c r="AC37" s="538"/>
      <c r="AD37" s="538"/>
      <c r="AE37" s="538"/>
      <c r="AF37" s="538"/>
      <c r="AG37" s="538"/>
      <c r="AH37" s="538"/>
      <c r="AI37" s="538"/>
      <c r="AJ37" s="538"/>
      <c r="AK37" s="538"/>
      <c r="AL37" s="538"/>
      <c r="AM37" s="538"/>
      <c r="AN37" s="538"/>
      <c r="AO37" s="538"/>
      <c r="AP37" s="538"/>
      <c r="AQ37" s="538"/>
      <c r="AR37" s="538"/>
      <c r="AS37" s="538"/>
      <c r="AT37" s="538"/>
      <c r="AU37" s="538"/>
      <c r="AV37" s="538"/>
      <c r="AW37" s="538"/>
      <c r="AX37" s="538"/>
      <c r="AY37" s="538"/>
      <c r="AZ37" s="538"/>
      <c r="BA37" s="538"/>
      <c r="BB37" s="538"/>
      <c r="BC37" s="538"/>
      <c r="BD37" s="538"/>
      <c r="BE37" s="538"/>
      <c r="BF37" s="538"/>
      <c r="BG37" s="538"/>
      <c r="BH37" s="538"/>
      <c r="BI37" s="538"/>
      <c r="BJ37" s="538"/>
      <c r="BK37" s="538"/>
      <c r="BL37" s="538"/>
      <c r="BM37" s="538"/>
      <c r="BN37" s="538"/>
      <c r="BO37" s="538"/>
      <c r="BP37" s="538"/>
      <c r="BQ37" s="538"/>
      <c r="BR37" s="538"/>
      <c r="BS37" s="538"/>
      <c r="BT37" s="538"/>
      <c r="BU37" s="538"/>
      <c r="BV37" s="538"/>
      <c r="BW37" s="538"/>
      <c r="BX37" s="538"/>
      <c r="BY37" s="538"/>
      <c r="BZ37" s="538"/>
      <c r="CA37" s="538"/>
      <c r="CB37" s="538"/>
      <c r="CC37" s="538"/>
      <c r="CD37" s="538"/>
      <c r="CE37" s="538"/>
      <c r="CF37" s="538"/>
      <c r="CG37" s="538"/>
      <c r="CH37" s="538"/>
      <c r="CI37" s="538"/>
      <c r="CJ37" s="538"/>
      <c r="CK37" s="538"/>
      <c r="CL37" s="538"/>
      <c r="CM37" s="538"/>
      <c r="CN37" s="538"/>
      <c r="CO37" s="538"/>
      <c r="CP37" s="538"/>
      <c r="CQ37" s="538"/>
      <c r="CR37" s="538"/>
      <c r="CS37" s="538"/>
      <c r="CT37" s="538"/>
      <c r="CU37" s="538"/>
      <c r="CV37" s="538"/>
      <c r="CW37" s="538"/>
      <c r="CX37" s="538"/>
      <c r="CY37" s="538"/>
      <c r="CZ37" s="538"/>
      <c r="DA37" s="538"/>
      <c r="DB37" s="538"/>
      <c r="DC37" s="538"/>
      <c r="DD37" s="538"/>
      <c r="DE37" s="538"/>
      <c r="DF37" s="538"/>
      <c r="DG37" s="538"/>
      <c r="DH37" s="538"/>
      <c r="DI37" s="538"/>
      <c r="DJ37" s="538"/>
      <c r="DK37" s="538"/>
      <c r="DL37" s="538"/>
      <c r="DM37" s="538"/>
      <c r="DN37" s="538"/>
      <c r="DO37" s="538"/>
      <c r="DP37" s="538"/>
      <c r="DQ37" s="538"/>
      <c r="DR37" s="538"/>
      <c r="DS37" s="538"/>
      <c r="DT37" s="538"/>
      <c r="DU37" s="538"/>
      <c r="DV37" s="538"/>
      <c r="DW37" s="538"/>
      <c r="DX37" s="538"/>
      <c r="DY37" s="538"/>
      <c r="DZ37" s="538"/>
      <c r="EA37" s="538"/>
      <c r="EB37" s="538"/>
      <c r="EC37" s="538"/>
      <c r="ED37" s="538"/>
      <c r="EE37" s="538"/>
      <c r="EF37" s="538"/>
      <c r="EG37" s="538"/>
      <c r="EH37" s="538"/>
      <c r="EI37" s="538"/>
      <c r="EJ37" s="538"/>
      <c r="EK37" s="538"/>
      <c r="EL37" s="538"/>
      <c r="EM37" s="538"/>
      <c r="EN37" s="538"/>
      <c r="EO37" s="538"/>
      <c r="EP37" s="538"/>
      <c r="EQ37" s="538"/>
      <c r="ER37" s="538"/>
      <c r="ES37" s="538"/>
      <c r="ET37" s="538"/>
      <c r="EU37" s="538"/>
      <c r="EV37" s="538"/>
      <c r="EW37" s="538"/>
      <c r="EX37" s="538"/>
      <c r="EY37" s="538"/>
      <c r="EZ37" s="538"/>
      <c r="FA37" s="538"/>
      <c r="FB37" s="538"/>
      <c r="FC37" s="538"/>
      <c r="FD37" s="538"/>
      <c r="FE37" s="538"/>
      <c r="FF37" s="538"/>
      <c r="FG37" s="538"/>
      <c r="FH37" s="538"/>
      <c r="FI37" s="538"/>
      <c r="FJ37" s="538"/>
      <c r="FK37" s="538"/>
      <c r="FL37" s="538"/>
      <c r="FM37" s="538"/>
      <c r="FN37" s="538"/>
      <c r="FO37" s="538"/>
      <c r="FP37" s="538"/>
      <c r="FQ37" s="538"/>
      <c r="FR37" s="538"/>
      <c r="FS37" s="538"/>
      <c r="FT37" s="538"/>
      <c r="FU37" s="538"/>
      <c r="FV37" s="538"/>
      <c r="FW37" s="538"/>
      <c r="FX37" s="538"/>
      <c r="FY37" s="538"/>
      <c r="FZ37" s="538"/>
      <c r="GA37" s="538"/>
      <c r="GB37" s="538"/>
      <c r="GC37" s="538"/>
      <c r="GD37" s="538"/>
      <c r="GE37" s="538"/>
      <c r="GF37" s="538"/>
      <c r="GG37" s="538"/>
      <c r="GH37" s="538"/>
      <c r="GI37" s="538"/>
      <c r="GJ37" s="538"/>
    </row>
    <row r="38" spans="1:192" hidden="1" outlineLevel="2" x14ac:dyDescent="0.35">
      <c r="E38" s="11" t="str">
        <f t="shared" ref="E38:AJ38" si="62" xml:space="preserve"> E$16</f>
        <v>First model column flag</v>
      </c>
      <c r="F38" s="11">
        <f t="shared" si="62"/>
        <v>0</v>
      </c>
      <c r="G38" s="11" t="str">
        <f t="shared" si="62"/>
        <v>flag</v>
      </c>
      <c r="H38" s="11">
        <f t="shared" si="62"/>
        <v>1</v>
      </c>
      <c r="I38" s="11">
        <f t="shared" si="62"/>
        <v>0</v>
      </c>
      <c r="J38" s="11">
        <f t="shared" si="62"/>
        <v>1</v>
      </c>
      <c r="K38" s="11">
        <f t="shared" si="62"/>
        <v>0</v>
      </c>
      <c r="L38" s="11">
        <f t="shared" si="62"/>
        <v>0</v>
      </c>
      <c r="M38" s="11">
        <f t="shared" si="62"/>
        <v>0</v>
      </c>
      <c r="N38" s="11">
        <f t="shared" si="62"/>
        <v>0</v>
      </c>
      <c r="O38" s="11">
        <f t="shared" si="62"/>
        <v>0</v>
      </c>
      <c r="P38" s="11">
        <f t="shared" si="62"/>
        <v>0</v>
      </c>
      <c r="Q38" s="11">
        <f t="shared" si="62"/>
        <v>0</v>
      </c>
      <c r="R38" s="11">
        <f t="shared" si="62"/>
        <v>0</v>
      </c>
      <c r="S38" s="11">
        <f t="shared" si="62"/>
        <v>0</v>
      </c>
      <c r="T38" s="11">
        <f t="shared" si="62"/>
        <v>0</v>
      </c>
      <c r="U38" s="11">
        <f t="shared" si="62"/>
        <v>0</v>
      </c>
      <c r="V38" s="11">
        <f t="shared" si="62"/>
        <v>0</v>
      </c>
      <c r="W38" s="11">
        <f t="shared" si="62"/>
        <v>0</v>
      </c>
      <c r="X38" s="11">
        <f t="shared" si="62"/>
        <v>0</v>
      </c>
      <c r="Y38" s="11">
        <f t="shared" si="62"/>
        <v>0</v>
      </c>
      <c r="Z38" s="11">
        <f t="shared" si="62"/>
        <v>0</v>
      </c>
      <c r="AA38" s="11">
        <f t="shared" si="62"/>
        <v>0</v>
      </c>
      <c r="AB38" s="11">
        <f t="shared" si="62"/>
        <v>0</v>
      </c>
      <c r="AC38" s="11">
        <f t="shared" si="62"/>
        <v>0</v>
      </c>
      <c r="AD38" s="11">
        <f t="shared" si="62"/>
        <v>0</v>
      </c>
      <c r="AE38" s="11">
        <f t="shared" si="62"/>
        <v>0</v>
      </c>
      <c r="AF38" s="11">
        <f t="shared" si="62"/>
        <v>0</v>
      </c>
      <c r="AG38" s="11">
        <f t="shared" si="62"/>
        <v>0</v>
      </c>
      <c r="AH38" s="11">
        <f t="shared" si="62"/>
        <v>0</v>
      </c>
      <c r="AI38" s="11">
        <f t="shared" si="62"/>
        <v>0</v>
      </c>
      <c r="AJ38" s="11">
        <f t="shared" si="62"/>
        <v>0</v>
      </c>
      <c r="AK38" s="11">
        <f t="shared" ref="AK38:BP38" si="63" xml:space="preserve"> AK$16</f>
        <v>0</v>
      </c>
      <c r="AL38" s="11">
        <f t="shared" si="63"/>
        <v>0</v>
      </c>
      <c r="AM38" s="11">
        <f t="shared" si="63"/>
        <v>0</v>
      </c>
      <c r="AN38" s="11">
        <f t="shared" si="63"/>
        <v>0</v>
      </c>
      <c r="AO38" s="11">
        <f t="shared" si="63"/>
        <v>0</v>
      </c>
      <c r="AP38" s="11">
        <f t="shared" si="63"/>
        <v>0</v>
      </c>
      <c r="AQ38" s="11">
        <f t="shared" si="63"/>
        <v>0</v>
      </c>
      <c r="AR38" s="11">
        <f t="shared" si="63"/>
        <v>0</v>
      </c>
      <c r="AS38" s="11">
        <f t="shared" si="63"/>
        <v>0</v>
      </c>
      <c r="AT38" s="11">
        <f t="shared" si="63"/>
        <v>0</v>
      </c>
      <c r="AU38" s="11">
        <f t="shared" si="63"/>
        <v>0</v>
      </c>
      <c r="AV38" s="11">
        <f t="shared" si="63"/>
        <v>0</v>
      </c>
      <c r="AW38" s="11">
        <f t="shared" si="63"/>
        <v>0</v>
      </c>
      <c r="AX38" s="11">
        <f t="shared" si="63"/>
        <v>0</v>
      </c>
      <c r="AY38" s="11">
        <f t="shared" si="63"/>
        <v>0</v>
      </c>
      <c r="AZ38" s="11">
        <f t="shared" si="63"/>
        <v>0</v>
      </c>
      <c r="BA38" s="11">
        <f t="shared" si="63"/>
        <v>0</v>
      </c>
      <c r="BB38" s="11">
        <f t="shared" si="63"/>
        <v>0</v>
      </c>
      <c r="BC38" s="11">
        <f t="shared" si="63"/>
        <v>0</v>
      </c>
      <c r="BD38" s="11">
        <f t="shared" si="63"/>
        <v>0</v>
      </c>
      <c r="BE38" s="11">
        <f t="shared" si="63"/>
        <v>0</v>
      </c>
      <c r="BF38" s="11">
        <f t="shared" si="63"/>
        <v>0</v>
      </c>
      <c r="BG38" s="11">
        <f t="shared" si="63"/>
        <v>0</v>
      </c>
      <c r="BH38" s="11">
        <f t="shared" si="63"/>
        <v>0</v>
      </c>
      <c r="BI38" s="11">
        <f t="shared" si="63"/>
        <v>0</v>
      </c>
      <c r="BJ38" s="11">
        <f t="shared" si="63"/>
        <v>0</v>
      </c>
      <c r="BK38" s="11">
        <f t="shared" si="63"/>
        <v>0</v>
      </c>
      <c r="BL38" s="11">
        <f t="shared" si="63"/>
        <v>0</v>
      </c>
      <c r="BM38" s="11">
        <f t="shared" si="63"/>
        <v>0</v>
      </c>
      <c r="BN38" s="11">
        <f t="shared" si="63"/>
        <v>0</v>
      </c>
      <c r="BO38" s="11">
        <f t="shared" si="63"/>
        <v>0</v>
      </c>
      <c r="BP38" s="11">
        <f t="shared" si="63"/>
        <v>0</v>
      </c>
      <c r="BQ38" s="11">
        <f t="shared" ref="BQ38:CV38" si="64" xml:space="preserve"> BQ$16</f>
        <v>0</v>
      </c>
      <c r="BR38" s="11">
        <f t="shared" si="64"/>
        <v>0</v>
      </c>
      <c r="BS38" s="11">
        <f t="shared" si="64"/>
        <v>0</v>
      </c>
      <c r="BT38" s="11">
        <f t="shared" si="64"/>
        <v>0</v>
      </c>
      <c r="BU38" s="11">
        <f t="shared" si="64"/>
        <v>0</v>
      </c>
      <c r="BV38" s="11">
        <f t="shared" si="64"/>
        <v>0</v>
      </c>
      <c r="BW38" s="11">
        <f t="shared" si="64"/>
        <v>0</v>
      </c>
      <c r="BX38" s="11">
        <f t="shared" si="64"/>
        <v>0</v>
      </c>
      <c r="BY38" s="11">
        <f t="shared" si="64"/>
        <v>0</v>
      </c>
      <c r="BZ38" s="11">
        <f t="shared" si="64"/>
        <v>0</v>
      </c>
      <c r="CA38" s="11">
        <f t="shared" si="64"/>
        <v>0</v>
      </c>
      <c r="CB38" s="11">
        <f t="shared" si="64"/>
        <v>0</v>
      </c>
      <c r="CC38" s="11">
        <f t="shared" si="64"/>
        <v>0</v>
      </c>
      <c r="CD38" s="11">
        <f t="shared" si="64"/>
        <v>0</v>
      </c>
      <c r="CE38" s="11">
        <f t="shared" si="64"/>
        <v>0</v>
      </c>
      <c r="CF38" s="11">
        <f t="shared" si="64"/>
        <v>0</v>
      </c>
      <c r="CG38" s="11">
        <f t="shared" si="64"/>
        <v>0</v>
      </c>
      <c r="CH38" s="11">
        <f t="shared" si="64"/>
        <v>0</v>
      </c>
      <c r="CI38" s="11">
        <f t="shared" si="64"/>
        <v>0</v>
      </c>
      <c r="CJ38" s="11">
        <f t="shared" si="64"/>
        <v>0</v>
      </c>
      <c r="CK38" s="11">
        <f t="shared" si="64"/>
        <v>0</v>
      </c>
      <c r="CL38" s="11">
        <f t="shared" si="64"/>
        <v>0</v>
      </c>
      <c r="CM38" s="11">
        <f t="shared" si="64"/>
        <v>0</v>
      </c>
      <c r="CN38" s="11">
        <f t="shared" si="64"/>
        <v>0</v>
      </c>
      <c r="CO38" s="11">
        <f t="shared" si="64"/>
        <v>0</v>
      </c>
      <c r="CP38" s="11">
        <f t="shared" si="64"/>
        <v>0</v>
      </c>
      <c r="CQ38" s="11">
        <f t="shared" si="64"/>
        <v>0</v>
      </c>
      <c r="CR38" s="11">
        <f t="shared" si="64"/>
        <v>0</v>
      </c>
      <c r="CS38" s="11">
        <f t="shared" si="64"/>
        <v>0</v>
      </c>
      <c r="CT38" s="11">
        <f t="shared" si="64"/>
        <v>0</v>
      </c>
      <c r="CU38" s="11">
        <f t="shared" si="64"/>
        <v>0</v>
      </c>
      <c r="CV38" s="11">
        <f t="shared" si="64"/>
        <v>0</v>
      </c>
      <c r="CW38" s="11">
        <f t="shared" ref="CW38:EB38" si="65" xml:space="preserve"> CW$16</f>
        <v>0</v>
      </c>
      <c r="CX38" s="11">
        <f t="shared" si="65"/>
        <v>0</v>
      </c>
      <c r="CY38" s="11">
        <f t="shared" si="65"/>
        <v>0</v>
      </c>
      <c r="CZ38" s="11">
        <f t="shared" si="65"/>
        <v>0</v>
      </c>
      <c r="DA38" s="11">
        <f t="shared" si="65"/>
        <v>0</v>
      </c>
      <c r="DB38" s="11">
        <f t="shared" si="65"/>
        <v>0</v>
      </c>
      <c r="DC38" s="11">
        <f t="shared" si="65"/>
        <v>0</v>
      </c>
      <c r="DD38" s="11">
        <f t="shared" si="65"/>
        <v>0</v>
      </c>
      <c r="DE38" s="11">
        <f t="shared" si="65"/>
        <v>0</v>
      </c>
      <c r="DF38" s="11">
        <f t="shared" si="65"/>
        <v>0</v>
      </c>
      <c r="DG38" s="11">
        <f t="shared" si="65"/>
        <v>0</v>
      </c>
      <c r="DH38" s="11">
        <f t="shared" si="65"/>
        <v>0</v>
      </c>
      <c r="DI38" s="11">
        <f t="shared" si="65"/>
        <v>0</v>
      </c>
      <c r="DJ38" s="11">
        <f t="shared" si="65"/>
        <v>0</v>
      </c>
      <c r="DK38" s="11">
        <f t="shared" si="65"/>
        <v>0</v>
      </c>
      <c r="DL38" s="11">
        <f t="shared" si="65"/>
        <v>0</v>
      </c>
      <c r="DM38" s="11">
        <f t="shared" si="65"/>
        <v>0</v>
      </c>
      <c r="DN38" s="11">
        <f t="shared" si="65"/>
        <v>0</v>
      </c>
      <c r="DO38" s="11">
        <f t="shared" si="65"/>
        <v>0</v>
      </c>
      <c r="DP38" s="11">
        <f t="shared" si="65"/>
        <v>0</v>
      </c>
      <c r="DQ38" s="11">
        <f t="shared" si="65"/>
        <v>0</v>
      </c>
      <c r="DR38" s="11">
        <f t="shared" si="65"/>
        <v>0</v>
      </c>
      <c r="DS38" s="11">
        <f t="shared" si="65"/>
        <v>0</v>
      </c>
      <c r="DT38" s="11">
        <f t="shared" si="65"/>
        <v>0</v>
      </c>
      <c r="DU38" s="11">
        <f t="shared" si="65"/>
        <v>0</v>
      </c>
      <c r="DV38" s="11">
        <f t="shared" si="65"/>
        <v>0</v>
      </c>
      <c r="DW38" s="11">
        <f t="shared" si="65"/>
        <v>0</v>
      </c>
      <c r="DX38" s="11">
        <f t="shared" si="65"/>
        <v>0</v>
      </c>
      <c r="DY38" s="11">
        <f t="shared" si="65"/>
        <v>0</v>
      </c>
      <c r="DZ38" s="11">
        <f t="shared" si="65"/>
        <v>0</v>
      </c>
      <c r="EA38" s="11">
        <f t="shared" si="65"/>
        <v>0</v>
      </c>
      <c r="EB38" s="11">
        <f t="shared" si="65"/>
        <v>0</v>
      </c>
      <c r="EC38" s="11">
        <f t="shared" ref="EC38:FH38" si="66" xml:space="preserve"> EC$16</f>
        <v>0</v>
      </c>
      <c r="ED38" s="11">
        <f t="shared" si="66"/>
        <v>0</v>
      </c>
      <c r="EE38" s="11">
        <f t="shared" si="66"/>
        <v>0</v>
      </c>
      <c r="EF38" s="11">
        <f t="shared" si="66"/>
        <v>0</v>
      </c>
      <c r="EG38" s="11">
        <f t="shared" si="66"/>
        <v>0</v>
      </c>
      <c r="EH38" s="11">
        <f t="shared" si="66"/>
        <v>0</v>
      </c>
      <c r="EI38" s="11">
        <f t="shared" si="66"/>
        <v>0</v>
      </c>
      <c r="EJ38" s="11">
        <f t="shared" si="66"/>
        <v>0</v>
      </c>
      <c r="EK38" s="11">
        <f t="shared" si="66"/>
        <v>0</v>
      </c>
      <c r="EL38" s="11">
        <f t="shared" si="66"/>
        <v>0</v>
      </c>
      <c r="EM38" s="11">
        <f t="shared" si="66"/>
        <v>0</v>
      </c>
      <c r="EN38" s="11">
        <f t="shared" si="66"/>
        <v>0</v>
      </c>
      <c r="EO38" s="11">
        <f t="shared" si="66"/>
        <v>0</v>
      </c>
      <c r="EP38" s="11">
        <f t="shared" si="66"/>
        <v>0</v>
      </c>
      <c r="EQ38" s="11">
        <f t="shared" si="66"/>
        <v>0</v>
      </c>
      <c r="ER38" s="11">
        <f t="shared" si="66"/>
        <v>0</v>
      </c>
      <c r="ES38" s="11">
        <f t="shared" si="66"/>
        <v>0</v>
      </c>
      <c r="ET38" s="11">
        <f t="shared" si="66"/>
        <v>0</v>
      </c>
      <c r="EU38" s="11">
        <f t="shared" si="66"/>
        <v>0</v>
      </c>
      <c r="EV38" s="11">
        <f t="shared" si="66"/>
        <v>0</v>
      </c>
      <c r="EW38" s="11">
        <f t="shared" si="66"/>
        <v>0</v>
      </c>
      <c r="EX38" s="11">
        <f t="shared" si="66"/>
        <v>0</v>
      </c>
      <c r="EY38" s="11">
        <f t="shared" si="66"/>
        <v>0</v>
      </c>
      <c r="EZ38" s="11">
        <f t="shared" si="66"/>
        <v>0</v>
      </c>
      <c r="FA38" s="11">
        <f t="shared" si="66"/>
        <v>0</v>
      </c>
      <c r="FB38" s="11">
        <f t="shared" si="66"/>
        <v>0</v>
      </c>
      <c r="FC38" s="11">
        <f t="shared" si="66"/>
        <v>0</v>
      </c>
      <c r="FD38" s="11">
        <f t="shared" si="66"/>
        <v>0</v>
      </c>
      <c r="FE38" s="11">
        <f t="shared" si="66"/>
        <v>0</v>
      </c>
      <c r="FF38" s="11">
        <f t="shared" si="66"/>
        <v>0</v>
      </c>
      <c r="FG38" s="11">
        <f t="shared" si="66"/>
        <v>0</v>
      </c>
      <c r="FH38" s="11">
        <f t="shared" si="66"/>
        <v>0</v>
      </c>
      <c r="FI38" s="11">
        <f t="shared" ref="FI38:GJ38" si="67" xml:space="preserve"> FI$16</f>
        <v>0</v>
      </c>
      <c r="FJ38" s="11">
        <f t="shared" si="67"/>
        <v>0</v>
      </c>
      <c r="FK38" s="11">
        <f t="shared" si="67"/>
        <v>0</v>
      </c>
      <c r="FL38" s="11">
        <f t="shared" si="67"/>
        <v>0</v>
      </c>
      <c r="FM38" s="11">
        <f t="shared" si="67"/>
        <v>0</v>
      </c>
      <c r="FN38" s="11">
        <f t="shared" si="67"/>
        <v>0</v>
      </c>
      <c r="FO38" s="11">
        <f t="shared" si="67"/>
        <v>0</v>
      </c>
      <c r="FP38" s="11">
        <f t="shared" si="67"/>
        <v>0</v>
      </c>
      <c r="FQ38" s="11">
        <f t="shared" si="67"/>
        <v>0</v>
      </c>
      <c r="FR38" s="11">
        <f t="shared" si="67"/>
        <v>0</v>
      </c>
      <c r="FS38" s="11">
        <f t="shared" si="67"/>
        <v>0</v>
      </c>
      <c r="FT38" s="11">
        <f t="shared" si="67"/>
        <v>0</v>
      </c>
      <c r="FU38" s="11">
        <f t="shared" si="67"/>
        <v>0</v>
      </c>
      <c r="FV38" s="11">
        <f t="shared" si="67"/>
        <v>0</v>
      </c>
      <c r="FW38" s="11">
        <f t="shared" si="67"/>
        <v>0</v>
      </c>
      <c r="FX38" s="11">
        <f t="shared" si="67"/>
        <v>0</v>
      </c>
      <c r="FY38" s="11">
        <f t="shared" si="67"/>
        <v>0</v>
      </c>
      <c r="FZ38" s="11">
        <f t="shared" si="67"/>
        <v>0</v>
      </c>
      <c r="GA38" s="11">
        <f t="shared" si="67"/>
        <v>0</v>
      </c>
      <c r="GB38" s="11">
        <f t="shared" si="67"/>
        <v>0</v>
      </c>
      <c r="GC38" s="11">
        <f t="shared" si="67"/>
        <v>0</v>
      </c>
      <c r="GD38" s="11">
        <f t="shared" si="67"/>
        <v>0</v>
      </c>
      <c r="GE38" s="11">
        <f t="shared" si="67"/>
        <v>0</v>
      </c>
      <c r="GF38" s="11">
        <f t="shared" si="67"/>
        <v>0</v>
      </c>
      <c r="GG38" s="11">
        <f t="shared" si="67"/>
        <v>0</v>
      </c>
      <c r="GH38" s="11">
        <f t="shared" si="67"/>
        <v>0</v>
      </c>
      <c r="GI38" s="11">
        <f t="shared" si="67"/>
        <v>0</v>
      </c>
      <c r="GJ38" s="11">
        <f t="shared" si="67"/>
        <v>0</v>
      </c>
    </row>
    <row r="39" spans="1:192" hidden="1" outlineLevel="2" x14ac:dyDescent="0.35">
      <c r="E39" s="11" t="str">
        <f t="shared" ref="E39:AJ39" si="68" xml:space="preserve"> E$34</f>
        <v>Months per model period</v>
      </c>
      <c r="F39" s="11">
        <f t="shared" si="68"/>
        <v>0</v>
      </c>
      <c r="G39" s="11" t="str">
        <f t="shared" si="68"/>
        <v>months</v>
      </c>
      <c r="H39" s="11">
        <f t="shared" si="68"/>
        <v>0</v>
      </c>
      <c r="I39" s="11">
        <f t="shared" si="68"/>
        <v>0</v>
      </c>
      <c r="J39" s="11">
        <f t="shared" si="68"/>
        <v>1</v>
      </c>
      <c r="K39" s="11">
        <f t="shared" si="68"/>
        <v>1</v>
      </c>
      <c r="L39" s="11">
        <f t="shared" si="68"/>
        <v>1</v>
      </c>
      <c r="M39" s="11">
        <f t="shared" si="68"/>
        <v>1</v>
      </c>
      <c r="N39" s="11">
        <f t="shared" si="68"/>
        <v>1</v>
      </c>
      <c r="O39" s="11">
        <f t="shared" si="68"/>
        <v>1</v>
      </c>
      <c r="P39" s="11">
        <f t="shared" si="68"/>
        <v>1</v>
      </c>
      <c r="Q39" s="11">
        <f t="shared" si="68"/>
        <v>1</v>
      </c>
      <c r="R39" s="11">
        <f t="shared" si="68"/>
        <v>1</v>
      </c>
      <c r="S39" s="11">
        <f t="shared" si="68"/>
        <v>1</v>
      </c>
      <c r="T39" s="11">
        <f t="shared" si="68"/>
        <v>1</v>
      </c>
      <c r="U39" s="11">
        <f t="shared" si="68"/>
        <v>1</v>
      </c>
      <c r="V39" s="11">
        <f t="shared" si="68"/>
        <v>1</v>
      </c>
      <c r="W39" s="11">
        <f t="shared" si="68"/>
        <v>1</v>
      </c>
      <c r="X39" s="11">
        <f t="shared" si="68"/>
        <v>1</v>
      </c>
      <c r="Y39" s="11">
        <f t="shared" si="68"/>
        <v>1</v>
      </c>
      <c r="Z39" s="11">
        <f t="shared" si="68"/>
        <v>1</v>
      </c>
      <c r="AA39" s="11">
        <f t="shared" si="68"/>
        <v>1</v>
      </c>
      <c r="AB39" s="11">
        <f t="shared" si="68"/>
        <v>1</v>
      </c>
      <c r="AC39" s="11">
        <f t="shared" si="68"/>
        <v>1</v>
      </c>
      <c r="AD39" s="11">
        <f t="shared" si="68"/>
        <v>1</v>
      </c>
      <c r="AE39" s="11">
        <f t="shared" si="68"/>
        <v>1</v>
      </c>
      <c r="AF39" s="11">
        <f t="shared" si="68"/>
        <v>1</v>
      </c>
      <c r="AG39" s="11">
        <f t="shared" si="68"/>
        <v>1</v>
      </c>
      <c r="AH39" s="11">
        <f t="shared" si="68"/>
        <v>1</v>
      </c>
      <c r="AI39" s="11">
        <f t="shared" si="68"/>
        <v>1</v>
      </c>
      <c r="AJ39" s="11">
        <f t="shared" si="68"/>
        <v>1</v>
      </c>
      <c r="AK39" s="11">
        <f t="shared" ref="AK39:BP39" si="69" xml:space="preserve"> AK$34</f>
        <v>1</v>
      </c>
      <c r="AL39" s="11">
        <f t="shared" si="69"/>
        <v>1</v>
      </c>
      <c r="AM39" s="11">
        <f t="shared" si="69"/>
        <v>1</v>
      </c>
      <c r="AN39" s="11">
        <f t="shared" si="69"/>
        <v>1</v>
      </c>
      <c r="AO39" s="11">
        <f t="shared" si="69"/>
        <v>1</v>
      </c>
      <c r="AP39" s="11">
        <f t="shared" si="69"/>
        <v>1</v>
      </c>
      <c r="AQ39" s="11">
        <f t="shared" si="69"/>
        <v>1</v>
      </c>
      <c r="AR39" s="11">
        <f t="shared" si="69"/>
        <v>1</v>
      </c>
      <c r="AS39" s="11">
        <f t="shared" si="69"/>
        <v>1</v>
      </c>
      <c r="AT39" s="11">
        <f t="shared" si="69"/>
        <v>1</v>
      </c>
      <c r="AU39" s="11">
        <f t="shared" si="69"/>
        <v>1</v>
      </c>
      <c r="AV39" s="11">
        <f t="shared" si="69"/>
        <v>1</v>
      </c>
      <c r="AW39" s="11">
        <f t="shared" si="69"/>
        <v>1</v>
      </c>
      <c r="AX39" s="11">
        <f t="shared" si="69"/>
        <v>1</v>
      </c>
      <c r="AY39" s="11">
        <f t="shared" si="69"/>
        <v>1</v>
      </c>
      <c r="AZ39" s="11">
        <f t="shared" si="69"/>
        <v>1</v>
      </c>
      <c r="BA39" s="11">
        <f t="shared" si="69"/>
        <v>1</v>
      </c>
      <c r="BB39" s="11">
        <f t="shared" si="69"/>
        <v>1</v>
      </c>
      <c r="BC39" s="11">
        <f t="shared" si="69"/>
        <v>1</v>
      </c>
      <c r="BD39" s="11">
        <f t="shared" si="69"/>
        <v>1</v>
      </c>
      <c r="BE39" s="11">
        <f t="shared" si="69"/>
        <v>1</v>
      </c>
      <c r="BF39" s="11">
        <f t="shared" si="69"/>
        <v>3</v>
      </c>
      <c r="BG39" s="11">
        <f t="shared" si="69"/>
        <v>3</v>
      </c>
      <c r="BH39" s="11">
        <f t="shared" si="69"/>
        <v>3</v>
      </c>
      <c r="BI39" s="11">
        <f t="shared" si="69"/>
        <v>3</v>
      </c>
      <c r="BJ39" s="11">
        <f t="shared" si="69"/>
        <v>3</v>
      </c>
      <c r="BK39" s="11">
        <f t="shared" si="69"/>
        <v>3</v>
      </c>
      <c r="BL39" s="11">
        <f t="shared" si="69"/>
        <v>3</v>
      </c>
      <c r="BM39" s="11">
        <f t="shared" si="69"/>
        <v>3</v>
      </c>
      <c r="BN39" s="11">
        <f t="shared" si="69"/>
        <v>3</v>
      </c>
      <c r="BO39" s="11">
        <f t="shared" si="69"/>
        <v>3</v>
      </c>
      <c r="BP39" s="11">
        <f t="shared" si="69"/>
        <v>3</v>
      </c>
      <c r="BQ39" s="11">
        <f t="shared" ref="BQ39:CV39" si="70" xml:space="preserve"> BQ$34</f>
        <v>3</v>
      </c>
      <c r="BR39" s="11">
        <f t="shared" si="70"/>
        <v>3</v>
      </c>
      <c r="BS39" s="11">
        <f t="shared" si="70"/>
        <v>3</v>
      </c>
      <c r="BT39" s="11">
        <f t="shared" si="70"/>
        <v>3</v>
      </c>
      <c r="BU39" s="11">
        <f t="shared" si="70"/>
        <v>3</v>
      </c>
      <c r="BV39" s="11">
        <f t="shared" si="70"/>
        <v>3</v>
      </c>
      <c r="BW39" s="11">
        <f t="shared" si="70"/>
        <v>3</v>
      </c>
      <c r="BX39" s="11">
        <f t="shared" si="70"/>
        <v>3</v>
      </c>
      <c r="BY39" s="11">
        <f t="shared" si="70"/>
        <v>3</v>
      </c>
      <c r="BZ39" s="11">
        <f t="shared" si="70"/>
        <v>3</v>
      </c>
      <c r="CA39" s="11">
        <f t="shared" si="70"/>
        <v>3</v>
      </c>
      <c r="CB39" s="11">
        <f t="shared" si="70"/>
        <v>3</v>
      </c>
      <c r="CC39" s="11">
        <f t="shared" si="70"/>
        <v>3</v>
      </c>
      <c r="CD39" s="11">
        <f t="shared" si="70"/>
        <v>3</v>
      </c>
      <c r="CE39" s="11">
        <f t="shared" si="70"/>
        <v>3</v>
      </c>
      <c r="CF39" s="11">
        <f t="shared" si="70"/>
        <v>3</v>
      </c>
      <c r="CG39" s="11">
        <f t="shared" si="70"/>
        <v>3</v>
      </c>
      <c r="CH39" s="11">
        <f t="shared" si="70"/>
        <v>3</v>
      </c>
      <c r="CI39" s="11">
        <f t="shared" si="70"/>
        <v>3</v>
      </c>
      <c r="CJ39" s="11">
        <f t="shared" si="70"/>
        <v>3</v>
      </c>
      <c r="CK39" s="11">
        <f t="shared" si="70"/>
        <v>3</v>
      </c>
      <c r="CL39" s="11">
        <f t="shared" si="70"/>
        <v>3</v>
      </c>
      <c r="CM39" s="11">
        <f t="shared" si="70"/>
        <v>3</v>
      </c>
      <c r="CN39" s="11">
        <f t="shared" si="70"/>
        <v>3</v>
      </c>
      <c r="CO39" s="11">
        <f t="shared" si="70"/>
        <v>3</v>
      </c>
      <c r="CP39" s="11">
        <f t="shared" si="70"/>
        <v>3</v>
      </c>
      <c r="CQ39" s="11">
        <f t="shared" si="70"/>
        <v>3</v>
      </c>
      <c r="CR39" s="11">
        <f t="shared" si="70"/>
        <v>3</v>
      </c>
      <c r="CS39" s="11">
        <f t="shared" si="70"/>
        <v>3</v>
      </c>
      <c r="CT39" s="11">
        <f t="shared" si="70"/>
        <v>3</v>
      </c>
      <c r="CU39" s="11">
        <f t="shared" si="70"/>
        <v>3</v>
      </c>
      <c r="CV39" s="11">
        <f t="shared" si="70"/>
        <v>3</v>
      </c>
      <c r="CW39" s="11">
        <f t="shared" ref="CW39:EB39" si="71" xml:space="preserve"> CW$34</f>
        <v>3</v>
      </c>
      <c r="CX39" s="11">
        <f t="shared" si="71"/>
        <v>3</v>
      </c>
      <c r="CY39" s="11">
        <f t="shared" si="71"/>
        <v>3</v>
      </c>
      <c r="CZ39" s="11">
        <f t="shared" si="71"/>
        <v>3</v>
      </c>
      <c r="DA39" s="11">
        <f t="shared" si="71"/>
        <v>3</v>
      </c>
      <c r="DB39" s="11">
        <f t="shared" si="71"/>
        <v>3</v>
      </c>
      <c r="DC39" s="11">
        <f t="shared" si="71"/>
        <v>3</v>
      </c>
      <c r="DD39" s="11">
        <f t="shared" si="71"/>
        <v>3</v>
      </c>
      <c r="DE39" s="11">
        <f t="shared" si="71"/>
        <v>3</v>
      </c>
      <c r="DF39" s="11">
        <f t="shared" si="71"/>
        <v>3</v>
      </c>
      <c r="DG39" s="11">
        <f t="shared" si="71"/>
        <v>3</v>
      </c>
      <c r="DH39" s="11">
        <f t="shared" si="71"/>
        <v>3</v>
      </c>
      <c r="DI39" s="11">
        <f t="shared" si="71"/>
        <v>3</v>
      </c>
      <c r="DJ39" s="11">
        <f t="shared" si="71"/>
        <v>3</v>
      </c>
      <c r="DK39" s="11">
        <f t="shared" si="71"/>
        <v>3</v>
      </c>
      <c r="DL39" s="11">
        <f t="shared" si="71"/>
        <v>3</v>
      </c>
      <c r="DM39" s="11">
        <f t="shared" si="71"/>
        <v>3</v>
      </c>
      <c r="DN39" s="11">
        <f t="shared" si="71"/>
        <v>3</v>
      </c>
      <c r="DO39" s="11">
        <f t="shared" si="71"/>
        <v>3</v>
      </c>
      <c r="DP39" s="11">
        <f t="shared" si="71"/>
        <v>3</v>
      </c>
      <c r="DQ39" s="11">
        <f t="shared" si="71"/>
        <v>3</v>
      </c>
      <c r="DR39" s="11">
        <f t="shared" si="71"/>
        <v>3</v>
      </c>
      <c r="DS39" s="11">
        <f t="shared" si="71"/>
        <v>3</v>
      </c>
      <c r="DT39" s="11">
        <f t="shared" si="71"/>
        <v>3</v>
      </c>
      <c r="DU39" s="11">
        <f t="shared" si="71"/>
        <v>3</v>
      </c>
      <c r="DV39" s="11">
        <f t="shared" si="71"/>
        <v>3</v>
      </c>
      <c r="DW39" s="11">
        <f t="shared" si="71"/>
        <v>3</v>
      </c>
      <c r="DX39" s="11">
        <f t="shared" si="71"/>
        <v>3</v>
      </c>
      <c r="DY39" s="11">
        <f t="shared" si="71"/>
        <v>3</v>
      </c>
      <c r="DZ39" s="11">
        <f t="shared" si="71"/>
        <v>3</v>
      </c>
      <c r="EA39" s="11">
        <f t="shared" si="71"/>
        <v>3</v>
      </c>
      <c r="EB39" s="11">
        <f t="shared" si="71"/>
        <v>3</v>
      </c>
      <c r="EC39" s="11">
        <f t="shared" ref="EC39:FH39" si="72" xml:space="preserve"> EC$34</f>
        <v>3</v>
      </c>
      <c r="ED39" s="11">
        <f t="shared" si="72"/>
        <v>3</v>
      </c>
      <c r="EE39" s="11">
        <f t="shared" si="72"/>
        <v>3</v>
      </c>
      <c r="EF39" s="11">
        <f t="shared" si="72"/>
        <v>3</v>
      </c>
      <c r="EG39" s="11">
        <f t="shared" si="72"/>
        <v>3</v>
      </c>
      <c r="EH39" s="11">
        <f t="shared" si="72"/>
        <v>3</v>
      </c>
      <c r="EI39" s="11">
        <f t="shared" si="72"/>
        <v>3</v>
      </c>
      <c r="EJ39" s="11">
        <f t="shared" si="72"/>
        <v>3</v>
      </c>
      <c r="EK39" s="11">
        <f t="shared" si="72"/>
        <v>3</v>
      </c>
      <c r="EL39" s="11">
        <f t="shared" si="72"/>
        <v>3</v>
      </c>
      <c r="EM39" s="11">
        <f t="shared" si="72"/>
        <v>3</v>
      </c>
      <c r="EN39" s="11">
        <f t="shared" si="72"/>
        <v>3</v>
      </c>
      <c r="EO39" s="11">
        <f t="shared" si="72"/>
        <v>3</v>
      </c>
      <c r="EP39" s="11">
        <f t="shared" si="72"/>
        <v>3</v>
      </c>
      <c r="EQ39" s="11">
        <f t="shared" si="72"/>
        <v>3</v>
      </c>
      <c r="ER39" s="11">
        <f t="shared" si="72"/>
        <v>3</v>
      </c>
      <c r="ES39" s="11">
        <f t="shared" si="72"/>
        <v>3</v>
      </c>
      <c r="ET39" s="11">
        <f t="shared" si="72"/>
        <v>3</v>
      </c>
      <c r="EU39" s="11">
        <f t="shared" si="72"/>
        <v>3</v>
      </c>
      <c r="EV39" s="11">
        <f t="shared" si="72"/>
        <v>3</v>
      </c>
      <c r="EW39" s="11">
        <f t="shared" si="72"/>
        <v>3</v>
      </c>
      <c r="EX39" s="11">
        <f t="shared" si="72"/>
        <v>3</v>
      </c>
      <c r="EY39" s="11">
        <f t="shared" si="72"/>
        <v>3</v>
      </c>
      <c r="EZ39" s="11">
        <f t="shared" si="72"/>
        <v>3</v>
      </c>
      <c r="FA39" s="11">
        <f t="shared" si="72"/>
        <v>3</v>
      </c>
      <c r="FB39" s="11">
        <f t="shared" si="72"/>
        <v>3</v>
      </c>
      <c r="FC39" s="11">
        <f t="shared" si="72"/>
        <v>3</v>
      </c>
      <c r="FD39" s="11">
        <f t="shared" si="72"/>
        <v>3</v>
      </c>
      <c r="FE39" s="11">
        <f t="shared" si="72"/>
        <v>3</v>
      </c>
      <c r="FF39" s="11">
        <f t="shared" si="72"/>
        <v>3</v>
      </c>
      <c r="FG39" s="11">
        <f t="shared" si="72"/>
        <v>3</v>
      </c>
      <c r="FH39" s="11">
        <f t="shared" si="72"/>
        <v>3</v>
      </c>
      <c r="FI39" s="11">
        <f t="shared" ref="FI39:GJ39" si="73" xml:space="preserve"> FI$34</f>
        <v>3</v>
      </c>
      <c r="FJ39" s="11">
        <f t="shared" si="73"/>
        <v>3</v>
      </c>
      <c r="FK39" s="11">
        <f t="shared" si="73"/>
        <v>3</v>
      </c>
      <c r="FL39" s="11">
        <f t="shared" si="73"/>
        <v>3</v>
      </c>
      <c r="FM39" s="11">
        <f t="shared" si="73"/>
        <v>3</v>
      </c>
      <c r="FN39" s="11">
        <f t="shared" si="73"/>
        <v>3</v>
      </c>
      <c r="FO39" s="11">
        <f t="shared" si="73"/>
        <v>3</v>
      </c>
      <c r="FP39" s="11">
        <f t="shared" si="73"/>
        <v>3</v>
      </c>
      <c r="FQ39" s="11">
        <f t="shared" si="73"/>
        <v>3</v>
      </c>
      <c r="FR39" s="11">
        <f t="shared" si="73"/>
        <v>3</v>
      </c>
      <c r="FS39" s="11">
        <f t="shared" si="73"/>
        <v>3</v>
      </c>
      <c r="FT39" s="11">
        <f t="shared" si="73"/>
        <v>3</v>
      </c>
      <c r="FU39" s="11">
        <f t="shared" si="73"/>
        <v>3</v>
      </c>
      <c r="FV39" s="11">
        <f t="shared" si="73"/>
        <v>3</v>
      </c>
      <c r="FW39" s="11">
        <f t="shared" si="73"/>
        <v>3</v>
      </c>
      <c r="FX39" s="11">
        <f t="shared" si="73"/>
        <v>3</v>
      </c>
      <c r="FY39" s="11">
        <f t="shared" si="73"/>
        <v>3</v>
      </c>
      <c r="FZ39" s="11">
        <f t="shared" si="73"/>
        <v>3</v>
      </c>
      <c r="GA39" s="11">
        <f t="shared" si="73"/>
        <v>3</v>
      </c>
      <c r="GB39" s="11">
        <f t="shared" si="73"/>
        <v>3</v>
      </c>
      <c r="GC39" s="11">
        <f t="shared" si="73"/>
        <v>3</v>
      </c>
      <c r="GD39" s="11">
        <f t="shared" si="73"/>
        <v>3</v>
      </c>
      <c r="GE39" s="11">
        <f t="shared" si="73"/>
        <v>3</v>
      </c>
      <c r="GF39" s="11">
        <f t="shared" si="73"/>
        <v>3</v>
      </c>
      <c r="GG39" s="11">
        <f t="shared" si="73"/>
        <v>3</v>
      </c>
      <c r="GH39" s="11">
        <f t="shared" si="73"/>
        <v>3</v>
      </c>
      <c r="GI39" s="11">
        <f t="shared" si="73"/>
        <v>3</v>
      </c>
      <c r="GJ39" s="11">
        <f t="shared" si="73"/>
        <v>3</v>
      </c>
    </row>
    <row r="40" spans="1:192" hidden="1" outlineLevel="2" x14ac:dyDescent="0.35">
      <c r="A40" s="43"/>
      <c r="B40" s="47"/>
      <c r="C40" s="44"/>
      <c r="D40" s="45"/>
      <c r="E40" s="24" t="s">
        <v>16</v>
      </c>
      <c r="F40" s="24"/>
      <c r="G40" s="24" t="s">
        <v>6</v>
      </c>
      <c r="H40" s="24"/>
      <c r="I40" s="119"/>
      <c r="J40" s="31">
        <f t="shared" ref="J40:AO40" si="74" xml:space="preserve"> IF( J38 = 1, $F37, EDATE(I40,I39))</f>
        <v>46023</v>
      </c>
      <c r="K40" s="31">
        <f t="shared" si="74"/>
        <v>46054</v>
      </c>
      <c r="L40" s="31">
        <f t="shared" si="74"/>
        <v>46082</v>
      </c>
      <c r="M40" s="31">
        <f t="shared" si="74"/>
        <v>46113</v>
      </c>
      <c r="N40" s="31">
        <f t="shared" si="74"/>
        <v>46143</v>
      </c>
      <c r="O40" s="31">
        <f t="shared" si="74"/>
        <v>46174</v>
      </c>
      <c r="P40" s="31">
        <f t="shared" si="74"/>
        <v>46204</v>
      </c>
      <c r="Q40" s="31">
        <f t="shared" si="74"/>
        <v>46235</v>
      </c>
      <c r="R40" s="31">
        <f t="shared" si="74"/>
        <v>46266</v>
      </c>
      <c r="S40" s="31">
        <f t="shared" si="74"/>
        <v>46296</v>
      </c>
      <c r="T40" s="31">
        <f t="shared" si="74"/>
        <v>46327</v>
      </c>
      <c r="U40" s="31">
        <f t="shared" si="74"/>
        <v>46357</v>
      </c>
      <c r="V40" s="31">
        <f t="shared" si="74"/>
        <v>46388</v>
      </c>
      <c r="W40" s="31">
        <f t="shared" si="74"/>
        <v>46419</v>
      </c>
      <c r="X40" s="31">
        <f t="shared" si="74"/>
        <v>46447</v>
      </c>
      <c r="Y40" s="31">
        <f t="shared" si="74"/>
        <v>46478</v>
      </c>
      <c r="Z40" s="31">
        <f t="shared" si="74"/>
        <v>46508</v>
      </c>
      <c r="AA40" s="31">
        <f t="shared" si="74"/>
        <v>46539</v>
      </c>
      <c r="AB40" s="31">
        <f t="shared" si="74"/>
        <v>46569</v>
      </c>
      <c r="AC40" s="31">
        <f t="shared" si="74"/>
        <v>46600</v>
      </c>
      <c r="AD40" s="31">
        <f t="shared" si="74"/>
        <v>46631</v>
      </c>
      <c r="AE40" s="31">
        <f t="shared" si="74"/>
        <v>46661</v>
      </c>
      <c r="AF40" s="31">
        <f t="shared" si="74"/>
        <v>46692</v>
      </c>
      <c r="AG40" s="31">
        <f t="shared" si="74"/>
        <v>46722</v>
      </c>
      <c r="AH40" s="31">
        <f t="shared" si="74"/>
        <v>46753</v>
      </c>
      <c r="AI40" s="31">
        <f t="shared" si="74"/>
        <v>46784</v>
      </c>
      <c r="AJ40" s="31">
        <f t="shared" si="74"/>
        <v>46813</v>
      </c>
      <c r="AK40" s="31">
        <f t="shared" si="74"/>
        <v>46844</v>
      </c>
      <c r="AL40" s="31">
        <f t="shared" si="74"/>
        <v>46874</v>
      </c>
      <c r="AM40" s="31">
        <f t="shared" si="74"/>
        <v>46905</v>
      </c>
      <c r="AN40" s="31">
        <f t="shared" si="74"/>
        <v>46935</v>
      </c>
      <c r="AO40" s="31">
        <f t="shared" si="74"/>
        <v>46966</v>
      </c>
      <c r="AP40" s="31">
        <f t="shared" ref="AP40:BU40" si="75" xml:space="preserve"> IF( AP38 = 1, $F37, EDATE(AO40,AO39))</f>
        <v>46997</v>
      </c>
      <c r="AQ40" s="31">
        <f t="shared" si="75"/>
        <v>47027</v>
      </c>
      <c r="AR40" s="31">
        <f t="shared" si="75"/>
        <v>47058</v>
      </c>
      <c r="AS40" s="31">
        <f t="shared" si="75"/>
        <v>47088</v>
      </c>
      <c r="AT40" s="31">
        <f t="shared" si="75"/>
        <v>47119</v>
      </c>
      <c r="AU40" s="31">
        <f t="shared" si="75"/>
        <v>47150</v>
      </c>
      <c r="AV40" s="31">
        <f t="shared" si="75"/>
        <v>47178</v>
      </c>
      <c r="AW40" s="31">
        <f t="shared" si="75"/>
        <v>47209</v>
      </c>
      <c r="AX40" s="31">
        <f t="shared" si="75"/>
        <v>47239</v>
      </c>
      <c r="AY40" s="31">
        <f t="shared" si="75"/>
        <v>47270</v>
      </c>
      <c r="AZ40" s="31">
        <f t="shared" si="75"/>
        <v>47300</v>
      </c>
      <c r="BA40" s="31">
        <f t="shared" si="75"/>
        <v>47331</v>
      </c>
      <c r="BB40" s="31">
        <f t="shared" si="75"/>
        <v>47362</v>
      </c>
      <c r="BC40" s="31">
        <f t="shared" si="75"/>
        <v>47392</v>
      </c>
      <c r="BD40" s="31">
        <f t="shared" si="75"/>
        <v>47423</v>
      </c>
      <c r="BE40" s="31">
        <f t="shared" si="75"/>
        <v>47453</v>
      </c>
      <c r="BF40" s="31">
        <f t="shared" si="75"/>
        <v>47484</v>
      </c>
      <c r="BG40" s="31">
        <f t="shared" si="75"/>
        <v>47574</v>
      </c>
      <c r="BH40" s="31">
        <f t="shared" si="75"/>
        <v>47665</v>
      </c>
      <c r="BI40" s="31">
        <f t="shared" si="75"/>
        <v>47757</v>
      </c>
      <c r="BJ40" s="31">
        <f t="shared" si="75"/>
        <v>47849</v>
      </c>
      <c r="BK40" s="31">
        <f t="shared" si="75"/>
        <v>47939</v>
      </c>
      <c r="BL40" s="31">
        <f t="shared" si="75"/>
        <v>48030</v>
      </c>
      <c r="BM40" s="31">
        <f t="shared" si="75"/>
        <v>48122</v>
      </c>
      <c r="BN40" s="31">
        <f t="shared" si="75"/>
        <v>48214</v>
      </c>
      <c r="BO40" s="31">
        <f t="shared" si="75"/>
        <v>48305</v>
      </c>
      <c r="BP40" s="31">
        <f t="shared" si="75"/>
        <v>48396</v>
      </c>
      <c r="BQ40" s="31">
        <f t="shared" si="75"/>
        <v>48488</v>
      </c>
      <c r="BR40" s="31">
        <f t="shared" si="75"/>
        <v>48580</v>
      </c>
      <c r="BS40" s="31">
        <f t="shared" si="75"/>
        <v>48670</v>
      </c>
      <c r="BT40" s="31">
        <f t="shared" si="75"/>
        <v>48761</v>
      </c>
      <c r="BU40" s="31">
        <f t="shared" si="75"/>
        <v>48853</v>
      </c>
      <c r="BV40" s="31">
        <f t="shared" ref="BV40:DA40" si="76" xml:space="preserve"> IF( BV38 = 1, $F37, EDATE(BU40,BU39))</f>
        <v>48945</v>
      </c>
      <c r="BW40" s="31">
        <f t="shared" si="76"/>
        <v>49035</v>
      </c>
      <c r="BX40" s="31">
        <f t="shared" si="76"/>
        <v>49126</v>
      </c>
      <c r="BY40" s="31">
        <f t="shared" si="76"/>
        <v>49218</v>
      </c>
      <c r="BZ40" s="31">
        <f t="shared" si="76"/>
        <v>49310</v>
      </c>
      <c r="CA40" s="31">
        <f t="shared" si="76"/>
        <v>49400</v>
      </c>
      <c r="CB40" s="31">
        <f t="shared" si="76"/>
        <v>49491</v>
      </c>
      <c r="CC40" s="31">
        <f t="shared" si="76"/>
        <v>49583</v>
      </c>
      <c r="CD40" s="31">
        <f t="shared" si="76"/>
        <v>49675</v>
      </c>
      <c r="CE40" s="31">
        <f t="shared" si="76"/>
        <v>49766</v>
      </c>
      <c r="CF40" s="31">
        <f t="shared" si="76"/>
        <v>49857</v>
      </c>
      <c r="CG40" s="31">
        <f t="shared" si="76"/>
        <v>49949</v>
      </c>
      <c r="CH40" s="31">
        <f t="shared" si="76"/>
        <v>50041</v>
      </c>
      <c r="CI40" s="31">
        <f t="shared" si="76"/>
        <v>50131</v>
      </c>
      <c r="CJ40" s="31">
        <f t="shared" si="76"/>
        <v>50222</v>
      </c>
      <c r="CK40" s="31">
        <f t="shared" si="76"/>
        <v>50314</v>
      </c>
      <c r="CL40" s="31">
        <f t="shared" si="76"/>
        <v>50406</v>
      </c>
      <c r="CM40" s="31">
        <f t="shared" si="76"/>
        <v>50496</v>
      </c>
      <c r="CN40" s="31">
        <f t="shared" si="76"/>
        <v>50587</v>
      </c>
      <c r="CO40" s="31">
        <f t="shared" si="76"/>
        <v>50679</v>
      </c>
      <c r="CP40" s="31">
        <f t="shared" si="76"/>
        <v>50771</v>
      </c>
      <c r="CQ40" s="31">
        <f t="shared" si="76"/>
        <v>50861</v>
      </c>
      <c r="CR40" s="31">
        <f t="shared" si="76"/>
        <v>50952</v>
      </c>
      <c r="CS40" s="31">
        <f t="shared" si="76"/>
        <v>51044</v>
      </c>
      <c r="CT40" s="31">
        <f t="shared" si="76"/>
        <v>51136</v>
      </c>
      <c r="CU40" s="31">
        <f t="shared" si="76"/>
        <v>51227</v>
      </c>
      <c r="CV40" s="31">
        <f t="shared" si="76"/>
        <v>51318</v>
      </c>
      <c r="CW40" s="31">
        <f t="shared" si="76"/>
        <v>51410</v>
      </c>
      <c r="CX40" s="31">
        <f t="shared" si="76"/>
        <v>51502</v>
      </c>
      <c r="CY40" s="31">
        <f t="shared" si="76"/>
        <v>51592</v>
      </c>
      <c r="CZ40" s="31">
        <f t="shared" si="76"/>
        <v>51683</v>
      </c>
      <c r="DA40" s="31">
        <f t="shared" si="76"/>
        <v>51775</v>
      </c>
      <c r="DB40" s="31">
        <f t="shared" ref="DB40:EG40" si="77" xml:space="preserve"> IF( DB38 = 1, $F37, EDATE(DA40,DA39))</f>
        <v>51867</v>
      </c>
      <c r="DC40" s="31">
        <f t="shared" si="77"/>
        <v>51957</v>
      </c>
      <c r="DD40" s="31">
        <f t="shared" si="77"/>
        <v>52048</v>
      </c>
      <c r="DE40" s="31">
        <f t="shared" si="77"/>
        <v>52140</v>
      </c>
      <c r="DF40" s="31">
        <f t="shared" si="77"/>
        <v>52232</v>
      </c>
      <c r="DG40" s="31">
        <f t="shared" si="77"/>
        <v>52322</v>
      </c>
      <c r="DH40" s="31">
        <f t="shared" si="77"/>
        <v>52413</v>
      </c>
      <c r="DI40" s="31">
        <f t="shared" si="77"/>
        <v>52505</v>
      </c>
      <c r="DJ40" s="31">
        <f t="shared" si="77"/>
        <v>52597</v>
      </c>
      <c r="DK40" s="31">
        <f t="shared" si="77"/>
        <v>52688</v>
      </c>
      <c r="DL40" s="31">
        <f t="shared" si="77"/>
        <v>52779</v>
      </c>
      <c r="DM40" s="31">
        <f t="shared" si="77"/>
        <v>52871</v>
      </c>
      <c r="DN40" s="31">
        <f t="shared" si="77"/>
        <v>52963</v>
      </c>
      <c r="DO40" s="31">
        <f t="shared" si="77"/>
        <v>53053</v>
      </c>
      <c r="DP40" s="31">
        <f t="shared" si="77"/>
        <v>53144</v>
      </c>
      <c r="DQ40" s="31">
        <f t="shared" si="77"/>
        <v>53236</v>
      </c>
      <c r="DR40" s="31">
        <f t="shared" si="77"/>
        <v>53328</v>
      </c>
      <c r="DS40" s="31">
        <f t="shared" si="77"/>
        <v>53418</v>
      </c>
      <c r="DT40" s="31">
        <f t="shared" si="77"/>
        <v>53509</v>
      </c>
      <c r="DU40" s="31">
        <f t="shared" si="77"/>
        <v>53601</v>
      </c>
      <c r="DV40" s="31">
        <f t="shared" si="77"/>
        <v>53693</v>
      </c>
      <c r="DW40" s="31">
        <f t="shared" si="77"/>
        <v>53783</v>
      </c>
      <c r="DX40" s="31">
        <f t="shared" si="77"/>
        <v>53874</v>
      </c>
      <c r="DY40" s="31">
        <f t="shared" si="77"/>
        <v>53966</v>
      </c>
      <c r="DZ40" s="31">
        <f t="shared" si="77"/>
        <v>54058</v>
      </c>
      <c r="EA40" s="31">
        <f t="shared" si="77"/>
        <v>54149</v>
      </c>
      <c r="EB40" s="31">
        <f t="shared" si="77"/>
        <v>54240</v>
      </c>
      <c r="EC40" s="31">
        <f t="shared" si="77"/>
        <v>54332</v>
      </c>
      <c r="ED40" s="31">
        <f t="shared" si="77"/>
        <v>54424</v>
      </c>
      <c r="EE40" s="31">
        <f t="shared" si="77"/>
        <v>54514</v>
      </c>
      <c r="EF40" s="31">
        <f t="shared" si="77"/>
        <v>54605</v>
      </c>
      <c r="EG40" s="31">
        <f t="shared" si="77"/>
        <v>54697</v>
      </c>
      <c r="EH40" s="31">
        <f t="shared" ref="EH40:FM40" si="78" xml:space="preserve"> IF( EH38 = 1, $F37, EDATE(EG40,EG39))</f>
        <v>54789</v>
      </c>
      <c r="EI40" s="31">
        <f t="shared" si="78"/>
        <v>54879</v>
      </c>
      <c r="EJ40" s="31">
        <f t="shared" si="78"/>
        <v>54970</v>
      </c>
      <c r="EK40" s="31">
        <f t="shared" si="78"/>
        <v>55062</v>
      </c>
      <c r="EL40" s="31">
        <f t="shared" si="78"/>
        <v>55154</v>
      </c>
      <c r="EM40" s="31">
        <f t="shared" si="78"/>
        <v>55244</v>
      </c>
      <c r="EN40" s="31">
        <f t="shared" si="78"/>
        <v>55335</v>
      </c>
      <c r="EO40" s="31">
        <f t="shared" si="78"/>
        <v>55427</v>
      </c>
      <c r="EP40" s="31">
        <f t="shared" si="78"/>
        <v>55519</v>
      </c>
      <c r="EQ40" s="31">
        <f t="shared" si="78"/>
        <v>55610</v>
      </c>
      <c r="ER40" s="31">
        <f t="shared" si="78"/>
        <v>55701</v>
      </c>
      <c r="ES40" s="31">
        <f t="shared" si="78"/>
        <v>55793</v>
      </c>
      <c r="ET40" s="31">
        <f t="shared" si="78"/>
        <v>55885</v>
      </c>
      <c r="EU40" s="31">
        <f t="shared" si="78"/>
        <v>55975</v>
      </c>
      <c r="EV40" s="31">
        <f t="shared" si="78"/>
        <v>56066</v>
      </c>
      <c r="EW40" s="31">
        <f t="shared" si="78"/>
        <v>56158</v>
      </c>
      <c r="EX40" s="31">
        <f t="shared" si="78"/>
        <v>56250</v>
      </c>
      <c r="EY40" s="31">
        <f t="shared" si="78"/>
        <v>56340</v>
      </c>
      <c r="EZ40" s="31">
        <f t="shared" si="78"/>
        <v>56431</v>
      </c>
      <c r="FA40" s="31">
        <f t="shared" si="78"/>
        <v>56523</v>
      </c>
      <c r="FB40" s="31">
        <f t="shared" si="78"/>
        <v>56615</v>
      </c>
      <c r="FC40" s="31">
        <f t="shared" si="78"/>
        <v>56705</v>
      </c>
      <c r="FD40" s="31">
        <f t="shared" si="78"/>
        <v>56796</v>
      </c>
      <c r="FE40" s="31">
        <f t="shared" si="78"/>
        <v>56888</v>
      </c>
      <c r="FF40" s="31">
        <f t="shared" si="78"/>
        <v>56980</v>
      </c>
      <c r="FG40" s="31">
        <f t="shared" si="78"/>
        <v>57071</v>
      </c>
      <c r="FH40" s="31">
        <f t="shared" si="78"/>
        <v>57162</v>
      </c>
      <c r="FI40" s="31">
        <f t="shared" si="78"/>
        <v>57254</v>
      </c>
      <c r="FJ40" s="31">
        <f t="shared" si="78"/>
        <v>57346</v>
      </c>
      <c r="FK40" s="31">
        <f t="shared" si="78"/>
        <v>57436</v>
      </c>
      <c r="FL40" s="31">
        <f t="shared" si="78"/>
        <v>57527</v>
      </c>
      <c r="FM40" s="31">
        <f t="shared" si="78"/>
        <v>57619</v>
      </c>
      <c r="FN40" s="31">
        <f t="shared" ref="FN40:GJ40" si="79" xml:space="preserve"> IF( FN38 = 1, $F37, EDATE(FM40,FM39))</f>
        <v>57711</v>
      </c>
      <c r="FO40" s="31">
        <f t="shared" si="79"/>
        <v>57801</v>
      </c>
      <c r="FP40" s="31">
        <f t="shared" si="79"/>
        <v>57892</v>
      </c>
      <c r="FQ40" s="31">
        <f t="shared" si="79"/>
        <v>57984</v>
      </c>
      <c r="FR40" s="31">
        <f t="shared" si="79"/>
        <v>58076</v>
      </c>
      <c r="FS40" s="31">
        <f t="shared" si="79"/>
        <v>58166</v>
      </c>
      <c r="FT40" s="31">
        <f t="shared" si="79"/>
        <v>58257</v>
      </c>
      <c r="FU40" s="31">
        <f t="shared" si="79"/>
        <v>58349</v>
      </c>
      <c r="FV40" s="31">
        <f t="shared" si="79"/>
        <v>58441</v>
      </c>
      <c r="FW40" s="31">
        <f t="shared" si="79"/>
        <v>58532</v>
      </c>
      <c r="FX40" s="31">
        <f t="shared" si="79"/>
        <v>58623</v>
      </c>
      <c r="FY40" s="31">
        <f t="shared" si="79"/>
        <v>58715</v>
      </c>
      <c r="FZ40" s="31">
        <f t="shared" si="79"/>
        <v>58807</v>
      </c>
      <c r="GA40" s="31">
        <f t="shared" si="79"/>
        <v>58897</v>
      </c>
      <c r="GB40" s="31">
        <f t="shared" si="79"/>
        <v>58988</v>
      </c>
      <c r="GC40" s="31">
        <f t="shared" si="79"/>
        <v>59080</v>
      </c>
      <c r="GD40" s="31">
        <f t="shared" si="79"/>
        <v>59172</v>
      </c>
      <c r="GE40" s="31">
        <f t="shared" si="79"/>
        <v>59262</v>
      </c>
      <c r="GF40" s="31">
        <f t="shared" si="79"/>
        <v>59353</v>
      </c>
      <c r="GG40" s="31">
        <f t="shared" si="79"/>
        <v>59445</v>
      </c>
      <c r="GH40" s="31">
        <f t="shared" si="79"/>
        <v>59537</v>
      </c>
      <c r="GI40" s="31">
        <f t="shared" si="79"/>
        <v>59627</v>
      </c>
      <c r="GJ40" s="31">
        <f t="shared" si="79"/>
        <v>59718</v>
      </c>
    </row>
    <row r="41" spans="1:192" outlineLevel="1" x14ac:dyDescent="0.35">
      <c r="E41" s="2"/>
      <c r="F41" s="2"/>
      <c r="G41" s="31"/>
      <c r="H41" s="2"/>
      <c r="I41" s="14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</row>
    <row r="42" spans="1:192" outlineLevel="1" collapsed="1" x14ac:dyDescent="0.35">
      <c r="B42" s="13" t="s">
        <v>934</v>
      </c>
      <c r="E42" s="2"/>
      <c r="F42" s="2"/>
      <c r="G42" s="31"/>
      <c r="H42" s="2"/>
      <c r="I42" s="14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</row>
    <row r="43" spans="1:192" hidden="1" outlineLevel="2" x14ac:dyDescent="0.35">
      <c r="E43" s="442" t="str">
        <f t="shared" ref="E43:AJ43" si="80" xml:space="preserve"> E$40</f>
        <v>Model period beginning</v>
      </c>
      <c r="F43" s="442">
        <f t="shared" si="80"/>
        <v>0</v>
      </c>
      <c r="G43" s="442" t="str">
        <f t="shared" si="80"/>
        <v>date</v>
      </c>
      <c r="H43" s="442">
        <f t="shared" si="80"/>
        <v>0</v>
      </c>
      <c r="I43" s="442">
        <f t="shared" si="80"/>
        <v>0</v>
      </c>
      <c r="J43" s="442">
        <f t="shared" si="80"/>
        <v>46023</v>
      </c>
      <c r="K43" s="442">
        <f t="shared" si="80"/>
        <v>46054</v>
      </c>
      <c r="L43" s="442">
        <f t="shared" si="80"/>
        <v>46082</v>
      </c>
      <c r="M43" s="442">
        <f t="shared" si="80"/>
        <v>46113</v>
      </c>
      <c r="N43" s="442">
        <f t="shared" si="80"/>
        <v>46143</v>
      </c>
      <c r="O43" s="442">
        <f t="shared" si="80"/>
        <v>46174</v>
      </c>
      <c r="P43" s="442">
        <f t="shared" si="80"/>
        <v>46204</v>
      </c>
      <c r="Q43" s="442">
        <f t="shared" si="80"/>
        <v>46235</v>
      </c>
      <c r="R43" s="442">
        <f t="shared" si="80"/>
        <v>46266</v>
      </c>
      <c r="S43" s="442">
        <f t="shared" si="80"/>
        <v>46296</v>
      </c>
      <c r="T43" s="442">
        <f t="shared" si="80"/>
        <v>46327</v>
      </c>
      <c r="U43" s="442">
        <f t="shared" si="80"/>
        <v>46357</v>
      </c>
      <c r="V43" s="442">
        <f t="shared" si="80"/>
        <v>46388</v>
      </c>
      <c r="W43" s="442">
        <f t="shared" si="80"/>
        <v>46419</v>
      </c>
      <c r="X43" s="442">
        <f t="shared" si="80"/>
        <v>46447</v>
      </c>
      <c r="Y43" s="442">
        <f t="shared" si="80"/>
        <v>46478</v>
      </c>
      <c r="Z43" s="442">
        <f t="shared" si="80"/>
        <v>46508</v>
      </c>
      <c r="AA43" s="442">
        <f t="shared" si="80"/>
        <v>46539</v>
      </c>
      <c r="AB43" s="442">
        <f t="shared" si="80"/>
        <v>46569</v>
      </c>
      <c r="AC43" s="442">
        <f t="shared" si="80"/>
        <v>46600</v>
      </c>
      <c r="AD43" s="442">
        <f t="shared" si="80"/>
        <v>46631</v>
      </c>
      <c r="AE43" s="442">
        <f t="shared" si="80"/>
        <v>46661</v>
      </c>
      <c r="AF43" s="442">
        <f t="shared" si="80"/>
        <v>46692</v>
      </c>
      <c r="AG43" s="442">
        <f t="shared" si="80"/>
        <v>46722</v>
      </c>
      <c r="AH43" s="442">
        <f t="shared" si="80"/>
        <v>46753</v>
      </c>
      <c r="AI43" s="442">
        <f t="shared" si="80"/>
        <v>46784</v>
      </c>
      <c r="AJ43" s="442">
        <f t="shared" si="80"/>
        <v>46813</v>
      </c>
      <c r="AK43" s="442">
        <f t="shared" ref="AK43:BP43" si="81" xml:space="preserve"> AK$40</f>
        <v>46844</v>
      </c>
      <c r="AL43" s="442">
        <f t="shared" si="81"/>
        <v>46874</v>
      </c>
      <c r="AM43" s="442">
        <f t="shared" si="81"/>
        <v>46905</v>
      </c>
      <c r="AN43" s="442">
        <f t="shared" si="81"/>
        <v>46935</v>
      </c>
      <c r="AO43" s="442">
        <f t="shared" si="81"/>
        <v>46966</v>
      </c>
      <c r="AP43" s="442">
        <f t="shared" si="81"/>
        <v>46997</v>
      </c>
      <c r="AQ43" s="442">
        <f t="shared" si="81"/>
        <v>47027</v>
      </c>
      <c r="AR43" s="442">
        <f t="shared" si="81"/>
        <v>47058</v>
      </c>
      <c r="AS43" s="442">
        <f t="shared" si="81"/>
        <v>47088</v>
      </c>
      <c r="AT43" s="442">
        <f t="shared" si="81"/>
        <v>47119</v>
      </c>
      <c r="AU43" s="442">
        <f t="shared" si="81"/>
        <v>47150</v>
      </c>
      <c r="AV43" s="442">
        <f t="shared" si="81"/>
        <v>47178</v>
      </c>
      <c r="AW43" s="442">
        <f t="shared" si="81"/>
        <v>47209</v>
      </c>
      <c r="AX43" s="442">
        <f t="shared" si="81"/>
        <v>47239</v>
      </c>
      <c r="AY43" s="442">
        <f t="shared" si="81"/>
        <v>47270</v>
      </c>
      <c r="AZ43" s="442">
        <f t="shared" si="81"/>
        <v>47300</v>
      </c>
      <c r="BA43" s="442">
        <f t="shared" si="81"/>
        <v>47331</v>
      </c>
      <c r="BB43" s="442">
        <f t="shared" si="81"/>
        <v>47362</v>
      </c>
      <c r="BC43" s="442">
        <f t="shared" si="81"/>
        <v>47392</v>
      </c>
      <c r="BD43" s="442">
        <f t="shared" si="81"/>
        <v>47423</v>
      </c>
      <c r="BE43" s="442">
        <f t="shared" si="81"/>
        <v>47453</v>
      </c>
      <c r="BF43" s="442">
        <f t="shared" si="81"/>
        <v>47484</v>
      </c>
      <c r="BG43" s="442">
        <f t="shared" si="81"/>
        <v>47574</v>
      </c>
      <c r="BH43" s="442">
        <f t="shared" si="81"/>
        <v>47665</v>
      </c>
      <c r="BI43" s="442">
        <f t="shared" si="81"/>
        <v>47757</v>
      </c>
      <c r="BJ43" s="442">
        <f t="shared" si="81"/>
        <v>47849</v>
      </c>
      <c r="BK43" s="442">
        <f t="shared" si="81"/>
        <v>47939</v>
      </c>
      <c r="BL43" s="442">
        <f t="shared" si="81"/>
        <v>48030</v>
      </c>
      <c r="BM43" s="442">
        <f t="shared" si="81"/>
        <v>48122</v>
      </c>
      <c r="BN43" s="442">
        <f t="shared" si="81"/>
        <v>48214</v>
      </c>
      <c r="BO43" s="442">
        <f t="shared" si="81"/>
        <v>48305</v>
      </c>
      <c r="BP43" s="442">
        <f t="shared" si="81"/>
        <v>48396</v>
      </c>
      <c r="BQ43" s="442">
        <f t="shared" ref="BQ43:CV43" si="82" xml:space="preserve"> BQ$40</f>
        <v>48488</v>
      </c>
      <c r="BR43" s="442">
        <f t="shared" si="82"/>
        <v>48580</v>
      </c>
      <c r="BS43" s="442">
        <f t="shared" si="82"/>
        <v>48670</v>
      </c>
      <c r="BT43" s="442">
        <f t="shared" si="82"/>
        <v>48761</v>
      </c>
      <c r="BU43" s="442">
        <f t="shared" si="82"/>
        <v>48853</v>
      </c>
      <c r="BV43" s="442">
        <f t="shared" si="82"/>
        <v>48945</v>
      </c>
      <c r="BW43" s="442">
        <f t="shared" si="82"/>
        <v>49035</v>
      </c>
      <c r="BX43" s="442">
        <f t="shared" si="82"/>
        <v>49126</v>
      </c>
      <c r="BY43" s="442">
        <f t="shared" si="82"/>
        <v>49218</v>
      </c>
      <c r="BZ43" s="442">
        <f t="shared" si="82"/>
        <v>49310</v>
      </c>
      <c r="CA43" s="442">
        <f t="shared" si="82"/>
        <v>49400</v>
      </c>
      <c r="CB43" s="442">
        <f t="shared" si="82"/>
        <v>49491</v>
      </c>
      <c r="CC43" s="442">
        <f t="shared" si="82"/>
        <v>49583</v>
      </c>
      <c r="CD43" s="442">
        <f t="shared" si="82"/>
        <v>49675</v>
      </c>
      <c r="CE43" s="442">
        <f t="shared" si="82"/>
        <v>49766</v>
      </c>
      <c r="CF43" s="442">
        <f t="shared" si="82"/>
        <v>49857</v>
      </c>
      <c r="CG43" s="442">
        <f t="shared" si="82"/>
        <v>49949</v>
      </c>
      <c r="CH43" s="442">
        <f t="shared" si="82"/>
        <v>50041</v>
      </c>
      <c r="CI43" s="442">
        <f t="shared" si="82"/>
        <v>50131</v>
      </c>
      <c r="CJ43" s="442">
        <f t="shared" si="82"/>
        <v>50222</v>
      </c>
      <c r="CK43" s="442">
        <f t="shared" si="82"/>
        <v>50314</v>
      </c>
      <c r="CL43" s="442">
        <f t="shared" si="82"/>
        <v>50406</v>
      </c>
      <c r="CM43" s="442">
        <f t="shared" si="82"/>
        <v>50496</v>
      </c>
      <c r="CN43" s="442">
        <f t="shared" si="82"/>
        <v>50587</v>
      </c>
      <c r="CO43" s="442">
        <f t="shared" si="82"/>
        <v>50679</v>
      </c>
      <c r="CP43" s="442">
        <f t="shared" si="82"/>
        <v>50771</v>
      </c>
      <c r="CQ43" s="442">
        <f t="shared" si="82"/>
        <v>50861</v>
      </c>
      <c r="CR43" s="442">
        <f t="shared" si="82"/>
        <v>50952</v>
      </c>
      <c r="CS43" s="442">
        <f t="shared" si="82"/>
        <v>51044</v>
      </c>
      <c r="CT43" s="442">
        <f t="shared" si="82"/>
        <v>51136</v>
      </c>
      <c r="CU43" s="442">
        <f t="shared" si="82"/>
        <v>51227</v>
      </c>
      <c r="CV43" s="442">
        <f t="shared" si="82"/>
        <v>51318</v>
      </c>
      <c r="CW43" s="442">
        <f t="shared" ref="CW43:EB43" si="83" xml:space="preserve"> CW$40</f>
        <v>51410</v>
      </c>
      <c r="CX43" s="442">
        <f t="shared" si="83"/>
        <v>51502</v>
      </c>
      <c r="CY43" s="442">
        <f t="shared" si="83"/>
        <v>51592</v>
      </c>
      <c r="CZ43" s="442">
        <f t="shared" si="83"/>
        <v>51683</v>
      </c>
      <c r="DA43" s="442">
        <f t="shared" si="83"/>
        <v>51775</v>
      </c>
      <c r="DB43" s="442">
        <f t="shared" si="83"/>
        <v>51867</v>
      </c>
      <c r="DC43" s="442">
        <f t="shared" si="83"/>
        <v>51957</v>
      </c>
      <c r="DD43" s="442">
        <f t="shared" si="83"/>
        <v>52048</v>
      </c>
      <c r="DE43" s="442">
        <f t="shared" si="83"/>
        <v>52140</v>
      </c>
      <c r="DF43" s="442">
        <f t="shared" si="83"/>
        <v>52232</v>
      </c>
      <c r="DG43" s="442">
        <f t="shared" si="83"/>
        <v>52322</v>
      </c>
      <c r="DH43" s="442">
        <f t="shared" si="83"/>
        <v>52413</v>
      </c>
      <c r="DI43" s="442">
        <f t="shared" si="83"/>
        <v>52505</v>
      </c>
      <c r="DJ43" s="442">
        <f t="shared" si="83"/>
        <v>52597</v>
      </c>
      <c r="DK43" s="442">
        <f t="shared" si="83"/>
        <v>52688</v>
      </c>
      <c r="DL43" s="442">
        <f t="shared" si="83"/>
        <v>52779</v>
      </c>
      <c r="DM43" s="442">
        <f t="shared" si="83"/>
        <v>52871</v>
      </c>
      <c r="DN43" s="442">
        <f t="shared" si="83"/>
        <v>52963</v>
      </c>
      <c r="DO43" s="442">
        <f t="shared" si="83"/>
        <v>53053</v>
      </c>
      <c r="DP43" s="442">
        <f t="shared" si="83"/>
        <v>53144</v>
      </c>
      <c r="DQ43" s="442">
        <f t="shared" si="83"/>
        <v>53236</v>
      </c>
      <c r="DR43" s="442">
        <f t="shared" si="83"/>
        <v>53328</v>
      </c>
      <c r="DS43" s="442">
        <f t="shared" si="83"/>
        <v>53418</v>
      </c>
      <c r="DT43" s="442">
        <f t="shared" si="83"/>
        <v>53509</v>
      </c>
      <c r="DU43" s="442">
        <f t="shared" si="83"/>
        <v>53601</v>
      </c>
      <c r="DV43" s="442">
        <f t="shared" si="83"/>
        <v>53693</v>
      </c>
      <c r="DW43" s="442">
        <f t="shared" si="83"/>
        <v>53783</v>
      </c>
      <c r="DX43" s="442">
        <f t="shared" si="83"/>
        <v>53874</v>
      </c>
      <c r="DY43" s="442">
        <f t="shared" si="83"/>
        <v>53966</v>
      </c>
      <c r="DZ43" s="442">
        <f t="shared" si="83"/>
        <v>54058</v>
      </c>
      <c r="EA43" s="442">
        <f t="shared" si="83"/>
        <v>54149</v>
      </c>
      <c r="EB43" s="442">
        <f t="shared" si="83"/>
        <v>54240</v>
      </c>
      <c r="EC43" s="442">
        <f t="shared" ref="EC43:FH43" si="84" xml:space="preserve"> EC$40</f>
        <v>54332</v>
      </c>
      <c r="ED43" s="442">
        <f t="shared" si="84"/>
        <v>54424</v>
      </c>
      <c r="EE43" s="442">
        <f t="shared" si="84"/>
        <v>54514</v>
      </c>
      <c r="EF43" s="442">
        <f t="shared" si="84"/>
        <v>54605</v>
      </c>
      <c r="EG43" s="442">
        <f t="shared" si="84"/>
        <v>54697</v>
      </c>
      <c r="EH43" s="442">
        <f t="shared" si="84"/>
        <v>54789</v>
      </c>
      <c r="EI43" s="442">
        <f t="shared" si="84"/>
        <v>54879</v>
      </c>
      <c r="EJ43" s="442">
        <f t="shared" si="84"/>
        <v>54970</v>
      </c>
      <c r="EK43" s="442">
        <f t="shared" si="84"/>
        <v>55062</v>
      </c>
      <c r="EL43" s="442">
        <f t="shared" si="84"/>
        <v>55154</v>
      </c>
      <c r="EM43" s="442">
        <f t="shared" si="84"/>
        <v>55244</v>
      </c>
      <c r="EN43" s="442">
        <f t="shared" si="84"/>
        <v>55335</v>
      </c>
      <c r="EO43" s="442">
        <f t="shared" si="84"/>
        <v>55427</v>
      </c>
      <c r="EP43" s="442">
        <f t="shared" si="84"/>
        <v>55519</v>
      </c>
      <c r="EQ43" s="442">
        <f t="shared" si="84"/>
        <v>55610</v>
      </c>
      <c r="ER43" s="442">
        <f t="shared" si="84"/>
        <v>55701</v>
      </c>
      <c r="ES43" s="442">
        <f t="shared" si="84"/>
        <v>55793</v>
      </c>
      <c r="ET43" s="442">
        <f t="shared" si="84"/>
        <v>55885</v>
      </c>
      <c r="EU43" s="442">
        <f t="shared" si="84"/>
        <v>55975</v>
      </c>
      <c r="EV43" s="442">
        <f t="shared" si="84"/>
        <v>56066</v>
      </c>
      <c r="EW43" s="442">
        <f t="shared" si="84"/>
        <v>56158</v>
      </c>
      <c r="EX43" s="442">
        <f t="shared" si="84"/>
        <v>56250</v>
      </c>
      <c r="EY43" s="442">
        <f t="shared" si="84"/>
        <v>56340</v>
      </c>
      <c r="EZ43" s="442">
        <f t="shared" si="84"/>
        <v>56431</v>
      </c>
      <c r="FA43" s="442">
        <f t="shared" si="84"/>
        <v>56523</v>
      </c>
      <c r="FB43" s="442">
        <f t="shared" si="84"/>
        <v>56615</v>
      </c>
      <c r="FC43" s="442">
        <f t="shared" si="84"/>
        <v>56705</v>
      </c>
      <c r="FD43" s="442">
        <f t="shared" si="84"/>
        <v>56796</v>
      </c>
      <c r="FE43" s="442">
        <f t="shared" si="84"/>
        <v>56888</v>
      </c>
      <c r="FF43" s="442">
        <f t="shared" si="84"/>
        <v>56980</v>
      </c>
      <c r="FG43" s="442">
        <f t="shared" si="84"/>
        <v>57071</v>
      </c>
      <c r="FH43" s="442">
        <f t="shared" si="84"/>
        <v>57162</v>
      </c>
      <c r="FI43" s="442">
        <f t="shared" ref="FI43:GJ43" si="85" xml:space="preserve"> FI$40</f>
        <v>57254</v>
      </c>
      <c r="FJ43" s="442">
        <f t="shared" si="85"/>
        <v>57346</v>
      </c>
      <c r="FK43" s="442">
        <f t="shared" si="85"/>
        <v>57436</v>
      </c>
      <c r="FL43" s="442">
        <f t="shared" si="85"/>
        <v>57527</v>
      </c>
      <c r="FM43" s="442">
        <f t="shared" si="85"/>
        <v>57619</v>
      </c>
      <c r="FN43" s="442">
        <f t="shared" si="85"/>
        <v>57711</v>
      </c>
      <c r="FO43" s="442">
        <f t="shared" si="85"/>
        <v>57801</v>
      </c>
      <c r="FP43" s="442">
        <f t="shared" si="85"/>
        <v>57892</v>
      </c>
      <c r="FQ43" s="442">
        <f t="shared" si="85"/>
        <v>57984</v>
      </c>
      <c r="FR43" s="442">
        <f t="shared" si="85"/>
        <v>58076</v>
      </c>
      <c r="FS43" s="442">
        <f t="shared" si="85"/>
        <v>58166</v>
      </c>
      <c r="FT43" s="442">
        <f t="shared" si="85"/>
        <v>58257</v>
      </c>
      <c r="FU43" s="442">
        <f t="shared" si="85"/>
        <v>58349</v>
      </c>
      <c r="FV43" s="442">
        <f t="shared" si="85"/>
        <v>58441</v>
      </c>
      <c r="FW43" s="442">
        <f t="shared" si="85"/>
        <v>58532</v>
      </c>
      <c r="FX43" s="442">
        <f t="shared" si="85"/>
        <v>58623</v>
      </c>
      <c r="FY43" s="442">
        <f t="shared" si="85"/>
        <v>58715</v>
      </c>
      <c r="FZ43" s="442">
        <f t="shared" si="85"/>
        <v>58807</v>
      </c>
      <c r="GA43" s="442">
        <f t="shared" si="85"/>
        <v>58897</v>
      </c>
      <c r="GB43" s="442">
        <f t="shared" si="85"/>
        <v>58988</v>
      </c>
      <c r="GC43" s="442">
        <f t="shared" si="85"/>
        <v>59080</v>
      </c>
      <c r="GD43" s="442">
        <f t="shared" si="85"/>
        <v>59172</v>
      </c>
      <c r="GE43" s="442">
        <f t="shared" si="85"/>
        <v>59262</v>
      </c>
      <c r="GF43" s="442">
        <f t="shared" si="85"/>
        <v>59353</v>
      </c>
      <c r="GG43" s="442">
        <f t="shared" si="85"/>
        <v>59445</v>
      </c>
      <c r="GH43" s="442">
        <f t="shared" si="85"/>
        <v>59537</v>
      </c>
      <c r="GI43" s="442">
        <f t="shared" si="85"/>
        <v>59627</v>
      </c>
      <c r="GJ43" s="442">
        <f t="shared" si="85"/>
        <v>59718</v>
      </c>
    </row>
    <row r="44" spans="1:192" hidden="1" outlineLevel="2" x14ac:dyDescent="0.35">
      <c r="E44" s="11" t="str">
        <f t="shared" ref="E44:BP44" si="86" xml:space="preserve"> E$34</f>
        <v>Months per model period</v>
      </c>
      <c r="F44" s="11">
        <f t="shared" si="86"/>
        <v>0</v>
      </c>
      <c r="G44" s="11" t="str">
        <f t="shared" si="86"/>
        <v>months</v>
      </c>
      <c r="H44" s="11">
        <f t="shared" si="86"/>
        <v>0</v>
      </c>
      <c r="I44" s="11">
        <f t="shared" si="86"/>
        <v>0</v>
      </c>
      <c r="J44" s="11">
        <f t="shared" si="86"/>
        <v>1</v>
      </c>
      <c r="K44" s="11">
        <f t="shared" si="86"/>
        <v>1</v>
      </c>
      <c r="L44" s="11">
        <f t="shared" si="86"/>
        <v>1</v>
      </c>
      <c r="M44" s="11">
        <f t="shared" si="86"/>
        <v>1</v>
      </c>
      <c r="N44" s="11">
        <f t="shared" si="86"/>
        <v>1</v>
      </c>
      <c r="O44" s="11">
        <f t="shared" si="86"/>
        <v>1</v>
      </c>
      <c r="P44" s="11">
        <f t="shared" si="86"/>
        <v>1</v>
      </c>
      <c r="Q44" s="11">
        <f t="shared" si="86"/>
        <v>1</v>
      </c>
      <c r="R44" s="11">
        <f t="shared" si="86"/>
        <v>1</v>
      </c>
      <c r="S44" s="11">
        <f t="shared" si="86"/>
        <v>1</v>
      </c>
      <c r="T44" s="11">
        <f t="shared" si="86"/>
        <v>1</v>
      </c>
      <c r="U44" s="11">
        <f t="shared" si="86"/>
        <v>1</v>
      </c>
      <c r="V44" s="11">
        <f t="shared" si="86"/>
        <v>1</v>
      </c>
      <c r="W44" s="11">
        <f t="shared" si="86"/>
        <v>1</v>
      </c>
      <c r="X44" s="11">
        <f t="shared" si="86"/>
        <v>1</v>
      </c>
      <c r="Y44" s="11">
        <f t="shared" si="86"/>
        <v>1</v>
      </c>
      <c r="Z44" s="11">
        <f t="shared" si="86"/>
        <v>1</v>
      </c>
      <c r="AA44" s="11">
        <f t="shared" si="86"/>
        <v>1</v>
      </c>
      <c r="AB44" s="11">
        <f t="shared" si="86"/>
        <v>1</v>
      </c>
      <c r="AC44" s="11">
        <f t="shared" si="86"/>
        <v>1</v>
      </c>
      <c r="AD44" s="11">
        <f t="shared" si="86"/>
        <v>1</v>
      </c>
      <c r="AE44" s="11">
        <f t="shared" si="86"/>
        <v>1</v>
      </c>
      <c r="AF44" s="11">
        <f t="shared" si="86"/>
        <v>1</v>
      </c>
      <c r="AG44" s="11">
        <f t="shared" si="86"/>
        <v>1</v>
      </c>
      <c r="AH44" s="11">
        <f t="shared" si="86"/>
        <v>1</v>
      </c>
      <c r="AI44" s="11">
        <f t="shared" si="86"/>
        <v>1</v>
      </c>
      <c r="AJ44" s="11">
        <f t="shared" si="86"/>
        <v>1</v>
      </c>
      <c r="AK44" s="11">
        <f t="shared" si="86"/>
        <v>1</v>
      </c>
      <c r="AL44" s="11">
        <f t="shared" si="86"/>
        <v>1</v>
      </c>
      <c r="AM44" s="11">
        <f t="shared" si="86"/>
        <v>1</v>
      </c>
      <c r="AN44" s="11">
        <f t="shared" si="86"/>
        <v>1</v>
      </c>
      <c r="AO44" s="11">
        <f t="shared" si="86"/>
        <v>1</v>
      </c>
      <c r="AP44" s="11">
        <f t="shared" si="86"/>
        <v>1</v>
      </c>
      <c r="AQ44" s="11">
        <f t="shared" si="86"/>
        <v>1</v>
      </c>
      <c r="AR44" s="11">
        <f t="shared" si="86"/>
        <v>1</v>
      </c>
      <c r="AS44" s="11">
        <f t="shared" si="86"/>
        <v>1</v>
      </c>
      <c r="AT44" s="11">
        <f t="shared" si="86"/>
        <v>1</v>
      </c>
      <c r="AU44" s="11">
        <f t="shared" si="86"/>
        <v>1</v>
      </c>
      <c r="AV44" s="11">
        <f t="shared" si="86"/>
        <v>1</v>
      </c>
      <c r="AW44" s="11">
        <f t="shared" si="86"/>
        <v>1</v>
      </c>
      <c r="AX44" s="11">
        <f t="shared" si="86"/>
        <v>1</v>
      </c>
      <c r="AY44" s="11">
        <f t="shared" si="86"/>
        <v>1</v>
      </c>
      <c r="AZ44" s="11">
        <f t="shared" si="86"/>
        <v>1</v>
      </c>
      <c r="BA44" s="11">
        <f t="shared" si="86"/>
        <v>1</v>
      </c>
      <c r="BB44" s="11">
        <f t="shared" si="86"/>
        <v>1</v>
      </c>
      <c r="BC44" s="11">
        <f t="shared" si="86"/>
        <v>1</v>
      </c>
      <c r="BD44" s="11">
        <f t="shared" si="86"/>
        <v>1</v>
      </c>
      <c r="BE44" s="11">
        <f t="shared" si="86"/>
        <v>1</v>
      </c>
      <c r="BF44" s="11">
        <f t="shared" si="86"/>
        <v>3</v>
      </c>
      <c r="BG44" s="11">
        <f t="shared" si="86"/>
        <v>3</v>
      </c>
      <c r="BH44" s="11">
        <f t="shared" si="86"/>
        <v>3</v>
      </c>
      <c r="BI44" s="11">
        <f t="shared" si="86"/>
        <v>3</v>
      </c>
      <c r="BJ44" s="11">
        <f t="shared" si="86"/>
        <v>3</v>
      </c>
      <c r="BK44" s="11">
        <f t="shared" si="86"/>
        <v>3</v>
      </c>
      <c r="BL44" s="11">
        <f t="shared" si="86"/>
        <v>3</v>
      </c>
      <c r="BM44" s="11">
        <f t="shared" si="86"/>
        <v>3</v>
      </c>
      <c r="BN44" s="11">
        <f t="shared" si="86"/>
        <v>3</v>
      </c>
      <c r="BO44" s="11">
        <f t="shared" si="86"/>
        <v>3</v>
      </c>
      <c r="BP44" s="11">
        <f t="shared" si="86"/>
        <v>3</v>
      </c>
      <c r="BQ44" s="11">
        <f t="shared" ref="BQ44:EB44" si="87" xml:space="preserve"> BQ$34</f>
        <v>3</v>
      </c>
      <c r="BR44" s="11">
        <f t="shared" si="87"/>
        <v>3</v>
      </c>
      <c r="BS44" s="11">
        <f t="shared" si="87"/>
        <v>3</v>
      </c>
      <c r="BT44" s="11">
        <f t="shared" si="87"/>
        <v>3</v>
      </c>
      <c r="BU44" s="11">
        <f t="shared" si="87"/>
        <v>3</v>
      </c>
      <c r="BV44" s="11">
        <f t="shared" si="87"/>
        <v>3</v>
      </c>
      <c r="BW44" s="11">
        <f t="shared" si="87"/>
        <v>3</v>
      </c>
      <c r="BX44" s="11">
        <f t="shared" si="87"/>
        <v>3</v>
      </c>
      <c r="BY44" s="11">
        <f t="shared" si="87"/>
        <v>3</v>
      </c>
      <c r="BZ44" s="11">
        <f t="shared" si="87"/>
        <v>3</v>
      </c>
      <c r="CA44" s="11">
        <f t="shared" si="87"/>
        <v>3</v>
      </c>
      <c r="CB44" s="11">
        <f t="shared" si="87"/>
        <v>3</v>
      </c>
      <c r="CC44" s="11">
        <f t="shared" si="87"/>
        <v>3</v>
      </c>
      <c r="CD44" s="11">
        <f t="shared" si="87"/>
        <v>3</v>
      </c>
      <c r="CE44" s="11">
        <f t="shared" si="87"/>
        <v>3</v>
      </c>
      <c r="CF44" s="11">
        <f t="shared" si="87"/>
        <v>3</v>
      </c>
      <c r="CG44" s="11">
        <f t="shared" si="87"/>
        <v>3</v>
      </c>
      <c r="CH44" s="11">
        <f t="shared" si="87"/>
        <v>3</v>
      </c>
      <c r="CI44" s="11">
        <f t="shared" si="87"/>
        <v>3</v>
      </c>
      <c r="CJ44" s="11">
        <f t="shared" si="87"/>
        <v>3</v>
      </c>
      <c r="CK44" s="11">
        <f t="shared" si="87"/>
        <v>3</v>
      </c>
      <c r="CL44" s="11">
        <f t="shared" si="87"/>
        <v>3</v>
      </c>
      <c r="CM44" s="11">
        <f t="shared" si="87"/>
        <v>3</v>
      </c>
      <c r="CN44" s="11">
        <f t="shared" si="87"/>
        <v>3</v>
      </c>
      <c r="CO44" s="11">
        <f t="shared" si="87"/>
        <v>3</v>
      </c>
      <c r="CP44" s="11">
        <f t="shared" si="87"/>
        <v>3</v>
      </c>
      <c r="CQ44" s="11">
        <f t="shared" si="87"/>
        <v>3</v>
      </c>
      <c r="CR44" s="11">
        <f t="shared" si="87"/>
        <v>3</v>
      </c>
      <c r="CS44" s="11">
        <f t="shared" si="87"/>
        <v>3</v>
      </c>
      <c r="CT44" s="11">
        <f t="shared" si="87"/>
        <v>3</v>
      </c>
      <c r="CU44" s="11">
        <f t="shared" si="87"/>
        <v>3</v>
      </c>
      <c r="CV44" s="11">
        <f t="shared" si="87"/>
        <v>3</v>
      </c>
      <c r="CW44" s="11">
        <f t="shared" si="87"/>
        <v>3</v>
      </c>
      <c r="CX44" s="11">
        <f t="shared" si="87"/>
        <v>3</v>
      </c>
      <c r="CY44" s="11">
        <f t="shared" si="87"/>
        <v>3</v>
      </c>
      <c r="CZ44" s="11">
        <f t="shared" si="87"/>
        <v>3</v>
      </c>
      <c r="DA44" s="11">
        <f t="shared" si="87"/>
        <v>3</v>
      </c>
      <c r="DB44" s="11">
        <f t="shared" si="87"/>
        <v>3</v>
      </c>
      <c r="DC44" s="11">
        <f t="shared" si="87"/>
        <v>3</v>
      </c>
      <c r="DD44" s="11">
        <f t="shared" si="87"/>
        <v>3</v>
      </c>
      <c r="DE44" s="11">
        <f t="shared" si="87"/>
        <v>3</v>
      </c>
      <c r="DF44" s="11">
        <f t="shared" si="87"/>
        <v>3</v>
      </c>
      <c r="DG44" s="11">
        <f t="shared" si="87"/>
        <v>3</v>
      </c>
      <c r="DH44" s="11">
        <f t="shared" si="87"/>
        <v>3</v>
      </c>
      <c r="DI44" s="11">
        <f t="shared" si="87"/>
        <v>3</v>
      </c>
      <c r="DJ44" s="11">
        <f t="shared" si="87"/>
        <v>3</v>
      </c>
      <c r="DK44" s="11">
        <f t="shared" si="87"/>
        <v>3</v>
      </c>
      <c r="DL44" s="11">
        <f t="shared" si="87"/>
        <v>3</v>
      </c>
      <c r="DM44" s="11">
        <f t="shared" si="87"/>
        <v>3</v>
      </c>
      <c r="DN44" s="11">
        <f t="shared" si="87"/>
        <v>3</v>
      </c>
      <c r="DO44" s="11">
        <f t="shared" si="87"/>
        <v>3</v>
      </c>
      <c r="DP44" s="11">
        <f t="shared" si="87"/>
        <v>3</v>
      </c>
      <c r="DQ44" s="11">
        <f t="shared" si="87"/>
        <v>3</v>
      </c>
      <c r="DR44" s="11">
        <f t="shared" si="87"/>
        <v>3</v>
      </c>
      <c r="DS44" s="11">
        <f t="shared" si="87"/>
        <v>3</v>
      </c>
      <c r="DT44" s="11">
        <f t="shared" si="87"/>
        <v>3</v>
      </c>
      <c r="DU44" s="11">
        <f t="shared" si="87"/>
        <v>3</v>
      </c>
      <c r="DV44" s="11">
        <f t="shared" si="87"/>
        <v>3</v>
      </c>
      <c r="DW44" s="11">
        <f t="shared" si="87"/>
        <v>3</v>
      </c>
      <c r="DX44" s="11">
        <f t="shared" si="87"/>
        <v>3</v>
      </c>
      <c r="DY44" s="11">
        <f t="shared" si="87"/>
        <v>3</v>
      </c>
      <c r="DZ44" s="11">
        <f t="shared" si="87"/>
        <v>3</v>
      </c>
      <c r="EA44" s="11">
        <f t="shared" si="87"/>
        <v>3</v>
      </c>
      <c r="EB44" s="11">
        <f t="shared" si="87"/>
        <v>3</v>
      </c>
      <c r="EC44" s="11">
        <f t="shared" ref="EC44:GJ44" si="88" xml:space="preserve"> EC$34</f>
        <v>3</v>
      </c>
      <c r="ED44" s="11">
        <f t="shared" si="88"/>
        <v>3</v>
      </c>
      <c r="EE44" s="11">
        <f t="shared" si="88"/>
        <v>3</v>
      </c>
      <c r="EF44" s="11">
        <f t="shared" si="88"/>
        <v>3</v>
      </c>
      <c r="EG44" s="11">
        <f t="shared" si="88"/>
        <v>3</v>
      </c>
      <c r="EH44" s="11">
        <f t="shared" si="88"/>
        <v>3</v>
      </c>
      <c r="EI44" s="11">
        <f t="shared" si="88"/>
        <v>3</v>
      </c>
      <c r="EJ44" s="11">
        <f t="shared" si="88"/>
        <v>3</v>
      </c>
      <c r="EK44" s="11">
        <f t="shared" si="88"/>
        <v>3</v>
      </c>
      <c r="EL44" s="11">
        <f t="shared" si="88"/>
        <v>3</v>
      </c>
      <c r="EM44" s="11">
        <f t="shared" si="88"/>
        <v>3</v>
      </c>
      <c r="EN44" s="11">
        <f t="shared" si="88"/>
        <v>3</v>
      </c>
      <c r="EO44" s="11">
        <f t="shared" si="88"/>
        <v>3</v>
      </c>
      <c r="EP44" s="11">
        <f t="shared" si="88"/>
        <v>3</v>
      </c>
      <c r="EQ44" s="11">
        <f t="shared" si="88"/>
        <v>3</v>
      </c>
      <c r="ER44" s="11">
        <f t="shared" si="88"/>
        <v>3</v>
      </c>
      <c r="ES44" s="11">
        <f t="shared" si="88"/>
        <v>3</v>
      </c>
      <c r="ET44" s="11">
        <f t="shared" si="88"/>
        <v>3</v>
      </c>
      <c r="EU44" s="11">
        <f t="shared" si="88"/>
        <v>3</v>
      </c>
      <c r="EV44" s="11">
        <f t="shared" si="88"/>
        <v>3</v>
      </c>
      <c r="EW44" s="11">
        <f t="shared" si="88"/>
        <v>3</v>
      </c>
      <c r="EX44" s="11">
        <f t="shared" si="88"/>
        <v>3</v>
      </c>
      <c r="EY44" s="11">
        <f t="shared" si="88"/>
        <v>3</v>
      </c>
      <c r="EZ44" s="11">
        <f t="shared" si="88"/>
        <v>3</v>
      </c>
      <c r="FA44" s="11">
        <f t="shared" si="88"/>
        <v>3</v>
      </c>
      <c r="FB44" s="11">
        <f t="shared" si="88"/>
        <v>3</v>
      </c>
      <c r="FC44" s="11">
        <f t="shared" si="88"/>
        <v>3</v>
      </c>
      <c r="FD44" s="11">
        <f t="shared" si="88"/>
        <v>3</v>
      </c>
      <c r="FE44" s="11">
        <f t="shared" si="88"/>
        <v>3</v>
      </c>
      <c r="FF44" s="11">
        <f t="shared" si="88"/>
        <v>3</v>
      </c>
      <c r="FG44" s="11">
        <f t="shared" si="88"/>
        <v>3</v>
      </c>
      <c r="FH44" s="11">
        <f t="shared" si="88"/>
        <v>3</v>
      </c>
      <c r="FI44" s="11">
        <f t="shared" si="88"/>
        <v>3</v>
      </c>
      <c r="FJ44" s="11">
        <f t="shared" si="88"/>
        <v>3</v>
      </c>
      <c r="FK44" s="11">
        <f t="shared" si="88"/>
        <v>3</v>
      </c>
      <c r="FL44" s="11">
        <f t="shared" si="88"/>
        <v>3</v>
      </c>
      <c r="FM44" s="11">
        <f t="shared" si="88"/>
        <v>3</v>
      </c>
      <c r="FN44" s="11">
        <f t="shared" si="88"/>
        <v>3</v>
      </c>
      <c r="FO44" s="11">
        <f t="shared" si="88"/>
        <v>3</v>
      </c>
      <c r="FP44" s="11">
        <f t="shared" si="88"/>
        <v>3</v>
      </c>
      <c r="FQ44" s="11">
        <f t="shared" si="88"/>
        <v>3</v>
      </c>
      <c r="FR44" s="11">
        <f t="shared" si="88"/>
        <v>3</v>
      </c>
      <c r="FS44" s="11">
        <f t="shared" si="88"/>
        <v>3</v>
      </c>
      <c r="FT44" s="11">
        <f t="shared" si="88"/>
        <v>3</v>
      </c>
      <c r="FU44" s="11">
        <f t="shared" si="88"/>
        <v>3</v>
      </c>
      <c r="FV44" s="11">
        <f t="shared" si="88"/>
        <v>3</v>
      </c>
      <c r="FW44" s="11">
        <f t="shared" si="88"/>
        <v>3</v>
      </c>
      <c r="FX44" s="11">
        <f t="shared" si="88"/>
        <v>3</v>
      </c>
      <c r="FY44" s="11">
        <f t="shared" si="88"/>
        <v>3</v>
      </c>
      <c r="FZ44" s="11">
        <f t="shared" si="88"/>
        <v>3</v>
      </c>
      <c r="GA44" s="11">
        <f t="shared" si="88"/>
        <v>3</v>
      </c>
      <c r="GB44" s="11">
        <f t="shared" si="88"/>
        <v>3</v>
      </c>
      <c r="GC44" s="11">
        <f t="shared" si="88"/>
        <v>3</v>
      </c>
      <c r="GD44" s="11">
        <f t="shared" si="88"/>
        <v>3</v>
      </c>
      <c r="GE44" s="11">
        <f t="shared" si="88"/>
        <v>3</v>
      </c>
      <c r="GF44" s="11">
        <f t="shared" si="88"/>
        <v>3</v>
      </c>
      <c r="GG44" s="11">
        <f t="shared" si="88"/>
        <v>3</v>
      </c>
      <c r="GH44" s="11">
        <f t="shared" si="88"/>
        <v>3</v>
      </c>
      <c r="GI44" s="11">
        <f t="shared" si="88"/>
        <v>3</v>
      </c>
      <c r="GJ44" s="11">
        <f t="shared" si="88"/>
        <v>3</v>
      </c>
    </row>
    <row r="45" spans="1:192" s="159" customFormat="1" hidden="1" outlineLevel="2" x14ac:dyDescent="0.35">
      <c r="A45" s="115"/>
      <c r="B45" s="125"/>
      <c r="C45" s="116"/>
      <c r="D45" s="164"/>
      <c r="E45" s="123" t="s">
        <v>11</v>
      </c>
      <c r="F45" s="123"/>
      <c r="G45" s="123" t="s">
        <v>6</v>
      </c>
      <c r="H45" s="123"/>
      <c r="I45" s="123"/>
      <c r="J45" s="123">
        <f t="shared" ref="J45:AO45" si="89" xml:space="preserve"> EOMONTH(J43, J44 - 1)</f>
        <v>46053</v>
      </c>
      <c r="K45" s="123">
        <f t="shared" si="89"/>
        <v>46081</v>
      </c>
      <c r="L45" s="123">
        <f t="shared" si="89"/>
        <v>46112</v>
      </c>
      <c r="M45" s="123">
        <f t="shared" si="89"/>
        <v>46142</v>
      </c>
      <c r="N45" s="123">
        <f t="shared" si="89"/>
        <v>46173</v>
      </c>
      <c r="O45" s="123">
        <f t="shared" si="89"/>
        <v>46203</v>
      </c>
      <c r="P45" s="123">
        <f t="shared" si="89"/>
        <v>46234</v>
      </c>
      <c r="Q45" s="123">
        <f t="shared" si="89"/>
        <v>46265</v>
      </c>
      <c r="R45" s="123">
        <f t="shared" si="89"/>
        <v>46295</v>
      </c>
      <c r="S45" s="123">
        <f t="shared" si="89"/>
        <v>46326</v>
      </c>
      <c r="T45" s="123">
        <f t="shared" si="89"/>
        <v>46356</v>
      </c>
      <c r="U45" s="123">
        <f t="shared" si="89"/>
        <v>46387</v>
      </c>
      <c r="V45" s="123">
        <f t="shared" si="89"/>
        <v>46418</v>
      </c>
      <c r="W45" s="123">
        <f t="shared" si="89"/>
        <v>46446</v>
      </c>
      <c r="X45" s="123">
        <f t="shared" si="89"/>
        <v>46477</v>
      </c>
      <c r="Y45" s="123">
        <f t="shared" si="89"/>
        <v>46507</v>
      </c>
      <c r="Z45" s="123">
        <f t="shared" si="89"/>
        <v>46538</v>
      </c>
      <c r="AA45" s="123">
        <f t="shared" si="89"/>
        <v>46568</v>
      </c>
      <c r="AB45" s="123">
        <f t="shared" si="89"/>
        <v>46599</v>
      </c>
      <c r="AC45" s="123">
        <f t="shared" si="89"/>
        <v>46630</v>
      </c>
      <c r="AD45" s="123">
        <f t="shared" si="89"/>
        <v>46660</v>
      </c>
      <c r="AE45" s="123">
        <f t="shared" si="89"/>
        <v>46691</v>
      </c>
      <c r="AF45" s="123">
        <f t="shared" si="89"/>
        <v>46721</v>
      </c>
      <c r="AG45" s="123">
        <f t="shared" si="89"/>
        <v>46752</v>
      </c>
      <c r="AH45" s="123">
        <f t="shared" si="89"/>
        <v>46783</v>
      </c>
      <c r="AI45" s="123">
        <f t="shared" si="89"/>
        <v>46812</v>
      </c>
      <c r="AJ45" s="123">
        <f t="shared" si="89"/>
        <v>46843</v>
      </c>
      <c r="AK45" s="123">
        <f t="shared" si="89"/>
        <v>46873</v>
      </c>
      <c r="AL45" s="123">
        <f t="shared" si="89"/>
        <v>46904</v>
      </c>
      <c r="AM45" s="123">
        <f t="shared" si="89"/>
        <v>46934</v>
      </c>
      <c r="AN45" s="123">
        <f t="shared" si="89"/>
        <v>46965</v>
      </c>
      <c r="AO45" s="123">
        <f t="shared" si="89"/>
        <v>46996</v>
      </c>
      <c r="AP45" s="123">
        <f t="shared" ref="AP45:BU45" si="90" xml:space="preserve"> EOMONTH(AP43, AP44 - 1)</f>
        <v>47026</v>
      </c>
      <c r="AQ45" s="123">
        <f t="shared" si="90"/>
        <v>47057</v>
      </c>
      <c r="AR45" s="123">
        <f t="shared" si="90"/>
        <v>47087</v>
      </c>
      <c r="AS45" s="123">
        <f t="shared" si="90"/>
        <v>47118</v>
      </c>
      <c r="AT45" s="123">
        <f t="shared" si="90"/>
        <v>47149</v>
      </c>
      <c r="AU45" s="123">
        <f t="shared" si="90"/>
        <v>47177</v>
      </c>
      <c r="AV45" s="123">
        <f t="shared" si="90"/>
        <v>47208</v>
      </c>
      <c r="AW45" s="123">
        <f t="shared" si="90"/>
        <v>47238</v>
      </c>
      <c r="AX45" s="123">
        <f t="shared" si="90"/>
        <v>47269</v>
      </c>
      <c r="AY45" s="123">
        <f t="shared" si="90"/>
        <v>47299</v>
      </c>
      <c r="AZ45" s="123">
        <f t="shared" si="90"/>
        <v>47330</v>
      </c>
      <c r="BA45" s="123">
        <f t="shared" si="90"/>
        <v>47361</v>
      </c>
      <c r="BB45" s="123">
        <f t="shared" si="90"/>
        <v>47391</v>
      </c>
      <c r="BC45" s="123">
        <f t="shared" si="90"/>
        <v>47422</v>
      </c>
      <c r="BD45" s="123">
        <f t="shared" si="90"/>
        <v>47452</v>
      </c>
      <c r="BE45" s="123">
        <f t="shared" si="90"/>
        <v>47483</v>
      </c>
      <c r="BF45" s="123">
        <f t="shared" si="90"/>
        <v>47573</v>
      </c>
      <c r="BG45" s="123">
        <f t="shared" si="90"/>
        <v>47664</v>
      </c>
      <c r="BH45" s="123">
        <f t="shared" si="90"/>
        <v>47756</v>
      </c>
      <c r="BI45" s="123">
        <f t="shared" si="90"/>
        <v>47848</v>
      </c>
      <c r="BJ45" s="123">
        <f t="shared" si="90"/>
        <v>47938</v>
      </c>
      <c r="BK45" s="123">
        <f t="shared" si="90"/>
        <v>48029</v>
      </c>
      <c r="BL45" s="123">
        <f t="shared" si="90"/>
        <v>48121</v>
      </c>
      <c r="BM45" s="123">
        <f t="shared" si="90"/>
        <v>48213</v>
      </c>
      <c r="BN45" s="123">
        <f t="shared" si="90"/>
        <v>48304</v>
      </c>
      <c r="BO45" s="123">
        <f t="shared" si="90"/>
        <v>48395</v>
      </c>
      <c r="BP45" s="123">
        <f t="shared" si="90"/>
        <v>48487</v>
      </c>
      <c r="BQ45" s="123">
        <f t="shared" si="90"/>
        <v>48579</v>
      </c>
      <c r="BR45" s="123">
        <f t="shared" si="90"/>
        <v>48669</v>
      </c>
      <c r="BS45" s="123">
        <f t="shared" si="90"/>
        <v>48760</v>
      </c>
      <c r="BT45" s="123">
        <f t="shared" si="90"/>
        <v>48852</v>
      </c>
      <c r="BU45" s="123">
        <f t="shared" si="90"/>
        <v>48944</v>
      </c>
      <c r="BV45" s="123">
        <f t="shared" ref="BV45:DA45" si="91" xml:space="preserve"> EOMONTH(BV43, BV44 - 1)</f>
        <v>49034</v>
      </c>
      <c r="BW45" s="123">
        <f t="shared" si="91"/>
        <v>49125</v>
      </c>
      <c r="BX45" s="123">
        <f t="shared" si="91"/>
        <v>49217</v>
      </c>
      <c r="BY45" s="123">
        <f t="shared" si="91"/>
        <v>49309</v>
      </c>
      <c r="BZ45" s="123">
        <f t="shared" si="91"/>
        <v>49399</v>
      </c>
      <c r="CA45" s="123">
        <f t="shared" si="91"/>
        <v>49490</v>
      </c>
      <c r="CB45" s="123">
        <f t="shared" si="91"/>
        <v>49582</v>
      </c>
      <c r="CC45" s="123">
        <f t="shared" si="91"/>
        <v>49674</v>
      </c>
      <c r="CD45" s="123">
        <f t="shared" si="91"/>
        <v>49765</v>
      </c>
      <c r="CE45" s="123">
        <f t="shared" si="91"/>
        <v>49856</v>
      </c>
      <c r="CF45" s="123">
        <f t="shared" si="91"/>
        <v>49948</v>
      </c>
      <c r="CG45" s="123">
        <f t="shared" si="91"/>
        <v>50040</v>
      </c>
      <c r="CH45" s="123">
        <f t="shared" si="91"/>
        <v>50130</v>
      </c>
      <c r="CI45" s="123">
        <f t="shared" si="91"/>
        <v>50221</v>
      </c>
      <c r="CJ45" s="123">
        <f t="shared" si="91"/>
        <v>50313</v>
      </c>
      <c r="CK45" s="123">
        <f t="shared" si="91"/>
        <v>50405</v>
      </c>
      <c r="CL45" s="123">
        <f t="shared" si="91"/>
        <v>50495</v>
      </c>
      <c r="CM45" s="123">
        <f t="shared" si="91"/>
        <v>50586</v>
      </c>
      <c r="CN45" s="123">
        <f t="shared" si="91"/>
        <v>50678</v>
      </c>
      <c r="CO45" s="123">
        <f t="shared" si="91"/>
        <v>50770</v>
      </c>
      <c r="CP45" s="123">
        <f t="shared" si="91"/>
        <v>50860</v>
      </c>
      <c r="CQ45" s="123">
        <f t="shared" si="91"/>
        <v>50951</v>
      </c>
      <c r="CR45" s="123">
        <f t="shared" si="91"/>
        <v>51043</v>
      </c>
      <c r="CS45" s="123">
        <f t="shared" si="91"/>
        <v>51135</v>
      </c>
      <c r="CT45" s="123">
        <f t="shared" si="91"/>
        <v>51226</v>
      </c>
      <c r="CU45" s="123">
        <f t="shared" si="91"/>
        <v>51317</v>
      </c>
      <c r="CV45" s="123">
        <f t="shared" si="91"/>
        <v>51409</v>
      </c>
      <c r="CW45" s="123">
        <f t="shared" si="91"/>
        <v>51501</v>
      </c>
      <c r="CX45" s="123">
        <f t="shared" si="91"/>
        <v>51591</v>
      </c>
      <c r="CY45" s="123">
        <f t="shared" si="91"/>
        <v>51682</v>
      </c>
      <c r="CZ45" s="123">
        <f t="shared" si="91"/>
        <v>51774</v>
      </c>
      <c r="DA45" s="123">
        <f t="shared" si="91"/>
        <v>51866</v>
      </c>
      <c r="DB45" s="123">
        <f t="shared" ref="DB45:EG45" si="92" xml:space="preserve"> EOMONTH(DB43, DB44 - 1)</f>
        <v>51956</v>
      </c>
      <c r="DC45" s="123">
        <f t="shared" si="92"/>
        <v>52047</v>
      </c>
      <c r="DD45" s="123">
        <f t="shared" si="92"/>
        <v>52139</v>
      </c>
      <c r="DE45" s="123">
        <f t="shared" si="92"/>
        <v>52231</v>
      </c>
      <c r="DF45" s="123">
        <f t="shared" si="92"/>
        <v>52321</v>
      </c>
      <c r="DG45" s="123">
        <f t="shared" si="92"/>
        <v>52412</v>
      </c>
      <c r="DH45" s="123">
        <f t="shared" si="92"/>
        <v>52504</v>
      </c>
      <c r="DI45" s="123">
        <f t="shared" si="92"/>
        <v>52596</v>
      </c>
      <c r="DJ45" s="123">
        <f t="shared" si="92"/>
        <v>52687</v>
      </c>
      <c r="DK45" s="123">
        <f t="shared" si="92"/>
        <v>52778</v>
      </c>
      <c r="DL45" s="123">
        <f t="shared" si="92"/>
        <v>52870</v>
      </c>
      <c r="DM45" s="123">
        <f t="shared" si="92"/>
        <v>52962</v>
      </c>
      <c r="DN45" s="123">
        <f t="shared" si="92"/>
        <v>53052</v>
      </c>
      <c r="DO45" s="123">
        <f t="shared" si="92"/>
        <v>53143</v>
      </c>
      <c r="DP45" s="123">
        <f t="shared" si="92"/>
        <v>53235</v>
      </c>
      <c r="DQ45" s="123">
        <f t="shared" si="92"/>
        <v>53327</v>
      </c>
      <c r="DR45" s="123">
        <f t="shared" si="92"/>
        <v>53417</v>
      </c>
      <c r="DS45" s="123">
        <f t="shared" si="92"/>
        <v>53508</v>
      </c>
      <c r="DT45" s="123">
        <f t="shared" si="92"/>
        <v>53600</v>
      </c>
      <c r="DU45" s="123">
        <f t="shared" si="92"/>
        <v>53692</v>
      </c>
      <c r="DV45" s="123">
        <f t="shared" si="92"/>
        <v>53782</v>
      </c>
      <c r="DW45" s="123">
        <f t="shared" si="92"/>
        <v>53873</v>
      </c>
      <c r="DX45" s="123">
        <f t="shared" si="92"/>
        <v>53965</v>
      </c>
      <c r="DY45" s="123">
        <f t="shared" si="92"/>
        <v>54057</v>
      </c>
      <c r="DZ45" s="123">
        <f t="shared" si="92"/>
        <v>54148</v>
      </c>
      <c r="EA45" s="123">
        <f t="shared" si="92"/>
        <v>54239</v>
      </c>
      <c r="EB45" s="123">
        <f t="shared" si="92"/>
        <v>54331</v>
      </c>
      <c r="EC45" s="123">
        <f t="shared" si="92"/>
        <v>54423</v>
      </c>
      <c r="ED45" s="123">
        <f t="shared" si="92"/>
        <v>54513</v>
      </c>
      <c r="EE45" s="123">
        <f t="shared" si="92"/>
        <v>54604</v>
      </c>
      <c r="EF45" s="123">
        <f t="shared" si="92"/>
        <v>54696</v>
      </c>
      <c r="EG45" s="123">
        <f t="shared" si="92"/>
        <v>54788</v>
      </c>
      <c r="EH45" s="123">
        <f t="shared" ref="EH45:FM45" si="93" xml:space="preserve"> EOMONTH(EH43, EH44 - 1)</f>
        <v>54878</v>
      </c>
      <c r="EI45" s="123">
        <f t="shared" si="93"/>
        <v>54969</v>
      </c>
      <c r="EJ45" s="123">
        <f t="shared" si="93"/>
        <v>55061</v>
      </c>
      <c r="EK45" s="123">
        <f t="shared" si="93"/>
        <v>55153</v>
      </c>
      <c r="EL45" s="123">
        <f t="shared" si="93"/>
        <v>55243</v>
      </c>
      <c r="EM45" s="123">
        <f t="shared" si="93"/>
        <v>55334</v>
      </c>
      <c r="EN45" s="123">
        <f t="shared" si="93"/>
        <v>55426</v>
      </c>
      <c r="EO45" s="123">
        <f t="shared" si="93"/>
        <v>55518</v>
      </c>
      <c r="EP45" s="123">
        <f t="shared" si="93"/>
        <v>55609</v>
      </c>
      <c r="EQ45" s="123">
        <f t="shared" si="93"/>
        <v>55700</v>
      </c>
      <c r="ER45" s="123">
        <f t="shared" si="93"/>
        <v>55792</v>
      </c>
      <c r="ES45" s="123">
        <f t="shared" si="93"/>
        <v>55884</v>
      </c>
      <c r="ET45" s="123">
        <f t="shared" si="93"/>
        <v>55974</v>
      </c>
      <c r="EU45" s="123">
        <f t="shared" si="93"/>
        <v>56065</v>
      </c>
      <c r="EV45" s="123">
        <f t="shared" si="93"/>
        <v>56157</v>
      </c>
      <c r="EW45" s="123">
        <f t="shared" si="93"/>
        <v>56249</v>
      </c>
      <c r="EX45" s="123">
        <f t="shared" si="93"/>
        <v>56339</v>
      </c>
      <c r="EY45" s="123">
        <f t="shared" si="93"/>
        <v>56430</v>
      </c>
      <c r="EZ45" s="123">
        <f t="shared" si="93"/>
        <v>56522</v>
      </c>
      <c r="FA45" s="123">
        <f t="shared" si="93"/>
        <v>56614</v>
      </c>
      <c r="FB45" s="123">
        <f t="shared" si="93"/>
        <v>56704</v>
      </c>
      <c r="FC45" s="123">
        <f t="shared" si="93"/>
        <v>56795</v>
      </c>
      <c r="FD45" s="123">
        <f t="shared" si="93"/>
        <v>56887</v>
      </c>
      <c r="FE45" s="123">
        <f t="shared" si="93"/>
        <v>56979</v>
      </c>
      <c r="FF45" s="123">
        <f t="shared" si="93"/>
        <v>57070</v>
      </c>
      <c r="FG45" s="123">
        <f t="shared" si="93"/>
        <v>57161</v>
      </c>
      <c r="FH45" s="123">
        <f t="shared" si="93"/>
        <v>57253</v>
      </c>
      <c r="FI45" s="123">
        <f t="shared" si="93"/>
        <v>57345</v>
      </c>
      <c r="FJ45" s="123">
        <f t="shared" si="93"/>
        <v>57435</v>
      </c>
      <c r="FK45" s="123">
        <f t="shared" si="93"/>
        <v>57526</v>
      </c>
      <c r="FL45" s="123">
        <f t="shared" si="93"/>
        <v>57618</v>
      </c>
      <c r="FM45" s="123">
        <f t="shared" si="93"/>
        <v>57710</v>
      </c>
      <c r="FN45" s="123">
        <f t="shared" ref="FN45:GJ45" si="94" xml:space="preserve"> EOMONTH(FN43, FN44 - 1)</f>
        <v>57800</v>
      </c>
      <c r="FO45" s="123">
        <f t="shared" si="94"/>
        <v>57891</v>
      </c>
      <c r="FP45" s="123">
        <f t="shared" si="94"/>
        <v>57983</v>
      </c>
      <c r="FQ45" s="123">
        <f t="shared" si="94"/>
        <v>58075</v>
      </c>
      <c r="FR45" s="123">
        <f t="shared" si="94"/>
        <v>58165</v>
      </c>
      <c r="FS45" s="123">
        <f t="shared" si="94"/>
        <v>58256</v>
      </c>
      <c r="FT45" s="123">
        <f t="shared" si="94"/>
        <v>58348</v>
      </c>
      <c r="FU45" s="123">
        <f t="shared" si="94"/>
        <v>58440</v>
      </c>
      <c r="FV45" s="123">
        <f t="shared" si="94"/>
        <v>58531</v>
      </c>
      <c r="FW45" s="123">
        <f t="shared" si="94"/>
        <v>58622</v>
      </c>
      <c r="FX45" s="123">
        <f t="shared" si="94"/>
        <v>58714</v>
      </c>
      <c r="FY45" s="123">
        <f t="shared" si="94"/>
        <v>58806</v>
      </c>
      <c r="FZ45" s="123">
        <f t="shared" si="94"/>
        <v>58896</v>
      </c>
      <c r="GA45" s="123">
        <f t="shared" si="94"/>
        <v>58987</v>
      </c>
      <c r="GB45" s="123">
        <f t="shared" si="94"/>
        <v>59079</v>
      </c>
      <c r="GC45" s="123">
        <f t="shared" si="94"/>
        <v>59171</v>
      </c>
      <c r="GD45" s="123">
        <f t="shared" si="94"/>
        <v>59261</v>
      </c>
      <c r="GE45" s="123">
        <f t="shared" si="94"/>
        <v>59352</v>
      </c>
      <c r="GF45" s="123">
        <f t="shared" si="94"/>
        <v>59444</v>
      </c>
      <c r="GG45" s="123">
        <f t="shared" si="94"/>
        <v>59536</v>
      </c>
      <c r="GH45" s="123">
        <f t="shared" si="94"/>
        <v>59626</v>
      </c>
      <c r="GI45" s="123">
        <f t="shared" si="94"/>
        <v>59717</v>
      </c>
      <c r="GJ45" s="123">
        <f t="shared" si="94"/>
        <v>59809</v>
      </c>
    </row>
    <row r="46" spans="1:192" x14ac:dyDescent="0.35">
      <c r="E46" s="2"/>
      <c r="F46" s="2"/>
      <c r="G46" s="2"/>
      <c r="H46" s="2"/>
      <c r="I46" s="14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</row>
    <row r="47" spans="1:192" x14ac:dyDescent="0.35">
      <c r="A47" s="43" t="s">
        <v>2</v>
      </c>
      <c r="C47" s="44"/>
      <c r="D47" s="45"/>
      <c r="E47" s="12"/>
      <c r="F47" s="12"/>
      <c r="G47" s="12"/>
      <c r="H47" s="12"/>
      <c r="I47" s="12"/>
      <c r="J47" s="14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</row>
    <row r="48" spans="1:192" outlineLevel="1" x14ac:dyDescent="0.35">
      <c r="A48" s="43"/>
      <c r="C48" s="44"/>
      <c r="D48" s="45"/>
      <c r="E48" s="12"/>
      <c r="F48" s="12"/>
      <c r="G48" s="12"/>
      <c r="H48" s="12"/>
      <c r="I48" s="12"/>
      <c r="J48" s="14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</row>
    <row r="49" spans="1:192" outlineLevel="1" collapsed="1" x14ac:dyDescent="0.35">
      <c r="A49" s="43"/>
      <c r="B49" s="13" t="s">
        <v>42</v>
      </c>
      <c r="C49" s="44"/>
      <c r="D49" s="45"/>
      <c r="E49" s="12"/>
      <c r="F49" s="12"/>
      <c r="G49" s="12"/>
      <c r="H49" s="12"/>
      <c r="I49" s="12"/>
      <c r="J49" s="14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</row>
    <row r="50" spans="1:192" s="478" customFormat="1" hidden="1" outlineLevel="2" x14ac:dyDescent="0.35">
      <c r="A50" s="534"/>
      <c r="B50" s="563"/>
      <c r="C50" s="535"/>
      <c r="D50" s="536"/>
      <c r="E50" s="564" t="str">
        <f xml:space="preserve"> InpC!E$19</f>
        <v>Financial close date</v>
      </c>
      <c r="F50" s="564">
        <f xml:space="preserve"> InpC!F$19</f>
        <v>46203</v>
      </c>
      <c r="G50" s="564" t="str">
        <f xml:space="preserve"> InpC!G$19</f>
        <v>date</v>
      </c>
      <c r="H50" s="538"/>
      <c r="I50" s="526"/>
      <c r="J50" s="538"/>
      <c r="K50" s="538"/>
      <c r="L50" s="538"/>
      <c r="M50" s="538"/>
      <c r="N50" s="538"/>
      <c r="O50" s="538"/>
      <c r="P50" s="538"/>
      <c r="Q50" s="538"/>
      <c r="R50" s="538"/>
      <c r="S50" s="538"/>
      <c r="T50" s="538"/>
      <c r="U50" s="538"/>
      <c r="V50" s="538"/>
      <c r="W50" s="538"/>
      <c r="X50" s="538"/>
      <c r="Y50" s="538"/>
      <c r="Z50" s="538"/>
      <c r="AA50" s="538"/>
      <c r="AB50" s="538"/>
      <c r="AC50" s="538"/>
      <c r="AD50" s="538"/>
      <c r="AE50" s="538"/>
      <c r="AF50" s="538"/>
      <c r="AG50" s="538"/>
      <c r="AH50" s="538"/>
      <c r="AI50" s="538"/>
      <c r="AJ50" s="538"/>
      <c r="AK50" s="538"/>
      <c r="AL50" s="538"/>
      <c r="AM50" s="538"/>
      <c r="AN50" s="538"/>
      <c r="AO50" s="538"/>
      <c r="AP50" s="538"/>
      <c r="AQ50" s="538"/>
      <c r="AR50" s="538"/>
      <c r="AS50" s="538"/>
      <c r="AT50" s="538"/>
      <c r="AU50" s="538"/>
      <c r="AV50" s="538"/>
      <c r="AW50" s="538"/>
      <c r="AX50" s="538"/>
      <c r="AY50" s="538"/>
      <c r="AZ50" s="538"/>
      <c r="BA50" s="538"/>
      <c r="BB50" s="538"/>
      <c r="BC50" s="538"/>
      <c r="BD50" s="538"/>
      <c r="BE50" s="538"/>
      <c r="BF50" s="538"/>
      <c r="BG50" s="538"/>
      <c r="BH50" s="538"/>
      <c r="BI50" s="538"/>
      <c r="BJ50" s="538"/>
      <c r="BK50" s="538"/>
      <c r="BL50" s="538"/>
      <c r="BM50" s="538"/>
      <c r="BN50" s="538"/>
      <c r="BO50" s="538"/>
      <c r="BP50" s="538"/>
      <c r="BQ50" s="538"/>
      <c r="BR50" s="538"/>
      <c r="BS50" s="538"/>
      <c r="BT50" s="538"/>
      <c r="BU50" s="538"/>
      <c r="BV50" s="538"/>
      <c r="BW50" s="538"/>
      <c r="BX50" s="538"/>
      <c r="BY50" s="538"/>
      <c r="BZ50" s="538"/>
      <c r="CA50" s="538"/>
      <c r="CB50" s="538"/>
      <c r="CC50" s="538"/>
      <c r="CD50" s="538"/>
      <c r="CE50" s="538"/>
      <c r="CF50" s="538"/>
      <c r="CG50" s="538"/>
      <c r="CH50" s="538"/>
      <c r="CI50" s="538"/>
      <c r="CJ50" s="538"/>
      <c r="CK50" s="538"/>
      <c r="CL50" s="538"/>
      <c r="CM50" s="538"/>
      <c r="CN50" s="538"/>
      <c r="CO50" s="538"/>
      <c r="CP50" s="538"/>
      <c r="CQ50" s="538"/>
      <c r="CR50" s="538"/>
      <c r="CS50" s="538"/>
      <c r="CT50" s="538"/>
      <c r="CU50" s="538"/>
      <c r="CV50" s="538"/>
      <c r="CW50" s="538"/>
      <c r="CX50" s="538"/>
      <c r="CY50" s="538"/>
      <c r="CZ50" s="538"/>
      <c r="DA50" s="538"/>
      <c r="DB50" s="538"/>
      <c r="DC50" s="538"/>
      <c r="DD50" s="538"/>
      <c r="DE50" s="538"/>
      <c r="DF50" s="538"/>
      <c r="DG50" s="538"/>
      <c r="DH50" s="538"/>
      <c r="DI50" s="538"/>
      <c r="DJ50" s="538"/>
      <c r="DK50" s="538"/>
      <c r="DL50" s="538"/>
      <c r="DM50" s="538"/>
      <c r="DN50" s="538"/>
      <c r="DO50" s="538"/>
      <c r="DP50" s="538"/>
      <c r="DQ50" s="538"/>
      <c r="DR50" s="538"/>
      <c r="DS50" s="538"/>
      <c r="DT50" s="538"/>
      <c r="DU50" s="538"/>
      <c r="DV50" s="538"/>
      <c r="DW50" s="538"/>
      <c r="DX50" s="538"/>
      <c r="DY50" s="538"/>
      <c r="DZ50" s="538"/>
      <c r="EA50" s="538"/>
      <c r="EB50" s="538"/>
      <c r="EC50" s="538"/>
      <c r="ED50" s="538"/>
      <c r="EE50" s="538"/>
      <c r="EF50" s="538"/>
      <c r="EG50" s="538"/>
      <c r="EH50" s="538"/>
      <c r="EI50" s="538"/>
      <c r="EJ50" s="538"/>
      <c r="EK50" s="538"/>
      <c r="EL50" s="538"/>
      <c r="EM50" s="538"/>
      <c r="EN50" s="538"/>
      <c r="EO50" s="538"/>
      <c r="EP50" s="538"/>
      <c r="EQ50" s="538"/>
      <c r="ER50" s="538"/>
      <c r="ES50" s="538"/>
      <c r="ET50" s="538"/>
      <c r="EU50" s="538"/>
      <c r="EV50" s="538"/>
      <c r="EW50" s="538"/>
      <c r="EX50" s="538"/>
      <c r="EY50" s="538"/>
      <c r="EZ50" s="538"/>
      <c r="FA50" s="538"/>
      <c r="FB50" s="538"/>
      <c r="FC50" s="538"/>
      <c r="FD50" s="538"/>
      <c r="FE50" s="538"/>
      <c r="FF50" s="538"/>
      <c r="FG50" s="538"/>
      <c r="FH50" s="538"/>
      <c r="FI50" s="538"/>
      <c r="FJ50" s="538"/>
      <c r="FK50" s="538"/>
      <c r="FL50" s="538"/>
      <c r="FM50" s="538"/>
      <c r="FN50" s="538"/>
      <c r="FO50" s="538"/>
      <c r="FP50" s="538"/>
      <c r="FQ50" s="538"/>
      <c r="FR50" s="538"/>
      <c r="FS50" s="538"/>
      <c r="FT50" s="538"/>
      <c r="FU50" s="538"/>
      <c r="FV50" s="538"/>
      <c r="FW50" s="538"/>
      <c r="FX50" s="538"/>
      <c r="FY50" s="538"/>
      <c r="FZ50" s="538"/>
      <c r="GA50" s="538"/>
      <c r="GB50" s="538"/>
      <c r="GC50" s="538"/>
      <c r="GD50" s="538"/>
      <c r="GE50" s="538"/>
      <c r="GF50" s="538"/>
      <c r="GG50" s="538"/>
      <c r="GH50" s="538"/>
      <c r="GI50" s="538"/>
      <c r="GJ50" s="538"/>
    </row>
    <row r="51" spans="1:192" hidden="1" outlineLevel="2" x14ac:dyDescent="0.35">
      <c r="A51" s="43"/>
      <c r="C51" s="44"/>
      <c r="D51" s="45"/>
      <c r="E51" s="10" t="str">
        <f t="shared" ref="E51:AJ51" si="95" xml:space="preserve"> E$45</f>
        <v>Model period ending</v>
      </c>
      <c r="F51" s="10">
        <f t="shared" si="95"/>
        <v>0</v>
      </c>
      <c r="G51" s="10" t="str">
        <f t="shared" si="95"/>
        <v>date</v>
      </c>
      <c r="H51" s="10">
        <f t="shared" si="95"/>
        <v>0</v>
      </c>
      <c r="I51" s="120">
        <f t="shared" si="95"/>
        <v>0</v>
      </c>
      <c r="J51" s="10">
        <f t="shared" si="95"/>
        <v>46053</v>
      </c>
      <c r="K51" s="10">
        <f t="shared" si="95"/>
        <v>46081</v>
      </c>
      <c r="L51" s="10">
        <f t="shared" si="95"/>
        <v>46112</v>
      </c>
      <c r="M51" s="10">
        <f t="shared" si="95"/>
        <v>46142</v>
      </c>
      <c r="N51" s="10">
        <f t="shared" si="95"/>
        <v>46173</v>
      </c>
      <c r="O51" s="10">
        <f t="shared" si="95"/>
        <v>46203</v>
      </c>
      <c r="P51" s="10">
        <f t="shared" si="95"/>
        <v>46234</v>
      </c>
      <c r="Q51" s="10">
        <f t="shared" si="95"/>
        <v>46265</v>
      </c>
      <c r="R51" s="10">
        <f t="shared" si="95"/>
        <v>46295</v>
      </c>
      <c r="S51" s="10">
        <f t="shared" si="95"/>
        <v>46326</v>
      </c>
      <c r="T51" s="10">
        <f t="shared" si="95"/>
        <v>46356</v>
      </c>
      <c r="U51" s="10">
        <f t="shared" si="95"/>
        <v>46387</v>
      </c>
      <c r="V51" s="10">
        <f t="shared" si="95"/>
        <v>46418</v>
      </c>
      <c r="W51" s="10">
        <f t="shared" si="95"/>
        <v>46446</v>
      </c>
      <c r="X51" s="10">
        <f t="shared" si="95"/>
        <v>46477</v>
      </c>
      <c r="Y51" s="10">
        <f t="shared" si="95"/>
        <v>46507</v>
      </c>
      <c r="Z51" s="10">
        <f t="shared" si="95"/>
        <v>46538</v>
      </c>
      <c r="AA51" s="10">
        <f t="shared" si="95"/>
        <v>46568</v>
      </c>
      <c r="AB51" s="10">
        <f t="shared" si="95"/>
        <v>46599</v>
      </c>
      <c r="AC51" s="10">
        <f t="shared" si="95"/>
        <v>46630</v>
      </c>
      <c r="AD51" s="10">
        <f t="shared" si="95"/>
        <v>46660</v>
      </c>
      <c r="AE51" s="10">
        <f t="shared" si="95"/>
        <v>46691</v>
      </c>
      <c r="AF51" s="10">
        <f t="shared" si="95"/>
        <v>46721</v>
      </c>
      <c r="AG51" s="10">
        <f t="shared" si="95"/>
        <v>46752</v>
      </c>
      <c r="AH51" s="10">
        <f t="shared" si="95"/>
        <v>46783</v>
      </c>
      <c r="AI51" s="10">
        <f t="shared" si="95"/>
        <v>46812</v>
      </c>
      <c r="AJ51" s="10">
        <f t="shared" si="95"/>
        <v>46843</v>
      </c>
      <c r="AK51" s="10">
        <f t="shared" ref="AK51:BP51" si="96" xml:space="preserve"> AK$45</f>
        <v>46873</v>
      </c>
      <c r="AL51" s="10">
        <f t="shared" si="96"/>
        <v>46904</v>
      </c>
      <c r="AM51" s="10">
        <f t="shared" si="96"/>
        <v>46934</v>
      </c>
      <c r="AN51" s="10">
        <f t="shared" si="96"/>
        <v>46965</v>
      </c>
      <c r="AO51" s="10">
        <f t="shared" si="96"/>
        <v>46996</v>
      </c>
      <c r="AP51" s="10">
        <f t="shared" si="96"/>
        <v>47026</v>
      </c>
      <c r="AQ51" s="10">
        <f t="shared" si="96"/>
        <v>47057</v>
      </c>
      <c r="AR51" s="10">
        <f t="shared" si="96"/>
        <v>47087</v>
      </c>
      <c r="AS51" s="10">
        <f t="shared" si="96"/>
        <v>47118</v>
      </c>
      <c r="AT51" s="10">
        <f t="shared" si="96"/>
        <v>47149</v>
      </c>
      <c r="AU51" s="10">
        <f t="shared" si="96"/>
        <v>47177</v>
      </c>
      <c r="AV51" s="10">
        <f t="shared" si="96"/>
        <v>47208</v>
      </c>
      <c r="AW51" s="10">
        <f t="shared" si="96"/>
        <v>47238</v>
      </c>
      <c r="AX51" s="10">
        <f t="shared" si="96"/>
        <v>47269</v>
      </c>
      <c r="AY51" s="10">
        <f t="shared" si="96"/>
        <v>47299</v>
      </c>
      <c r="AZ51" s="10">
        <f t="shared" si="96"/>
        <v>47330</v>
      </c>
      <c r="BA51" s="10">
        <f t="shared" si="96"/>
        <v>47361</v>
      </c>
      <c r="BB51" s="10">
        <f t="shared" si="96"/>
        <v>47391</v>
      </c>
      <c r="BC51" s="10">
        <f t="shared" si="96"/>
        <v>47422</v>
      </c>
      <c r="BD51" s="10">
        <f t="shared" si="96"/>
        <v>47452</v>
      </c>
      <c r="BE51" s="10">
        <f t="shared" si="96"/>
        <v>47483</v>
      </c>
      <c r="BF51" s="10">
        <f t="shared" si="96"/>
        <v>47573</v>
      </c>
      <c r="BG51" s="10">
        <f t="shared" si="96"/>
        <v>47664</v>
      </c>
      <c r="BH51" s="10">
        <f t="shared" si="96"/>
        <v>47756</v>
      </c>
      <c r="BI51" s="10">
        <f t="shared" si="96"/>
        <v>47848</v>
      </c>
      <c r="BJ51" s="10">
        <f t="shared" si="96"/>
        <v>47938</v>
      </c>
      <c r="BK51" s="10">
        <f t="shared" si="96"/>
        <v>48029</v>
      </c>
      <c r="BL51" s="10">
        <f t="shared" si="96"/>
        <v>48121</v>
      </c>
      <c r="BM51" s="10">
        <f t="shared" si="96"/>
        <v>48213</v>
      </c>
      <c r="BN51" s="10">
        <f t="shared" si="96"/>
        <v>48304</v>
      </c>
      <c r="BO51" s="10">
        <f t="shared" si="96"/>
        <v>48395</v>
      </c>
      <c r="BP51" s="10">
        <f t="shared" si="96"/>
        <v>48487</v>
      </c>
      <c r="BQ51" s="10">
        <f t="shared" ref="BQ51:CV51" si="97" xml:space="preserve"> BQ$45</f>
        <v>48579</v>
      </c>
      <c r="BR51" s="10">
        <f t="shared" si="97"/>
        <v>48669</v>
      </c>
      <c r="BS51" s="10">
        <f t="shared" si="97"/>
        <v>48760</v>
      </c>
      <c r="BT51" s="10">
        <f t="shared" si="97"/>
        <v>48852</v>
      </c>
      <c r="BU51" s="10">
        <f t="shared" si="97"/>
        <v>48944</v>
      </c>
      <c r="BV51" s="10">
        <f t="shared" si="97"/>
        <v>49034</v>
      </c>
      <c r="BW51" s="10">
        <f t="shared" si="97"/>
        <v>49125</v>
      </c>
      <c r="BX51" s="10">
        <f t="shared" si="97"/>
        <v>49217</v>
      </c>
      <c r="BY51" s="10">
        <f t="shared" si="97"/>
        <v>49309</v>
      </c>
      <c r="BZ51" s="10">
        <f t="shared" si="97"/>
        <v>49399</v>
      </c>
      <c r="CA51" s="10">
        <f t="shared" si="97"/>
        <v>49490</v>
      </c>
      <c r="CB51" s="10">
        <f t="shared" si="97"/>
        <v>49582</v>
      </c>
      <c r="CC51" s="10">
        <f t="shared" si="97"/>
        <v>49674</v>
      </c>
      <c r="CD51" s="10">
        <f t="shared" si="97"/>
        <v>49765</v>
      </c>
      <c r="CE51" s="10">
        <f t="shared" si="97"/>
        <v>49856</v>
      </c>
      <c r="CF51" s="10">
        <f t="shared" si="97"/>
        <v>49948</v>
      </c>
      <c r="CG51" s="10">
        <f t="shared" si="97"/>
        <v>50040</v>
      </c>
      <c r="CH51" s="10">
        <f t="shared" si="97"/>
        <v>50130</v>
      </c>
      <c r="CI51" s="10">
        <f t="shared" si="97"/>
        <v>50221</v>
      </c>
      <c r="CJ51" s="10">
        <f t="shared" si="97"/>
        <v>50313</v>
      </c>
      <c r="CK51" s="10">
        <f t="shared" si="97"/>
        <v>50405</v>
      </c>
      <c r="CL51" s="10">
        <f t="shared" si="97"/>
        <v>50495</v>
      </c>
      <c r="CM51" s="10">
        <f t="shared" si="97"/>
        <v>50586</v>
      </c>
      <c r="CN51" s="10">
        <f t="shared" si="97"/>
        <v>50678</v>
      </c>
      <c r="CO51" s="10">
        <f t="shared" si="97"/>
        <v>50770</v>
      </c>
      <c r="CP51" s="10">
        <f t="shared" si="97"/>
        <v>50860</v>
      </c>
      <c r="CQ51" s="10">
        <f t="shared" si="97"/>
        <v>50951</v>
      </c>
      <c r="CR51" s="10">
        <f t="shared" si="97"/>
        <v>51043</v>
      </c>
      <c r="CS51" s="10">
        <f t="shared" si="97"/>
        <v>51135</v>
      </c>
      <c r="CT51" s="10">
        <f t="shared" si="97"/>
        <v>51226</v>
      </c>
      <c r="CU51" s="10">
        <f t="shared" si="97"/>
        <v>51317</v>
      </c>
      <c r="CV51" s="10">
        <f t="shared" si="97"/>
        <v>51409</v>
      </c>
      <c r="CW51" s="10">
        <f t="shared" ref="CW51:EB51" si="98" xml:space="preserve"> CW$45</f>
        <v>51501</v>
      </c>
      <c r="CX51" s="10">
        <f t="shared" si="98"/>
        <v>51591</v>
      </c>
      <c r="CY51" s="10">
        <f t="shared" si="98"/>
        <v>51682</v>
      </c>
      <c r="CZ51" s="10">
        <f t="shared" si="98"/>
        <v>51774</v>
      </c>
      <c r="DA51" s="10">
        <f t="shared" si="98"/>
        <v>51866</v>
      </c>
      <c r="DB51" s="10">
        <f t="shared" si="98"/>
        <v>51956</v>
      </c>
      <c r="DC51" s="10">
        <f t="shared" si="98"/>
        <v>52047</v>
      </c>
      <c r="DD51" s="10">
        <f t="shared" si="98"/>
        <v>52139</v>
      </c>
      <c r="DE51" s="10">
        <f t="shared" si="98"/>
        <v>52231</v>
      </c>
      <c r="DF51" s="10">
        <f t="shared" si="98"/>
        <v>52321</v>
      </c>
      <c r="DG51" s="10">
        <f t="shared" si="98"/>
        <v>52412</v>
      </c>
      <c r="DH51" s="10">
        <f t="shared" si="98"/>
        <v>52504</v>
      </c>
      <c r="DI51" s="10">
        <f t="shared" si="98"/>
        <v>52596</v>
      </c>
      <c r="DJ51" s="10">
        <f t="shared" si="98"/>
        <v>52687</v>
      </c>
      <c r="DK51" s="10">
        <f t="shared" si="98"/>
        <v>52778</v>
      </c>
      <c r="DL51" s="10">
        <f t="shared" si="98"/>
        <v>52870</v>
      </c>
      <c r="DM51" s="10">
        <f t="shared" si="98"/>
        <v>52962</v>
      </c>
      <c r="DN51" s="10">
        <f t="shared" si="98"/>
        <v>53052</v>
      </c>
      <c r="DO51" s="10">
        <f t="shared" si="98"/>
        <v>53143</v>
      </c>
      <c r="DP51" s="10">
        <f t="shared" si="98"/>
        <v>53235</v>
      </c>
      <c r="DQ51" s="10">
        <f t="shared" si="98"/>
        <v>53327</v>
      </c>
      <c r="DR51" s="10">
        <f t="shared" si="98"/>
        <v>53417</v>
      </c>
      <c r="DS51" s="10">
        <f t="shared" si="98"/>
        <v>53508</v>
      </c>
      <c r="DT51" s="10">
        <f t="shared" si="98"/>
        <v>53600</v>
      </c>
      <c r="DU51" s="10">
        <f t="shared" si="98"/>
        <v>53692</v>
      </c>
      <c r="DV51" s="10">
        <f t="shared" si="98"/>
        <v>53782</v>
      </c>
      <c r="DW51" s="10">
        <f t="shared" si="98"/>
        <v>53873</v>
      </c>
      <c r="DX51" s="10">
        <f t="shared" si="98"/>
        <v>53965</v>
      </c>
      <c r="DY51" s="10">
        <f t="shared" si="98"/>
        <v>54057</v>
      </c>
      <c r="DZ51" s="10">
        <f t="shared" si="98"/>
        <v>54148</v>
      </c>
      <c r="EA51" s="10">
        <f t="shared" si="98"/>
        <v>54239</v>
      </c>
      <c r="EB51" s="10">
        <f t="shared" si="98"/>
        <v>54331</v>
      </c>
      <c r="EC51" s="10">
        <f t="shared" ref="EC51:FH51" si="99" xml:space="preserve"> EC$45</f>
        <v>54423</v>
      </c>
      <c r="ED51" s="10">
        <f t="shared" si="99"/>
        <v>54513</v>
      </c>
      <c r="EE51" s="10">
        <f t="shared" si="99"/>
        <v>54604</v>
      </c>
      <c r="EF51" s="10">
        <f t="shared" si="99"/>
        <v>54696</v>
      </c>
      <c r="EG51" s="10">
        <f t="shared" si="99"/>
        <v>54788</v>
      </c>
      <c r="EH51" s="10">
        <f t="shared" si="99"/>
        <v>54878</v>
      </c>
      <c r="EI51" s="10">
        <f t="shared" si="99"/>
        <v>54969</v>
      </c>
      <c r="EJ51" s="10">
        <f t="shared" si="99"/>
        <v>55061</v>
      </c>
      <c r="EK51" s="10">
        <f t="shared" si="99"/>
        <v>55153</v>
      </c>
      <c r="EL51" s="10">
        <f t="shared" si="99"/>
        <v>55243</v>
      </c>
      <c r="EM51" s="10">
        <f t="shared" si="99"/>
        <v>55334</v>
      </c>
      <c r="EN51" s="10">
        <f t="shared" si="99"/>
        <v>55426</v>
      </c>
      <c r="EO51" s="10">
        <f t="shared" si="99"/>
        <v>55518</v>
      </c>
      <c r="EP51" s="10">
        <f t="shared" si="99"/>
        <v>55609</v>
      </c>
      <c r="EQ51" s="10">
        <f t="shared" si="99"/>
        <v>55700</v>
      </c>
      <c r="ER51" s="10">
        <f t="shared" si="99"/>
        <v>55792</v>
      </c>
      <c r="ES51" s="10">
        <f t="shared" si="99"/>
        <v>55884</v>
      </c>
      <c r="ET51" s="10">
        <f t="shared" si="99"/>
        <v>55974</v>
      </c>
      <c r="EU51" s="10">
        <f t="shared" si="99"/>
        <v>56065</v>
      </c>
      <c r="EV51" s="10">
        <f t="shared" si="99"/>
        <v>56157</v>
      </c>
      <c r="EW51" s="10">
        <f t="shared" si="99"/>
        <v>56249</v>
      </c>
      <c r="EX51" s="10">
        <f t="shared" si="99"/>
        <v>56339</v>
      </c>
      <c r="EY51" s="10">
        <f t="shared" si="99"/>
        <v>56430</v>
      </c>
      <c r="EZ51" s="10">
        <f t="shared" si="99"/>
        <v>56522</v>
      </c>
      <c r="FA51" s="10">
        <f t="shared" si="99"/>
        <v>56614</v>
      </c>
      <c r="FB51" s="10">
        <f t="shared" si="99"/>
        <v>56704</v>
      </c>
      <c r="FC51" s="10">
        <f t="shared" si="99"/>
        <v>56795</v>
      </c>
      <c r="FD51" s="10">
        <f t="shared" si="99"/>
        <v>56887</v>
      </c>
      <c r="FE51" s="10">
        <f t="shared" si="99"/>
        <v>56979</v>
      </c>
      <c r="FF51" s="10">
        <f t="shared" si="99"/>
        <v>57070</v>
      </c>
      <c r="FG51" s="10">
        <f t="shared" si="99"/>
        <v>57161</v>
      </c>
      <c r="FH51" s="10">
        <f t="shared" si="99"/>
        <v>57253</v>
      </c>
      <c r="FI51" s="10">
        <f t="shared" ref="FI51:GJ51" si="100" xml:space="preserve"> FI$45</f>
        <v>57345</v>
      </c>
      <c r="FJ51" s="10">
        <f t="shared" si="100"/>
        <v>57435</v>
      </c>
      <c r="FK51" s="10">
        <f t="shared" si="100"/>
        <v>57526</v>
      </c>
      <c r="FL51" s="10">
        <f t="shared" si="100"/>
        <v>57618</v>
      </c>
      <c r="FM51" s="10">
        <f t="shared" si="100"/>
        <v>57710</v>
      </c>
      <c r="FN51" s="10">
        <f t="shared" si="100"/>
        <v>57800</v>
      </c>
      <c r="FO51" s="10">
        <f t="shared" si="100"/>
        <v>57891</v>
      </c>
      <c r="FP51" s="10">
        <f t="shared" si="100"/>
        <v>57983</v>
      </c>
      <c r="FQ51" s="10">
        <f t="shared" si="100"/>
        <v>58075</v>
      </c>
      <c r="FR51" s="10">
        <f t="shared" si="100"/>
        <v>58165</v>
      </c>
      <c r="FS51" s="10">
        <f t="shared" si="100"/>
        <v>58256</v>
      </c>
      <c r="FT51" s="10">
        <f t="shared" si="100"/>
        <v>58348</v>
      </c>
      <c r="FU51" s="10">
        <f t="shared" si="100"/>
        <v>58440</v>
      </c>
      <c r="FV51" s="10">
        <f t="shared" si="100"/>
        <v>58531</v>
      </c>
      <c r="FW51" s="10">
        <f t="shared" si="100"/>
        <v>58622</v>
      </c>
      <c r="FX51" s="10">
        <f t="shared" si="100"/>
        <v>58714</v>
      </c>
      <c r="FY51" s="10">
        <f t="shared" si="100"/>
        <v>58806</v>
      </c>
      <c r="FZ51" s="10">
        <f t="shared" si="100"/>
        <v>58896</v>
      </c>
      <c r="GA51" s="10">
        <f t="shared" si="100"/>
        <v>58987</v>
      </c>
      <c r="GB51" s="10">
        <f t="shared" si="100"/>
        <v>59079</v>
      </c>
      <c r="GC51" s="10">
        <f t="shared" si="100"/>
        <v>59171</v>
      </c>
      <c r="GD51" s="10">
        <f t="shared" si="100"/>
        <v>59261</v>
      </c>
      <c r="GE51" s="10">
        <f t="shared" si="100"/>
        <v>59352</v>
      </c>
      <c r="GF51" s="10">
        <f t="shared" si="100"/>
        <v>59444</v>
      </c>
      <c r="GG51" s="10">
        <f t="shared" si="100"/>
        <v>59536</v>
      </c>
      <c r="GH51" s="10">
        <f t="shared" si="100"/>
        <v>59626</v>
      </c>
      <c r="GI51" s="10">
        <f t="shared" si="100"/>
        <v>59717</v>
      </c>
      <c r="GJ51" s="10">
        <f t="shared" si="100"/>
        <v>59809</v>
      </c>
    </row>
    <row r="52" spans="1:192" s="159" customFormat="1" hidden="1" outlineLevel="2" x14ac:dyDescent="0.35">
      <c r="A52" s="191"/>
      <c r="B52" s="191"/>
      <c r="C52" s="192"/>
      <c r="D52" s="193"/>
      <c r="E52" s="159" t="s">
        <v>42</v>
      </c>
      <c r="G52" s="159" t="s">
        <v>5</v>
      </c>
      <c r="H52" s="159">
        <f xml:space="preserve"> SUM(J52:GJ52)</f>
        <v>1</v>
      </c>
      <c r="I52" s="194"/>
      <c r="J52" s="159">
        <f t="shared" ref="J52:AO52" si="101" xml:space="preserve"> IF(AND(I51 &lt; $F50, J51 &gt;= $F50), 1, 0)</f>
        <v>0</v>
      </c>
      <c r="K52" s="159">
        <f t="shared" si="101"/>
        <v>0</v>
      </c>
      <c r="L52" s="159">
        <f t="shared" si="101"/>
        <v>0</v>
      </c>
      <c r="M52" s="159">
        <f t="shared" si="101"/>
        <v>0</v>
      </c>
      <c r="N52" s="159">
        <f t="shared" si="101"/>
        <v>0</v>
      </c>
      <c r="O52" s="159">
        <f t="shared" si="101"/>
        <v>1</v>
      </c>
      <c r="P52" s="159">
        <f t="shared" si="101"/>
        <v>0</v>
      </c>
      <c r="Q52" s="159">
        <f t="shared" si="101"/>
        <v>0</v>
      </c>
      <c r="R52" s="159">
        <f t="shared" si="101"/>
        <v>0</v>
      </c>
      <c r="S52" s="159">
        <f t="shared" si="101"/>
        <v>0</v>
      </c>
      <c r="T52" s="159">
        <f t="shared" si="101"/>
        <v>0</v>
      </c>
      <c r="U52" s="159">
        <f t="shared" si="101"/>
        <v>0</v>
      </c>
      <c r="V52" s="159">
        <f t="shared" si="101"/>
        <v>0</v>
      </c>
      <c r="W52" s="159">
        <f t="shared" si="101"/>
        <v>0</v>
      </c>
      <c r="X52" s="159">
        <f t="shared" si="101"/>
        <v>0</v>
      </c>
      <c r="Y52" s="159">
        <f t="shared" si="101"/>
        <v>0</v>
      </c>
      <c r="Z52" s="159">
        <f t="shared" si="101"/>
        <v>0</v>
      </c>
      <c r="AA52" s="159">
        <f t="shared" si="101"/>
        <v>0</v>
      </c>
      <c r="AB52" s="159">
        <f t="shared" si="101"/>
        <v>0</v>
      </c>
      <c r="AC52" s="159">
        <f t="shared" si="101"/>
        <v>0</v>
      </c>
      <c r="AD52" s="159">
        <f t="shared" si="101"/>
        <v>0</v>
      </c>
      <c r="AE52" s="159">
        <f t="shared" si="101"/>
        <v>0</v>
      </c>
      <c r="AF52" s="159">
        <f t="shared" si="101"/>
        <v>0</v>
      </c>
      <c r="AG52" s="159">
        <f t="shared" si="101"/>
        <v>0</v>
      </c>
      <c r="AH52" s="159">
        <f t="shared" si="101"/>
        <v>0</v>
      </c>
      <c r="AI52" s="159">
        <f t="shared" si="101"/>
        <v>0</v>
      </c>
      <c r="AJ52" s="159">
        <f t="shared" si="101"/>
        <v>0</v>
      </c>
      <c r="AK52" s="159">
        <f t="shared" si="101"/>
        <v>0</v>
      </c>
      <c r="AL52" s="159">
        <f t="shared" si="101"/>
        <v>0</v>
      </c>
      <c r="AM52" s="159">
        <f t="shared" si="101"/>
        <v>0</v>
      </c>
      <c r="AN52" s="159">
        <f t="shared" si="101"/>
        <v>0</v>
      </c>
      <c r="AO52" s="159">
        <f t="shared" si="101"/>
        <v>0</v>
      </c>
      <c r="AP52" s="159">
        <f t="shared" ref="AP52:BU52" si="102" xml:space="preserve"> IF(AND(AO51 &lt; $F50, AP51 &gt;= $F50), 1, 0)</f>
        <v>0</v>
      </c>
      <c r="AQ52" s="159">
        <f t="shared" si="102"/>
        <v>0</v>
      </c>
      <c r="AR52" s="159">
        <f t="shared" si="102"/>
        <v>0</v>
      </c>
      <c r="AS52" s="159">
        <f t="shared" si="102"/>
        <v>0</v>
      </c>
      <c r="AT52" s="159">
        <f t="shared" si="102"/>
        <v>0</v>
      </c>
      <c r="AU52" s="159">
        <f t="shared" si="102"/>
        <v>0</v>
      </c>
      <c r="AV52" s="159">
        <f t="shared" si="102"/>
        <v>0</v>
      </c>
      <c r="AW52" s="159">
        <f t="shared" si="102"/>
        <v>0</v>
      </c>
      <c r="AX52" s="159">
        <f t="shared" si="102"/>
        <v>0</v>
      </c>
      <c r="AY52" s="159">
        <f t="shared" si="102"/>
        <v>0</v>
      </c>
      <c r="AZ52" s="159">
        <f t="shared" si="102"/>
        <v>0</v>
      </c>
      <c r="BA52" s="159">
        <f t="shared" si="102"/>
        <v>0</v>
      </c>
      <c r="BB52" s="159">
        <f t="shared" si="102"/>
        <v>0</v>
      </c>
      <c r="BC52" s="159">
        <f t="shared" si="102"/>
        <v>0</v>
      </c>
      <c r="BD52" s="159">
        <f t="shared" si="102"/>
        <v>0</v>
      </c>
      <c r="BE52" s="159">
        <f t="shared" si="102"/>
        <v>0</v>
      </c>
      <c r="BF52" s="159">
        <f t="shared" si="102"/>
        <v>0</v>
      </c>
      <c r="BG52" s="159">
        <f t="shared" si="102"/>
        <v>0</v>
      </c>
      <c r="BH52" s="159">
        <f t="shared" si="102"/>
        <v>0</v>
      </c>
      <c r="BI52" s="159">
        <f t="shared" si="102"/>
        <v>0</v>
      </c>
      <c r="BJ52" s="159">
        <f t="shared" si="102"/>
        <v>0</v>
      </c>
      <c r="BK52" s="159">
        <f t="shared" si="102"/>
        <v>0</v>
      </c>
      <c r="BL52" s="159">
        <f t="shared" si="102"/>
        <v>0</v>
      </c>
      <c r="BM52" s="159">
        <f t="shared" si="102"/>
        <v>0</v>
      </c>
      <c r="BN52" s="159">
        <f t="shared" si="102"/>
        <v>0</v>
      </c>
      <c r="BO52" s="159">
        <f t="shared" si="102"/>
        <v>0</v>
      </c>
      <c r="BP52" s="159">
        <f t="shared" si="102"/>
        <v>0</v>
      </c>
      <c r="BQ52" s="159">
        <f t="shared" si="102"/>
        <v>0</v>
      </c>
      <c r="BR52" s="159">
        <f t="shared" si="102"/>
        <v>0</v>
      </c>
      <c r="BS52" s="159">
        <f t="shared" si="102"/>
        <v>0</v>
      </c>
      <c r="BT52" s="159">
        <f t="shared" si="102"/>
        <v>0</v>
      </c>
      <c r="BU52" s="159">
        <f t="shared" si="102"/>
        <v>0</v>
      </c>
      <c r="BV52" s="159">
        <f t="shared" ref="BV52:DA52" si="103" xml:space="preserve"> IF(AND(BU51 &lt; $F50, BV51 &gt;= $F50), 1, 0)</f>
        <v>0</v>
      </c>
      <c r="BW52" s="159">
        <f t="shared" si="103"/>
        <v>0</v>
      </c>
      <c r="BX52" s="159">
        <f t="shared" si="103"/>
        <v>0</v>
      </c>
      <c r="BY52" s="159">
        <f t="shared" si="103"/>
        <v>0</v>
      </c>
      <c r="BZ52" s="159">
        <f t="shared" si="103"/>
        <v>0</v>
      </c>
      <c r="CA52" s="159">
        <f t="shared" si="103"/>
        <v>0</v>
      </c>
      <c r="CB52" s="159">
        <f t="shared" si="103"/>
        <v>0</v>
      </c>
      <c r="CC52" s="159">
        <f t="shared" si="103"/>
        <v>0</v>
      </c>
      <c r="CD52" s="159">
        <f t="shared" si="103"/>
        <v>0</v>
      </c>
      <c r="CE52" s="159">
        <f t="shared" si="103"/>
        <v>0</v>
      </c>
      <c r="CF52" s="159">
        <f t="shared" si="103"/>
        <v>0</v>
      </c>
      <c r="CG52" s="159">
        <f t="shared" si="103"/>
        <v>0</v>
      </c>
      <c r="CH52" s="159">
        <f t="shared" si="103"/>
        <v>0</v>
      </c>
      <c r="CI52" s="159">
        <f t="shared" si="103"/>
        <v>0</v>
      </c>
      <c r="CJ52" s="159">
        <f t="shared" si="103"/>
        <v>0</v>
      </c>
      <c r="CK52" s="159">
        <f t="shared" si="103"/>
        <v>0</v>
      </c>
      <c r="CL52" s="159">
        <f t="shared" si="103"/>
        <v>0</v>
      </c>
      <c r="CM52" s="159">
        <f t="shared" si="103"/>
        <v>0</v>
      </c>
      <c r="CN52" s="159">
        <f t="shared" si="103"/>
        <v>0</v>
      </c>
      <c r="CO52" s="159">
        <f t="shared" si="103"/>
        <v>0</v>
      </c>
      <c r="CP52" s="159">
        <f t="shared" si="103"/>
        <v>0</v>
      </c>
      <c r="CQ52" s="159">
        <f t="shared" si="103"/>
        <v>0</v>
      </c>
      <c r="CR52" s="159">
        <f t="shared" si="103"/>
        <v>0</v>
      </c>
      <c r="CS52" s="159">
        <f t="shared" si="103"/>
        <v>0</v>
      </c>
      <c r="CT52" s="159">
        <f t="shared" si="103"/>
        <v>0</v>
      </c>
      <c r="CU52" s="159">
        <f t="shared" si="103"/>
        <v>0</v>
      </c>
      <c r="CV52" s="159">
        <f t="shared" si="103"/>
        <v>0</v>
      </c>
      <c r="CW52" s="159">
        <f t="shared" si="103"/>
        <v>0</v>
      </c>
      <c r="CX52" s="159">
        <f t="shared" si="103"/>
        <v>0</v>
      </c>
      <c r="CY52" s="159">
        <f t="shared" si="103"/>
        <v>0</v>
      </c>
      <c r="CZ52" s="159">
        <f t="shared" si="103"/>
        <v>0</v>
      </c>
      <c r="DA52" s="159">
        <f t="shared" si="103"/>
        <v>0</v>
      </c>
      <c r="DB52" s="159">
        <f t="shared" ref="DB52:EG52" si="104" xml:space="preserve"> IF(AND(DA51 &lt; $F50, DB51 &gt;= $F50), 1, 0)</f>
        <v>0</v>
      </c>
      <c r="DC52" s="159">
        <f t="shared" si="104"/>
        <v>0</v>
      </c>
      <c r="DD52" s="159">
        <f t="shared" si="104"/>
        <v>0</v>
      </c>
      <c r="DE52" s="159">
        <f t="shared" si="104"/>
        <v>0</v>
      </c>
      <c r="DF52" s="159">
        <f t="shared" si="104"/>
        <v>0</v>
      </c>
      <c r="DG52" s="159">
        <f t="shared" si="104"/>
        <v>0</v>
      </c>
      <c r="DH52" s="159">
        <f t="shared" si="104"/>
        <v>0</v>
      </c>
      <c r="DI52" s="159">
        <f t="shared" si="104"/>
        <v>0</v>
      </c>
      <c r="DJ52" s="159">
        <f t="shared" si="104"/>
        <v>0</v>
      </c>
      <c r="DK52" s="159">
        <f t="shared" si="104"/>
        <v>0</v>
      </c>
      <c r="DL52" s="159">
        <f t="shared" si="104"/>
        <v>0</v>
      </c>
      <c r="DM52" s="159">
        <f t="shared" si="104"/>
        <v>0</v>
      </c>
      <c r="DN52" s="159">
        <f t="shared" si="104"/>
        <v>0</v>
      </c>
      <c r="DO52" s="159">
        <f t="shared" si="104"/>
        <v>0</v>
      </c>
      <c r="DP52" s="159">
        <f t="shared" si="104"/>
        <v>0</v>
      </c>
      <c r="DQ52" s="159">
        <f t="shared" si="104"/>
        <v>0</v>
      </c>
      <c r="DR52" s="159">
        <f t="shared" si="104"/>
        <v>0</v>
      </c>
      <c r="DS52" s="159">
        <f t="shared" si="104"/>
        <v>0</v>
      </c>
      <c r="DT52" s="159">
        <f t="shared" si="104"/>
        <v>0</v>
      </c>
      <c r="DU52" s="159">
        <f t="shared" si="104"/>
        <v>0</v>
      </c>
      <c r="DV52" s="159">
        <f t="shared" si="104"/>
        <v>0</v>
      </c>
      <c r="DW52" s="159">
        <f t="shared" si="104"/>
        <v>0</v>
      </c>
      <c r="DX52" s="159">
        <f t="shared" si="104"/>
        <v>0</v>
      </c>
      <c r="DY52" s="159">
        <f t="shared" si="104"/>
        <v>0</v>
      </c>
      <c r="DZ52" s="159">
        <f t="shared" si="104"/>
        <v>0</v>
      </c>
      <c r="EA52" s="159">
        <f t="shared" si="104"/>
        <v>0</v>
      </c>
      <c r="EB52" s="159">
        <f t="shared" si="104"/>
        <v>0</v>
      </c>
      <c r="EC52" s="159">
        <f t="shared" si="104"/>
        <v>0</v>
      </c>
      <c r="ED52" s="159">
        <f t="shared" si="104"/>
        <v>0</v>
      </c>
      <c r="EE52" s="159">
        <f t="shared" si="104"/>
        <v>0</v>
      </c>
      <c r="EF52" s="159">
        <f t="shared" si="104"/>
        <v>0</v>
      </c>
      <c r="EG52" s="159">
        <f t="shared" si="104"/>
        <v>0</v>
      </c>
      <c r="EH52" s="159">
        <f t="shared" ref="EH52:FM52" si="105" xml:space="preserve"> IF(AND(EG51 &lt; $F50, EH51 &gt;= $F50), 1, 0)</f>
        <v>0</v>
      </c>
      <c r="EI52" s="159">
        <f t="shared" si="105"/>
        <v>0</v>
      </c>
      <c r="EJ52" s="159">
        <f t="shared" si="105"/>
        <v>0</v>
      </c>
      <c r="EK52" s="159">
        <f t="shared" si="105"/>
        <v>0</v>
      </c>
      <c r="EL52" s="159">
        <f t="shared" si="105"/>
        <v>0</v>
      </c>
      <c r="EM52" s="159">
        <f t="shared" si="105"/>
        <v>0</v>
      </c>
      <c r="EN52" s="159">
        <f t="shared" si="105"/>
        <v>0</v>
      </c>
      <c r="EO52" s="159">
        <f t="shared" si="105"/>
        <v>0</v>
      </c>
      <c r="EP52" s="159">
        <f t="shared" si="105"/>
        <v>0</v>
      </c>
      <c r="EQ52" s="159">
        <f t="shared" si="105"/>
        <v>0</v>
      </c>
      <c r="ER52" s="159">
        <f t="shared" si="105"/>
        <v>0</v>
      </c>
      <c r="ES52" s="159">
        <f t="shared" si="105"/>
        <v>0</v>
      </c>
      <c r="ET52" s="159">
        <f t="shared" si="105"/>
        <v>0</v>
      </c>
      <c r="EU52" s="159">
        <f t="shared" si="105"/>
        <v>0</v>
      </c>
      <c r="EV52" s="159">
        <f t="shared" si="105"/>
        <v>0</v>
      </c>
      <c r="EW52" s="159">
        <f t="shared" si="105"/>
        <v>0</v>
      </c>
      <c r="EX52" s="159">
        <f t="shared" si="105"/>
        <v>0</v>
      </c>
      <c r="EY52" s="159">
        <f t="shared" si="105"/>
        <v>0</v>
      </c>
      <c r="EZ52" s="159">
        <f t="shared" si="105"/>
        <v>0</v>
      </c>
      <c r="FA52" s="159">
        <f t="shared" si="105"/>
        <v>0</v>
      </c>
      <c r="FB52" s="159">
        <f t="shared" si="105"/>
        <v>0</v>
      </c>
      <c r="FC52" s="159">
        <f t="shared" si="105"/>
        <v>0</v>
      </c>
      <c r="FD52" s="159">
        <f t="shared" si="105"/>
        <v>0</v>
      </c>
      <c r="FE52" s="159">
        <f t="shared" si="105"/>
        <v>0</v>
      </c>
      <c r="FF52" s="159">
        <f t="shared" si="105"/>
        <v>0</v>
      </c>
      <c r="FG52" s="159">
        <f t="shared" si="105"/>
        <v>0</v>
      </c>
      <c r="FH52" s="159">
        <f t="shared" si="105"/>
        <v>0</v>
      </c>
      <c r="FI52" s="159">
        <f t="shared" si="105"/>
        <v>0</v>
      </c>
      <c r="FJ52" s="159">
        <f t="shared" si="105"/>
        <v>0</v>
      </c>
      <c r="FK52" s="159">
        <f t="shared" si="105"/>
        <v>0</v>
      </c>
      <c r="FL52" s="159">
        <f t="shared" si="105"/>
        <v>0</v>
      </c>
      <c r="FM52" s="159">
        <f t="shared" si="105"/>
        <v>0</v>
      </c>
      <c r="FN52" s="159">
        <f t="shared" ref="FN52:GJ52" si="106" xml:space="preserve"> IF(AND(FM51 &lt; $F50, FN51 &gt;= $F50), 1, 0)</f>
        <v>0</v>
      </c>
      <c r="FO52" s="159">
        <f t="shared" si="106"/>
        <v>0</v>
      </c>
      <c r="FP52" s="159">
        <f t="shared" si="106"/>
        <v>0</v>
      </c>
      <c r="FQ52" s="159">
        <f t="shared" si="106"/>
        <v>0</v>
      </c>
      <c r="FR52" s="159">
        <f t="shared" si="106"/>
        <v>0</v>
      </c>
      <c r="FS52" s="159">
        <f t="shared" si="106"/>
        <v>0</v>
      </c>
      <c r="FT52" s="159">
        <f t="shared" si="106"/>
        <v>0</v>
      </c>
      <c r="FU52" s="159">
        <f t="shared" si="106"/>
        <v>0</v>
      </c>
      <c r="FV52" s="159">
        <f t="shared" si="106"/>
        <v>0</v>
      </c>
      <c r="FW52" s="159">
        <f t="shared" si="106"/>
        <v>0</v>
      </c>
      <c r="FX52" s="159">
        <f t="shared" si="106"/>
        <v>0</v>
      </c>
      <c r="FY52" s="159">
        <f t="shared" si="106"/>
        <v>0</v>
      </c>
      <c r="FZ52" s="159">
        <f t="shared" si="106"/>
        <v>0</v>
      </c>
      <c r="GA52" s="159">
        <f t="shared" si="106"/>
        <v>0</v>
      </c>
      <c r="GB52" s="159">
        <f t="shared" si="106"/>
        <v>0</v>
      </c>
      <c r="GC52" s="159">
        <f t="shared" si="106"/>
        <v>0</v>
      </c>
      <c r="GD52" s="159">
        <f t="shared" si="106"/>
        <v>0</v>
      </c>
      <c r="GE52" s="159">
        <f t="shared" si="106"/>
        <v>0</v>
      </c>
      <c r="GF52" s="159">
        <f t="shared" si="106"/>
        <v>0</v>
      </c>
      <c r="GG52" s="159">
        <f t="shared" si="106"/>
        <v>0</v>
      </c>
      <c r="GH52" s="159">
        <f t="shared" si="106"/>
        <v>0</v>
      </c>
      <c r="GI52" s="159">
        <f t="shared" si="106"/>
        <v>0</v>
      </c>
      <c r="GJ52" s="159">
        <f t="shared" si="106"/>
        <v>0</v>
      </c>
    </row>
    <row r="53" spans="1:192" outlineLevel="1" x14ac:dyDescent="0.35">
      <c r="E53" s="6"/>
      <c r="F53" s="6"/>
      <c r="G53" s="6"/>
      <c r="H53" s="6"/>
      <c r="I53" s="62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</row>
    <row r="54" spans="1:192" outlineLevel="1" collapsed="1" x14ac:dyDescent="0.35">
      <c r="B54" s="13" t="s">
        <v>155</v>
      </c>
      <c r="E54" s="6"/>
      <c r="F54" s="6"/>
      <c r="G54" s="6"/>
      <c r="H54" s="6"/>
      <c r="I54" s="62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</row>
    <row r="55" spans="1:192" hidden="1" outlineLevel="2" x14ac:dyDescent="0.35">
      <c r="E55" s="168" t="str">
        <f t="shared" ref="E55:AJ55" si="107" xml:space="preserve"> E$52</f>
        <v>Financial close date flag</v>
      </c>
      <c r="F55" s="168">
        <f t="shared" si="107"/>
        <v>0</v>
      </c>
      <c r="G55" s="168" t="str">
        <f t="shared" si="107"/>
        <v>flag</v>
      </c>
      <c r="H55" s="168">
        <f t="shared" si="107"/>
        <v>1</v>
      </c>
      <c r="I55" s="168">
        <f t="shared" si="107"/>
        <v>0</v>
      </c>
      <c r="J55" s="168">
        <f t="shared" si="107"/>
        <v>0</v>
      </c>
      <c r="K55" s="168">
        <f t="shared" si="107"/>
        <v>0</v>
      </c>
      <c r="L55" s="168">
        <f t="shared" si="107"/>
        <v>0</v>
      </c>
      <c r="M55" s="168">
        <f t="shared" si="107"/>
        <v>0</v>
      </c>
      <c r="N55" s="168">
        <f t="shared" si="107"/>
        <v>0</v>
      </c>
      <c r="O55" s="168">
        <f t="shared" si="107"/>
        <v>1</v>
      </c>
      <c r="P55" s="168">
        <f t="shared" si="107"/>
        <v>0</v>
      </c>
      <c r="Q55" s="168">
        <f t="shared" si="107"/>
        <v>0</v>
      </c>
      <c r="R55" s="168">
        <f t="shared" si="107"/>
        <v>0</v>
      </c>
      <c r="S55" s="168">
        <f t="shared" si="107"/>
        <v>0</v>
      </c>
      <c r="T55" s="168">
        <f t="shared" si="107"/>
        <v>0</v>
      </c>
      <c r="U55" s="168">
        <f t="shared" si="107"/>
        <v>0</v>
      </c>
      <c r="V55" s="168">
        <f t="shared" si="107"/>
        <v>0</v>
      </c>
      <c r="W55" s="168">
        <f t="shared" si="107"/>
        <v>0</v>
      </c>
      <c r="X55" s="168">
        <f t="shared" si="107"/>
        <v>0</v>
      </c>
      <c r="Y55" s="168">
        <f t="shared" si="107"/>
        <v>0</v>
      </c>
      <c r="Z55" s="168">
        <f t="shared" si="107"/>
        <v>0</v>
      </c>
      <c r="AA55" s="168">
        <f t="shared" si="107"/>
        <v>0</v>
      </c>
      <c r="AB55" s="168">
        <f t="shared" si="107"/>
        <v>0</v>
      </c>
      <c r="AC55" s="168">
        <f t="shared" si="107"/>
        <v>0</v>
      </c>
      <c r="AD55" s="168">
        <f t="shared" si="107"/>
        <v>0</v>
      </c>
      <c r="AE55" s="168">
        <f t="shared" si="107"/>
        <v>0</v>
      </c>
      <c r="AF55" s="168">
        <f t="shared" si="107"/>
        <v>0</v>
      </c>
      <c r="AG55" s="168">
        <f t="shared" si="107"/>
        <v>0</v>
      </c>
      <c r="AH55" s="168">
        <f t="shared" si="107"/>
        <v>0</v>
      </c>
      <c r="AI55" s="168">
        <f t="shared" si="107"/>
        <v>0</v>
      </c>
      <c r="AJ55" s="168">
        <f t="shared" si="107"/>
        <v>0</v>
      </c>
      <c r="AK55" s="168">
        <f t="shared" ref="AK55:BP55" si="108" xml:space="preserve"> AK$52</f>
        <v>0</v>
      </c>
      <c r="AL55" s="168">
        <f t="shared" si="108"/>
        <v>0</v>
      </c>
      <c r="AM55" s="168">
        <f t="shared" si="108"/>
        <v>0</v>
      </c>
      <c r="AN55" s="168">
        <f t="shared" si="108"/>
        <v>0</v>
      </c>
      <c r="AO55" s="168">
        <f t="shared" si="108"/>
        <v>0</v>
      </c>
      <c r="AP55" s="168">
        <f t="shared" si="108"/>
        <v>0</v>
      </c>
      <c r="AQ55" s="168">
        <f t="shared" si="108"/>
        <v>0</v>
      </c>
      <c r="AR55" s="168">
        <f t="shared" si="108"/>
        <v>0</v>
      </c>
      <c r="AS55" s="168">
        <f t="shared" si="108"/>
        <v>0</v>
      </c>
      <c r="AT55" s="168">
        <f t="shared" si="108"/>
        <v>0</v>
      </c>
      <c r="AU55" s="168">
        <f t="shared" si="108"/>
        <v>0</v>
      </c>
      <c r="AV55" s="168">
        <f t="shared" si="108"/>
        <v>0</v>
      </c>
      <c r="AW55" s="168">
        <f t="shared" si="108"/>
        <v>0</v>
      </c>
      <c r="AX55" s="168">
        <f t="shared" si="108"/>
        <v>0</v>
      </c>
      <c r="AY55" s="168">
        <f t="shared" si="108"/>
        <v>0</v>
      </c>
      <c r="AZ55" s="168">
        <f t="shared" si="108"/>
        <v>0</v>
      </c>
      <c r="BA55" s="168">
        <f t="shared" si="108"/>
        <v>0</v>
      </c>
      <c r="BB55" s="168">
        <f t="shared" si="108"/>
        <v>0</v>
      </c>
      <c r="BC55" s="168">
        <f t="shared" si="108"/>
        <v>0</v>
      </c>
      <c r="BD55" s="168">
        <f t="shared" si="108"/>
        <v>0</v>
      </c>
      <c r="BE55" s="168">
        <f t="shared" si="108"/>
        <v>0</v>
      </c>
      <c r="BF55" s="168">
        <f t="shared" si="108"/>
        <v>0</v>
      </c>
      <c r="BG55" s="168">
        <f t="shared" si="108"/>
        <v>0</v>
      </c>
      <c r="BH55" s="168">
        <f t="shared" si="108"/>
        <v>0</v>
      </c>
      <c r="BI55" s="168">
        <f t="shared" si="108"/>
        <v>0</v>
      </c>
      <c r="BJ55" s="168">
        <f t="shared" si="108"/>
        <v>0</v>
      </c>
      <c r="BK55" s="168">
        <f t="shared" si="108"/>
        <v>0</v>
      </c>
      <c r="BL55" s="168">
        <f t="shared" si="108"/>
        <v>0</v>
      </c>
      <c r="BM55" s="168">
        <f t="shared" si="108"/>
        <v>0</v>
      </c>
      <c r="BN55" s="168">
        <f t="shared" si="108"/>
        <v>0</v>
      </c>
      <c r="BO55" s="168">
        <f t="shared" si="108"/>
        <v>0</v>
      </c>
      <c r="BP55" s="168">
        <f t="shared" si="108"/>
        <v>0</v>
      </c>
      <c r="BQ55" s="168">
        <f t="shared" ref="BQ55:CV55" si="109" xml:space="preserve"> BQ$52</f>
        <v>0</v>
      </c>
      <c r="BR55" s="168">
        <f t="shared" si="109"/>
        <v>0</v>
      </c>
      <c r="BS55" s="168">
        <f t="shared" si="109"/>
        <v>0</v>
      </c>
      <c r="BT55" s="168">
        <f t="shared" si="109"/>
        <v>0</v>
      </c>
      <c r="BU55" s="168">
        <f t="shared" si="109"/>
        <v>0</v>
      </c>
      <c r="BV55" s="168">
        <f t="shared" si="109"/>
        <v>0</v>
      </c>
      <c r="BW55" s="168">
        <f t="shared" si="109"/>
        <v>0</v>
      </c>
      <c r="BX55" s="168">
        <f t="shared" si="109"/>
        <v>0</v>
      </c>
      <c r="BY55" s="168">
        <f t="shared" si="109"/>
        <v>0</v>
      </c>
      <c r="BZ55" s="168">
        <f t="shared" si="109"/>
        <v>0</v>
      </c>
      <c r="CA55" s="168">
        <f t="shared" si="109"/>
        <v>0</v>
      </c>
      <c r="CB55" s="168">
        <f t="shared" si="109"/>
        <v>0</v>
      </c>
      <c r="CC55" s="168">
        <f t="shared" si="109"/>
        <v>0</v>
      </c>
      <c r="CD55" s="168">
        <f t="shared" si="109"/>
        <v>0</v>
      </c>
      <c r="CE55" s="168">
        <f t="shared" si="109"/>
        <v>0</v>
      </c>
      <c r="CF55" s="168">
        <f t="shared" si="109"/>
        <v>0</v>
      </c>
      <c r="CG55" s="168">
        <f t="shared" si="109"/>
        <v>0</v>
      </c>
      <c r="CH55" s="168">
        <f t="shared" si="109"/>
        <v>0</v>
      </c>
      <c r="CI55" s="168">
        <f t="shared" si="109"/>
        <v>0</v>
      </c>
      <c r="CJ55" s="168">
        <f t="shared" si="109"/>
        <v>0</v>
      </c>
      <c r="CK55" s="168">
        <f t="shared" si="109"/>
        <v>0</v>
      </c>
      <c r="CL55" s="168">
        <f t="shared" si="109"/>
        <v>0</v>
      </c>
      <c r="CM55" s="168">
        <f t="shared" si="109"/>
        <v>0</v>
      </c>
      <c r="CN55" s="168">
        <f t="shared" si="109"/>
        <v>0</v>
      </c>
      <c r="CO55" s="168">
        <f t="shared" si="109"/>
        <v>0</v>
      </c>
      <c r="CP55" s="168">
        <f t="shared" si="109"/>
        <v>0</v>
      </c>
      <c r="CQ55" s="168">
        <f t="shared" si="109"/>
        <v>0</v>
      </c>
      <c r="CR55" s="168">
        <f t="shared" si="109"/>
        <v>0</v>
      </c>
      <c r="CS55" s="168">
        <f t="shared" si="109"/>
        <v>0</v>
      </c>
      <c r="CT55" s="168">
        <f t="shared" si="109"/>
        <v>0</v>
      </c>
      <c r="CU55" s="168">
        <f t="shared" si="109"/>
        <v>0</v>
      </c>
      <c r="CV55" s="168">
        <f t="shared" si="109"/>
        <v>0</v>
      </c>
      <c r="CW55" s="168">
        <f t="shared" ref="CW55:EB55" si="110" xml:space="preserve"> CW$52</f>
        <v>0</v>
      </c>
      <c r="CX55" s="168">
        <f t="shared" si="110"/>
        <v>0</v>
      </c>
      <c r="CY55" s="168">
        <f t="shared" si="110"/>
        <v>0</v>
      </c>
      <c r="CZ55" s="168">
        <f t="shared" si="110"/>
        <v>0</v>
      </c>
      <c r="DA55" s="168">
        <f t="shared" si="110"/>
        <v>0</v>
      </c>
      <c r="DB55" s="168">
        <f t="shared" si="110"/>
        <v>0</v>
      </c>
      <c r="DC55" s="168">
        <f t="shared" si="110"/>
        <v>0</v>
      </c>
      <c r="DD55" s="168">
        <f t="shared" si="110"/>
        <v>0</v>
      </c>
      <c r="DE55" s="168">
        <f t="shared" si="110"/>
        <v>0</v>
      </c>
      <c r="DF55" s="168">
        <f t="shared" si="110"/>
        <v>0</v>
      </c>
      <c r="DG55" s="168">
        <f t="shared" si="110"/>
        <v>0</v>
      </c>
      <c r="DH55" s="168">
        <f t="shared" si="110"/>
        <v>0</v>
      </c>
      <c r="DI55" s="168">
        <f t="shared" si="110"/>
        <v>0</v>
      </c>
      <c r="DJ55" s="168">
        <f t="shared" si="110"/>
        <v>0</v>
      </c>
      <c r="DK55" s="168">
        <f t="shared" si="110"/>
        <v>0</v>
      </c>
      <c r="DL55" s="168">
        <f t="shared" si="110"/>
        <v>0</v>
      </c>
      <c r="DM55" s="168">
        <f t="shared" si="110"/>
        <v>0</v>
      </c>
      <c r="DN55" s="168">
        <f t="shared" si="110"/>
        <v>0</v>
      </c>
      <c r="DO55" s="168">
        <f t="shared" si="110"/>
        <v>0</v>
      </c>
      <c r="DP55" s="168">
        <f t="shared" si="110"/>
        <v>0</v>
      </c>
      <c r="DQ55" s="168">
        <f t="shared" si="110"/>
        <v>0</v>
      </c>
      <c r="DR55" s="168">
        <f t="shared" si="110"/>
        <v>0</v>
      </c>
      <c r="DS55" s="168">
        <f t="shared" si="110"/>
        <v>0</v>
      </c>
      <c r="DT55" s="168">
        <f t="shared" si="110"/>
        <v>0</v>
      </c>
      <c r="DU55" s="168">
        <f t="shared" si="110"/>
        <v>0</v>
      </c>
      <c r="DV55" s="168">
        <f t="shared" si="110"/>
        <v>0</v>
      </c>
      <c r="DW55" s="168">
        <f t="shared" si="110"/>
        <v>0</v>
      </c>
      <c r="DX55" s="168">
        <f t="shared" si="110"/>
        <v>0</v>
      </c>
      <c r="DY55" s="168">
        <f t="shared" si="110"/>
        <v>0</v>
      </c>
      <c r="DZ55" s="168">
        <f t="shared" si="110"/>
        <v>0</v>
      </c>
      <c r="EA55" s="168">
        <f t="shared" si="110"/>
        <v>0</v>
      </c>
      <c r="EB55" s="168">
        <f t="shared" si="110"/>
        <v>0</v>
      </c>
      <c r="EC55" s="168">
        <f t="shared" ref="EC55:FH55" si="111" xml:space="preserve"> EC$52</f>
        <v>0</v>
      </c>
      <c r="ED55" s="168">
        <f t="shared" si="111"/>
        <v>0</v>
      </c>
      <c r="EE55" s="168">
        <f t="shared" si="111"/>
        <v>0</v>
      </c>
      <c r="EF55" s="168">
        <f t="shared" si="111"/>
        <v>0</v>
      </c>
      <c r="EG55" s="168">
        <f t="shared" si="111"/>
        <v>0</v>
      </c>
      <c r="EH55" s="168">
        <f t="shared" si="111"/>
        <v>0</v>
      </c>
      <c r="EI55" s="168">
        <f t="shared" si="111"/>
        <v>0</v>
      </c>
      <c r="EJ55" s="168">
        <f t="shared" si="111"/>
        <v>0</v>
      </c>
      <c r="EK55" s="168">
        <f t="shared" si="111"/>
        <v>0</v>
      </c>
      <c r="EL55" s="168">
        <f t="shared" si="111"/>
        <v>0</v>
      </c>
      <c r="EM55" s="168">
        <f t="shared" si="111"/>
        <v>0</v>
      </c>
      <c r="EN55" s="168">
        <f t="shared" si="111"/>
        <v>0</v>
      </c>
      <c r="EO55" s="168">
        <f t="shared" si="111"/>
        <v>0</v>
      </c>
      <c r="EP55" s="168">
        <f t="shared" si="111"/>
        <v>0</v>
      </c>
      <c r="EQ55" s="168">
        <f t="shared" si="111"/>
        <v>0</v>
      </c>
      <c r="ER55" s="168">
        <f t="shared" si="111"/>
        <v>0</v>
      </c>
      <c r="ES55" s="168">
        <f t="shared" si="111"/>
        <v>0</v>
      </c>
      <c r="ET55" s="168">
        <f t="shared" si="111"/>
        <v>0</v>
      </c>
      <c r="EU55" s="168">
        <f t="shared" si="111"/>
        <v>0</v>
      </c>
      <c r="EV55" s="168">
        <f t="shared" si="111"/>
        <v>0</v>
      </c>
      <c r="EW55" s="168">
        <f t="shared" si="111"/>
        <v>0</v>
      </c>
      <c r="EX55" s="168">
        <f t="shared" si="111"/>
        <v>0</v>
      </c>
      <c r="EY55" s="168">
        <f t="shared" si="111"/>
        <v>0</v>
      </c>
      <c r="EZ55" s="168">
        <f t="shared" si="111"/>
        <v>0</v>
      </c>
      <c r="FA55" s="168">
        <f t="shared" si="111"/>
        <v>0</v>
      </c>
      <c r="FB55" s="168">
        <f t="shared" si="111"/>
        <v>0</v>
      </c>
      <c r="FC55" s="168">
        <f t="shared" si="111"/>
        <v>0</v>
      </c>
      <c r="FD55" s="168">
        <f t="shared" si="111"/>
        <v>0</v>
      </c>
      <c r="FE55" s="168">
        <f t="shared" si="111"/>
        <v>0</v>
      </c>
      <c r="FF55" s="168">
        <f t="shared" si="111"/>
        <v>0</v>
      </c>
      <c r="FG55" s="168">
        <f t="shared" si="111"/>
        <v>0</v>
      </c>
      <c r="FH55" s="168">
        <f t="shared" si="111"/>
        <v>0</v>
      </c>
      <c r="FI55" s="168">
        <f t="shared" ref="FI55:GJ55" si="112" xml:space="preserve"> FI$52</f>
        <v>0</v>
      </c>
      <c r="FJ55" s="168">
        <f t="shared" si="112"/>
        <v>0</v>
      </c>
      <c r="FK55" s="168">
        <f t="shared" si="112"/>
        <v>0</v>
      </c>
      <c r="FL55" s="168">
        <f t="shared" si="112"/>
        <v>0</v>
      </c>
      <c r="FM55" s="168">
        <f t="shared" si="112"/>
        <v>0</v>
      </c>
      <c r="FN55" s="168">
        <f t="shared" si="112"/>
        <v>0</v>
      </c>
      <c r="FO55" s="168">
        <f t="shared" si="112"/>
        <v>0</v>
      </c>
      <c r="FP55" s="168">
        <f t="shared" si="112"/>
        <v>0</v>
      </c>
      <c r="FQ55" s="168">
        <f t="shared" si="112"/>
        <v>0</v>
      </c>
      <c r="FR55" s="168">
        <f t="shared" si="112"/>
        <v>0</v>
      </c>
      <c r="FS55" s="168">
        <f t="shared" si="112"/>
        <v>0</v>
      </c>
      <c r="FT55" s="168">
        <f t="shared" si="112"/>
        <v>0</v>
      </c>
      <c r="FU55" s="168">
        <f t="shared" si="112"/>
        <v>0</v>
      </c>
      <c r="FV55" s="168">
        <f t="shared" si="112"/>
        <v>0</v>
      </c>
      <c r="FW55" s="168">
        <f t="shared" si="112"/>
        <v>0</v>
      </c>
      <c r="FX55" s="168">
        <f t="shared" si="112"/>
        <v>0</v>
      </c>
      <c r="FY55" s="168">
        <f t="shared" si="112"/>
        <v>0</v>
      </c>
      <c r="FZ55" s="168">
        <f t="shared" si="112"/>
        <v>0</v>
      </c>
      <c r="GA55" s="168">
        <f t="shared" si="112"/>
        <v>0</v>
      </c>
      <c r="GB55" s="168">
        <f t="shared" si="112"/>
        <v>0</v>
      </c>
      <c r="GC55" s="168">
        <f t="shared" si="112"/>
        <v>0</v>
      </c>
      <c r="GD55" s="168">
        <f t="shared" si="112"/>
        <v>0</v>
      </c>
      <c r="GE55" s="168">
        <f t="shared" si="112"/>
        <v>0</v>
      </c>
      <c r="GF55" s="168">
        <f t="shared" si="112"/>
        <v>0</v>
      </c>
      <c r="GG55" s="168">
        <f t="shared" si="112"/>
        <v>0</v>
      </c>
      <c r="GH55" s="168">
        <f t="shared" si="112"/>
        <v>0</v>
      </c>
      <c r="GI55" s="168">
        <f t="shared" si="112"/>
        <v>0</v>
      </c>
      <c r="GJ55" s="168">
        <f t="shared" si="112"/>
        <v>0</v>
      </c>
    </row>
    <row r="56" spans="1:192" hidden="1" outlineLevel="2" x14ac:dyDescent="0.35">
      <c r="E56" s="6" t="s">
        <v>155</v>
      </c>
      <c r="F56" s="6"/>
      <c r="G56" s="6" t="s">
        <v>5</v>
      </c>
      <c r="H56" s="6">
        <f xml:space="preserve"> SUM(J56:GJ56)</f>
        <v>1</v>
      </c>
      <c r="I56" s="62"/>
      <c r="J56" s="6">
        <f t="shared" ref="J56:AO56" si="113" xml:space="preserve"> I55</f>
        <v>0</v>
      </c>
      <c r="K56" s="6">
        <f t="shared" si="113"/>
        <v>0</v>
      </c>
      <c r="L56" s="6">
        <f t="shared" si="113"/>
        <v>0</v>
      </c>
      <c r="M56" s="6">
        <f t="shared" si="113"/>
        <v>0</v>
      </c>
      <c r="N56" s="6">
        <f t="shared" si="113"/>
        <v>0</v>
      </c>
      <c r="O56" s="6">
        <f t="shared" si="113"/>
        <v>0</v>
      </c>
      <c r="P56" s="6">
        <f t="shared" si="113"/>
        <v>1</v>
      </c>
      <c r="Q56" s="6">
        <f t="shared" si="113"/>
        <v>0</v>
      </c>
      <c r="R56" s="6">
        <f t="shared" si="113"/>
        <v>0</v>
      </c>
      <c r="S56" s="6">
        <f t="shared" si="113"/>
        <v>0</v>
      </c>
      <c r="T56" s="6">
        <f t="shared" si="113"/>
        <v>0</v>
      </c>
      <c r="U56" s="6">
        <f t="shared" si="113"/>
        <v>0</v>
      </c>
      <c r="V56" s="6">
        <f t="shared" si="113"/>
        <v>0</v>
      </c>
      <c r="W56" s="6">
        <f t="shared" si="113"/>
        <v>0</v>
      </c>
      <c r="X56" s="6">
        <f t="shared" si="113"/>
        <v>0</v>
      </c>
      <c r="Y56" s="6">
        <f t="shared" si="113"/>
        <v>0</v>
      </c>
      <c r="Z56" s="6">
        <f t="shared" si="113"/>
        <v>0</v>
      </c>
      <c r="AA56" s="6">
        <f t="shared" si="113"/>
        <v>0</v>
      </c>
      <c r="AB56" s="6">
        <f t="shared" si="113"/>
        <v>0</v>
      </c>
      <c r="AC56" s="6">
        <f t="shared" si="113"/>
        <v>0</v>
      </c>
      <c r="AD56" s="6">
        <f t="shared" si="113"/>
        <v>0</v>
      </c>
      <c r="AE56" s="6">
        <f t="shared" si="113"/>
        <v>0</v>
      </c>
      <c r="AF56" s="6">
        <f t="shared" si="113"/>
        <v>0</v>
      </c>
      <c r="AG56" s="6">
        <f t="shared" si="113"/>
        <v>0</v>
      </c>
      <c r="AH56" s="6">
        <f t="shared" si="113"/>
        <v>0</v>
      </c>
      <c r="AI56" s="6">
        <f t="shared" si="113"/>
        <v>0</v>
      </c>
      <c r="AJ56" s="6">
        <f t="shared" si="113"/>
        <v>0</v>
      </c>
      <c r="AK56" s="6">
        <f t="shared" si="113"/>
        <v>0</v>
      </c>
      <c r="AL56" s="6">
        <f t="shared" si="113"/>
        <v>0</v>
      </c>
      <c r="AM56" s="6">
        <f t="shared" si="113"/>
        <v>0</v>
      </c>
      <c r="AN56" s="6">
        <f t="shared" si="113"/>
        <v>0</v>
      </c>
      <c r="AO56" s="6">
        <f t="shared" si="113"/>
        <v>0</v>
      </c>
      <c r="AP56" s="6">
        <f t="shared" ref="AP56:BU56" si="114" xml:space="preserve"> AO55</f>
        <v>0</v>
      </c>
      <c r="AQ56" s="6">
        <f t="shared" si="114"/>
        <v>0</v>
      </c>
      <c r="AR56" s="6">
        <f t="shared" si="114"/>
        <v>0</v>
      </c>
      <c r="AS56" s="6">
        <f t="shared" si="114"/>
        <v>0</v>
      </c>
      <c r="AT56" s="6">
        <f t="shared" si="114"/>
        <v>0</v>
      </c>
      <c r="AU56" s="6">
        <f t="shared" si="114"/>
        <v>0</v>
      </c>
      <c r="AV56" s="6">
        <f t="shared" si="114"/>
        <v>0</v>
      </c>
      <c r="AW56" s="6">
        <f t="shared" si="114"/>
        <v>0</v>
      </c>
      <c r="AX56" s="6">
        <f t="shared" si="114"/>
        <v>0</v>
      </c>
      <c r="AY56" s="6">
        <f t="shared" si="114"/>
        <v>0</v>
      </c>
      <c r="AZ56" s="6">
        <f t="shared" si="114"/>
        <v>0</v>
      </c>
      <c r="BA56" s="6">
        <f t="shared" si="114"/>
        <v>0</v>
      </c>
      <c r="BB56" s="6">
        <f t="shared" si="114"/>
        <v>0</v>
      </c>
      <c r="BC56" s="6">
        <f t="shared" si="114"/>
        <v>0</v>
      </c>
      <c r="BD56" s="6">
        <f t="shared" si="114"/>
        <v>0</v>
      </c>
      <c r="BE56" s="6">
        <f t="shared" si="114"/>
        <v>0</v>
      </c>
      <c r="BF56" s="6">
        <f t="shared" si="114"/>
        <v>0</v>
      </c>
      <c r="BG56" s="6">
        <f t="shared" si="114"/>
        <v>0</v>
      </c>
      <c r="BH56" s="6">
        <f t="shared" si="114"/>
        <v>0</v>
      </c>
      <c r="BI56" s="6">
        <f t="shared" si="114"/>
        <v>0</v>
      </c>
      <c r="BJ56" s="6">
        <f t="shared" si="114"/>
        <v>0</v>
      </c>
      <c r="BK56" s="6">
        <f t="shared" si="114"/>
        <v>0</v>
      </c>
      <c r="BL56" s="6">
        <f t="shared" si="114"/>
        <v>0</v>
      </c>
      <c r="BM56" s="6">
        <f t="shared" si="114"/>
        <v>0</v>
      </c>
      <c r="BN56" s="6">
        <f t="shared" si="114"/>
        <v>0</v>
      </c>
      <c r="BO56" s="6">
        <f t="shared" si="114"/>
        <v>0</v>
      </c>
      <c r="BP56" s="6">
        <f t="shared" si="114"/>
        <v>0</v>
      </c>
      <c r="BQ56" s="6">
        <f t="shared" si="114"/>
        <v>0</v>
      </c>
      <c r="BR56" s="6">
        <f t="shared" si="114"/>
        <v>0</v>
      </c>
      <c r="BS56" s="6">
        <f t="shared" si="114"/>
        <v>0</v>
      </c>
      <c r="BT56" s="6">
        <f t="shared" si="114"/>
        <v>0</v>
      </c>
      <c r="BU56" s="6">
        <f t="shared" si="114"/>
        <v>0</v>
      </c>
      <c r="BV56" s="6">
        <f t="shared" ref="BV56:DA56" si="115" xml:space="preserve"> BU55</f>
        <v>0</v>
      </c>
      <c r="BW56" s="6">
        <f t="shared" si="115"/>
        <v>0</v>
      </c>
      <c r="BX56" s="6">
        <f t="shared" si="115"/>
        <v>0</v>
      </c>
      <c r="BY56" s="6">
        <f t="shared" si="115"/>
        <v>0</v>
      </c>
      <c r="BZ56" s="6">
        <f t="shared" si="115"/>
        <v>0</v>
      </c>
      <c r="CA56" s="6">
        <f t="shared" si="115"/>
        <v>0</v>
      </c>
      <c r="CB56" s="6">
        <f t="shared" si="115"/>
        <v>0</v>
      </c>
      <c r="CC56" s="6">
        <f t="shared" si="115"/>
        <v>0</v>
      </c>
      <c r="CD56" s="6">
        <f t="shared" si="115"/>
        <v>0</v>
      </c>
      <c r="CE56" s="6">
        <f t="shared" si="115"/>
        <v>0</v>
      </c>
      <c r="CF56" s="6">
        <f t="shared" si="115"/>
        <v>0</v>
      </c>
      <c r="CG56" s="6">
        <f t="shared" si="115"/>
        <v>0</v>
      </c>
      <c r="CH56" s="6">
        <f t="shared" si="115"/>
        <v>0</v>
      </c>
      <c r="CI56" s="6">
        <f t="shared" si="115"/>
        <v>0</v>
      </c>
      <c r="CJ56" s="6">
        <f t="shared" si="115"/>
        <v>0</v>
      </c>
      <c r="CK56" s="6">
        <f t="shared" si="115"/>
        <v>0</v>
      </c>
      <c r="CL56" s="6">
        <f t="shared" si="115"/>
        <v>0</v>
      </c>
      <c r="CM56" s="6">
        <f t="shared" si="115"/>
        <v>0</v>
      </c>
      <c r="CN56" s="6">
        <f t="shared" si="115"/>
        <v>0</v>
      </c>
      <c r="CO56" s="6">
        <f t="shared" si="115"/>
        <v>0</v>
      </c>
      <c r="CP56" s="6">
        <f t="shared" si="115"/>
        <v>0</v>
      </c>
      <c r="CQ56" s="6">
        <f t="shared" si="115"/>
        <v>0</v>
      </c>
      <c r="CR56" s="6">
        <f t="shared" si="115"/>
        <v>0</v>
      </c>
      <c r="CS56" s="6">
        <f t="shared" si="115"/>
        <v>0</v>
      </c>
      <c r="CT56" s="6">
        <f t="shared" si="115"/>
        <v>0</v>
      </c>
      <c r="CU56" s="6">
        <f t="shared" si="115"/>
        <v>0</v>
      </c>
      <c r="CV56" s="6">
        <f t="shared" si="115"/>
        <v>0</v>
      </c>
      <c r="CW56" s="6">
        <f t="shared" si="115"/>
        <v>0</v>
      </c>
      <c r="CX56" s="6">
        <f t="shared" si="115"/>
        <v>0</v>
      </c>
      <c r="CY56" s="6">
        <f t="shared" si="115"/>
        <v>0</v>
      </c>
      <c r="CZ56" s="6">
        <f t="shared" si="115"/>
        <v>0</v>
      </c>
      <c r="DA56" s="6">
        <f t="shared" si="115"/>
        <v>0</v>
      </c>
      <c r="DB56" s="6">
        <f t="shared" ref="DB56:EG56" si="116" xml:space="preserve"> DA55</f>
        <v>0</v>
      </c>
      <c r="DC56" s="6">
        <f t="shared" si="116"/>
        <v>0</v>
      </c>
      <c r="DD56" s="6">
        <f t="shared" si="116"/>
        <v>0</v>
      </c>
      <c r="DE56" s="6">
        <f t="shared" si="116"/>
        <v>0</v>
      </c>
      <c r="DF56" s="6">
        <f t="shared" si="116"/>
        <v>0</v>
      </c>
      <c r="DG56" s="6">
        <f t="shared" si="116"/>
        <v>0</v>
      </c>
      <c r="DH56" s="6">
        <f t="shared" si="116"/>
        <v>0</v>
      </c>
      <c r="DI56" s="6">
        <f t="shared" si="116"/>
        <v>0</v>
      </c>
      <c r="DJ56" s="6">
        <f t="shared" si="116"/>
        <v>0</v>
      </c>
      <c r="DK56" s="6">
        <f t="shared" si="116"/>
        <v>0</v>
      </c>
      <c r="DL56" s="6">
        <f t="shared" si="116"/>
        <v>0</v>
      </c>
      <c r="DM56" s="6">
        <f t="shared" si="116"/>
        <v>0</v>
      </c>
      <c r="DN56" s="6">
        <f t="shared" si="116"/>
        <v>0</v>
      </c>
      <c r="DO56" s="6">
        <f t="shared" si="116"/>
        <v>0</v>
      </c>
      <c r="DP56" s="6">
        <f t="shared" si="116"/>
        <v>0</v>
      </c>
      <c r="DQ56" s="6">
        <f t="shared" si="116"/>
        <v>0</v>
      </c>
      <c r="DR56" s="6">
        <f t="shared" si="116"/>
        <v>0</v>
      </c>
      <c r="DS56" s="6">
        <f t="shared" si="116"/>
        <v>0</v>
      </c>
      <c r="DT56" s="6">
        <f t="shared" si="116"/>
        <v>0</v>
      </c>
      <c r="DU56" s="6">
        <f t="shared" si="116"/>
        <v>0</v>
      </c>
      <c r="DV56" s="6">
        <f t="shared" si="116"/>
        <v>0</v>
      </c>
      <c r="DW56" s="6">
        <f t="shared" si="116"/>
        <v>0</v>
      </c>
      <c r="DX56" s="6">
        <f t="shared" si="116"/>
        <v>0</v>
      </c>
      <c r="DY56" s="6">
        <f t="shared" si="116"/>
        <v>0</v>
      </c>
      <c r="DZ56" s="6">
        <f t="shared" si="116"/>
        <v>0</v>
      </c>
      <c r="EA56" s="6">
        <f t="shared" si="116"/>
        <v>0</v>
      </c>
      <c r="EB56" s="6">
        <f t="shared" si="116"/>
        <v>0</v>
      </c>
      <c r="EC56" s="6">
        <f t="shared" si="116"/>
        <v>0</v>
      </c>
      <c r="ED56" s="6">
        <f t="shared" si="116"/>
        <v>0</v>
      </c>
      <c r="EE56" s="6">
        <f t="shared" si="116"/>
        <v>0</v>
      </c>
      <c r="EF56" s="6">
        <f t="shared" si="116"/>
        <v>0</v>
      </c>
      <c r="EG56" s="6">
        <f t="shared" si="116"/>
        <v>0</v>
      </c>
      <c r="EH56" s="6">
        <f t="shared" ref="EH56:FM56" si="117" xml:space="preserve"> EG55</f>
        <v>0</v>
      </c>
      <c r="EI56" s="6">
        <f t="shared" si="117"/>
        <v>0</v>
      </c>
      <c r="EJ56" s="6">
        <f t="shared" si="117"/>
        <v>0</v>
      </c>
      <c r="EK56" s="6">
        <f t="shared" si="117"/>
        <v>0</v>
      </c>
      <c r="EL56" s="6">
        <f t="shared" si="117"/>
        <v>0</v>
      </c>
      <c r="EM56" s="6">
        <f t="shared" si="117"/>
        <v>0</v>
      </c>
      <c r="EN56" s="6">
        <f t="shared" si="117"/>
        <v>0</v>
      </c>
      <c r="EO56" s="6">
        <f t="shared" si="117"/>
        <v>0</v>
      </c>
      <c r="EP56" s="6">
        <f t="shared" si="117"/>
        <v>0</v>
      </c>
      <c r="EQ56" s="6">
        <f t="shared" si="117"/>
        <v>0</v>
      </c>
      <c r="ER56" s="6">
        <f t="shared" si="117"/>
        <v>0</v>
      </c>
      <c r="ES56" s="6">
        <f t="shared" si="117"/>
        <v>0</v>
      </c>
      <c r="ET56" s="6">
        <f t="shared" si="117"/>
        <v>0</v>
      </c>
      <c r="EU56" s="6">
        <f t="shared" si="117"/>
        <v>0</v>
      </c>
      <c r="EV56" s="6">
        <f t="shared" si="117"/>
        <v>0</v>
      </c>
      <c r="EW56" s="6">
        <f t="shared" si="117"/>
        <v>0</v>
      </c>
      <c r="EX56" s="6">
        <f t="shared" si="117"/>
        <v>0</v>
      </c>
      <c r="EY56" s="6">
        <f t="shared" si="117"/>
        <v>0</v>
      </c>
      <c r="EZ56" s="6">
        <f t="shared" si="117"/>
        <v>0</v>
      </c>
      <c r="FA56" s="6">
        <f t="shared" si="117"/>
        <v>0</v>
      </c>
      <c r="FB56" s="6">
        <f t="shared" si="117"/>
        <v>0</v>
      </c>
      <c r="FC56" s="6">
        <f t="shared" si="117"/>
        <v>0</v>
      </c>
      <c r="FD56" s="6">
        <f t="shared" si="117"/>
        <v>0</v>
      </c>
      <c r="FE56" s="6">
        <f t="shared" si="117"/>
        <v>0</v>
      </c>
      <c r="FF56" s="6">
        <f t="shared" si="117"/>
        <v>0</v>
      </c>
      <c r="FG56" s="6">
        <f t="shared" si="117"/>
        <v>0</v>
      </c>
      <c r="FH56" s="6">
        <f t="shared" si="117"/>
        <v>0</v>
      </c>
      <c r="FI56" s="6">
        <f t="shared" si="117"/>
        <v>0</v>
      </c>
      <c r="FJ56" s="6">
        <f t="shared" si="117"/>
        <v>0</v>
      </c>
      <c r="FK56" s="6">
        <f t="shared" si="117"/>
        <v>0</v>
      </c>
      <c r="FL56" s="6">
        <f t="shared" si="117"/>
        <v>0</v>
      </c>
      <c r="FM56" s="6">
        <f t="shared" si="117"/>
        <v>0</v>
      </c>
      <c r="FN56" s="6">
        <f t="shared" ref="FN56:GJ56" si="118" xml:space="preserve"> FM55</f>
        <v>0</v>
      </c>
      <c r="FO56" s="6">
        <f t="shared" si="118"/>
        <v>0</v>
      </c>
      <c r="FP56" s="6">
        <f t="shared" si="118"/>
        <v>0</v>
      </c>
      <c r="FQ56" s="6">
        <f t="shared" si="118"/>
        <v>0</v>
      </c>
      <c r="FR56" s="6">
        <f t="shared" si="118"/>
        <v>0</v>
      </c>
      <c r="FS56" s="6">
        <f t="shared" si="118"/>
        <v>0</v>
      </c>
      <c r="FT56" s="6">
        <f t="shared" si="118"/>
        <v>0</v>
      </c>
      <c r="FU56" s="6">
        <f t="shared" si="118"/>
        <v>0</v>
      </c>
      <c r="FV56" s="6">
        <f t="shared" si="118"/>
        <v>0</v>
      </c>
      <c r="FW56" s="6">
        <f t="shared" si="118"/>
        <v>0</v>
      </c>
      <c r="FX56" s="6">
        <f t="shared" si="118"/>
        <v>0</v>
      </c>
      <c r="FY56" s="6">
        <f t="shared" si="118"/>
        <v>0</v>
      </c>
      <c r="FZ56" s="6">
        <f t="shared" si="118"/>
        <v>0</v>
      </c>
      <c r="GA56" s="6">
        <f t="shared" si="118"/>
        <v>0</v>
      </c>
      <c r="GB56" s="6">
        <f t="shared" si="118"/>
        <v>0</v>
      </c>
      <c r="GC56" s="6">
        <f t="shared" si="118"/>
        <v>0</v>
      </c>
      <c r="GD56" s="6">
        <f t="shared" si="118"/>
        <v>0</v>
      </c>
      <c r="GE56" s="6">
        <f t="shared" si="118"/>
        <v>0</v>
      </c>
      <c r="GF56" s="6">
        <f t="shared" si="118"/>
        <v>0</v>
      </c>
      <c r="GG56" s="6">
        <f t="shared" si="118"/>
        <v>0</v>
      </c>
      <c r="GH56" s="6">
        <f t="shared" si="118"/>
        <v>0</v>
      </c>
      <c r="GI56" s="6">
        <f t="shared" si="118"/>
        <v>0</v>
      </c>
      <c r="GJ56" s="6">
        <f t="shared" si="118"/>
        <v>0</v>
      </c>
    </row>
    <row r="57" spans="1:192" outlineLevel="1" x14ac:dyDescent="0.35">
      <c r="E57" s="6"/>
      <c r="F57" s="6"/>
      <c r="G57" s="6"/>
      <c r="H57" s="6"/>
      <c r="I57" s="62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</row>
    <row r="58" spans="1:192" outlineLevel="1" collapsed="1" x14ac:dyDescent="0.35">
      <c r="B58" s="13" t="s">
        <v>154</v>
      </c>
      <c r="E58" s="6"/>
      <c r="F58" s="6"/>
      <c r="G58" s="6"/>
      <c r="H58" s="6"/>
      <c r="I58" s="62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</row>
    <row r="59" spans="1:192" s="478" customFormat="1" hidden="1" outlineLevel="2" x14ac:dyDescent="0.35">
      <c r="A59" s="534"/>
      <c r="B59" s="563"/>
      <c r="C59" s="535"/>
      <c r="D59" s="536"/>
      <c r="E59" s="564" t="str">
        <f xml:space="preserve"> InpC!E$19</f>
        <v>Financial close date</v>
      </c>
      <c r="F59" s="564">
        <f xml:space="preserve"> InpC!F$19</f>
        <v>46203</v>
      </c>
      <c r="G59" s="564" t="str">
        <f xml:space="preserve"> InpC!G$19</f>
        <v>date</v>
      </c>
      <c r="H59" s="538"/>
      <c r="I59" s="526"/>
      <c r="J59" s="538"/>
      <c r="K59" s="442"/>
      <c r="L59" s="442"/>
      <c r="M59" s="442"/>
      <c r="N59" s="442"/>
      <c r="O59" s="442"/>
      <c r="P59" s="442"/>
      <c r="Q59" s="442"/>
      <c r="R59" s="442"/>
      <c r="S59" s="442"/>
      <c r="T59" s="442"/>
      <c r="U59" s="442"/>
      <c r="V59" s="442"/>
      <c r="W59" s="442"/>
      <c r="X59" s="442"/>
      <c r="Y59" s="442"/>
      <c r="Z59" s="442"/>
      <c r="AA59" s="442"/>
      <c r="AB59" s="442"/>
      <c r="AC59" s="442"/>
      <c r="AD59" s="442"/>
      <c r="AE59" s="442"/>
      <c r="AF59" s="442"/>
      <c r="AG59" s="442"/>
      <c r="AH59" s="442"/>
      <c r="AI59" s="442"/>
      <c r="AJ59" s="442"/>
      <c r="AK59" s="442"/>
      <c r="AL59" s="442"/>
      <c r="AM59" s="442"/>
      <c r="AN59" s="442"/>
      <c r="AO59" s="442"/>
      <c r="AP59" s="442"/>
      <c r="AQ59" s="442"/>
      <c r="AR59" s="442"/>
      <c r="AS59" s="442"/>
      <c r="AT59" s="442"/>
      <c r="AU59" s="442"/>
      <c r="AV59" s="442"/>
      <c r="AW59" s="442"/>
      <c r="AX59" s="442"/>
      <c r="AY59" s="442"/>
      <c r="AZ59" s="442"/>
      <c r="BA59" s="442"/>
      <c r="BB59" s="442"/>
      <c r="BC59" s="442"/>
      <c r="BD59" s="442"/>
      <c r="BE59" s="442"/>
    </row>
    <row r="60" spans="1:192" s="523" customFormat="1" hidden="1" outlineLevel="2" x14ac:dyDescent="0.35">
      <c r="A60" s="547"/>
      <c r="B60" s="547"/>
      <c r="C60" s="548"/>
      <c r="D60" s="549"/>
      <c r="E60" s="552" t="str">
        <f xml:space="preserve"> InpC!E$20</f>
        <v>Construction period length</v>
      </c>
      <c r="F60" s="552">
        <f xml:space="preserve"> InpC!F$20</f>
        <v>42</v>
      </c>
      <c r="G60" s="552" t="str">
        <f xml:space="preserve"> InpC!G$20</f>
        <v>months</v>
      </c>
      <c r="H60" s="565"/>
      <c r="I60" s="551"/>
      <c r="J60" s="565"/>
      <c r="K60" s="565"/>
      <c r="L60" s="565"/>
      <c r="M60" s="565"/>
      <c r="N60" s="565"/>
      <c r="O60" s="565"/>
      <c r="P60" s="565"/>
      <c r="Q60" s="565"/>
      <c r="R60" s="565"/>
      <c r="S60" s="565"/>
      <c r="T60" s="565"/>
      <c r="U60" s="565"/>
      <c r="V60" s="565"/>
      <c r="W60" s="565"/>
      <c r="X60" s="565"/>
      <c r="Y60" s="565"/>
      <c r="Z60" s="565"/>
      <c r="AA60" s="565"/>
      <c r="AB60" s="565"/>
      <c r="AC60" s="565"/>
      <c r="AD60" s="565"/>
      <c r="AE60" s="565"/>
      <c r="AF60" s="565"/>
      <c r="AG60" s="565"/>
      <c r="AH60" s="565"/>
      <c r="AI60" s="565"/>
      <c r="AJ60" s="565"/>
      <c r="AK60" s="565"/>
      <c r="AL60" s="565"/>
      <c r="AM60" s="565"/>
      <c r="AN60" s="565"/>
      <c r="AO60" s="565"/>
      <c r="AP60" s="565"/>
      <c r="AQ60" s="565"/>
      <c r="AR60" s="565"/>
      <c r="AS60" s="565"/>
      <c r="AT60" s="565"/>
      <c r="AU60" s="565"/>
      <c r="AV60" s="565"/>
      <c r="AW60" s="565"/>
      <c r="AX60" s="565"/>
      <c r="AY60" s="565"/>
      <c r="AZ60" s="565"/>
      <c r="BA60" s="565"/>
      <c r="BB60" s="565"/>
      <c r="BC60" s="565"/>
      <c r="BD60" s="565"/>
      <c r="BE60" s="565"/>
    </row>
    <row r="61" spans="1:192" s="345" customFormat="1" hidden="1" outlineLevel="2" x14ac:dyDescent="0.35">
      <c r="A61" s="342"/>
      <c r="B61" s="342"/>
      <c r="C61" s="343"/>
      <c r="D61" s="344"/>
      <c r="E61" s="345" t="s">
        <v>152</v>
      </c>
      <c r="F61" s="345">
        <f xml:space="preserve"> EOMONTH(F59, F60)</f>
        <v>47483</v>
      </c>
      <c r="G61" s="345" t="s">
        <v>6</v>
      </c>
      <c r="I61" s="346"/>
    </row>
    <row r="62" spans="1:192" hidden="1" outlineLevel="2" x14ac:dyDescent="0.35">
      <c r="E62" s="6"/>
      <c r="F62" s="6"/>
      <c r="G62" s="6"/>
      <c r="H62" s="6"/>
      <c r="I62" s="62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</row>
    <row r="63" spans="1:192" hidden="1" outlineLevel="2" x14ac:dyDescent="0.35">
      <c r="A63" s="47"/>
      <c r="C63" s="48"/>
      <c r="D63" s="49"/>
      <c r="E63" s="40" t="str">
        <f t="shared" ref="E63:G63" si="119" xml:space="preserve"> E$61</f>
        <v>End of construction period date</v>
      </c>
      <c r="F63" s="40">
        <f t="shared" si="119"/>
        <v>47483</v>
      </c>
      <c r="G63" s="40" t="str">
        <f t="shared" si="119"/>
        <v>date</v>
      </c>
      <c r="H63" s="248"/>
      <c r="I63" s="248"/>
      <c r="J63" s="248"/>
      <c r="K63" s="248"/>
      <c r="L63" s="248"/>
      <c r="M63" s="248"/>
      <c r="N63" s="248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</row>
    <row r="64" spans="1:192" hidden="1" outlineLevel="2" x14ac:dyDescent="0.35">
      <c r="A64" s="43"/>
      <c r="C64" s="44"/>
      <c r="D64" s="45"/>
      <c r="E64" s="10" t="str">
        <f t="shared" ref="E64:AJ64" si="120" xml:space="preserve"> E$45</f>
        <v>Model period ending</v>
      </c>
      <c r="F64" s="10">
        <f t="shared" si="120"/>
        <v>0</v>
      </c>
      <c r="G64" s="10" t="str">
        <f t="shared" si="120"/>
        <v>date</v>
      </c>
      <c r="H64" s="10">
        <f t="shared" si="120"/>
        <v>0</v>
      </c>
      <c r="I64" s="120">
        <f t="shared" si="120"/>
        <v>0</v>
      </c>
      <c r="J64" s="10">
        <f t="shared" si="120"/>
        <v>46053</v>
      </c>
      <c r="K64" s="10">
        <f t="shared" si="120"/>
        <v>46081</v>
      </c>
      <c r="L64" s="10">
        <f t="shared" si="120"/>
        <v>46112</v>
      </c>
      <c r="M64" s="10">
        <f t="shared" si="120"/>
        <v>46142</v>
      </c>
      <c r="N64" s="10">
        <f t="shared" si="120"/>
        <v>46173</v>
      </c>
      <c r="O64" s="10">
        <f t="shared" si="120"/>
        <v>46203</v>
      </c>
      <c r="P64" s="10">
        <f t="shared" si="120"/>
        <v>46234</v>
      </c>
      <c r="Q64" s="10">
        <f t="shared" si="120"/>
        <v>46265</v>
      </c>
      <c r="R64" s="10">
        <f t="shared" si="120"/>
        <v>46295</v>
      </c>
      <c r="S64" s="10">
        <f t="shared" si="120"/>
        <v>46326</v>
      </c>
      <c r="T64" s="10">
        <f t="shared" si="120"/>
        <v>46356</v>
      </c>
      <c r="U64" s="10">
        <f t="shared" si="120"/>
        <v>46387</v>
      </c>
      <c r="V64" s="10">
        <f t="shared" si="120"/>
        <v>46418</v>
      </c>
      <c r="W64" s="10">
        <f t="shared" si="120"/>
        <v>46446</v>
      </c>
      <c r="X64" s="10">
        <f t="shared" si="120"/>
        <v>46477</v>
      </c>
      <c r="Y64" s="10">
        <f t="shared" si="120"/>
        <v>46507</v>
      </c>
      <c r="Z64" s="10">
        <f t="shared" si="120"/>
        <v>46538</v>
      </c>
      <c r="AA64" s="10">
        <f t="shared" si="120"/>
        <v>46568</v>
      </c>
      <c r="AB64" s="10">
        <f t="shared" si="120"/>
        <v>46599</v>
      </c>
      <c r="AC64" s="10">
        <f t="shared" si="120"/>
        <v>46630</v>
      </c>
      <c r="AD64" s="10">
        <f t="shared" si="120"/>
        <v>46660</v>
      </c>
      <c r="AE64" s="10">
        <f t="shared" si="120"/>
        <v>46691</v>
      </c>
      <c r="AF64" s="10">
        <f t="shared" si="120"/>
        <v>46721</v>
      </c>
      <c r="AG64" s="10">
        <f t="shared" si="120"/>
        <v>46752</v>
      </c>
      <c r="AH64" s="10">
        <f t="shared" si="120"/>
        <v>46783</v>
      </c>
      <c r="AI64" s="10">
        <f t="shared" si="120"/>
        <v>46812</v>
      </c>
      <c r="AJ64" s="10">
        <f t="shared" si="120"/>
        <v>46843</v>
      </c>
      <c r="AK64" s="10">
        <f t="shared" ref="AK64:BP64" si="121" xml:space="preserve"> AK$45</f>
        <v>46873</v>
      </c>
      <c r="AL64" s="10">
        <f t="shared" si="121"/>
        <v>46904</v>
      </c>
      <c r="AM64" s="10">
        <f t="shared" si="121"/>
        <v>46934</v>
      </c>
      <c r="AN64" s="10">
        <f t="shared" si="121"/>
        <v>46965</v>
      </c>
      <c r="AO64" s="10">
        <f t="shared" si="121"/>
        <v>46996</v>
      </c>
      <c r="AP64" s="10">
        <f t="shared" si="121"/>
        <v>47026</v>
      </c>
      <c r="AQ64" s="10">
        <f t="shared" si="121"/>
        <v>47057</v>
      </c>
      <c r="AR64" s="10">
        <f t="shared" si="121"/>
        <v>47087</v>
      </c>
      <c r="AS64" s="10">
        <f t="shared" si="121"/>
        <v>47118</v>
      </c>
      <c r="AT64" s="10">
        <f t="shared" si="121"/>
        <v>47149</v>
      </c>
      <c r="AU64" s="10">
        <f t="shared" si="121"/>
        <v>47177</v>
      </c>
      <c r="AV64" s="10">
        <f t="shared" si="121"/>
        <v>47208</v>
      </c>
      <c r="AW64" s="10">
        <f t="shared" si="121"/>
        <v>47238</v>
      </c>
      <c r="AX64" s="10">
        <f t="shared" si="121"/>
        <v>47269</v>
      </c>
      <c r="AY64" s="10">
        <f t="shared" si="121"/>
        <v>47299</v>
      </c>
      <c r="AZ64" s="10">
        <f t="shared" si="121"/>
        <v>47330</v>
      </c>
      <c r="BA64" s="10">
        <f t="shared" si="121"/>
        <v>47361</v>
      </c>
      <c r="BB64" s="10">
        <f t="shared" si="121"/>
        <v>47391</v>
      </c>
      <c r="BC64" s="10">
        <f t="shared" si="121"/>
        <v>47422</v>
      </c>
      <c r="BD64" s="10">
        <f t="shared" si="121"/>
        <v>47452</v>
      </c>
      <c r="BE64" s="10">
        <f t="shared" si="121"/>
        <v>47483</v>
      </c>
      <c r="BF64" s="10">
        <f t="shared" si="121"/>
        <v>47573</v>
      </c>
      <c r="BG64" s="10">
        <f t="shared" si="121"/>
        <v>47664</v>
      </c>
      <c r="BH64" s="10">
        <f t="shared" si="121"/>
        <v>47756</v>
      </c>
      <c r="BI64" s="10">
        <f t="shared" si="121"/>
        <v>47848</v>
      </c>
      <c r="BJ64" s="10">
        <f t="shared" si="121"/>
        <v>47938</v>
      </c>
      <c r="BK64" s="10">
        <f t="shared" si="121"/>
        <v>48029</v>
      </c>
      <c r="BL64" s="10">
        <f t="shared" si="121"/>
        <v>48121</v>
      </c>
      <c r="BM64" s="10">
        <f t="shared" si="121"/>
        <v>48213</v>
      </c>
      <c r="BN64" s="10">
        <f t="shared" si="121"/>
        <v>48304</v>
      </c>
      <c r="BO64" s="10">
        <f t="shared" si="121"/>
        <v>48395</v>
      </c>
      <c r="BP64" s="10">
        <f t="shared" si="121"/>
        <v>48487</v>
      </c>
      <c r="BQ64" s="10">
        <f t="shared" ref="BQ64:CV64" si="122" xml:space="preserve"> BQ$45</f>
        <v>48579</v>
      </c>
      <c r="BR64" s="10">
        <f t="shared" si="122"/>
        <v>48669</v>
      </c>
      <c r="BS64" s="10">
        <f t="shared" si="122"/>
        <v>48760</v>
      </c>
      <c r="BT64" s="10">
        <f t="shared" si="122"/>
        <v>48852</v>
      </c>
      <c r="BU64" s="10">
        <f t="shared" si="122"/>
        <v>48944</v>
      </c>
      <c r="BV64" s="10">
        <f t="shared" si="122"/>
        <v>49034</v>
      </c>
      <c r="BW64" s="10">
        <f t="shared" si="122"/>
        <v>49125</v>
      </c>
      <c r="BX64" s="10">
        <f t="shared" si="122"/>
        <v>49217</v>
      </c>
      <c r="BY64" s="10">
        <f t="shared" si="122"/>
        <v>49309</v>
      </c>
      <c r="BZ64" s="10">
        <f t="shared" si="122"/>
        <v>49399</v>
      </c>
      <c r="CA64" s="10">
        <f t="shared" si="122"/>
        <v>49490</v>
      </c>
      <c r="CB64" s="10">
        <f t="shared" si="122"/>
        <v>49582</v>
      </c>
      <c r="CC64" s="10">
        <f t="shared" si="122"/>
        <v>49674</v>
      </c>
      <c r="CD64" s="10">
        <f t="shared" si="122"/>
        <v>49765</v>
      </c>
      <c r="CE64" s="10">
        <f t="shared" si="122"/>
        <v>49856</v>
      </c>
      <c r="CF64" s="10">
        <f t="shared" si="122"/>
        <v>49948</v>
      </c>
      <c r="CG64" s="10">
        <f t="shared" si="122"/>
        <v>50040</v>
      </c>
      <c r="CH64" s="10">
        <f t="shared" si="122"/>
        <v>50130</v>
      </c>
      <c r="CI64" s="10">
        <f t="shared" si="122"/>
        <v>50221</v>
      </c>
      <c r="CJ64" s="10">
        <f t="shared" si="122"/>
        <v>50313</v>
      </c>
      <c r="CK64" s="10">
        <f t="shared" si="122"/>
        <v>50405</v>
      </c>
      <c r="CL64" s="10">
        <f t="shared" si="122"/>
        <v>50495</v>
      </c>
      <c r="CM64" s="10">
        <f t="shared" si="122"/>
        <v>50586</v>
      </c>
      <c r="CN64" s="10">
        <f t="shared" si="122"/>
        <v>50678</v>
      </c>
      <c r="CO64" s="10">
        <f t="shared" si="122"/>
        <v>50770</v>
      </c>
      <c r="CP64" s="10">
        <f t="shared" si="122"/>
        <v>50860</v>
      </c>
      <c r="CQ64" s="10">
        <f t="shared" si="122"/>
        <v>50951</v>
      </c>
      <c r="CR64" s="10">
        <f t="shared" si="122"/>
        <v>51043</v>
      </c>
      <c r="CS64" s="10">
        <f t="shared" si="122"/>
        <v>51135</v>
      </c>
      <c r="CT64" s="10">
        <f t="shared" si="122"/>
        <v>51226</v>
      </c>
      <c r="CU64" s="10">
        <f t="shared" si="122"/>
        <v>51317</v>
      </c>
      <c r="CV64" s="10">
        <f t="shared" si="122"/>
        <v>51409</v>
      </c>
      <c r="CW64" s="10">
        <f t="shared" ref="CW64:EB64" si="123" xml:space="preserve"> CW$45</f>
        <v>51501</v>
      </c>
      <c r="CX64" s="10">
        <f t="shared" si="123"/>
        <v>51591</v>
      </c>
      <c r="CY64" s="10">
        <f t="shared" si="123"/>
        <v>51682</v>
      </c>
      <c r="CZ64" s="10">
        <f t="shared" si="123"/>
        <v>51774</v>
      </c>
      <c r="DA64" s="10">
        <f t="shared" si="123"/>
        <v>51866</v>
      </c>
      <c r="DB64" s="10">
        <f t="shared" si="123"/>
        <v>51956</v>
      </c>
      <c r="DC64" s="10">
        <f t="shared" si="123"/>
        <v>52047</v>
      </c>
      <c r="DD64" s="10">
        <f t="shared" si="123"/>
        <v>52139</v>
      </c>
      <c r="DE64" s="10">
        <f t="shared" si="123"/>
        <v>52231</v>
      </c>
      <c r="DF64" s="10">
        <f t="shared" si="123"/>
        <v>52321</v>
      </c>
      <c r="DG64" s="10">
        <f t="shared" si="123"/>
        <v>52412</v>
      </c>
      <c r="DH64" s="10">
        <f t="shared" si="123"/>
        <v>52504</v>
      </c>
      <c r="DI64" s="10">
        <f t="shared" si="123"/>
        <v>52596</v>
      </c>
      <c r="DJ64" s="10">
        <f t="shared" si="123"/>
        <v>52687</v>
      </c>
      <c r="DK64" s="10">
        <f t="shared" si="123"/>
        <v>52778</v>
      </c>
      <c r="DL64" s="10">
        <f t="shared" si="123"/>
        <v>52870</v>
      </c>
      <c r="DM64" s="10">
        <f t="shared" si="123"/>
        <v>52962</v>
      </c>
      <c r="DN64" s="10">
        <f t="shared" si="123"/>
        <v>53052</v>
      </c>
      <c r="DO64" s="10">
        <f t="shared" si="123"/>
        <v>53143</v>
      </c>
      <c r="DP64" s="10">
        <f t="shared" si="123"/>
        <v>53235</v>
      </c>
      <c r="DQ64" s="10">
        <f t="shared" si="123"/>
        <v>53327</v>
      </c>
      <c r="DR64" s="10">
        <f t="shared" si="123"/>
        <v>53417</v>
      </c>
      <c r="DS64" s="10">
        <f t="shared" si="123"/>
        <v>53508</v>
      </c>
      <c r="DT64" s="10">
        <f t="shared" si="123"/>
        <v>53600</v>
      </c>
      <c r="DU64" s="10">
        <f t="shared" si="123"/>
        <v>53692</v>
      </c>
      <c r="DV64" s="10">
        <f t="shared" si="123"/>
        <v>53782</v>
      </c>
      <c r="DW64" s="10">
        <f t="shared" si="123"/>
        <v>53873</v>
      </c>
      <c r="DX64" s="10">
        <f t="shared" si="123"/>
        <v>53965</v>
      </c>
      <c r="DY64" s="10">
        <f t="shared" si="123"/>
        <v>54057</v>
      </c>
      <c r="DZ64" s="10">
        <f t="shared" si="123"/>
        <v>54148</v>
      </c>
      <c r="EA64" s="10">
        <f t="shared" si="123"/>
        <v>54239</v>
      </c>
      <c r="EB64" s="10">
        <f t="shared" si="123"/>
        <v>54331</v>
      </c>
      <c r="EC64" s="10">
        <f t="shared" ref="EC64:FH64" si="124" xml:space="preserve"> EC$45</f>
        <v>54423</v>
      </c>
      <c r="ED64" s="10">
        <f t="shared" si="124"/>
        <v>54513</v>
      </c>
      <c r="EE64" s="10">
        <f t="shared" si="124"/>
        <v>54604</v>
      </c>
      <c r="EF64" s="10">
        <f t="shared" si="124"/>
        <v>54696</v>
      </c>
      <c r="EG64" s="10">
        <f t="shared" si="124"/>
        <v>54788</v>
      </c>
      <c r="EH64" s="10">
        <f t="shared" si="124"/>
        <v>54878</v>
      </c>
      <c r="EI64" s="10">
        <f t="shared" si="124"/>
        <v>54969</v>
      </c>
      <c r="EJ64" s="10">
        <f t="shared" si="124"/>
        <v>55061</v>
      </c>
      <c r="EK64" s="10">
        <f t="shared" si="124"/>
        <v>55153</v>
      </c>
      <c r="EL64" s="10">
        <f t="shared" si="124"/>
        <v>55243</v>
      </c>
      <c r="EM64" s="10">
        <f t="shared" si="124"/>
        <v>55334</v>
      </c>
      <c r="EN64" s="10">
        <f t="shared" si="124"/>
        <v>55426</v>
      </c>
      <c r="EO64" s="10">
        <f t="shared" si="124"/>
        <v>55518</v>
      </c>
      <c r="EP64" s="10">
        <f t="shared" si="124"/>
        <v>55609</v>
      </c>
      <c r="EQ64" s="10">
        <f t="shared" si="124"/>
        <v>55700</v>
      </c>
      <c r="ER64" s="10">
        <f t="shared" si="124"/>
        <v>55792</v>
      </c>
      <c r="ES64" s="10">
        <f t="shared" si="124"/>
        <v>55884</v>
      </c>
      <c r="ET64" s="10">
        <f t="shared" si="124"/>
        <v>55974</v>
      </c>
      <c r="EU64" s="10">
        <f t="shared" si="124"/>
        <v>56065</v>
      </c>
      <c r="EV64" s="10">
        <f t="shared" si="124"/>
        <v>56157</v>
      </c>
      <c r="EW64" s="10">
        <f t="shared" si="124"/>
        <v>56249</v>
      </c>
      <c r="EX64" s="10">
        <f t="shared" si="124"/>
        <v>56339</v>
      </c>
      <c r="EY64" s="10">
        <f t="shared" si="124"/>
        <v>56430</v>
      </c>
      <c r="EZ64" s="10">
        <f t="shared" si="124"/>
        <v>56522</v>
      </c>
      <c r="FA64" s="10">
        <f t="shared" si="124"/>
        <v>56614</v>
      </c>
      <c r="FB64" s="10">
        <f t="shared" si="124"/>
        <v>56704</v>
      </c>
      <c r="FC64" s="10">
        <f t="shared" si="124"/>
        <v>56795</v>
      </c>
      <c r="FD64" s="10">
        <f t="shared" si="124"/>
        <v>56887</v>
      </c>
      <c r="FE64" s="10">
        <f t="shared" si="124"/>
        <v>56979</v>
      </c>
      <c r="FF64" s="10">
        <f t="shared" si="124"/>
        <v>57070</v>
      </c>
      <c r="FG64" s="10">
        <f t="shared" si="124"/>
        <v>57161</v>
      </c>
      <c r="FH64" s="10">
        <f t="shared" si="124"/>
        <v>57253</v>
      </c>
      <c r="FI64" s="10">
        <f t="shared" ref="FI64:GJ64" si="125" xml:space="preserve"> FI$45</f>
        <v>57345</v>
      </c>
      <c r="FJ64" s="10">
        <f t="shared" si="125"/>
        <v>57435</v>
      </c>
      <c r="FK64" s="10">
        <f t="shared" si="125"/>
        <v>57526</v>
      </c>
      <c r="FL64" s="10">
        <f t="shared" si="125"/>
        <v>57618</v>
      </c>
      <c r="FM64" s="10">
        <f t="shared" si="125"/>
        <v>57710</v>
      </c>
      <c r="FN64" s="10">
        <f t="shared" si="125"/>
        <v>57800</v>
      </c>
      <c r="FO64" s="10">
        <f t="shared" si="125"/>
        <v>57891</v>
      </c>
      <c r="FP64" s="10">
        <f t="shared" si="125"/>
        <v>57983</v>
      </c>
      <c r="FQ64" s="10">
        <f t="shared" si="125"/>
        <v>58075</v>
      </c>
      <c r="FR64" s="10">
        <f t="shared" si="125"/>
        <v>58165</v>
      </c>
      <c r="FS64" s="10">
        <f t="shared" si="125"/>
        <v>58256</v>
      </c>
      <c r="FT64" s="10">
        <f t="shared" si="125"/>
        <v>58348</v>
      </c>
      <c r="FU64" s="10">
        <f t="shared" si="125"/>
        <v>58440</v>
      </c>
      <c r="FV64" s="10">
        <f t="shared" si="125"/>
        <v>58531</v>
      </c>
      <c r="FW64" s="10">
        <f t="shared" si="125"/>
        <v>58622</v>
      </c>
      <c r="FX64" s="10">
        <f t="shared" si="125"/>
        <v>58714</v>
      </c>
      <c r="FY64" s="10">
        <f t="shared" si="125"/>
        <v>58806</v>
      </c>
      <c r="FZ64" s="10">
        <f t="shared" si="125"/>
        <v>58896</v>
      </c>
      <c r="GA64" s="10">
        <f t="shared" si="125"/>
        <v>58987</v>
      </c>
      <c r="GB64" s="10">
        <f t="shared" si="125"/>
        <v>59079</v>
      </c>
      <c r="GC64" s="10">
        <f t="shared" si="125"/>
        <v>59171</v>
      </c>
      <c r="GD64" s="10">
        <f t="shared" si="125"/>
        <v>59261</v>
      </c>
      <c r="GE64" s="10">
        <f t="shared" si="125"/>
        <v>59352</v>
      </c>
      <c r="GF64" s="10">
        <f t="shared" si="125"/>
        <v>59444</v>
      </c>
      <c r="GG64" s="10">
        <f t="shared" si="125"/>
        <v>59536</v>
      </c>
      <c r="GH64" s="10">
        <f t="shared" si="125"/>
        <v>59626</v>
      </c>
      <c r="GI64" s="10">
        <f t="shared" si="125"/>
        <v>59717</v>
      </c>
      <c r="GJ64" s="10">
        <f t="shared" si="125"/>
        <v>59809</v>
      </c>
    </row>
    <row r="65" spans="1:192" s="159" customFormat="1" hidden="1" outlineLevel="2" x14ac:dyDescent="0.35">
      <c r="A65" s="191"/>
      <c r="B65" s="191"/>
      <c r="C65" s="192"/>
      <c r="D65" s="193"/>
      <c r="E65" s="159" t="s">
        <v>154</v>
      </c>
      <c r="G65" s="159" t="s">
        <v>5</v>
      </c>
      <c r="H65" s="159">
        <f xml:space="preserve"> SUM(J65:GJ65)</f>
        <v>1</v>
      </c>
      <c r="I65" s="194"/>
      <c r="J65" s="159">
        <f t="shared" ref="J65:AO65" si="126" xml:space="preserve"> IF(AND(I64 &lt; $F63, J64 &gt;= $F63), 1, 0)</f>
        <v>0</v>
      </c>
      <c r="K65" s="159">
        <f t="shared" si="126"/>
        <v>0</v>
      </c>
      <c r="L65" s="159">
        <f t="shared" si="126"/>
        <v>0</v>
      </c>
      <c r="M65" s="159">
        <f t="shared" si="126"/>
        <v>0</v>
      </c>
      <c r="N65" s="159">
        <f t="shared" si="126"/>
        <v>0</v>
      </c>
      <c r="O65" s="159">
        <f t="shared" si="126"/>
        <v>0</v>
      </c>
      <c r="P65" s="159">
        <f t="shared" si="126"/>
        <v>0</v>
      </c>
      <c r="Q65" s="159">
        <f t="shared" si="126"/>
        <v>0</v>
      </c>
      <c r="R65" s="159">
        <f t="shared" si="126"/>
        <v>0</v>
      </c>
      <c r="S65" s="159">
        <f t="shared" si="126"/>
        <v>0</v>
      </c>
      <c r="T65" s="159">
        <f t="shared" si="126"/>
        <v>0</v>
      </c>
      <c r="U65" s="159">
        <f t="shared" si="126"/>
        <v>0</v>
      </c>
      <c r="V65" s="159">
        <f t="shared" si="126"/>
        <v>0</v>
      </c>
      <c r="W65" s="159">
        <f t="shared" si="126"/>
        <v>0</v>
      </c>
      <c r="X65" s="159">
        <f t="shared" si="126"/>
        <v>0</v>
      </c>
      <c r="Y65" s="159">
        <f t="shared" si="126"/>
        <v>0</v>
      </c>
      <c r="Z65" s="159">
        <f t="shared" si="126"/>
        <v>0</v>
      </c>
      <c r="AA65" s="159">
        <f t="shared" si="126"/>
        <v>0</v>
      </c>
      <c r="AB65" s="159">
        <f t="shared" si="126"/>
        <v>0</v>
      </c>
      <c r="AC65" s="159">
        <f t="shared" si="126"/>
        <v>0</v>
      </c>
      <c r="AD65" s="159">
        <f t="shared" si="126"/>
        <v>0</v>
      </c>
      <c r="AE65" s="159">
        <f t="shared" si="126"/>
        <v>0</v>
      </c>
      <c r="AF65" s="159">
        <f t="shared" si="126"/>
        <v>0</v>
      </c>
      <c r="AG65" s="159">
        <f t="shared" si="126"/>
        <v>0</v>
      </c>
      <c r="AH65" s="159">
        <f t="shared" si="126"/>
        <v>0</v>
      </c>
      <c r="AI65" s="159">
        <f t="shared" si="126"/>
        <v>0</v>
      </c>
      <c r="AJ65" s="159">
        <f t="shared" si="126"/>
        <v>0</v>
      </c>
      <c r="AK65" s="159">
        <f t="shared" si="126"/>
        <v>0</v>
      </c>
      <c r="AL65" s="159">
        <f t="shared" si="126"/>
        <v>0</v>
      </c>
      <c r="AM65" s="159">
        <f t="shared" si="126"/>
        <v>0</v>
      </c>
      <c r="AN65" s="159">
        <f t="shared" si="126"/>
        <v>0</v>
      </c>
      <c r="AO65" s="159">
        <f t="shared" si="126"/>
        <v>0</v>
      </c>
      <c r="AP65" s="159">
        <f t="shared" ref="AP65:BU65" si="127" xml:space="preserve"> IF(AND(AO64 &lt; $F63, AP64 &gt;= $F63), 1, 0)</f>
        <v>0</v>
      </c>
      <c r="AQ65" s="159">
        <f t="shared" si="127"/>
        <v>0</v>
      </c>
      <c r="AR65" s="159">
        <f t="shared" si="127"/>
        <v>0</v>
      </c>
      <c r="AS65" s="159">
        <f t="shared" si="127"/>
        <v>0</v>
      </c>
      <c r="AT65" s="159">
        <f t="shared" si="127"/>
        <v>0</v>
      </c>
      <c r="AU65" s="159">
        <f t="shared" si="127"/>
        <v>0</v>
      </c>
      <c r="AV65" s="159">
        <f t="shared" si="127"/>
        <v>0</v>
      </c>
      <c r="AW65" s="159">
        <f t="shared" si="127"/>
        <v>0</v>
      </c>
      <c r="AX65" s="159">
        <f t="shared" si="127"/>
        <v>0</v>
      </c>
      <c r="AY65" s="159">
        <f t="shared" si="127"/>
        <v>0</v>
      </c>
      <c r="AZ65" s="159">
        <f t="shared" si="127"/>
        <v>0</v>
      </c>
      <c r="BA65" s="159">
        <f t="shared" si="127"/>
        <v>0</v>
      </c>
      <c r="BB65" s="159">
        <f t="shared" si="127"/>
        <v>0</v>
      </c>
      <c r="BC65" s="159">
        <f t="shared" si="127"/>
        <v>0</v>
      </c>
      <c r="BD65" s="159">
        <f t="shared" si="127"/>
        <v>0</v>
      </c>
      <c r="BE65" s="159">
        <f t="shared" si="127"/>
        <v>1</v>
      </c>
      <c r="BF65" s="159">
        <f t="shared" si="127"/>
        <v>0</v>
      </c>
      <c r="BG65" s="159">
        <f t="shared" si="127"/>
        <v>0</v>
      </c>
      <c r="BH65" s="159">
        <f t="shared" si="127"/>
        <v>0</v>
      </c>
      <c r="BI65" s="159">
        <f t="shared" si="127"/>
        <v>0</v>
      </c>
      <c r="BJ65" s="159">
        <f t="shared" si="127"/>
        <v>0</v>
      </c>
      <c r="BK65" s="159">
        <f t="shared" si="127"/>
        <v>0</v>
      </c>
      <c r="BL65" s="159">
        <f t="shared" si="127"/>
        <v>0</v>
      </c>
      <c r="BM65" s="159">
        <f t="shared" si="127"/>
        <v>0</v>
      </c>
      <c r="BN65" s="159">
        <f t="shared" si="127"/>
        <v>0</v>
      </c>
      <c r="BO65" s="159">
        <f t="shared" si="127"/>
        <v>0</v>
      </c>
      <c r="BP65" s="159">
        <f t="shared" si="127"/>
        <v>0</v>
      </c>
      <c r="BQ65" s="159">
        <f t="shared" si="127"/>
        <v>0</v>
      </c>
      <c r="BR65" s="159">
        <f t="shared" si="127"/>
        <v>0</v>
      </c>
      <c r="BS65" s="159">
        <f t="shared" si="127"/>
        <v>0</v>
      </c>
      <c r="BT65" s="159">
        <f t="shared" si="127"/>
        <v>0</v>
      </c>
      <c r="BU65" s="159">
        <f t="shared" si="127"/>
        <v>0</v>
      </c>
      <c r="BV65" s="159">
        <f t="shared" ref="BV65:DA65" si="128" xml:space="preserve"> IF(AND(BU64 &lt; $F63, BV64 &gt;= $F63), 1, 0)</f>
        <v>0</v>
      </c>
      <c r="BW65" s="159">
        <f t="shared" si="128"/>
        <v>0</v>
      </c>
      <c r="BX65" s="159">
        <f t="shared" si="128"/>
        <v>0</v>
      </c>
      <c r="BY65" s="159">
        <f t="shared" si="128"/>
        <v>0</v>
      </c>
      <c r="BZ65" s="159">
        <f t="shared" si="128"/>
        <v>0</v>
      </c>
      <c r="CA65" s="159">
        <f t="shared" si="128"/>
        <v>0</v>
      </c>
      <c r="CB65" s="159">
        <f t="shared" si="128"/>
        <v>0</v>
      </c>
      <c r="CC65" s="159">
        <f t="shared" si="128"/>
        <v>0</v>
      </c>
      <c r="CD65" s="159">
        <f t="shared" si="128"/>
        <v>0</v>
      </c>
      <c r="CE65" s="159">
        <f t="shared" si="128"/>
        <v>0</v>
      </c>
      <c r="CF65" s="159">
        <f t="shared" si="128"/>
        <v>0</v>
      </c>
      <c r="CG65" s="159">
        <f t="shared" si="128"/>
        <v>0</v>
      </c>
      <c r="CH65" s="159">
        <f t="shared" si="128"/>
        <v>0</v>
      </c>
      <c r="CI65" s="159">
        <f t="shared" si="128"/>
        <v>0</v>
      </c>
      <c r="CJ65" s="159">
        <f t="shared" si="128"/>
        <v>0</v>
      </c>
      <c r="CK65" s="159">
        <f t="shared" si="128"/>
        <v>0</v>
      </c>
      <c r="CL65" s="159">
        <f t="shared" si="128"/>
        <v>0</v>
      </c>
      <c r="CM65" s="159">
        <f t="shared" si="128"/>
        <v>0</v>
      </c>
      <c r="CN65" s="159">
        <f t="shared" si="128"/>
        <v>0</v>
      </c>
      <c r="CO65" s="159">
        <f t="shared" si="128"/>
        <v>0</v>
      </c>
      <c r="CP65" s="159">
        <f t="shared" si="128"/>
        <v>0</v>
      </c>
      <c r="CQ65" s="159">
        <f t="shared" si="128"/>
        <v>0</v>
      </c>
      <c r="CR65" s="159">
        <f t="shared" si="128"/>
        <v>0</v>
      </c>
      <c r="CS65" s="159">
        <f t="shared" si="128"/>
        <v>0</v>
      </c>
      <c r="CT65" s="159">
        <f t="shared" si="128"/>
        <v>0</v>
      </c>
      <c r="CU65" s="159">
        <f t="shared" si="128"/>
        <v>0</v>
      </c>
      <c r="CV65" s="159">
        <f t="shared" si="128"/>
        <v>0</v>
      </c>
      <c r="CW65" s="159">
        <f t="shared" si="128"/>
        <v>0</v>
      </c>
      <c r="CX65" s="159">
        <f t="shared" si="128"/>
        <v>0</v>
      </c>
      <c r="CY65" s="159">
        <f t="shared" si="128"/>
        <v>0</v>
      </c>
      <c r="CZ65" s="159">
        <f t="shared" si="128"/>
        <v>0</v>
      </c>
      <c r="DA65" s="159">
        <f t="shared" si="128"/>
        <v>0</v>
      </c>
      <c r="DB65" s="159">
        <f t="shared" ref="DB65:EG65" si="129" xml:space="preserve"> IF(AND(DA64 &lt; $F63, DB64 &gt;= $F63), 1, 0)</f>
        <v>0</v>
      </c>
      <c r="DC65" s="159">
        <f t="shared" si="129"/>
        <v>0</v>
      </c>
      <c r="DD65" s="159">
        <f t="shared" si="129"/>
        <v>0</v>
      </c>
      <c r="DE65" s="159">
        <f t="shared" si="129"/>
        <v>0</v>
      </c>
      <c r="DF65" s="159">
        <f t="shared" si="129"/>
        <v>0</v>
      </c>
      <c r="DG65" s="159">
        <f t="shared" si="129"/>
        <v>0</v>
      </c>
      <c r="DH65" s="159">
        <f t="shared" si="129"/>
        <v>0</v>
      </c>
      <c r="DI65" s="159">
        <f t="shared" si="129"/>
        <v>0</v>
      </c>
      <c r="DJ65" s="159">
        <f t="shared" si="129"/>
        <v>0</v>
      </c>
      <c r="DK65" s="159">
        <f t="shared" si="129"/>
        <v>0</v>
      </c>
      <c r="DL65" s="159">
        <f t="shared" si="129"/>
        <v>0</v>
      </c>
      <c r="DM65" s="159">
        <f t="shared" si="129"/>
        <v>0</v>
      </c>
      <c r="DN65" s="159">
        <f t="shared" si="129"/>
        <v>0</v>
      </c>
      <c r="DO65" s="159">
        <f t="shared" si="129"/>
        <v>0</v>
      </c>
      <c r="DP65" s="159">
        <f t="shared" si="129"/>
        <v>0</v>
      </c>
      <c r="DQ65" s="159">
        <f t="shared" si="129"/>
        <v>0</v>
      </c>
      <c r="DR65" s="159">
        <f t="shared" si="129"/>
        <v>0</v>
      </c>
      <c r="DS65" s="159">
        <f t="shared" si="129"/>
        <v>0</v>
      </c>
      <c r="DT65" s="159">
        <f t="shared" si="129"/>
        <v>0</v>
      </c>
      <c r="DU65" s="159">
        <f t="shared" si="129"/>
        <v>0</v>
      </c>
      <c r="DV65" s="159">
        <f t="shared" si="129"/>
        <v>0</v>
      </c>
      <c r="DW65" s="159">
        <f t="shared" si="129"/>
        <v>0</v>
      </c>
      <c r="DX65" s="159">
        <f t="shared" si="129"/>
        <v>0</v>
      </c>
      <c r="DY65" s="159">
        <f t="shared" si="129"/>
        <v>0</v>
      </c>
      <c r="DZ65" s="159">
        <f t="shared" si="129"/>
        <v>0</v>
      </c>
      <c r="EA65" s="159">
        <f t="shared" si="129"/>
        <v>0</v>
      </c>
      <c r="EB65" s="159">
        <f t="shared" si="129"/>
        <v>0</v>
      </c>
      <c r="EC65" s="159">
        <f t="shared" si="129"/>
        <v>0</v>
      </c>
      <c r="ED65" s="159">
        <f t="shared" si="129"/>
        <v>0</v>
      </c>
      <c r="EE65" s="159">
        <f t="shared" si="129"/>
        <v>0</v>
      </c>
      <c r="EF65" s="159">
        <f t="shared" si="129"/>
        <v>0</v>
      </c>
      <c r="EG65" s="159">
        <f t="shared" si="129"/>
        <v>0</v>
      </c>
      <c r="EH65" s="159">
        <f t="shared" ref="EH65:FM65" si="130" xml:space="preserve"> IF(AND(EG64 &lt; $F63, EH64 &gt;= $F63), 1, 0)</f>
        <v>0</v>
      </c>
      <c r="EI65" s="159">
        <f t="shared" si="130"/>
        <v>0</v>
      </c>
      <c r="EJ65" s="159">
        <f t="shared" si="130"/>
        <v>0</v>
      </c>
      <c r="EK65" s="159">
        <f t="shared" si="130"/>
        <v>0</v>
      </c>
      <c r="EL65" s="159">
        <f t="shared" si="130"/>
        <v>0</v>
      </c>
      <c r="EM65" s="159">
        <f t="shared" si="130"/>
        <v>0</v>
      </c>
      <c r="EN65" s="159">
        <f t="shared" si="130"/>
        <v>0</v>
      </c>
      <c r="EO65" s="159">
        <f t="shared" si="130"/>
        <v>0</v>
      </c>
      <c r="EP65" s="159">
        <f t="shared" si="130"/>
        <v>0</v>
      </c>
      <c r="EQ65" s="159">
        <f t="shared" si="130"/>
        <v>0</v>
      </c>
      <c r="ER65" s="159">
        <f t="shared" si="130"/>
        <v>0</v>
      </c>
      <c r="ES65" s="159">
        <f t="shared" si="130"/>
        <v>0</v>
      </c>
      <c r="ET65" s="159">
        <f t="shared" si="130"/>
        <v>0</v>
      </c>
      <c r="EU65" s="159">
        <f t="shared" si="130"/>
        <v>0</v>
      </c>
      <c r="EV65" s="159">
        <f t="shared" si="130"/>
        <v>0</v>
      </c>
      <c r="EW65" s="159">
        <f t="shared" si="130"/>
        <v>0</v>
      </c>
      <c r="EX65" s="159">
        <f t="shared" si="130"/>
        <v>0</v>
      </c>
      <c r="EY65" s="159">
        <f t="shared" si="130"/>
        <v>0</v>
      </c>
      <c r="EZ65" s="159">
        <f t="shared" si="130"/>
        <v>0</v>
      </c>
      <c r="FA65" s="159">
        <f t="shared" si="130"/>
        <v>0</v>
      </c>
      <c r="FB65" s="159">
        <f t="shared" si="130"/>
        <v>0</v>
      </c>
      <c r="FC65" s="159">
        <f t="shared" si="130"/>
        <v>0</v>
      </c>
      <c r="FD65" s="159">
        <f t="shared" si="130"/>
        <v>0</v>
      </c>
      <c r="FE65" s="159">
        <f t="shared" si="130"/>
        <v>0</v>
      </c>
      <c r="FF65" s="159">
        <f t="shared" si="130"/>
        <v>0</v>
      </c>
      <c r="FG65" s="159">
        <f t="shared" si="130"/>
        <v>0</v>
      </c>
      <c r="FH65" s="159">
        <f t="shared" si="130"/>
        <v>0</v>
      </c>
      <c r="FI65" s="159">
        <f t="shared" si="130"/>
        <v>0</v>
      </c>
      <c r="FJ65" s="159">
        <f t="shared" si="130"/>
        <v>0</v>
      </c>
      <c r="FK65" s="159">
        <f t="shared" si="130"/>
        <v>0</v>
      </c>
      <c r="FL65" s="159">
        <f t="shared" si="130"/>
        <v>0</v>
      </c>
      <c r="FM65" s="159">
        <f t="shared" si="130"/>
        <v>0</v>
      </c>
      <c r="FN65" s="159">
        <f t="shared" ref="FN65:GJ65" si="131" xml:space="preserve"> IF(AND(FM64 &lt; $F63, FN64 &gt;= $F63), 1, 0)</f>
        <v>0</v>
      </c>
      <c r="FO65" s="159">
        <f t="shared" si="131"/>
        <v>0</v>
      </c>
      <c r="FP65" s="159">
        <f t="shared" si="131"/>
        <v>0</v>
      </c>
      <c r="FQ65" s="159">
        <f t="shared" si="131"/>
        <v>0</v>
      </c>
      <c r="FR65" s="159">
        <f t="shared" si="131"/>
        <v>0</v>
      </c>
      <c r="FS65" s="159">
        <f t="shared" si="131"/>
        <v>0</v>
      </c>
      <c r="FT65" s="159">
        <f t="shared" si="131"/>
        <v>0</v>
      </c>
      <c r="FU65" s="159">
        <f t="shared" si="131"/>
        <v>0</v>
      </c>
      <c r="FV65" s="159">
        <f t="shared" si="131"/>
        <v>0</v>
      </c>
      <c r="FW65" s="159">
        <f t="shared" si="131"/>
        <v>0</v>
      </c>
      <c r="FX65" s="159">
        <f t="shared" si="131"/>
        <v>0</v>
      </c>
      <c r="FY65" s="159">
        <f t="shared" si="131"/>
        <v>0</v>
      </c>
      <c r="FZ65" s="159">
        <f t="shared" si="131"/>
        <v>0</v>
      </c>
      <c r="GA65" s="159">
        <f t="shared" si="131"/>
        <v>0</v>
      </c>
      <c r="GB65" s="159">
        <f t="shared" si="131"/>
        <v>0</v>
      </c>
      <c r="GC65" s="159">
        <f t="shared" si="131"/>
        <v>0</v>
      </c>
      <c r="GD65" s="159">
        <f t="shared" si="131"/>
        <v>0</v>
      </c>
      <c r="GE65" s="159">
        <f t="shared" si="131"/>
        <v>0</v>
      </c>
      <c r="GF65" s="159">
        <f t="shared" si="131"/>
        <v>0</v>
      </c>
      <c r="GG65" s="159">
        <f t="shared" si="131"/>
        <v>0</v>
      </c>
      <c r="GH65" s="159">
        <f t="shared" si="131"/>
        <v>0</v>
      </c>
      <c r="GI65" s="159">
        <f t="shared" si="131"/>
        <v>0</v>
      </c>
      <c r="GJ65" s="159">
        <f t="shared" si="131"/>
        <v>0</v>
      </c>
    </row>
    <row r="66" spans="1:192" outlineLevel="1" x14ac:dyDescent="0.35">
      <c r="E66" s="6"/>
      <c r="F66" s="6"/>
      <c r="G66" s="6"/>
      <c r="H66" s="6"/>
      <c r="I66" s="62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</row>
    <row r="67" spans="1:192" outlineLevel="1" collapsed="1" x14ac:dyDescent="0.35">
      <c r="B67" s="13" t="s">
        <v>153</v>
      </c>
      <c r="E67" s="6"/>
      <c r="F67" s="6"/>
      <c r="G67" s="6"/>
      <c r="H67" s="6"/>
      <c r="I67" s="62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</row>
    <row r="68" spans="1:192" hidden="1" outlineLevel="2" x14ac:dyDescent="0.35">
      <c r="E68" s="11" t="str">
        <f t="shared" ref="E68:AJ68" si="132" xml:space="preserve"> E$56</f>
        <v>First construction period flag</v>
      </c>
      <c r="F68" s="11">
        <f t="shared" si="132"/>
        <v>0</v>
      </c>
      <c r="G68" s="11" t="str">
        <f t="shared" si="132"/>
        <v>flag</v>
      </c>
      <c r="H68" s="11">
        <f t="shared" si="132"/>
        <v>1</v>
      </c>
      <c r="I68" s="11">
        <f t="shared" si="132"/>
        <v>0</v>
      </c>
      <c r="J68" s="11">
        <f t="shared" si="132"/>
        <v>0</v>
      </c>
      <c r="K68" s="11">
        <f t="shared" si="132"/>
        <v>0</v>
      </c>
      <c r="L68" s="11">
        <f t="shared" si="132"/>
        <v>0</v>
      </c>
      <c r="M68" s="11">
        <f t="shared" si="132"/>
        <v>0</v>
      </c>
      <c r="N68" s="11">
        <f t="shared" si="132"/>
        <v>0</v>
      </c>
      <c r="O68" s="11">
        <f t="shared" si="132"/>
        <v>0</v>
      </c>
      <c r="P68" s="11">
        <f t="shared" si="132"/>
        <v>1</v>
      </c>
      <c r="Q68" s="11">
        <f t="shared" si="132"/>
        <v>0</v>
      </c>
      <c r="R68" s="11">
        <f t="shared" si="132"/>
        <v>0</v>
      </c>
      <c r="S68" s="11">
        <f t="shared" si="132"/>
        <v>0</v>
      </c>
      <c r="T68" s="11">
        <f t="shared" si="132"/>
        <v>0</v>
      </c>
      <c r="U68" s="11">
        <f t="shared" si="132"/>
        <v>0</v>
      </c>
      <c r="V68" s="11">
        <f t="shared" si="132"/>
        <v>0</v>
      </c>
      <c r="W68" s="11">
        <f t="shared" si="132"/>
        <v>0</v>
      </c>
      <c r="X68" s="11">
        <f t="shared" si="132"/>
        <v>0</v>
      </c>
      <c r="Y68" s="11">
        <f t="shared" si="132"/>
        <v>0</v>
      </c>
      <c r="Z68" s="11">
        <f t="shared" si="132"/>
        <v>0</v>
      </c>
      <c r="AA68" s="11">
        <f t="shared" si="132"/>
        <v>0</v>
      </c>
      <c r="AB68" s="11">
        <f t="shared" si="132"/>
        <v>0</v>
      </c>
      <c r="AC68" s="11">
        <f t="shared" si="132"/>
        <v>0</v>
      </c>
      <c r="AD68" s="11">
        <f t="shared" si="132"/>
        <v>0</v>
      </c>
      <c r="AE68" s="11">
        <f t="shared" si="132"/>
        <v>0</v>
      </c>
      <c r="AF68" s="11">
        <f t="shared" si="132"/>
        <v>0</v>
      </c>
      <c r="AG68" s="11">
        <f t="shared" si="132"/>
        <v>0</v>
      </c>
      <c r="AH68" s="11">
        <f t="shared" si="132"/>
        <v>0</v>
      </c>
      <c r="AI68" s="11">
        <f t="shared" si="132"/>
        <v>0</v>
      </c>
      <c r="AJ68" s="11">
        <f t="shared" si="132"/>
        <v>0</v>
      </c>
      <c r="AK68" s="11">
        <f t="shared" ref="AK68:BP68" si="133" xml:space="preserve"> AK$56</f>
        <v>0</v>
      </c>
      <c r="AL68" s="11">
        <f t="shared" si="133"/>
        <v>0</v>
      </c>
      <c r="AM68" s="11">
        <f t="shared" si="133"/>
        <v>0</v>
      </c>
      <c r="AN68" s="11">
        <f t="shared" si="133"/>
        <v>0</v>
      </c>
      <c r="AO68" s="11">
        <f t="shared" si="133"/>
        <v>0</v>
      </c>
      <c r="AP68" s="11">
        <f t="shared" si="133"/>
        <v>0</v>
      </c>
      <c r="AQ68" s="11">
        <f t="shared" si="133"/>
        <v>0</v>
      </c>
      <c r="AR68" s="11">
        <f t="shared" si="133"/>
        <v>0</v>
      </c>
      <c r="AS68" s="11">
        <f t="shared" si="133"/>
        <v>0</v>
      </c>
      <c r="AT68" s="11">
        <f t="shared" si="133"/>
        <v>0</v>
      </c>
      <c r="AU68" s="11">
        <f t="shared" si="133"/>
        <v>0</v>
      </c>
      <c r="AV68" s="11">
        <f t="shared" si="133"/>
        <v>0</v>
      </c>
      <c r="AW68" s="11">
        <f t="shared" si="133"/>
        <v>0</v>
      </c>
      <c r="AX68" s="11">
        <f t="shared" si="133"/>
        <v>0</v>
      </c>
      <c r="AY68" s="11">
        <f t="shared" si="133"/>
        <v>0</v>
      </c>
      <c r="AZ68" s="11">
        <f t="shared" si="133"/>
        <v>0</v>
      </c>
      <c r="BA68" s="11">
        <f t="shared" si="133"/>
        <v>0</v>
      </c>
      <c r="BB68" s="11">
        <f t="shared" si="133"/>
        <v>0</v>
      </c>
      <c r="BC68" s="11">
        <f t="shared" si="133"/>
        <v>0</v>
      </c>
      <c r="BD68" s="11">
        <f t="shared" si="133"/>
        <v>0</v>
      </c>
      <c r="BE68" s="11">
        <f t="shared" si="133"/>
        <v>0</v>
      </c>
      <c r="BF68" s="11">
        <f t="shared" si="133"/>
        <v>0</v>
      </c>
      <c r="BG68" s="11">
        <f t="shared" si="133"/>
        <v>0</v>
      </c>
      <c r="BH68" s="11">
        <f t="shared" si="133"/>
        <v>0</v>
      </c>
      <c r="BI68" s="11">
        <f t="shared" si="133"/>
        <v>0</v>
      </c>
      <c r="BJ68" s="11">
        <f t="shared" si="133"/>
        <v>0</v>
      </c>
      <c r="BK68" s="11">
        <f t="shared" si="133"/>
        <v>0</v>
      </c>
      <c r="BL68" s="11">
        <f t="shared" si="133"/>
        <v>0</v>
      </c>
      <c r="BM68" s="11">
        <f t="shared" si="133"/>
        <v>0</v>
      </c>
      <c r="BN68" s="11">
        <f t="shared" si="133"/>
        <v>0</v>
      </c>
      <c r="BO68" s="11">
        <f t="shared" si="133"/>
        <v>0</v>
      </c>
      <c r="BP68" s="11">
        <f t="shared" si="133"/>
        <v>0</v>
      </c>
      <c r="BQ68" s="11">
        <f t="shared" ref="BQ68:CV68" si="134" xml:space="preserve"> BQ$56</f>
        <v>0</v>
      </c>
      <c r="BR68" s="11">
        <f t="shared" si="134"/>
        <v>0</v>
      </c>
      <c r="BS68" s="11">
        <f t="shared" si="134"/>
        <v>0</v>
      </c>
      <c r="BT68" s="11">
        <f t="shared" si="134"/>
        <v>0</v>
      </c>
      <c r="BU68" s="11">
        <f t="shared" si="134"/>
        <v>0</v>
      </c>
      <c r="BV68" s="11">
        <f t="shared" si="134"/>
        <v>0</v>
      </c>
      <c r="BW68" s="11">
        <f t="shared" si="134"/>
        <v>0</v>
      </c>
      <c r="BX68" s="11">
        <f t="shared" si="134"/>
        <v>0</v>
      </c>
      <c r="BY68" s="11">
        <f t="shared" si="134"/>
        <v>0</v>
      </c>
      <c r="BZ68" s="11">
        <f t="shared" si="134"/>
        <v>0</v>
      </c>
      <c r="CA68" s="11">
        <f t="shared" si="134"/>
        <v>0</v>
      </c>
      <c r="CB68" s="11">
        <f t="shared" si="134"/>
        <v>0</v>
      </c>
      <c r="CC68" s="11">
        <f t="shared" si="134"/>
        <v>0</v>
      </c>
      <c r="CD68" s="11">
        <f t="shared" si="134"/>
        <v>0</v>
      </c>
      <c r="CE68" s="11">
        <f t="shared" si="134"/>
        <v>0</v>
      </c>
      <c r="CF68" s="11">
        <f t="shared" si="134"/>
        <v>0</v>
      </c>
      <c r="CG68" s="11">
        <f t="shared" si="134"/>
        <v>0</v>
      </c>
      <c r="CH68" s="11">
        <f t="shared" si="134"/>
        <v>0</v>
      </c>
      <c r="CI68" s="11">
        <f t="shared" si="134"/>
        <v>0</v>
      </c>
      <c r="CJ68" s="11">
        <f t="shared" si="134"/>
        <v>0</v>
      </c>
      <c r="CK68" s="11">
        <f t="shared" si="134"/>
        <v>0</v>
      </c>
      <c r="CL68" s="11">
        <f t="shared" si="134"/>
        <v>0</v>
      </c>
      <c r="CM68" s="11">
        <f t="shared" si="134"/>
        <v>0</v>
      </c>
      <c r="CN68" s="11">
        <f t="shared" si="134"/>
        <v>0</v>
      </c>
      <c r="CO68" s="11">
        <f t="shared" si="134"/>
        <v>0</v>
      </c>
      <c r="CP68" s="11">
        <f t="shared" si="134"/>
        <v>0</v>
      </c>
      <c r="CQ68" s="11">
        <f t="shared" si="134"/>
        <v>0</v>
      </c>
      <c r="CR68" s="11">
        <f t="shared" si="134"/>
        <v>0</v>
      </c>
      <c r="CS68" s="11">
        <f t="shared" si="134"/>
        <v>0</v>
      </c>
      <c r="CT68" s="11">
        <f t="shared" si="134"/>
        <v>0</v>
      </c>
      <c r="CU68" s="11">
        <f t="shared" si="134"/>
        <v>0</v>
      </c>
      <c r="CV68" s="11">
        <f t="shared" si="134"/>
        <v>0</v>
      </c>
      <c r="CW68" s="11">
        <f t="shared" ref="CW68:EB68" si="135" xml:space="preserve"> CW$56</f>
        <v>0</v>
      </c>
      <c r="CX68" s="11">
        <f t="shared" si="135"/>
        <v>0</v>
      </c>
      <c r="CY68" s="11">
        <f t="shared" si="135"/>
        <v>0</v>
      </c>
      <c r="CZ68" s="11">
        <f t="shared" si="135"/>
        <v>0</v>
      </c>
      <c r="DA68" s="11">
        <f t="shared" si="135"/>
        <v>0</v>
      </c>
      <c r="DB68" s="11">
        <f t="shared" si="135"/>
        <v>0</v>
      </c>
      <c r="DC68" s="11">
        <f t="shared" si="135"/>
        <v>0</v>
      </c>
      <c r="DD68" s="11">
        <f t="shared" si="135"/>
        <v>0</v>
      </c>
      <c r="DE68" s="11">
        <f t="shared" si="135"/>
        <v>0</v>
      </c>
      <c r="DF68" s="11">
        <f t="shared" si="135"/>
        <v>0</v>
      </c>
      <c r="DG68" s="11">
        <f t="shared" si="135"/>
        <v>0</v>
      </c>
      <c r="DH68" s="11">
        <f t="shared" si="135"/>
        <v>0</v>
      </c>
      <c r="DI68" s="11">
        <f t="shared" si="135"/>
        <v>0</v>
      </c>
      <c r="DJ68" s="11">
        <f t="shared" si="135"/>
        <v>0</v>
      </c>
      <c r="DK68" s="11">
        <f t="shared" si="135"/>
        <v>0</v>
      </c>
      <c r="DL68" s="11">
        <f t="shared" si="135"/>
        <v>0</v>
      </c>
      <c r="DM68" s="11">
        <f t="shared" si="135"/>
        <v>0</v>
      </c>
      <c r="DN68" s="11">
        <f t="shared" si="135"/>
        <v>0</v>
      </c>
      <c r="DO68" s="11">
        <f t="shared" si="135"/>
        <v>0</v>
      </c>
      <c r="DP68" s="11">
        <f t="shared" si="135"/>
        <v>0</v>
      </c>
      <c r="DQ68" s="11">
        <f t="shared" si="135"/>
        <v>0</v>
      </c>
      <c r="DR68" s="11">
        <f t="shared" si="135"/>
        <v>0</v>
      </c>
      <c r="DS68" s="11">
        <f t="shared" si="135"/>
        <v>0</v>
      </c>
      <c r="DT68" s="11">
        <f t="shared" si="135"/>
        <v>0</v>
      </c>
      <c r="DU68" s="11">
        <f t="shared" si="135"/>
        <v>0</v>
      </c>
      <c r="DV68" s="11">
        <f t="shared" si="135"/>
        <v>0</v>
      </c>
      <c r="DW68" s="11">
        <f t="shared" si="135"/>
        <v>0</v>
      </c>
      <c r="DX68" s="11">
        <f t="shared" si="135"/>
        <v>0</v>
      </c>
      <c r="DY68" s="11">
        <f t="shared" si="135"/>
        <v>0</v>
      </c>
      <c r="DZ68" s="11">
        <f t="shared" si="135"/>
        <v>0</v>
      </c>
      <c r="EA68" s="11">
        <f t="shared" si="135"/>
        <v>0</v>
      </c>
      <c r="EB68" s="11">
        <f t="shared" si="135"/>
        <v>0</v>
      </c>
      <c r="EC68" s="11">
        <f t="shared" ref="EC68:FH68" si="136" xml:space="preserve"> EC$56</f>
        <v>0</v>
      </c>
      <c r="ED68" s="11">
        <f t="shared" si="136"/>
        <v>0</v>
      </c>
      <c r="EE68" s="11">
        <f t="shared" si="136"/>
        <v>0</v>
      </c>
      <c r="EF68" s="11">
        <f t="shared" si="136"/>
        <v>0</v>
      </c>
      <c r="EG68" s="11">
        <f t="shared" si="136"/>
        <v>0</v>
      </c>
      <c r="EH68" s="11">
        <f t="shared" si="136"/>
        <v>0</v>
      </c>
      <c r="EI68" s="11">
        <f t="shared" si="136"/>
        <v>0</v>
      </c>
      <c r="EJ68" s="11">
        <f t="shared" si="136"/>
        <v>0</v>
      </c>
      <c r="EK68" s="11">
        <f t="shared" si="136"/>
        <v>0</v>
      </c>
      <c r="EL68" s="11">
        <f t="shared" si="136"/>
        <v>0</v>
      </c>
      <c r="EM68" s="11">
        <f t="shared" si="136"/>
        <v>0</v>
      </c>
      <c r="EN68" s="11">
        <f t="shared" si="136"/>
        <v>0</v>
      </c>
      <c r="EO68" s="11">
        <f t="shared" si="136"/>
        <v>0</v>
      </c>
      <c r="EP68" s="11">
        <f t="shared" si="136"/>
        <v>0</v>
      </c>
      <c r="EQ68" s="11">
        <f t="shared" si="136"/>
        <v>0</v>
      </c>
      <c r="ER68" s="11">
        <f t="shared" si="136"/>
        <v>0</v>
      </c>
      <c r="ES68" s="11">
        <f t="shared" si="136"/>
        <v>0</v>
      </c>
      <c r="ET68" s="11">
        <f t="shared" si="136"/>
        <v>0</v>
      </c>
      <c r="EU68" s="11">
        <f t="shared" si="136"/>
        <v>0</v>
      </c>
      <c r="EV68" s="11">
        <f t="shared" si="136"/>
        <v>0</v>
      </c>
      <c r="EW68" s="11">
        <f t="shared" si="136"/>
        <v>0</v>
      </c>
      <c r="EX68" s="11">
        <f t="shared" si="136"/>
        <v>0</v>
      </c>
      <c r="EY68" s="11">
        <f t="shared" si="136"/>
        <v>0</v>
      </c>
      <c r="EZ68" s="11">
        <f t="shared" si="136"/>
        <v>0</v>
      </c>
      <c r="FA68" s="11">
        <f t="shared" si="136"/>
        <v>0</v>
      </c>
      <c r="FB68" s="11">
        <f t="shared" si="136"/>
        <v>0</v>
      </c>
      <c r="FC68" s="11">
        <f t="shared" si="136"/>
        <v>0</v>
      </c>
      <c r="FD68" s="11">
        <f t="shared" si="136"/>
        <v>0</v>
      </c>
      <c r="FE68" s="11">
        <f t="shared" si="136"/>
        <v>0</v>
      </c>
      <c r="FF68" s="11">
        <f t="shared" si="136"/>
        <v>0</v>
      </c>
      <c r="FG68" s="11">
        <f t="shared" si="136"/>
        <v>0</v>
      </c>
      <c r="FH68" s="11">
        <f t="shared" si="136"/>
        <v>0</v>
      </c>
      <c r="FI68" s="11">
        <f t="shared" ref="FI68:GJ68" si="137" xml:space="preserve"> FI$56</f>
        <v>0</v>
      </c>
      <c r="FJ68" s="11">
        <f t="shared" si="137"/>
        <v>0</v>
      </c>
      <c r="FK68" s="11">
        <f t="shared" si="137"/>
        <v>0</v>
      </c>
      <c r="FL68" s="11">
        <f t="shared" si="137"/>
        <v>0</v>
      </c>
      <c r="FM68" s="11">
        <f t="shared" si="137"/>
        <v>0</v>
      </c>
      <c r="FN68" s="11">
        <f t="shared" si="137"/>
        <v>0</v>
      </c>
      <c r="FO68" s="11">
        <f t="shared" si="137"/>
        <v>0</v>
      </c>
      <c r="FP68" s="11">
        <f t="shared" si="137"/>
        <v>0</v>
      </c>
      <c r="FQ68" s="11">
        <f t="shared" si="137"/>
        <v>0</v>
      </c>
      <c r="FR68" s="11">
        <f t="shared" si="137"/>
        <v>0</v>
      </c>
      <c r="FS68" s="11">
        <f t="shared" si="137"/>
        <v>0</v>
      </c>
      <c r="FT68" s="11">
        <f t="shared" si="137"/>
        <v>0</v>
      </c>
      <c r="FU68" s="11">
        <f t="shared" si="137"/>
        <v>0</v>
      </c>
      <c r="FV68" s="11">
        <f t="shared" si="137"/>
        <v>0</v>
      </c>
      <c r="FW68" s="11">
        <f t="shared" si="137"/>
        <v>0</v>
      </c>
      <c r="FX68" s="11">
        <f t="shared" si="137"/>
        <v>0</v>
      </c>
      <c r="FY68" s="11">
        <f t="shared" si="137"/>
        <v>0</v>
      </c>
      <c r="FZ68" s="11">
        <f t="shared" si="137"/>
        <v>0</v>
      </c>
      <c r="GA68" s="11">
        <f t="shared" si="137"/>
        <v>0</v>
      </c>
      <c r="GB68" s="11">
        <f t="shared" si="137"/>
        <v>0</v>
      </c>
      <c r="GC68" s="11">
        <f t="shared" si="137"/>
        <v>0</v>
      </c>
      <c r="GD68" s="11">
        <f t="shared" si="137"/>
        <v>0</v>
      </c>
      <c r="GE68" s="11">
        <f t="shared" si="137"/>
        <v>0</v>
      </c>
      <c r="GF68" s="11">
        <f t="shared" si="137"/>
        <v>0</v>
      </c>
      <c r="GG68" s="11">
        <f t="shared" si="137"/>
        <v>0</v>
      </c>
      <c r="GH68" s="11">
        <f t="shared" si="137"/>
        <v>0</v>
      </c>
      <c r="GI68" s="11">
        <f t="shared" si="137"/>
        <v>0</v>
      </c>
      <c r="GJ68" s="11">
        <f t="shared" si="137"/>
        <v>0</v>
      </c>
    </row>
    <row r="69" spans="1:192" hidden="1" outlineLevel="2" x14ac:dyDescent="0.35">
      <c r="E69" s="168" t="str">
        <f t="shared" ref="E69:AJ69" si="138" xml:space="preserve"> E$65</f>
        <v>End of construction period flag</v>
      </c>
      <c r="F69" s="168">
        <f t="shared" si="138"/>
        <v>0</v>
      </c>
      <c r="G69" s="168" t="str">
        <f t="shared" si="138"/>
        <v>flag</v>
      </c>
      <c r="H69" s="168">
        <f t="shared" si="138"/>
        <v>1</v>
      </c>
      <c r="I69" s="168">
        <f t="shared" si="138"/>
        <v>0</v>
      </c>
      <c r="J69" s="168">
        <f t="shared" si="138"/>
        <v>0</v>
      </c>
      <c r="K69" s="168">
        <f t="shared" si="138"/>
        <v>0</v>
      </c>
      <c r="L69" s="168">
        <f t="shared" si="138"/>
        <v>0</v>
      </c>
      <c r="M69" s="168">
        <f t="shared" si="138"/>
        <v>0</v>
      </c>
      <c r="N69" s="168">
        <f t="shared" si="138"/>
        <v>0</v>
      </c>
      <c r="O69" s="168">
        <f t="shared" si="138"/>
        <v>0</v>
      </c>
      <c r="P69" s="168">
        <f t="shared" si="138"/>
        <v>0</v>
      </c>
      <c r="Q69" s="168">
        <f t="shared" si="138"/>
        <v>0</v>
      </c>
      <c r="R69" s="168">
        <f t="shared" si="138"/>
        <v>0</v>
      </c>
      <c r="S69" s="168">
        <f t="shared" si="138"/>
        <v>0</v>
      </c>
      <c r="T69" s="168">
        <f t="shared" si="138"/>
        <v>0</v>
      </c>
      <c r="U69" s="168">
        <f t="shared" si="138"/>
        <v>0</v>
      </c>
      <c r="V69" s="168">
        <f t="shared" si="138"/>
        <v>0</v>
      </c>
      <c r="W69" s="168">
        <f t="shared" si="138"/>
        <v>0</v>
      </c>
      <c r="X69" s="168">
        <f t="shared" si="138"/>
        <v>0</v>
      </c>
      <c r="Y69" s="168">
        <f t="shared" si="138"/>
        <v>0</v>
      </c>
      <c r="Z69" s="168">
        <f t="shared" si="138"/>
        <v>0</v>
      </c>
      <c r="AA69" s="168">
        <f t="shared" si="138"/>
        <v>0</v>
      </c>
      <c r="AB69" s="168">
        <f t="shared" si="138"/>
        <v>0</v>
      </c>
      <c r="AC69" s="168">
        <f t="shared" si="138"/>
        <v>0</v>
      </c>
      <c r="AD69" s="168">
        <f t="shared" si="138"/>
        <v>0</v>
      </c>
      <c r="AE69" s="168">
        <f t="shared" si="138"/>
        <v>0</v>
      </c>
      <c r="AF69" s="168">
        <f t="shared" si="138"/>
        <v>0</v>
      </c>
      <c r="AG69" s="168">
        <f t="shared" si="138"/>
        <v>0</v>
      </c>
      <c r="AH69" s="168">
        <f t="shared" si="138"/>
        <v>0</v>
      </c>
      <c r="AI69" s="168">
        <f t="shared" si="138"/>
        <v>0</v>
      </c>
      <c r="AJ69" s="168">
        <f t="shared" si="138"/>
        <v>0</v>
      </c>
      <c r="AK69" s="168">
        <f t="shared" ref="AK69:BP69" si="139" xml:space="preserve"> AK$65</f>
        <v>0</v>
      </c>
      <c r="AL69" s="168">
        <f t="shared" si="139"/>
        <v>0</v>
      </c>
      <c r="AM69" s="168">
        <f t="shared" si="139"/>
        <v>0</v>
      </c>
      <c r="AN69" s="168">
        <f t="shared" si="139"/>
        <v>0</v>
      </c>
      <c r="AO69" s="168">
        <f t="shared" si="139"/>
        <v>0</v>
      </c>
      <c r="AP69" s="168">
        <f t="shared" si="139"/>
        <v>0</v>
      </c>
      <c r="AQ69" s="168">
        <f t="shared" si="139"/>
        <v>0</v>
      </c>
      <c r="AR69" s="168">
        <f t="shared" si="139"/>
        <v>0</v>
      </c>
      <c r="AS69" s="168">
        <f t="shared" si="139"/>
        <v>0</v>
      </c>
      <c r="AT69" s="168">
        <f t="shared" si="139"/>
        <v>0</v>
      </c>
      <c r="AU69" s="168">
        <f t="shared" si="139"/>
        <v>0</v>
      </c>
      <c r="AV69" s="168">
        <f t="shared" si="139"/>
        <v>0</v>
      </c>
      <c r="AW69" s="168">
        <f t="shared" si="139"/>
        <v>0</v>
      </c>
      <c r="AX69" s="168">
        <f t="shared" si="139"/>
        <v>0</v>
      </c>
      <c r="AY69" s="168">
        <f t="shared" si="139"/>
        <v>0</v>
      </c>
      <c r="AZ69" s="168">
        <f t="shared" si="139"/>
        <v>0</v>
      </c>
      <c r="BA69" s="168">
        <f t="shared" si="139"/>
        <v>0</v>
      </c>
      <c r="BB69" s="168">
        <f t="shared" si="139"/>
        <v>0</v>
      </c>
      <c r="BC69" s="168">
        <f t="shared" si="139"/>
        <v>0</v>
      </c>
      <c r="BD69" s="168">
        <f t="shared" si="139"/>
        <v>0</v>
      </c>
      <c r="BE69" s="168">
        <f t="shared" si="139"/>
        <v>1</v>
      </c>
      <c r="BF69" s="168">
        <f t="shared" si="139"/>
        <v>0</v>
      </c>
      <c r="BG69" s="168">
        <f t="shared" si="139"/>
        <v>0</v>
      </c>
      <c r="BH69" s="168">
        <f t="shared" si="139"/>
        <v>0</v>
      </c>
      <c r="BI69" s="168">
        <f t="shared" si="139"/>
        <v>0</v>
      </c>
      <c r="BJ69" s="168">
        <f t="shared" si="139"/>
        <v>0</v>
      </c>
      <c r="BK69" s="168">
        <f t="shared" si="139"/>
        <v>0</v>
      </c>
      <c r="BL69" s="168">
        <f t="shared" si="139"/>
        <v>0</v>
      </c>
      <c r="BM69" s="168">
        <f t="shared" si="139"/>
        <v>0</v>
      </c>
      <c r="BN69" s="168">
        <f t="shared" si="139"/>
        <v>0</v>
      </c>
      <c r="BO69" s="168">
        <f t="shared" si="139"/>
        <v>0</v>
      </c>
      <c r="BP69" s="168">
        <f t="shared" si="139"/>
        <v>0</v>
      </c>
      <c r="BQ69" s="168">
        <f t="shared" ref="BQ69:CV69" si="140" xml:space="preserve"> BQ$65</f>
        <v>0</v>
      </c>
      <c r="BR69" s="168">
        <f t="shared" si="140"/>
        <v>0</v>
      </c>
      <c r="BS69" s="168">
        <f t="shared" si="140"/>
        <v>0</v>
      </c>
      <c r="BT69" s="168">
        <f t="shared" si="140"/>
        <v>0</v>
      </c>
      <c r="BU69" s="168">
        <f t="shared" si="140"/>
        <v>0</v>
      </c>
      <c r="BV69" s="168">
        <f t="shared" si="140"/>
        <v>0</v>
      </c>
      <c r="BW69" s="168">
        <f t="shared" si="140"/>
        <v>0</v>
      </c>
      <c r="BX69" s="168">
        <f t="shared" si="140"/>
        <v>0</v>
      </c>
      <c r="BY69" s="168">
        <f t="shared" si="140"/>
        <v>0</v>
      </c>
      <c r="BZ69" s="168">
        <f t="shared" si="140"/>
        <v>0</v>
      </c>
      <c r="CA69" s="168">
        <f t="shared" si="140"/>
        <v>0</v>
      </c>
      <c r="CB69" s="168">
        <f t="shared" si="140"/>
        <v>0</v>
      </c>
      <c r="CC69" s="168">
        <f t="shared" si="140"/>
        <v>0</v>
      </c>
      <c r="CD69" s="168">
        <f t="shared" si="140"/>
        <v>0</v>
      </c>
      <c r="CE69" s="168">
        <f t="shared" si="140"/>
        <v>0</v>
      </c>
      <c r="CF69" s="168">
        <f t="shared" si="140"/>
        <v>0</v>
      </c>
      <c r="CG69" s="168">
        <f t="shared" si="140"/>
        <v>0</v>
      </c>
      <c r="CH69" s="168">
        <f t="shared" si="140"/>
        <v>0</v>
      </c>
      <c r="CI69" s="168">
        <f t="shared" si="140"/>
        <v>0</v>
      </c>
      <c r="CJ69" s="168">
        <f t="shared" si="140"/>
        <v>0</v>
      </c>
      <c r="CK69" s="168">
        <f t="shared" si="140"/>
        <v>0</v>
      </c>
      <c r="CL69" s="168">
        <f t="shared" si="140"/>
        <v>0</v>
      </c>
      <c r="CM69" s="168">
        <f t="shared" si="140"/>
        <v>0</v>
      </c>
      <c r="CN69" s="168">
        <f t="shared" si="140"/>
        <v>0</v>
      </c>
      <c r="CO69" s="168">
        <f t="shared" si="140"/>
        <v>0</v>
      </c>
      <c r="CP69" s="168">
        <f t="shared" si="140"/>
        <v>0</v>
      </c>
      <c r="CQ69" s="168">
        <f t="shared" si="140"/>
        <v>0</v>
      </c>
      <c r="CR69" s="168">
        <f t="shared" si="140"/>
        <v>0</v>
      </c>
      <c r="CS69" s="168">
        <f t="shared" si="140"/>
        <v>0</v>
      </c>
      <c r="CT69" s="168">
        <f t="shared" si="140"/>
        <v>0</v>
      </c>
      <c r="CU69" s="168">
        <f t="shared" si="140"/>
        <v>0</v>
      </c>
      <c r="CV69" s="168">
        <f t="shared" si="140"/>
        <v>0</v>
      </c>
      <c r="CW69" s="168">
        <f t="shared" ref="CW69:EB69" si="141" xml:space="preserve"> CW$65</f>
        <v>0</v>
      </c>
      <c r="CX69" s="168">
        <f t="shared" si="141"/>
        <v>0</v>
      </c>
      <c r="CY69" s="168">
        <f t="shared" si="141"/>
        <v>0</v>
      </c>
      <c r="CZ69" s="168">
        <f t="shared" si="141"/>
        <v>0</v>
      </c>
      <c r="DA69" s="168">
        <f t="shared" si="141"/>
        <v>0</v>
      </c>
      <c r="DB69" s="168">
        <f t="shared" si="141"/>
        <v>0</v>
      </c>
      <c r="DC69" s="168">
        <f t="shared" si="141"/>
        <v>0</v>
      </c>
      <c r="DD69" s="168">
        <f t="shared" si="141"/>
        <v>0</v>
      </c>
      <c r="DE69" s="168">
        <f t="shared" si="141"/>
        <v>0</v>
      </c>
      <c r="DF69" s="168">
        <f t="shared" si="141"/>
        <v>0</v>
      </c>
      <c r="DG69" s="168">
        <f t="shared" si="141"/>
        <v>0</v>
      </c>
      <c r="DH69" s="168">
        <f t="shared" si="141"/>
        <v>0</v>
      </c>
      <c r="DI69" s="168">
        <f t="shared" si="141"/>
        <v>0</v>
      </c>
      <c r="DJ69" s="168">
        <f t="shared" si="141"/>
        <v>0</v>
      </c>
      <c r="DK69" s="168">
        <f t="shared" si="141"/>
        <v>0</v>
      </c>
      <c r="DL69" s="168">
        <f t="shared" si="141"/>
        <v>0</v>
      </c>
      <c r="DM69" s="168">
        <f t="shared" si="141"/>
        <v>0</v>
      </c>
      <c r="DN69" s="168">
        <f t="shared" si="141"/>
        <v>0</v>
      </c>
      <c r="DO69" s="168">
        <f t="shared" si="141"/>
        <v>0</v>
      </c>
      <c r="DP69" s="168">
        <f t="shared" si="141"/>
        <v>0</v>
      </c>
      <c r="DQ69" s="168">
        <f t="shared" si="141"/>
        <v>0</v>
      </c>
      <c r="DR69" s="168">
        <f t="shared" si="141"/>
        <v>0</v>
      </c>
      <c r="DS69" s="168">
        <f t="shared" si="141"/>
        <v>0</v>
      </c>
      <c r="DT69" s="168">
        <f t="shared" si="141"/>
        <v>0</v>
      </c>
      <c r="DU69" s="168">
        <f t="shared" si="141"/>
        <v>0</v>
      </c>
      <c r="DV69" s="168">
        <f t="shared" si="141"/>
        <v>0</v>
      </c>
      <c r="DW69" s="168">
        <f t="shared" si="141"/>
        <v>0</v>
      </c>
      <c r="DX69" s="168">
        <f t="shared" si="141"/>
        <v>0</v>
      </c>
      <c r="DY69" s="168">
        <f t="shared" si="141"/>
        <v>0</v>
      </c>
      <c r="DZ69" s="168">
        <f t="shared" si="141"/>
        <v>0</v>
      </c>
      <c r="EA69" s="168">
        <f t="shared" si="141"/>
        <v>0</v>
      </c>
      <c r="EB69" s="168">
        <f t="shared" si="141"/>
        <v>0</v>
      </c>
      <c r="EC69" s="168">
        <f t="shared" ref="EC69:FH69" si="142" xml:space="preserve"> EC$65</f>
        <v>0</v>
      </c>
      <c r="ED69" s="168">
        <f t="shared" si="142"/>
        <v>0</v>
      </c>
      <c r="EE69" s="168">
        <f t="shared" si="142"/>
        <v>0</v>
      </c>
      <c r="EF69" s="168">
        <f t="shared" si="142"/>
        <v>0</v>
      </c>
      <c r="EG69" s="168">
        <f t="shared" si="142"/>
        <v>0</v>
      </c>
      <c r="EH69" s="168">
        <f t="shared" si="142"/>
        <v>0</v>
      </c>
      <c r="EI69" s="168">
        <f t="shared" si="142"/>
        <v>0</v>
      </c>
      <c r="EJ69" s="168">
        <f t="shared" si="142"/>
        <v>0</v>
      </c>
      <c r="EK69" s="168">
        <f t="shared" si="142"/>
        <v>0</v>
      </c>
      <c r="EL69" s="168">
        <f t="shared" si="142"/>
        <v>0</v>
      </c>
      <c r="EM69" s="168">
        <f t="shared" si="142"/>
        <v>0</v>
      </c>
      <c r="EN69" s="168">
        <f t="shared" si="142"/>
        <v>0</v>
      </c>
      <c r="EO69" s="168">
        <f t="shared" si="142"/>
        <v>0</v>
      </c>
      <c r="EP69" s="168">
        <f t="shared" si="142"/>
        <v>0</v>
      </c>
      <c r="EQ69" s="168">
        <f t="shared" si="142"/>
        <v>0</v>
      </c>
      <c r="ER69" s="168">
        <f t="shared" si="142"/>
        <v>0</v>
      </c>
      <c r="ES69" s="168">
        <f t="shared" si="142"/>
        <v>0</v>
      </c>
      <c r="ET69" s="168">
        <f t="shared" si="142"/>
        <v>0</v>
      </c>
      <c r="EU69" s="168">
        <f t="shared" si="142"/>
        <v>0</v>
      </c>
      <c r="EV69" s="168">
        <f t="shared" si="142"/>
        <v>0</v>
      </c>
      <c r="EW69" s="168">
        <f t="shared" si="142"/>
        <v>0</v>
      </c>
      <c r="EX69" s="168">
        <f t="shared" si="142"/>
        <v>0</v>
      </c>
      <c r="EY69" s="168">
        <f t="shared" si="142"/>
        <v>0</v>
      </c>
      <c r="EZ69" s="168">
        <f t="shared" si="142"/>
        <v>0</v>
      </c>
      <c r="FA69" s="168">
        <f t="shared" si="142"/>
        <v>0</v>
      </c>
      <c r="FB69" s="168">
        <f t="shared" si="142"/>
        <v>0</v>
      </c>
      <c r="FC69" s="168">
        <f t="shared" si="142"/>
        <v>0</v>
      </c>
      <c r="FD69" s="168">
        <f t="shared" si="142"/>
        <v>0</v>
      </c>
      <c r="FE69" s="168">
        <f t="shared" si="142"/>
        <v>0</v>
      </c>
      <c r="FF69" s="168">
        <f t="shared" si="142"/>
        <v>0</v>
      </c>
      <c r="FG69" s="168">
        <f t="shared" si="142"/>
        <v>0</v>
      </c>
      <c r="FH69" s="168">
        <f t="shared" si="142"/>
        <v>0</v>
      </c>
      <c r="FI69" s="168">
        <f t="shared" ref="FI69:GJ69" si="143" xml:space="preserve"> FI$65</f>
        <v>0</v>
      </c>
      <c r="FJ69" s="168">
        <f t="shared" si="143"/>
        <v>0</v>
      </c>
      <c r="FK69" s="168">
        <f t="shared" si="143"/>
        <v>0</v>
      </c>
      <c r="FL69" s="168">
        <f t="shared" si="143"/>
        <v>0</v>
      </c>
      <c r="FM69" s="168">
        <f t="shared" si="143"/>
        <v>0</v>
      </c>
      <c r="FN69" s="168">
        <f t="shared" si="143"/>
        <v>0</v>
      </c>
      <c r="FO69" s="168">
        <f t="shared" si="143"/>
        <v>0</v>
      </c>
      <c r="FP69" s="168">
        <f t="shared" si="143"/>
        <v>0</v>
      </c>
      <c r="FQ69" s="168">
        <f t="shared" si="143"/>
        <v>0</v>
      </c>
      <c r="FR69" s="168">
        <f t="shared" si="143"/>
        <v>0</v>
      </c>
      <c r="FS69" s="168">
        <f t="shared" si="143"/>
        <v>0</v>
      </c>
      <c r="FT69" s="168">
        <f t="shared" si="143"/>
        <v>0</v>
      </c>
      <c r="FU69" s="168">
        <f t="shared" si="143"/>
        <v>0</v>
      </c>
      <c r="FV69" s="168">
        <f t="shared" si="143"/>
        <v>0</v>
      </c>
      <c r="FW69" s="168">
        <f t="shared" si="143"/>
        <v>0</v>
      </c>
      <c r="FX69" s="168">
        <f t="shared" si="143"/>
        <v>0</v>
      </c>
      <c r="FY69" s="168">
        <f t="shared" si="143"/>
        <v>0</v>
      </c>
      <c r="FZ69" s="168">
        <f t="shared" si="143"/>
        <v>0</v>
      </c>
      <c r="GA69" s="168">
        <f t="shared" si="143"/>
        <v>0</v>
      </c>
      <c r="GB69" s="168">
        <f t="shared" si="143"/>
        <v>0</v>
      </c>
      <c r="GC69" s="168">
        <f t="shared" si="143"/>
        <v>0</v>
      </c>
      <c r="GD69" s="168">
        <f t="shared" si="143"/>
        <v>0</v>
      </c>
      <c r="GE69" s="168">
        <f t="shared" si="143"/>
        <v>0</v>
      </c>
      <c r="GF69" s="168">
        <f t="shared" si="143"/>
        <v>0</v>
      </c>
      <c r="GG69" s="168">
        <f t="shared" si="143"/>
        <v>0</v>
      </c>
      <c r="GH69" s="168">
        <f t="shared" si="143"/>
        <v>0</v>
      </c>
      <c r="GI69" s="168">
        <f t="shared" si="143"/>
        <v>0</v>
      </c>
      <c r="GJ69" s="168">
        <f t="shared" si="143"/>
        <v>0</v>
      </c>
    </row>
    <row r="70" spans="1:192" s="159" customFormat="1" hidden="1" outlineLevel="2" x14ac:dyDescent="0.35">
      <c r="A70" s="125"/>
      <c r="B70" s="125"/>
      <c r="C70" s="126"/>
      <c r="D70" s="127"/>
      <c r="E70" s="158" t="s">
        <v>153</v>
      </c>
      <c r="F70" s="158"/>
      <c r="G70" s="158" t="s">
        <v>5</v>
      </c>
      <c r="H70" s="158">
        <f xml:space="preserve"> SUM(J70:GJ70)</f>
        <v>42</v>
      </c>
      <c r="I70" s="128"/>
      <c r="J70" s="158">
        <f t="shared" ref="J70:AO70" si="144" xml:space="preserve"> I70 + J68 - I69</f>
        <v>0</v>
      </c>
      <c r="K70" s="158">
        <f t="shared" si="144"/>
        <v>0</v>
      </c>
      <c r="L70" s="158">
        <f t="shared" si="144"/>
        <v>0</v>
      </c>
      <c r="M70" s="158">
        <f t="shared" si="144"/>
        <v>0</v>
      </c>
      <c r="N70" s="158">
        <f t="shared" si="144"/>
        <v>0</v>
      </c>
      <c r="O70" s="158">
        <f t="shared" si="144"/>
        <v>0</v>
      </c>
      <c r="P70" s="158">
        <f t="shared" si="144"/>
        <v>1</v>
      </c>
      <c r="Q70" s="158">
        <f t="shared" si="144"/>
        <v>1</v>
      </c>
      <c r="R70" s="158">
        <f t="shared" si="144"/>
        <v>1</v>
      </c>
      <c r="S70" s="158">
        <f t="shared" si="144"/>
        <v>1</v>
      </c>
      <c r="T70" s="158">
        <f t="shared" si="144"/>
        <v>1</v>
      </c>
      <c r="U70" s="158">
        <f t="shared" si="144"/>
        <v>1</v>
      </c>
      <c r="V70" s="158">
        <f t="shared" si="144"/>
        <v>1</v>
      </c>
      <c r="W70" s="158">
        <f t="shared" si="144"/>
        <v>1</v>
      </c>
      <c r="X70" s="158">
        <f t="shared" si="144"/>
        <v>1</v>
      </c>
      <c r="Y70" s="158">
        <f t="shared" si="144"/>
        <v>1</v>
      </c>
      <c r="Z70" s="158">
        <f t="shared" si="144"/>
        <v>1</v>
      </c>
      <c r="AA70" s="158">
        <f t="shared" si="144"/>
        <v>1</v>
      </c>
      <c r="AB70" s="158">
        <f t="shared" si="144"/>
        <v>1</v>
      </c>
      <c r="AC70" s="158">
        <f t="shared" si="144"/>
        <v>1</v>
      </c>
      <c r="AD70" s="158">
        <f t="shared" si="144"/>
        <v>1</v>
      </c>
      <c r="AE70" s="158">
        <f t="shared" si="144"/>
        <v>1</v>
      </c>
      <c r="AF70" s="158">
        <f t="shared" si="144"/>
        <v>1</v>
      </c>
      <c r="AG70" s="158">
        <f t="shared" si="144"/>
        <v>1</v>
      </c>
      <c r="AH70" s="158">
        <f t="shared" si="144"/>
        <v>1</v>
      </c>
      <c r="AI70" s="158">
        <f t="shared" si="144"/>
        <v>1</v>
      </c>
      <c r="AJ70" s="158">
        <f t="shared" si="144"/>
        <v>1</v>
      </c>
      <c r="AK70" s="158">
        <f t="shared" si="144"/>
        <v>1</v>
      </c>
      <c r="AL70" s="158">
        <f t="shared" si="144"/>
        <v>1</v>
      </c>
      <c r="AM70" s="158">
        <f t="shared" si="144"/>
        <v>1</v>
      </c>
      <c r="AN70" s="158">
        <f t="shared" si="144"/>
        <v>1</v>
      </c>
      <c r="AO70" s="158">
        <f t="shared" si="144"/>
        <v>1</v>
      </c>
      <c r="AP70" s="158">
        <f t="shared" ref="AP70:BU70" si="145" xml:space="preserve"> AO70 + AP68 - AO69</f>
        <v>1</v>
      </c>
      <c r="AQ70" s="158">
        <f t="shared" si="145"/>
        <v>1</v>
      </c>
      <c r="AR70" s="158">
        <f t="shared" si="145"/>
        <v>1</v>
      </c>
      <c r="AS70" s="158">
        <f t="shared" si="145"/>
        <v>1</v>
      </c>
      <c r="AT70" s="158">
        <f t="shared" si="145"/>
        <v>1</v>
      </c>
      <c r="AU70" s="158">
        <f t="shared" si="145"/>
        <v>1</v>
      </c>
      <c r="AV70" s="158">
        <f t="shared" si="145"/>
        <v>1</v>
      </c>
      <c r="AW70" s="158">
        <f t="shared" si="145"/>
        <v>1</v>
      </c>
      <c r="AX70" s="158">
        <f t="shared" si="145"/>
        <v>1</v>
      </c>
      <c r="AY70" s="158">
        <f t="shared" si="145"/>
        <v>1</v>
      </c>
      <c r="AZ70" s="158">
        <f t="shared" si="145"/>
        <v>1</v>
      </c>
      <c r="BA70" s="158">
        <f t="shared" si="145"/>
        <v>1</v>
      </c>
      <c r="BB70" s="158">
        <f t="shared" si="145"/>
        <v>1</v>
      </c>
      <c r="BC70" s="158">
        <f t="shared" si="145"/>
        <v>1</v>
      </c>
      <c r="BD70" s="158">
        <f t="shared" si="145"/>
        <v>1</v>
      </c>
      <c r="BE70" s="158">
        <f t="shared" si="145"/>
        <v>1</v>
      </c>
      <c r="BF70" s="158">
        <f t="shared" si="145"/>
        <v>0</v>
      </c>
      <c r="BG70" s="158">
        <f t="shared" si="145"/>
        <v>0</v>
      </c>
      <c r="BH70" s="158">
        <f t="shared" si="145"/>
        <v>0</v>
      </c>
      <c r="BI70" s="158">
        <f t="shared" si="145"/>
        <v>0</v>
      </c>
      <c r="BJ70" s="158">
        <f t="shared" si="145"/>
        <v>0</v>
      </c>
      <c r="BK70" s="158">
        <f t="shared" si="145"/>
        <v>0</v>
      </c>
      <c r="BL70" s="158">
        <f t="shared" si="145"/>
        <v>0</v>
      </c>
      <c r="BM70" s="158">
        <f t="shared" si="145"/>
        <v>0</v>
      </c>
      <c r="BN70" s="158">
        <f t="shared" si="145"/>
        <v>0</v>
      </c>
      <c r="BO70" s="158">
        <f t="shared" si="145"/>
        <v>0</v>
      </c>
      <c r="BP70" s="158">
        <f t="shared" si="145"/>
        <v>0</v>
      </c>
      <c r="BQ70" s="158">
        <f t="shared" si="145"/>
        <v>0</v>
      </c>
      <c r="BR70" s="158">
        <f t="shared" si="145"/>
        <v>0</v>
      </c>
      <c r="BS70" s="158">
        <f t="shared" si="145"/>
        <v>0</v>
      </c>
      <c r="BT70" s="158">
        <f t="shared" si="145"/>
        <v>0</v>
      </c>
      <c r="BU70" s="158">
        <f t="shared" si="145"/>
        <v>0</v>
      </c>
      <c r="BV70" s="158">
        <f t="shared" ref="BV70:DA70" si="146" xml:space="preserve"> BU70 + BV68 - BU69</f>
        <v>0</v>
      </c>
      <c r="BW70" s="158">
        <f t="shared" si="146"/>
        <v>0</v>
      </c>
      <c r="BX70" s="158">
        <f t="shared" si="146"/>
        <v>0</v>
      </c>
      <c r="BY70" s="158">
        <f t="shared" si="146"/>
        <v>0</v>
      </c>
      <c r="BZ70" s="158">
        <f t="shared" si="146"/>
        <v>0</v>
      </c>
      <c r="CA70" s="158">
        <f t="shared" si="146"/>
        <v>0</v>
      </c>
      <c r="CB70" s="158">
        <f t="shared" si="146"/>
        <v>0</v>
      </c>
      <c r="CC70" s="158">
        <f t="shared" si="146"/>
        <v>0</v>
      </c>
      <c r="CD70" s="158">
        <f t="shared" si="146"/>
        <v>0</v>
      </c>
      <c r="CE70" s="158">
        <f t="shared" si="146"/>
        <v>0</v>
      </c>
      <c r="CF70" s="158">
        <f t="shared" si="146"/>
        <v>0</v>
      </c>
      <c r="CG70" s="158">
        <f t="shared" si="146"/>
        <v>0</v>
      </c>
      <c r="CH70" s="158">
        <f t="shared" si="146"/>
        <v>0</v>
      </c>
      <c r="CI70" s="158">
        <f t="shared" si="146"/>
        <v>0</v>
      </c>
      <c r="CJ70" s="158">
        <f t="shared" si="146"/>
        <v>0</v>
      </c>
      <c r="CK70" s="158">
        <f t="shared" si="146"/>
        <v>0</v>
      </c>
      <c r="CL70" s="158">
        <f t="shared" si="146"/>
        <v>0</v>
      </c>
      <c r="CM70" s="158">
        <f t="shared" si="146"/>
        <v>0</v>
      </c>
      <c r="CN70" s="158">
        <f t="shared" si="146"/>
        <v>0</v>
      </c>
      <c r="CO70" s="158">
        <f t="shared" si="146"/>
        <v>0</v>
      </c>
      <c r="CP70" s="158">
        <f t="shared" si="146"/>
        <v>0</v>
      </c>
      <c r="CQ70" s="158">
        <f t="shared" si="146"/>
        <v>0</v>
      </c>
      <c r="CR70" s="158">
        <f t="shared" si="146"/>
        <v>0</v>
      </c>
      <c r="CS70" s="158">
        <f t="shared" si="146"/>
        <v>0</v>
      </c>
      <c r="CT70" s="158">
        <f t="shared" si="146"/>
        <v>0</v>
      </c>
      <c r="CU70" s="158">
        <f t="shared" si="146"/>
        <v>0</v>
      </c>
      <c r="CV70" s="158">
        <f t="shared" si="146"/>
        <v>0</v>
      </c>
      <c r="CW70" s="158">
        <f t="shared" si="146"/>
        <v>0</v>
      </c>
      <c r="CX70" s="158">
        <f t="shared" si="146"/>
        <v>0</v>
      </c>
      <c r="CY70" s="158">
        <f t="shared" si="146"/>
        <v>0</v>
      </c>
      <c r="CZ70" s="158">
        <f t="shared" si="146"/>
        <v>0</v>
      </c>
      <c r="DA70" s="158">
        <f t="shared" si="146"/>
        <v>0</v>
      </c>
      <c r="DB70" s="158">
        <f t="shared" ref="DB70:EG70" si="147" xml:space="preserve"> DA70 + DB68 - DA69</f>
        <v>0</v>
      </c>
      <c r="DC70" s="158">
        <f t="shared" si="147"/>
        <v>0</v>
      </c>
      <c r="DD70" s="158">
        <f t="shared" si="147"/>
        <v>0</v>
      </c>
      <c r="DE70" s="158">
        <f t="shared" si="147"/>
        <v>0</v>
      </c>
      <c r="DF70" s="158">
        <f t="shared" si="147"/>
        <v>0</v>
      </c>
      <c r="DG70" s="158">
        <f t="shared" si="147"/>
        <v>0</v>
      </c>
      <c r="DH70" s="158">
        <f t="shared" si="147"/>
        <v>0</v>
      </c>
      <c r="DI70" s="158">
        <f t="shared" si="147"/>
        <v>0</v>
      </c>
      <c r="DJ70" s="158">
        <f t="shared" si="147"/>
        <v>0</v>
      </c>
      <c r="DK70" s="158">
        <f t="shared" si="147"/>
        <v>0</v>
      </c>
      <c r="DL70" s="158">
        <f t="shared" si="147"/>
        <v>0</v>
      </c>
      <c r="DM70" s="158">
        <f t="shared" si="147"/>
        <v>0</v>
      </c>
      <c r="DN70" s="158">
        <f t="shared" si="147"/>
        <v>0</v>
      </c>
      <c r="DO70" s="158">
        <f t="shared" si="147"/>
        <v>0</v>
      </c>
      <c r="DP70" s="158">
        <f t="shared" si="147"/>
        <v>0</v>
      </c>
      <c r="DQ70" s="158">
        <f t="shared" si="147"/>
        <v>0</v>
      </c>
      <c r="DR70" s="158">
        <f t="shared" si="147"/>
        <v>0</v>
      </c>
      <c r="DS70" s="158">
        <f t="shared" si="147"/>
        <v>0</v>
      </c>
      <c r="DT70" s="158">
        <f t="shared" si="147"/>
        <v>0</v>
      </c>
      <c r="DU70" s="158">
        <f t="shared" si="147"/>
        <v>0</v>
      </c>
      <c r="DV70" s="158">
        <f t="shared" si="147"/>
        <v>0</v>
      </c>
      <c r="DW70" s="158">
        <f t="shared" si="147"/>
        <v>0</v>
      </c>
      <c r="DX70" s="158">
        <f t="shared" si="147"/>
        <v>0</v>
      </c>
      <c r="DY70" s="158">
        <f t="shared" si="147"/>
        <v>0</v>
      </c>
      <c r="DZ70" s="158">
        <f t="shared" si="147"/>
        <v>0</v>
      </c>
      <c r="EA70" s="158">
        <f t="shared" si="147"/>
        <v>0</v>
      </c>
      <c r="EB70" s="158">
        <f t="shared" si="147"/>
        <v>0</v>
      </c>
      <c r="EC70" s="158">
        <f t="shared" si="147"/>
        <v>0</v>
      </c>
      <c r="ED70" s="158">
        <f t="shared" si="147"/>
        <v>0</v>
      </c>
      <c r="EE70" s="158">
        <f t="shared" si="147"/>
        <v>0</v>
      </c>
      <c r="EF70" s="158">
        <f t="shared" si="147"/>
        <v>0</v>
      </c>
      <c r="EG70" s="158">
        <f t="shared" si="147"/>
        <v>0</v>
      </c>
      <c r="EH70" s="158">
        <f t="shared" ref="EH70:FM70" si="148" xml:space="preserve"> EG70 + EH68 - EG69</f>
        <v>0</v>
      </c>
      <c r="EI70" s="158">
        <f t="shared" si="148"/>
        <v>0</v>
      </c>
      <c r="EJ70" s="158">
        <f t="shared" si="148"/>
        <v>0</v>
      </c>
      <c r="EK70" s="158">
        <f t="shared" si="148"/>
        <v>0</v>
      </c>
      <c r="EL70" s="158">
        <f t="shared" si="148"/>
        <v>0</v>
      </c>
      <c r="EM70" s="158">
        <f t="shared" si="148"/>
        <v>0</v>
      </c>
      <c r="EN70" s="158">
        <f t="shared" si="148"/>
        <v>0</v>
      </c>
      <c r="EO70" s="158">
        <f t="shared" si="148"/>
        <v>0</v>
      </c>
      <c r="EP70" s="158">
        <f t="shared" si="148"/>
        <v>0</v>
      </c>
      <c r="EQ70" s="158">
        <f t="shared" si="148"/>
        <v>0</v>
      </c>
      <c r="ER70" s="158">
        <f t="shared" si="148"/>
        <v>0</v>
      </c>
      <c r="ES70" s="158">
        <f t="shared" si="148"/>
        <v>0</v>
      </c>
      <c r="ET70" s="158">
        <f t="shared" si="148"/>
        <v>0</v>
      </c>
      <c r="EU70" s="158">
        <f t="shared" si="148"/>
        <v>0</v>
      </c>
      <c r="EV70" s="158">
        <f t="shared" si="148"/>
        <v>0</v>
      </c>
      <c r="EW70" s="158">
        <f t="shared" si="148"/>
        <v>0</v>
      </c>
      <c r="EX70" s="158">
        <f t="shared" si="148"/>
        <v>0</v>
      </c>
      <c r="EY70" s="158">
        <f t="shared" si="148"/>
        <v>0</v>
      </c>
      <c r="EZ70" s="158">
        <f t="shared" si="148"/>
        <v>0</v>
      </c>
      <c r="FA70" s="158">
        <f t="shared" si="148"/>
        <v>0</v>
      </c>
      <c r="FB70" s="158">
        <f t="shared" si="148"/>
        <v>0</v>
      </c>
      <c r="FC70" s="158">
        <f t="shared" si="148"/>
        <v>0</v>
      </c>
      <c r="FD70" s="158">
        <f t="shared" si="148"/>
        <v>0</v>
      </c>
      <c r="FE70" s="158">
        <f t="shared" si="148"/>
        <v>0</v>
      </c>
      <c r="FF70" s="158">
        <f t="shared" si="148"/>
        <v>0</v>
      </c>
      <c r="FG70" s="158">
        <f t="shared" si="148"/>
        <v>0</v>
      </c>
      <c r="FH70" s="158">
        <f t="shared" si="148"/>
        <v>0</v>
      </c>
      <c r="FI70" s="158">
        <f t="shared" si="148"/>
        <v>0</v>
      </c>
      <c r="FJ70" s="158">
        <f t="shared" si="148"/>
        <v>0</v>
      </c>
      <c r="FK70" s="158">
        <f t="shared" si="148"/>
        <v>0</v>
      </c>
      <c r="FL70" s="158">
        <f t="shared" si="148"/>
        <v>0</v>
      </c>
      <c r="FM70" s="158">
        <f t="shared" si="148"/>
        <v>0</v>
      </c>
      <c r="FN70" s="158">
        <f t="shared" ref="FN70:GJ70" si="149" xml:space="preserve"> FM70 + FN68 - FM69</f>
        <v>0</v>
      </c>
      <c r="FO70" s="158">
        <f t="shared" si="149"/>
        <v>0</v>
      </c>
      <c r="FP70" s="158">
        <f t="shared" si="149"/>
        <v>0</v>
      </c>
      <c r="FQ70" s="158">
        <f t="shared" si="149"/>
        <v>0</v>
      </c>
      <c r="FR70" s="158">
        <f t="shared" si="149"/>
        <v>0</v>
      </c>
      <c r="FS70" s="158">
        <f t="shared" si="149"/>
        <v>0</v>
      </c>
      <c r="FT70" s="158">
        <f t="shared" si="149"/>
        <v>0</v>
      </c>
      <c r="FU70" s="158">
        <f t="shared" si="149"/>
        <v>0</v>
      </c>
      <c r="FV70" s="158">
        <f t="shared" si="149"/>
        <v>0</v>
      </c>
      <c r="FW70" s="158">
        <f t="shared" si="149"/>
        <v>0</v>
      </c>
      <c r="FX70" s="158">
        <f t="shared" si="149"/>
        <v>0</v>
      </c>
      <c r="FY70" s="158">
        <f t="shared" si="149"/>
        <v>0</v>
      </c>
      <c r="FZ70" s="158">
        <f t="shared" si="149"/>
        <v>0</v>
      </c>
      <c r="GA70" s="158">
        <f t="shared" si="149"/>
        <v>0</v>
      </c>
      <c r="GB70" s="158">
        <f t="shared" si="149"/>
        <v>0</v>
      </c>
      <c r="GC70" s="158">
        <f t="shared" si="149"/>
        <v>0</v>
      </c>
      <c r="GD70" s="158">
        <f t="shared" si="149"/>
        <v>0</v>
      </c>
      <c r="GE70" s="158">
        <f t="shared" si="149"/>
        <v>0</v>
      </c>
      <c r="GF70" s="158">
        <f t="shared" si="149"/>
        <v>0</v>
      </c>
      <c r="GG70" s="158">
        <f t="shared" si="149"/>
        <v>0</v>
      </c>
      <c r="GH70" s="158">
        <f t="shared" si="149"/>
        <v>0</v>
      </c>
      <c r="GI70" s="158">
        <f t="shared" si="149"/>
        <v>0</v>
      </c>
      <c r="GJ70" s="158">
        <f t="shared" si="149"/>
        <v>0</v>
      </c>
    </row>
    <row r="71" spans="1:192" outlineLevel="1" x14ac:dyDescent="0.35">
      <c r="E71" s="6"/>
      <c r="F71" s="6"/>
      <c r="G71" s="6"/>
      <c r="H71" s="6"/>
      <c r="I71" s="62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</row>
    <row r="72" spans="1:192" outlineLevel="1" collapsed="1" x14ac:dyDescent="0.35">
      <c r="A72" s="18"/>
      <c r="B72" s="13" t="s">
        <v>44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</row>
    <row r="73" spans="1:192" hidden="1" outlineLevel="2" x14ac:dyDescent="0.35">
      <c r="E73" s="135" t="str">
        <f t="shared" ref="E73:AJ73" si="150" xml:space="preserve"> E$65</f>
        <v>End of construction period flag</v>
      </c>
      <c r="F73" s="135">
        <f t="shared" si="150"/>
        <v>0</v>
      </c>
      <c r="G73" s="135" t="str">
        <f t="shared" si="150"/>
        <v>flag</v>
      </c>
      <c r="H73" s="135">
        <f t="shared" si="150"/>
        <v>1</v>
      </c>
      <c r="I73" s="135">
        <f t="shared" si="150"/>
        <v>0</v>
      </c>
      <c r="J73" s="135">
        <f t="shared" si="150"/>
        <v>0</v>
      </c>
      <c r="K73" s="135">
        <f t="shared" si="150"/>
        <v>0</v>
      </c>
      <c r="L73" s="135">
        <f t="shared" si="150"/>
        <v>0</v>
      </c>
      <c r="M73" s="135">
        <f t="shared" si="150"/>
        <v>0</v>
      </c>
      <c r="N73" s="135">
        <f t="shared" si="150"/>
        <v>0</v>
      </c>
      <c r="O73" s="135">
        <f t="shared" si="150"/>
        <v>0</v>
      </c>
      <c r="P73" s="135">
        <f t="shared" si="150"/>
        <v>0</v>
      </c>
      <c r="Q73" s="135">
        <f t="shared" si="150"/>
        <v>0</v>
      </c>
      <c r="R73" s="135">
        <f t="shared" si="150"/>
        <v>0</v>
      </c>
      <c r="S73" s="135">
        <f t="shared" si="150"/>
        <v>0</v>
      </c>
      <c r="T73" s="135">
        <f t="shared" si="150"/>
        <v>0</v>
      </c>
      <c r="U73" s="135">
        <f t="shared" si="150"/>
        <v>0</v>
      </c>
      <c r="V73" s="135">
        <f t="shared" si="150"/>
        <v>0</v>
      </c>
      <c r="W73" s="135">
        <f t="shared" si="150"/>
        <v>0</v>
      </c>
      <c r="X73" s="135">
        <f t="shared" si="150"/>
        <v>0</v>
      </c>
      <c r="Y73" s="135">
        <f t="shared" si="150"/>
        <v>0</v>
      </c>
      <c r="Z73" s="135">
        <f t="shared" si="150"/>
        <v>0</v>
      </c>
      <c r="AA73" s="135">
        <f t="shared" si="150"/>
        <v>0</v>
      </c>
      <c r="AB73" s="135">
        <f t="shared" si="150"/>
        <v>0</v>
      </c>
      <c r="AC73" s="135">
        <f t="shared" si="150"/>
        <v>0</v>
      </c>
      <c r="AD73" s="135">
        <f t="shared" si="150"/>
        <v>0</v>
      </c>
      <c r="AE73" s="135">
        <f t="shared" si="150"/>
        <v>0</v>
      </c>
      <c r="AF73" s="135">
        <f t="shared" si="150"/>
        <v>0</v>
      </c>
      <c r="AG73" s="135">
        <f t="shared" si="150"/>
        <v>0</v>
      </c>
      <c r="AH73" s="135">
        <f t="shared" si="150"/>
        <v>0</v>
      </c>
      <c r="AI73" s="135">
        <f t="shared" si="150"/>
        <v>0</v>
      </c>
      <c r="AJ73" s="135">
        <f t="shared" si="150"/>
        <v>0</v>
      </c>
      <c r="AK73" s="135">
        <f t="shared" ref="AK73:BP73" si="151" xml:space="preserve"> AK$65</f>
        <v>0</v>
      </c>
      <c r="AL73" s="135">
        <f t="shared" si="151"/>
        <v>0</v>
      </c>
      <c r="AM73" s="135">
        <f t="shared" si="151"/>
        <v>0</v>
      </c>
      <c r="AN73" s="135">
        <f t="shared" si="151"/>
        <v>0</v>
      </c>
      <c r="AO73" s="135">
        <f t="shared" si="151"/>
        <v>0</v>
      </c>
      <c r="AP73" s="135">
        <f t="shared" si="151"/>
        <v>0</v>
      </c>
      <c r="AQ73" s="135">
        <f t="shared" si="151"/>
        <v>0</v>
      </c>
      <c r="AR73" s="135">
        <f t="shared" si="151"/>
        <v>0</v>
      </c>
      <c r="AS73" s="135">
        <f t="shared" si="151"/>
        <v>0</v>
      </c>
      <c r="AT73" s="135">
        <f t="shared" si="151"/>
        <v>0</v>
      </c>
      <c r="AU73" s="135">
        <f t="shared" si="151"/>
        <v>0</v>
      </c>
      <c r="AV73" s="135">
        <f t="shared" si="151"/>
        <v>0</v>
      </c>
      <c r="AW73" s="135">
        <f t="shared" si="151"/>
        <v>0</v>
      </c>
      <c r="AX73" s="135">
        <f t="shared" si="151"/>
        <v>0</v>
      </c>
      <c r="AY73" s="135">
        <f t="shared" si="151"/>
        <v>0</v>
      </c>
      <c r="AZ73" s="135">
        <f t="shared" si="151"/>
        <v>0</v>
      </c>
      <c r="BA73" s="135">
        <f t="shared" si="151"/>
        <v>0</v>
      </c>
      <c r="BB73" s="135">
        <f t="shared" si="151"/>
        <v>0</v>
      </c>
      <c r="BC73" s="135">
        <f t="shared" si="151"/>
        <v>0</v>
      </c>
      <c r="BD73" s="135">
        <f t="shared" si="151"/>
        <v>0</v>
      </c>
      <c r="BE73" s="135">
        <f t="shared" si="151"/>
        <v>1</v>
      </c>
      <c r="BF73" s="135">
        <f t="shared" si="151"/>
        <v>0</v>
      </c>
      <c r="BG73" s="135">
        <f t="shared" si="151"/>
        <v>0</v>
      </c>
      <c r="BH73" s="135">
        <f t="shared" si="151"/>
        <v>0</v>
      </c>
      <c r="BI73" s="135">
        <f t="shared" si="151"/>
        <v>0</v>
      </c>
      <c r="BJ73" s="135">
        <f t="shared" si="151"/>
        <v>0</v>
      </c>
      <c r="BK73" s="135">
        <f t="shared" si="151"/>
        <v>0</v>
      </c>
      <c r="BL73" s="135">
        <f t="shared" si="151"/>
        <v>0</v>
      </c>
      <c r="BM73" s="135">
        <f t="shared" si="151"/>
        <v>0</v>
      </c>
      <c r="BN73" s="135">
        <f t="shared" si="151"/>
        <v>0</v>
      </c>
      <c r="BO73" s="135">
        <f t="shared" si="151"/>
        <v>0</v>
      </c>
      <c r="BP73" s="135">
        <f t="shared" si="151"/>
        <v>0</v>
      </c>
      <c r="BQ73" s="135">
        <f t="shared" ref="BQ73:CV73" si="152" xml:space="preserve"> BQ$65</f>
        <v>0</v>
      </c>
      <c r="BR73" s="135">
        <f t="shared" si="152"/>
        <v>0</v>
      </c>
      <c r="BS73" s="135">
        <f t="shared" si="152"/>
        <v>0</v>
      </c>
      <c r="BT73" s="135">
        <f t="shared" si="152"/>
        <v>0</v>
      </c>
      <c r="BU73" s="135">
        <f t="shared" si="152"/>
        <v>0</v>
      </c>
      <c r="BV73" s="135">
        <f t="shared" si="152"/>
        <v>0</v>
      </c>
      <c r="BW73" s="135">
        <f t="shared" si="152"/>
        <v>0</v>
      </c>
      <c r="BX73" s="135">
        <f t="shared" si="152"/>
        <v>0</v>
      </c>
      <c r="BY73" s="135">
        <f t="shared" si="152"/>
        <v>0</v>
      </c>
      <c r="BZ73" s="135">
        <f t="shared" si="152"/>
        <v>0</v>
      </c>
      <c r="CA73" s="135">
        <f t="shared" si="152"/>
        <v>0</v>
      </c>
      <c r="CB73" s="135">
        <f t="shared" si="152"/>
        <v>0</v>
      </c>
      <c r="CC73" s="135">
        <f t="shared" si="152"/>
        <v>0</v>
      </c>
      <c r="CD73" s="135">
        <f t="shared" si="152"/>
        <v>0</v>
      </c>
      <c r="CE73" s="135">
        <f t="shared" si="152"/>
        <v>0</v>
      </c>
      <c r="CF73" s="135">
        <f t="shared" si="152"/>
        <v>0</v>
      </c>
      <c r="CG73" s="135">
        <f t="shared" si="152"/>
        <v>0</v>
      </c>
      <c r="CH73" s="135">
        <f t="shared" si="152"/>
        <v>0</v>
      </c>
      <c r="CI73" s="135">
        <f t="shared" si="152"/>
        <v>0</v>
      </c>
      <c r="CJ73" s="135">
        <f t="shared" si="152"/>
        <v>0</v>
      </c>
      <c r="CK73" s="135">
        <f t="shared" si="152"/>
        <v>0</v>
      </c>
      <c r="CL73" s="135">
        <f t="shared" si="152"/>
        <v>0</v>
      </c>
      <c r="CM73" s="135">
        <f t="shared" si="152"/>
        <v>0</v>
      </c>
      <c r="CN73" s="135">
        <f t="shared" si="152"/>
        <v>0</v>
      </c>
      <c r="CO73" s="135">
        <f t="shared" si="152"/>
        <v>0</v>
      </c>
      <c r="CP73" s="135">
        <f t="shared" si="152"/>
        <v>0</v>
      </c>
      <c r="CQ73" s="135">
        <f t="shared" si="152"/>
        <v>0</v>
      </c>
      <c r="CR73" s="135">
        <f t="shared" si="152"/>
        <v>0</v>
      </c>
      <c r="CS73" s="135">
        <f t="shared" si="152"/>
        <v>0</v>
      </c>
      <c r="CT73" s="135">
        <f t="shared" si="152"/>
        <v>0</v>
      </c>
      <c r="CU73" s="135">
        <f t="shared" si="152"/>
        <v>0</v>
      </c>
      <c r="CV73" s="135">
        <f t="shared" si="152"/>
        <v>0</v>
      </c>
      <c r="CW73" s="135">
        <f t="shared" ref="CW73:EB73" si="153" xml:space="preserve"> CW$65</f>
        <v>0</v>
      </c>
      <c r="CX73" s="135">
        <f t="shared" si="153"/>
        <v>0</v>
      </c>
      <c r="CY73" s="135">
        <f t="shared" si="153"/>
        <v>0</v>
      </c>
      <c r="CZ73" s="135">
        <f t="shared" si="153"/>
        <v>0</v>
      </c>
      <c r="DA73" s="135">
        <f t="shared" si="153"/>
        <v>0</v>
      </c>
      <c r="DB73" s="135">
        <f t="shared" si="153"/>
        <v>0</v>
      </c>
      <c r="DC73" s="135">
        <f t="shared" si="153"/>
        <v>0</v>
      </c>
      <c r="DD73" s="135">
        <f t="shared" si="153"/>
        <v>0</v>
      </c>
      <c r="DE73" s="135">
        <f t="shared" si="153"/>
        <v>0</v>
      </c>
      <c r="DF73" s="135">
        <f t="shared" si="153"/>
        <v>0</v>
      </c>
      <c r="DG73" s="135">
        <f t="shared" si="153"/>
        <v>0</v>
      </c>
      <c r="DH73" s="135">
        <f t="shared" si="153"/>
        <v>0</v>
      </c>
      <c r="DI73" s="135">
        <f t="shared" si="153"/>
        <v>0</v>
      </c>
      <c r="DJ73" s="135">
        <f t="shared" si="153"/>
        <v>0</v>
      </c>
      <c r="DK73" s="135">
        <f t="shared" si="153"/>
        <v>0</v>
      </c>
      <c r="DL73" s="135">
        <f t="shared" si="153"/>
        <v>0</v>
      </c>
      <c r="DM73" s="135">
        <f t="shared" si="153"/>
        <v>0</v>
      </c>
      <c r="DN73" s="135">
        <f t="shared" si="153"/>
        <v>0</v>
      </c>
      <c r="DO73" s="135">
        <f t="shared" si="153"/>
        <v>0</v>
      </c>
      <c r="DP73" s="135">
        <f t="shared" si="153"/>
        <v>0</v>
      </c>
      <c r="DQ73" s="135">
        <f t="shared" si="153"/>
        <v>0</v>
      </c>
      <c r="DR73" s="135">
        <f t="shared" si="153"/>
        <v>0</v>
      </c>
      <c r="DS73" s="135">
        <f t="shared" si="153"/>
        <v>0</v>
      </c>
      <c r="DT73" s="135">
        <f t="shared" si="153"/>
        <v>0</v>
      </c>
      <c r="DU73" s="135">
        <f t="shared" si="153"/>
        <v>0</v>
      </c>
      <c r="DV73" s="135">
        <f t="shared" si="153"/>
        <v>0</v>
      </c>
      <c r="DW73" s="135">
        <f t="shared" si="153"/>
        <v>0</v>
      </c>
      <c r="DX73" s="135">
        <f t="shared" si="153"/>
        <v>0</v>
      </c>
      <c r="DY73" s="135">
        <f t="shared" si="153"/>
        <v>0</v>
      </c>
      <c r="DZ73" s="135">
        <f t="shared" si="153"/>
        <v>0</v>
      </c>
      <c r="EA73" s="135">
        <f t="shared" si="153"/>
        <v>0</v>
      </c>
      <c r="EB73" s="135">
        <f t="shared" si="153"/>
        <v>0</v>
      </c>
      <c r="EC73" s="135">
        <f t="shared" ref="EC73:FH73" si="154" xml:space="preserve"> EC$65</f>
        <v>0</v>
      </c>
      <c r="ED73" s="135">
        <f t="shared" si="154"/>
        <v>0</v>
      </c>
      <c r="EE73" s="135">
        <f t="shared" si="154"/>
        <v>0</v>
      </c>
      <c r="EF73" s="135">
        <f t="shared" si="154"/>
        <v>0</v>
      </c>
      <c r="EG73" s="135">
        <f t="shared" si="154"/>
        <v>0</v>
      </c>
      <c r="EH73" s="135">
        <f t="shared" si="154"/>
        <v>0</v>
      </c>
      <c r="EI73" s="135">
        <f t="shared" si="154"/>
        <v>0</v>
      </c>
      <c r="EJ73" s="135">
        <f t="shared" si="154"/>
        <v>0</v>
      </c>
      <c r="EK73" s="135">
        <f t="shared" si="154"/>
        <v>0</v>
      </c>
      <c r="EL73" s="135">
        <f t="shared" si="154"/>
        <v>0</v>
      </c>
      <c r="EM73" s="135">
        <f t="shared" si="154"/>
        <v>0</v>
      </c>
      <c r="EN73" s="135">
        <f t="shared" si="154"/>
        <v>0</v>
      </c>
      <c r="EO73" s="135">
        <f t="shared" si="154"/>
        <v>0</v>
      </c>
      <c r="EP73" s="135">
        <f t="shared" si="154"/>
        <v>0</v>
      </c>
      <c r="EQ73" s="135">
        <f t="shared" si="154"/>
        <v>0</v>
      </c>
      <c r="ER73" s="135">
        <f t="shared" si="154"/>
        <v>0</v>
      </c>
      <c r="ES73" s="135">
        <f t="shared" si="154"/>
        <v>0</v>
      </c>
      <c r="ET73" s="135">
        <f t="shared" si="154"/>
        <v>0</v>
      </c>
      <c r="EU73" s="135">
        <f t="shared" si="154"/>
        <v>0</v>
      </c>
      <c r="EV73" s="135">
        <f t="shared" si="154"/>
        <v>0</v>
      </c>
      <c r="EW73" s="135">
        <f t="shared" si="154"/>
        <v>0</v>
      </c>
      <c r="EX73" s="135">
        <f t="shared" si="154"/>
        <v>0</v>
      </c>
      <c r="EY73" s="135">
        <f t="shared" si="154"/>
        <v>0</v>
      </c>
      <c r="EZ73" s="135">
        <f t="shared" si="154"/>
        <v>0</v>
      </c>
      <c r="FA73" s="135">
        <f t="shared" si="154"/>
        <v>0</v>
      </c>
      <c r="FB73" s="135">
        <f t="shared" si="154"/>
        <v>0</v>
      </c>
      <c r="FC73" s="135">
        <f t="shared" si="154"/>
        <v>0</v>
      </c>
      <c r="FD73" s="135">
        <f t="shared" si="154"/>
        <v>0</v>
      </c>
      <c r="FE73" s="135">
        <f t="shared" si="154"/>
        <v>0</v>
      </c>
      <c r="FF73" s="135">
        <f t="shared" si="154"/>
        <v>0</v>
      </c>
      <c r="FG73" s="135">
        <f t="shared" si="154"/>
        <v>0</v>
      </c>
      <c r="FH73" s="135">
        <f t="shared" si="154"/>
        <v>0</v>
      </c>
      <c r="FI73" s="135">
        <f t="shared" ref="FI73:GJ73" si="155" xml:space="preserve"> FI$65</f>
        <v>0</v>
      </c>
      <c r="FJ73" s="135">
        <f t="shared" si="155"/>
        <v>0</v>
      </c>
      <c r="FK73" s="135">
        <f t="shared" si="155"/>
        <v>0</v>
      </c>
      <c r="FL73" s="135">
        <f t="shared" si="155"/>
        <v>0</v>
      </c>
      <c r="FM73" s="135">
        <f t="shared" si="155"/>
        <v>0</v>
      </c>
      <c r="FN73" s="135">
        <f t="shared" si="155"/>
        <v>0</v>
      </c>
      <c r="FO73" s="135">
        <f t="shared" si="155"/>
        <v>0</v>
      </c>
      <c r="FP73" s="135">
        <f t="shared" si="155"/>
        <v>0</v>
      </c>
      <c r="FQ73" s="135">
        <f t="shared" si="155"/>
        <v>0</v>
      </c>
      <c r="FR73" s="135">
        <f t="shared" si="155"/>
        <v>0</v>
      </c>
      <c r="FS73" s="135">
        <f t="shared" si="155"/>
        <v>0</v>
      </c>
      <c r="FT73" s="135">
        <f t="shared" si="155"/>
        <v>0</v>
      </c>
      <c r="FU73" s="135">
        <f t="shared" si="155"/>
        <v>0</v>
      </c>
      <c r="FV73" s="135">
        <f t="shared" si="155"/>
        <v>0</v>
      </c>
      <c r="FW73" s="135">
        <f t="shared" si="155"/>
        <v>0</v>
      </c>
      <c r="FX73" s="135">
        <f t="shared" si="155"/>
        <v>0</v>
      </c>
      <c r="FY73" s="135">
        <f t="shared" si="155"/>
        <v>0</v>
      </c>
      <c r="FZ73" s="135">
        <f t="shared" si="155"/>
        <v>0</v>
      </c>
      <c r="GA73" s="135">
        <f t="shared" si="155"/>
        <v>0</v>
      </c>
      <c r="GB73" s="135">
        <f t="shared" si="155"/>
        <v>0</v>
      </c>
      <c r="GC73" s="135">
        <f t="shared" si="155"/>
        <v>0</v>
      </c>
      <c r="GD73" s="135">
        <f t="shared" si="155"/>
        <v>0</v>
      </c>
      <c r="GE73" s="135">
        <f t="shared" si="155"/>
        <v>0</v>
      </c>
      <c r="GF73" s="135">
        <f t="shared" si="155"/>
        <v>0</v>
      </c>
      <c r="GG73" s="135">
        <f t="shared" si="155"/>
        <v>0</v>
      </c>
      <c r="GH73" s="135">
        <f t="shared" si="155"/>
        <v>0</v>
      </c>
      <c r="GI73" s="135">
        <f t="shared" si="155"/>
        <v>0</v>
      </c>
      <c r="GJ73" s="135">
        <f t="shared" si="155"/>
        <v>0</v>
      </c>
    </row>
    <row r="74" spans="1:192" s="159" customFormat="1" hidden="1" outlineLevel="2" x14ac:dyDescent="0.35">
      <c r="A74" s="191"/>
      <c r="B74" s="191"/>
      <c r="C74" s="192"/>
      <c r="D74" s="193"/>
      <c r="E74" s="159" t="s">
        <v>44</v>
      </c>
      <c r="G74" s="159" t="s">
        <v>5</v>
      </c>
      <c r="H74" s="159">
        <f xml:space="preserve"> SUM(J74:GJ74)</f>
        <v>1</v>
      </c>
      <c r="I74" s="194"/>
      <c r="J74" s="158">
        <f t="shared" ref="J74:AO74" si="156" xml:space="preserve"> I73</f>
        <v>0</v>
      </c>
      <c r="K74" s="158">
        <f t="shared" si="156"/>
        <v>0</v>
      </c>
      <c r="L74" s="158">
        <f t="shared" si="156"/>
        <v>0</v>
      </c>
      <c r="M74" s="158">
        <f t="shared" si="156"/>
        <v>0</v>
      </c>
      <c r="N74" s="158">
        <f t="shared" si="156"/>
        <v>0</v>
      </c>
      <c r="O74" s="158">
        <f t="shared" si="156"/>
        <v>0</v>
      </c>
      <c r="P74" s="158">
        <f t="shared" si="156"/>
        <v>0</v>
      </c>
      <c r="Q74" s="158">
        <f t="shared" si="156"/>
        <v>0</v>
      </c>
      <c r="R74" s="158">
        <f t="shared" si="156"/>
        <v>0</v>
      </c>
      <c r="S74" s="158">
        <f t="shared" si="156"/>
        <v>0</v>
      </c>
      <c r="T74" s="158">
        <f t="shared" si="156"/>
        <v>0</v>
      </c>
      <c r="U74" s="158">
        <f t="shared" si="156"/>
        <v>0</v>
      </c>
      <c r="V74" s="158">
        <f t="shared" si="156"/>
        <v>0</v>
      </c>
      <c r="W74" s="158">
        <f t="shared" si="156"/>
        <v>0</v>
      </c>
      <c r="X74" s="158">
        <f t="shared" si="156"/>
        <v>0</v>
      </c>
      <c r="Y74" s="158">
        <f t="shared" si="156"/>
        <v>0</v>
      </c>
      <c r="Z74" s="158">
        <f t="shared" si="156"/>
        <v>0</v>
      </c>
      <c r="AA74" s="158">
        <f t="shared" si="156"/>
        <v>0</v>
      </c>
      <c r="AB74" s="158">
        <f t="shared" si="156"/>
        <v>0</v>
      </c>
      <c r="AC74" s="158">
        <f t="shared" si="156"/>
        <v>0</v>
      </c>
      <c r="AD74" s="158">
        <f t="shared" si="156"/>
        <v>0</v>
      </c>
      <c r="AE74" s="158">
        <f t="shared" si="156"/>
        <v>0</v>
      </c>
      <c r="AF74" s="158">
        <f t="shared" si="156"/>
        <v>0</v>
      </c>
      <c r="AG74" s="158">
        <f t="shared" si="156"/>
        <v>0</v>
      </c>
      <c r="AH74" s="158">
        <f t="shared" si="156"/>
        <v>0</v>
      </c>
      <c r="AI74" s="158">
        <f t="shared" si="156"/>
        <v>0</v>
      </c>
      <c r="AJ74" s="158">
        <f t="shared" si="156"/>
        <v>0</v>
      </c>
      <c r="AK74" s="158">
        <f t="shared" si="156"/>
        <v>0</v>
      </c>
      <c r="AL74" s="158">
        <f t="shared" si="156"/>
        <v>0</v>
      </c>
      <c r="AM74" s="158">
        <f t="shared" si="156"/>
        <v>0</v>
      </c>
      <c r="AN74" s="158">
        <f t="shared" si="156"/>
        <v>0</v>
      </c>
      <c r="AO74" s="158">
        <f t="shared" si="156"/>
        <v>0</v>
      </c>
      <c r="AP74" s="158">
        <f t="shared" ref="AP74:BU74" si="157" xml:space="preserve"> AO73</f>
        <v>0</v>
      </c>
      <c r="AQ74" s="158">
        <f t="shared" si="157"/>
        <v>0</v>
      </c>
      <c r="AR74" s="158">
        <f t="shared" si="157"/>
        <v>0</v>
      </c>
      <c r="AS74" s="158">
        <f t="shared" si="157"/>
        <v>0</v>
      </c>
      <c r="AT74" s="158">
        <f t="shared" si="157"/>
        <v>0</v>
      </c>
      <c r="AU74" s="158">
        <f t="shared" si="157"/>
        <v>0</v>
      </c>
      <c r="AV74" s="158">
        <f t="shared" si="157"/>
        <v>0</v>
      </c>
      <c r="AW74" s="158">
        <f t="shared" si="157"/>
        <v>0</v>
      </c>
      <c r="AX74" s="158">
        <f t="shared" si="157"/>
        <v>0</v>
      </c>
      <c r="AY74" s="158">
        <f t="shared" si="157"/>
        <v>0</v>
      </c>
      <c r="AZ74" s="158">
        <f t="shared" si="157"/>
        <v>0</v>
      </c>
      <c r="BA74" s="158">
        <f t="shared" si="157"/>
        <v>0</v>
      </c>
      <c r="BB74" s="158">
        <f t="shared" si="157"/>
        <v>0</v>
      </c>
      <c r="BC74" s="158">
        <f t="shared" si="157"/>
        <v>0</v>
      </c>
      <c r="BD74" s="158">
        <f t="shared" si="157"/>
        <v>0</v>
      </c>
      <c r="BE74" s="158">
        <f t="shared" si="157"/>
        <v>0</v>
      </c>
      <c r="BF74" s="158">
        <f t="shared" si="157"/>
        <v>1</v>
      </c>
      <c r="BG74" s="158">
        <f t="shared" si="157"/>
        <v>0</v>
      </c>
      <c r="BH74" s="158">
        <f t="shared" si="157"/>
        <v>0</v>
      </c>
      <c r="BI74" s="158">
        <f t="shared" si="157"/>
        <v>0</v>
      </c>
      <c r="BJ74" s="158">
        <f t="shared" si="157"/>
        <v>0</v>
      </c>
      <c r="BK74" s="158">
        <f t="shared" si="157"/>
        <v>0</v>
      </c>
      <c r="BL74" s="158">
        <f t="shared" si="157"/>
        <v>0</v>
      </c>
      <c r="BM74" s="158">
        <f t="shared" si="157"/>
        <v>0</v>
      </c>
      <c r="BN74" s="158">
        <f t="shared" si="157"/>
        <v>0</v>
      </c>
      <c r="BO74" s="158">
        <f t="shared" si="157"/>
        <v>0</v>
      </c>
      <c r="BP74" s="158">
        <f t="shared" si="157"/>
        <v>0</v>
      </c>
      <c r="BQ74" s="158">
        <f t="shared" si="157"/>
        <v>0</v>
      </c>
      <c r="BR74" s="158">
        <f t="shared" si="157"/>
        <v>0</v>
      </c>
      <c r="BS74" s="158">
        <f t="shared" si="157"/>
        <v>0</v>
      </c>
      <c r="BT74" s="158">
        <f t="shared" si="157"/>
        <v>0</v>
      </c>
      <c r="BU74" s="158">
        <f t="shared" si="157"/>
        <v>0</v>
      </c>
      <c r="BV74" s="158">
        <f t="shared" ref="BV74:DA74" si="158" xml:space="preserve"> BU73</f>
        <v>0</v>
      </c>
      <c r="BW74" s="158">
        <f t="shared" si="158"/>
        <v>0</v>
      </c>
      <c r="BX74" s="158">
        <f t="shared" si="158"/>
        <v>0</v>
      </c>
      <c r="BY74" s="158">
        <f t="shared" si="158"/>
        <v>0</v>
      </c>
      <c r="BZ74" s="158">
        <f t="shared" si="158"/>
        <v>0</v>
      </c>
      <c r="CA74" s="158">
        <f t="shared" si="158"/>
        <v>0</v>
      </c>
      <c r="CB74" s="158">
        <f t="shared" si="158"/>
        <v>0</v>
      </c>
      <c r="CC74" s="158">
        <f t="shared" si="158"/>
        <v>0</v>
      </c>
      <c r="CD74" s="158">
        <f t="shared" si="158"/>
        <v>0</v>
      </c>
      <c r="CE74" s="158">
        <f t="shared" si="158"/>
        <v>0</v>
      </c>
      <c r="CF74" s="158">
        <f t="shared" si="158"/>
        <v>0</v>
      </c>
      <c r="CG74" s="158">
        <f t="shared" si="158"/>
        <v>0</v>
      </c>
      <c r="CH74" s="158">
        <f t="shared" si="158"/>
        <v>0</v>
      </c>
      <c r="CI74" s="158">
        <f t="shared" si="158"/>
        <v>0</v>
      </c>
      <c r="CJ74" s="158">
        <f t="shared" si="158"/>
        <v>0</v>
      </c>
      <c r="CK74" s="158">
        <f t="shared" si="158"/>
        <v>0</v>
      </c>
      <c r="CL74" s="158">
        <f t="shared" si="158"/>
        <v>0</v>
      </c>
      <c r="CM74" s="158">
        <f t="shared" si="158"/>
        <v>0</v>
      </c>
      <c r="CN74" s="158">
        <f t="shared" si="158"/>
        <v>0</v>
      </c>
      <c r="CO74" s="158">
        <f t="shared" si="158"/>
        <v>0</v>
      </c>
      <c r="CP74" s="158">
        <f t="shared" si="158"/>
        <v>0</v>
      </c>
      <c r="CQ74" s="158">
        <f t="shared" si="158"/>
        <v>0</v>
      </c>
      <c r="CR74" s="158">
        <f t="shared" si="158"/>
        <v>0</v>
      </c>
      <c r="CS74" s="158">
        <f t="shared" si="158"/>
        <v>0</v>
      </c>
      <c r="CT74" s="158">
        <f t="shared" si="158"/>
        <v>0</v>
      </c>
      <c r="CU74" s="158">
        <f t="shared" si="158"/>
        <v>0</v>
      </c>
      <c r="CV74" s="158">
        <f t="shared" si="158"/>
        <v>0</v>
      </c>
      <c r="CW74" s="158">
        <f t="shared" si="158"/>
        <v>0</v>
      </c>
      <c r="CX74" s="158">
        <f t="shared" si="158"/>
        <v>0</v>
      </c>
      <c r="CY74" s="158">
        <f t="shared" si="158"/>
        <v>0</v>
      </c>
      <c r="CZ74" s="158">
        <f t="shared" si="158"/>
        <v>0</v>
      </c>
      <c r="DA74" s="158">
        <f t="shared" si="158"/>
        <v>0</v>
      </c>
      <c r="DB74" s="158">
        <f t="shared" ref="DB74:EG74" si="159" xml:space="preserve"> DA73</f>
        <v>0</v>
      </c>
      <c r="DC74" s="158">
        <f t="shared" si="159"/>
        <v>0</v>
      </c>
      <c r="DD74" s="158">
        <f t="shared" si="159"/>
        <v>0</v>
      </c>
      <c r="DE74" s="158">
        <f t="shared" si="159"/>
        <v>0</v>
      </c>
      <c r="DF74" s="158">
        <f t="shared" si="159"/>
        <v>0</v>
      </c>
      <c r="DG74" s="158">
        <f t="shared" si="159"/>
        <v>0</v>
      </c>
      <c r="DH74" s="158">
        <f t="shared" si="159"/>
        <v>0</v>
      </c>
      <c r="DI74" s="158">
        <f t="shared" si="159"/>
        <v>0</v>
      </c>
      <c r="DJ74" s="158">
        <f t="shared" si="159"/>
        <v>0</v>
      </c>
      <c r="DK74" s="158">
        <f t="shared" si="159"/>
        <v>0</v>
      </c>
      <c r="DL74" s="158">
        <f t="shared" si="159"/>
        <v>0</v>
      </c>
      <c r="DM74" s="158">
        <f t="shared" si="159"/>
        <v>0</v>
      </c>
      <c r="DN74" s="158">
        <f t="shared" si="159"/>
        <v>0</v>
      </c>
      <c r="DO74" s="158">
        <f t="shared" si="159"/>
        <v>0</v>
      </c>
      <c r="DP74" s="158">
        <f t="shared" si="159"/>
        <v>0</v>
      </c>
      <c r="DQ74" s="158">
        <f t="shared" si="159"/>
        <v>0</v>
      </c>
      <c r="DR74" s="158">
        <f t="shared" si="159"/>
        <v>0</v>
      </c>
      <c r="DS74" s="158">
        <f t="shared" si="159"/>
        <v>0</v>
      </c>
      <c r="DT74" s="158">
        <f t="shared" si="159"/>
        <v>0</v>
      </c>
      <c r="DU74" s="158">
        <f t="shared" si="159"/>
        <v>0</v>
      </c>
      <c r="DV74" s="158">
        <f t="shared" si="159"/>
        <v>0</v>
      </c>
      <c r="DW74" s="158">
        <f t="shared" si="159"/>
        <v>0</v>
      </c>
      <c r="DX74" s="158">
        <f t="shared" si="159"/>
        <v>0</v>
      </c>
      <c r="DY74" s="158">
        <f t="shared" si="159"/>
        <v>0</v>
      </c>
      <c r="DZ74" s="158">
        <f t="shared" si="159"/>
        <v>0</v>
      </c>
      <c r="EA74" s="158">
        <f t="shared" si="159"/>
        <v>0</v>
      </c>
      <c r="EB74" s="158">
        <f t="shared" si="159"/>
        <v>0</v>
      </c>
      <c r="EC74" s="158">
        <f t="shared" si="159"/>
        <v>0</v>
      </c>
      <c r="ED74" s="158">
        <f t="shared" si="159"/>
        <v>0</v>
      </c>
      <c r="EE74" s="158">
        <f t="shared" si="159"/>
        <v>0</v>
      </c>
      <c r="EF74" s="158">
        <f t="shared" si="159"/>
        <v>0</v>
      </c>
      <c r="EG74" s="158">
        <f t="shared" si="159"/>
        <v>0</v>
      </c>
      <c r="EH74" s="158">
        <f t="shared" ref="EH74:FM74" si="160" xml:space="preserve"> EG73</f>
        <v>0</v>
      </c>
      <c r="EI74" s="158">
        <f t="shared" si="160"/>
        <v>0</v>
      </c>
      <c r="EJ74" s="158">
        <f t="shared" si="160"/>
        <v>0</v>
      </c>
      <c r="EK74" s="158">
        <f t="shared" si="160"/>
        <v>0</v>
      </c>
      <c r="EL74" s="158">
        <f t="shared" si="160"/>
        <v>0</v>
      </c>
      <c r="EM74" s="158">
        <f t="shared" si="160"/>
        <v>0</v>
      </c>
      <c r="EN74" s="158">
        <f t="shared" si="160"/>
        <v>0</v>
      </c>
      <c r="EO74" s="158">
        <f t="shared" si="160"/>
        <v>0</v>
      </c>
      <c r="EP74" s="158">
        <f t="shared" si="160"/>
        <v>0</v>
      </c>
      <c r="EQ74" s="158">
        <f t="shared" si="160"/>
        <v>0</v>
      </c>
      <c r="ER74" s="158">
        <f t="shared" si="160"/>
        <v>0</v>
      </c>
      <c r="ES74" s="158">
        <f t="shared" si="160"/>
        <v>0</v>
      </c>
      <c r="ET74" s="158">
        <f t="shared" si="160"/>
        <v>0</v>
      </c>
      <c r="EU74" s="158">
        <f t="shared" si="160"/>
        <v>0</v>
      </c>
      <c r="EV74" s="158">
        <f t="shared" si="160"/>
        <v>0</v>
      </c>
      <c r="EW74" s="158">
        <f t="shared" si="160"/>
        <v>0</v>
      </c>
      <c r="EX74" s="158">
        <f t="shared" si="160"/>
        <v>0</v>
      </c>
      <c r="EY74" s="158">
        <f t="shared" si="160"/>
        <v>0</v>
      </c>
      <c r="EZ74" s="158">
        <f t="shared" si="160"/>
        <v>0</v>
      </c>
      <c r="FA74" s="158">
        <f t="shared" si="160"/>
        <v>0</v>
      </c>
      <c r="FB74" s="158">
        <f t="shared" si="160"/>
        <v>0</v>
      </c>
      <c r="FC74" s="158">
        <f t="shared" si="160"/>
        <v>0</v>
      </c>
      <c r="FD74" s="158">
        <f t="shared" si="160"/>
        <v>0</v>
      </c>
      <c r="FE74" s="158">
        <f t="shared" si="160"/>
        <v>0</v>
      </c>
      <c r="FF74" s="158">
        <f t="shared" si="160"/>
        <v>0</v>
      </c>
      <c r="FG74" s="158">
        <f t="shared" si="160"/>
        <v>0</v>
      </c>
      <c r="FH74" s="158">
        <f t="shared" si="160"/>
        <v>0</v>
      </c>
      <c r="FI74" s="158">
        <f t="shared" si="160"/>
        <v>0</v>
      </c>
      <c r="FJ74" s="158">
        <f t="shared" si="160"/>
        <v>0</v>
      </c>
      <c r="FK74" s="158">
        <f t="shared" si="160"/>
        <v>0</v>
      </c>
      <c r="FL74" s="158">
        <f t="shared" si="160"/>
        <v>0</v>
      </c>
      <c r="FM74" s="158">
        <f t="shared" si="160"/>
        <v>0</v>
      </c>
      <c r="FN74" s="158">
        <f t="shared" ref="FN74:GJ74" si="161" xml:space="preserve"> FM73</f>
        <v>0</v>
      </c>
      <c r="FO74" s="158">
        <f t="shared" si="161"/>
        <v>0</v>
      </c>
      <c r="FP74" s="158">
        <f t="shared" si="161"/>
        <v>0</v>
      </c>
      <c r="FQ74" s="158">
        <f t="shared" si="161"/>
        <v>0</v>
      </c>
      <c r="FR74" s="158">
        <f t="shared" si="161"/>
        <v>0</v>
      </c>
      <c r="FS74" s="158">
        <f t="shared" si="161"/>
        <v>0</v>
      </c>
      <c r="FT74" s="158">
        <f t="shared" si="161"/>
        <v>0</v>
      </c>
      <c r="FU74" s="158">
        <f t="shared" si="161"/>
        <v>0</v>
      </c>
      <c r="FV74" s="158">
        <f t="shared" si="161"/>
        <v>0</v>
      </c>
      <c r="FW74" s="158">
        <f t="shared" si="161"/>
        <v>0</v>
      </c>
      <c r="FX74" s="158">
        <f t="shared" si="161"/>
        <v>0</v>
      </c>
      <c r="FY74" s="158">
        <f t="shared" si="161"/>
        <v>0</v>
      </c>
      <c r="FZ74" s="158">
        <f t="shared" si="161"/>
        <v>0</v>
      </c>
      <c r="GA74" s="158">
        <f t="shared" si="161"/>
        <v>0</v>
      </c>
      <c r="GB74" s="158">
        <f t="shared" si="161"/>
        <v>0</v>
      </c>
      <c r="GC74" s="158">
        <f t="shared" si="161"/>
        <v>0</v>
      </c>
      <c r="GD74" s="158">
        <f t="shared" si="161"/>
        <v>0</v>
      </c>
      <c r="GE74" s="158">
        <f t="shared" si="161"/>
        <v>0</v>
      </c>
      <c r="GF74" s="158">
        <f t="shared" si="161"/>
        <v>0</v>
      </c>
      <c r="GG74" s="158">
        <f t="shared" si="161"/>
        <v>0</v>
      </c>
      <c r="GH74" s="158">
        <f t="shared" si="161"/>
        <v>0</v>
      </c>
      <c r="GI74" s="158">
        <f t="shared" si="161"/>
        <v>0</v>
      </c>
      <c r="GJ74" s="158">
        <f t="shared" si="161"/>
        <v>0</v>
      </c>
    </row>
    <row r="75" spans="1:192" outlineLevel="1" x14ac:dyDescent="0.35">
      <c r="E75" s="6"/>
      <c r="F75" s="6"/>
      <c r="G75" s="6"/>
      <c r="H75" s="6"/>
      <c r="I75" s="62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</row>
    <row r="76" spans="1:192" outlineLevel="1" collapsed="1" x14ac:dyDescent="0.35">
      <c r="B76" s="13" t="s">
        <v>45</v>
      </c>
      <c r="E76" s="6"/>
      <c r="F76" s="6"/>
      <c r="G76" s="6"/>
      <c r="H76" s="6"/>
      <c r="I76" s="62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</row>
    <row r="77" spans="1:192" hidden="1" outlineLevel="2" x14ac:dyDescent="0.35">
      <c r="A77" s="47"/>
      <c r="C77" s="48"/>
      <c r="D77" s="49"/>
      <c r="E77" s="248" t="str">
        <f xml:space="preserve"> Time!E$61</f>
        <v>End of construction period date</v>
      </c>
      <c r="F77" s="248">
        <f xml:space="preserve"> Time!F$61</f>
        <v>47483</v>
      </c>
      <c r="G77" s="248" t="str">
        <f xml:space="preserve"> Time!G$61</f>
        <v>date</v>
      </c>
      <c r="H77" s="40"/>
      <c r="I77" s="23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</row>
    <row r="78" spans="1:192" s="523" customFormat="1" hidden="1" outlineLevel="2" x14ac:dyDescent="0.35">
      <c r="A78" s="566"/>
      <c r="B78" s="566"/>
      <c r="C78" s="567"/>
      <c r="D78" s="568"/>
      <c r="E78" s="568" t="str">
        <f xml:space="preserve"> InpC!E$22</f>
        <v>Length of PPA</v>
      </c>
      <c r="F78" s="568">
        <f xml:space="preserve"> InpC!F$22</f>
        <v>25</v>
      </c>
      <c r="G78" s="568" t="str">
        <f xml:space="preserve"> InpC!G$22</f>
        <v>years</v>
      </c>
      <c r="H78" s="568"/>
      <c r="I78" s="568"/>
      <c r="J78" s="568"/>
      <c r="K78" s="568"/>
      <c r="L78" s="568"/>
      <c r="M78" s="568"/>
      <c r="N78" s="568"/>
      <c r="O78" s="568"/>
      <c r="P78" s="568"/>
      <c r="Q78" s="568"/>
      <c r="R78" s="568"/>
      <c r="S78" s="568"/>
      <c r="T78" s="568"/>
      <c r="U78" s="568"/>
      <c r="V78" s="568"/>
      <c r="W78" s="568"/>
      <c r="X78" s="568"/>
      <c r="Y78" s="568"/>
      <c r="Z78" s="568"/>
      <c r="AA78" s="568"/>
      <c r="AB78" s="568"/>
      <c r="AC78" s="568"/>
      <c r="AD78" s="568"/>
      <c r="AE78" s="568"/>
      <c r="AF78" s="568"/>
      <c r="AG78" s="568"/>
      <c r="AH78" s="568"/>
      <c r="AI78" s="568"/>
      <c r="AJ78" s="568"/>
      <c r="AK78" s="568"/>
      <c r="AL78" s="568"/>
      <c r="AM78" s="568"/>
      <c r="AN78" s="568"/>
      <c r="AO78" s="568"/>
      <c r="AP78" s="568"/>
      <c r="AQ78" s="568"/>
      <c r="AR78" s="568"/>
      <c r="AS78" s="568"/>
      <c r="AT78" s="568"/>
      <c r="AU78" s="568"/>
      <c r="AV78" s="568"/>
      <c r="AW78" s="568"/>
      <c r="AX78" s="568"/>
      <c r="AY78" s="568"/>
      <c r="AZ78" s="568"/>
      <c r="BA78" s="568"/>
      <c r="BB78" s="568"/>
      <c r="BC78" s="568"/>
      <c r="BD78" s="568"/>
      <c r="BE78" s="568"/>
      <c r="BF78" s="568"/>
      <c r="BG78" s="568"/>
      <c r="BH78" s="568"/>
      <c r="BI78" s="568"/>
      <c r="BJ78" s="568"/>
      <c r="BK78" s="568"/>
      <c r="BL78" s="568"/>
      <c r="BM78" s="568"/>
      <c r="BN78" s="568"/>
      <c r="BO78" s="568"/>
      <c r="BP78" s="568"/>
      <c r="BQ78" s="568"/>
      <c r="BR78" s="568"/>
      <c r="BS78" s="568"/>
      <c r="BT78" s="568"/>
      <c r="BU78" s="568"/>
      <c r="BV78" s="568"/>
      <c r="BW78" s="568"/>
      <c r="BX78" s="568"/>
      <c r="BY78" s="568"/>
      <c r="BZ78" s="568"/>
      <c r="CA78" s="568"/>
      <c r="CB78" s="568"/>
      <c r="CC78" s="568"/>
      <c r="CD78" s="568"/>
      <c r="CE78" s="568"/>
      <c r="CF78" s="568"/>
      <c r="CG78" s="568"/>
      <c r="CH78" s="568"/>
      <c r="CI78" s="568"/>
      <c r="CJ78" s="568"/>
      <c r="CK78" s="568"/>
      <c r="CL78" s="568"/>
      <c r="CM78" s="568"/>
      <c r="CN78" s="568"/>
      <c r="CO78" s="568"/>
      <c r="CP78" s="568"/>
      <c r="CQ78" s="568"/>
      <c r="CR78" s="568"/>
      <c r="CS78" s="568"/>
      <c r="CT78" s="568"/>
      <c r="CU78" s="568"/>
      <c r="CV78" s="568"/>
      <c r="CW78" s="568"/>
      <c r="CX78" s="568"/>
      <c r="CY78" s="568"/>
      <c r="CZ78" s="568"/>
      <c r="DA78" s="568"/>
      <c r="DB78" s="568"/>
      <c r="DC78" s="568"/>
      <c r="DD78" s="568"/>
      <c r="DE78" s="568"/>
      <c r="DF78" s="568"/>
      <c r="DG78" s="568"/>
      <c r="DH78" s="568"/>
      <c r="DI78" s="568"/>
      <c r="DJ78" s="568"/>
      <c r="DK78" s="568"/>
      <c r="DL78" s="568"/>
      <c r="DM78" s="568"/>
      <c r="DN78" s="568"/>
      <c r="DO78" s="568"/>
      <c r="DP78" s="568"/>
      <c r="DQ78" s="568"/>
      <c r="DR78" s="568"/>
      <c r="DS78" s="568"/>
      <c r="DT78" s="568"/>
      <c r="DU78" s="568"/>
      <c r="DV78" s="568"/>
      <c r="DW78" s="568"/>
      <c r="DX78" s="568"/>
      <c r="DY78" s="568"/>
      <c r="DZ78" s="568"/>
      <c r="EA78" s="568"/>
      <c r="EB78" s="568"/>
      <c r="EC78" s="568"/>
      <c r="ED78" s="568"/>
      <c r="EE78" s="568"/>
      <c r="EF78" s="568"/>
      <c r="EG78" s="568"/>
      <c r="EH78" s="568"/>
      <c r="EI78" s="568"/>
      <c r="EJ78" s="568"/>
      <c r="EK78" s="568"/>
      <c r="EL78" s="568"/>
      <c r="EM78" s="568"/>
      <c r="EN78" s="568"/>
      <c r="EO78" s="568"/>
      <c r="EP78" s="568"/>
      <c r="EQ78" s="568"/>
      <c r="ER78" s="568"/>
      <c r="ES78" s="568"/>
      <c r="ET78" s="568"/>
      <c r="EU78" s="568"/>
      <c r="EV78" s="568"/>
      <c r="EW78" s="568"/>
      <c r="EX78" s="568"/>
      <c r="EY78" s="568"/>
      <c r="EZ78" s="568"/>
      <c r="FA78" s="568"/>
      <c r="FB78" s="568"/>
      <c r="FC78" s="568"/>
      <c r="FD78" s="568"/>
      <c r="FE78" s="568"/>
      <c r="FF78" s="568"/>
      <c r="FG78" s="568"/>
      <c r="FH78" s="568"/>
      <c r="FI78" s="568"/>
      <c r="FJ78" s="568"/>
      <c r="FK78" s="568"/>
      <c r="FL78" s="568"/>
      <c r="FM78" s="568"/>
      <c r="FN78" s="568"/>
      <c r="FO78" s="568"/>
      <c r="FP78" s="568"/>
      <c r="FQ78" s="568"/>
      <c r="FR78" s="568"/>
      <c r="FS78" s="568"/>
      <c r="FT78" s="568"/>
      <c r="FU78" s="568"/>
      <c r="FV78" s="568"/>
      <c r="FW78" s="568"/>
      <c r="FX78" s="568"/>
      <c r="FY78" s="568"/>
      <c r="FZ78" s="568"/>
      <c r="GA78" s="568"/>
      <c r="GB78" s="568"/>
      <c r="GC78" s="568"/>
      <c r="GD78" s="568"/>
      <c r="GE78" s="568"/>
      <c r="GF78" s="568"/>
      <c r="GG78" s="568"/>
      <c r="GH78" s="568"/>
      <c r="GI78" s="568"/>
      <c r="GJ78" s="568"/>
    </row>
    <row r="79" spans="1:192" s="523" customFormat="1" hidden="1" outlineLevel="2" x14ac:dyDescent="0.35">
      <c r="A79" s="575"/>
      <c r="B79" s="575"/>
      <c r="C79" s="576"/>
      <c r="D79" s="577"/>
      <c r="E79" s="550" t="str">
        <f xml:space="preserve"> InpC!E$24</f>
        <v>Contract extension</v>
      </c>
      <c r="F79" s="550">
        <f xml:space="preserve"> InpC!F$24</f>
        <v>0</v>
      </c>
      <c r="G79" s="550" t="str">
        <f xml:space="preserve"> InpC!G$24</f>
        <v>years</v>
      </c>
      <c r="H79" s="550"/>
      <c r="I79" s="550"/>
      <c r="J79" s="550"/>
      <c r="K79" s="550"/>
      <c r="L79" s="550"/>
      <c r="M79" s="550"/>
      <c r="N79" s="550"/>
      <c r="O79" s="550"/>
      <c r="P79" s="550"/>
      <c r="Q79" s="550"/>
      <c r="R79" s="550"/>
      <c r="S79" s="550"/>
      <c r="T79" s="550"/>
      <c r="U79" s="550"/>
      <c r="V79" s="550"/>
      <c r="W79" s="550"/>
      <c r="X79" s="550"/>
      <c r="Y79" s="550"/>
      <c r="Z79" s="550"/>
      <c r="AA79" s="550"/>
      <c r="AB79" s="550"/>
      <c r="AC79" s="550"/>
      <c r="AD79" s="550"/>
      <c r="AE79" s="550"/>
      <c r="AF79" s="550"/>
      <c r="AG79" s="550"/>
      <c r="AH79" s="550"/>
      <c r="AI79" s="550"/>
      <c r="AJ79" s="550"/>
      <c r="AK79" s="550"/>
      <c r="AL79" s="550"/>
      <c r="AM79" s="550"/>
      <c r="AN79" s="550"/>
      <c r="AO79" s="550"/>
      <c r="AP79" s="550"/>
      <c r="AQ79" s="550"/>
      <c r="AR79" s="550"/>
      <c r="AS79" s="550"/>
      <c r="AT79" s="550"/>
      <c r="AU79" s="550"/>
      <c r="AV79" s="550"/>
      <c r="AW79" s="550"/>
      <c r="AX79" s="550"/>
      <c r="AY79" s="550"/>
      <c r="AZ79" s="550"/>
      <c r="BA79" s="550"/>
      <c r="BB79" s="550"/>
      <c r="BC79" s="550"/>
      <c r="BD79" s="550"/>
      <c r="BE79" s="550"/>
      <c r="BF79" s="550"/>
      <c r="BG79" s="550"/>
      <c r="BH79" s="550"/>
      <c r="BI79" s="550"/>
      <c r="BJ79" s="550"/>
      <c r="BK79" s="550"/>
      <c r="BL79" s="550"/>
      <c r="BM79" s="550"/>
      <c r="BN79" s="550"/>
      <c r="BO79" s="550"/>
      <c r="BP79" s="550"/>
      <c r="BQ79" s="550"/>
      <c r="BR79" s="550"/>
      <c r="BS79" s="550"/>
      <c r="BT79" s="550"/>
      <c r="BU79" s="550"/>
      <c r="BV79" s="550"/>
      <c r="BW79" s="550"/>
      <c r="BX79" s="550"/>
      <c r="BY79" s="550"/>
      <c r="BZ79" s="550"/>
      <c r="CA79" s="550"/>
      <c r="CB79" s="550"/>
      <c r="CC79" s="550"/>
      <c r="CD79" s="550"/>
      <c r="CE79" s="550"/>
      <c r="CF79" s="550"/>
      <c r="CG79" s="550"/>
      <c r="CH79" s="550"/>
      <c r="CI79" s="550"/>
      <c r="CJ79" s="550"/>
      <c r="CK79" s="550"/>
      <c r="CL79" s="550"/>
      <c r="CM79" s="550"/>
      <c r="CN79" s="550"/>
      <c r="CO79" s="550"/>
      <c r="CP79" s="550"/>
      <c r="CQ79" s="550"/>
      <c r="CR79" s="550"/>
      <c r="CS79" s="550"/>
      <c r="CT79" s="550"/>
      <c r="CU79" s="550"/>
      <c r="CV79" s="550"/>
      <c r="CW79" s="550"/>
      <c r="CX79" s="550"/>
      <c r="CY79" s="550"/>
      <c r="CZ79" s="550"/>
      <c r="DA79" s="550"/>
      <c r="DB79" s="550"/>
      <c r="DC79" s="550"/>
      <c r="DD79" s="550"/>
      <c r="DE79" s="550"/>
      <c r="DF79" s="550"/>
      <c r="DG79" s="550"/>
      <c r="DH79" s="550"/>
      <c r="DI79" s="550"/>
      <c r="DJ79" s="550"/>
      <c r="DK79" s="550"/>
      <c r="DL79" s="550"/>
      <c r="DM79" s="550"/>
      <c r="DN79" s="550"/>
      <c r="DO79" s="550"/>
      <c r="DP79" s="550"/>
      <c r="DQ79" s="550"/>
      <c r="DR79" s="550"/>
      <c r="DS79" s="550"/>
      <c r="DT79" s="550"/>
      <c r="DU79" s="550"/>
      <c r="DV79" s="550"/>
      <c r="DW79" s="550"/>
      <c r="DX79" s="550"/>
      <c r="DY79" s="550"/>
      <c r="DZ79" s="550"/>
      <c r="EA79" s="550"/>
      <c r="EB79" s="550"/>
      <c r="EC79" s="550"/>
      <c r="ED79" s="550"/>
      <c r="EE79" s="550"/>
      <c r="EF79" s="550"/>
      <c r="EG79" s="550"/>
      <c r="EH79" s="550"/>
      <c r="EI79" s="550"/>
      <c r="EJ79" s="550"/>
      <c r="EK79" s="550"/>
      <c r="EL79" s="550"/>
      <c r="EM79" s="550"/>
      <c r="EN79" s="550"/>
      <c r="EO79" s="550"/>
      <c r="EP79" s="550"/>
      <c r="EQ79" s="550"/>
      <c r="ER79" s="550"/>
      <c r="ES79" s="550"/>
      <c r="ET79" s="550"/>
      <c r="EU79" s="550"/>
      <c r="EV79" s="550"/>
      <c r="EW79" s="550"/>
      <c r="EX79" s="550"/>
      <c r="EY79" s="550"/>
      <c r="EZ79" s="550"/>
      <c r="FA79" s="550"/>
      <c r="FB79" s="550"/>
      <c r="FC79" s="550"/>
      <c r="FD79" s="550"/>
      <c r="FE79" s="550"/>
      <c r="FF79" s="550"/>
      <c r="FG79" s="550"/>
      <c r="FH79" s="550"/>
      <c r="FI79" s="550"/>
      <c r="FJ79" s="550"/>
      <c r="FK79" s="550"/>
      <c r="FL79" s="550"/>
      <c r="FM79" s="550"/>
      <c r="FN79" s="550"/>
      <c r="FO79" s="550"/>
      <c r="FP79" s="550"/>
      <c r="FQ79" s="550"/>
      <c r="FR79" s="550"/>
      <c r="FS79" s="550"/>
      <c r="FT79" s="550"/>
      <c r="FU79" s="550"/>
      <c r="FV79" s="550"/>
      <c r="FW79" s="550"/>
      <c r="FX79" s="550"/>
      <c r="FY79" s="550"/>
      <c r="FZ79" s="550"/>
      <c r="GA79" s="550"/>
      <c r="GB79" s="550"/>
      <c r="GC79" s="550"/>
      <c r="GD79" s="550"/>
      <c r="GE79" s="550"/>
      <c r="GF79" s="550"/>
      <c r="GG79" s="550"/>
      <c r="GH79" s="550"/>
      <c r="GI79" s="550"/>
      <c r="GJ79" s="550"/>
    </row>
    <row r="80" spans="1:192" hidden="1" outlineLevel="2" x14ac:dyDescent="0.35">
      <c r="A80" s="66"/>
      <c r="B80" s="66"/>
      <c r="C80" s="67"/>
      <c r="D80" s="68"/>
      <c r="E80" s="68" t="str">
        <f xml:space="preserve"> InpC!E$141</f>
        <v>Months in year</v>
      </c>
      <c r="F80" s="68">
        <f xml:space="preserve"> InpC!F$141</f>
        <v>12</v>
      </c>
      <c r="G80" s="68" t="str">
        <f xml:space="preserve"> InpC!G$141</f>
        <v>months</v>
      </c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  <c r="BO80" s="68"/>
      <c r="BP80" s="68"/>
      <c r="BQ80" s="68"/>
      <c r="BR80" s="68"/>
      <c r="BS80" s="68"/>
      <c r="BT80" s="68"/>
      <c r="BU80" s="68"/>
      <c r="BV80" s="68"/>
      <c r="BW80" s="68"/>
      <c r="BX80" s="68"/>
      <c r="BY80" s="68"/>
      <c r="BZ80" s="68"/>
      <c r="CA80" s="68"/>
      <c r="CB80" s="68"/>
      <c r="CC80" s="68"/>
      <c r="CD80" s="68"/>
      <c r="CE80" s="68"/>
      <c r="CF80" s="68"/>
      <c r="CG80" s="68"/>
      <c r="CH80" s="68"/>
      <c r="CI80" s="68"/>
      <c r="CJ80" s="68"/>
      <c r="CK80" s="68"/>
      <c r="CL80" s="68"/>
      <c r="CM80" s="68"/>
      <c r="CN80" s="68"/>
      <c r="CO80" s="68"/>
      <c r="CP80" s="68"/>
      <c r="CQ80" s="68"/>
      <c r="CR80" s="68"/>
      <c r="CS80" s="68"/>
      <c r="CT80" s="68"/>
      <c r="CU80" s="68"/>
      <c r="CV80" s="68"/>
      <c r="CW80" s="68"/>
      <c r="CX80" s="68"/>
      <c r="CY80" s="68"/>
      <c r="CZ80" s="68"/>
      <c r="DA80" s="68"/>
      <c r="DB80" s="68"/>
      <c r="DC80" s="68"/>
      <c r="DD80" s="68"/>
      <c r="DE80" s="68"/>
      <c r="DF80" s="68"/>
      <c r="DG80" s="68"/>
      <c r="DH80" s="68"/>
      <c r="DI80" s="68"/>
      <c r="DJ80" s="68"/>
      <c r="DK80" s="68"/>
      <c r="DL80" s="68"/>
      <c r="DM80" s="68"/>
      <c r="DN80" s="68"/>
      <c r="DO80" s="68"/>
      <c r="DP80" s="68"/>
      <c r="DQ80" s="68"/>
      <c r="DR80" s="68"/>
      <c r="DS80" s="68"/>
      <c r="DT80" s="68"/>
      <c r="DU80" s="68"/>
      <c r="DV80" s="68"/>
      <c r="DW80" s="68"/>
      <c r="DX80" s="68"/>
      <c r="DY80" s="68"/>
      <c r="DZ80" s="68"/>
      <c r="EA80" s="68"/>
      <c r="EB80" s="68"/>
      <c r="EC80" s="68"/>
      <c r="ED80" s="68"/>
      <c r="EE80" s="68"/>
      <c r="EF80" s="68"/>
      <c r="EG80" s="68"/>
      <c r="EH80" s="68"/>
      <c r="EI80" s="68"/>
      <c r="EJ80" s="68"/>
      <c r="EK80" s="68"/>
      <c r="EL80" s="68"/>
      <c r="EM80" s="68"/>
      <c r="EN80" s="68"/>
      <c r="EO80" s="68"/>
      <c r="EP80" s="68"/>
      <c r="EQ80" s="68"/>
      <c r="ER80" s="68"/>
      <c r="ES80" s="68"/>
      <c r="ET80" s="68"/>
      <c r="EU80" s="68"/>
      <c r="EV80" s="68"/>
      <c r="EW80" s="68"/>
      <c r="EX80" s="68"/>
      <c r="EY80" s="68"/>
      <c r="EZ80" s="68"/>
      <c r="FA80" s="68"/>
      <c r="FB80" s="68"/>
      <c r="FC80" s="68"/>
      <c r="FD80" s="68"/>
      <c r="FE80" s="68"/>
      <c r="FF80" s="68"/>
      <c r="FG80" s="68"/>
      <c r="FH80" s="68"/>
      <c r="FI80" s="68"/>
      <c r="FJ80" s="68"/>
      <c r="FK80" s="68"/>
      <c r="FL80" s="68"/>
      <c r="FM80" s="68"/>
      <c r="FN80" s="68"/>
      <c r="FO80" s="68"/>
      <c r="FP80" s="68"/>
      <c r="FQ80" s="68"/>
      <c r="FR80" s="68"/>
      <c r="FS80" s="68"/>
      <c r="FT80" s="68"/>
      <c r="FU80" s="68"/>
      <c r="FV80" s="68"/>
      <c r="FW80" s="68"/>
      <c r="FX80" s="68"/>
      <c r="FY80" s="68"/>
      <c r="FZ80" s="68"/>
      <c r="GA80" s="68"/>
      <c r="GB80" s="68"/>
      <c r="GC80" s="68"/>
      <c r="GD80" s="68"/>
      <c r="GE80" s="68"/>
      <c r="GF80" s="68"/>
      <c r="GG80" s="68"/>
      <c r="GH80" s="68"/>
      <c r="GI80" s="68"/>
      <c r="GJ80" s="68"/>
    </row>
    <row r="81" spans="1:192" hidden="1" outlineLevel="2" x14ac:dyDescent="0.35">
      <c r="A81" s="63"/>
      <c r="B81" s="63"/>
      <c r="C81" s="64"/>
      <c r="D81" s="65"/>
      <c r="E81" s="23" t="s">
        <v>113</v>
      </c>
      <c r="F81" s="23">
        <f xml:space="preserve"> EOMONTH(F77, ((F78 + F79) * F80))</f>
        <v>56614</v>
      </c>
      <c r="G81" s="23" t="s">
        <v>6</v>
      </c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3"/>
      <c r="DH81" s="23"/>
      <c r="DI81" s="23"/>
      <c r="DJ81" s="23"/>
      <c r="DK81" s="23"/>
      <c r="DL81" s="23"/>
      <c r="DM81" s="23"/>
      <c r="DN81" s="23"/>
      <c r="DO81" s="23"/>
      <c r="DP81" s="23"/>
      <c r="DQ81" s="23"/>
      <c r="DR81" s="23"/>
      <c r="DS81" s="23"/>
      <c r="DT81" s="23"/>
      <c r="DU81" s="23"/>
      <c r="DV81" s="23"/>
      <c r="DW81" s="23"/>
      <c r="DX81" s="23"/>
      <c r="DY81" s="23"/>
      <c r="DZ81" s="23"/>
      <c r="EA81" s="23"/>
      <c r="EB81" s="23"/>
      <c r="EC81" s="23"/>
      <c r="ED81" s="23"/>
      <c r="EE81" s="23"/>
      <c r="EF81" s="23"/>
      <c r="EG81" s="23"/>
      <c r="EH81" s="23"/>
      <c r="EI81" s="23"/>
      <c r="EJ81" s="23"/>
      <c r="EK81" s="23"/>
      <c r="EL81" s="23"/>
      <c r="EM81" s="23"/>
      <c r="EN81" s="23"/>
      <c r="EO81" s="23"/>
      <c r="EP81" s="23"/>
      <c r="EQ81" s="23"/>
      <c r="ER81" s="23"/>
      <c r="ES81" s="23"/>
      <c r="ET81" s="23"/>
      <c r="EU81" s="23"/>
      <c r="EV81" s="23"/>
      <c r="EW81" s="23"/>
      <c r="EX81" s="23"/>
      <c r="EY81" s="23"/>
      <c r="EZ81" s="23"/>
      <c r="FA81" s="23"/>
      <c r="FB81" s="23"/>
      <c r="FC81" s="23"/>
      <c r="FD81" s="23"/>
      <c r="FE81" s="23"/>
      <c r="FF81" s="23"/>
      <c r="FG81" s="23"/>
      <c r="FH81" s="23"/>
      <c r="FI81" s="23"/>
      <c r="FJ81" s="23"/>
      <c r="FK81" s="23"/>
      <c r="FL81" s="23"/>
      <c r="FM81" s="23"/>
      <c r="FN81" s="23"/>
      <c r="FO81" s="23"/>
      <c r="FP81" s="23"/>
      <c r="FQ81" s="23"/>
      <c r="FR81" s="23"/>
      <c r="FS81" s="23"/>
      <c r="FT81" s="23"/>
      <c r="FU81" s="23"/>
      <c r="FV81" s="23"/>
      <c r="FW81" s="23"/>
      <c r="FX81" s="23"/>
      <c r="FY81" s="23"/>
      <c r="FZ81" s="23"/>
      <c r="GA81" s="23"/>
      <c r="GB81" s="23"/>
      <c r="GC81" s="23"/>
      <c r="GD81" s="23"/>
      <c r="GE81" s="23"/>
      <c r="GF81" s="23"/>
      <c r="GG81" s="23"/>
      <c r="GH81" s="23"/>
      <c r="GI81" s="23"/>
      <c r="GJ81" s="23"/>
    </row>
    <row r="82" spans="1:192" hidden="1" outlineLevel="2" x14ac:dyDescent="0.35">
      <c r="E82" s="6"/>
      <c r="F82" s="6"/>
      <c r="G82" s="6"/>
      <c r="H82" s="6"/>
      <c r="I82" s="62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</row>
    <row r="83" spans="1:192" hidden="1" outlineLevel="2" x14ac:dyDescent="0.35">
      <c r="A83" s="47"/>
      <c r="B83" s="47"/>
      <c r="C83" s="48"/>
      <c r="D83" s="60"/>
      <c r="E83" s="23" t="str">
        <f xml:space="preserve"> E$81</f>
        <v>End of operating period</v>
      </c>
      <c r="F83" s="23">
        <f xml:space="preserve"> F$81</f>
        <v>56614</v>
      </c>
      <c r="G83" s="23" t="str">
        <f xml:space="preserve"> G$81</f>
        <v>date</v>
      </c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/>
      <c r="DP83" s="23"/>
      <c r="DQ83" s="23"/>
      <c r="DR83" s="23"/>
      <c r="DS83" s="23"/>
      <c r="DT83" s="23"/>
      <c r="DU83" s="23"/>
      <c r="DV83" s="23"/>
      <c r="DW83" s="23"/>
      <c r="DX83" s="23"/>
      <c r="DY83" s="23"/>
      <c r="DZ83" s="23"/>
      <c r="EA83" s="23"/>
      <c r="EB83" s="23"/>
      <c r="EC83" s="23"/>
      <c r="ED83" s="23"/>
      <c r="EE83" s="23"/>
      <c r="EF83" s="23"/>
      <c r="EG83" s="23"/>
      <c r="EH83" s="23"/>
      <c r="EI83" s="23"/>
      <c r="EJ83" s="23"/>
      <c r="EK83" s="23"/>
      <c r="EL83" s="23"/>
      <c r="EM83" s="23"/>
      <c r="EN83" s="23"/>
      <c r="EO83" s="23"/>
      <c r="EP83" s="23"/>
      <c r="EQ83" s="23"/>
      <c r="ER83" s="23"/>
      <c r="ES83" s="23"/>
      <c r="ET83" s="23"/>
      <c r="EU83" s="23"/>
      <c r="EV83" s="23"/>
      <c r="EW83" s="23"/>
      <c r="EX83" s="23"/>
      <c r="EY83" s="23"/>
      <c r="EZ83" s="23"/>
      <c r="FA83" s="23"/>
      <c r="FB83" s="23"/>
      <c r="FC83" s="23"/>
      <c r="FD83" s="23"/>
      <c r="FE83" s="23"/>
      <c r="FF83" s="23"/>
      <c r="FG83" s="23"/>
      <c r="FH83" s="23"/>
      <c r="FI83" s="23"/>
      <c r="FJ83" s="23"/>
      <c r="FK83" s="23"/>
      <c r="FL83" s="23"/>
      <c r="FM83" s="23"/>
      <c r="FN83" s="23"/>
      <c r="FO83" s="23"/>
      <c r="FP83" s="23"/>
      <c r="FQ83" s="23"/>
      <c r="FR83" s="23"/>
      <c r="FS83" s="23"/>
      <c r="FT83" s="23"/>
      <c r="FU83" s="23"/>
      <c r="FV83" s="23"/>
      <c r="FW83" s="23"/>
      <c r="FX83" s="23"/>
      <c r="FY83" s="23"/>
      <c r="FZ83" s="23"/>
      <c r="GA83" s="23"/>
      <c r="GB83" s="23"/>
      <c r="GC83" s="23"/>
      <c r="GD83" s="23"/>
      <c r="GE83" s="23"/>
      <c r="GF83" s="23"/>
      <c r="GG83" s="23"/>
      <c r="GH83" s="23"/>
      <c r="GI83" s="23"/>
      <c r="GJ83" s="23"/>
    </row>
    <row r="84" spans="1:192" hidden="1" outlineLevel="2" x14ac:dyDescent="0.35">
      <c r="A84" s="43"/>
      <c r="C84" s="44"/>
      <c r="D84" s="45"/>
      <c r="E84" s="10" t="str">
        <f t="shared" ref="E84:AJ84" si="162" xml:space="preserve"> E$45</f>
        <v>Model period ending</v>
      </c>
      <c r="F84" s="10">
        <f t="shared" si="162"/>
        <v>0</v>
      </c>
      <c r="G84" s="10" t="str">
        <f t="shared" si="162"/>
        <v>date</v>
      </c>
      <c r="H84" s="10">
        <f t="shared" si="162"/>
        <v>0</v>
      </c>
      <c r="I84" s="120">
        <f t="shared" si="162"/>
        <v>0</v>
      </c>
      <c r="J84" s="10">
        <f t="shared" si="162"/>
        <v>46053</v>
      </c>
      <c r="K84" s="10">
        <f t="shared" si="162"/>
        <v>46081</v>
      </c>
      <c r="L84" s="10">
        <f t="shared" si="162"/>
        <v>46112</v>
      </c>
      <c r="M84" s="10">
        <f t="shared" si="162"/>
        <v>46142</v>
      </c>
      <c r="N84" s="10">
        <f t="shared" si="162"/>
        <v>46173</v>
      </c>
      <c r="O84" s="10">
        <f t="shared" si="162"/>
        <v>46203</v>
      </c>
      <c r="P84" s="10">
        <f t="shared" si="162"/>
        <v>46234</v>
      </c>
      <c r="Q84" s="10">
        <f t="shared" si="162"/>
        <v>46265</v>
      </c>
      <c r="R84" s="10">
        <f t="shared" si="162"/>
        <v>46295</v>
      </c>
      <c r="S84" s="10">
        <f t="shared" si="162"/>
        <v>46326</v>
      </c>
      <c r="T84" s="10">
        <f t="shared" si="162"/>
        <v>46356</v>
      </c>
      <c r="U84" s="10">
        <f t="shared" si="162"/>
        <v>46387</v>
      </c>
      <c r="V84" s="10">
        <f t="shared" si="162"/>
        <v>46418</v>
      </c>
      <c r="W84" s="10">
        <f t="shared" si="162"/>
        <v>46446</v>
      </c>
      <c r="X84" s="10">
        <f t="shared" si="162"/>
        <v>46477</v>
      </c>
      <c r="Y84" s="10">
        <f t="shared" si="162"/>
        <v>46507</v>
      </c>
      <c r="Z84" s="10">
        <f t="shared" si="162"/>
        <v>46538</v>
      </c>
      <c r="AA84" s="10">
        <f t="shared" si="162"/>
        <v>46568</v>
      </c>
      <c r="AB84" s="10">
        <f t="shared" si="162"/>
        <v>46599</v>
      </c>
      <c r="AC84" s="10">
        <f t="shared" si="162"/>
        <v>46630</v>
      </c>
      <c r="AD84" s="10">
        <f t="shared" si="162"/>
        <v>46660</v>
      </c>
      <c r="AE84" s="10">
        <f t="shared" si="162"/>
        <v>46691</v>
      </c>
      <c r="AF84" s="10">
        <f t="shared" si="162"/>
        <v>46721</v>
      </c>
      <c r="AG84" s="10">
        <f t="shared" si="162"/>
        <v>46752</v>
      </c>
      <c r="AH84" s="10">
        <f t="shared" si="162"/>
        <v>46783</v>
      </c>
      <c r="AI84" s="10">
        <f t="shared" si="162"/>
        <v>46812</v>
      </c>
      <c r="AJ84" s="10">
        <f t="shared" si="162"/>
        <v>46843</v>
      </c>
      <c r="AK84" s="10">
        <f t="shared" ref="AK84:BP84" si="163" xml:space="preserve"> AK$45</f>
        <v>46873</v>
      </c>
      <c r="AL84" s="10">
        <f t="shared" si="163"/>
        <v>46904</v>
      </c>
      <c r="AM84" s="10">
        <f t="shared" si="163"/>
        <v>46934</v>
      </c>
      <c r="AN84" s="10">
        <f t="shared" si="163"/>
        <v>46965</v>
      </c>
      <c r="AO84" s="10">
        <f t="shared" si="163"/>
        <v>46996</v>
      </c>
      <c r="AP84" s="10">
        <f t="shared" si="163"/>
        <v>47026</v>
      </c>
      <c r="AQ84" s="10">
        <f t="shared" si="163"/>
        <v>47057</v>
      </c>
      <c r="AR84" s="10">
        <f t="shared" si="163"/>
        <v>47087</v>
      </c>
      <c r="AS84" s="10">
        <f t="shared" si="163"/>
        <v>47118</v>
      </c>
      <c r="AT84" s="10">
        <f t="shared" si="163"/>
        <v>47149</v>
      </c>
      <c r="AU84" s="10">
        <f t="shared" si="163"/>
        <v>47177</v>
      </c>
      <c r="AV84" s="10">
        <f t="shared" si="163"/>
        <v>47208</v>
      </c>
      <c r="AW84" s="10">
        <f t="shared" si="163"/>
        <v>47238</v>
      </c>
      <c r="AX84" s="10">
        <f t="shared" si="163"/>
        <v>47269</v>
      </c>
      <c r="AY84" s="10">
        <f t="shared" si="163"/>
        <v>47299</v>
      </c>
      <c r="AZ84" s="10">
        <f t="shared" si="163"/>
        <v>47330</v>
      </c>
      <c r="BA84" s="10">
        <f t="shared" si="163"/>
        <v>47361</v>
      </c>
      <c r="BB84" s="10">
        <f t="shared" si="163"/>
        <v>47391</v>
      </c>
      <c r="BC84" s="10">
        <f t="shared" si="163"/>
        <v>47422</v>
      </c>
      <c r="BD84" s="10">
        <f t="shared" si="163"/>
        <v>47452</v>
      </c>
      <c r="BE84" s="10">
        <f t="shared" si="163"/>
        <v>47483</v>
      </c>
      <c r="BF84" s="10">
        <f t="shared" si="163"/>
        <v>47573</v>
      </c>
      <c r="BG84" s="10">
        <f t="shared" si="163"/>
        <v>47664</v>
      </c>
      <c r="BH84" s="10">
        <f t="shared" si="163"/>
        <v>47756</v>
      </c>
      <c r="BI84" s="10">
        <f t="shared" si="163"/>
        <v>47848</v>
      </c>
      <c r="BJ84" s="10">
        <f t="shared" si="163"/>
        <v>47938</v>
      </c>
      <c r="BK84" s="10">
        <f t="shared" si="163"/>
        <v>48029</v>
      </c>
      <c r="BL84" s="10">
        <f t="shared" si="163"/>
        <v>48121</v>
      </c>
      <c r="BM84" s="10">
        <f t="shared" si="163"/>
        <v>48213</v>
      </c>
      <c r="BN84" s="10">
        <f t="shared" si="163"/>
        <v>48304</v>
      </c>
      <c r="BO84" s="10">
        <f t="shared" si="163"/>
        <v>48395</v>
      </c>
      <c r="BP84" s="10">
        <f t="shared" si="163"/>
        <v>48487</v>
      </c>
      <c r="BQ84" s="10">
        <f t="shared" ref="BQ84:CV84" si="164" xml:space="preserve"> BQ$45</f>
        <v>48579</v>
      </c>
      <c r="BR84" s="10">
        <f t="shared" si="164"/>
        <v>48669</v>
      </c>
      <c r="BS84" s="10">
        <f t="shared" si="164"/>
        <v>48760</v>
      </c>
      <c r="BT84" s="10">
        <f t="shared" si="164"/>
        <v>48852</v>
      </c>
      <c r="BU84" s="10">
        <f t="shared" si="164"/>
        <v>48944</v>
      </c>
      <c r="BV84" s="10">
        <f t="shared" si="164"/>
        <v>49034</v>
      </c>
      <c r="BW84" s="10">
        <f t="shared" si="164"/>
        <v>49125</v>
      </c>
      <c r="BX84" s="10">
        <f t="shared" si="164"/>
        <v>49217</v>
      </c>
      <c r="BY84" s="10">
        <f t="shared" si="164"/>
        <v>49309</v>
      </c>
      <c r="BZ84" s="10">
        <f t="shared" si="164"/>
        <v>49399</v>
      </c>
      <c r="CA84" s="10">
        <f t="shared" si="164"/>
        <v>49490</v>
      </c>
      <c r="CB84" s="10">
        <f t="shared" si="164"/>
        <v>49582</v>
      </c>
      <c r="CC84" s="10">
        <f t="shared" si="164"/>
        <v>49674</v>
      </c>
      <c r="CD84" s="10">
        <f t="shared" si="164"/>
        <v>49765</v>
      </c>
      <c r="CE84" s="10">
        <f t="shared" si="164"/>
        <v>49856</v>
      </c>
      <c r="CF84" s="10">
        <f t="shared" si="164"/>
        <v>49948</v>
      </c>
      <c r="CG84" s="10">
        <f t="shared" si="164"/>
        <v>50040</v>
      </c>
      <c r="CH84" s="10">
        <f t="shared" si="164"/>
        <v>50130</v>
      </c>
      <c r="CI84" s="10">
        <f t="shared" si="164"/>
        <v>50221</v>
      </c>
      <c r="CJ84" s="10">
        <f t="shared" si="164"/>
        <v>50313</v>
      </c>
      <c r="CK84" s="10">
        <f t="shared" si="164"/>
        <v>50405</v>
      </c>
      <c r="CL84" s="10">
        <f t="shared" si="164"/>
        <v>50495</v>
      </c>
      <c r="CM84" s="10">
        <f t="shared" si="164"/>
        <v>50586</v>
      </c>
      <c r="CN84" s="10">
        <f t="shared" si="164"/>
        <v>50678</v>
      </c>
      <c r="CO84" s="10">
        <f t="shared" si="164"/>
        <v>50770</v>
      </c>
      <c r="CP84" s="10">
        <f t="shared" si="164"/>
        <v>50860</v>
      </c>
      <c r="CQ84" s="10">
        <f t="shared" si="164"/>
        <v>50951</v>
      </c>
      <c r="CR84" s="10">
        <f t="shared" si="164"/>
        <v>51043</v>
      </c>
      <c r="CS84" s="10">
        <f t="shared" si="164"/>
        <v>51135</v>
      </c>
      <c r="CT84" s="10">
        <f t="shared" si="164"/>
        <v>51226</v>
      </c>
      <c r="CU84" s="10">
        <f t="shared" si="164"/>
        <v>51317</v>
      </c>
      <c r="CV84" s="10">
        <f t="shared" si="164"/>
        <v>51409</v>
      </c>
      <c r="CW84" s="10">
        <f t="shared" ref="CW84:EB84" si="165" xml:space="preserve"> CW$45</f>
        <v>51501</v>
      </c>
      <c r="CX84" s="10">
        <f t="shared" si="165"/>
        <v>51591</v>
      </c>
      <c r="CY84" s="10">
        <f t="shared" si="165"/>
        <v>51682</v>
      </c>
      <c r="CZ84" s="10">
        <f t="shared" si="165"/>
        <v>51774</v>
      </c>
      <c r="DA84" s="10">
        <f t="shared" si="165"/>
        <v>51866</v>
      </c>
      <c r="DB84" s="10">
        <f t="shared" si="165"/>
        <v>51956</v>
      </c>
      <c r="DC84" s="10">
        <f t="shared" si="165"/>
        <v>52047</v>
      </c>
      <c r="DD84" s="10">
        <f t="shared" si="165"/>
        <v>52139</v>
      </c>
      <c r="DE84" s="10">
        <f t="shared" si="165"/>
        <v>52231</v>
      </c>
      <c r="DF84" s="10">
        <f t="shared" si="165"/>
        <v>52321</v>
      </c>
      <c r="DG84" s="10">
        <f t="shared" si="165"/>
        <v>52412</v>
      </c>
      <c r="DH84" s="10">
        <f t="shared" si="165"/>
        <v>52504</v>
      </c>
      <c r="DI84" s="10">
        <f t="shared" si="165"/>
        <v>52596</v>
      </c>
      <c r="DJ84" s="10">
        <f t="shared" si="165"/>
        <v>52687</v>
      </c>
      <c r="DK84" s="10">
        <f t="shared" si="165"/>
        <v>52778</v>
      </c>
      <c r="DL84" s="10">
        <f t="shared" si="165"/>
        <v>52870</v>
      </c>
      <c r="DM84" s="10">
        <f t="shared" si="165"/>
        <v>52962</v>
      </c>
      <c r="DN84" s="10">
        <f t="shared" si="165"/>
        <v>53052</v>
      </c>
      <c r="DO84" s="10">
        <f t="shared" si="165"/>
        <v>53143</v>
      </c>
      <c r="DP84" s="10">
        <f t="shared" si="165"/>
        <v>53235</v>
      </c>
      <c r="DQ84" s="10">
        <f t="shared" si="165"/>
        <v>53327</v>
      </c>
      <c r="DR84" s="10">
        <f t="shared" si="165"/>
        <v>53417</v>
      </c>
      <c r="DS84" s="10">
        <f t="shared" si="165"/>
        <v>53508</v>
      </c>
      <c r="DT84" s="10">
        <f t="shared" si="165"/>
        <v>53600</v>
      </c>
      <c r="DU84" s="10">
        <f t="shared" si="165"/>
        <v>53692</v>
      </c>
      <c r="DV84" s="10">
        <f t="shared" si="165"/>
        <v>53782</v>
      </c>
      <c r="DW84" s="10">
        <f t="shared" si="165"/>
        <v>53873</v>
      </c>
      <c r="DX84" s="10">
        <f t="shared" si="165"/>
        <v>53965</v>
      </c>
      <c r="DY84" s="10">
        <f t="shared" si="165"/>
        <v>54057</v>
      </c>
      <c r="DZ84" s="10">
        <f t="shared" si="165"/>
        <v>54148</v>
      </c>
      <c r="EA84" s="10">
        <f t="shared" si="165"/>
        <v>54239</v>
      </c>
      <c r="EB84" s="10">
        <f t="shared" si="165"/>
        <v>54331</v>
      </c>
      <c r="EC84" s="10">
        <f t="shared" ref="EC84:FH84" si="166" xml:space="preserve"> EC$45</f>
        <v>54423</v>
      </c>
      <c r="ED84" s="10">
        <f t="shared" si="166"/>
        <v>54513</v>
      </c>
      <c r="EE84" s="10">
        <f t="shared" si="166"/>
        <v>54604</v>
      </c>
      <c r="EF84" s="10">
        <f t="shared" si="166"/>
        <v>54696</v>
      </c>
      <c r="EG84" s="10">
        <f t="shared" si="166"/>
        <v>54788</v>
      </c>
      <c r="EH84" s="10">
        <f t="shared" si="166"/>
        <v>54878</v>
      </c>
      <c r="EI84" s="10">
        <f t="shared" si="166"/>
        <v>54969</v>
      </c>
      <c r="EJ84" s="10">
        <f t="shared" si="166"/>
        <v>55061</v>
      </c>
      <c r="EK84" s="10">
        <f t="shared" si="166"/>
        <v>55153</v>
      </c>
      <c r="EL84" s="10">
        <f t="shared" si="166"/>
        <v>55243</v>
      </c>
      <c r="EM84" s="10">
        <f t="shared" si="166"/>
        <v>55334</v>
      </c>
      <c r="EN84" s="10">
        <f t="shared" si="166"/>
        <v>55426</v>
      </c>
      <c r="EO84" s="10">
        <f t="shared" si="166"/>
        <v>55518</v>
      </c>
      <c r="EP84" s="10">
        <f t="shared" si="166"/>
        <v>55609</v>
      </c>
      <c r="EQ84" s="10">
        <f t="shared" si="166"/>
        <v>55700</v>
      </c>
      <c r="ER84" s="10">
        <f t="shared" si="166"/>
        <v>55792</v>
      </c>
      <c r="ES84" s="10">
        <f t="shared" si="166"/>
        <v>55884</v>
      </c>
      <c r="ET84" s="10">
        <f t="shared" si="166"/>
        <v>55974</v>
      </c>
      <c r="EU84" s="10">
        <f t="shared" si="166"/>
        <v>56065</v>
      </c>
      <c r="EV84" s="10">
        <f t="shared" si="166"/>
        <v>56157</v>
      </c>
      <c r="EW84" s="10">
        <f t="shared" si="166"/>
        <v>56249</v>
      </c>
      <c r="EX84" s="10">
        <f t="shared" si="166"/>
        <v>56339</v>
      </c>
      <c r="EY84" s="10">
        <f t="shared" si="166"/>
        <v>56430</v>
      </c>
      <c r="EZ84" s="10">
        <f t="shared" si="166"/>
        <v>56522</v>
      </c>
      <c r="FA84" s="10">
        <f t="shared" si="166"/>
        <v>56614</v>
      </c>
      <c r="FB84" s="10">
        <f t="shared" si="166"/>
        <v>56704</v>
      </c>
      <c r="FC84" s="10">
        <f t="shared" si="166"/>
        <v>56795</v>
      </c>
      <c r="FD84" s="10">
        <f t="shared" si="166"/>
        <v>56887</v>
      </c>
      <c r="FE84" s="10">
        <f t="shared" si="166"/>
        <v>56979</v>
      </c>
      <c r="FF84" s="10">
        <f t="shared" si="166"/>
        <v>57070</v>
      </c>
      <c r="FG84" s="10">
        <f t="shared" si="166"/>
        <v>57161</v>
      </c>
      <c r="FH84" s="10">
        <f t="shared" si="166"/>
        <v>57253</v>
      </c>
      <c r="FI84" s="10">
        <f t="shared" ref="FI84:GJ84" si="167" xml:space="preserve"> FI$45</f>
        <v>57345</v>
      </c>
      <c r="FJ84" s="10">
        <f t="shared" si="167"/>
        <v>57435</v>
      </c>
      <c r="FK84" s="10">
        <f t="shared" si="167"/>
        <v>57526</v>
      </c>
      <c r="FL84" s="10">
        <f t="shared" si="167"/>
        <v>57618</v>
      </c>
      <c r="FM84" s="10">
        <f t="shared" si="167"/>
        <v>57710</v>
      </c>
      <c r="FN84" s="10">
        <f t="shared" si="167"/>
        <v>57800</v>
      </c>
      <c r="FO84" s="10">
        <f t="shared" si="167"/>
        <v>57891</v>
      </c>
      <c r="FP84" s="10">
        <f t="shared" si="167"/>
        <v>57983</v>
      </c>
      <c r="FQ84" s="10">
        <f t="shared" si="167"/>
        <v>58075</v>
      </c>
      <c r="FR84" s="10">
        <f t="shared" si="167"/>
        <v>58165</v>
      </c>
      <c r="FS84" s="10">
        <f t="shared" si="167"/>
        <v>58256</v>
      </c>
      <c r="FT84" s="10">
        <f t="shared" si="167"/>
        <v>58348</v>
      </c>
      <c r="FU84" s="10">
        <f t="shared" si="167"/>
        <v>58440</v>
      </c>
      <c r="FV84" s="10">
        <f t="shared" si="167"/>
        <v>58531</v>
      </c>
      <c r="FW84" s="10">
        <f t="shared" si="167"/>
        <v>58622</v>
      </c>
      <c r="FX84" s="10">
        <f t="shared" si="167"/>
        <v>58714</v>
      </c>
      <c r="FY84" s="10">
        <f t="shared" si="167"/>
        <v>58806</v>
      </c>
      <c r="FZ84" s="10">
        <f t="shared" si="167"/>
        <v>58896</v>
      </c>
      <c r="GA84" s="10">
        <f t="shared" si="167"/>
        <v>58987</v>
      </c>
      <c r="GB84" s="10">
        <f t="shared" si="167"/>
        <v>59079</v>
      </c>
      <c r="GC84" s="10">
        <f t="shared" si="167"/>
        <v>59171</v>
      </c>
      <c r="GD84" s="10">
        <f t="shared" si="167"/>
        <v>59261</v>
      </c>
      <c r="GE84" s="10">
        <f t="shared" si="167"/>
        <v>59352</v>
      </c>
      <c r="GF84" s="10">
        <f t="shared" si="167"/>
        <v>59444</v>
      </c>
      <c r="GG84" s="10">
        <f t="shared" si="167"/>
        <v>59536</v>
      </c>
      <c r="GH84" s="10">
        <f t="shared" si="167"/>
        <v>59626</v>
      </c>
      <c r="GI84" s="10">
        <f t="shared" si="167"/>
        <v>59717</v>
      </c>
      <c r="GJ84" s="10">
        <f t="shared" si="167"/>
        <v>59809</v>
      </c>
    </row>
    <row r="85" spans="1:192" hidden="1" outlineLevel="2" x14ac:dyDescent="0.35">
      <c r="A85" s="191"/>
      <c r="B85" s="191"/>
      <c r="C85" s="192"/>
      <c r="D85" s="193"/>
      <c r="E85" s="159" t="s">
        <v>114</v>
      </c>
      <c r="F85" s="159"/>
      <c r="G85" s="159" t="s">
        <v>5</v>
      </c>
      <c r="H85" s="159">
        <f xml:space="preserve"> SUM(J85:GJ85)</f>
        <v>1</v>
      </c>
      <c r="I85" s="194"/>
      <c r="J85" s="158">
        <f t="shared" ref="J85:AO85" si="168" xml:space="preserve"> IF(J84 = $F83, 1, 0)</f>
        <v>0</v>
      </c>
      <c r="K85" s="158">
        <f t="shared" si="168"/>
        <v>0</v>
      </c>
      <c r="L85" s="158">
        <f t="shared" si="168"/>
        <v>0</v>
      </c>
      <c r="M85" s="158">
        <f t="shared" si="168"/>
        <v>0</v>
      </c>
      <c r="N85" s="158">
        <f t="shared" si="168"/>
        <v>0</v>
      </c>
      <c r="O85" s="158">
        <f t="shared" si="168"/>
        <v>0</v>
      </c>
      <c r="P85" s="158">
        <f t="shared" si="168"/>
        <v>0</v>
      </c>
      <c r="Q85" s="158">
        <f t="shared" si="168"/>
        <v>0</v>
      </c>
      <c r="R85" s="158">
        <f t="shared" si="168"/>
        <v>0</v>
      </c>
      <c r="S85" s="158">
        <f t="shared" si="168"/>
        <v>0</v>
      </c>
      <c r="T85" s="158">
        <f t="shared" si="168"/>
        <v>0</v>
      </c>
      <c r="U85" s="158">
        <f t="shared" si="168"/>
        <v>0</v>
      </c>
      <c r="V85" s="158">
        <f t="shared" si="168"/>
        <v>0</v>
      </c>
      <c r="W85" s="158">
        <f t="shared" si="168"/>
        <v>0</v>
      </c>
      <c r="X85" s="158">
        <f t="shared" si="168"/>
        <v>0</v>
      </c>
      <c r="Y85" s="158">
        <f t="shared" si="168"/>
        <v>0</v>
      </c>
      <c r="Z85" s="158">
        <f t="shared" si="168"/>
        <v>0</v>
      </c>
      <c r="AA85" s="158">
        <f t="shared" si="168"/>
        <v>0</v>
      </c>
      <c r="AB85" s="158">
        <f t="shared" si="168"/>
        <v>0</v>
      </c>
      <c r="AC85" s="158">
        <f t="shared" si="168"/>
        <v>0</v>
      </c>
      <c r="AD85" s="158">
        <f t="shared" si="168"/>
        <v>0</v>
      </c>
      <c r="AE85" s="158">
        <f t="shared" si="168"/>
        <v>0</v>
      </c>
      <c r="AF85" s="158">
        <f t="shared" si="168"/>
        <v>0</v>
      </c>
      <c r="AG85" s="158">
        <f t="shared" si="168"/>
        <v>0</v>
      </c>
      <c r="AH85" s="158">
        <f t="shared" si="168"/>
        <v>0</v>
      </c>
      <c r="AI85" s="158">
        <f t="shared" si="168"/>
        <v>0</v>
      </c>
      <c r="AJ85" s="158">
        <f t="shared" si="168"/>
        <v>0</v>
      </c>
      <c r="AK85" s="158">
        <f t="shared" si="168"/>
        <v>0</v>
      </c>
      <c r="AL85" s="158">
        <f t="shared" si="168"/>
        <v>0</v>
      </c>
      <c r="AM85" s="158">
        <f t="shared" si="168"/>
        <v>0</v>
      </c>
      <c r="AN85" s="158">
        <f t="shared" si="168"/>
        <v>0</v>
      </c>
      <c r="AO85" s="158">
        <f t="shared" si="168"/>
        <v>0</v>
      </c>
      <c r="AP85" s="158">
        <f t="shared" ref="AP85:BU85" si="169" xml:space="preserve"> IF(AP84 = $F83, 1, 0)</f>
        <v>0</v>
      </c>
      <c r="AQ85" s="158">
        <f t="shared" si="169"/>
        <v>0</v>
      </c>
      <c r="AR85" s="158">
        <f t="shared" si="169"/>
        <v>0</v>
      </c>
      <c r="AS85" s="158">
        <f t="shared" si="169"/>
        <v>0</v>
      </c>
      <c r="AT85" s="158">
        <f t="shared" si="169"/>
        <v>0</v>
      </c>
      <c r="AU85" s="158">
        <f t="shared" si="169"/>
        <v>0</v>
      </c>
      <c r="AV85" s="158">
        <f t="shared" si="169"/>
        <v>0</v>
      </c>
      <c r="AW85" s="158">
        <f t="shared" si="169"/>
        <v>0</v>
      </c>
      <c r="AX85" s="158">
        <f t="shared" si="169"/>
        <v>0</v>
      </c>
      <c r="AY85" s="158">
        <f t="shared" si="169"/>
        <v>0</v>
      </c>
      <c r="AZ85" s="158">
        <f t="shared" si="169"/>
        <v>0</v>
      </c>
      <c r="BA85" s="158">
        <f t="shared" si="169"/>
        <v>0</v>
      </c>
      <c r="BB85" s="158">
        <f t="shared" si="169"/>
        <v>0</v>
      </c>
      <c r="BC85" s="158">
        <f t="shared" si="169"/>
        <v>0</v>
      </c>
      <c r="BD85" s="158">
        <f t="shared" si="169"/>
        <v>0</v>
      </c>
      <c r="BE85" s="158">
        <f t="shared" si="169"/>
        <v>0</v>
      </c>
      <c r="BF85" s="158">
        <f t="shared" si="169"/>
        <v>0</v>
      </c>
      <c r="BG85" s="158">
        <f t="shared" si="169"/>
        <v>0</v>
      </c>
      <c r="BH85" s="158">
        <f t="shared" si="169"/>
        <v>0</v>
      </c>
      <c r="BI85" s="158">
        <f t="shared" si="169"/>
        <v>0</v>
      </c>
      <c r="BJ85" s="158">
        <f t="shared" si="169"/>
        <v>0</v>
      </c>
      <c r="BK85" s="158">
        <f t="shared" si="169"/>
        <v>0</v>
      </c>
      <c r="BL85" s="158">
        <f t="shared" si="169"/>
        <v>0</v>
      </c>
      <c r="BM85" s="158">
        <f t="shared" si="169"/>
        <v>0</v>
      </c>
      <c r="BN85" s="158">
        <f t="shared" si="169"/>
        <v>0</v>
      </c>
      <c r="BO85" s="158">
        <f t="shared" si="169"/>
        <v>0</v>
      </c>
      <c r="BP85" s="158">
        <f t="shared" si="169"/>
        <v>0</v>
      </c>
      <c r="BQ85" s="158">
        <f t="shared" si="169"/>
        <v>0</v>
      </c>
      <c r="BR85" s="158">
        <f t="shared" si="169"/>
        <v>0</v>
      </c>
      <c r="BS85" s="158">
        <f t="shared" si="169"/>
        <v>0</v>
      </c>
      <c r="BT85" s="158">
        <f t="shared" si="169"/>
        <v>0</v>
      </c>
      <c r="BU85" s="158">
        <f t="shared" si="169"/>
        <v>0</v>
      </c>
      <c r="BV85" s="158">
        <f t="shared" ref="BV85:DA85" si="170" xml:space="preserve"> IF(BV84 = $F83, 1, 0)</f>
        <v>0</v>
      </c>
      <c r="BW85" s="158">
        <f t="shared" si="170"/>
        <v>0</v>
      </c>
      <c r="BX85" s="158">
        <f t="shared" si="170"/>
        <v>0</v>
      </c>
      <c r="BY85" s="158">
        <f t="shared" si="170"/>
        <v>0</v>
      </c>
      <c r="BZ85" s="158">
        <f t="shared" si="170"/>
        <v>0</v>
      </c>
      <c r="CA85" s="158">
        <f t="shared" si="170"/>
        <v>0</v>
      </c>
      <c r="CB85" s="158">
        <f t="shared" si="170"/>
        <v>0</v>
      </c>
      <c r="CC85" s="158">
        <f t="shared" si="170"/>
        <v>0</v>
      </c>
      <c r="CD85" s="158">
        <f t="shared" si="170"/>
        <v>0</v>
      </c>
      <c r="CE85" s="158">
        <f t="shared" si="170"/>
        <v>0</v>
      </c>
      <c r="CF85" s="158">
        <f t="shared" si="170"/>
        <v>0</v>
      </c>
      <c r="CG85" s="158">
        <f t="shared" si="170"/>
        <v>0</v>
      </c>
      <c r="CH85" s="158">
        <f t="shared" si="170"/>
        <v>0</v>
      </c>
      <c r="CI85" s="158">
        <f t="shared" si="170"/>
        <v>0</v>
      </c>
      <c r="CJ85" s="158">
        <f t="shared" si="170"/>
        <v>0</v>
      </c>
      <c r="CK85" s="158">
        <f t="shared" si="170"/>
        <v>0</v>
      </c>
      <c r="CL85" s="158">
        <f t="shared" si="170"/>
        <v>0</v>
      </c>
      <c r="CM85" s="158">
        <f t="shared" si="170"/>
        <v>0</v>
      </c>
      <c r="CN85" s="158">
        <f t="shared" si="170"/>
        <v>0</v>
      </c>
      <c r="CO85" s="158">
        <f t="shared" si="170"/>
        <v>0</v>
      </c>
      <c r="CP85" s="158">
        <f t="shared" si="170"/>
        <v>0</v>
      </c>
      <c r="CQ85" s="158">
        <f t="shared" si="170"/>
        <v>0</v>
      </c>
      <c r="CR85" s="158">
        <f t="shared" si="170"/>
        <v>0</v>
      </c>
      <c r="CS85" s="158">
        <f t="shared" si="170"/>
        <v>0</v>
      </c>
      <c r="CT85" s="158">
        <f t="shared" si="170"/>
        <v>0</v>
      </c>
      <c r="CU85" s="158">
        <f t="shared" si="170"/>
        <v>0</v>
      </c>
      <c r="CV85" s="158">
        <f t="shared" si="170"/>
        <v>0</v>
      </c>
      <c r="CW85" s="158">
        <f t="shared" si="170"/>
        <v>0</v>
      </c>
      <c r="CX85" s="158">
        <f t="shared" si="170"/>
        <v>0</v>
      </c>
      <c r="CY85" s="158">
        <f t="shared" si="170"/>
        <v>0</v>
      </c>
      <c r="CZ85" s="158">
        <f t="shared" si="170"/>
        <v>0</v>
      </c>
      <c r="DA85" s="158">
        <f t="shared" si="170"/>
        <v>0</v>
      </c>
      <c r="DB85" s="158">
        <f t="shared" ref="DB85:EG85" si="171" xml:space="preserve"> IF(DB84 = $F83, 1, 0)</f>
        <v>0</v>
      </c>
      <c r="DC85" s="158">
        <f t="shared" si="171"/>
        <v>0</v>
      </c>
      <c r="DD85" s="158">
        <f t="shared" si="171"/>
        <v>0</v>
      </c>
      <c r="DE85" s="158">
        <f t="shared" si="171"/>
        <v>0</v>
      </c>
      <c r="DF85" s="158">
        <f t="shared" si="171"/>
        <v>0</v>
      </c>
      <c r="DG85" s="158">
        <f t="shared" si="171"/>
        <v>0</v>
      </c>
      <c r="DH85" s="158">
        <f t="shared" si="171"/>
        <v>0</v>
      </c>
      <c r="DI85" s="158">
        <f t="shared" si="171"/>
        <v>0</v>
      </c>
      <c r="DJ85" s="158">
        <f t="shared" si="171"/>
        <v>0</v>
      </c>
      <c r="DK85" s="158">
        <f t="shared" si="171"/>
        <v>0</v>
      </c>
      <c r="DL85" s="158">
        <f t="shared" si="171"/>
        <v>0</v>
      </c>
      <c r="DM85" s="158">
        <f t="shared" si="171"/>
        <v>0</v>
      </c>
      <c r="DN85" s="158">
        <f t="shared" si="171"/>
        <v>0</v>
      </c>
      <c r="DO85" s="158">
        <f t="shared" si="171"/>
        <v>0</v>
      </c>
      <c r="DP85" s="158">
        <f t="shared" si="171"/>
        <v>0</v>
      </c>
      <c r="DQ85" s="158">
        <f t="shared" si="171"/>
        <v>0</v>
      </c>
      <c r="DR85" s="158">
        <f t="shared" si="171"/>
        <v>0</v>
      </c>
      <c r="DS85" s="158">
        <f t="shared" si="171"/>
        <v>0</v>
      </c>
      <c r="DT85" s="158">
        <f t="shared" si="171"/>
        <v>0</v>
      </c>
      <c r="DU85" s="158">
        <f t="shared" si="171"/>
        <v>0</v>
      </c>
      <c r="DV85" s="158">
        <f t="shared" si="171"/>
        <v>0</v>
      </c>
      <c r="DW85" s="158">
        <f t="shared" si="171"/>
        <v>0</v>
      </c>
      <c r="DX85" s="158">
        <f t="shared" si="171"/>
        <v>0</v>
      </c>
      <c r="DY85" s="158">
        <f t="shared" si="171"/>
        <v>0</v>
      </c>
      <c r="DZ85" s="158">
        <f t="shared" si="171"/>
        <v>0</v>
      </c>
      <c r="EA85" s="158">
        <f t="shared" si="171"/>
        <v>0</v>
      </c>
      <c r="EB85" s="158">
        <f t="shared" si="171"/>
        <v>0</v>
      </c>
      <c r="EC85" s="158">
        <f t="shared" si="171"/>
        <v>0</v>
      </c>
      <c r="ED85" s="158">
        <f t="shared" si="171"/>
        <v>0</v>
      </c>
      <c r="EE85" s="158">
        <f t="shared" si="171"/>
        <v>0</v>
      </c>
      <c r="EF85" s="158">
        <f t="shared" si="171"/>
        <v>0</v>
      </c>
      <c r="EG85" s="158">
        <f t="shared" si="171"/>
        <v>0</v>
      </c>
      <c r="EH85" s="158">
        <f t="shared" ref="EH85:FM85" si="172" xml:space="preserve"> IF(EH84 = $F83, 1, 0)</f>
        <v>0</v>
      </c>
      <c r="EI85" s="158">
        <f t="shared" si="172"/>
        <v>0</v>
      </c>
      <c r="EJ85" s="158">
        <f t="shared" si="172"/>
        <v>0</v>
      </c>
      <c r="EK85" s="158">
        <f t="shared" si="172"/>
        <v>0</v>
      </c>
      <c r="EL85" s="158">
        <f t="shared" si="172"/>
        <v>0</v>
      </c>
      <c r="EM85" s="158">
        <f t="shared" si="172"/>
        <v>0</v>
      </c>
      <c r="EN85" s="158">
        <f t="shared" si="172"/>
        <v>0</v>
      </c>
      <c r="EO85" s="158">
        <f t="shared" si="172"/>
        <v>0</v>
      </c>
      <c r="EP85" s="158">
        <f t="shared" si="172"/>
        <v>0</v>
      </c>
      <c r="EQ85" s="158">
        <f t="shared" si="172"/>
        <v>0</v>
      </c>
      <c r="ER85" s="158">
        <f t="shared" si="172"/>
        <v>0</v>
      </c>
      <c r="ES85" s="158">
        <f t="shared" si="172"/>
        <v>0</v>
      </c>
      <c r="ET85" s="158">
        <f t="shared" si="172"/>
        <v>0</v>
      </c>
      <c r="EU85" s="158">
        <f t="shared" si="172"/>
        <v>0</v>
      </c>
      <c r="EV85" s="158">
        <f t="shared" si="172"/>
        <v>0</v>
      </c>
      <c r="EW85" s="158">
        <f t="shared" si="172"/>
        <v>0</v>
      </c>
      <c r="EX85" s="158">
        <f t="shared" si="172"/>
        <v>0</v>
      </c>
      <c r="EY85" s="158">
        <f t="shared" si="172"/>
        <v>0</v>
      </c>
      <c r="EZ85" s="158">
        <f t="shared" si="172"/>
        <v>0</v>
      </c>
      <c r="FA85" s="158">
        <f t="shared" si="172"/>
        <v>1</v>
      </c>
      <c r="FB85" s="158">
        <f t="shared" si="172"/>
        <v>0</v>
      </c>
      <c r="FC85" s="158">
        <f t="shared" si="172"/>
        <v>0</v>
      </c>
      <c r="FD85" s="158">
        <f t="shared" si="172"/>
        <v>0</v>
      </c>
      <c r="FE85" s="158">
        <f t="shared" si="172"/>
        <v>0</v>
      </c>
      <c r="FF85" s="158">
        <f t="shared" si="172"/>
        <v>0</v>
      </c>
      <c r="FG85" s="158">
        <f t="shared" si="172"/>
        <v>0</v>
      </c>
      <c r="FH85" s="158">
        <f t="shared" si="172"/>
        <v>0</v>
      </c>
      <c r="FI85" s="158">
        <f t="shared" si="172"/>
        <v>0</v>
      </c>
      <c r="FJ85" s="158">
        <f t="shared" si="172"/>
        <v>0</v>
      </c>
      <c r="FK85" s="158">
        <f t="shared" si="172"/>
        <v>0</v>
      </c>
      <c r="FL85" s="158">
        <f t="shared" si="172"/>
        <v>0</v>
      </c>
      <c r="FM85" s="158">
        <f t="shared" si="172"/>
        <v>0</v>
      </c>
      <c r="FN85" s="158">
        <f t="shared" ref="FN85:GJ85" si="173" xml:space="preserve"> IF(FN84 = $F83, 1, 0)</f>
        <v>0</v>
      </c>
      <c r="FO85" s="158">
        <f t="shared" si="173"/>
        <v>0</v>
      </c>
      <c r="FP85" s="158">
        <f t="shared" si="173"/>
        <v>0</v>
      </c>
      <c r="FQ85" s="158">
        <f t="shared" si="173"/>
        <v>0</v>
      </c>
      <c r="FR85" s="158">
        <f t="shared" si="173"/>
        <v>0</v>
      </c>
      <c r="FS85" s="158">
        <f t="shared" si="173"/>
        <v>0</v>
      </c>
      <c r="FT85" s="158">
        <f t="shared" si="173"/>
        <v>0</v>
      </c>
      <c r="FU85" s="158">
        <f t="shared" si="173"/>
        <v>0</v>
      </c>
      <c r="FV85" s="158">
        <f t="shared" si="173"/>
        <v>0</v>
      </c>
      <c r="FW85" s="158">
        <f t="shared" si="173"/>
        <v>0</v>
      </c>
      <c r="FX85" s="158">
        <f t="shared" si="173"/>
        <v>0</v>
      </c>
      <c r="FY85" s="158">
        <f t="shared" si="173"/>
        <v>0</v>
      </c>
      <c r="FZ85" s="158">
        <f t="shared" si="173"/>
        <v>0</v>
      </c>
      <c r="GA85" s="158">
        <f t="shared" si="173"/>
        <v>0</v>
      </c>
      <c r="GB85" s="158">
        <f t="shared" si="173"/>
        <v>0</v>
      </c>
      <c r="GC85" s="158">
        <f t="shared" si="173"/>
        <v>0</v>
      </c>
      <c r="GD85" s="158">
        <f t="shared" si="173"/>
        <v>0</v>
      </c>
      <c r="GE85" s="158">
        <f t="shared" si="173"/>
        <v>0</v>
      </c>
      <c r="GF85" s="158">
        <f t="shared" si="173"/>
        <v>0</v>
      </c>
      <c r="GG85" s="158">
        <f t="shared" si="173"/>
        <v>0</v>
      </c>
      <c r="GH85" s="158">
        <f t="shared" si="173"/>
        <v>0</v>
      </c>
      <c r="GI85" s="158">
        <f t="shared" si="173"/>
        <v>0</v>
      </c>
      <c r="GJ85" s="158">
        <f t="shared" si="173"/>
        <v>0</v>
      </c>
    </row>
    <row r="86" spans="1:192" outlineLevel="1" x14ac:dyDescent="0.35">
      <c r="E86" s="6"/>
      <c r="F86" s="6"/>
      <c r="G86" s="6"/>
      <c r="H86" s="6"/>
      <c r="I86" s="62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</row>
    <row r="87" spans="1:192" outlineLevel="1" collapsed="1" x14ac:dyDescent="0.35">
      <c r="B87" s="13" t="s">
        <v>111</v>
      </c>
      <c r="E87" s="6"/>
      <c r="F87" s="6"/>
      <c r="G87" s="6"/>
      <c r="H87" s="6"/>
      <c r="I87" s="62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</row>
    <row r="88" spans="1:192" hidden="1" outlineLevel="2" x14ac:dyDescent="0.35">
      <c r="E88" s="168" t="str">
        <f t="shared" ref="E88:AJ88" si="174" xml:space="preserve"> E$74</f>
        <v>First operating period flag</v>
      </c>
      <c r="F88" s="168">
        <f t="shared" si="174"/>
        <v>0</v>
      </c>
      <c r="G88" s="168" t="str">
        <f t="shared" si="174"/>
        <v>flag</v>
      </c>
      <c r="H88" s="168">
        <f t="shared" si="174"/>
        <v>1</v>
      </c>
      <c r="I88" s="168">
        <f t="shared" si="174"/>
        <v>0</v>
      </c>
      <c r="J88" s="168">
        <f t="shared" si="174"/>
        <v>0</v>
      </c>
      <c r="K88" s="168">
        <f t="shared" si="174"/>
        <v>0</v>
      </c>
      <c r="L88" s="168">
        <f t="shared" si="174"/>
        <v>0</v>
      </c>
      <c r="M88" s="168">
        <f t="shared" si="174"/>
        <v>0</v>
      </c>
      <c r="N88" s="168">
        <f t="shared" si="174"/>
        <v>0</v>
      </c>
      <c r="O88" s="168">
        <f t="shared" si="174"/>
        <v>0</v>
      </c>
      <c r="P88" s="168">
        <f t="shared" si="174"/>
        <v>0</v>
      </c>
      <c r="Q88" s="168">
        <f t="shared" si="174"/>
        <v>0</v>
      </c>
      <c r="R88" s="168">
        <f t="shared" si="174"/>
        <v>0</v>
      </c>
      <c r="S88" s="168">
        <f t="shared" si="174"/>
        <v>0</v>
      </c>
      <c r="T88" s="168">
        <f t="shared" si="174"/>
        <v>0</v>
      </c>
      <c r="U88" s="168">
        <f t="shared" si="174"/>
        <v>0</v>
      </c>
      <c r="V88" s="168">
        <f t="shared" si="174"/>
        <v>0</v>
      </c>
      <c r="W88" s="168">
        <f t="shared" si="174"/>
        <v>0</v>
      </c>
      <c r="X88" s="168">
        <f t="shared" si="174"/>
        <v>0</v>
      </c>
      <c r="Y88" s="168">
        <f t="shared" si="174"/>
        <v>0</v>
      </c>
      <c r="Z88" s="168">
        <f t="shared" si="174"/>
        <v>0</v>
      </c>
      <c r="AA88" s="168">
        <f t="shared" si="174"/>
        <v>0</v>
      </c>
      <c r="AB88" s="168">
        <f t="shared" si="174"/>
        <v>0</v>
      </c>
      <c r="AC88" s="168">
        <f t="shared" si="174"/>
        <v>0</v>
      </c>
      <c r="AD88" s="168">
        <f t="shared" si="174"/>
        <v>0</v>
      </c>
      <c r="AE88" s="168">
        <f t="shared" si="174"/>
        <v>0</v>
      </c>
      <c r="AF88" s="168">
        <f t="shared" si="174"/>
        <v>0</v>
      </c>
      <c r="AG88" s="168">
        <f t="shared" si="174"/>
        <v>0</v>
      </c>
      <c r="AH88" s="168">
        <f t="shared" si="174"/>
        <v>0</v>
      </c>
      <c r="AI88" s="168">
        <f t="shared" si="174"/>
        <v>0</v>
      </c>
      <c r="AJ88" s="168">
        <f t="shared" si="174"/>
        <v>0</v>
      </c>
      <c r="AK88" s="168">
        <f t="shared" ref="AK88:BP88" si="175" xml:space="preserve"> AK$74</f>
        <v>0</v>
      </c>
      <c r="AL88" s="168">
        <f t="shared" si="175"/>
        <v>0</v>
      </c>
      <c r="AM88" s="168">
        <f t="shared" si="175"/>
        <v>0</v>
      </c>
      <c r="AN88" s="168">
        <f t="shared" si="175"/>
        <v>0</v>
      </c>
      <c r="AO88" s="168">
        <f t="shared" si="175"/>
        <v>0</v>
      </c>
      <c r="AP88" s="168">
        <f t="shared" si="175"/>
        <v>0</v>
      </c>
      <c r="AQ88" s="168">
        <f t="shared" si="175"/>
        <v>0</v>
      </c>
      <c r="AR88" s="168">
        <f t="shared" si="175"/>
        <v>0</v>
      </c>
      <c r="AS88" s="168">
        <f t="shared" si="175"/>
        <v>0</v>
      </c>
      <c r="AT88" s="168">
        <f t="shared" si="175"/>
        <v>0</v>
      </c>
      <c r="AU88" s="168">
        <f t="shared" si="175"/>
        <v>0</v>
      </c>
      <c r="AV88" s="168">
        <f t="shared" si="175"/>
        <v>0</v>
      </c>
      <c r="AW88" s="168">
        <f t="shared" si="175"/>
        <v>0</v>
      </c>
      <c r="AX88" s="168">
        <f t="shared" si="175"/>
        <v>0</v>
      </c>
      <c r="AY88" s="168">
        <f t="shared" si="175"/>
        <v>0</v>
      </c>
      <c r="AZ88" s="168">
        <f t="shared" si="175"/>
        <v>0</v>
      </c>
      <c r="BA88" s="168">
        <f t="shared" si="175"/>
        <v>0</v>
      </c>
      <c r="BB88" s="168">
        <f t="shared" si="175"/>
        <v>0</v>
      </c>
      <c r="BC88" s="168">
        <f t="shared" si="175"/>
        <v>0</v>
      </c>
      <c r="BD88" s="168">
        <f t="shared" si="175"/>
        <v>0</v>
      </c>
      <c r="BE88" s="168">
        <f t="shared" si="175"/>
        <v>0</v>
      </c>
      <c r="BF88" s="168">
        <f t="shared" si="175"/>
        <v>1</v>
      </c>
      <c r="BG88" s="168">
        <f t="shared" si="175"/>
        <v>0</v>
      </c>
      <c r="BH88" s="168">
        <f t="shared" si="175"/>
        <v>0</v>
      </c>
      <c r="BI88" s="168">
        <f t="shared" si="175"/>
        <v>0</v>
      </c>
      <c r="BJ88" s="168">
        <f t="shared" si="175"/>
        <v>0</v>
      </c>
      <c r="BK88" s="168">
        <f t="shared" si="175"/>
        <v>0</v>
      </c>
      <c r="BL88" s="168">
        <f t="shared" si="175"/>
        <v>0</v>
      </c>
      <c r="BM88" s="168">
        <f t="shared" si="175"/>
        <v>0</v>
      </c>
      <c r="BN88" s="168">
        <f t="shared" si="175"/>
        <v>0</v>
      </c>
      <c r="BO88" s="168">
        <f t="shared" si="175"/>
        <v>0</v>
      </c>
      <c r="BP88" s="168">
        <f t="shared" si="175"/>
        <v>0</v>
      </c>
      <c r="BQ88" s="168">
        <f t="shared" ref="BQ88:CV88" si="176" xml:space="preserve"> BQ$74</f>
        <v>0</v>
      </c>
      <c r="BR88" s="168">
        <f t="shared" si="176"/>
        <v>0</v>
      </c>
      <c r="BS88" s="168">
        <f t="shared" si="176"/>
        <v>0</v>
      </c>
      <c r="BT88" s="168">
        <f t="shared" si="176"/>
        <v>0</v>
      </c>
      <c r="BU88" s="168">
        <f t="shared" si="176"/>
        <v>0</v>
      </c>
      <c r="BV88" s="168">
        <f t="shared" si="176"/>
        <v>0</v>
      </c>
      <c r="BW88" s="168">
        <f t="shared" si="176"/>
        <v>0</v>
      </c>
      <c r="BX88" s="168">
        <f t="shared" si="176"/>
        <v>0</v>
      </c>
      <c r="BY88" s="168">
        <f t="shared" si="176"/>
        <v>0</v>
      </c>
      <c r="BZ88" s="168">
        <f t="shared" si="176"/>
        <v>0</v>
      </c>
      <c r="CA88" s="168">
        <f t="shared" si="176"/>
        <v>0</v>
      </c>
      <c r="CB88" s="168">
        <f t="shared" si="176"/>
        <v>0</v>
      </c>
      <c r="CC88" s="168">
        <f t="shared" si="176"/>
        <v>0</v>
      </c>
      <c r="CD88" s="168">
        <f t="shared" si="176"/>
        <v>0</v>
      </c>
      <c r="CE88" s="168">
        <f t="shared" si="176"/>
        <v>0</v>
      </c>
      <c r="CF88" s="168">
        <f t="shared" si="176"/>
        <v>0</v>
      </c>
      <c r="CG88" s="168">
        <f t="shared" si="176"/>
        <v>0</v>
      </c>
      <c r="CH88" s="168">
        <f t="shared" si="176"/>
        <v>0</v>
      </c>
      <c r="CI88" s="168">
        <f t="shared" si="176"/>
        <v>0</v>
      </c>
      <c r="CJ88" s="168">
        <f t="shared" si="176"/>
        <v>0</v>
      </c>
      <c r="CK88" s="168">
        <f t="shared" si="176"/>
        <v>0</v>
      </c>
      <c r="CL88" s="168">
        <f t="shared" si="176"/>
        <v>0</v>
      </c>
      <c r="CM88" s="168">
        <f t="shared" si="176"/>
        <v>0</v>
      </c>
      <c r="CN88" s="168">
        <f t="shared" si="176"/>
        <v>0</v>
      </c>
      <c r="CO88" s="168">
        <f t="shared" si="176"/>
        <v>0</v>
      </c>
      <c r="CP88" s="168">
        <f t="shared" si="176"/>
        <v>0</v>
      </c>
      <c r="CQ88" s="168">
        <f t="shared" si="176"/>
        <v>0</v>
      </c>
      <c r="CR88" s="168">
        <f t="shared" si="176"/>
        <v>0</v>
      </c>
      <c r="CS88" s="168">
        <f t="shared" si="176"/>
        <v>0</v>
      </c>
      <c r="CT88" s="168">
        <f t="shared" si="176"/>
        <v>0</v>
      </c>
      <c r="CU88" s="168">
        <f t="shared" si="176"/>
        <v>0</v>
      </c>
      <c r="CV88" s="168">
        <f t="shared" si="176"/>
        <v>0</v>
      </c>
      <c r="CW88" s="168">
        <f t="shared" ref="CW88:EB88" si="177" xml:space="preserve"> CW$74</f>
        <v>0</v>
      </c>
      <c r="CX88" s="168">
        <f t="shared" si="177"/>
        <v>0</v>
      </c>
      <c r="CY88" s="168">
        <f t="shared" si="177"/>
        <v>0</v>
      </c>
      <c r="CZ88" s="168">
        <f t="shared" si="177"/>
        <v>0</v>
      </c>
      <c r="DA88" s="168">
        <f t="shared" si="177"/>
        <v>0</v>
      </c>
      <c r="DB88" s="168">
        <f t="shared" si="177"/>
        <v>0</v>
      </c>
      <c r="DC88" s="168">
        <f t="shared" si="177"/>
        <v>0</v>
      </c>
      <c r="DD88" s="168">
        <f t="shared" si="177"/>
        <v>0</v>
      </c>
      <c r="DE88" s="168">
        <f t="shared" si="177"/>
        <v>0</v>
      </c>
      <c r="DF88" s="168">
        <f t="shared" si="177"/>
        <v>0</v>
      </c>
      <c r="DG88" s="168">
        <f t="shared" si="177"/>
        <v>0</v>
      </c>
      <c r="DH88" s="168">
        <f t="shared" si="177"/>
        <v>0</v>
      </c>
      <c r="DI88" s="168">
        <f t="shared" si="177"/>
        <v>0</v>
      </c>
      <c r="DJ88" s="168">
        <f t="shared" si="177"/>
        <v>0</v>
      </c>
      <c r="DK88" s="168">
        <f t="shared" si="177"/>
        <v>0</v>
      </c>
      <c r="DL88" s="168">
        <f t="shared" si="177"/>
        <v>0</v>
      </c>
      <c r="DM88" s="168">
        <f t="shared" si="177"/>
        <v>0</v>
      </c>
      <c r="DN88" s="168">
        <f t="shared" si="177"/>
        <v>0</v>
      </c>
      <c r="DO88" s="168">
        <f t="shared" si="177"/>
        <v>0</v>
      </c>
      <c r="DP88" s="168">
        <f t="shared" si="177"/>
        <v>0</v>
      </c>
      <c r="DQ88" s="168">
        <f t="shared" si="177"/>
        <v>0</v>
      </c>
      <c r="DR88" s="168">
        <f t="shared" si="177"/>
        <v>0</v>
      </c>
      <c r="DS88" s="168">
        <f t="shared" si="177"/>
        <v>0</v>
      </c>
      <c r="DT88" s="168">
        <f t="shared" si="177"/>
        <v>0</v>
      </c>
      <c r="DU88" s="168">
        <f t="shared" si="177"/>
        <v>0</v>
      </c>
      <c r="DV88" s="168">
        <f t="shared" si="177"/>
        <v>0</v>
      </c>
      <c r="DW88" s="168">
        <f t="shared" si="177"/>
        <v>0</v>
      </c>
      <c r="DX88" s="168">
        <f t="shared" si="177"/>
        <v>0</v>
      </c>
      <c r="DY88" s="168">
        <f t="shared" si="177"/>
        <v>0</v>
      </c>
      <c r="DZ88" s="168">
        <f t="shared" si="177"/>
        <v>0</v>
      </c>
      <c r="EA88" s="168">
        <f t="shared" si="177"/>
        <v>0</v>
      </c>
      <c r="EB88" s="168">
        <f t="shared" si="177"/>
        <v>0</v>
      </c>
      <c r="EC88" s="168">
        <f t="shared" ref="EC88:FH88" si="178" xml:space="preserve"> EC$74</f>
        <v>0</v>
      </c>
      <c r="ED88" s="168">
        <f t="shared" si="178"/>
        <v>0</v>
      </c>
      <c r="EE88" s="168">
        <f t="shared" si="178"/>
        <v>0</v>
      </c>
      <c r="EF88" s="168">
        <f t="shared" si="178"/>
        <v>0</v>
      </c>
      <c r="EG88" s="168">
        <f t="shared" si="178"/>
        <v>0</v>
      </c>
      <c r="EH88" s="168">
        <f t="shared" si="178"/>
        <v>0</v>
      </c>
      <c r="EI88" s="168">
        <f t="shared" si="178"/>
        <v>0</v>
      </c>
      <c r="EJ88" s="168">
        <f t="shared" si="178"/>
        <v>0</v>
      </c>
      <c r="EK88" s="168">
        <f t="shared" si="178"/>
        <v>0</v>
      </c>
      <c r="EL88" s="168">
        <f t="shared" si="178"/>
        <v>0</v>
      </c>
      <c r="EM88" s="168">
        <f t="shared" si="178"/>
        <v>0</v>
      </c>
      <c r="EN88" s="168">
        <f t="shared" si="178"/>
        <v>0</v>
      </c>
      <c r="EO88" s="168">
        <f t="shared" si="178"/>
        <v>0</v>
      </c>
      <c r="EP88" s="168">
        <f t="shared" si="178"/>
        <v>0</v>
      </c>
      <c r="EQ88" s="168">
        <f t="shared" si="178"/>
        <v>0</v>
      </c>
      <c r="ER88" s="168">
        <f t="shared" si="178"/>
        <v>0</v>
      </c>
      <c r="ES88" s="168">
        <f t="shared" si="178"/>
        <v>0</v>
      </c>
      <c r="ET88" s="168">
        <f t="shared" si="178"/>
        <v>0</v>
      </c>
      <c r="EU88" s="168">
        <f t="shared" si="178"/>
        <v>0</v>
      </c>
      <c r="EV88" s="168">
        <f t="shared" si="178"/>
        <v>0</v>
      </c>
      <c r="EW88" s="168">
        <f t="shared" si="178"/>
        <v>0</v>
      </c>
      <c r="EX88" s="168">
        <f t="shared" si="178"/>
        <v>0</v>
      </c>
      <c r="EY88" s="168">
        <f t="shared" si="178"/>
        <v>0</v>
      </c>
      <c r="EZ88" s="168">
        <f t="shared" si="178"/>
        <v>0</v>
      </c>
      <c r="FA88" s="168">
        <f t="shared" si="178"/>
        <v>0</v>
      </c>
      <c r="FB88" s="168">
        <f t="shared" si="178"/>
        <v>0</v>
      </c>
      <c r="FC88" s="168">
        <f t="shared" si="178"/>
        <v>0</v>
      </c>
      <c r="FD88" s="168">
        <f t="shared" si="178"/>
        <v>0</v>
      </c>
      <c r="FE88" s="168">
        <f t="shared" si="178"/>
        <v>0</v>
      </c>
      <c r="FF88" s="168">
        <f t="shared" si="178"/>
        <v>0</v>
      </c>
      <c r="FG88" s="168">
        <f t="shared" si="178"/>
        <v>0</v>
      </c>
      <c r="FH88" s="168">
        <f t="shared" si="178"/>
        <v>0</v>
      </c>
      <c r="FI88" s="168">
        <f t="shared" ref="FI88:GJ88" si="179" xml:space="preserve"> FI$74</f>
        <v>0</v>
      </c>
      <c r="FJ88" s="168">
        <f t="shared" si="179"/>
        <v>0</v>
      </c>
      <c r="FK88" s="168">
        <f t="shared" si="179"/>
        <v>0</v>
      </c>
      <c r="FL88" s="168">
        <f t="shared" si="179"/>
        <v>0</v>
      </c>
      <c r="FM88" s="168">
        <f t="shared" si="179"/>
        <v>0</v>
      </c>
      <c r="FN88" s="168">
        <f t="shared" si="179"/>
        <v>0</v>
      </c>
      <c r="FO88" s="168">
        <f t="shared" si="179"/>
        <v>0</v>
      </c>
      <c r="FP88" s="168">
        <f t="shared" si="179"/>
        <v>0</v>
      </c>
      <c r="FQ88" s="168">
        <f t="shared" si="179"/>
        <v>0</v>
      </c>
      <c r="FR88" s="168">
        <f t="shared" si="179"/>
        <v>0</v>
      </c>
      <c r="FS88" s="168">
        <f t="shared" si="179"/>
        <v>0</v>
      </c>
      <c r="FT88" s="168">
        <f t="shared" si="179"/>
        <v>0</v>
      </c>
      <c r="FU88" s="168">
        <f t="shared" si="179"/>
        <v>0</v>
      </c>
      <c r="FV88" s="168">
        <f t="shared" si="179"/>
        <v>0</v>
      </c>
      <c r="FW88" s="168">
        <f t="shared" si="179"/>
        <v>0</v>
      </c>
      <c r="FX88" s="168">
        <f t="shared" si="179"/>
        <v>0</v>
      </c>
      <c r="FY88" s="168">
        <f t="shared" si="179"/>
        <v>0</v>
      </c>
      <c r="FZ88" s="168">
        <f t="shared" si="179"/>
        <v>0</v>
      </c>
      <c r="GA88" s="168">
        <f t="shared" si="179"/>
        <v>0</v>
      </c>
      <c r="GB88" s="168">
        <f t="shared" si="179"/>
        <v>0</v>
      </c>
      <c r="GC88" s="168">
        <f t="shared" si="179"/>
        <v>0</v>
      </c>
      <c r="GD88" s="168">
        <f t="shared" si="179"/>
        <v>0</v>
      </c>
      <c r="GE88" s="168">
        <f t="shared" si="179"/>
        <v>0</v>
      </c>
      <c r="GF88" s="168">
        <f t="shared" si="179"/>
        <v>0</v>
      </c>
      <c r="GG88" s="168">
        <f t="shared" si="179"/>
        <v>0</v>
      </c>
      <c r="GH88" s="168">
        <f t="shared" si="179"/>
        <v>0</v>
      </c>
      <c r="GI88" s="168">
        <f t="shared" si="179"/>
        <v>0</v>
      </c>
      <c r="GJ88" s="168">
        <f t="shared" si="179"/>
        <v>0</v>
      </c>
    </row>
    <row r="89" spans="1:192" hidden="1" outlineLevel="2" x14ac:dyDescent="0.35">
      <c r="E89" s="168" t="str">
        <f t="shared" ref="E89:AJ89" si="180" xml:space="preserve"> E$85</f>
        <v xml:space="preserve">Last operating period flag </v>
      </c>
      <c r="F89" s="168">
        <f t="shared" si="180"/>
        <v>0</v>
      </c>
      <c r="G89" s="168" t="str">
        <f t="shared" si="180"/>
        <v>flag</v>
      </c>
      <c r="H89" s="168">
        <f t="shared" si="180"/>
        <v>1</v>
      </c>
      <c r="I89" s="168">
        <f t="shared" si="180"/>
        <v>0</v>
      </c>
      <c r="J89" s="168">
        <f t="shared" si="180"/>
        <v>0</v>
      </c>
      <c r="K89" s="168">
        <f t="shared" si="180"/>
        <v>0</v>
      </c>
      <c r="L89" s="168">
        <f t="shared" si="180"/>
        <v>0</v>
      </c>
      <c r="M89" s="168">
        <f t="shared" si="180"/>
        <v>0</v>
      </c>
      <c r="N89" s="168">
        <f t="shared" si="180"/>
        <v>0</v>
      </c>
      <c r="O89" s="168">
        <f t="shared" si="180"/>
        <v>0</v>
      </c>
      <c r="P89" s="168">
        <f t="shared" si="180"/>
        <v>0</v>
      </c>
      <c r="Q89" s="168">
        <f t="shared" si="180"/>
        <v>0</v>
      </c>
      <c r="R89" s="168">
        <f t="shared" si="180"/>
        <v>0</v>
      </c>
      <c r="S89" s="168">
        <f t="shared" si="180"/>
        <v>0</v>
      </c>
      <c r="T89" s="168">
        <f t="shared" si="180"/>
        <v>0</v>
      </c>
      <c r="U89" s="168">
        <f t="shared" si="180"/>
        <v>0</v>
      </c>
      <c r="V89" s="168">
        <f t="shared" si="180"/>
        <v>0</v>
      </c>
      <c r="W89" s="168">
        <f t="shared" si="180"/>
        <v>0</v>
      </c>
      <c r="X89" s="168">
        <f t="shared" si="180"/>
        <v>0</v>
      </c>
      <c r="Y89" s="168">
        <f t="shared" si="180"/>
        <v>0</v>
      </c>
      <c r="Z89" s="168">
        <f t="shared" si="180"/>
        <v>0</v>
      </c>
      <c r="AA89" s="168">
        <f t="shared" si="180"/>
        <v>0</v>
      </c>
      <c r="AB89" s="168">
        <f t="shared" si="180"/>
        <v>0</v>
      </c>
      <c r="AC89" s="168">
        <f t="shared" si="180"/>
        <v>0</v>
      </c>
      <c r="AD89" s="168">
        <f t="shared" si="180"/>
        <v>0</v>
      </c>
      <c r="AE89" s="168">
        <f t="shared" si="180"/>
        <v>0</v>
      </c>
      <c r="AF89" s="168">
        <f t="shared" si="180"/>
        <v>0</v>
      </c>
      <c r="AG89" s="168">
        <f t="shared" si="180"/>
        <v>0</v>
      </c>
      <c r="AH89" s="168">
        <f t="shared" si="180"/>
        <v>0</v>
      </c>
      <c r="AI89" s="168">
        <f t="shared" si="180"/>
        <v>0</v>
      </c>
      <c r="AJ89" s="168">
        <f t="shared" si="180"/>
        <v>0</v>
      </c>
      <c r="AK89" s="168">
        <f t="shared" ref="AK89:BP89" si="181" xml:space="preserve"> AK$85</f>
        <v>0</v>
      </c>
      <c r="AL89" s="168">
        <f t="shared" si="181"/>
        <v>0</v>
      </c>
      <c r="AM89" s="168">
        <f t="shared" si="181"/>
        <v>0</v>
      </c>
      <c r="AN89" s="168">
        <f t="shared" si="181"/>
        <v>0</v>
      </c>
      <c r="AO89" s="168">
        <f t="shared" si="181"/>
        <v>0</v>
      </c>
      <c r="AP89" s="168">
        <f t="shared" si="181"/>
        <v>0</v>
      </c>
      <c r="AQ89" s="168">
        <f t="shared" si="181"/>
        <v>0</v>
      </c>
      <c r="AR89" s="168">
        <f t="shared" si="181"/>
        <v>0</v>
      </c>
      <c r="AS89" s="168">
        <f t="shared" si="181"/>
        <v>0</v>
      </c>
      <c r="AT89" s="168">
        <f t="shared" si="181"/>
        <v>0</v>
      </c>
      <c r="AU89" s="168">
        <f t="shared" si="181"/>
        <v>0</v>
      </c>
      <c r="AV89" s="168">
        <f t="shared" si="181"/>
        <v>0</v>
      </c>
      <c r="AW89" s="168">
        <f t="shared" si="181"/>
        <v>0</v>
      </c>
      <c r="AX89" s="168">
        <f t="shared" si="181"/>
        <v>0</v>
      </c>
      <c r="AY89" s="168">
        <f t="shared" si="181"/>
        <v>0</v>
      </c>
      <c r="AZ89" s="168">
        <f t="shared" si="181"/>
        <v>0</v>
      </c>
      <c r="BA89" s="168">
        <f t="shared" si="181"/>
        <v>0</v>
      </c>
      <c r="BB89" s="168">
        <f t="shared" si="181"/>
        <v>0</v>
      </c>
      <c r="BC89" s="168">
        <f t="shared" si="181"/>
        <v>0</v>
      </c>
      <c r="BD89" s="168">
        <f t="shared" si="181"/>
        <v>0</v>
      </c>
      <c r="BE89" s="168">
        <f t="shared" si="181"/>
        <v>0</v>
      </c>
      <c r="BF89" s="168">
        <f t="shared" si="181"/>
        <v>0</v>
      </c>
      <c r="BG89" s="168">
        <f t="shared" si="181"/>
        <v>0</v>
      </c>
      <c r="BH89" s="168">
        <f t="shared" si="181"/>
        <v>0</v>
      </c>
      <c r="BI89" s="168">
        <f t="shared" si="181"/>
        <v>0</v>
      </c>
      <c r="BJ89" s="168">
        <f t="shared" si="181"/>
        <v>0</v>
      </c>
      <c r="BK89" s="168">
        <f t="shared" si="181"/>
        <v>0</v>
      </c>
      <c r="BL89" s="168">
        <f t="shared" si="181"/>
        <v>0</v>
      </c>
      <c r="BM89" s="168">
        <f t="shared" si="181"/>
        <v>0</v>
      </c>
      <c r="BN89" s="168">
        <f t="shared" si="181"/>
        <v>0</v>
      </c>
      <c r="BO89" s="168">
        <f t="shared" si="181"/>
        <v>0</v>
      </c>
      <c r="BP89" s="168">
        <f t="shared" si="181"/>
        <v>0</v>
      </c>
      <c r="BQ89" s="168">
        <f t="shared" ref="BQ89:CV89" si="182" xml:space="preserve"> BQ$85</f>
        <v>0</v>
      </c>
      <c r="BR89" s="168">
        <f t="shared" si="182"/>
        <v>0</v>
      </c>
      <c r="BS89" s="168">
        <f t="shared" si="182"/>
        <v>0</v>
      </c>
      <c r="BT89" s="168">
        <f t="shared" si="182"/>
        <v>0</v>
      </c>
      <c r="BU89" s="168">
        <f t="shared" si="182"/>
        <v>0</v>
      </c>
      <c r="BV89" s="168">
        <f t="shared" si="182"/>
        <v>0</v>
      </c>
      <c r="BW89" s="168">
        <f t="shared" si="182"/>
        <v>0</v>
      </c>
      <c r="BX89" s="168">
        <f t="shared" si="182"/>
        <v>0</v>
      </c>
      <c r="BY89" s="168">
        <f t="shared" si="182"/>
        <v>0</v>
      </c>
      <c r="BZ89" s="168">
        <f t="shared" si="182"/>
        <v>0</v>
      </c>
      <c r="CA89" s="168">
        <f t="shared" si="182"/>
        <v>0</v>
      </c>
      <c r="CB89" s="168">
        <f t="shared" si="182"/>
        <v>0</v>
      </c>
      <c r="CC89" s="168">
        <f t="shared" si="182"/>
        <v>0</v>
      </c>
      <c r="CD89" s="168">
        <f t="shared" si="182"/>
        <v>0</v>
      </c>
      <c r="CE89" s="168">
        <f t="shared" si="182"/>
        <v>0</v>
      </c>
      <c r="CF89" s="168">
        <f t="shared" si="182"/>
        <v>0</v>
      </c>
      <c r="CG89" s="168">
        <f t="shared" si="182"/>
        <v>0</v>
      </c>
      <c r="CH89" s="168">
        <f t="shared" si="182"/>
        <v>0</v>
      </c>
      <c r="CI89" s="168">
        <f t="shared" si="182"/>
        <v>0</v>
      </c>
      <c r="CJ89" s="168">
        <f t="shared" si="182"/>
        <v>0</v>
      </c>
      <c r="CK89" s="168">
        <f t="shared" si="182"/>
        <v>0</v>
      </c>
      <c r="CL89" s="168">
        <f t="shared" si="182"/>
        <v>0</v>
      </c>
      <c r="CM89" s="168">
        <f t="shared" si="182"/>
        <v>0</v>
      </c>
      <c r="CN89" s="168">
        <f t="shared" si="182"/>
        <v>0</v>
      </c>
      <c r="CO89" s="168">
        <f t="shared" si="182"/>
        <v>0</v>
      </c>
      <c r="CP89" s="168">
        <f t="shared" si="182"/>
        <v>0</v>
      </c>
      <c r="CQ89" s="168">
        <f t="shared" si="182"/>
        <v>0</v>
      </c>
      <c r="CR89" s="168">
        <f t="shared" si="182"/>
        <v>0</v>
      </c>
      <c r="CS89" s="168">
        <f t="shared" si="182"/>
        <v>0</v>
      </c>
      <c r="CT89" s="168">
        <f t="shared" si="182"/>
        <v>0</v>
      </c>
      <c r="CU89" s="168">
        <f t="shared" si="182"/>
        <v>0</v>
      </c>
      <c r="CV89" s="168">
        <f t="shared" si="182"/>
        <v>0</v>
      </c>
      <c r="CW89" s="168">
        <f t="shared" ref="CW89:EB89" si="183" xml:space="preserve"> CW$85</f>
        <v>0</v>
      </c>
      <c r="CX89" s="168">
        <f t="shared" si="183"/>
        <v>0</v>
      </c>
      <c r="CY89" s="168">
        <f t="shared" si="183"/>
        <v>0</v>
      </c>
      <c r="CZ89" s="168">
        <f t="shared" si="183"/>
        <v>0</v>
      </c>
      <c r="DA89" s="168">
        <f t="shared" si="183"/>
        <v>0</v>
      </c>
      <c r="DB89" s="168">
        <f t="shared" si="183"/>
        <v>0</v>
      </c>
      <c r="DC89" s="168">
        <f t="shared" si="183"/>
        <v>0</v>
      </c>
      <c r="DD89" s="168">
        <f t="shared" si="183"/>
        <v>0</v>
      </c>
      <c r="DE89" s="168">
        <f t="shared" si="183"/>
        <v>0</v>
      </c>
      <c r="DF89" s="168">
        <f t="shared" si="183"/>
        <v>0</v>
      </c>
      <c r="DG89" s="168">
        <f t="shared" si="183"/>
        <v>0</v>
      </c>
      <c r="DH89" s="168">
        <f t="shared" si="183"/>
        <v>0</v>
      </c>
      <c r="DI89" s="168">
        <f t="shared" si="183"/>
        <v>0</v>
      </c>
      <c r="DJ89" s="168">
        <f t="shared" si="183"/>
        <v>0</v>
      </c>
      <c r="DK89" s="168">
        <f t="shared" si="183"/>
        <v>0</v>
      </c>
      <c r="DL89" s="168">
        <f t="shared" si="183"/>
        <v>0</v>
      </c>
      <c r="DM89" s="168">
        <f t="shared" si="183"/>
        <v>0</v>
      </c>
      <c r="DN89" s="168">
        <f t="shared" si="183"/>
        <v>0</v>
      </c>
      <c r="DO89" s="168">
        <f t="shared" si="183"/>
        <v>0</v>
      </c>
      <c r="DP89" s="168">
        <f t="shared" si="183"/>
        <v>0</v>
      </c>
      <c r="DQ89" s="168">
        <f t="shared" si="183"/>
        <v>0</v>
      </c>
      <c r="DR89" s="168">
        <f t="shared" si="183"/>
        <v>0</v>
      </c>
      <c r="DS89" s="168">
        <f t="shared" si="183"/>
        <v>0</v>
      </c>
      <c r="DT89" s="168">
        <f t="shared" si="183"/>
        <v>0</v>
      </c>
      <c r="DU89" s="168">
        <f t="shared" si="183"/>
        <v>0</v>
      </c>
      <c r="DV89" s="168">
        <f t="shared" si="183"/>
        <v>0</v>
      </c>
      <c r="DW89" s="168">
        <f t="shared" si="183"/>
        <v>0</v>
      </c>
      <c r="DX89" s="168">
        <f t="shared" si="183"/>
        <v>0</v>
      </c>
      <c r="DY89" s="168">
        <f t="shared" si="183"/>
        <v>0</v>
      </c>
      <c r="DZ89" s="168">
        <f t="shared" si="183"/>
        <v>0</v>
      </c>
      <c r="EA89" s="168">
        <f t="shared" si="183"/>
        <v>0</v>
      </c>
      <c r="EB89" s="168">
        <f t="shared" si="183"/>
        <v>0</v>
      </c>
      <c r="EC89" s="168">
        <f t="shared" ref="EC89:FH89" si="184" xml:space="preserve"> EC$85</f>
        <v>0</v>
      </c>
      <c r="ED89" s="168">
        <f t="shared" si="184"/>
        <v>0</v>
      </c>
      <c r="EE89" s="168">
        <f t="shared" si="184"/>
        <v>0</v>
      </c>
      <c r="EF89" s="168">
        <f t="shared" si="184"/>
        <v>0</v>
      </c>
      <c r="EG89" s="168">
        <f t="shared" si="184"/>
        <v>0</v>
      </c>
      <c r="EH89" s="168">
        <f t="shared" si="184"/>
        <v>0</v>
      </c>
      <c r="EI89" s="168">
        <f t="shared" si="184"/>
        <v>0</v>
      </c>
      <c r="EJ89" s="168">
        <f t="shared" si="184"/>
        <v>0</v>
      </c>
      <c r="EK89" s="168">
        <f t="shared" si="184"/>
        <v>0</v>
      </c>
      <c r="EL89" s="168">
        <f t="shared" si="184"/>
        <v>0</v>
      </c>
      <c r="EM89" s="168">
        <f t="shared" si="184"/>
        <v>0</v>
      </c>
      <c r="EN89" s="168">
        <f t="shared" si="184"/>
        <v>0</v>
      </c>
      <c r="EO89" s="168">
        <f t="shared" si="184"/>
        <v>0</v>
      </c>
      <c r="EP89" s="168">
        <f t="shared" si="184"/>
        <v>0</v>
      </c>
      <c r="EQ89" s="168">
        <f t="shared" si="184"/>
        <v>0</v>
      </c>
      <c r="ER89" s="168">
        <f t="shared" si="184"/>
        <v>0</v>
      </c>
      <c r="ES89" s="168">
        <f t="shared" si="184"/>
        <v>0</v>
      </c>
      <c r="ET89" s="168">
        <f t="shared" si="184"/>
        <v>0</v>
      </c>
      <c r="EU89" s="168">
        <f t="shared" si="184"/>
        <v>0</v>
      </c>
      <c r="EV89" s="168">
        <f t="shared" si="184"/>
        <v>0</v>
      </c>
      <c r="EW89" s="168">
        <f t="shared" si="184"/>
        <v>0</v>
      </c>
      <c r="EX89" s="168">
        <f t="shared" si="184"/>
        <v>0</v>
      </c>
      <c r="EY89" s="168">
        <f t="shared" si="184"/>
        <v>0</v>
      </c>
      <c r="EZ89" s="168">
        <f t="shared" si="184"/>
        <v>0</v>
      </c>
      <c r="FA89" s="168">
        <f t="shared" si="184"/>
        <v>1</v>
      </c>
      <c r="FB89" s="168">
        <f t="shared" si="184"/>
        <v>0</v>
      </c>
      <c r="FC89" s="168">
        <f t="shared" si="184"/>
        <v>0</v>
      </c>
      <c r="FD89" s="168">
        <f t="shared" si="184"/>
        <v>0</v>
      </c>
      <c r="FE89" s="168">
        <f t="shared" si="184"/>
        <v>0</v>
      </c>
      <c r="FF89" s="168">
        <f t="shared" si="184"/>
        <v>0</v>
      </c>
      <c r="FG89" s="168">
        <f t="shared" si="184"/>
        <v>0</v>
      </c>
      <c r="FH89" s="168">
        <f t="shared" si="184"/>
        <v>0</v>
      </c>
      <c r="FI89" s="168">
        <f t="shared" ref="FI89:GJ89" si="185" xml:space="preserve"> FI$85</f>
        <v>0</v>
      </c>
      <c r="FJ89" s="168">
        <f t="shared" si="185"/>
        <v>0</v>
      </c>
      <c r="FK89" s="168">
        <f t="shared" si="185"/>
        <v>0</v>
      </c>
      <c r="FL89" s="168">
        <f t="shared" si="185"/>
        <v>0</v>
      </c>
      <c r="FM89" s="168">
        <f t="shared" si="185"/>
        <v>0</v>
      </c>
      <c r="FN89" s="168">
        <f t="shared" si="185"/>
        <v>0</v>
      </c>
      <c r="FO89" s="168">
        <f t="shared" si="185"/>
        <v>0</v>
      </c>
      <c r="FP89" s="168">
        <f t="shared" si="185"/>
        <v>0</v>
      </c>
      <c r="FQ89" s="168">
        <f t="shared" si="185"/>
        <v>0</v>
      </c>
      <c r="FR89" s="168">
        <f t="shared" si="185"/>
        <v>0</v>
      </c>
      <c r="FS89" s="168">
        <f t="shared" si="185"/>
        <v>0</v>
      </c>
      <c r="FT89" s="168">
        <f t="shared" si="185"/>
        <v>0</v>
      </c>
      <c r="FU89" s="168">
        <f t="shared" si="185"/>
        <v>0</v>
      </c>
      <c r="FV89" s="168">
        <f t="shared" si="185"/>
        <v>0</v>
      </c>
      <c r="FW89" s="168">
        <f t="shared" si="185"/>
        <v>0</v>
      </c>
      <c r="FX89" s="168">
        <f t="shared" si="185"/>
        <v>0</v>
      </c>
      <c r="FY89" s="168">
        <f t="shared" si="185"/>
        <v>0</v>
      </c>
      <c r="FZ89" s="168">
        <f t="shared" si="185"/>
        <v>0</v>
      </c>
      <c r="GA89" s="168">
        <f t="shared" si="185"/>
        <v>0</v>
      </c>
      <c r="GB89" s="168">
        <f t="shared" si="185"/>
        <v>0</v>
      </c>
      <c r="GC89" s="168">
        <f t="shared" si="185"/>
        <v>0</v>
      </c>
      <c r="GD89" s="168">
        <f t="shared" si="185"/>
        <v>0</v>
      </c>
      <c r="GE89" s="168">
        <f t="shared" si="185"/>
        <v>0</v>
      </c>
      <c r="GF89" s="168">
        <f t="shared" si="185"/>
        <v>0</v>
      </c>
      <c r="GG89" s="168">
        <f t="shared" si="185"/>
        <v>0</v>
      </c>
      <c r="GH89" s="168">
        <f t="shared" si="185"/>
        <v>0</v>
      </c>
      <c r="GI89" s="168">
        <f t="shared" si="185"/>
        <v>0</v>
      </c>
      <c r="GJ89" s="168">
        <f t="shared" si="185"/>
        <v>0</v>
      </c>
    </row>
    <row r="90" spans="1:192" s="159" customFormat="1" hidden="1" outlineLevel="2" x14ac:dyDescent="0.35">
      <c r="A90" s="191"/>
      <c r="B90" s="191"/>
      <c r="C90" s="192"/>
      <c r="D90" s="193"/>
      <c r="E90" s="194" t="s">
        <v>111</v>
      </c>
      <c r="F90" s="323"/>
      <c r="G90" s="159" t="s">
        <v>5</v>
      </c>
      <c r="H90" s="159">
        <f xml:space="preserve"> SUM(J90:GJ90)</f>
        <v>100</v>
      </c>
      <c r="I90" s="194"/>
      <c r="J90" s="194">
        <f t="shared" ref="J90:AO90" si="186" xml:space="preserve"> I90 + J88 - I89</f>
        <v>0</v>
      </c>
      <c r="K90" s="194">
        <f t="shared" si="186"/>
        <v>0</v>
      </c>
      <c r="L90" s="194">
        <f t="shared" si="186"/>
        <v>0</v>
      </c>
      <c r="M90" s="194">
        <f t="shared" si="186"/>
        <v>0</v>
      </c>
      <c r="N90" s="194">
        <f t="shared" si="186"/>
        <v>0</v>
      </c>
      <c r="O90" s="194">
        <f t="shared" si="186"/>
        <v>0</v>
      </c>
      <c r="P90" s="194">
        <f t="shared" si="186"/>
        <v>0</v>
      </c>
      <c r="Q90" s="194">
        <f t="shared" si="186"/>
        <v>0</v>
      </c>
      <c r="R90" s="194">
        <f t="shared" si="186"/>
        <v>0</v>
      </c>
      <c r="S90" s="194">
        <f t="shared" si="186"/>
        <v>0</v>
      </c>
      <c r="T90" s="194">
        <f t="shared" si="186"/>
        <v>0</v>
      </c>
      <c r="U90" s="194">
        <f t="shared" si="186"/>
        <v>0</v>
      </c>
      <c r="V90" s="194">
        <f t="shared" si="186"/>
        <v>0</v>
      </c>
      <c r="W90" s="194">
        <f t="shared" si="186"/>
        <v>0</v>
      </c>
      <c r="X90" s="194">
        <f t="shared" si="186"/>
        <v>0</v>
      </c>
      <c r="Y90" s="194">
        <f t="shared" si="186"/>
        <v>0</v>
      </c>
      <c r="Z90" s="194">
        <f t="shared" si="186"/>
        <v>0</v>
      </c>
      <c r="AA90" s="194">
        <f t="shared" si="186"/>
        <v>0</v>
      </c>
      <c r="AB90" s="194">
        <f t="shared" si="186"/>
        <v>0</v>
      </c>
      <c r="AC90" s="194">
        <f t="shared" si="186"/>
        <v>0</v>
      </c>
      <c r="AD90" s="194">
        <f t="shared" si="186"/>
        <v>0</v>
      </c>
      <c r="AE90" s="194">
        <f t="shared" si="186"/>
        <v>0</v>
      </c>
      <c r="AF90" s="194">
        <f t="shared" si="186"/>
        <v>0</v>
      </c>
      <c r="AG90" s="194">
        <f t="shared" si="186"/>
        <v>0</v>
      </c>
      <c r="AH90" s="194">
        <f t="shared" si="186"/>
        <v>0</v>
      </c>
      <c r="AI90" s="194">
        <f t="shared" si="186"/>
        <v>0</v>
      </c>
      <c r="AJ90" s="194">
        <f t="shared" si="186"/>
        <v>0</v>
      </c>
      <c r="AK90" s="194">
        <f t="shared" si="186"/>
        <v>0</v>
      </c>
      <c r="AL90" s="194">
        <f t="shared" si="186"/>
        <v>0</v>
      </c>
      <c r="AM90" s="194">
        <f t="shared" si="186"/>
        <v>0</v>
      </c>
      <c r="AN90" s="194">
        <f t="shared" si="186"/>
        <v>0</v>
      </c>
      <c r="AO90" s="194">
        <f t="shared" si="186"/>
        <v>0</v>
      </c>
      <c r="AP90" s="194">
        <f t="shared" ref="AP90:BU90" si="187" xml:space="preserve"> AO90 + AP88 - AO89</f>
        <v>0</v>
      </c>
      <c r="AQ90" s="194">
        <f t="shared" si="187"/>
        <v>0</v>
      </c>
      <c r="AR90" s="194">
        <f t="shared" si="187"/>
        <v>0</v>
      </c>
      <c r="AS90" s="194">
        <f t="shared" si="187"/>
        <v>0</v>
      </c>
      <c r="AT90" s="194">
        <f t="shared" si="187"/>
        <v>0</v>
      </c>
      <c r="AU90" s="194">
        <f t="shared" si="187"/>
        <v>0</v>
      </c>
      <c r="AV90" s="194">
        <f t="shared" si="187"/>
        <v>0</v>
      </c>
      <c r="AW90" s="194">
        <f t="shared" si="187"/>
        <v>0</v>
      </c>
      <c r="AX90" s="194">
        <f t="shared" si="187"/>
        <v>0</v>
      </c>
      <c r="AY90" s="194">
        <f t="shared" si="187"/>
        <v>0</v>
      </c>
      <c r="AZ90" s="194">
        <f t="shared" si="187"/>
        <v>0</v>
      </c>
      <c r="BA90" s="194">
        <f t="shared" si="187"/>
        <v>0</v>
      </c>
      <c r="BB90" s="194">
        <f t="shared" si="187"/>
        <v>0</v>
      </c>
      <c r="BC90" s="194">
        <f t="shared" si="187"/>
        <v>0</v>
      </c>
      <c r="BD90" s="194">
        <f t="shared" si="187"/>
        <v>0</v>
      </c>
      <c r="BE90" s="194">
        <f t="shared" si="187"/>
        <v>0</v>
      </c>
      <c r="BF90" s="194">
        <f t="shared" si="187"/>
        <v>1</v>
      </c>
      <c r="BG90" s="194">
        <f t="shared" si="187"/>
        <v>1</v>
      </c>
      <c r="BH90" s="194">
        <f t="shared" si="187"/>
        <v>1</v>
      </c>
      <c r="BI90" s="194">
        <f t="shared" si="187"/>
        <v>1</v>
      </c>
      <c r="BJ90" s="194">
        <f t="shared" si="187"/>
        <v>1</v>
      </c>
      <c r="BK90" s="194">
        <f t="shared" si="187"/>
        <v>1</v>
      </c>
      <c r="BL90" s="194">
        <f t="shared" si="187"/>
        <v>1</v>
      </c>
      <c r="BM90" s="194">
        <f t="shared" si="187"/>
        <v>1</v>
      </c>
      <c r="BN90" s="194">
        <f t="shared" si="187"/>
        <v>1</v>
      </c>
      <c r="BO90" s="194">
        <f t="shared" si="187"/>
        <v>1</v>
      </c>
      <c r="BP90" s="194">
        <f t="shared" si="187"/>
        <v>1</v>
      </c>
      <c r="BQ90" s="194">
        <f t="shared" si="187"/>
        <v>1</v>
      </c>
      <c r="BR90" s="194">
        <f t="shared" si="187"/>
        <v>1</v>
      </c>
      <c r="BS90" s="194">
        <f t="shared" si="187"/>
        <v>1</v>
      </c>
      <c r="BT90" s="194">
        <f t="shared" si="187"/>
        <v>1</v>
      </c>
      <c r="BU90" s="194">
        <f t="shared" si="187"/>
        <v>1</v>
      </c>
      <c r="BV90" s="194">
        <f t="shared" ref="BV90:DA90" si="188" xml:space="preserve"> BU90 + BV88 - BU89</f>
        <v>1</v>
      </c>
      <c r="BW90" s="194">
        <f t="shared" si="188"/>
        <v>1</v>
      </c>
      <c r="BX90" s="194">
        <f t="shared" si="188"/>
        <v>1</v>
      </c>
      <c r="BY90" s="194">
        <f t="shared" si="188"/>
        <v>1</v>
      </c>
      <c r="BZ90" s="194">
        <f t="shared" si="188"/>
        <v>1</v>
      </c>
      <c r="CA90" s="194">
        <f t="shared" si="188"/>
        <v>1</v>
      </c>
      <c r="CB90" s="194">
        <f t="shared" si="188"/>
        <v>1</v>
      </c>
      <c r="CC90" s="194">
        <f t="shared" si="188"/>
        <v>1</v>
      </c>
      <c r="CD90" s="194">
        <f t="shared" si="188"/>
        <v>1</v>
      </c>
      <c r="CE90" s="194">
        <f t="shared" si="188"/>
        <v>1</v>
      </c>
      <c r="CF90" s="194">
        <f t="shared" si="188"/>
        <v>1</v>
      </c>
      <c r="CG90" s="194">
        <f t="shared" si="188"/>
        <v>1</v>
      </c>
      <c r="CH90" s="194">
        <f t="shared" si="188"/>
        <v>1</v>
      </c>
      <c r="CI90" s="194">
        <f t="shared" si="188"/>
        <v>1</v>
      </c>
      <c r="CJ90" s="194">
        <f t="shared" si="188"/>
        <v>1</v>
      </c>
      <c r="CK90" s="194">
        <f t="shared" si="188"/>
        <v>1</v>
      </c>
      <c r="CL90" s="194">
        <f t="shared" si="188"/>
        <v>1</v>
      </c>
      <c r="CM90" s="194">
        <f t="shared" si="188"/>
        <v>1</v>
      </c>
      <c r="CN90" s="194">
        <f t="shared" si="188"/>
        <v>1</v>
      </c>
      <c r="CO90" s="194">
        <f t="shared" si="188"/>
        <v>1</v>
      </c>
      <c r="CP90" s="194">
        <f t="shared" si="188"/>
        <v>1</v>
      </c>
      <c r="CQ90" s="194">
        <f t="shared" si="188"/>
        <v>1</v>
      </c>
      <c r="CR90" s="194">
        <f t="shared" si="188"/>
        <v>1</v>
      </c>
      <c r="CS90" s="194">
        <f t="shared" si="188"/>
        <v>1</v>
      </c>
      <c r="CT90" s="194">
        <f t="shared" si="188"/>
        <v>1</v>
      </c>
      <c r="CU90" s="194">
        <f t="shared" si="188"/>
        <v>1</v>
      </c>
      <c r="CV90" s="194">
        <f t="shared" si="188"/>
        <v>1</v>
      </c>
      <c r="CW90" s="194">
        <f t="shared" si="188"/>
        <v>1</v>
      </c>
      <c r="CX90" s="194">
        <f t="shared" si="188"/>
        <v>1</v>
      </c>
      <c r="CY90" s="194">
        <f t="shared" si="188"/>
        <v>1</v>
      </c>
      <c r="CZ90" s="194">
        <f t="shared" si="188"/>
        <v>1</v>
      </c>
      <c r="DA90" s="194">
        <f t="shared" si="188"/>
        <v>1</v>
      </c>
      <c r="DB90" s="194">
        <f t="shared" ref="DB90:EG90" si="189" xml:space="preserve"> DA90 + DB88 - DA89</f>
        <v>1</v>
      </c>
      <c r="DC90" s="194">
        <f t="shared" si="189"/>
        <v>1</v>
      </c>
      <c r="DD90" s="194">
        <f t="shared" si="189"/>
        <v>1</v>
      </c>
      <c r="DE90" s="194">
        <f t="shared" si="189"/>
        <v>1</v>
      </c>
      <c r="DF90" s="194">
        <f t="shared" si="189"/>
        <v>1</v>
      </c>
      <c r="DG90" s="194">
        <f t="shared" si="189"/>
        <v>1</v>
      </c>
      <c r="DH90" s="194">
        <f t="shared" si="189"/>
        <v>1</v>
      </c>
      <c r="DI90" s="194">
        <f t="shared" si="189"/>
        <v>1</v>
      </c>
      <c r="DJ90" s="194">
        <f t="shared" si="189"/>
        <v>1</v>
      </c>
      <c r="DK90" s="194">
        <f t="shared" si="189"/>
        <v>1</v>
      </c>
      <c r="DL90" s="194">
        <f t="shared" si="189"/>
        <v>1</v>
      </c>
      <c r="DM90" s="194">
        <f t="shared" si="189"/>
        <v>1</v>
      </c>
      <c r="DN90" s="194">
        <f t="shared" si="189"/>
        <v>1</v>
      </c>
      <c r="DO90" s="194">
        <f t="shared" si="189"/>
        <v>1</v>
      </c>
      <c r="DP90" s="194">
        <f t="shared" si="189"/>
        <v>1</v>
      </c>
      <c r="DQ90" s="194">
        <f t="shared" si="189"/>
        <v>1</v>
      </c>
      <c r="DR90" s="194">
        <f t="shared" si="189"/>
        <v>1</v>
      </c>
      <c r="DS90" s="194">
        <f t="shared" si="189"/>
        <v>1</v>
      </c>
      <c r="DT90" s="194">
        <f t="shared" si="189"/>
        <v>1</v>
      </c>
      <c r="DU90" s="194">
        <f t="shared" si="189"/>
        <v>1</v>
      </c>
      <c r="DV90" s="194">
        <f t="shared" si="189"/>
        <v>1</v>
      </c>
      <c r="DW90" s="194">
        <f t="shared" si="189"/>
        <v>1</v>
      </c>
      <c r="DX90" s="194">
        <f t="shared" si="189"/>
        <v>1</v>
      </c>
      <c r="DY90" s="194">
        <f t="shared" si="189"/>
        <v>1</v>
      </c>
      <c r="DZ90" s="194">
        <f t="shared" si="189"/>
        <v>1</v>
      </c>
      <c r="EA90" s="194">
        <f t="shared" si="189"/>
        <v>1</v>
      </c>
      <c r="EB90" s="194">
        <f t="shared" si="189"/>
        <v>1</v>
      </c>
      <c r="EC90" s="194">
        <f t="shared" si="189"/>
        <v>1</v>
      </c>
      <c r="ED90" s="194">
        <f t="shared" si="189"/>
        <v>1</v>
      </c>
      <c r="EE90" s="194">
        <f t="shared" si="189"/>
        <v>1</v>
      </c>
      <c r="EF90" s="194">
        <f t="shared" si="189"/>
        <v>1</v>
      </c>
      <c r="EG90" s="194">
        <f t="shared" si="189"/>
        <v>1</v>
      </c>
      <c r="EH90" s="194">
        <f t="shared" ref="EH90:FM90" si="190" xml:space="preserve"> EG90 + EH88 - EG89</f>
        <v>1</v>
      </c>
      <c r="EI90" s="194">
        <f t="shared" si="190"/>
        <v>1</v>
      </c>
      <c r="EJ90" s="194">
        <f t="shared" si="190"/>
        <v>1</v>
      </c>
      <c r="EK90" s="194">
        <f t="shared" si="190"/>
        <v>1</v>
      </c>
      <c r="EL90" s="194">
        <f t="shared" si="190"/>
        <v>1</v>
      </c>
      <c r="EM90" s="194">
        <f t="shared" si="190"/>
        <v>1</v>
      </c>
      <c r="EN90" s="194">
        <f t="shared" si="190"/>
        <v>1</v>
      </c>
      <c r="EO90" s="194">
        <f t="shared" si="190"/>
        <v>1</v>
      </c>
      <c r="EP90" s="194">
        <f t="shared" si="190"/>
        <v>1</v>
      </c>
      <c r="EQ90" s="194">
        <f t="shared" si="190"/>
        <v>1</v>
      </c>
      <c r="ER90" s="194">
        <f t="shared" si="190"/>
        <v>1</v>
      </c>
      <c r="ES90" s="194">
        <f t="shared" si="190"/>
        <v>1</v>
      </c>
      <c r="ET90" s="194">
        <f t="shared" si="190"/>
        <v>1</v>
      </c>
      <c r="EU90" s="194">
        <f t="shared" si="190"/>
        <v>1</v>
      </c>
      <c r="EV90" s="194">
        <f t="shared" si="190"/>
        <v>1</v>
      </c>
      <c r="EW90" s="194">
        <f t="shared" si="190"/>
        <v>1</v>
      </c>
      <c r="EX90" s="194">
        <f t="shared" si="190"/>
        <v>1</v>
      </c>
      <c r="EY90" s="194">
        <f t="shared" si="190"/>
        <v>1</v>
      </c>
      <c r="EZ90" s="194">
        <f t="shared" si="190"/>
        <v>1</v>
      </c>
      <c r="FA90" s="194">
        <f t="shared" si="190"/>
        <v>1</v>
      </c>
      <c r="FB90" s="194">
        <f t="shared" si="190"/>
        <v>0</v>
      </c>
      <c r="FC90" s="194">
        <f t="shared" si="190"/>
        <v>0</v>
      </c>
      <c r="FD90" s="194">
        <f t="shared" si="190"/>
        <v>0</v>
      </c>
      <c r="FE90" s="194">
        <f t="shared" si="190"/>
        <v>0</v>
      </c>
      <c r="FF90" s="194">
        <f t="shared" si="190"/>
        <v>0</v>
      </c>
      <c r="FG90" s="194">
        <f t="shared" si="190"/>
        <v>0</v>
      </c>
      <c r="FH90" s="194">
        <f t="shared" si="190"/>
        <v>0</v>
      </c>
      <c r="FI90" s="194">
        <f t="shared" si="190"/>
        <v>0</v>
      </c>
      <c r="FJ90" s="194">
        <f t="shared" si="190"/>
        <v>0</v>
      </c>
      <c r="FK90" s="194">
        <f t="shared" si="190"/>
        <v>0</v>
      </c>
      <c r="FL90" s="194">
        <f t="shared" si="190"/>
        <v>0</v>
      </c>
      <c r="FM90" s="194">
        <f t="shared" si="190"/>
        <v>0</v>
      </c>
      <c r="FN90" s="194">
        <f t="shared" ref="FN90:GJ90" si="191" xml:space="preserve"> FM90 + FN88 - FM89</f>
        <v>0</v>
      </c>
      <c r="FO90" s="194">
        <f t="shared" si="191"/>
        <v>0</v>
      </c>
      <c r="FP90" s="194">
        <f t="shared" si="191"/>
        <v>0</v>
      </c>
      <c r="FQ90" s="194">
        <f t="shared" si="191"/>
        <v>0</v>
      </c>
      <c r="FR90" s="194">
        <f t="shared" si="191"/>
        <v>0</v>
      </c>
      <c r="FS90" s="194">
        <f t="shared" si="191"/>
        <v>0</v>
      </c>
      <c r="FT90" s="194">
        <f t="shared" si="191"/>
        <v>0</v>
      </c>
      <c r="FU90" s="194">
        <f t="shared" si="191"/>
        <v>0</v>
      </c>
      <c r="FV90" s="194">
        <f t="shared" si="191"/>
        <v>0</v>
      </c>
      <c r="FW90" s="194">
        <f t="shared" si="191"/>
        <v>0</v>
      </c>
      <c r="FX90" s="194">
        <f t="shared" si="191"/>
        <v>0</v>
      </c>
      <c r="FY90" s="194">
        <f t="shared" si="191"/>
        <v>0</v>
      </c>
      <c r="FZ90" s="194">
        <f t="shared" si="191"/>
        <v>0</v>
      </c>
      <c r="GA90" s="194">
        <f t="shared" si="191"/>
        <v>0</v>
      </c>
      <c r="GB90" s="194">
        <f t="shared" si="191"/>
        <v>0</v>
      </c>
      <c r="GC90" s="194">
        <f t="shared" si="191"/>
        <v>0</v>
      </c>
      <c r="GD90" s="194">
        <f t="shared" si="191"/>
        <v>0</v>
      </c>
      <c r="GE90" s="194">
        <f t="shared" si="191"/>
        <v>0</v>
      </c>
      <c r="GF90" s="194">
        <f t="shared" si="191"/>
        <v>0</v>
      </c>
      <c r="GG90" s="194">
        <f t="shared" si="191"/>
        <v>0</v>
      </c>
      <c r="GH90" s="194">
        <f t="shared" si="191"/>
        <v>0</v>
      </c>
      <c r="GI90" s="194">
        <f t="shared" si="191"/>
        <v>0</v>
      </c>
      <c r="GJ90" s="194">
        <f t="shared" si="191"/>
        <v>0</v>
      </c>
    </row>
    <row r="91" spans="1:192" outlineLevel="1" x14ac:dyDescent="0.35">
      <c r="E91" s="6"/>
      <c r="F91" s="6"/>
      <c r="G91" s="6"/>
      <c r="H91" s="6"/>
      <c r="I91" s="62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</row>
    <row r="92" spans="1:192" outlineLevel="1" collapsed="1" x14ac:dyDescent="0.35">
      <c r="B92" s="13" t="s">
        <v>112</v>
      </c>
      <c r="E92" s="6"/>
      <c r="F92" s="6"/>
      <c r="G92" s="6"/>
      <c r="H92" s="6"/>
      <c r="I92" s="62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</row>
    <row r="93" spans="1:192" hidden="1" outlineLevel="2" x14ac:dyDescent="0.35">
      <c r="E93" s="113" t="str">
        <f t="shared" ref="E93:AJ93" si="192" xml:space="preserve"> E$85</f>
        <v xml:space="preserve">Last operating period flag </v>
      </c>
      <c r="F93" s="113">
        <f t="shared" si="192"/>
        <v>0</v>
      </c>
      <c r="G93" s="113" t="str">
        <f t="shared" si="192"/>
        <v>flag</v>
      </c>
      <c r="H93" s="113">
        <f t="shared" si="192"/>
        <v>1</v>
      </c>
      <c r="I93" s="113">
        <f t="shared" si="192"/>
        <v>0</v>
      </c>
      <c r="J93" s="113">
        <f t="shared" si="192"/>
        <v>0</v>
      </c>
      <c r="K93" s="113">
        <f t="shared" si="192"/>
        <v>0</v>
      </c>
      <c r="L93" s="113">
        <f t="shared" si="192"/>
        <v>0</v>
      </c>
      <c r="M93" s="113">
        <f t="shared" si="192"/>
        <v>0</v>
      </c>
      <c r="N93" s="113">
        <f t="shared" si="192"/>
        <v>0</v>
      </c>
      <c r="O93" s="113">
        <f t="shared" si="192"/>
        <v>0</v>
      </c>
      <c r="P93" s="113">
        <f t="shared" si="192"/>
        <v>0</v>
      </c>
      <c r="Q93" s="113">
        <f t="shared" si="192"/>
        <v>0</v>
      </c>
      <c r="R93" s="113">
        <f t="shared" si="192"/>
        <v>0</v>
      </c>
      <c r="S93" s="113">
        <f t="shared" si="192"/>
        <v>0</v>
      </c>
      <c r="T93" s="113">
        <f t="shared" si="192"/>
        <v>0</v>
      </c>
      <c r="U93" s="113">
        <f t="shared" si="192"/>
        <v>0</v>
      </c>
      <c r="V93" s="113">
        <f t="shared" si="192"/>
        <v>0</v>
      </c>
      <c r="W93" s="113">
        <f t="shared" si="192"/>
        <v>0</v>
      </c>
      <c r="X93" s="113">
        <f t="shared" si="192"/>
        <v>0</v>
      </c>
      <c r="Y93" s="113">
        <f t="shared" si="192"/>
        <v>0</v>
      </c>
      <c r="Z93" s="113">
        <f t="shared" si="192"/>
        <v>0</v>
      </c>
      <c r="AA93" s="113">
        <f t="shared" si="192"/>
        <v>0</v>
      </c>
      <c r="AB93" s="113">
        <f t="shared" si="192"/>
        <v>0</v>
      </c>
      <c r="AC93" s="113">
        <f t="shared" si="192"/>
        <v>0</v>
      </c>
      <c r="AD93" s="113">
        <f t="shared" si="192"/>
        <v>0</v>
      </c>
      <c r="AE93" s="113">
        <f t="shared" si="192"/>
        <v>0</v>
      </c>
      <c r="AF93" s="113">
        <f t="shared" si="192"/>
        <v>0</v>
      </c>
      <c r="AG93" s="113">
        <f t="shared" si="192"/>
        <v>0</v>
      </c>
      <c r="AH93" s="113">
        <f t="shared" si="192"/>
        <v>0</v>
      </c>
      <c r="AI93" s="113">
        <f t="shared" si="192"/>
        <v>0</v>
      </c>
      <c r="AJ93" s="113">
        <f t="shared" si="192"/>
        <v>0</v>
      </c>
      <c r="AK93" s="113">
        <f t="shared" ref="AK93:BP93" si="193" xml:space="preserve"> AK$85</f>
        <v>0</v>
      </c>
      <c r="AL93" s="113">
        <f t="shared" si="193"/>
        <v>0</v>
      </c>
      <c r="AM93" s="113">
        <f t="shared" si="193"/>
        <v>0</v>
      </c>
      <c r="AN93" s="113">
        <f t="shared" si="193"/>
        <v>0</v>
      </c>
      <c r="AO93" s="113">
        <f t="shared" si="193"/>
        <v>0</v>
      </c>
      <c r="AP93" s="113">
        <f t="shared" si="193"/>
        <v>0</v>
      </c>
      <c r="AQ93" s="113">
        <f t="shared" si="193"/>
        <v>0</v>
      </c>
      <c r="AR93" s="113">
        <f t="shared" si="193"/>
        <v>0</v>
      </c>
      <c r="AS93" s="113">
        <f t="shared" si="193"/>
        <v>0</v>
      </c>
      <c r="AT93" s="113">
        <f t="shared" si="193"/>
        <v>0</v>
      </c>
      <c r="AU93" s="113">
        <f t="shared" si="193"/>
        <v>0</v>
      </c>
      <c r="AV93" s="113">
        <f t="shared" si="193"/>
        <v>0</v>
      </c>
      <c r="AW93" s="113">
        <f t="shared" si="193"/>
        <v>0</v>
      </c>
      <c r="AX93" s="113">
        <f t="shared" si="193"/>
        <v>0</v>
      </c>
      <c r="AY93" s="113">
        <f t="shared" si="193"/>
        <v>0</v>
      </c>
      <c r="AZ93" s="113">
        <f t="shared" si="193"/>
        <v>0</v>
      </c>
      <c r="BA93" s="113">
        <f t="shared" si="193"/>
        <v>0</v>
      </c>
      <c r="BB93" s="113">
        <f t="shared" si="193"/>
        <v>0</v>
      </c>
      <c r="BC93" s="113">
        <f t="shared" si="193"/>
        <v>0</v>
      </c>
      <c r="BD93" s="113">
        <f t="shared" si="193"/>
        <v>0</v>
      </c>
      <c r="BE93" s="113">
        <f t="shared" si="193"/>
        <v>0</v>
      </c>
      <c r="BF93" s="113">
        <f t="shared" si="193"/>
        <v>0</v>
      </c>
      <c r="BG93" s="113">
        <f t="shared" si="193"/>
        <v>0</v>
      </c>
      <c r="BH93" s="113">
        <f t="shared" si="193"/>
        <v>0</v>
      </c>
      <c r="BI93" s="113">
        <f t="shared" si="193"/>
        <v>0</v>
      </c>
      <c r="BJ93" s="113">
        <f t="shared" si="193"/>
        <v>0</v>
      </c>
      <c r="BK93" s="113">
        <f t="shared" si="193"/>
        <v>0</v>
      </c>
      <c r="BL93" s="113">
        <f t="shared" si="193"/>
        <v>0</v>
      </c>
      <c r="BM93" s="113">
        <f t="shared" si="193"/>
        <v>0</v>
      </c>
      <c r="BN93" s="113">
        <f t="shared" si="193"/>
        <v>0</v>
      </c>
      <c r="BO93" s="113">
        <f t="shared" si="193"/>
        <v>0</v>
      </c>
      <c r="BP93" s="113">
        <f t="shared" si="193"/>
        <v>0</v>
      </c>
      <c r="BQ93" s="113">
        <f t="shared" ref="BQ93:CV93" si="194" xml:space="preserve"> BQ$85</f>
        <v>0</v>
      </c>
      <c r="BR93" s="113">
        <f t="shared" si="194"/>
        <v>0</v>
      </c>
      <c r="BS93" s="113">
        <f t="shared" si="194"/>
        <v>0</v>
      </c>
      <c r="BT93" s="113">
        <f t="shared" si="194"/>
        <v>0</v>
      </c>
      <c r="BU93" s="113">
        <f t="shared" si="194"/>
        <v>0</v>
      </c>
      <c r="BV93" s="113">
        <f t="shared" si="194"/>
        <v>0</v>
      </c>
      <c r="BW93" s="113">
        <f t="shared" si="194"/>
        <v>0</v>
      </c>
      <c r="BX93" s="113">
        <f t="shared" si="194"/>
        <v>0</v>
      </c>
      <c r="BY93" s="113">
        <f t="shared" si="194"/>
        <v>0</v>
      </c>
      <c r="BZ93" s="113">
        <f t="shared" si="194"/>
        <v>0</v>
      </c>
      <c r="CA93" s="113">
        <f t="shared" si="194"/>
        <v>0</v>
      </c>
      <c r="CB93" s="113">
        <f t="shared" si="194"/>
        <v>0</v>
      </c>
      <c r="CC93" s="113">
        <f t="shared" si="194"/>
        <v>0</v>
      </c>
      <c r="CD93" s="113">
        <f t="shared" si="194"/>
        <v>0</v>
      </c>
      <c r="CE93" s="113">
        <f t="shared" si="194"/>
        <v>0</v>
      </c>
      <c r="CF93" s="113">
        <f t="shared" si="194"/>
        <v>0</v>
      </c>
      <c r="CG93" s="113">
        <f t="shared" si="194"/>
        <v>0</v>
      </c>
      <c r="CH93" s="113">
        <f t="shared" si="194"/>
        <v>0</v>
      </c>
      <c r="CI93" s="113">
        <f t="shared" si="194"/>
        <v>0</v>
      </c>
      <c r="CJ93" s="113">
        <f t="shared" si="194"/>
        <v>0</v>
      </c>
      <c r="CK93" s="113">
        <f t="shared" si="194"/>
        <v>0</v>
      </c>
      <c r="CL93" s="113">
        <f t="shared" si="194"/>
        <v>0</v>
      </c>
      <c r="CM93" s="113">
        <f t="shared" si="194"/>
        <v>0</v>
      </c>
      <c r="CN93" s="113">
        <f t="shared" si="194"/>
        <v>0</v>
      </c>
      <c r="CO93" s="113">
        <f t="shared" si="194"/>
        <v>0</v>
      </c>
      <c r="CP93" s="113">
        <f t="shared" si="194"/>
        <v>0</v>
      </c>
      <c r="CQ93" s="113">
        <f t="shared" si="194"/>
        <v>0</v>
      </c>
      <c r="CR93" s="113">
        <f t="shared" si="194"/>
        <v>0</v>
      </c>
      <c r="CS93" s="113">
        <f t="shared" si="194"/>
        <v>0</v>
      </c>
      <c r="CT93" s="113">
        <f t="shared" si="194"/>
        <v>0</v>
      </c>
      <c r="CU93" s="113">
        <f t="shared" si="194"/>
        <v>0</v>
      </c>
      <c r="CV93" s="113">
        <f t="shared" si="194"/>
        <v>0</v>
      </c>
      <c r="CW93" s="113">
        <f t="shared" ref="CW93:EB93" si="195" xml:space="preserve"> CW$85</f>
        <v>0</v>
      </c>
      <c r="CX93" s="113">
        <f t="shared" si="195"/>
        <v>0</v>
      </c>
      <c r="CY93" s="113">
        <f t="shared" si="195"/>
        <v>0</v>
      </c>
      <c r="CZ93" s="113">
        <f t="shared" si="195"/>
        <v>0</v>
      </c>
      <c r="DA93" s="113">
        <f t="shared" si="195"/>
        <v>0</v>
      </c>
      <c r="DB93" s="113">
        <f t="shared" si="195"/>
        <v>0</v>
      </c>
      <c r="DC93" s="113">
        <f t="shared" si="195"/>
        <v>0</v>
      </c>
      <c r="DD93" s="113">
        <f t="shared" si="195"/>
        <v>0</v>
      </c>
      <c r="DE93" s="113">
        <f t="shared" si="195"/>
        <v>0</v>
      </c>
      <c r="DF93" s="113">
        <f t="shared" si="195"/>
        <v>0</v>
      </c>
      <c r="DG93" s="113">
        <f t="shared" si="195"/>
        <v>0</v>
      </c>
      <c r="DH93" s="113">
        <f t="shared" si="195"/>
        <v>0</v>
      </c>
      <c r="DI93" s="113">
        <f t="shared" si="195"/>
        <v>0</v>
      </c>
      <c r="DJ93" s="113">
        <f t="shared" si="195"/>
        <v>0</v>
      </c>
      <c r="DK93" s="113">
        <f t="shared" si="195"/>
        <v>0</v>
      </c>
      <c r="DL93" s="113">
        <f t="shared" si="195"/>
        <v>0</v>
      </c>
      <c r="DM93" s="113">
        <f t="shared" si="195"/>
        <v>0</v>
      </c>
      <c r="DN93" s="113">
        <f t="shared" si="195"/>
        <v>0</v>
      </c>
      <c r="DO93" s="113">
        <f t="shared" si="195"/>
        <v>0</v>
      </c>
      <c r="DP93" s="113">
        <f t="shared" si="195"/>
        <v>0</v>
      </c>
      <c r="DQ93" s="113">
        <f t="shared" si="195"/>
        <v>0</v>
      </c>
      <c r="DR93" s="113">
        <f t="shared" si="195"/>
        <v>0</v>
      </c>
      <c r="DS93" s="113">
        <f t="shared" si="195"/>
        <v>0</v>
      </c>
      <c r="DT93" s="113">
        <f t="shared" si="195"/>
        <v>0</v>
      </c>
      <c r="DU93" s="113">
        <f t="shared" si="195"/>
        <v>0</v>
      </c>
      <c r="DV93" s="113">
        <f t="shared" si="195"/>
        <v>0</v>
      </c>
      <c r="DW93" s="113">
        <f t="shared" si="195"/>
        <v>0</v>
      </c>
      <c r="DX93" s="113">
        <f t="shared" si="195"/>
        <v>0</v>
      </c>
      <c r="DY93" s="113">
        <f t="shared" si="195"/>
        <v>0</v>
      </c>
      <c r="DZ93" s="113">
        <f t="shared" si="195"/>
        <v>0</v>
      </c>
      <c r="EA93" s="113">
        <f t="shared" si="195"/>
        <v>0</v>
      </c>
      <c r="EB93" s="113">
        <f t="shared" si="195"/>
        <v>0</v>
      </c>
      <c r="EC93" s="113">
        <f t="shared" ref="EC93:FH93" si="196" xml:space="preserve"> EC$85</f>
        <v>0</v>
      </c>
      <c r="ED93" s="113">
        <f t="shared" si="196"/>
        <v>0</v>
      </c>
      <c r="EE93" s="113">
        <f t="shared" si="196"/>
        <v>0</v>
      </c>
      <c r="EF93" s="113">
        <f t="shared" si="196"/>
        <v>0</v>
      </c>
      <c r="EG93" s="113">
        <f t="shared" si="196"/>
        <v>0</v>
      </c>
      <c r="EH93" s="113">
        <f t="shared" si="196"/>
        <v>0</v>
      </c>
      <c r="EI93" s="113">
        <f t="shared" si="196"/>
        <v>0</v>
      </c>
      <c r="EJ93" s="113">
        <f t="shared" si="196"/>
        <v>0</v>
      </c>
      <c r="EK93" s="113">
        <f t="shared" si="196"/>
        <v>0</v>
      </c>
      <c r="EL93" s="113">
        <f t="shared" si="196"/>
        <v>0</v>
      </c>
      <c r="EM93" s="113">
        <f t="shared" si="196"/>
        <v>0</v>
      </c>
      <c r="EN93" s="113">
        <f t="shared" si="196"/>
        <v>0</v>
      </c>
      <c r="EO93" s="113">
        <f t="shared" si="196"/>
        <v>0</v>
      </c>
      <c r="EP93" s="113">
        <f t="shared" si="196"/>
        <v>0</v>
      </c>
      <c r="EQ93" s="113">
        <f t="shared" si="196"/>
        <v>0</v>
      </c>
      <c r="ER93" s="113">
        <f t="shared" si="196"/>
        <v>0</v>
      </c>
      <c r="ES93" s="113">
        <f t="shared" si="196"/>
        <v>0</v>
      </c>
      <c r="ET93" s="113">
        <f t="shared" si="196"/>
        <v>0</v>
      </c>
      <c r="EU93" s="113">
        <f t="shared" si="196"/>
        <v>0</v>
      </c>
      <c r="EV93" s="113">
        <f t="shared" si="196"/>
        <v>0</v>
      </c>
      <c r="EW93" s="113">
        <f t="shared" si="196"/>
        <v>0</v>
      </c>
      <c r="EX93" s="113">
        <f t="shared" si="196"/>
        <v>0</v>
      </c>
      <c r="EY93" s="113">
        <f t="shared" si="196"/>
        <v>0</v>
      </c>
      <c r="EZ93" s="113">
        <f t="shared" si="196"/>
        <v>0</v>
      </c>
      <c r="FA93" s="113">
        <f t="shared" si="196"/>
        <v>1</v>
      </c>
      <c r="FB93" s="113">
        <f t="shared" si="196"/>
        <v>0</v>
      </c>
      <c r="FC93" s="113">
        <f t="shared" si="196"/>
        <v>0</v>
      </c>
      <c r="FD93" s="113">
        <f t="shared" si="196"/>
        <v>0</v>
      </c>
      <c r="FE93" s="113">
        <f t="shared" si="196"/>
        <v>0</v>
      </c>
      <c r="FF93" s="113">
        <f t="shared" si="196"/>
        <v>0</v>
      </c>
      <c r="FG93" s="113">
        <f t="shared" si="196"/>
        <v>0</v>
      </c>
      <c r="FH93" s="113">
        <f t="shared" si="196"/>
        <v>0</v>
      </c>
      <c r="FI93" s="113">
        <f t="shared" ref="FI93:GJ93" si="197" xml:space="preserve"> FI$85</f>
        <v>0</v>
      </c>
      <c r="FJ93" s="113">
        <f t="shared" si="197"/>
        <v>0</v>
      </c>
      <c r="FK93" s="113">
        <f t="shared" si="197"/>
        <v>0</v>
      </c>
      <c r="FL93" s="113">
        <f t="shared" si="197"/>
        <v>0</v>
      </c>
      <c r="FM93" s="113">
        <f t="shared" si="197"/>
        <v>0</v>
      </c>
      <c r="FN93" s="113">
        <f t="shared" si="197"/>
        <v>0</v>
      </c>
      <c r="FO93" s="113">
        <f t="shared" si="197"/>
        <v>0</v>
      </c>
      <c r="FP93" s="113">
        <f t="shared" si="197"/>
        <v>0</v>
      </c>
      <c r="FQ93" s="113">
        <f t="shared" si="197"/>
        <v>0</v>
      </c>
      <c r="FR93" s="113">
        <f t="shared" si="197"/>
        <v>0</v>
      </c>
      <c r="FS93" s="113">
        <f t="shared" si="197"/>
        <v>0</v>
      </c>
      <c r="FT93" s="113">
        <f t="shared" si="197"/>
        <v>0</v>
      </c>
      <c r="FU93" s="113">
        <f t="shared" si="197"/>
        <v>0</v>
      </c>
      <c r="FV93" s="113">
        <f t="shared" si="197"/>
        <v>0</v>
      </c>
      <c r="FW93" s="113">
        <f t="shared" si="197"/>
        <v>0</v>
      </c>
      <c r="FX93" s="113">
        <f t="shared" si="197"/>
        <v>0</v>
      </c>
      <c r="FY93" s="113">
        <f t="shared" si="197"/>
        <v>0</v>
      </c>
      <c r="FZ93" s="113">
        <f t="shared" si="197"/>
        <v>0</v>
      </c>
      <c r="GA93" s="113">
        <f t="shared" si="197"/>
        <v>0</v>
      </c>
      <c r="GB93" s="113">
        <f t="shared" si="197"/>
        <v>0</v>
      </c>
      <c r="GC93" s="113">
        <f t="shared" si="197"/>
        <v>0</v>
      </c>
      <c r="GD93" s="113">
        <f t="shared" si="197"/>
        <v>0</v>
      </c>
      <c r="GE93" s="113">
        <f t="shared" si="197"/>
        <v>0</v>
      </c>
      <c r="GF93" s="113">
        <f t="shared" si="197"/>
        <v>0</v>
      </c>
      <c r="GG93" s="113">
        <f t="shared" si="197"/>
        <v>0</v>
      </c>
      <c r="GH93" s="113">
        <f t="shared" si="197"/>
        <v>0</v>
      </c>
      <c r="GI93" s="113">
        <f t="shared" si="197"/>
        <v>0</v>
      </c>
      <c r="GJ93" s="113">
        <f t="shared" si="197"/>
        <v>0</v>
      </c>
    </row>
    <row r="94" spans="1:192" hidden="1" outlineLevel="2" x14ac:dyDescent="0.35">
      <c r="E94" s="33" t="s">
        <v>112</v>
      </c>
      <c r="F94" s="33"/>
      <c r="G94" s="33"/>
      <c r="H94" s="33"/>
      <c r="I94" s="33"/>
      <c r="J94" s="33">
        <f t="shared" ref="J94:AO94" si="198" xml:space="preserve"> I93</f>
        <v>0</v>
      </c>
      <c r="K94" s="33">
        <f t="shared" si="198"/>
        <v>0</v>
      </c>
      <c r="L94" s="33">
        <f t="shared" si="198"/>
        <v>0</v>
      </c>
      <c r="M94" s="33">
        <f t="shared" si="198"/>
        <v>0</v>
      </c>
      <c r="N94" s="33">
        <f t="shared" si="198"/>
        <v>0</v>
      </c>
      <c r="O94" s="33">
        <f t="shared" si="198"/>
        <v>0</v>
      </c>
      <c r="P94" s="33">
        <f t="shared" si="198"/>
        <v>0</v>
      </c>
      <c r="Q94" s="33">
        <f t="shared" si="198"/>
        <v>0</v>
      </c>
      <c r="R94" s="33">
        <f t="shared" si="198"/>
        <v>0</v>
      </c>
      <c r="S94" s="33">
        <f t="shared" si="198"/>
        <v>0</v>
      </c>
      <c r="T94" s="33">
        <f t="shared" si="198"/>
        <v>0</v>
      </c>
      <c r="U94" s="33">
        <f t="shared" si="198"/>
        <v>0</v>
      </c>
      <c r="V94" s="33">
        <f t="shared" si="198"/>
        <v>0</v>
      </c>
      <c r="W94" s="33">
        <f t="shared" si="198"/>
        <v>0</v>
      </c>
      <c r="X94" s="33">
        <f t="shared" si="198"/>
        <v>0</v>
      </c>
      <c r="Y94" s="33">
        <f t="shared" si="198"/>
        <v>0</v>
      </c>
      <c r="Z94" s="33">
        <f t="shared" si="198"/>
        <v>0</v>
      </c>
      <c r="AA94" s="33">
        <f t="shared" si="198"/>
        <v>0</v>
      </c>
      <c r="AB94" s="33">
        <f t="shared" si="198"/>
        <v>0</v>
      </c>
      <c r="AC94" s="33">
        <f t="shared" si="198"/>
        <v>0</v>
      </c>
      <c r="AD94" s="33">
        <f t="shared" si="198"/>
        <v>0</v>
      </c>
      <c r="AE94" s="33">
        <f t="shared" si="198"/>
        <v>0</v>
      </c>
      <c r="AF94" s="33">
        <f t="shared" si="198"/>
        <v>0</v>
      </c>
      <c r="AG94" s="33">
        <f t="shared" si="198"/>
        <v>0</v>
      </c>
      <c r="AH94" s="33">
        <f t="shared" si="198"/>
        <v>0</v>
      </c>
      <c r="AI94" s="33">
        <f t="shared" si="198"/>
        <v>0</v>
      </c>
      <c r="AJ94" s="33">
        <f t="shared" si="198"/>
        <v>0</v>
      </c>
      <c r="AK94" s="33">
        <f t="shared" si="198"/>
        <v>0</v>
      </c>
      <c r="AL94" s="33">
        <f t="shared" si="198"/>
        <v>0</v>
      </c>
      <c r="AM94" s="33">
        <f t="shared" si="198"/>
        <v>0</v>
      </c>
      <c r="AN94" s="33">
        <f t="shared" si="198"/>
        <v>0</v>
      </c>
      <c r="AO94" s="33">
        <f t="shared" si="198"/>
        <v>0</v>
      </c>
      <c r="AP94" s="33">
        <f t="shared" ref="AP94:BU94" si="199" xml:space="preserve"> AO93</f>
        <v>0</v>
      </c>
      <c r="AQ94" s="33">
        <f t="shared" si="199"/>
        <v>0</v>
      </c>
      <c r="AR94" s="33">
        <f t="shared" si="199"/>
        <v>0</v>
      </c>
      <c r="AS94" s="33">
        <f t="shared" si="199"/>
        <v>0</v>
      </c>
      <c r="AT94" s="33">
        <f t="shared" si="199"/>
        <v>0</v>
      </c>
      <c r="AU94" s="33">
        <f t="shared" si="199"/>
        <v>0</v>
      </c>
      <c r="AV94" s="33">
        <f t="shared" si="199"/>
        <v>0</v>
      </c>
      <c r="AW94" s="33">
        <f t="shared" si="199"/>
        <v>0</v>
      </c>
      <c r="AX94" s="33">
        <f t="shared" si="199"/>
        <v>0</v>
      </c>
      <c r="AY94" s="33">
        <f t="shared" si="199"/>
        <v>0</v>
      </c>
      <c r="AZ94" s="33">
        <f t="shared" si="199"/>
        <v>0</v>
      </c>
      <c r="BA94" s="33">
        <f t="shared" si="199"/>
        <v>0</v>
      </c>
      <c r="BB94" s="33">
        <f t="shared" si="199"/>
        <v>0</v>
      </c>
      <c r="BC94" s="33">
        <f t="shared" si="199"/>
        <v>0</v>
      </c>
      <c r="BD94" s="33">
        <f t="shared" si="199"/>
        <v>0</v>
      </c>
      <c r="BE94" s="33">
        <f t="shared" si="199"/>
        <v>0</v>
      </c>
      <c r="BF94" s="33">
        <f t="shared" si="199"/>
        <v>0</v>
      </c>
      <c r="BG94" s="33">
        <f t="shared" si="199"/>
        <v>0</v>
      </c>
      <c r="BH94" s="33">
        <f t="shared" si="199"/>
        <v>0</v>
      </c>
      <c r="BI94" s="33">
        <f t="shared" si="199"/>
        <v>0</v>
      </c>
      <c r="BJ94" s="33">
        <f t="shared" si="199"/>
        <v>0</v>
      </c>
      <c r="BK94" s="33">
        <f t="shared" si="199"/>
        <v>0</v>
      </c>
      <c r="BL94" s="33">
        <f t="shared" si="199"/>
        <v>0</v>
      </c>
      <c r="BM94" s="33">
        <f t="shared" si="199"/>
        <v>0</v>
      </c>
      <c r="BN94" s="33">
        <f t="shared" si="199"/>
        <v>0</v>
      </c>
      <c r="BO94" s="33">
        <f t="shared" si="199"/>
        <v>0</v>
      </c>
      <c r="BP94" s="33">
        <f t="shared" si="199"/>
        <v>0</v>
      </c>
      <c r="BQ94" s="33">
        <f t="shared" si="199"/>
        <v>0</v>
      </c>
      <c r="BR94" s="33">
        <f t="shared" si="199"/>
        <v>0</v>
      </c>
      <c r="BS94" s="33">
        <f t="shared" si="199"/>
        <v>0</v>
      </c>
      <c r="BT94" s="33">
        <f t="shared" si="199"/>
        <v>0</v>
      </c>
      <c r="BU94" s="33">
        <f t="shared" si="199"/>
        <v>0</v>
      </c>
      <c r="BV94" s="33">
        <f t="shared" ref="BV94:DA94" si="200" xml:space="preserve"> BU93</f>
        <v>0</v>
      </c>
      <c r="BW94" s="33">
        <f t="shared" si="200"/>
        <v>0</v>
      </c>
      <c r="BX94" s="33">
        <f t="shared" si="200"/>
        <v>0</v>
      </c>
      <c r="BY94" s="33">
        <f t="shared" si="200"/>
        <v>0</v>
      </c>
      <c r="BZ94" s="33">
        <f t="shared" si="200"/>
        <v>0</v>
      </c>
      <c r="CA94" s="33">
        <f t="shared" si="200"/>
        <v>0</v>
      </c>
      <c r="CB94" s="33">
        <f t="shared" si="200"/>
        <v>0</v>
      </c>
      <c r="CC94" s="33">
        <f t="shared" si="200"/>
        <v>0</v>
      </c>
      <c r="CD94" s="33">
        <f t="shared" si="200"/>
        <v>0</v>
      </c>
      <c r="CE94" s="33">
        <f t="shared" si="200"/>
        <v>0</v>
      </c>
      <c r="CF94" s="33">
        <f t="shared" si="200"/>
        <v>0</v>
      </c>
      <c r="CG94" s="33">
        <f t="shared" si="200"/>
        <v>0</v>
      </c>
      <c r="CH94" s="33">
        <f t="shared" si="200"/>
        <v>0</v>
      </c>
      <c r="CI94" s="33">
        <f t="shared" si="200"/>
        <v>0</v>
      </c>
      <c r="CJ94" s="33">
        <f t="shared" si="200"/>
        <v>0</v>
      </c>
      <c r="CK94" s="33">
        <f t="shared" si="200"/>
        <v>0</v>
      </c>
      <c r="CL94" s="33">
        <f t="shared" si="200"/>
        <v>0</v>
      </c>
      <c r="CM94" s="33">
        <f t="shared" si="200"/>
        <v>0</v>
      </c>
      <c r="CN94" s="33">
        <f t="shared" si="200"/>
        <v>0</v>
      </c>
      <c r="CO94" s="33">
        <f t="shared" si="200"/>
        <v>0</v>
      </c>
      <c r="CP94" s="33">
        <f t="shared" si="200"/>
        <v>0</v>
      </c>
      <c r="CQ94" s="33">
        <f t="shared" si="200"/>
        <v>0</v>
      </c>
      <c r="CR94" s="33">
        <f t="shared" si="200"/>
        <v>0</v>
      </c>
      <c r="CS94" s="33">
        <f t="shared" si="200"/>
        <v>0</v>
      </c>
      <c r="CT94" s="33">
        <f t="shared" si="200"/>
        <v>0</v>
      </c>
      <c r="CU94" s="33">
        <f t="shared" si="200"/>
        <v>0</v>
      </c>
      <c r="CV94" s="33">
        <f t="shared" si="200"/>
        <v>0</v>
      </c>
      <c r="CW94" s="33">
        <f t="shared" si="200"/>
        <v>0</v>
      </c>
      <c r="CX94" s="33">
        <f t="shared" si="200"/>
        <v>0</v>
      </c>
      <c r="CY94" s="33">
        <f t="shared" si="200"/>
        <v>0</v>
      </c>
      <c r="CZ94" s="33">
        <f t="shared" si="200"/>
        <v>0</v>
      </c>
      <c r="DA94" s="33">
        <f t="shared" si="200"/>
        <v>0</v>
      </c>
      <c r="DB94" s="33">
        <f t="shared" ref="DB94:EG94" si="201" xml:space="preserve"> DA93</f>
        <v>0</v>
      </c>
      <c r="DC94" s="33">
        <f t="shared" si="201"/>
        <v>0</v>
      </c>
      <c r="DD94" s="33">
        <f t="shared" si="201"/>
        <v>0</v>
      </c>
      <c r="DE94" s="33">
        <f t="shared" si="201"/>
        <v>0</v>
      </c>
      <c r="DF94" s="33">
        <f t="shared" si="201"/>
        <v>0</v>
      </c>
      <c r="DG94" s="33">
        <f t="shared" si="201"/>
        <v>0</v>
      </c>
      <c r="DH94" s="33">
        <f t="shared" si="201"/>
        <v>0</v>
      </c>
      <c r="DI94" s="33">
        <f t="shared" si="201"/>
        <v>0</v>
      </c>
      <c r="DJ94" s="33">
        <f t="shared" si="201"/>
        <v>0</v>
      </c>
      <c r="DK94" s="33">
        <f t="shared" si="201"/>
        <v>0</v>
      </c>
      <c r="DL94" s="33">
        <f t="shared" si="201"/>
        <v>0</v>
      </c>
      <c r="DM94" s="33">
        <f t="shared" si="201"/>
        <v>0</v>
      </c>
      <c r="DN94" s="33">
        <f t="shared" si="201"/>
        <v>0</v>
      </c>
      <c r="DO94" s="33">
        <f t="shared" si="201"/>
        <v>0</v>
      </c>
      <c r="DP94" s="33">
        <f t="shared" si="201"/>
        <v>0</v>
      </c>
      <c r="DQ94" s="33">
        <f t="shared" si="201"/>
        <v>0</v>
      </c>
      <c r="DR94" s="33">
        <f t="shared" si="201"/>
        <v>0</v>
      </c>
      <c r="DS94" s="33">
        <f t="shared" si="201"/>
        <v>0</v>
      </c>
      <c r="DT94" s="33">
        <f t="shared" si="201"/>
        <v>0</v>
      </c>
      <c r="DU94" s="33">
        <f t="shared" si="201"/>
        <v>0</v>
      </c>
      <c r="DV94" s="33">
        <f t="shared" si="201"/>
        <v>0</v>
      </c>
      <c r="DW94" s="33">
        <f t="shared" si="201"/>
        <v>0</v>
      </c>
      <c r="DX94" s="33">
        <f t="shared" si="201"/>
        <v>0</v>
      </c>
      <c r="DY94" s="33">
        <f t="shared" si="201"/>
        <v>0</v>
      </c>
      <c r="DZ94" s="33">
        <f t="shared" si="201"/>
        <v>0</v>
      </c>
      <c r="EA94" s="33">
        <f t="shared" si="201"/>
        <v>0</v>
      </c>
      <c r="EB94" s="33">
        <f t="shared" si="201"/>
        <v>0</v>
      </c>
      <c r="EC94" s="33">
        <f t="shared" si="201"/>
        <v>0</v>
      </c>
      <c r="ED94" s="33">
        <f t="shared" si="201"/>
        <v>0</v>
      </c>
      <c r="EE94" s="33">
        <f t="shared" si="201"/>
        <v>0</v>
      </c>
      <c r="EF94" s="33">
        <f t="shared" si="201"/>
        <v>0</v>
      </c>
      <c r="EG94" s="33">
        <f t="shared" si="201"/>
        <v>0</v>
      </c>
      <c r="EH94" s="33">
        <f t="shared" ref="EH94:FM94" si="202" xml:space="preserve"> EG93</f>
        <v>0</v>
      </c>
      <c r="EI94" s="33">
        <f t="shared" si="202"/>
        <v>0</v>
      </c>
      <c r="EJ94" s="33">
        <f t="shared" si="202"/>
        <v>0</v>
      </c>
      <c r="EK94" s="33">
        <f t="shared" si="202"/>
        <v>0</v>
      </c>
      <c r="EL94" s="33">
        <f t="shared" si="202"/>
        <v>0</v>
      </c>
      <c r="EM94" s="33">
        <f t="shared" si="202"/>
        <v>0</v>
      </c>
      <c r="EN94" s="33">
        <f t="shared" si="202"/>
        <v>0</v>
      </c>
      <c r="EO94" s="33">
        <f t="shared" si="202"/>
        <v>0</v>
      </c>
      <c r="EP94" s="33">
        <f t="shared" si="202"/>
        <v>0</v>
      </c>
      <c r="EQ94" s="33">
        <f t="shared" si="202"/>
        <v>0</v>
      </c>
      <c r="ER94" s="33">
        <f t="shared" si="202"/>
        <v>0</v>
      </c>
      <c r="ES94" s="33">
        <f t="shared" si="202"/>
        <v>0</v>
      </c>
      <c r="ET94" s="33">
        <f t="shared" si="202"/>
        <v>0</v>
      </c>
      <c r="EU94" s="33">
        <f t="shared" si="202"/>
        <v>0</v>
      </c>
      <c r="EV94" s="33">
        <f t="shared" si="202"/>
        <v>0</v>
      </c>
      <c r="EW94" s="33">
        <f t="shared" si="202"/>
        <v>0</v>
      </c>
      <c r="EX94" s="33">
        <f t="shared" si="202"/>
        <v>0</v>
      </c>
      <c r="EY94" s="33">
        <f t="shared" si="202"/>
        <v>0</v>
      </c>
      <c r="EZ94" s="33">
        <f t="shared" si="202"/>
        <v>0</v>
      </c>
      <c r="FA94" s="33">
        <f t="shared" si="202"/>
        <v>0</v>
      </c>
      <c r="FB94" s="33">
        <f t="shared" si="202"/>
        <v>1</v>
      </c>
      <c r="FC94" s="33">
        <f t="shared" si="202"/>
        <v>0</v>
      </c>
      <c r="FD94" s="33">
        <f t="shared" si="202"/>
        <v>0</v>
      </c>
      <c r="FE94" s="33">
        <f t="shared" si="202"/>
        <v>0</v>
      </c>
      <c r="FF94" s="33">
        <f t="shared" si="202"/>
        <v>0</v>
      </c>
      <c r="FG94" s="33">
        <f t="shared" si="202"/>
        <v>0</v>
      </c>
      <c r="FH94" s="33">
        <f t="shared" si="202"/>
        <v>0</v>
      </c>
      <c r="FI94" s="33">
        <f t="shared" si="202"/>
        <v>0</v>
      </c>
      <c r="FJ94" s="33">
        <f t="shared" si="202"/>
        <v>0</v>
      </c>
      <c r="FK94" s="33">
        <f t="shared" si="202"/>
        <v>0</v>
      </c>
      <c r="FL94" s="33">
        <f t="shared" si="202"/>
        <v>0</v>
      </c>
      <c r="FM94" s="33">
        <f t="shared" si="202"/>
        <v>0</v>
      </c>
      <c r="FN94" s="33">
        <f t="shared" ref="FN94:GJ94" si="203" xml:space="preserve"> FM93</f>
        <v>0</v>
      </c>
      <c r="FO94" s="33">
        <f t="shared" si="203"/>
        <v>0</v>
      </c>
      <c r="FP94" s="33">
        <f t="shared" si="203"/>
        <v>0</v>
      </c>
      <c r="FQ94" s="33">
        <f t="shared" si="203"/>
        <v>0</v>
      </c>
      <c r="FR94" s="33">
        <f t="shared" si="203"/>
        <v>0</v>
      </c>
      <c r="FS94" s="33">
        <f t="shared" si="203"/>
        <v>0</v>
      </c>
      <c r="FT94" s="33">
        <f t="shared" si="203"/>
        <v>0</v>
      </c>
      <c r="FU94" s="33">
        <f t="shared" si="203"/>
        <v>0</v>
      </c>
      <c r="FV94" s="33">
        <f t="shared" si="203"/>
        <v>0</v>
      </c>
      <c r="FW94" s="33">
        <f t="shared" si="203"/>
        <v>0</v>
      </c>
      <c r="FX94" s="33">
        <f t="shared" si="203"/>
        <v>0</v>
      </c>
      <c r="FY94" s="33">
        <f t="shared" si="203"/>
        <v>0</v>
      </c>
      <c r="FZ94" s="33">
        <f t="shared" si="203"/>
        <v>0</v>
      </c>
      <c r="GA94" s="33">
        <f t="shared" si="203"/>
        <v>0</v>
      </c>
      <c r="GB94" s="33">
        <f t="shared" si="203"/>
        <v>0</v>
      </c>
      <c r="GC94" s="33">
        <f t="shared" si="203"/>
        <v>0</v>
      </c>
      <c r="GD94" s="33">
        <f t="shared" si="203"/>
        <v>0</v>
      </c>
      <c r="GE94" s="33">
        <f t="shared" si="203"/>
        <v>0</v>
      </c>
      <c r="GF94" s="33">
        <f t="shared" si="203"/>
        <v>0</v>
      </c>
      <c r="GG94" s="33">
        <f t="shared" si="203"/>
        <v>0</v>
      </c>
      <c r="GH94" s="33">
        <f t="shared" si="203"/>
        <v>0</v>
      </c>
      <c r="GI94" s="33">
        <f t="shared" si="203"/>
        <v>0</v>
      </c>
      <c r="GJ94" s="33">
        <f t="shared" si="203"/>
        <v>0</v>
      </c>
    </row>
    <row r="95" spans="1:192" ht="12.75" outlineLevel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</row>
    <row r="96" spans="1:192" outlineLevel="1" collapsed="1" x14ac:dyDescent="0.35">
      <c r="A96"/>
      <c r="B96" s="479" t="s">
        <v>1444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</row>
    <row r="97" spans="1:192" s="599" customFormat="1" ht="12.75" hidden="1" outlineLevel="2" x14ac:dyDescent="0.35">
      <c r="E97" s="599" t="str">
        <f>InpC!$E$125</f>
        <v>Loan life</v>
      </c>
      <c r="F97" s="599">
        <f>InpC!$F$125</f>
        <v>18</v>
      </c>
      <c r="G97" s="599" t="str">
        <f>InpC!$G$125</f>
        <v>years</v>
      </c>
    </row>
    <row r="98" spans="1:192" s="482" customFormat="1" ht="12.75" hidden="1" outlineLevel="2" x14ac:dyDescent="0.35">
      <c r="E98" s="482" t="str">
        <f>InpC!$E$141</f>
        <v>Months in year</v>
      </c>
      <c r="F98" s="482">
        <f>InpC!$F$141</f>
        <v>12</v>
      </c>
      <c r="G98" s="482" t="str">
        <f>InpC!$G$141</f>
        <v>months</v>
      </c>
    </row>
    <row r="99" spans="1:192" s="478" customFormat="1" ht="12.75" hidden="1" outlineLevel="2" x14ac:dyDescent="0.35">
      <c r="E99" s="478" t="str">
        <f>$E$61</f>
        <v>End of construction period date</v>
      </c>
      <c r="F99" s="478">
        <f>$F$61</f>
        <v>47483</v>
      </c>
      <c r="G99" s="478" t="str">
        <f>$G$61</f>
        <v>date</v>
      </c>
    </row>
    <row r="100" spans="1:192" s="478" customFormat="1" ht="12.75" hidden="1" outlineLevel="2" x14ac:dyDescent="0.35">
      <c r="E100" s="478" t="s">
        <v>1445</v>
      </c>
      <c r="F100" s="478">
        <f>EOMONTH($F99,($F97*$F98))</f>
        <v>54057</v>
      </c>
      <c r="G100" s="478" t="s">
        <v>6</v>
      </c>
    </row>
    <row r="101" spans="1:192" ht="12.75" hidden="1" outlineLevel="2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</row>
    <row r="102" spans="1:192" s="478" customFormat="1" ht="12.75" hidden="1" outlineLevel="2" x14ac:dyDescent="0.35">
      <c r="E102" s="478" t="str">
        <f>$E$100</f>
        <v>End of senior debt loan life date</v>
      </c>
      <c r="F102" s="478">
        <f>$F$100</f>
        <v>54057</v>
      </c>
      <c r="G102" s="478" t="str">
        <f>$G$100</f>
        <v>date</v>
      </c>
    </row>
    <row r="103" spans="1:192" s="478" customFormat="1" ht="12.75" hidden="1" outlineLevel="2" x14ac:dyDescent="0.35">
      <c r="E103" s="478" t="str">
        <f>$E$45</f>
        <v>Model period ending</v>
      </c>
      <c r="G103" s="478" t="str">
        <f>$G$45</f>
        <v>date</v>
      </c>
      <c r="H103" s="478">
        <f>$H$45</f>
        <v>0</v>
      </c>
      <c r="J103" s="478">
        <f t="shared" ref="J103:AO103" si="204">J$45</f>
        <v>46053</v>
      </c>
      <c r="K103" s="478">
        <f t="shared" si="204"/>
        <v>46081</v>
      </c>
      <c r="L103" s="478">
        <f t="shared" si="204"/>
        <v>46112</v>
      </c>
      <c r="M103" s="478">
        <f t="shared" si="204"/>
        <v>46142</v>
      </c>
      <c r="N103" s="478">
        <f t="shared" si="204"/>
        <v>46173</v>
      </c>
      <c r="O103" s="478">
        <f t="shared" si="204"/>
        <v>46203</v>
      </c>
      <c r="P103" s="478">
        <f t="shared" si="204"/>
        <v>46234</v>
      </c>
      <c r="Q103" s="478">
        <f t="shared" si="204"/>
        <v>46265</v>
      </c>
      <c r="R103" s="478">
        <f t="shared" si="204"/>
        <v>46295</v>
      </c>
      <c r="S103" s="478">
        <f t="shared" si="204"/>
        <v>46326</v>
      </c>
      <c r="T103" s="478">
        <f t="shared" si="204"/>
        <v>46356</v>
      </c>
      <c r="U103" s="478">
        <f t="shared" si="204"/>
        <v>46387</v>
      </c>
      <c r="V103" s="478">
        <f t="shared" si="204"/>
        <v>46418</v>
      </c>
      <c r="W103" s="478">
        <f t="shared" si="204"/>
        <v>46446</v>
      </c>
      <c r="X103" s="478">
        <f t="shared" si="204"/>
        <v>46477</v>
      </c>
      <c r="Y103" s="478">
        <f t="shared" si="204"/>
        <v>46507</v>
      </c>
      <c r="Z103" s="478">
        <f t="shared" si="204"/>
        <v>46538</v>
      </c>
      <c r="AA103" s="478">
        <f t="shared" si="204"/>
        <v>46568</v>
      </c>
      <c r="AB103" s="478">
        <f t="shared" si="204"/>
        <v>46599</v>
      </c>
      <c r="AC103" s="478">
        <f t="shared" si="204"/>
        <v>46630</v>
      </c>
      <c r="AD103" s="478">
        <f t="shared" si="204"/>
        <v>46660</v>
      </c>
      <c r="AE103" s="478">
        <f t="shared" si="204"/>
        <v>46691</v>
      </c>
      <c r="AF103" s="478">
        <f t="shared" si="204"/>
        <v>46721</v>
      </c>
      <c r="AG103" s="478">
        <f t="shared" si="204"/>
        <v>46752</v>
      </c>
      <c r="AH103" s="478">
        <f t="shared" si="204"/>
        <v>46783</v>
      </c>
      <c r="AI103" s="478">
        <f t="shared" si="204"/>
        <v>46812</v>
      </c>
      <c r="AJ103" s="478">
        <f t="shared" si="204"/>
        <v>46843</v>
      </c>
      <c r="AK103" s="478">
        <f t="shared" si="204"/>
        <v>46873</v>
      </c>
      <c r="AL103" s="478">
        <f t="shared" si="204"/>
        <v>46904</v>
      </c>
      <c r="AM103" s="478">
        <f t="shared" si="204"/>
        <v>46934</v>
      </c>
      <c r="AN103" s="478">
        <f t="shared" si="204"/>
        <v>46965</v>
      </c>
      <c r="AO103" s="478">
        <f t="shared" si="204"/>
        <v>46996</v>
      </c>
      <c r="AP103" s="478">
        <f t="shared" ref="AP103:BU103" si="205">AP$45</f>
        <v>47026</v>
      </c>
      <c r="AQ103" s="478">
        <f t="shared" si="205"/>
        <v>47057</v>
      </c>
      <c r="AR103" s="478">
        <f t="shared" si="205"/>
        <v>47087</v>
      </c>
      <c r="AS103" s="478">
        <f t="shared" si="205"/>
        <v>47118</v>
      </c>
      <c r="AT103" s="478">
        <f t="shared" si="205"/>
        <v>47149</v>
      </c>
      <c r="AU103" s="478">
        <f t="shared" si="205"/>
        <v>47177</v>
      </c>
      <c r="AV103" s="478">
        <f t="shared" si="205"/>
        <v>47208</v>
      </c>
      <c r="AW103" s="478">
        <f t="shared" si="205"/>
        <v>47238</v>
      </c>
      <c r="AX103" s="478">
        <f t="shared" si="205"/>
        <v>47269</v>
      </c>
      <c r="AY103" s="478">
        <f t="shared" si="205"/>
        <v>47299</v>
      </c>
      <c r="AZ103" s="478">
        <f t="shared" si="205"/>
        <v>47330</v>
      </c>
      <c r="BA103" s="478">
        <f t="shared" si="205"/>
        <v>47361</v>
      </c>
      <c r="BB103" s="478">
        <f t="shared" si="205"/>
        <v>47391</v>
      </c>
      <c r="BC103" s="478">
        <f t="shared" si="205"/>
        <v>47422</v>
      </c>
      <c r="BD103" s="478">
        <f t="shared" si="205"/>
        <v>47452</v>
      </c>
      <c r="BE103" s="478">
        <f t="shared" si="205"/>
        <v>47483</v>
      </c>
      <c r="BF103" s="478">
        <f t="shared" si="205"/>
        <v>47573</v>
      </c>
      <c r="BG103" s="478">
        <f t="shared" si="205"/>
        <v>47664</v>
      </c>
      <c r="BH103" s="478">
        <f t="shared" si="205"/>
        <v>47756</v>
      </c>
      <c r="BI103" s="478">
        <f t="shared" si="205"/>
        <v>47848</v>
      </c>
      <c r="BJ103" s="478">
        <f t="shared" si="205"/>
        <v>47938</v>
      </c>
      <c r="BK103" s="478">
        <f t="shared" si="205"/>
        <v>48029</v>
      </c>
      <c r="BL103" s="478">
        <f t="shared" si="205"/>
        <v>48121</v>
      </c>
      <c r="BM103" s="478">
        <f t="shared" si="205"/>
        <v>48213</v>
      </c>
      <c r="BN103" s="478">
        <f t="shared" si="205"/>
        <v>48304</v>
      </c>
      <c r="BO103" s="478">
        <f t="shared" si="205"/>
        <v>48395</v>
      </c>
      <c r="BP103" s="478">
        <f t="shared" si="205"/>
        <v>48487</v>
      </c>
      <c r="BQ103" s="478">
        <f t="shared" si="205"/>
        <v>48579</v>
      </c>
      <c r="BR103" s="478">
        <f t="shared" si="205"/>
        <v>48669</v>
      </c>
      <c r="BS103" s="478">
        <f t="shared" si="205"/>
        <v>48760</v>
      </c>
      <c r="BT103" s="478">
        <f t="shared" si="205"/>
        <v>48852</v>
      </c>
      <c r="BU103" s="478">
        <f t="shared" si="205"/>
        <v>48944</v>
      </c>
      <c r="BV103" s="478">
        <f t="shared" ref="BV103:DA103" si="206">BV$45</f>
        <v>49034</v>
      </c>
      <c r="BW103" s="478">
        <f t="shared" si="206"/>
        <v>49125</v>
      </c>
      <c r="BX103" s="478">
        <f t="shared" si="206"/>
        <v>49217</v>
      </c>
      <c r="BY103" s="478">
        <f t="shared" si="206"/>
        <v>49309</v>
      </c>
      <c r="BZ103" s="478">
        <f t="shared" si="206"/>
        <v>49399</v>
      </c>
      <c r="CA103" s="478">
        <f t="shared" si="206"/>
        <v>49490</v>
      </c>
      <c r="CB103" s="478">
        <f t="shared" si="206"/>
        <v>49582</v>
      </c>
      <c r="CC103" s="478">
        <f t="shared" si="206"/>
        <v>49674</v>
      </c>
      <c r="CD103" s="478">
        <f t="shared" si="206"/>
        <v>49765</v>
      </c>
      <c r="CE103" s="478">
        <f t="shared" si="206"/>
        <v>49856</v>
      </c>
      <c r="CF103" s="478">
        <f t="shared" si="206"/>
        <v>49948</v>
      </c>
      <c r="CG103" s="478">
        <f t="shared" si="206"/>
        <v>50040</v>
      </c>
      <c r="CH103" s="478">
        <f t="shared" si="206"/>
        <v>50130</v>
      </c>
      <c r="CI103" s="478">
        <f t="shared" si="206"/>
        <v>50221</v>
      </c>
      <c r="CJ103" s="478">
        <f t="shared" si="206"/>
        <v>50313</v>
      </c>
      <c r="CK103" s="478">
        <f t="shared" si="206"/>
        <v>50405</v>
      </c>
      <c r="CL103" s="478">
        <f t="shared" si="206"/>
        <v>50495</v>
      </c>
      <c r="CM103" s="478">
        <f t="shared" si="206"/>
        <v>50586</v>
      </c>
      <c r="CN103" s="478">
        <f t="shared" si="206"/>
        <v>50678</v>
      </c>
      <c r="CO103" s="478">
        <f t="shared" si="206"/>
        <v>50770</v>
      </c>
      <c r="CP103" s="478">
        <f t="shared" si="206"/>
        <v>50860</v>
      </c>
      <c r="CQ103" s="478">
        <f t="shared" si="206"/>
        <v>50951</v>
      </c>
      <c r="CR103" s="478">
        <f t="shared" si="206"/>
        <v>51043</v>
      </c>
      <c r="CS103" s="478">
        <f t="shared" si="206"/>
        <v>51135</v>
      </c>
      <c r="CT103" s="478">
        <f t="shared" si="206"/>
        <v>51226</v>
      </c>
      <c r="CU103" s="478">
        <f t="shared" si="206"/>
        <v>51317</v>
      </c>
      <c r="CV103" s="478">
        <f t="shared" si="206"/>
        <v>51409</v>
      </c>
      <c r="CW103" s="478">
        <f t="shared" si="206"/>
        <v>51501</v>
      </c>
      <c r="CX103" s="478">
        <f t="shared" si="206"/>
        <v>51591</v>
      </c>
      <c r="CY103" s="478">
        <f t="shared" si="206"/>
        <v>51682</v>
      </c>
      <c r="CZ103" s="478">
        <f t="shared" si="206"/>
        <v>51774</v>
      </c>
      <c r="DA103" s="478">
        <f t="shared" si="206"/>
        <v>51866</v>
      </c>
      <c r="DB103" s="478">
        <f t="shared" ref="DB103:EG103" si="207">DB$45</f>
        <v>51956</v>
      </c>
      <c r="DC103" s="478">
        <f t="shared" si="207"/>
        <v>52047</v>
      </c>
      <c r="DD103" s="478">
        <f t="shared" si="207"/>
        <v>52139</v>
      </c>
      <c r="DE103" s="478">
        <f t="shared" si="207"/>
        <v>52231</v>
      </c>
      <c r="DF103" s="478">
        <f t="shared" si="207"/>
        <v>52321</v>
      </c>
      <c r="DG103" s="478">
        <f t="shared" si="207"/>
        <v>52412</v>
      </c>
      <c r="DH103" s="478">
        <f t="shared" si="207"/>
        <v>52504</v>
      </c>
      <c r="DI103" s="478">
        <f t="shared" si="207"/>
        <v>52596</v>
      </c>
      <c r="DJ103" s="478">
        <f t="shared" si="207"/>
        <v>52687</v>
      </c>
      <c r="DK103" s="478">
        <f t="shared" si="207"/>
        <v>52778</v>
      </c>
      <c r="DL103" s="478">
        <f t="shared" si="207"/>
        <v>52870</v>
      </c>
      <c r="DM103" s="478">
        <f t="shared" si="207"/>
        <v>52962</v>
      </c>
      <c r="DN103" s="478">
        <f t="shared" si="207"/>
        <v>53052</v>
      </c>
      <c r="DO103" s="478">
        <f t="shared" si="207"/>
        <v>53143</v>
      </c>
      <c r="DP103" s="478">
        <f t="shared" si="207"/>
        <v>53235</v>
      </c>
      <c r="DQ103" s="478">
        <f t="shared" si="207"/>
        <v>53327</v>
      </c>
      <c r="DR103" s="478">
        <f t="shared" si="207"/>
        <v>53417</v>
      </c>
      <c r="DS103" s="478">
        <f t="shared" si="207"/>
        <v>53508</v>
      </c>
      <c r="DT103" s="478">
        <f t="shared" si="207"/>
        <v>53600</v>
      </c>
      <c r="DU103" s="478">
        <f t="shared" si="207"/>
        <v>53692</v>
      </c>
      <c r="DV103" s="478">
        <f t="shared" si="207"/>
        <v>53782</v>
      </c>
      <c r="DW103" s="478">
        <f t="shared" si="207"/>
        <v>53873</v>
      </c>
      <c r="DX103" s="478">
        <f t="shared" si="207"/>
        <v>53965</v>
      </c>
      <c r="DY103" s="478">
        <f t="shared" si="207"/>
        <v>54057</v>
      </c>
      <c r="DZ103" s="478">
        <f t="shared" si="207"/>
        <v>54148</v>
      </c>
      <c r="EA103" s="478">
        <f t="shared" si="207"/>
        <v>54239</v>
      </c>
      <c r="EB103" s="478">
        <f t="shared" si="207"/>
        <v>54331</v>
      </c>
      <c r="EC103" s="478">
        <f t="shared" si="207"/>
        <v>54423</v>
      </c>
      <c r="ED103" s="478">
        <f t="shared" si="207"/>
        <v>54513</v>
      </c>
      <c r="EE103" s="478">
        <f t="shared" si="207"/>
        <v>54604</v>
      </c>
      <c r="EF103" s="478">
        <f t="shared" si="207"/>
        <v>54696</v>
      </c>
      <c r="EG103" s="478">
        <f t="shared" si="207"/>
        <v>54788</v>
      </c>
      <c r="EH103" s="478">
        <f t="shared" ref="EH103:FM103" si="208">EH$45</f>
        <v>54878</v>
      </c>
      <c r="EI103" s="478">
        <f t="shared" si="208"/>
        <v>54969</v>
      </c>
      <c r="EJ103" s="478">
        <f t="shared" si="208"/>
        <v>55061</v>
      </c>
      <c r="EK103" s="478">
        <f t="shared" si="208"/>
        <v>55153</v>
      </c>
      <c r="EL103" s="478">
        <f t="shared" si="208"/>
        <v>55243</v>
      </c>
      <c r="EM103" s="478">
        <f t="shared" si="208"/>
        <v>55334</v>
      </c>
      <c r="EN103" s="478">
        <f t="shared" si="208"/>
        <v>55426</v>
      </c>
      <c r="EO103" s="478">
        <f t="shared" si="208"/>
        <v>55518</v>
      </c>
      <c r="EP103" s="478">
        <f t="shared" si="208"/>
        <v>55609</v>
      </c>
      <c r="EQ103" s="478">
        <f t="shared" si="208"/>
        <v>55700</v>
      </c>
      <c r="ER103" s="478">
        <f t="shared" si="208"/>
        <v>55792</v>
      </c>
      <c r="ES103" s="478">
        <f t="shared" si="208"/>
        <v>55884</v>
      </c>
      <c r="ET103" s="478">
        <f t="shared" si="208"/>
        <v>55974</v>
      </c>
      <c r="EU103" s="478">
        <f t="shared" si="208"/>
        <v>56065</v>
      </c>
      <c r="EV103" s="478">
        <f t="shared" si="208"/>
        <v>56157</v>
      </c>
      <c r="EW103" s="478">
        <f t="shared" si="208"/>
        <v>56249</v>
      </c>
      <c r="EX103" s="478">
        <f t="shared" si="208"/>
        <v>56339</v>
      </c>
      <c r="EY103" s="478">
        <f t="shared" si="208"/>
        <v>56430</v>
      </c>
      <c r="EZ103" s="478">
        <f t="shared" si="208"/>
        <v>56522</v>
      </c>
      <c r="FA103" s="478">
        <f t="shared" si="208"/>
        <v>56614</v>
      </c>
      <c r="FB103" s="478">
        <f t="shared" si="208"/>
        <v>56704</v>
      </c>
      <c r="FC103" s="478">
        <f t="shared" si="208"/>
        <v>56795</v>
      </c>
      <c r="FD103" s="478">
        <f t="shared" si="208"/>
        <v>56887</v>
      </c>
      <c r="FE103" s="478">
        <f t="shared" si="208"/>
        <v>56979</v>
      </c>
      <c r="FF103" s="478">
        <f t="shared" si="208"/>
        <v>57070</v>
      </c>
      <c r="FG103" s="478">
        <f t="shared" si="208"/>
        <v>57161</v>
      </c>
      <c r="FH103" s="478">
        <f t="shared" si="208"/>
        <v>57253</v>
      </c>
      <c r="FI103" s="478">
        <f t="shared" si="208"/>
        <v>57345</v>
      </c>
      <c r="FJ103" s="478">
        <f t="shared" si="208"/>
        <v>57435</v>
      </c>
      <c r="FK103" s="478">
        <f t="shared" si="208"/>
        <v>57526</v>
      </c>
      <c r="FL103" s="478">
        <f t="shared" si="208"/>
        <v>57618</v>
      </c>
      <c r="FM103" s="478">
        <f t="shared" si="208"/>
        <v>57710</v>
      </c>
      <c r="FN103" s="478">
        <f t="shared" ref="FN103:GJ103" si="209">FN$45</f>
        <v>57800</v>
      </c>
      <c r="FO103" s="478">
        <f t="shared" si="209"/>
        <v>57891</v>
      </c>
      <c r="FP103" s="478">
        <f t="shared" si="209"/>
        <v>57983</v>
      </c>
      <c r="FQ103" s="478">
        <f t="shared" si="209"/>
        <v>58075</v>
      </c>
      <c r="FR103" s="478">
        <f t="shared" si="209"/>
        <v>58165</v>
      </c>
      <c r="FS103" s="478">
        <f t="shared" si="209"/>
        <v>58256</v>
      </c>
      <c r="FT103" s="478">
        <f t="shared" si="209"/>
        <v>58348</v>
      </c>
      <c r="FU103" s="478">
        <f t="shared" si="209"/>
        <v>58440</v>
      </c>
      <c r="FV103" s="478">
        <f t="shared" si="209"/>
        <v>58531</v>
      </c>
      <c r="FW103" s="478">
        <f t="shared" si="209"/>
        <v>58622</v>
      </c>
      <c r="FX103" s="478">
        <f t="shared" si="209"/>
        <v>58714</v>
      </c>
      <c r="FY103" s="478">
        <f t="shared" si="209"/>
        <v>58806</v>
      </c>
      <c r="FZ103" s="478">
        <f t="shared" si="209"/>
        <v>58896</v>
      </c>
      <c r="GA103" s="478">
        <f t="shared" si="209"/>
        <v>58987</v>
      </c>
      <c r="GB103" s="478">
        <f t="shared" si="209"/>
        <v>59079</v>
      </c>
      <c r="GC103" s="478">
        <f t="shared" si="209"/>
        <v>59171</v>
      </c>
      <c r="GD103" s="478">
        <f t="shared" si="209"/>
        <v>59261</v>
      </c>
      <c r="GE103" s="478">
        <f t="shared" si="209"/>
        <v>59352</v>
      </c>
      <c r="GF103" s="478">
        <f t="shared" si="209"/>
        <v>59444</v>
      </c>
      <c r="GG103" s="478">
        <f t="shared" si="209"/>
        <v>59536</v>
      </c>
      <c r="GH103" s="478">
        <f t="shared" si="209"/>
        <v>59626</v>
      </c>
      <c r="GI103" s="478">
        <f t="shared" si="209"/>
        <v>59717</v>
      </c>
      <c r="GJ103" s="478">
        <f t="shared" si="209"/>
        <v>59809</v>
      </c>
    </row>
    <row r="104" spans="1:192" ht="12.75" hidden="1" outlineLevel="2" x14ac:dyDescent="0.35">
      <c r="A104"/>
      <c r="B104"/>
      <c r="C104"/>
      <c r="D104"/>
      <c r="E104" t="s">
        <v>1446</v>
      </c>
      <c r="F104"/>
      <c r="G104" t="s">
        <v>5</v>
      </c>
      <c r="H104">
        <f>SUM(J104:GJ104)</f>
        <v>1</v>
      </c>
      <c r="I104"/>
      <c r="J104">
        <f t="shared" ref="J104:AO104" si="210">IF(J103=$F102,1,0)</f>
        <v>0</v>
      </c>
      <c r="K104">
        <f t="shared" si="210"/>
        <v>0</v>
      </c>
      <c r="L104">
        <f t="shared" si="210"/>
        <v>0</v>
      </c>
      <c r="M104">
        <f t="shared" si="210"/>
        <v>0</v>
      </c>
      <c r="N104">
        <f t="shared" si="210"/>
        <v>0</v>
      </c>
      <c r="O104">
        <f t="shared" si="210"/>
        <v>0</v>
      </c>
      <c r="P104">
        <f t="shared" si="210"/>
        <v>0</v>
      </c>
      <c r="Q104">
        <f t="shared" si="210"/>
        <v>0</v>
      </c>
      <c r="R104">
        <f t="shared" si="210"/>
        <v>0</v>
      </c>
      <c r="S104">
        <f t="shared" si="210"/>
        <v>0</v>
      </c>
      <c r="T104">
        <f t="shared" si="210"/>
        <v>0</v>
      </c>
      <c r="U104">
        <f t="shared" si="210"/>
        <v>0</v>
      </c>
      <c r="V104">
        <f t="shared" si="210"/>
        <v>0</v>
      </c>
      <c r="W104">
        <f t="shared" si="210"/>
        <v>0</v>
      </c>
      <c r="X104">
        <f t="shared" si="210"/>
        <v>0</v>
      </c>
      <c r="Y104">
        <f t="shared" si="210"/>
        <v>0</v>
      </c>
      <c r="Z104">
        <f t="shared" si="210"/>
        <v>0</v>
      </c>
      <c r="AA104">
        <f t="shared" si="210"/>
        <v>0</v>
      </c>
      <c r="AB104">
        <f t="shared" si="210"/>
        <v>0</v>
      </c>
      <c r="AC104">
        <f t="shared" si="210"/>
        <v>0</v>
      </c>
      <c r="AD104">
        <f t="shared" si="210"/>
        <v>0</v>
      </c>
      <c r="AE104">
        <f t="shared" si="210"/>
        <v>0</v>
      </c>
      <c r="AF104">
        <f t="shared" si="210"/>
        <v>0</v>
      </c>
      <c r="AG104">
        <f t="shared" si="210"/>
        <v>0</v>
      </c>
      <c r="AH104">
        <f t="shared" si="210"/>
        <v>0</v>
      </c>
      <c r="AI104">
        <f t="shared" si="210"/>
        <v>0</v>
      </c>
      <c r="AJ104">
        <f t="shared" si="210"/>
        <v>0</v>
      </c>
      <c r="AK104">
        <f t="shared" si="210"/>
        <v>0</v>
      </c>
      <c r="AL104">
        <f t="shared" si="210"/>
        <v>0</v>
      </c>
      <c r="AM104">
        <f t="shared" si="210"/>
        <v>0</v>
      </c>
      <c r="AN104">
        <f t="shared" si="210"/>
        <v>0</v>
      </c>
      <c r="AO104">
        <f t="shared" si="210"/>
        <v>0</v>
      </c>
      <c r="AP104">
        <f t="shared" ref="AP104:BU104" si="211">IF(AP103=$F102,1,0)</f>
        <v>0</v>
      </c>
      <c r="AQ104">
        <f t="shared" si="211"/>
        <v>0</v>
      </c>
      <c r="AR104">
        <f t="shared" si="211"/>
        <v>0</v>
      </c>
      <c r="AS104">
        <f t="shared" si="211"/>
        <v>0</v>
      </c>
      <c r="AT104">
        <f t="shared" si="211"/>
        <v>0</v>
      </c>
      <c r="AU104">
        <f t="shared" si="211"/>
        <v>0</v>
      </c>
      <c r="AV104">
        <f t="shared" si="211"/>
        <v>0</v>
      </c>
      <c r="AW104">
        <f t="shared" si="211"/>
        <v>0</v>
      </c>
      <c r="AX104">
        <f t="shared" si="211"/>
        <v>0</v>
      </c>
      <c r="AY104">
        <f t="shared" si="211"/>
        <v>0</v>
      </c>
      <c r="AZ104">
        <f t="shared" si="211"/>
        <v>0</v>
      </c>
      <c r="BA104">
        <f t="shared" si="211"/>
        <v>0</v>
      </c>
      <c r="BB104">
        <f t="shared" si="211"/>
        <v>0</v>
      </c>
      <c r="BC104">
        <f t="shared" si="211"/>
        <v>0</v>
      </c>
      <c r="BD104">
        <f t="shared" si="211"/>
        <v>0</v>
      </c>
      <c r="BE104">
        <f t="shared" si="211"/>
        <v>0</v>
      </c>
      <c r="BF104">
        <f t="shared" si="211"/>
        <v>0</v>
      </c>
      <c r="BG104">
        <f t="shared" si="211"/>
        <v>0</v>
      </c>
      <c r="BH104">
        <f t="shared" si="211"/>
        <v>0</v>
      </c>
      <c r="BI104">
        <f t="shared" si="211"/>
        <v>0</v>
      </c>
      <c r="BJ104">
        <f t="shared" si="211"/>
        <v>0</v>
      </c>
      <c r="BK104">
        <f t="shared" si="211"/>
        <v>0</v>
      </c>
      <c r="BL104">
        <f t="shared" si="211"/>
        <v>0</v>
      </c>
      <c r="BM104">
        <f t="shared" si="211"/>
        <v>0</v>
      </c>
      <c r="BN104">
        <f t="shared" si="211"/>
        <v>0</v>
      </c>
      <c r="BO104">
        <f t="shared" si="211"/>
        <v>0</v>
      </c>
      <c r="BP104">
        <f t="shared" si="211"/>
        <v>0</v>
      </c>
      <c r="BQ104">
        <f t="shared" si="211"/>
        <v>0</v>
      </c>
      <c r="BR104">
        <f t="shared" si="211"/>
        <v>0</v>
      </c>
      <c r="BS104">
        <f t="shared" si="211"/>
        <v>0</v>
      </c>
      <c r="BT104">
        <f t="shared" si="211"/>
        <v>0</v>
      </c>
      <c r="BU104">
        <f t="shared" si="211"/>
        <v>0</v>
      </c>
      <c r="BV104">
        <f t="shared" ref="BV104:DA104" si="212">IF(BV103=$F102,1,0)</f>
        <v>0</v>
      </c>
      <c r="BW104">
        <f t="shared" si="212"/>
        <v>0</v>
      </c>
      <c r="BX104">
        <f t="shared" si="212"/>
        <v>0</v>
      </c>
      <c r="BY104">
        <f t="shared" si="212"/>
        <v>0</v>
      </c>
      <c r="BZ104">
        <f t="shared" si="212"/>
        <v>0</v>
      </c>
      <c r="CA104">
        <f t="shared" si="212"/>
        <v>0</v>
      </c>
      <c r="CB104">
        <f t="shared" si="212"/>
        <v>0</v>
      </c>
      <c r="CC104">
        <f t="shared" si="212"/>
        <v>0</v>
      </c>
      <c r="CD104">
        <f t="shared" si="212"/>
        <v>0</v>
      </c>
      <c r="CE104">
        <f t="shared" si="212"/>
        <v>0</v>
      </c>
      <c r="CF104">
        <f t="shared" si="212"/>
        <v>0</v>
      </c>
      <c r="CG104">
        <f t="shared" si="212"/>
        <v>0</v>
      </c>
      <c r="CH104">
        <f t="shared" si="212"/>
        <v>0</v>
      </c>
      <c r="CI104">
        <f t="shared" si="212"/>
        <v>0</v>
      </c>
      <c r="CJ104">
        <f t="shared" si="212"/>
        <v>0</v>
      </c>
      <c r="CK104">
        <f t="shared" si="212"/>
        <v>0</v>
      </c>
      <c r="CL104">
        <f t="shared" si="212"/>
        <v>0</v>
      </c>
      <c r="CM104">
        <f t="shared" si="212"/>
        <v>0</v>
      </c>
      <c r="CN104">
        <f t="shared" si="212"/>
        <v>0</v>
      </c>
      <c r="CO104">
        <f t="shared" si="212"/>
        <v>0</v>
      </c>
      <c r="CP104">
        <f t="shared" si="212"/>
        <v>0</v>
      </c>
      <c r="CQ104">
        <f t="shared" si="212"/>
        <v>0</v>
      </c>
      <c r="CR104">
        <f t="shared" si="212"/>
        <v>0</v>
      </c>
      <c r="CS104">
        <f t="shared" si="212"/>
        <v>0</v>
      </c>
      <c r="CT104">
        <f t="shared" si="212"/>
        <v>0</v>
      </c>
      <c r="CU104">
        <f t="shared" si="212"/>
        <v>0</v>
      </c>
      <c r="CV104">
        <f t="shared" si="212"/>
        <v>0</v>
      </c>
      <c r="CW104">
        <f t="shared" si="212"/>
        <v>0</v>
      </c>
      <c r="CX104">
        <f t="shared" si="212"/>
        <v>0</v>
      </c>
      <c r="CY104">
        <f t="shared" si="212"/>
        <v>0</v>
      </c>
      <c r="CZ104">
        <f t="shared" si="212"/>
        <v>0</v>
      </c>
      <c r="DA104">
        <f t="shared" si="212"/>
        <v>0</v>
      </c>
      <c r="DB104">
        <f t="shared" ref="DB104:EG104" si="213">IF(DB103=$F102,1,0)</f>
        <v>0</v>
      </c>
      <c r="DC104">
        <f t="shared" si="213"/>
        <v>0</v>
      </c>
      <c r="DD104">
        <f t="shared" si="213"/>
        <v>0</v>
      </c>
      <c r="DE104">
        <f t="shared" si="213"/>
        <v>0</v>
      </c>
      <c r="DF104">
        <f t="shared" si="213"/>
        <v>0</v>
      </c>
      <c r="DG104">
        <f t="shared" si="213"/>
        <v>0</v>
      </c>
      <c r="DH104">
        <f t="shared" si="213"/>
        <v>0</v>
      </c>
      <c r="DI104">
        <f t="shared" si="213"/>
        <v>0</v>
      </c>
      <c r="DJ104">
        <f t="shared" si="213"/>
        <v>0</v>
      </c>
      <c r="DK104">
        <f t="shared" si="213"/>
        <v>0</v>
      </c>
      <c r="DL104">
        <f t="shared" si="213"/>
        <v>0</v>
      </c>
      <c r="DM104">
        <f t="shared" si="213"/>
        <v>0</v>
      </c>
      <c r="DN104">
        <f t="shared" si="213"/>
        <v>0</v>
      </c>
      <c r="DO104">
        <f t="shared" si="213"/>
        <v>0</v>
      </c>
      <c r="DP104">
        <f t="shared" si="213"/>
        <v>0</v>
      </c>
      <c r="DQ104">
        <f t="shared" si="213"/>
        <v>0</v>
      </c>
      <c r="DR104">
        <f t="shared" si="213"/>
        <v>0</v>
      </c>
      <c r="DS104">
        <f t="shared" si="213"/>
        <v>0</v>
      </c>
      <c r="DT104">
        <f t="shared" si="213"/>
        <v>0</v>
      </c>
      <c r="DU104">
        <f t="shared" si="213"/>
        <v>0</v>
      </c>
      <c r="DV104">
        <f t="shared" si="213"/>
        <v>0</v>
      </c>
      <c r="DW104">
        <f t="shared" si="213"/>
        <v>0</v>
      </c>
      <c r="DX104">
        <f t="shared" si="213"/>
        <v>0</v>
      </c>
      <c r="DY104">
        <f t="shared" si="213"/>
        <v>1</v>
      </c>
      <c r="DZ104">
        <f t="shared" si="213"/>
        <v>0</v>
      </c>
      <c r="EA104">
        <f t="shared" si="213"/>
        <v>0</v>
      </c>
      <c r="EB104">
        <f t="shared" si="213"/>
        <v>0</v>
      </c>
      <c r="EC104">
        <f t="shared" si="213"/>
        <v>0</v>
      </c>
      <c r="ED104">
        <f t="shared" si="213"/>
        <v>0</v>
      </c>
      <c r="EE104">
        <f t="shared" si="213"/>
        <v>0</v>
      </c>
      <c r="EF104">
        <f t="shared" si="213"/>
        <v>0</v>
      </c>
      <c r="EG104">
        <f t="shared" si="213"/>
        <v>0</v>
      </c>
      <c r="EH104">
        <f t="shared" ref="EH104:FM104" si="214">IF(EH103=$F102,1,0)</f>
        <v>0</v>
      </c>
      <c r="EI104">
        <f t="shared" si="214"/>
        <v>0</v>
      </c>
      <c r="EJ104">
        <f t="shared" si="214"/>
        <v>0</v>
      </c>
      <c r="EK104">
        <f t="shared" si="214"/>
        <v>0</v>
      </c>
      <c r="EL104">
        <f t="shared" si="214"/>
        <v>0</v>
      </c>
      <c r="EM104">
        <f t="shared" si="214"/>
        <v>0</v>
      </c>
      <c r="EN104">
        <f t="shared" si="214"/>
        <v>0</v>
      </c>
      <c r="EO104">
        <f t="shared" si="214"/>
        <v>0</v>
      </c>
      <c r="EP104">
        <f t="shared" si="214"/>
        <v>0</v>
      </c>
      <c r="EQ104">
        <f t="shared" si="214"/>
        <v>0</v>
      </c>
      <c r="ER104">
        <f t="shared" si="214"/>
        <v>0</v>
      </c>
      <c r="ES104">
        <f t="shared" si="214"/>
        <v>0</v>
      </c>
      <c r="ET104">
        <f t="shared" si="214"/>
        <v>0</v>
      </c>
      <c r="EU104">
        <f t="shared" si="214"/>
        <v>0</v>
      </c>
      <c r="EV104">
        <f t="shared" si="214"/>
        <v>0</v>
      </c>
      <c r="EW104">
        <f t="shared" si="214"/>
        <v>0</v>
      </c>
      <c r="EX104">
        <f t="shared" si="214"/>
        <v>0</v>
      </c>
      <c r="EY104">
        <f t="shared" si="214"/>
        <v>0</v>
      </c>
      <c r="EZ104">
        <f t="shared" si="214"/>
        <v>0</v>
      </c>
      <c r="FA104">
        <f t="shared" si="214"/>
        <v>0</v>
      </c>
      <c r="FB104">
        <f t="shared" si="214"/>
        <v>0</v>
      </c>
      <c r="FC104">
        <f t="shared" si="214"/>
        <v>0</v>
      </c>
      <c r="FD104">
        <f t="shared" si="214"/>
        <v>0</v>
      </c>
      <c r="FE104">
        <f t="shared" si="214"/>
        <v>0</v>
      </c>
      <c r="FF104">
        <f t="shared" si="214"/>
        <v>0</v>
      </c>
      <c r="FG104">
        <f t="shared" si="214"/>
        <v>0</v>
      </c>
      <c r="FH104">
        <f t="shared" si="214"/>
        <v>0</v>
      </c>
      <c r="FI104">
        <f t="shared" si="214"/>
        <v>0</v>
      </c>
      <c r="FJ104">
        <f t="shared" si="214"/>
        <v>0</v>
      </c>
      <c r="FK104">
        <f t="shared" si="214"/>
        <v>0</v>
      </c>
      <c r="FL104">
        <f t="shared" si="214"/>
        <v>0</v>
      </c>
      <c r="FM104">
        <f t="shared" si="214"/>
        <v>0</v>
      </c>
      <c r="FN104">
        <f t="shared" ref="FN104:GJ104" si="215">IF(FN103=$F102,1,0)</f>
        <v>0</v>
      </c>
      <c r="FO104">
        <f t="shared" si="215"/>
        <v>0</v>
      </c>
      <c r="FP104">
        <f t="shared" si="215"/>
        <v>0</v>
      </c>
      <c r="FQ104">
        <f t="shared" si="215"/>
        <v>0</v>
      </c>
      <c r="FR104">
        <f t="shared" si="215"/>
        <v>0</v>
      </c>
      <c r="FS104">
        <f t="shared" si="215"/>
        <v>0</v>
      </c>
      <c r="FT104">
        <f t="shared" si="215"/>
        <v>0</v>
      </c>
      <c r="FU104">
        <f t="shared" si="215"/>
        <v>0</v>
      </c>
      <c r="FV104">
        <f t="shared" si="215"/>
        <v>0</v>
      </c>
      <c r="FW104">
        <f t="shared" si="215"/>
        <v>0</v>
      </c>
      <c r="FX104">
        <f t="shared" si="215"/>
        <v>0</v>
      </c>
      <c r="FY104">
        <f t="shared" si="215"/>
        <v>0</v>
      </c>
      <c r="FZ104">
        <f t="shared" si="215"/>
        <v>0</v>
      </c>
      <c r="GA104">
        <f t="shared" si="215"/>
        <v>0</v>
      </c>
      <c r="GB104">
        <f t="shared" si="215"/>
        <v>0</v>
      </c>
      <c r="GC104">
        <f t="shared" si="215"/>
        <v>0</v>
      </c>
      <c r="GD104">
        <f t="shared" si="215"/>
        <v>0</v>
      </c>
      <c r="GE104">
        <f t="shared" si="215"/>
        <v>0</v>
      </c>
      <c r="GF104">
        <f t="shared" si="215"/>
        <v>0</v>
      </c>
      <c r="GG104">
        <f t="shared" si="215"/>
        <v>0</v>
      </c>
      <c r="GH104">
        <f t="shared" si="215"/>
        <v>0</v>
      </c>
      <c r="GI104">
        <f t="shared" si="215"/>
        <v>0</v>
      </c>
      <c r="GJ104">
        <f t="shared" si="215"/>
        <v>0</v>
      </c>
    </row>
    <row r="105" spans="1:192" ht="12.75" hidden="1" outlineLevel="2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</row>
    <row r="106" spans="1:192" ht="12.75" hidden="1" outlineLevel="2" x14ac:dyDescent="0.35">
      <c r="A106"/>
      <c r="B106"/>
      <c r="C106"/>
      <c r="D106"/>
      <c r="E106" t="str">
        <f>$E$74</f>
        <v>First operating period flag</v>
      </c>
      <c r="F106"/>
      <c r="G106" t="str">
        <f>$G$74</f>
        <v>flag</v>
      </c>
      <c r="H106">
        <f>$H$74</f>
        <v>1</v>
      </c>
      <c r="I106"/>
      <c r="J106">
        <f t="shared" ref="J106:AO106" si="216">J$74</f>
        <v>0</v>
      </c>
      <c r="K106">
        <f t="shared" si="216"/>
        <v>0</v>
      </c>
      <c r="L106">
        <f t="shared" si="216"/>
        <v>0</v>
      </c>
      <c r="M106">
        <f t="shared" si="216"/>
        <v>0</v>
      </c>
      <c r="N106">
        <f t="shared" si="216"/>
        <v>0</v>
      </c>
      <c r="O106">
        <f t="shared" si="216"/>
        <v>0</v>
      </c>
      <c r="P106">
        <f t="shared" si="216"/>
        <v>0</v>
      </c>
      <c r="Q106">
        <f t="shared" si="216"/>
        <v>0</v>
      </c>
      <c r="R106">
        <f t="shared" si="216"/>
        <v>0</v>
      </c>
      <c r="S106">
        <f t="shared" si="216"/>
        <v>0</v>
      </c>
      <c r="T106">
        <f t="shared" si="216"/>
        <v>0</v>
      </c>
      <c r="U106">
        <f t="shared" si="216"/>
        <v>0</v>
      </c>
      <c r="V106">
        <f t="shared" si="216"/>
        <v>0</v>
      </c>
      <c r="W106">
        <f t="shared" si="216"/>
        <v>0</v>
      </c>
      <c r="X106">
        <f t="shared" si="216"/>
        <v>0</v>
      </c>
      <c r="Y106">
        <f t="shared" si="216"/>
        <v>0</v>
      </c>
      <c r="Z106">
        <f t="shared" si="216"/>
        <v>0</v>
      </c>
      <c r="AA106">
        <f t="shared" si="216"/>
        <v>0</v>
      </c>
      <c r="AB106">
        <f t="shared" si="216"/>
        <v>0</v>
      </c>
      <c r="AC106">
        <f t="shared" si="216"/>
        <v>0</v>
      </c>
      <c r="AD106">
        <f t="shared" si="216"/>
        <v>0</v>
      </c>
      <c r="AE106">
        <f t="shared" si="216"/>
        <v>0</v>
      </c>
      <c r="AF106">
        <f t="shared" si="216"/>
        <v>0</v>
      </c>
      <c r="AG106">
        <f t="shared" si="216"/>
        <v>0</v>
      </c>
      <c r="AH106">
        <f t="shared" si="216"/>
        <v>0</v>
      </c>
      <c r="AI106">
        <f t="shared" si="216"/>
        <v>0</v>
      </c>
      <c r="AJ106">
        <f t="shared" si="216"/>
        <v>0</v>
      </c>
      <c r="AK106">
        <f t="shared" si="216"/>
        <v>0</v>
      </c>
      <c r="AL106">
        <f t="shared" si="216"/>
        <v>0</v>
      </c>
      <c r="AM106">
        <f t="shared" si="216"/>
        <v>0</v>
      </c>
      <c r="AN106">
        <f t="shared" si="216"/>
        <v>0</v>
      </c>
      <c r="AO106">
        <f t="shared" si="216"/>
        <v>0</v>
      </c>
      <c r="AP106">
        <f t="shared" ref="AP106:BU106" si="217">AP$74</f>
        <v>0</v>
      </c>
      <c r="AQ106">
        <f t="shared" si="217"/>
        <v>0</v>
      </c>
      <c r="AR106">
        <f t="shared" si="217"/>
        <v>0</v>
      </c>
      <c r="AS106">
        <f t="shared" si="217"/>
        <v>0</v>
      </c>
      <c r="AT106">
        <f t="shared" si="217"/>
        <v>0</v>
      </c>
      <c r="AU106">
        <f t="shared" si="217"/>
        <v>0</v>
      </c>
      <c r="AV106">
        <f t="shared" si="217"/>
        <v>0</v>
      </c>
      <c r="AW106">
        <f t="shared" si="217"/>
        <v>0</v>
      </c>
      <c r="AX106">
        <f t="shared" si="217"/>
        <v>0</v>
      </c>
      <c r="AY106">
        <f t="shared" si="217"/>
        <v>0</v>
      </c>
      <c r="AZ106">
        <f t="shared" si="217"/>
        <v>0</v>
      </c>
      <c r="BA106">
        <f t="shared" si="217"/>
        <v>0</v>
      </c>
      <c r="BB106">
        <f t="shared" si="217"/>
        <v>0</v>
      </c>
      <c r="BC106">
        <f t="shared" si="217"/>
        <v>0</v>
      </c>
      <c r="BD106">
        <f t="shared" si="217"/>
        <v>0</v>
      </c>
      <c r="BE106">
        <f t="shared" si="217"/>
        <v>0</v>
      </c>
      <c r="BF106">
        <f t="shared" si="217"/>
        <v>1</v>
      </c>
      <c r="BG106">
        <f t="shared" si="217"/>
        <v>0</v>
      </c>
      <c r="BH106">
        <f t="shared" si="217"/>
        <v>0</v>
      </c>
      <c r="BI106">
        <f t="shared" si="217"/>
        <v>0</v>
      </c>
      <c r="BJ106">
        <f t="shared" si="217"/>
        <v>0</v>
      </c>
      <c r="BK106">
        <f t="shared" si="217"/>
        <v>0</v>
      </c>
      <c r="BL106">
        <f t="shared" si="217"/>
        <v>0</v>
      </c>
      <c r="BM106">
        <f t="shared" si="217"/>
        <v>0</v>
      </c>
      <c r="BN106">
        <f t="shared" si="217"/>
        <v>0</v>
      </c>
      <c r="BO106">
        <f t="shared" si="217"/>
        <v>0</v>
      </c>
      <c r="BP106">
        <f t="shared" si="217"/>
        <v>0</v>
      </c>
      <c r="BQ106">
        <f t="shared" si="217"/>
        <v>0</v>
      </c>
      <c r="BR106">
        <f t="shared" si="217"/>
        <v>0</v>
      </c>
      <c r="BS106">
        <f t="shared" si="217"/>
        <v>0</v>
      </c>
      <c r="BT106">
        <f t="shared" si="217"/>
        <v>0</v>
      </c>
      <c r="BU106">
        <f t="shared" si="217"/>
        <v>0</v>
      </c>
      <c r="BV106">
        <f t="shared" ref="BV106:DA106" si="218">BV$74</f>
        <v>0</v>
      </c>
      <c r="BW106">
        <f t="shared" si="218"/>
        <v>0</v>
      </c>
      <c r="BX106">
        <f t="shared" si="218"/>
        <v>0</v>
      </c>
      <c r="BY106">
        <f t="shared" si="218"/>
        <v>0</v>
      </c>
      <c r="BZ106">
        <f t="shared" si="218"/>
        <v>0</v>
      </c>
      <c r="CA106">
        <f t="shared" si="218"/>
        <v>0</v>
      </c>
      <c r="CB106">
        <f t="shared" si="218"/>
        <v>0</v>
      </c>
      <c r="CC106">
        <f t="shared" si="218"/>
        <v>0</v>
      </c>
      <c r="CD106">
        <f t="shared" si="218"/>
        <v>0</v>
      </c>
      <c r="CE106">
        <f t="shared" si="218"/>
        <v>0</v>
      </c>
      <c r="CF106">
        <f t="shared" si="218"/>
        <v>0</v>
      </c>
      <c r="CG106">
        <f t="shared" si="218"/>
        <v>0</v>
      </c>
      <c r="CH106">
        <f t="shared" si="218"/>
        <v>0</v>
      </c>
      <c r="CI106">
        <f t="shared" si="218"/>
        <v>0</v>
      </c>
      <c r="CJ106">
        <f t="shared" si="218"/>
        <v>0</v>
      </c>
      <c r="CK106">
        <f t="shared" si="218"/>
        <v>0</v>
      </c>
      <c r="CL106">
        <f t="shared" si="218"/>
        <v>0</v>
      </c>
      <c r="CM106">
        <f t="shared" si="218"/>
        <v>0</v>
      </c>
      <c r="CN106">
        <f t="shared" si="218"/>
        <v>0</v>
      </c>
      <c r="CO106">
        <f t="shared" si="218"/>
        <v>0</v>
      </c>
      <c r="CP106">
        <f t="shared" si="218"/>
        <v>0</v>
      </c>
      <c r="CQ106">
        <f t="shared" si="218"/>
        <v>0</v>
      </c>
      <c r="CR106">
        <f t="shared" si="218"/>
        <v>0</v>
      </c>
      <c r="CS106">
        <f t="shared" si="218"/>
        <v>0</v>
      </c>
      <c r="CT106">
        <f t="shared" si="218"/>
        <v>0</v>
      </c>
      <c r="CU106">
        <f t="shared" si="218"/>
        <v>0</v>
      </c>
      <c r="CV106">
        <f t="shared" si="218"/>
        <v>0</v>
      </c>
      <c r="CW106">
        <f t="shared" si="218"/>
        <v>0</v>
      </c>
      <c r="CX106">
        <f t="shared" si="218"/>
        <v>0</v>
      </c>
      <c r="CY106">
        <f t="shared" si="218"/>
        <v>0</v>
      </c>
      <c r="CZ106">
        <f t="shared" si="218"/>
        <v>0</v>
      </c>
      <c r="DA106">
        <f t="shared" si="218"/>
        <v>0</v>
      </c>
      <c r="DB106">
        <f t="shared" ref="DB106:EG106" si="219">DB$74</f>
        <v>0</v>
      </c>
      <c r="DC106">
        <f t="shared" si="219"/>
        <v>0</v>
      </c>
      <c r="DD106">
        <f t="shared" si="219"/>
        <v>0</v>
      </c>
      <c r="DE106">
        <f t="shared" si="219"/>
        <v>0</v>
      </c>
      <c r="DF106">
        <f t="shared" si="219"/>
        <v>0</v>
      </c>
      <c r="DG106">
        <f t="shared" si="219"/>
        <v>0</v>
      </c>
      <c r="DH106">
        <f t="shared" si="219"/>
        <v>0</v>
      </c>
      <c r="DI106">
        <f t="shared" si="219"/>
        <v>0</v>
      </c>
      <c r="DJ106">
        <f t="shared" si="219"/>
        <v>0</v>
      </c>
      <c r="DK106">
        <f t="shared" si="219"/>
        <v>0</v>
      </c>
      <c r="DL106">
        <f t="shared" si="219"/>
        <v>0</v>
      </c>
      <c r="DM106">
        <f t="shared" si="219"/>
        <v>0</v>
      </c>
      <c r="DN106">
        <f t="shared" si="219"/>
        <v>0</v>
      </c>
      <c r="DO106">
        <f t="shared" si="219"/>
        <v>0</v>
      </c>
      <c r="DP106">
        <f t="shared" si="219"/>
        <v>0</v>
      </c>
      <c r="DQ106">
        <f t="shared" si="219"/>
        <v>0</v>
      </c>
      <c r="DR106">
        <f t="shared" si="219"/>
        <v>0</v>
      </c>
      <c r="DS106">
        <f t="shared" si="219"/>
        <v>0</v>
      </c>
      <c r="DT106">
        <f t="shared" si="219"/>
        <v>0</v>
      </c>
      <c r="DU106">
        <f t="shared" si="219"/>
        <v>0</v>
      </c>
      <c r="DV106">
        <f t="shared" si="219"/>
        <v>0</v>
      </c>
      <c r="DW106">
        <f t="shared" si="219"/>
        <v>0</v>
      </c>
      <c r="DX106">
        <f t="shared" si="219"/>
        <v>0</v>
      </c>
      <c r="DY106">
        <f t="shared" si="219"/>
        <v>0</v>
      </c>
      <c r="DZ106">
        <f t="shared" si="219"/>
        <v>0</v>
      </c>
      <c r="EA106">
        <f t="shared" si="219"/>
        <v>0</v>
      </c>
      <c r="EB106">
        <f t="shared" si="219"/>
        <v>0</v>
      </c>
      <c r="EC106">
        <f t="shared" si="219"/>
        <v>0</v>
      </c>
      <c r="ED106">
        <f t="shared" si="219"/>
        <v>0</v>
      </c>
      <c r="EE106">
        <f t="shared" si="219"/>
        <v>0</v>
      </c>
      <c r="EF106">
        <f t="shared" si="219"/>
        <v>0</v>
      </c>
      <c r="EG106">
        <f t="shared" si="219"/>
        <v>0</v>
      </c>
      <c r="EH106">
        <f t="shared" ref="EH106:FM106" si="220">EH$74</f>
        <v>0</v>
      </c>
      <c r="EI106">
        <f t="shared" si="220"/>
        <v>0</v>
      </c>
      <c r="EJ106">
        <f t="shared" si="220"/>
        <v>0</v>
      </c>
      <c r="EK106">
        <f t="shared" si="220"/>
        <v>0</v>
      </c>
      <c r="EL106">
        <f t="shared" si="220"/>
        <v>0</v>
      </c>
      <c r="EM106">
        <f t="shared" si="220"/>
        <v>0</v>
      </c>
      <c r="EN106">
        <f t="shared" si="220"/>
        <v>0</v>
      </c>
      <c r="EO106">
        <f t="shared" si="220"/>
        <v>0</v>
      </c>
      <c r="EP106">
        <f t="shared" si="220"/>
        <v>0</v>
      </c>
      <c r="EQ106">
        <f t="shared" si="220"/>
        <v>0</v>
      </c>
      <c r="ER106">
        <f t="shared" si="220"/>
        <v>0</v>
      </c>
      <c r="ES106">
        <f t="shared" si="220"/>
        <v>0</v>
      </c>
      <c r="ET106">
        <f t="shared" si="220"/>
        <v>0</v>
      </c>
      <c r="EU106">
        <f t="shared" si="220"/>
        <v>0</v>
      </c>
      <c r="EV106">
        <f t="shared" si="220"/>
        <v>0</v>
      </c>
      <c r="EW106">
        <f t="shared" si="220"/>
        <v>0</v>
      </c>
      <c r="EX106">
        <f t="shared" si="220"/>
        <v>0</v>
      </c>
      <c r="EY106">
        <f t="shared" si="220"/>
        <v>0</v>
      </c>
      <c r="EZ106">
        <f t="shared" si="220"/>
        <v>0</v>
      </c>
      <c r="FA106">
        <f t="shared" si="220"/>
        <v>0</v>
      </c>
      <c r="FB106">
        <f t="shared" si="220"/>
        <v>0</v>
      </c>
      <c r="FC106">
        <f t="shared" si="220"/>
        <v>0</v>
      </c>
      <c r="FD106">
        <f t="shared" si="220"/>
        <v>0</v>
      </c>
      <c r="FE106">
        <f t="shared" si="220"/>
        <v>0</v>
      </c>
      <c r="FF106">
        <f t="shared" si="220"/>
        <v>0</v>
      </c>
      <c r="FG106">
        <f t="shared" si="220"/>
        <v>0</v>
      </c>
      <c r="FH106">
        <f t="shared" si="220"/>
        <v>0</v>
      </c>
      <c r="FI106">
        <f t="shared" si="220"/>
        <v>0</v>
      </c>
      <c r="FJ106">
        <f t="shared" si="220"/>
        <v>0</v>
      </c>
      <c r="FK106">
        <f t="shared" si="220"/>
        <v>0</v>
      </c>
      <c r="FL106">
        <f t="shared" si="220"/>
        <v>0</v>
      </c>
      <c r="FM106">
        <f t="shared" si="220"/>
        <v>0</v>
      </c>
      <c r="FN106">
        <f t="shared" ref="FN106:GJ106" si="221">FN$74</f>
        <v>0</v>
      </c>
      <c r="FO106">
        <f t="shared" si="221"/>
        <v>0</v>
      </c>
      <c r="FP106">
        <f t="shared" si="221"/>
        <v>0</v>
      </c>
      <c r="FQ106">
        <f t="shared" si="221"/>
        <v>0</v>
      </c>
      <c r="FR106">
        <f t="shared" si="221"/>
        <v>0</v>
      </c>
      <c r="FS106">
        <f t="shared" si="221"/>
        <v>0</v>
      </c>
      <c r="FT106">
        <f t="shared" si="221"/>
        <v>0</v>
      </c>
      <c r="FU106">
        <f t="shared" si="221"/>
        <v>0</v>
      </c>
      <c r="FV106">
        <f t="shared" si="221"/>
        <v>0</v>
      </c>
      <c r="FW106">
        <f t="shared" si="221"/>
        <v>0</v>
      </c>
      <c r="FX106">
        <f t="shared" si="221"/>
        <v>0</v>
      </c>
      <c r="FY106">
        <f t="shared" si="221"/>
        <v>0</v>
      </c>
      <c r="FZ106">
        <f t="shared" si="221"/>
        <v>0</v>
      </c>
      <c r="GA106">
        <f t="shared" si="221"/>
        <v>0</v>
      </c>
      <c r="GB106">
        <f t="shared" si="221"/>
        <v>0</v>
      </c>
      <c r="GC106">
        <f t="shared" si="221"/>
        <v>0</v>
      </c>
      <c r="GD106">
        <f t="shared" si="221"/>
        <v>0</v>
      </c>
      <c r="GE106">
        <f t="shared" si="221"/>
        <v>0</v>
      </c>
      <c r="GF106">
        <f t="shared" si="221"/>
        <v>0</v>
      </c>
      <c r="GG106">
        <f t="shared" si="221"/>
        <v>0</v>
      </c>
      <c r="GH106">
        <f t="shared" si="221"/>
        <v>0</v>
      </c>
      <c r="GI106">
        <f t="shared" si="221"/>
        <v>0</v>
      </c>
      <c r="GJ106">
        <f t="shared" si="221"/>
        <v>0</v>
      </c>
    </row>
    <row r="107" spans="1:192" ht="12.75" hidden="1" outlineLevel="2" x14ac:dyDescent="0.35">
      <c r="A107"/>
      <c r="B107"/>
      <c r="C107"/>
      <c r="D107"/>
      <c r="E107" t="str">
        <f>$E$104</f>
        <v>End of senior debt loan life flag</v>
      </c>
      <c r="F107"/>
      <c r="G107" t="str">
        <f>$G$104</f>
        <v>flag</v>
      </c>
      <c r="H107">
        <f>$H$104</f>
        <v>1</v>
      </c>
      <c r="I107"/>
      <c r="J107">
        <f t="shared" ref="J107:AO107" si="222">J$104</f>
        <v>0</v>
      </c>
      <c r="K107">
        <f t="shared" si="222"/>
        <v>0</v>
      </c>
      <c r="L107">
        <f t="shared" si="222"/>
        <v>0</v>
      </c>
      <c r="M107">
        <f t="shared" si="222"/>
        <v>0</v>
      </c>
      <c r="N107">
        <f t="shared" si="222"/>
        <v>0</v>
      </c>
      <c r="O107">
        <f t="shared" si="222"/>
        <v>0</v>
      </c>
      <c r="P107">
        <f t="shared" si="222"/>
        <v>0</v>
      </c>
      <c r="Q107">
        <f t="shared" si="222"/>
        <v>0</v>
      </c>
      <c r="R107">
        <f t="shared" si="222"/>
        <v>0</v>
      </c>
      <c r="S107">
        <f t="shared" si="222"/>
        <v>0</v>
      </c>
      <c r="T107">
        <f t="shared" si="222"/>
        <v>0</v>
      </c>
      <c r="U107">
        <f t="shared" si="222"/>
        <v>0</v>
      </c>
      <c r="V107">
        <f t="shared" si="222"/>
        <v>0</v>
      </c>
      <c r="W107">
        <f t="shared" si="222"/>
        <v>0</v>
      </c>
      <c r="X107">
        <f t="shared" si="222"/>
        <v>0</v>
      </c>
      <c r="Y107">
        <f t="shared" si="222"/>
        <v>0</v>
      </c>
      <c r="Z107">
        <f t="shared" si="222"/>
        <v>0</v>
      </c>
      <c r="AA107">
        <f t="shared" si="222"/>
        <v>0</v>
      </c>
      <c r="AB107">
        <f t="shared" si="222"/>
        <v>0</v>
      </c>
      <c r="AC107">
        <f t="shared" si="222"/>
        <v>0</v>
      </c>
      <c r="AD107">
        <f t="shared" si="222"/>
        <v>0</v>
      </c>
      <c r="AE107">
        <f t="shared" si="222"/>
        <v>0</v>
      </c>
      <c r="AF107">
        <f t="shared" si="222"/>
        <v>0</v>
      </c>
      <c r="AG107">
        <f t="shared" si="222"/>
        <v>0</v>
      </c>
      <c r="AH107">
        <f t="shared" si="222"/>
        <v>0</v>
      </c>
      <c r="AI107">
        <f t="shared" si="222"/>
        <v>0</v>
      </c>
      <c r="AJ107">
        <f t="shared" si="222"/>
        <v>0</v>
      </c>
      <c r="AK107">
        <f t="shared" si="222"/>
        <v>0</v>
      </c>
      <c r="AL107">
        <f t="shared" si="222"/>
        <v>0</v>
      </c>
      <c r="AM107">
        <f t="shared" si="222"/>
        <v>0</v>
      </c>
      <c r="AN107">
        <f t="shared" si="222"/>
        <v>0</v>
      </c>
      <c r="AO107">
        <f t="shared" si="222"/>
        <v>0</v>
      </c>
      <c r="AP107">
        <f t="shared" ref="AP107:BU107" si="223">AP$104</f>
        <v>0</v>
      </c>
      <c r="AQ107">
        <f t="shared" si="223"/>
        <v>0</v>
      </c>
      <c r="AR107">
        <f t="shared" si="223"/>
        <v>0</v>
      </c>
      <c r="AS107">
        <f t="shared" si="223"/>
        <v>0</v>
      </c>
      <c r="AT107">
        <f t="shared" si="223"/>
        <v>0</v>
      </c>
      <c r="AU107">
        <f t="shared" si="223"/>
        <v>0</v>
      </c>
      <c r="AV107">
        <f t="shared" si="223"/>
        <v>0</v>
      </c>
      <c r="AW107">
        <f t="shared" si="223"/>
        <v>0</v>
      </c>
      <c r="AX107">
        <f t="shared" si="223"/>
        <v>0</v>
      </c>
      <c r="AY107">
        <f t="shared" si="223"/>
        <v>0</v>
      </c>
      <c r="AZ107">
        <f t="shared" si="223"/>
        <v>0</v>
      </c>
      <c r="BA107">
        <f t="shared" si="223"/>
        <v>0</v>
      </c>
      <c r="BB107">
        <f t="shared" si="223"/>
        <v>0</v>
      </c>
      <c r="BC107">
        <f t="shared" si="223"/>
        <v>0</v>
      </c>
      <c r="BD107">
        <f t="shared" si="223"/>
        <v>0</v>
      </c>
      <c r="BE107">
        <f t="shared" si="223"/>
        <v>0</v>
      </c>
      <c r="BF107">
        <f t="shared" si="223"/>
        <v>0</v>
      </c>
      <c r="BG107">
        <f t="shared" si="223"/>
        <v>0</v>
      </c>
      <c r="BH107">
        <f t="shared" si="223"/>
        <v>0</v>
      </c>
      <c r="BI107">
        <f t="shared" si="223"/>
        <v>0</v>
      </c>
      <c r="BJ107">
        <f t="shared" si="223"/>
        <v>0</v>
      </c>
      <c r="BK107">
        <f t="shared" si="223"/>
        <v>0</v>
      </c>
      <c r="BL107">
        <f t="shared" si="223"/>
        <v>0</v>
      </c>
      <c r="BM107">
        <f t="shared" si="223"/>
        <v>0</v>
      </c>
      <c r="BN107">
        <f t="shared" si="223"/>
        <v>0</v>
      </c>
      <c r="BO107">
        <f t="shared" si="223"/>
        <v>0</v>
      </c>
      <c r="BP107">
        <f t="shared" si="223"/>
        <v>0</v>
      </c>
      <c r="BQ107">
        <f t="shared" si="223"/>
        <v>0</v>
      </c>
      <c r="BR107">
        <f t="shared" si="223"/>
        <v>0</v>
      </c>
      <c r="BS107">
        <f t="shared" si="223"/>
        <v>0</v>
      </c>
      <c r="BT107">
        <f t="shared" si="223"/>
        <v>0</v>
      </c>
      <c r="BU107">
        <f t="shared" si="223"/>
        <v>0</v>
      </c>
      <c r="BV107">
        <f t="shared" ref="BV107:DA107" si="224">BV$104</f>
        <v>0</v>
      </c>
      <c r="BW107">
        <f t="shared" si="224"/>
        <v>0</v>
      </c>
      <c r="BX107">
        <f t="shared" si="224"/>
        <v>0</v>
      </c>
      <c r="BY107">
        <f t="shared" si="224"/>
        <v>0</v>
      </c>
      <c r="BZ107">
        <f t="shared" si="224"/>
        <v>0</v>
      </c>
      <c r="CA107">
        <f t="shared" si="224"/>
        <v>0</v>
      </c>
      <c r="CB107">
        <f t="shared" si="224"/>
        <v>0</v>
      </c>
      <c r="CC107">
        <f t="shared" si="224"/>
        <v>0</v>
      </c>
      <c r="CD107">
        <f t="shared" si="224"/>
        <v>0</v>
      </c>
      <c r="CE107">
        <f t="shared" si="224"/>
        <v>0</v>
      </c>
      <c r="CF107">
        <f t="shared" si="224"/>
        <v>0</v>
      </c>
      <c r="CG107">
        <f t="shared" si="224"/>
        <v>0</v>
      </c>
      <c r="CH107">
        <f t="shared" si="224"/>
        <v>0</v>
      </c>
      <c r="CI107">
        <f t="shared" si="224"/>
        <v>0</v>
      </c>
      <c r="CJ107">
        <f t="shared" si="224"/>
        <v>0</v>
      </c>
      <c r="CK107">
        <f t="shared" si="224"/>
        <v>0</v>
      </c>
      <c r="CL107">
        <f t="shared" si="224"/>
        <v>0</v>
      </c>
      <c r="CM107">
        <f t="shared" si="224"/>
        <v>0</v>
      </c>
      <c r="CN107">
        <f t="shared" si="224"/>
        <v>0</v>
      </c>
      <c r="CO107">
        <f t="shared" si="224"/>
        <v>0</v>
      </c>
      <c r="CP107">
        <f t="shared" si="224"/>
        <v>0</v>
      </c>
      <c r="CQ107">
        <f t="shared" si="224"/>
        <v>0</v>
      </c>
      <c r="CR107">
        <f t="shared" si="224"/>
        <v>0</v>
      </c>
      <c r="CS107">
        <f t="shared" si="224"/>
        <v>0</v>
      </c>
      <c r="CT107">
        <f t="shared" si="224"/>
        <v>0</v>
      </c>
      <c r="CU107">
        <f t="shared" si="224"/>
        <v>0</v>
      </c>
      <c r="CV107">
        <f t="shared" si="224"/>
        <v>0</v>
      </c>
      <c r="CW107">
        <f t="shared" si="224"/>
        <v>0</v>
      </c>
      <c r="CX107">
        <f t="shared" si="224"/>
        <v>0</v>
      </c>
      <c r="CY107">
        <f t="shared" si="224"/>
        <v>0</v>
      </c>
      <c r="CZ107">
        <f t="shared" si="224"/>
        <v>0</v>
      </c>
      <c r="DA107">
        <f t="shared" si="224"/>
        <v>0</v>
      </c>
      <c r="DB107">
        <f t="shared" ref="DB107:EG107" si="225">DB$104</f>
        <v>0</v>
      </c>
      <c r="DC107">
        <f t="shared" si="225"/>
        <v>0</v>
      </c>
      <c r="DD107">
        <f t="shared" si="225"/>
        <v>0</v>
      </c>
      <c r="DE107">
        <f t="shared" si="225"/>
        <v>0</v>
      </c>
      <c r="DF107">
        <f t="shared" si="225"/>
        <v>0</v>
      </c>
      <c r="DG107">
        <f t="shared" si="225"/>
        <v>0</v>
      </c>
      <c r="DH107">
        <f t="shared" si="225"/>
        <v>0</v>
      </c>
      <c r="DI107">
        <f t="shared" si="225"/>
        <v>0</v>
      </c>
      <c r="DJ107">
        <f t="shared" si="225"/>
        <v>0</v>
      </c>
      <c r="DK107">
        <f t="shared" si="225"/>
        <v>0</v>
      </c>
      <c r="DL107">
        <f t="shared" si="225"/>
        <v>0</v>
      </c>
      <c r="DM107">
        <f t="shared" si="225"/>
        <v>0</v>
      </c>
      <c r="DN107">
        <f t="shared" si="225"/>
        <v>0</v>
      </c>
      <c r="DO107">
        <f t="shared" si="225"/>
        <v>0</v>
      </c>
      <c r="DP107">
        <f t="shared" si="225"/>
        <v>0</v>
      </c>
      <c r="DQ107">
        <f t="shared" si="225"/>
        <v>0</v>
      </c>
      <c r="DR107">
        <f t="shared" si="225"/>
        <v>0</v>
      </c>
      <c r="DS107">
        <f t="shared" si="225"/>
        <v>0</v>
      </c>
      <c r="DT107">
        <f t="shared" si="225"/>
        <v>0</v>
      </c>
      <c r="DU107">
        <f t="shared" si="225"/>
        <v>0</v>
      </c>
      <c r="DV107">
        <f t="shared" si="225"/>
        <v>0</v>
      </c>
      <c r="DW107">
        <f t="shared" si="225"/>
        <v>0</v>
      </c>
      <c r="DX107">
        <f t="shared" si="225"/>
        <v>0</v>
      </c>
      <c r="DY107">
        <f t="shared" si="225"/>
        <v>1</v>
      </c>
      <c r="DZ107">
        <f t="shared" si="225"/>
        <v>0</v>
      </c>
      <c r="EA107">
        <f t="shared" si="225"/>
        <v>0</v>
      </c>
      <c r="EB107">
        <f t="shared" si="225"/>
        <v>0</v>
      </c>
      <c r="EC107">
        <f t="shared" si="225"/>
        <v>0</v>
      </c>
      <c r="ED107">
        <f t="shared" si="225"/>
        <v>0</v>
      </c>
      <c r="EE107">
        <f t="shared" si="225"/>
        <v>0</v>
      </c>
      <c r="EF107">
        <f t="shared" si="225"/>
        <v>0</v>
      </c>
      <c r="EG107">
        <f t="shared" si="225"/>
        <v>0</v>
      </c>
      <c r="EH107">
        <f t="shared" ref="EH107:FM107" si="226">EH$104</f>
        <v>0</v>
      </c>
      <c r="EI107">
        <f t="shared" si="226"/>
        <v>0</v>
      </c>
      <c r="EJ107">
        <f t="shared" si="226"/>
        <v>0</v>
      </c>
      <c r="EK107">
        <f t="shared" si="226"/>
        <v>0</v>
      </c>
      <c r="EL107">
        <f t="shared" si="226"/>
        <v>0</v>
      </c>
      <c r="EM107">
        <f t="shared" si="226"/>
        <v>0</v>
      </c>
      <c r="EN107">
        <f t="shared" si="226"/>
        <v>0</v>
      </c>
      <c r="EO107">
        <f t="shared" si="226"/>
        <v>0</v>
      </c>
      <c r="EP107">
        <f t="shared" si="226"/>
        <v>0</v>
      </c>
      <c r="EQ107">
        <f t="shared" si="226"/>
        <v>0</v>
      </c>
      <c r="ER107">
        <f t="shared" si="226"/>
        <v>0</v>
      </c>
      <c r="ES107">
        <f t="shared" si="226"/>
        <v>0</v>
      </c>
      <c r="ET107">
        <f t="shared" si="226"/>
        <v>0</v>
      </c>
      <c r="EU107">
        <f t="shared" si="226"/>
        <v>0</v>
      </c>
      <c r="EV107">
        <f t="shared" si="226"/>
        <v>0</v>
      </c>
      <c r="EW107">
        <f t="shared" si="226"/>
        <v>0</v>
      </c>
      <c r="EX107">
        <f t="shared" si="226"/>
        <v>0</v>
      </c>
      <c r="EY107">
        <f t="shared" si="226"/>
        <v>0</v>
      </c>
      <c r="EZ107">
        <f t="shared" si="226"/>
        <v>0</v>
      </c>
      <c r="FA107">
        <f t="shared" si="226"/>
        <v>0</v>
      </c>
      <c r="FB107">
        <f t="shared" si="226"/>
        <v>0</v>
      </c>
      <c r="FC107">
        <f t="shared" si="226"/>
        <v>0</v>
      </c>
      <c r="FD107">
        <f t="shared" si="226"/>
        <v>0</v>
      </c>
      <c r="FE107">
        <f t="shared" si="226"/>
        <v>0</v>
      </c>
      <c r="FF107">
        <f t="shared" si="226"/>
        <v>0</v>
      </c>
      <c r="FG107">
        <f t="shared" si="226"/>
        <v>0</v>
      </c>
      <c r="FH107">
        <f t="shared" si="226"/>
        <v>0</v>
      </c>
      <c r="FI107">
        <f t="shared" si="226"/>
        <v>0</v>
      </c>
      <c r="FJ107">
        <f t="shared" si="226"/>
        <v>0</v>
      </c>
      <c r="FK107">
        <f t="shared" si="226"/>
        <v>0</v>
      </c>
      <c r="FL107">
        <f t="shared" si="226"/>
        <v>0</v>
      </c>
      <c r="FM107">
        <f t="shared" si="226"/>
        <v>0</v>
      </c>
      <c r="FN107">
        <f t="shared" ref="FN107:GJ107" si="227">FN$104</f>
        <v>0</v>
      </c>
      <c r="FO107">
        <f t="shared" si="227"/>
        <v>0</v>
      </c>
      <c r="FP107">
        <f t="shared" si="227"/>
        <v>0</v>
      </c>
      <c r="FQ107">
        <f t="shared" si="227"/>
        <v>0</v>
      </c>
      <c r="FR107">
        <f t="shared" si="227"/>
        <v>0</v>
      </c>
      <c r="FS107">
        <f t="shared" si="227"/>
        <v>0</v>
      </c>
      <c r="FT107">
        <f t="shared" si="227"/>
        <v>0</v>
      </c>
      <c r="FU107">
        <f t="shared" si="227"/>
        <v>0</v>
      </c>
      <c r="FV107">
        <f t="shared" si="227"/>
        <v>0</v>
      </c>
      <c r="FW107">
        <f t="shared" si="227"/>
        <v>0</v>
      </c>
      <c r="FX107">
        <f t="shared" si="227"/>
        <v>0</v>
      </c>
      <c r="FY107">
        <f t="shared" si="227"/>
        <v>0</v>
      </c>
      <c r="FZ107">
        <f t="shared" si="227"/>
        <v>0</v>
      </c>
      <c r="GA107">
        <f t="shared" si="227"/>
        <v>0</v>
      </c>
      <c r="GB107">
        <f t="shared" si="227"/>
        <v>0</v>
      </c>
      <c r="GC107">
        <f t="shared" si="227"/>
        <v>0</v>
      </c>
      <c r="GD107">
        <f t="shared" si="227"/>
        <v>0</v>
      </c>
      <c r="GE107">
        <f t="shared" si="227"/>
        <v>0</v>
      </c>
      <c r="GF107">
        <f t="shared" si="227"/>
        <v>0</v>
      </c>
      <c r="GG107">
        <f t="shared" si="227"/>
        <v>0</v>
      </c>
      <c r="GH107">
        <f t="shared" si="227"/>
        <v>0</v>
      </c>
      <c r="GI107">
        <f t="shared" si="227"/>
        <v>0</v>
      </c>
      <c r="GJ107">
        <f t="shared" si="227"/>
        <v>0</v>
      </c>
    </row>
    <row r="108" spans="1:192" s="159" customFormat="1" ht="12.75" hidden="1" outlineLevel="2" x14ac:dyDescent="0.35">
      <c r="E108" s="159" t="s">
        <v>1444</v>
      </c>
      <c r="G108" s="159" t="s">
        <v>5</v>
      </c>
      <c r="H108" s="159">
        <f>SUM(J108:GJ108)</f>
        <v>72</v>
      </c>
      <c r="J108" s="159">
        <f t="shared" ref="J108:AO108" si="228">I108+J106-I107</f>
        <v>0</v>
      </c>
      <c r="K108" s="159">
        <f t="shared" si="228"/>
        <v>0</v>
      </c>
      <c r="L108" s="159">
        <f t="shared" si="228"/>
        <v>0</v>
      </c>
      <c r="M108" s="159">
        <f t="shared" si="228"/>
        <v>0</v>
      </c>
      <c r="N108" s="159">
        <f t="shared" si="228"/>
        <v>0</v>
      </c>
      <c r="O108" s="159">
        <f t="shared" si="228"/>
        <v>0</v>
      </c>
      <c r="P108" s="159">
        <f t="shared" si="228"/>
        <v>0</v>
      </c>
      <c r="Q108" s="159">
        <f t="shared" si="228"/>
        <v>0</v>
      </c>
      <c r="R108" s="159">
        <f t="shared" si="228"/>
        <v>0</v>
      </c>
      <c r="S108" s="159">
        <f t="shared" si="228"/>
        <v>0</v>
      </c>
      <c r="T108" s="159">
        <f t="shared" si="228"/>
        <v>0</v>
      </c>
      <c r="U108" s="159">
        <f t="shared" si="228"/>
        <v>0</v>
      </c>
      <c r="V108" s="159">
        <f t="shared" si="228"/>
        <v>0</v>
      </c>
      <c r="W108" s="159">
        <f t="shared" si="228"/>
        <v>0</v>
      </c>
      <c r="X108" s="159">
        <f t="shared" si="228"/>
        <v>0</v>
      </c>
      <c r="Y108" s="159">
        <f t="shared" si="228"/>
        <v>0</v>
      </c>
      <c r="Z108" s="159">
        <f t="shared" si="228"/>
        <v>0</v>
      </c>
      <c r="AA108" s="159">
        <f t="shared" si="228"/>
        <v>0</v>
      </c>
      <c r="AB108" s="159">
        <f t="shared" si="228"/>
        <v>0</v>
      </c>
      <c r="AC108" s="159">
        <f t="shared" si="228"/>
        <v>0</v>
      </c>
      <c r="AD108" s="159">
        <f t="shared" si="228"/>
        <v>0</v>
      </c>
      <c r="AE108" s="159">
        <f t="shared" si="228"/>
        <v>0</v>
      </c>
      <c r="AF108" s="159">
        <f t="shared" si="228"/>
        <v>0</v>
      </c>
      <c r="AG108" s="159">
        <f t="shared" si="228"/>
        <v>0</v>
      </c>
      <c r="AH108" s="159">
        <f t="shared" si="228"/>
        <v>0</v>
      </c>
      <c r="AI108" s="159">
        <f t="shared" si="228"/>
        <v>0</v>
      </c>
      <c r="AJ108" s="159">
        <f t="shared" si="228"/>
        <v>0</v>
      </c>
      <c r="AK108" s="159">
        <f t="shared" si="228"/>
        <v>0</v>
      </c>
      <c r="AL108" s="159">
        <f t="shared" si="228"/>
        <v>0</v>
      </c>
      <c r="AM108" s="159">
        <f t="shared" si="228"/>
        <v>0</v>
      </c>
      <c r="AN108" s="159">
        <f t="shared" si="228"/>
        <v>0</v>
      </c>
      <c r="AO108" s="159">
        <f t="shared" si="228"/>
        <v>0</v>
      </c>
      <c r="AP108" s="159">
        <f t="shared" ref="AP108:BU108" si="229">AO108+AP106-AO107</f>
        <v>0</v>
      </c>
      <c r="AQ108" s="159">
        <f t="shared" si="229"/>
        <v>0</v>
      </c>
      <c r="AR108" s="159">
        <f t="shared" si="229"/>
        <v>0</v>
      </c>
      <c r="AS108" s="159">
        <f t="shared" si="229"/>
        <v>0</v>
      </c>
      <c r="AT108" s="159">
        <f t="shared" si="229"/>
        <v>0</v>
      </c>
      <c r="AU108" s="159">
        <f t="shared" si="229"/>
        <v>0</v>
      </c>
      <c r="AV108" s="159">
        <f t="shared" si="229"/>
        <v>0</v>
      </c>
      <c r="AW108" s="159">
        <f t="shared" si="229"/>
        <v>0</v>
      </c>
      <c r="AX108" s="159">
        <f t="shared" si="229"/>
        <v>0</v>
      </c>
      <c r="AY108" s="159">
        <f t="shared" si="229"/>
        <v>0</v>
      </c>
      <c r="AZ108" s="159">
        <f t="shared" si="229"/>
        <v>0</v>
      </c>
      <c r="BA108" s="159">
        <f t="shared" si="229"/>
        <v>0</v>
      </c>
      <c r="BB108" s="159">
        <f t="shared" si="229"/>
        <v>0</v>
      </c>
      <c r="BC108" s="159">
        <f t="shared" si="229"/>
        <v>0</v>
      </c>
      <c r="BD108" s="159">
        <f t="shared" si="229"/>
        <v>0</v>
      </c>
      <c r="BE108" s="159">
        <f t="shared" si="229"/>
        <v>0</v>
      </c>
      <c r="BF108" s="159">
        <f t="shared" si="229"/>
        <v>1</v>
      </c>
      <c r="BG108" s="159">
        <f t="shared" si="229"/>
        <v>1</v>
      </c>
      <c r="BH108" s="159">
        <f t="shared" si="229"/>
        <v>1</v>
      </c>
      <c r="BI108" s="159">
        <f t="shared" si="229"/>
        <v>1</v>
      </c>
      <c r="BJ108" s="159">
        <f t="shared" si="229"/>
        <v>1</v>
      </c>
      <c r="BK108" s="159">
        <f t="shared" si="229"/>
        <v>1</v>
      </c>
      <c r="BL108" s="159">
        <f t="shared" si="229"/>
        <v>1</v>
      </c>
      <c r="BM108" s="159">
        <f t="shared" si="229"/>
        <v>1</v>
      </c>
      <c r="BN108" s="159">
        <f t="shared" si="229"/>
        <v>1</v>
      </c>
      <c r="BO108" s="159">
        <f t="shared" si="229"/>
        <v>1</v>
      </c>
      <c r="BP108" s="159">
        <f t="shared" si="229"/>
        <v>1</v>
      </c>
      <c r="BQ108" s="159">
        <f t="shared" si="229"/>
        <v>1</v>
      </c>
      <c r="BR108" s="159">
        <f t="shared" si="229"/>
        <v>1</v>
      </c>
      <c r="BS108" s="159">
        <f t="shared" si="229"/>
        <v>1</v>
      </c>
      <c r="BT108" s="159">
        <f t="shared" si="229"/>
        <v>1</v>
      </c>
      <c r="BU108" s="159">
        <f t="shared" si="229"/>
        <v>1</v>
      </c>
      <c r="BV108" s="159">
        <f t="shared" ref="BV108:DA108" si="230">BU108+BV106-BU107</f>
        <v>1</v>
      </c>
      <c r="BW108" s="159">
        <f t="shared" si="230"/>
        <v>1</v>
      </c>
      <c r="BX108" s="159">
        <f t="shared" si="230"/>
        <v>1</v>
      </c>
      <c r="BY108" s="159">
        <f t="shared" si="230"/>
        <v>1</v>
      </c>
      <c r="BZ108" s="159">
        <f t="shared" si="230"/>
        <v>1</v>
      </c>
      <c r="CA108" s="159">
        <f t="shared" si="230"/>
        <v>1</v>
      </c>
      <c r="CB108" s="159">
        <f t="shared" si="230"/>
        <v>1</v>
      </c>
      <c r="CC108" s="159">
        <f t="shared" si="230"/>
        <v>1</v>
      </c>
      <c r="CD108" s="159">
        <f t="shared" si="230"/>
        <v>1</v>
      </c>
      <c r="CE108" s="159">
        <f t="shared" si="230"/>
        <v>1</v>
      </c>
      <c r="CF108" s="159">
        <f t="shared" si="230"/>
        <v>1</v>
      </c>
      <c r="CG108" s="159">
        <f t="shared" si="230"/>
        <v>1</v>
      </c>
      <c r="CH108" s="159">
        <f t="shared" si="230"/>
        <v>1</v>
      </c>
      <c r="CI108" s="159">
        <f t="shared" si="230"/>
        <v>1</v>
      </c>
      <c r="CJ108" s="159">
        <f t="shared" si="230"/>
        <v>1</v>
      </c>
      <c r="CK108" s="159">
        <f t="shared" si="230"/>
        <v>1</v>
      </c>
      <c r="CL108" s="159">
        <f t="shared" si="230"/>
        <v>1</v>
      </c>
      <c r="CM108" s="159">
        <f t="shared" si="230"/>
        <v>1</v>
      </c>
      <c r="CN108" s="159">
        <f t="shared" si="230"/>
        <v>1</v>
      </c>
      <c r="CO108" s="159">
        <f t="shared" si="230"/>
        <v>1</v>
      </c>
      <c r="CP108" s="159">
        <f t="shared" si="230"/>
        <v>1</v>
      </c>
      <c r="CQ108" s="159">
        <f t="shared" si="230"/>
        <v>1</v>
      </c>
      <c r="CR108" s="159">
        <f t="shared" si="230"/>
        <v>1</v>
      </c>
      <c r="CS108" s="159">
        <f t="shared" si="230"/>
        <v>1</v>
      </c>
      <c r="CT108" s="159">
        <f t="shared" si="230"/>
        <v>1</v>
      </c>
      <c r="CU108" s="159">
        <f t="shared" si="230"/>
        <v>1</v>
      </c>
      <c r="CV108" s="159">
        <f t="shared" si="230"/>
        <v>1</v>
      </c>
      <c r="CW108" s="159">
        <f t="shared" si="230"/>
        <v>1</v>
      </c>
      <c r="CX108" s="159">
        <f t="shared" si="230"/>
        <v>1</v>
      </c>
      <c r="CY108" s="159">
        <f t="shared" si="230"/>
        <v>1</v>
      </c>
      <c r="CZ108" s="159">
        <f t="shared" si="230"/>
        <v>1</v>
      </c>
      <c r="DA108" s="159">
        <f t="shared" si="230"/>
        <v>1</v>
      </c>
      <c r="DB108" s="159">
        <f t="shared" ref="DB108:EG108" si="231">DA108+DB106-DA107</f>
        <v>1</v>
      </c>
      <c r="DC108" s="159">
        <f t="shared" si="231"/>
        <v>1</v>
      </c>
      <c r="DD108" s="159">
        <f t="shared" si="231"/>
        <v>1</v>
      </c>
      <c r="DE108" s="159">
        <f t="shared" si="231"/>
        <v>1</v>
      </c>
      <c r="DF108" s="159">
        <f t="shared" si="231"/>
        <v>1</v>
      </c>
      <c r="DG108" s="159">
        <f t="shared" si="231"/>
        <v>1</v>
      </c>
      <c r="DH108" s="159">
        <f t="shared" si="231"/>
        <v>1</v>
      </c>
      <c r="DI108" s="159">
        <f t="shared" si="231"/>
        <v>1</v>
      </c>
      <c r="DJ108" s="159">
        <f t="shared" si="231"/>
        <v>1</v>
      </c>
      <c r="DK108" s="159">
        <f t="shared" si="231"/>
        <v>1</v>
      </c>
      <c r="DL108" s="159">
        <f t="shared" si="231"/>
        <v>1</v>
      </c>
      <c r="DM108" s="159">
        <f t="shared" si="231"/>
        <v>1</v>
      </c>
      <c r="DN108" s="159">
        <f t="shared" si="231"/>
        <v>1</v>
      </c>
      <c r="DO108" s="159">
        <f t="shared" si="231"/>
        <v>1</v>
      </c>
      <c r="DP108" s="159">
        <f t="shared" si="231"/>
        <v>1</v>
      </c>
      <c r="DQ108" s="159">
        <f t="shared" si="231"/>
        <v>1</v>
      </c>
      <c r="DR108" s="159">
        <f t="shared" si="231"/>
        <v>1</v>
      </c>
      <c r="DS108" s="159">
        <f t="shared" si="231"/>
        <v>1</v>
      </c>
      <c r="DT108" s="159">
        <f t="shared" si="231"/>
        <v>1</v>
      </c>
      <c r="DU108" s="159">
        <f t="shared" si="231"/>
        <v>1</v>
      </c>
      <c r="DV108" s="159">
        <f t="shared" si="231"/>
        <v>1</v>
      </c>
      <c r="DW108" s="159">
        <f t="shared" si="231"/>
        <v>1</v>
      </c>
      <c r="DX108" s="159">
        <f t="shared" si="231"/>
        <v>1</v>
      </c>
      <c r="DY108" s="159">
        <f t="shared" si="231"/>
        <v>1</v>
      </c>
      <c r="DZ108" s="159">
        <f t="shared" si="231"/>
        <v>0</v>
      </c>
      <c r="EA108" s="159">
        <f t="shared" si="231"/>
        <v>0</v>
      </c>
      <c r="EB108" s="159">
        <f t="shared" si="231"/>
        <v>0</v>
      </c>
      <c r="EC108" s="159">
        <f t="shared" si="231"/>
        <v>0</v>
      </c>
      <c r="ED108" s="159">
        <f t="shared" si="231"/>
        <v>0</v>
      </c>
      <c r="EE108" s="159">
        <f t="shared" si="231"/>
        <v>0</v>
      </c>
      <c r="EF108" s="159">
        <f t="shared" si="231"/>
        <v>0</v>
      </c>
      <c r="EG108" s="159">
        <f t="shared" si="231"/>
        <v>0</v>
      </c>
      <c r="EH108" s="159">
        <f t="shared" ref="EH108:FM108" si="232">EG108+EH106-EG107</f>
        <v>0</v>
      </c>
      <c r="EI108" s="159">
        <f t="shared" si="232"/>
        <v>0</v>
      </c>
      <c r="EJ108" s="159">
        <f t="shared" si="232"/>
        <v>0</v>
      </c>
      <c r="EK108" s="159">
        <f t="shared" si="232"/>
        <v>0</v>
      </c>
      <c r="EL108" s="159">
        <f t="shared" si="232"/>
        <v>0</v>
      </c>
      <c r="EM108" s="159">
        <f t="shared" si="232"/>
        <v>0</v>
      </c>
      <c r="EN108" s="159">
        <f t="shared" si="232"/>
        <v>0</v>
      </c>
      <c r="EO108" s="159">
        <f t="shared" si="232"/>
        <v>0</v>
      </c>
      <c r="EP108" s="159">
        <f t="shared" si="232"/>
        <v>0</v>
      </c>
      <c r="EQ108" s="159">
        <f t="shared" si="232"/>
        <v>0</v>
      </c>
      <c r="ER108" s="159">
        <f t="shared" si="232"/>
        <v>0</v>
      </c>
      <c r="ES108" s="159">
        <f t="shared" si="232"/>
        <v>0</v>
      </c>
      <c r="ET108" s="159">
        <f t="shared" si="232"/>
        <v>0</v>
      </c>
      <c r="EU108" s="159">
        <f t="shared" si="232"/>
        <v>0</v>
      </c>
      <c r="EV108" s="159">
        <f t="shared" si="232"/>
        <v>0</v>
      </c>
      <c r="EW108" s="159">
        <f t="shared" si="232"/>
        <v>0</v>
      </c>
      <c r="EX108" s="159">
        <f t="shared" si="232"/>
        <v>0</v>
      </c>
      <c r="EY108" s="159">
        <f t="shared" si="232"/>
        <v>0</v>
      </c>
      <c r="EZ108" s="159">
        <f t="shared" si="232"/>
        <v>0</v>
      </c>
      <c r="FA108" s="159">
        <f t="shared" si="232"/>
        <v>0</v>
      </c>
      <c r="FB108" s="159">
        <f t="shared" si="232"/>
        <v>0</v>
      </c>
      <c r="FC108" s="159">
        <f t="shared" si="232"/>
        <v>0</v>
      </c>
      <c r="FD108" s="159">
        <f t="shared" si="232"/>
        <v>0</v>
      </c>
      <c r="FE108" s="159">
        <f t="shared" si="232"/>
        <v>0</v>
      </c>
      <c r="FF108" s="159">
        <f t="shared" si="232"/>
        <v>0</v>
      </c>
      <c r="FG108" s="159">
        <f t="shared" si="232"/>
        <v>0</v>
      </c>
      <c r="FH108" s="159">
        <f t="shared" si="232"/>
        <v>0</v>
      </c>
      <c r="FI108" s="159">
        <f t="shared" si="232"/>
        <v>0</v>
      </c>
      <c r="FJ108" s="159">
        <f t="shared" si="232"/>
        <v>0</v>
      </c>
      <c r="FK108" s="159">
        <f t="shared" si="232"/>
        <v>0</v>
      </c>
      <c r="FL108" s="159">
        <f t="shared" si="232"/>
        <v>0</v>
      </c>
      <c r="FM108" s="159">
        <f t="shared" si="232"/>
        <v>0</v>
      </c>
      <c r="FN108" s="159">
        <f t="shared" ref="FN108:GJ108" si="233">FM108+FN106-FM107</f>
        <v>0</v>
      </c>
      <c r="FO108" s="159">
        <f t="shared" si="233"/>
        <v>0</v>
      </c>
      <c r="FP108" s="159">
        <f t="shared" si="233"/>
        <v>0</v>
      </c>
      <c r="FQ108" s="159">
        <f t="shared" si="233"/>
        <v>0</v>
      </c>
      <c r="FR108" s="159">
        <f t="shared" si="233"/>
        <v>0</v>
      </c>
      <c r="FS108" s="159">
        <f t="shared" si="233"/>
        <v>0</v>
      </c>
      <c r="FT108" s="159">
        <f t="shared" si="233"/>
        <v>0</v>
      </c>
      <c r="FU108" s="159">
        <f t="shared" si="233"/>
        <v>0</v>
      </c>
      <c r="FV108" s="159">
        <f t="shared" si="233"/>
        <v>0</v>
      </c>
      <c r="FW108" s="159">
        <f t="shared" si="233"/>
        <v>0</v>
      </c>
      <c r="FX108" s="159">
        <f t="shared" si="233"/>
        <v>0</v>
      </c>
      <c r="FY108" s="159">
        <f t="shared" si="233"/>
        <v>0</v>
      </c>
      <c r="FZ108" s="159">
        <f t="shared" si="233"/>
        <v>0</v>
      </c>
      <c r="GA108" s="159">
        <f t="shared" si="233"/>
        <v>0</v>
      </c>
      <c r="GB108" s="159">
        <f t="shared" si="233"/>
        <v>0</v>
      </c>
      <c r="GC108" s="159">
        <f t="shared" si="233"/>
        <v>0</v>
      </c>
      <c r="GD108" s="159">
        <f t="shared" si="233"/>
        <v>0</v>
      </c>
      <c r="GE108" s="159">
        <f t="shared" si="233"/>
        <v>0</v>
      </c>
      <c r="GF108" s="159">
        <f t="shared" si="233"/>
        <v>0</v>
      </c>
      <c r="GG108" s="159">
        <f t="shared" si="233"/>
        <v>0</v>
      </c>
      <c r="GH108" s="159">
        <f t="shared" si="233"/>
        <v>0</v>
      </c>
      <c r="GI108" s="159">
        <f t="shared" si="233"/>
        <v>0</v>
      </c>
      <c r="GJ108" s="159">
        <f t="shared" si="233"/>
        <v>0</v>
      </c>
    </row>
    <row r="109" spans="1:192" ht="12.75" outlineLevel="1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</row>
    <row r="110" spans="1:192" outlineLevel="1" collapsed="1" x14ac:dyDescent="0.35">
      <c r="A110"/>
      <c r="B110" s="69" t="s">
        <v>1606</v>
      </c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</row>
    <row r="111" spans="1:192" ht="12.75" hidden="1" outlineLevel="2" x14ac:dyDescent="0.35">
      <c r="A111"/>
      <c r="B111"/>
      <c r="C111"/>
      <c r="D111"/>
      <c r="E111" t="str">
        <f>$E$108</f>
        <v>Senior debt loan life flag</v>
      </c>
      <c r="F111"/>
      <c r="G111" t="str">
        <f>$G$108</f>
        <v>flag</v>
      </c>
      <c r="H111">
        <f>$H$108</f>
        <v>72</v>
      </c>
      <c r="I111"/>
      <c r="J111">
        <f t="shared" ref="J111:AO111" si="234">J$108</f>
        <v>0</v>
      </c>
      <c r="K111">
        <f t="shared" si="234"/>
        <v>0</v>
      </c>
      <c r="L111">
        <f t="shared" si="234"/>
        <v>0</v>
      </c>
      <c r="M111">
        <f t="shared" si="234"/>
        <v>0</v>
      </c>
      <c r="N111">
        <f t="shared" si="234"/>
        <v>0</v>
      </c>
      <c r="O111">
        <f t="shared" si="234"/>
        <v>0</v>
      </c>
      <c r="P111">
        <f t="shared" si="234"/>
        <v>0</v>
      </c>
      <c r="Q111">
        <f t="shared" si="234"/>
        <v>0</v>
      </c>
      <c r="R111">
        <f t="shared" si="234"/>
        <v>0</v>
      </c>
      <c r="S111">
        <f t="shared" si="234"/>
        <v>0</v>
      </c>
      <c r="T111">
        <f t="shared" si="234"/>
        <v>0</v>
      </c>
      <c r="U111">
        <f t="shared" si="234"/>
        <v>0</v>
      </c>
      <c r="V111">
        <f t="shared" si="234"/>
        <v>0</v>
      </c>
      <c r="W111">
        <f t="shared" si="234"/>
        <v>0</v>
      </c>
      <c r="X111">
        <f t="shared" si="234"/>
        <v>0</v>
      </c>
      <c r="Y111">
        <f t="shared" si="234"/>
        <v>0</v>
      </c>
      <c r="Z111">
        <f t="shared" si="234"/>
        <v>0</v>
      </c>
      <c r="AA111">
        <f t="shared" si="234"/>
        <v>0</v>
      </c>
      <c r="AB111">
        <f t="shared" si="234"/>
        <v>0</v>
      </c>
      <c r="AC111">
        <f t="shared" si="234"/>
        <v>0</v>
      </c>
      <c r="AD111">
        <f t="shared" si="234"/>
        <v>0</v>
      </c>
      <c r="AE111">
        <f t="shared" si="234"/>
        <v>0</v>
      </c>
      <c r="AF111">
        <f t="shared" si="234"/>
        <v>0</v>
      </c>
      <c r="AG111">
        <f t="shared" si="234"/>
        <v>0</v>
      </c>
      <c r="AH111">
        <f t="shared" si="234"/>
        <v>0</v>
      </c>
      <c r="AI111">
        <f t="shared" si="234"/>
        <v>0</v>
      </c>
      <c r="AJ111">
        <f t="shared" si="234"/>
        <v>0</v>
      </c>
      <c r="AK111">
        <f t="shared" si="234"/>
        <v>0</v>
      </c>
      <c r="AL111">
        <f t="shared" si="234"/>
        <v>0</v>
      </c>
      <c r="AM111">
        <f t="shared" si="234"/>
        <v>0</v>
      </c>
      <c r="AN111">
        <f t="shared" si="234"/>
        <v>0</v>
      </c>
      <c r="AO111">
        <f t="shared" si="234"/>
        <v>0</v>
      </c>
      <c r="AP111">
        <f t="shared" ref="AP111:BU111" si="235">AP$108</f>
        <v>0</v>
      </c>
      <c r="AQ111">
        <f t="shared" si="235"/>
        <v>0</v>
      </c>
      <c r="AR111">
        <f t="shared" si="235"/>
        <v>0</v>
      </c>
      <c r="AS111">
        <f t="shared" si="235"/>
        <v>0</v>
      </c>
      <c r="AT111">
        <f t="shared" si="235"/>
        <v>0</v>
      </c>
      <c r="AU111">
        <f t="shared" si="235"/>
        <v>0</v>
      </c>
      <c r="AV111">
        <f t="shared" si="235"/>
        <v>0</v>
      </c>
      <c r="AW111">
        <f t="shared" si="235"/>
        <v>0</v>
      </c>
      <c r="AX111">
        <f t="shared" si="235"/>
        <v>0</v>
      </c>
      <c r="AY111">
        <f t="shared" si="235"/>
        <v>0</v>
      </c>
      <c r="AZ111">
        <f t="shared" si="235"/>
        <v>0</v>
      </c>
      <c r="BA111">
        <f t="shared" si="235"/>
        <v>0</v>
      </c>
      <c r="BB111">
        <f t="shared" si="235"/>
        <v>0</v>
      </c>
      <c r="BC111">
        <f t="shared" si="235"/>
        <v>0</v>
      </c>
      <c r="BD111">
        <f t="shared" si="235"/>
        <v>0</v>
      </c>
      <c r="BE111">
        <f t="shared" si="235"/>
        <v>0</v>
      </c>
      <c r="BF111">
        <f t="shared" si="235"/>
        <v>1</v>
      </c>
      <c r="BG111">
        <f t="shared" si="235"/>
        <v>1</v>
      </c>
      <c r="BH111">
        <f t="shared" si="235"/>
        <v>1</v>
      </c>
      <c r="BI111">
        <f t="shared" si="235"/>
        <v>1</v>
      </c>
      <c r="BJ111">
        <f t="shared" si="235"/>
        <v>1</v>
      </c>
      <c r="BK111">
        <f t="shared" si="235"/>
        <v>1</v>
      </c>
      <c r="BL111">
        <f t="shared" si="235"/>
        <v>1</v>
      </c>
      <c r="BM111">
        <f t="shared" si="235"/>
        <v>1</v>
      </c>
      <c r="BN111">
        <f t="shared" si="235"/>
        <v>1</v>
      </c>
      <c r="BO111">
        <f t="shared" si="235"/>
        <v>1</v>
      </c>
      <c r="BP111">
        <f t="shared" si="235"/>
        <v>1</v>
      </c>
      <c r="BQ111">
        <f t="shared" si="235"/>
        <v>1</v>
      </c>
      <c r="BR111">
        <f t="shared" si="235"/>
        <v>1</v>
      </c>
      <c r="BS111">
        <f t="shared" si="235"/>
        <v>1</v>
      </c>
      <c r="BT111">
        <f t="shared" si="235"/>
        <v>1</v>
      </c>
      <c r="BU111">
        <f t="shared" si="235"/>
        <v>1</v>
      </c>
      <c r="BV111">
        <f t="shared" ref="BV111:DA111" si="236">BV$108</f>
        <v>1</v>
      </c>
      <c r="BW111">
        <f t="shared" si="236"/>
        <v>1</v>
      </c>
      <c r="BX111">
        <f t="shared" si="236"/>
        <v>1</v>
      </c>
      <c r="BY111">
        <f t="shared" si="236"/>
        <v>1</v>
      </c>
      <c r="BZ111">
        <f t="shared" si="236"/>
        <v>1</v>
      </c>
      <c r="CA111">
        <f t="shared" si="236"/>
        <v>1</v>
      </c>
      <c r="CB111">
        <f t="shared" si="236"/>
        <v>1</v>
      </c>
      <c r="CC111">
        <f t="shared" si="236"/>
        <v>1</v>
      </c>
      <c r="CD111">
        <f t="shared" si="236"/>
        <v>1</v>
      </c>
      <c r="CE111">
        <f t="shared" si="236"/>
        <v>1</v>
      </c>
      <c r="CF111">
        <f t="shared" si="236"/>
        <v>1</v>
      </c>
      <c r="CG111">
        <f t="shared" si="236"/>
        <v>1</v>
      </c>
      <c r="CH111">
        <f t="shared" si="236"/>
        <v>1</v>
      </c>
      <c r="CI111">
        <f t="shared" si="236"/>
        <v>1</v>
      </c>
      <c r="CJ111">
        <f t="shared" si="236"/>
        <v>1</v>
      </c>
      <c r="CK111">
        <f t="shared" si="236"/>
        <v>1</v>
      </c>
      <c r="CL111">
        <f t="shared" si="236"/>
        <v>1</v>
      </c>
      <c r="CM111">
        <f t="shared" si="236"/>
        <v>1</v>
      </c>
      <c r="CN111">
        <f t="shared" si="236"/>
        <v>1</v>
      </c>
      <c r="CO111">
        <f t="shared" si="236"/>
        <v>1</v>
      </c>
      <c r="CP111">
        <f t="shared" si="236"/>
        <v>1</v>
      </c>
      <c r="CQ111">
        <f t="shared" si="236"/>
        <v>1</v>
      </c>
      <c r="CR111">
        <f t="shared" si="236"/>
        <v>1</v>
      </c>
      <c r="CS111">
        <f t="shared" si="236"/>
        <v>1</v>
      </c>
      <c r="CT111">
        <f t="shared" si="236"/>
        <v>1</v>
      </c>
      <c r="CU111">
        <f t="shared" si="236"/>
        <v>1</v>
      </c>
      <c r="CV111">
        <f t="shared" si="236"/>
        <v>1</v>
      </c>
      <c r="CW111">
        <f t="shared" si="236"/>
        <v>1</v>
      </c>
      <c r="CX111">
        <f t="shared" si="236"/>
        <v>1</v>
      </c>
      <c r="CY111">
        <f t="shared" si="236"/>
        <v>1</v>
      </c>
      <c r="CZ111">
        <f t="shared" si="236"/>
        <v>1</v>
      </c>
      <c r="DA111">
        <f t="shared" si="236"/>
        <v>1</v>
      </c>
      <c r="DB111">
        <f t="shared" ref="DB111:EG111" si="237">DB$108</f>
        <v>1</v>
      </c>
      <c r="DC111">
        <f t="shared" si="237"/>
        <v>1</v>
      </c>
      <c r="DD111">
        <f t="shared" si="237"/>
        <v>1</v>
      </c>
      <c r="DE111">
        <f t="shared" si="237"/>
        <v>1</v>
      </c>
      <c r="DF111">
        <f t="shared" si="237"/>
        <v>1</v>
      </c>
      <c r="DG111">
        <f t="shared" si="237"/>
        <v>1</v>
      </c>
      <c r="DH111">
        <f t="shared" si="237"/>
        <v>1</v>
      </c>
      <c r="DI111">
        <f t="shared" si="237"/>
        <v>1</v>
      </c>
      <c r="DJ111">
        <f t="shared" si="237"/>
        <v>1</v>
      </c>
      <c r="DK111">
        <f t="shared" si="237"/>
        <v>1</v>
      </c>
      <c r="DL111">
        <f t="shared" si="237"/>
        <v>1</v>
      </c>
      <c r="DM111">
        <f t="shared" si="237"/>
        <v>1</v>
      </c>
      <c r="DN111">
        <f t="shared" si="237"/>
        <v>1</v>
      </c>
      <c r="DO111">
        <f t="shared" si="237"/>
        <v>1</v>
      </c>
      <c r="DP111">
        <f t="shared" si="237"/>
        <v>1</v>
      </c>
      <c r="DQ111">
        <f t="shared" si="237"/>
        <v>1</v>
      </c>
      <c r="DR111">
        <f t="shared" si="237"/>
        <v>1</v>
      </c>
      <c r="DS111">
        <f t="shared" si="237"/>
        <v>1</v>
      </c>
      <c r="DT111">
        <f t="shared" si="237"/>
        <v>1</v>
      </c>
      <c r="DU111">
        <f t="shared" si="237"/>
        <v>1</v>
      </c>
      <c r="DV111">
        <f t="shared" si="237"/>
        <v>1</v>
      </c>
      <c r="DW111">
        <f t="shared" si="237"/>
        <v>1</v>
      </c>
      <c r="DX111">
        <f t="shared" si="237"/>
        <v>1</v>
      </c>
      <c r="DY111">
        <f t="shared" si="237"/>
        <v>1</v>
      </c>
      <c r="DZ111">
        <f t="shared" si="237"/>
        <v>0</v>
      </c>
      <c r="EA111">
        <f t="shared" si="237"/>
        <v>0</v>
      </c>
      <c r="EB111">
        <f t="shared" si="237"/>
        <v>0</v>
      </c>
      <c r="EC111">
        <f t="shared" si="237"/>
        <v>0</v>
      </c>
      <c r="ED111">
        <f t="shared" si="237"/>
        <v>0</v>
      </c>
      <c r="EE111">
        <f t="shared" si="237"/>
        <v>0</v>
      </c>
      <c r="EF111">
        <f t="shared" si="237"/>
        <v>0</v>
      </c>
      <c r="EG111">
        <f t="shared" si="237"/>
        <v>0</v>
      </c>
      <c r="EH111">
        <f t="shared" ref="EH111:FM111" si="238">EH$108</f>
        <v>0</v>
      </c>
      <c r="EI111">
        <f t="shared" si="238"/>
        <v>0</v>
      </c>
      <c r="EJ111">
        <f t="shared" si="238"/>
        <v>0</v>
      </c>
      <c r="EK111">
        <f t="shared" si="238"/>
        <v>0</v>
      </c>
      <c r="EL111">
        <f t="shared" si="238"/>
        <v>0</v>
      </c>
      <c r="EM111">
        <f t="shared" si="238"/>
        <v>0</v>
      </c>
      <c r="EN111">
        <f t="shared" si="238"/>
        <v>0</v>
      </c>
      <c r="EO111">
        <f t="shared" si="238"/>
        <v>0</v>
      </c>
      <c r="EP111">
        <f t="shared" si="238"/>
        <v>0</v>
      </c>
      <c r="EQ111">
        <f t="shared" si="238"/>
        <v>0</v>
      </c>
      <c r="ER111">
        <f t="shared" si="238"/>
        <v>0</v>
      </c>
      <c r="ES111">
        <f t="shared" si="238"/>
        <v>0</v>
      </c>
      <c r="ET111">
        <f t="shared" si="238"/>
        <v>0</v>
      </c>
      <c r="EU111">
        <f t="shared" si="238"/>
        <v>0</v>
      </c>
      <c r="EV111">
        <f t="shared" si="238"/>
        <v>0</v>
      </c>
      <c r="EW111">
        <f t="shared" si="238"/>
        <v>0</v>
      </c>
      <c r="EX111">
        <f t="shared" si="238"/>
        <v>0</v>
      </c>
      <c r="EY111">
        <f t="shared" si="238"/>
        <v>0</v>
      </c>
      <c r="EZ111">
        <f t="shared" si="238"/>
        <v>0</v>
      </c>
      <c r="FA111">
        <f t="shared" si="238"/>
        <v>0</v>
      </c>
      <c r="FB111">
        <f t="shared" si="238"/>
        <v>0</v>
      </c>
      <c r="FC111">
        <f t="shared" si="238"/>
        <v>0</v>
      </c>
      <c r="FD111">
        <f t="shared" si="238"/>
        <v>0</v>
      </c>
      <c r="FE111">
        <f t="shared" si="238"/>
        <v>0</v>
      </c>
      <c r="FF111">
        <f t="shared" si="238"/>
        <v>0</v>
      </c>
      <c r="FG111">
        <f t="shared" si="238"/>
        <v>0</v>
      </c>
      <c r="FH111">
        <f t="shared" si="238"/>
        <v>0</v>
      </c>
      <c r="FI111">
        <f t="shared" si="238"/>
        <v>0</v>
      </c>
      <c r="FJ111">
        <f t="shared" si="238"/>
        <v>0</v>
      </c>
      <c r="FK111">
        <f t="shared" si="238"/>
        <v>0</v>
      </c>
      <c r="FL111">
        <f t="shared" si="238"/>
        <v>0</v>
      </c>
      <c r="FM111">
        <f t="shared" si="238"/>
        <v>0</v>
      </c>
      <c r="FN111">
        <f t="shared" ref="FN111:GJ111" si="239">FN$108</f>
        <v>0</v>
      </c>
      <c r="FO111">
        <f t="shared" si="239"/>
        <v>0</v>
      </c>
      <c r="FP111">
        <f t="shared" si="239"/>
        <v>0</v>
      </c>
      <c r="FQ111">
        <f t="shared" si="239"/>
        <v>0</v>
      </c>
      <c r="FR111">
        <f t="shared" si="239"/>
        <v>0</v>
      </c>
      <c r="FS111">
        <f t="shared" si="239"/>
        <v>0</v>
      </c>
      <c r="FT111">
        <f t="shared" si="239"/>
        <v>0</v>
      </c>
      <c r="FU111">
        <f t="shared" si="239"/>
        <v>0</v>
      </c>
      <c r="FV111">
        <f t="shared" si="239"/>
        <v>0</v>
      </c>
      <c r="FW111">
        <f t="shared" si="239"/>
        <v>0</v>
      </c>
      <c r="FX111">
        <f t="shared" si="239"/>
        <v>0</v>
      </c>
      <c r="FY111">
        <f t="shared" si="239"/>
        <v>0</v>
      </c>
      <c r="FZ111">
        <f t="shared" si="239"/>
        <v>0</v>
      </c>
      <c r="GA111">
        <f t="shared" si="239"/>
        <v>0</v>
      </c>
      <c r="GB111">
        <f t="shared" si="239"/>
        <v>0</v>
      </c>
      <c r="GC111">
        <f t="shared" si="239"/>
        <v>0</v>
      </c>
      <c r="GD111">
        <f t="shared" si="239"/>
        <v>0</v>
      </c>
      <c r="GE111">
        <f t="shared" si="239"/>
        <v>0</v>
      </c>
      <c r="GF111">
        <f t="shared" si="239"/>
        <v>0</v>
      </c>
      <c r="GG111">
        <f t="shared" si="239"/>
        <v>0</v>
      </c>
      <c r="GH111">
        <f t="shared" si="239"/>
        <v>0</v>
      </c>
      <c r="GI111">
        <f t="shared" si="239"/>
        <v>0</v>
      </c>
      <c r="GJ111">
        <f t="shared" si="239"/>
        <v>0</v>
      </c>
    </row>
    <row r="112" spans="1:192" s="159" customFormat="1" ht="12.75" hidden="1" outlineLevel="2" x14ac:dyDescent="0.35">
      <c r="E112" s="159" t="s">
        <v>1606</v>
      </c>
      <c r="G112" s="159" t="s">
        <v>5</v>
      </c>
      <c r="H112" s="159">
        <f>SUM(J112:GJ112)</f>
        <v>72</v>
      </c>
      <c r="J112" s="159">
        <f t="shared" ref="J112:AO112" si="240">K111</f>
        <v>0</v>
      </c>
      <c r="K112" s="159">
        <f t="shared" si="240"/>
        <v>0</v>
      </c>
      <c r="L112" s="159">
        <f t="shared" si="240"/>
        <v>0</v>
      </c>
      <c r="M112" s="159">
        <f t="shared" si="240"/>
        <v>0</v>
      </c>
      <c r="N112" s="159">
        <f t="shared" si="240"/>
        <v>0</v>
      </c>
      <c r="O112" s="159">
        <f t="shared" si="240"/>
        <v>0</v>
      </c>
      <c r="P112" s="159">
        <f t="shared" si="240"/>
        <v>0</v>
      </c>
      <c r="Q112" s="159">
        <f t="shared" si="240"/>
        <v>0</v>
      </c>
      <c r="R112" s="159">
        <f t="shared" si="240"/>
        <v>0</v>
      </c>
      <c r="S112" s="159">
        <f t="shared" si="240"/>
        <v>0</v>
      </c>
      <c r="T112" s="159">
        <f t="shared" si="240"/>
        <v>0</v>
      </c>
      <c r="U112" s="159">
        <f t="shared" si="240"/>
        <v>0</v>
      </c>
      <c r="V112" s="159">
        <f t="shared" si="240"/>
        <v>0</v>
      </c>
      <c r="W112" s="159">
        <f t="shared" si="240"/>
        <v>0</v>
      </c>
      <c r="X112" s="159">
        <f t="shared" si="240"/>
        <v>0</v>
      </c>
      <c r="Y112" s="159">
        <f t="shared" si="240"/>
        <v>0</v>
      </c>
      <c r="Z112" s="159">
        <f t="shared" si="240"/>
        <v>0</v>
      </c>
      <c r="AA112" s="159">
        <f t="shared" si="240"/>
        <v>0</v>
      </c>
      <c r="AB112" s="159">
        <f t="shared" si="240"/>
        <v>0</v>
      </c>
      <c r="AC112" s="159">
        <f t="shared" si="240"/>
        <v>0</v>
      </c>
      <c r="AD112" s="159">
        <f t="shared" si="240"/>
        <v>0</v>
      </c>
      <c r="AE112" s="159">
        <f t="shared" si="240"/>
        <v>0</v>
      </c>
      <c r="AF112" s="159">
        <f t="shared" si="240"/>
        <v>0</v>
      </c>
      <c r="AG112" s="159">
        <f t="shared" si="240"/>
        <v>0</v>
      </c>
      <c r="AH112" s="159">
        <f t="shared" si="240"/>
        <v>0</v>
      </c>
      <c r="AI112" s="159">
        <f t="shared" si="240"/>
        <v>0</v>
      </c>
      <c r="AJ112" s="159">
        <f t="shared" si="240"/>
        <v>0</v>
      </c>
      <c r="AK112" s="159">
        <f t="shared" si="240"/>
        <v>0</v>
      </c>
      <c r="AL112" s="159">
        <f t="shared" si="240"/>
        <v>0</v>
      </c>
      <c r="AM112" s="159">
        <f t="shared" si="240"/>
        <v>0</v>
      </c>
      <c r="AN112" s="159">
        <f t="shared" si="240"/>
        <v>0</v>
      </c>
      <c r="AO112" s="159">
        <f t="shared" si="240"/>
        <v>0</v>
      </c>
      <c r="AP112" s="159">
        <f t="shared" ref="AP112:BU112" si="241">AQ111</f>
        <v>0</v>
      </c>
      <c r="AQ112" s="159">
        <f t="shared" si="241"/>
        <v>0</v>
      </c>
      <c r="AR112" s="159">
        <f t="shared" si="241"/>
        <v>0</v>
      </c>
      <c r="AS112" s="159">
        <f t="shared" si="241"/>
        <v>0</v>
      </c>
      <c r="AT112" s="159">
        <f t="shared" si="241"/>
        <v>0</v>
      </c>
      <c r="AU112" s="159">
        <f t="shared" si="241"/>
        <v>0</v>
      </c>
      <c r="AV112" s="159">
        <f t="shared" si="241"/>
        <v>0</v>
      </c>
      <c r="AW112" s="159">
        <f t="shared" si="241"/>
        <v>0</v>
      </c>
      <c r="AX112" s="159">
        <f t="shared" si="241"/>
        <v>0</v>
      </c>
      <c r="AY112" s="159">
        <f t="shared" si="241"/>
        <v>0</v>
      </c>
      <c r="AZ112" s="159">
        <f t="shared" si="241"/>
        <v>0</v>
      </c>
      <c r="BA112" s="159">
        <f t="shared" si="241"/>
        <v>0</v>
      </c>
      <c r="BB112" s="159">
        <f t="shared" si="241"/>
        <v>0</v>
      </c>
      <c r="BC112" s="159">
        <f t="shared" si="241"/>
        <v>0</v>
      </c>
      <c r="BD112" s="159">
        <f t="shared" si="241"/>
        <v>0</v>
      </c>
      <c r="BE112" s="159">
        <f t="shared" si="241"/>
        <v>1</v>
      </c>
      <c r="BF112" s="159">
        <f t="shared" si="241"/>
        <v>1</v>
      </c>
      <c r="BG112" s="159">
        <f t="shared" si="241"/>
        <v>1</v>
      </c>
      <c r="BH112" s="159">
        <f t="shared" si="241"/>
        <v>1</v>
      </c>
      <c r="BI112" s="159">
        <f t="shared" si="241"/>
        <v>1</v>
      </c>
      <c r="BJ112" s="159">
        <f t="shared" si="241"/>
        <v>1</v>
      </c>
      <c r="BK112" s="159">
        <f t="shared" si="241"/>
        <v>1</v>
      </c>
      <c r="BL112" s="159">
        <f t="shared" si="241"/>
        <v>1</v>
      </c>
      <c r="BM112" s="159">
        <f t="shared" si="241"/>
        <v>1</v>
      </c>
      <c r="BN112" s="159">
        <f t="shared" si="241"/>
        <v>1</v>
      </c>
      <c r="BO112" s="159">
        <f t="shared" si="241"/>
        <v>1</v>
      </c>
      <c r="BP112" s="159">
        <f t="shared" si="241"/>
        <v>1</v>
      </c>
      <c r="BQ112" s="159">
        <f t="shared" si="241"/>
        <v>1</v>
      </c>
      <c r="BR112" s="159">
        <f t="shared" si="241"/>
        <v>1</v>
      </c>
      <c r="BS112" s="159">
        <f t="shared" si="241"/>
        <v>1</v>
      </c>
      <c r="BT112" s="159">
        <f t="shared" si="241"/>
        <v>1</v>
      </c>
      <c r="BU112" s="159">
        <f t="shared" si="241"/>
        <v>1</v>
      </c>
      <c r="BV112" s="159">
        <f t="shared" ref="BV112:DA112" si="242">BW111</f>
        <v>1</v>
      </c>
      <c r="BW112" s="159">
        <f t="shared" si="242"/>
        <v>1</v>
      </c>
      <c r="BX112" s="159">
        <f t="shared" si="242"/>
        <v>1</v>
      </c>
      <c r="BY112" s="159">
        <f t="shared" si="242"/>
        <v>1</v>
      </c>
      <c r="BZ112" s="159">
        <f t="shared" si="242"/>
        <v>1</v>
      </c>
      <c r="CA112" s="159">
        <f t="shared" si="242"/>
        <v>1</v>
      </c>
      <c r="CB112" s="159">
        <f t="shared" si="242"/>
        <v>1</v>
      </c>
      <c r="CC112" s="159">
        <f t="shared" si="242"/>
        <v>1</v>
      </c>
      <c r="CD112" s="159">
        <f t="shared" si="242"/>
        <v>1</v>
      </c>
      <c r="CE112" s="159">
        <f t="shared" si="242"/>
        <v>1</v>
      </c>
      <c r="CF112" s="159">
        <f t="shared" si="242"/>
        <v>1</v>
      </c>
      <c r="CG112" s="159">
        <f t="shared" si="242"/>
        <v>1</v>
      </c>
      <c r="CH112" s="159">
        <f t="shared" si="242"/>
        <v>1</v>
      </c>
      <c r="CI112" s="159">
        <f t="shared" si="242"/>
        <v>1</v>
      </c>
      <c r="CJ112" s="159">
        <f t="shared" si="242"/>
        <v>1</v>
      </c>
      <c r="CK112" s="159">
        <f t="shared" si="242"/>
        <v>1</v>
      </c>
      <c r="CL112" s="159">
        <f t="shared" si="242"/>
        <v>1</v>
      </c>
      <c r="CM112" s="159">
        <f t="shared" si="242"/>
        <v>1</v>
      </c>
      <c r="CN112" s="159">
        <f t="shared" si="242"/>
        <v>1</v>
      </c>
      <c r="CO112" s="159">
        <f t="shared" si="242"/>
        <v>1</v>
      </c>
      <c r="CP112" s="159">
        <f t="shared" si="242"/>
        <v>1</v>
      </c>
      <c r="CQ112" s="159">
        <f t="shared" si="242"/>
        <v>1</v>
      </c>
      <c r="CR112" s="159">
        <f t="shared" si="242"/>
        <v>1</v>
      </c>
      <c r="CS112" s="159">
        <f t="shared" si="242"/>
        <v>1</v>
      </c>
      <c r="CT112" s="159">
        <f t="shared" si="242"/>
        <v>1</v>
      </c>
      <c r="CU112" s="159">
        <f t="shared" si="242"/>
        <v>1</v>
      </c>
      <c r="CV112" s="159">
        <f t="shared" si="242"/>
        <v>1</v>
      </c>
      <c r="CW112" s="159">
        <f t="shared" si="242"/>
        <v>1</v>
      </c>
      <c r="CX112" s="159">
        <f t="shared" si="242"/>
        <v>1</v>
      </c>
      <c r="CY112" s="159">
        <f t="shared" si="242"/>
        <v>1</v>
      </c>
      <c r="CZ112" s="159">
        <f t="shared" si="242"/>
        <v>1</v>
      </c>
      <c r="DA112" s="159">
        <f t="shared" si="242"/>
        <v>1</v>
      </c>
      <c r="DB112" s="159">
        <f t="shared" ref="DB112:EG112" si="243">DC111</f>
        <v>1</v>
      </c>
      <c r="DC112" s="159">
        <f t="shared" si="243"/>
        <v>1</v>
      </c>
      <c r="DD112" s="159">
        <f t="shared" si="243"/>
        <v>1</v>
      </c>
      <c r="DE112" s="159">
        <f t="shared" si="243"/>
        <v>1</v>
      </c>
      <c r="DF112" s="159">
        <f t="shared" si="243"/>
        <v>1</v>
      </c>
      <c r="DG112" s="159">
        <f t="shared" si="243"/>
        <v>1</v>
      </c>
      <c r="DH112" s="159">
        <f t="shared" si="243"/>
        <v>1</v>
      </c>
      <c r="DI112" s="159">
        <f t="shared" si="243"/>
        <v>1</v>
      </c>
      <c r="DJ112" s="159">
        <f t="shared" si="243"/>
        <v>1</v>
      </c>
      <c r="DK112" s="159">
        <f t="shared" si="243"/>
        <v>1</v>
      </c>
      <c r="DL112" s="159">
        <f t="shared" si="243"/>
        <v>1</v>
      </c>
      <c r="DM112" s="159">
        <f t="shared" si="243"/>
        <v>1</v>
      </c>
      <c r="DN112" s="159">
        <f t="shared" si="243"/>
        <v>1</v>
      </c>
      <c r="DO112" s="159">
        <f t="shared" si="243"/>
        <v>1</v>
      </c>
      <c r="DP112" s="159">
        <f t="shared" si="243"/>
        <v>1</v>
      </c>
      <c r="DQ112" s="159">
        <f t="shared" si="243"/>
        <v>1</v>
      </c>
      <c r="DR112" s="159">
        <f t="shared" si="243"/>
        <v>1</v>
      </c>
      <c r="DS112" s="159">
        <f t="shared" si="243"/>
        <v>1</v>
      </c>
      <c r="DT112" s="159">
        <f t="shared" si="243"/>
        <v>1</v>
      </c>
      <c r="DU112" s="159">
        <f t="shared" si="243"/>
        <v>1</v>
      </c>
      <c r="DV112" s="159">
        <f t="shared" si="243"/>
        <v>1</v>
      </c>
      <c r="DW112" s="159">
        <f t="shared" si="243"/>
        <v>1</v>
      </c>
      <c r="DX112" s="159">
        <f t="shared" si="243"/>
        <v>1</v>
      </c>
      <c r="DY112" s="159">
        <f t="shared" si="243"/>
        <v>0</v>
      </c>
      <c r="DZ112" s="159">
        <f t="shared" si="243"/>
        <v>0</v>
      </c>
      <c r="EA112" s="159">
        <f t="shared" si="243"/>
        <v>0</v>
      </c>
      <c r="EB112" s="159">
        <f t="shared" si="243"/>
        <v>0</v>
      </c>
      <c r="EC112" s="159">
        <f t="shared" si="243"/>
        <v>0</v>
      </c>
      <c r="ED112" s="159">
        <f t="shared" si="243"/>
        <v>0</v>
      </c>
      <c r="EE112" s="159">
        <f t="shared" si="243"/>
        <v>0</v>
      </c>
      <c r="EF112" s="159">
        <f t="shared" si="243"/>
        <v>0</v>
      </c>
      <c r="EG112" s="159">
        <f t="shared" si="243"/>
        <v>0</v>
      </c>
      <c r="EH112" s="159">
        <f t="shared" ref="EH112:FM112" si="244">EI111</f>
        <v>0</v>
      </c>
      <c r="EI112" s="159">
        <f t="shared" si="244"/>
        <v>0</v>
      </c>
      <c r="EJ112" s="159">
        <f t="shared" si="244"/>
        <v>0</v>
      </c>
      <c r="EK112" s="159">
        <f t="shared" si="244"/>
        <v>0</v>
      </c>
      <c r="EL112" s="159">
        <f t="shared" si="244"/>
        <v>0</v>
      </c>
      <c r="EM112" s="159">
        <f t="shared" si="244"/>
        <v>0</v>
      </c>
      <c r="EN112" s="159">
        <f t="shared" si="244"/>
        <v>0</v>
      </c>
      <c r="EO112" s="159">
        <f t="shared" si="244"/>
        <v>0</v>
      </c>
      <c r="EP112" s="159">
        <f t="shared" si="244"/>
        <v>0</v>
      </c>
      <c r="EQ112" s="159">
        <f t="shared" si="244"/>
        <v>0</v>
      </c>
      <c r="ER112" s="159">
        <f t="shared" si="244"/>
        <v>0</v>
      </c>
      <c r="ES112" s="159">
        <f t="shared" si="244"/>
        <v>0</v>
      </c>
      <c r="ET112" s="159">
        <f t="shared" si="244"/>
        <v>0</v>
      </c>
      <c r="EU112" s="159">
        <f t="shared" si="244"/>
        <v>0</v>
      </c>
      <c r="EV112" s="159">
        <f t="shared" si="244"/>
        <v>0</v>
      </c>
      <c r="EW112" s="159">
        <f t="shared" si="244"/>
        <v>0</v>
      </c>
      <c r="EX112" s="159">
        <f t="shared" si="244"/>
        <v>0</v>
      </c>
      <c r="EY112" s="159">
        <f t="shared" si="244"/>
        <v>0</v>
      </c>
      <c r="EZ112" s="159">
        <f t="shared" si="244"/>
        <v>0</v>
      </c>
      <c r="FA112" s="159">
        <f t="shared" si="244"/>
        <v>0</v>
      </c>
      <c r="FB112" s="159">
        <f t="shared" si="244"/>
        <v>0</v>
      </c>
      <c r="FC112" s="159">
        <f t="shared" si="244"/>
        <v>0</v>
      </c>
      <c r="FD112" s="159">
        <f t="shared" si="244"/>
        <v>0</v>
      </c>
      <c r="FE112" s="159">
        <f t="shared" si="244"/>
        <v>0</v>
      </c>
      <c r="FF112" s="159">
        <f t="shared" si="244"/>
        <v>0</v>
      </c>
      <c r="FG112" s="159">
        <f t="shared" si="244"/>
        <v>0</v>
      </c>
      <c r="FH112" s="159">
        <f t="shared" si="244"/>
        <v>0</v>
      </c>
      <c r="FI112" s="159">
        <f t="shared" si="244"/>
        <v>0</v>
      </c>
      <c r="FJ112" s="159">
        <f t="shared" si="244"/>
        <v>0</v>
      </c>
      <c r="FK112" s="159">
        <f t="shared" si="244"/>
        <v>0</v>
      </c>
      <c r="FL112" s="159">
        <f t="shared" si="244"/>
        <v>0</v>
      </c>
      <c r="FM112" s="159">
        <f t="shared" si="244"/>
        <v>0</v>
      </c>
      <c r="FN112" s="159">
        <f t="shared" ref="FN112:GJ112" si="245">FO111</f>
        <v>0</v>
      </c>
      <c r="FO112" s="159">
        <f t="shared" si="245"/>
        <v>0</v>
      </c>
      <c r="FP112" s="159">
        <f t="shared" si="245"/>
        <v>0</v>
      </c>
      <c r="FQ112" s="159">
        <f t="shared" si="245"/>
        <v>0</v>
      </c>
      <c r="FR112" s="159">
        <f t="shared" si="245"/>
        <v>0</v>
      </c>
      <c r="FS112" s="159">
        <f t="shared" si="245"/>
        <v>0</v>
      </c>
      <c r="FT112" s="159">
        <f t="shared" si="245"/>
        <v>0</v>
      </c>
      <c r="FU112" s="159">
        <f t="shared" si="245"/>
        <v>0</v>
      </c>
      <c r="FV112" s="159">
        <f t="shared" si="245"/>
        <v>0</v>
      </c>
      <c r="FW112" s="159">
        <f t="shared" si="245"/>
        <v>0</v>
      </c>
      <c r="FX112" s="159">
        <f t="shared" si="245"/>
        <v>0</v>
      </c>
      <c r="FY112" s="159">
        <f t="shared" si="245"/>
        <v>0</v>
      </c>
      <c r="FZ112" s="159">
        <f t="shared" si="245"/>
        <v>0</v>
      </c>
      <c r="GA112" s="159">
        <f t="shared" si="245"/>
        <v>0</v>
      </c>
      <c r="GB112" s="159">
        <f t="shared" si="245"/>
        <v>0</v>
      </c>
      <c r="GC112" s="159">
        <f t="shared" si="245"/>
        <v>0</v>
      </c>
      <c r="GD112" s="159">
        <f t="shared" si="245"/>
        <v>0</v>
      </c>
      <c r="GE112" s="159">
        <f t="shared" si="245"/>
        <v>0</v>
      </c>
      <c r="GF112" s="159">
        <f t="shared" si="245"/>
        <v>0</v>
      </c>
      <c r="GG112" s="159">
        <f t="shared" si="245"/>
        <v>0</v>
      </c>
      <c r="GH112" s="159">
        <f t="shared" si="245"/>
        <v>0</v>
      </c>
      <c r="GI112" s="159">
        <f t="shared" si="245"/>
        <v>0</v>
      </c>
      <c r="GJ112" s="159">
        <f t="shared" si="245"/>
        <v>0</v>
      </c>
    </row>
    <row r="113" spans="1:192" ht="12.75" outlineLevel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</row>
    <row r="114" spans="1:192" outlineLevel="1" x14ac:dyDescent="0.35">
      <c r="B114" s="13" t="s">
        <v>1658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  <c r="CD114" s="33"/>
      <c r="CE114" s="33"/>
      <c r="CF114" s="33"/>
      <c r="CG114" s="33"/>
      <c r="CH114" s="33"/>
      <c r="CI114" s="33"/>
      <c r="CJ114" s="33"/>
      <c r="CK114" s="33"/>
      <c r="CL114" s="33"/>
      <c r="CM114" s="33"/>
      <c r="CN114" s="33"/>
      <c r="CO114" s="33"/>
      <c r="CP114" s="33"/>
      <c r="CQ114" s="33"/>
      <c r="CR114" s="33"/>
      <c r="CS114" s="33"/>
      <c r="CT114" s="33"/>
      <c r="CU114" s="33"/>
      <c r="CV114" s="33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  <c r="DW114" s="33"/>
      <c r="DX114" s="33"/>
      <c r="DY114" s="33"/>
      <c r="DZ114" s="33"/>
      <c r="EA114" s="33"/>
      <c r="EB114" s="33"/>
      <c r="EC114" s="33"/>
      <c r="ED114" s="33"/>
      <c r="EE114" s="33"/>
      <c r="EF114" s="33"/>
      <c r="EG114" s="33"/>
      <c r="EH114" s="33"/>
      <c r="EI114" s="33"/>
      <c r="EJ114" s="33"/>
      <c r="EK114" s="33"/>
      <c r="EL114" s="33"/>
      <c r="EM114" s="33"/>
      <c r="EN114" s="33"/>
      <c r="EO114" s="33"/>
      <c r="EP114" s="33"/>
      <c r="EQ114" s="33"/>
      <c r="ER114" s="33"/>
      <c r="ES114" s="33"/>
      <c r="ET114" s="33"/>
      <c r="EU114" s="33"/>
      <c r="EV114" s="33"/>
      <c r="EW114" s="33"/>
      <c r="EX114" s="33"/>
      <c r="EY114" s="33"/>
      <c r="EZ114" s="33"/>
      <c r="FA114" s="33"/>
      <c r="FB114" s="33"/>
      <c r="FC114" s="33"/>
      <c r="FD114" s="33"/>
      <c r="FE114" s="33"/>
      <c r="FF114" s="33"/>
      <c r="FG114" s="33"/>
      <c r="FH114" s="33"/>
      <c r="FI114" s="33"/>
      <c r="FJ114" s="33"/>
      <c r="FK114" s="33"/>
      <c r="FL114" s="33"/>
      <c r="FM114" s="33"/>
      <c r="FN114" s="33"/>
      <c r="FO114" s="33"/>
      <c r="FP114" s="33"/>
      <c r="FQ114" s="33"/>
      <c r="FR114" s="33"/>
      <c r="FS114" s="33"/>
      <c r="FT114" s="33"/>
      <c r="FU114" s="33"/>
      <c r="FV114" s="33"/>
      <c r="FW114" s="33"/>
      <c r="FX114" s="33"/>
      <c r="FY114" s="33"/>
      <c r="FZ114" s="33"/>
      <c r="GA114" s="33"/>
      <c r="GB114" s="33"/>
      <c r="GC114" s="33"/>
      <c r="GD114" s="33"/>
      <c r="GE114" s="33"/>
      <c r="GF114" s="33"/>
      <c r="GG114" s="33"/>
      <c r="GH114" s="33"/>
      <c r="GI114" s="33"/>
      <c r="GJ114" s="33"/>
    </row>
    <row r="115" spans="1:192" hidden="1" outlineLevel="2" x14ac:dyDescent="0.35">
      <c r="A115" s="47"/>
      <c r="C115" s="48"/>
      <c r="D115" s="49"/>
      <c r="E115" s="248" t="str">
        <f xml:space="preserve"> Time!E$61</f>
        <v>End of construction period date</v>
      </c>
      <c r="F115" s="248">
        <f xml:space="preserve"> Time!F$61</f>
        <v>47483</v>
      </c>
      <c r="G115" s="248" t="str">
        <f xml:space="preserve"> Time!G$61</f>
        <v>date</v>
      </c>
      <c r="H115" s="248">
        <f xml:space="preserve"> Time!H$61</f>
        <v>0</v>
      </c>
      <c r="I115" s="248">
        <f xml:space="preserve"> Time!I$61</f>
        <v>0</v>
      </c>
      <c r="J115" s="248">
        <f xml:space="preserve"> Time!J$61</f>
        <v>0</v>
      </c>
      <c r="K115" s="248">
        <f xml:space="preserve"> Time!K$61</f>
        <v>0</v>
      </c>
      <c r="L115" s="248">
        <f xml:space="preserve"> Time!L$61</f>
        <v>0</v>
      </c>
      <c r="M115" s="248">
        <f xml:space="preserve"> Time!M$61</f>
        <v>0</v>
      </c>
      <c r="N115" s="248">
        <f xml:space="preserve"> Time!N$61</f>
        <v>0</v>
      </c>
      <c r="O115" s="248">
        <f xml:space="preserve"> Time!O$61</f>
        <v>0</v>
      </c>
      <c r="P115" s="248">
        <f xml:space="preserve"> Time!P$61</f>
        <v>0</v>
      </c>
      <c r="Q115" s="248">
        <f xml:space="preserve"> Time!Q$61</f>
        <v>0</v>
      </c>
      <c r="R115" s="248">
        <f xml:space="preserve"> Time!R$61</f>
        <v>0</v>
      </c>
      <c r="S115" s="248">
        <f xml:space="preserve"> Time!S$61</f>
        <v>0</v>
      </c>
      <c r="T115" s="248">
        <f xml:space="preserve"> Time!T$61</f>
        <v>0</v>
      </c>
      <c r="U115" s="248">
        <f xml:space="preserve"> Time!U$61</f>
        <v>0</v>
      </c>
      <c r="V115" s="248">
        <f xml:space="preserve"> Time!V$61</f>
        <v>0</v>
      </c>
      <c r="W115" s="248">
        <f xml:space="preserve"> Time!W$61</f>
        <v>0</v>
      </c>
      <c r="X115" s="248">
        <f xml:space="preserve"> Time!X$61</f>
        <v>0</v>
      </c>
      <c r="Y115" s="248">
        <f xml:space="preserve"> Time!Y$61</f>
        <v>0</v>
      </c>
      <c r="Z115" s="248">
        <f xml:space="preserve"> Time!Z$61</f>
        <v>0</v>
      </c>
      <c r="AA115" s="248">
        <f xml:space="preserve"> Time!AA$61</f>
        <v>0</v>
      </c>
      <c r="AB115" s="248">
        <f xml:space="preserve"> Time!AB$61</f>
        <v>0</v>
      </c>
      <c r="AC115" s="248">
        <f xml:space="preserve"> Time!AC$61</f>
        <v>0</v>
      </c>
      <c r="AD115" s="248">
        <f xml:space="preserve"> Time!AD$61</f>
        <v>0</v>
      </c>
      <c r="AE115" s="248">
        <f xml:space="preserve"> Time!AE$61</f>
        <v>0</v>
      </c>
      <c r="AF115" s="248">
        <f xml:space="preserve"> Time!AF$61</f>
        <v>0</v>
      </c>
      <c r="AG115" s="248">
        <f xml:space="preserve"> Time!AG$61</f>
        <v>0</v>
      </c>
      <c r="AH115" s="248">
        <f xml:space="preserve"> Time!AH$61</f>
        <v>0</v>
      </c>
      <c r="AI115" s="248">
        <f xml:space="preserve"> Time!AI$61</f>
        <v>0</v>
      </c>
      <c r="AJ115" s="248">
        <f xml:space="preserve"> Time!AJ$61</f>
        <v>0</v>
      </c>
      <c r="AK115" s="248">
        <f xml:space="preserve"> Time!AK$61</f>
        <v>0</v>
      </c>
      <c r="AL115" s="248">
        <f xml:space="preserve"> Time!AL$61</f>
        <v>0</v>
      </c>
      <c r="AM115" s="248">
        <f xml:space="preserve"> Time!AM$61</f>
        <v>0</v>
      </c>
      <c r="AN115" s="248">
        <f xml:space="preserve"> Time!AN$61</f>
        <v>0</v>
      </c>
      <c r="AO115" s="248">
        <f xml:space="preserve"> Time!AO$61</f>
        <v>0</v>
      </c>
      <c r="AP115" s="248">
        <f xml:space="preserve"> Time!AP$61</f>
        <v>0</v>
      </c>
      <c r="AQ115" s="248">
        <f xml:space="preserve"> Time!AQ$61</f>
        <v>0</v>
      </c>
      <c r="AR115" s="248">
        <f xml:space="preserve"> Time!AR$61</f>
        <v>0</v>
      </c>
      <c r="AS115" s="248">
        <f xml:space="preserve"> Time!AS$61</f>
        <v>0</v>
      </c>
      <c r="AT115" s="248">
        <f xml:space="preserve"> Time!AT$61</f>
        <v>0</v>
      </c>
      <c r="AU115" s="248">
        <f xml:space="preserve"> Time!AU$61</f>
        <v>0</v>
      </c>
      <c r="AV115" s="248">
        <f xml:space="preserve"> Time!AV$61</f>
        <v>0</v>
      </c>
      <c r="AW115" s="248">
        <f xml:space="preserve"> Time!AW$61</f>
        <v>0</v>
      </c>
      <c r="AX115" s="248">
        <f xml:space="preserve"> Time!AX$61</f>
        <v>0</v>
      </c>
      <c r="AY115" s="248">
        <f xml:space="preserve"> Time!AY$61</f>
        <v>0</v>
      </c>
      <c r="AZ115" s="248">
        <f xml:space="preserve"> Time!AZ$61</f>
        <v>0</v>
      </c>
      <c r="BA115" s="248">
        <f xml:space="preserve"> Time!BA$61</f>
        <v>0</v>
      </c>
      <c r="BB115" s="248">
        <f xml:space="preserve"> Time!BB$61</f>
        <v>0</v>
      </c>
      <c r="BC115" s="248">
        <f xml:space="preserve"> Time!BC$61</f>
        <v>0</v>
      </c>
      <c r="BD115" s="248">
        <f xml:space="preserve"> Time!BD$61</f>
        <v>0</v>
      </c>
      <c r="BE115" s="248">
        <f xml:space="preserve"> Time!BE$61</f>
        <v>0</v>
      </c>
      <c r="BF115" s="248">
        <f xml:space="preserve"> Time!BF$61</f>
        <v>0</v>
      </c>
      <c r="BG115" s="248">
        <f xml:space="preserve"> Time!BG$61</f>
        <v>0</v>
      </c>
      <c r="BH115" s="248">
        <f xml:space="preserve"> Time!BH$61</f>
        <v>0</v>
      </c>
      <c r="BI115" s="248">
        <f xml:space="preserve"> Time!BI$61</f>
        <v>0</v>
      </c>
      <c r="BJ115" s="248">
        <f xml:space="preserve"> Time!BJ$61</f>
        <v>0</v>
      </c>
      <c r="BK115" s="248">
        <f xml:space="preserve"> Time!BK$61</f>
        <v>0</v>
      </c>
      <c r="BL115" s="248">
        <f xml:space="preserve"> Time!BL$61</f>
        <v>0</v>
      </c>
      <c r="BM115" s="248">
        <f xml:space="preserve"> Time!BM$61</f>
        <v>0</v>
      </c>
      <c r="BN115" s="248">
        <f xml:space="preserve"> Time!BN$61</f>
        <v>0</v>
      </c>
      <c r="BO115" s="248">
        <f xml:space="preserve"> Time!BO$61</f>
        <v>0</v>
      </c>
      <c r="BP115" s="248">
        <f xml:space="preserve"> Time!BP$61</f>
        <v>0</v>
      </c>
      <c r="BQ115" s="248">
        <f xml:space="preserve"> Time!BQ$61</f>
        <v>0</v>
      </c>
      <c r="BR115" s="248">
        <f xml:space="preserve"> Time!BR$61</f>
        <v>0</v>
      </c>
      <c r="BS115" s="248">
        <f xml:space="preserve"> Time!BS$61</f>
        <v>0</v>
      </c>
      <c r="BT115" s="248">
        <f xml:space="preserve"> Time!BT$61</f>
        <v>0</v>
      </c>
      <c r="BU115" s="248">
        <f xml:space="preserve"> Time!BU$61</f>
        <v>0</v>
      </c>
      <c r="BV115" s="248">
        <f xml:space="preserve"> Time!BV$61</f>
        <v>0</v>
      </c>
      <c r="BW115" s="248">
        <f xml:space="preserve"> Time!BW$61</f>
        <v>0</v>
      </c>
      <c r="BX115" s="248">
        <f xml:space="preserve"> Time!BX$61</f>
        <v>0</v>
      </c>
      <c r="BY115" s="248">
        <f xml:space="preserve"> Time!BY$61</f>
        <v>0</v>
      </c>
      <c r="BZ115" s="248">
        <f xml:space="preserve"> Time!BZ$61</f>
        <v>0</v>
      </c>
      <c r="CA115" s="248">
        <f xml:space="preserve"> Time!CA$61</f>
        <v>0</v>
      </c>
      <c r="CB115" s="248">
        <f xml:space="preserve"> Time!CB$61</f>
        <v>0</v>
      </c>
      <c r="CC115" s="248">
        <f xml:space="preserve"> Time!CC$61</f>
        <v>0</v>
      </c>
      <c r="CD115" s="248">
        <f xml:space="preserve"> Time!CD$61</f>
        <v>0</v>
      </c>
      <c r="CE115" s="248">
        <f xml:space="preserve"> Time!CE$61</f>
        <v>0</v>
      </c>
      <c r="CF115" s="248">
        <f xml:space="preserve"> Time!CF$61</f>
        <v>0</v>
      </c>
      <c r="CG115" s="248">
        <f xml:space="preserve"> Time!CG$61</f>
        <v>0</v>
      </c>
      <c r="CH115" s="248">
        <f xml:space="preserve"> Time!CH$61</f>
        <v>0</v>
      </c>
      <c r="CI115" s="248">
        <f xml:space="preserve"> Time!CI$61</f>
        <v>0</v>
      </c>
      <c r="CJ115" s="248">
        <f xml:space="preserve"> Time!CJ$61</f>
        <v>0</v>
      </c>
      <c r="CK115" s="248">
        <f xml:space="preserve"> Time!CK$61</f>
        <v>0</v>
      </c>
      <c r="CL115" s="248">
        <f xml:space="preserve"> Time!CL$61</f>
        <v>0</v>
      </c>
      <c r="CM115" s="248">
        <f xml:space="preserve"> Time!CM$61</f>
        <v>0</v>
      </c>
      <c r="CN115" s="248">
        <f xml:space="preserve"> Time!CN$61</f>
        <v>0</v>
      </c>
      <c r="CO115" s="248">
        <f xml:space="preserve"> Time!CO$61</f>
        <v>0</v>
      </c>
      <c r="CP115" s="248">
        <f xml:space="preserve"> Time!CP$61</f>
        <v>0</v>
      </c>
      <c r="CQ115" s="248">
        <f xml:space="preserve"> Time!CQ$61</f>
        <v>0</v>
      </c>
      <c r="CR115" s="248">
        <f xml:space="preserve"> Time!CR$61</f>
        <v>0</v>
      </c>
      <c r="CS115" s="248">
        <f xml:space="preserve"> Time!CS$61</f>
        <v>0</v>
      </c>
      <c r="CT115" s="248">
        <f xml:space="preserve"> Time!CT$61</f>
        <v>0</v>
      </c>
      <c r="CU115" s="248">
        <f xml:space="preserve"> Time!CU$61</f>
        <v>0</v>
      </c>
      <c r="CV115" s="248">
        <f xml:space="preserve"> Time!CV$61</f>
        <v>0</v>
      </c>
      <c r="CW115" s="248">
        <f xml:space="preserve"> Time!CW$61</f>
        <v>0</v>
      </c>
      <c r="CX115" s="248">
        <f xml:space="preserve"> Time!CX$61</f>
        <v>0</v>
      </c>
      <c r="CY115" s="248">
        <f xml:space="preserve"> Time!CY$61</f>
        <v>0</v>
      </c>
      <c r="CZ115" s="248">
        <f xml:space="preserve"> Time!CZ$61</f>
        <v>0</v>
      </c>
      <c r="DA115" s="248">
        <f xml:space="preserve"> Time!DA$61</f>
        <v>0</v>
      </c>
      <c r="DB115" s="248">
        <f xml:space="preserve"> Time!DB$61</f>
        <v>0</v>
      </c>
      <c r="DC115" s="248">
        <f xml:space="preserve"> Time!DC$61</f>
        <v>0</v>
      </c>
      <c r="DD115" s="248">
        <f xml:space="preserve"> Time!DD$61</f>
        <v>0</v>
      </c>
      <c r="DE115" s="248">
        <f xml:space="preserve"> Time!DE$61</f>
        <v>0</v>
      </c>
      <c r="DF115" s="248">
        <f xml:space="preserve"> Time!DF$61</f>
        <v>0</v>
      </c>
      <c r="DG115" s="248">
        <f xml:space="preserve"> Time!DG$61</f>
        <v>0</v>
      </c>
      <c r="DH115" s="248">
        <f xml:space="preserve"> Time!DH$61</f>
        <v>0</v>
      </c>
      <c r="DI115" s="248">
        <f xml:space="preserve"> Time!DI$61</f>
        <v>0</v>
      </c>
      <c r="DJ115" s="248">
        <f xml:space="preserve"> Time!DJ$61</f>
        <v>0</v>
      </c>
      <c r="DK115" s="248">
        <f xml:space="preserve"> Time!DK$61</f>
        <v>0</v>
      </c>
      <c r="DL115" s="248">
        <f xml:space="preserve"> Time!DL$61</f>
        <v>0</v>
      </c>
      <c r="DM115" s="248">
        <f xml:space="preserve"> Time!DM$61</f>
        <v>0</v>
      </c>
      <c r="DN115" s="248">
        <f xml:space="preserve"> Time!DN$61</f>
        <v>0</v>
      </c>
      <c r="DO115" s="248">
        <f xml:space="preserve"> Time!DO$61</f>
        <v>0</v>
      </c>
      <c r="DP115" s="248">
        <f xml:space="preserve"> Time!DP$61</f>
        <v>0</v>
      </c>
      <c r="DQ115" s="248">
        <f xml:space="preserve"> Time!DQ$61</f>
        <v>0</v>
      </c>
      <c r="DR115" s="248">
        <f xml:space="preserve"> Time!DR$61</f>
        <v>0</v>
      </c>
      <c r="DS115" s="248">
        <f xml:space="preserve"> Time!DS$61</f>
        <v>0</v>
      </c>
      <c r="DT115" s="248">
        <f xml:space="preserve"> Time!DT$61</f>
        <v>0</v>
      </c>
      <c r="DU115" s="248">
        <f xml:space="preserve"> Time!DU$61</f>
        <v>0</v>
      </c>
      <c r="DV115" s="248">
        <f xml:space="preserve"> Time!DV$61</f>
        <v>0</v>
      </c>
      <c r="DW115" s="248">
        <f xml:space="preserve"> Time!DW$61</f>
        <v>0</v>
      </c>
      <c r="DX115" s="248">
        <f xml:space="preserve"> Time!DX$61</f>
        <v>0</v>
      </c>
      <c r="DY115" s="248">
        <f xml:space="preserve"> Time!DY$61</f>
        <v>0</v>
      </c>
      <c r="DZ115" s="248">
        <f xml:space="preserve"> Time!DZ$61</f>
        <v>0</v>
      </c>
      <c r="EA115" s="248">
        <f xml:space="preserve"> Time!EA$61</f>
        <v>0</v>
      </c>
      <c r="EB115" s="248">
        <f xml:space="preserve"> Time!EB$61</f>
        <v>0</v>
      </c>
      <c r="EC115" s="248">
        <f xml:space="preserve"> Time!EC$61</f>
        <v>0</v>
      </c>
      <c r="ED115" s="248">
        <f xml:space="preserve"> Time!ED$61</f>
        <v>0</v>
      </c>
      <c r="EE115" s="248">
        <f xml:space="preserve"> Time!EE$61</f>
        <v>0</v>
      </c>
      <c r="EF115" s="248">
        <f xml:space="preserve"> Time!EF$61</f>
        <v>0</v>
      </c>
      <c r="EG115" s="248">
        <f xml:space="preserve"> Time!EG$61</f>
        <v>0</v>
      </c>
      <c r="EH115" s="248">
        <f xml:space="preserve"> Time!EH$61</f>
        <v>0</v>
      </c>
      <c r="EI115" s="248">
        <f xml:space="preserve"> Time!EI$61</f>
        <v>0</v>
      </c>
      <c r="EJ115" s="248">
        <f xml:space="preserve"> Time!EJ$61</f>
        <v>0</v>
      </c>
      <c r="EK115" s="248">
        <f xml:space="preserve"> Time!EK$61</f>
        <v>0</v>
      </c>
      <c r="EL115" s="248">
        <f xml:space="preserve"> Time!EL$61</f>
        <v>0</v>
      </c>
      <c r="EM115" s="248">
        <f xml:space="preserve"> Time!EM$61</f>
        <v>0</v>
      </c>
      <c r="EN115" s="248">
        <f xml:space="preserve"> Time!EN$61</f>
        <v>0</v>
      </c>
      <c r="EO115" s="248">
        <f xml:space="preserve"> Time!EO$61</f>
        <v>0</v>
      </c>
      <c r="EP115" s="248">
        <f xml:space="preserve"> Time!EP$61</f>
        <v>0</v>
      </c>
      <c r="EQ115" s="248">
        <f xml:space="preserve"> Time!EQ$61</f>
        <v>0</v>
      </c>
      <c r="ER115" s="248">
        <f xml:space="preserve"> Time!ER$61</f>
        <v>0</v>
      </c>
      <c r="ES115" s="248">
        <f xml:space="preserve"> Time!ES$61</f>
        <v>0</v>
      </c>
      <c r="ET115" s="248">
        <f xml:space="preserve"> Time!ET$61</f>
        <v>0</v>
      </c>
      <c r="EU115" s="248">
        <f xml:space="preserve"> Time!EU$61</f>
        <v>0</v>
      </c>
      <c r="EV115" s="248">
        <f xml:space="preserve"> Time!EV$61</f>
        <v>0</v>
      </c>
      <c r="EW115" s="248">
        <f xml:space="preserve"> Time!EW$61</f>
        <v>0</v>
      </c>
      <c r="EX115" s="248">
        <f xml:space="preserve"> Time!EX$61</f>
        <v>0</v>
      </c>
      <c r="EY115" s="248">
        <f xml:space="preserve"> Time!EY$61</f>
        <v>0</v>
      </c>
      <c r="EZ115" s="248">
        <f xml:space="preserve"> Time!EZ$61</f>
        <v>0</v>
      </c>
      <c r="FA115" s="248">
        <f xml:space="preserve"> Time!FA$61</f>
        <v>0</v>
      </c>
      <c r="FB115" s="248">
        <f xml:space="preserve"> Time!FB$61</f>
        <v>0</v>
      </c>
      <c r="FC115" s="248">
        <f xml:space="preserve"> Time!FC$61</f>
        <v>0</v>
      </c>
      <c r="FD115" s="248">
        <f xml:space="preserve"> Time!FD$61</f>
        <v>0</v>
      </c>
      <c r="FE115" s="248">
        <f xml:space="preserve"> Time!FE$61</f>
        <v>0</v>
      </c>
      <c r="FF115" s="248">
        <f xml:space="preserve"> Time!FF$61</f>
        <v>0</v>
      </c>
      <c r="FG115" s="248">
        <f xml:space="preserve"> Time!FG$61</f>
        <v>0</v>
      </c>
      <c r="FH115" s="248">
        <f xml:space="preserve"> Time!FH$61</f>
        <v>0</v>
      </c>
      <c r="FI115" s="248">
        <f xml:space="preserve"> Time!FI$61</f>
        <v>0</v>
      </c>
      <c r="FJ115" s="248">
        <f xml:space="preserve"> Time!FJ$61</f>
        <v>0</v>
      </c>
      <c r="FK115" s="248">
        <f xml:space="preserve"> Time!FK$61</f>
        <v>0</v>
      </c>
      <c r="FL115" s="248">
        <f xml:space="preserve"> Time!FL$61</f>
        <v>0</v>
      </c>
      <c r="FM115" s="248">
        <f xml:space="preserve"> Time!FM$61</f>
        <v>0</v>
      </c>
      <c r="FN115" s="248">
        <f xml:space="preserve"> Time!FN$61</f>
        <v>0</v>
      </c>
      <c r="FO115" s="248">
        <f xml:space="preserve"> Time!FO$61</f>
        <v>0</v>
      </c>
      <c r="FP115" s="248">
        <f xml:space="preserve"> Time!FP$61</f>
        <v>0</v>
      </c>
      <c r="FQ115" s="248">
        <f xml:space="preserve"> Time!FQ$61</f>
        <v>0</v>
      </c>
      <c r="FR115" s="248">
        <f xml:space="preserve"> Time!FR$61</f>
        <v>0</v>
      </c>
      <c r="FS115" s="248">
        <f xml:space="preserve"> Time!FS$61</f>
        <v>0</v>
      </c>
      <c r="FT115" s="248">
        <f xml:space="preserve"> Time!FT$61</f>
        <v>0</v>
      </c>
      <c r="FU115" s="248">
        <f xml:space="preserve"> Time!FU$61</f>
        <v>0</v>
      </c>
      <c r="FV115" s="248">
        <f xml:space="preserve"> Time!FV$61</f>
        <v>0</v>
      </c>
      <c r="FW115" s="248">
        <f xml:space="preserve"> Time!FW$61</f>
        <v>0</v>
      </c>
      <c r="FX115" s="248">
        <f xml:space="preserve"> Time!FX$61</f>
        <v>0</v>
      </c>
      <c r="FY115" s="248">
        <f xml:space="preserve"> Time!FY$61</f>
        <v>0</v>
      </c>
      <c r="FZ115" s="248">
        <f xml:space="preserve"> Time!FZ$61</f>
        <v>0</v>
      </c>
      <c r="GA115" s="248">
        <f xml:space="preserve"> Time!GA$61</f>
        <v>0</v>
      </c>
      <c r="GB115" s="248">
        <f xml:space="preserve"> Time!GB$61</f>
        <v>0</v>
      </c>
      <c r="GC115" s="248">
        <f xml:space="preserve"> Time!GC$61</f>
        <v>0</v>
      </c>
      <c r="GD115" s="248">
        <f xml:space="preserve"> Time!GD$61</f>
        <v>0</v>
      </c>
      <c r="GE115" s="248">
        <f xml:space="preserve"> Time!GE$61</f>
        <v>0</v>
      </c>
      <c r="GF115" s="248">
        <f xml:space="preserve"> Time!GF$61</f>
        <v>0</v>
      </c>
      <c r="GG115" s="248">
        <f xml:space="preserve"> Time!GG$61</f>
        <v>0</v>
      </c>
      <c r="GH115" s="248">
        <f xml:space="preserve"> Time!GH$61</f>
        <v>0</v>
      </c>
      <c r="GI115" s="248">
        <f xml:space="preserve"> Time!GI$61</f>
        <v>0</v>
      </c>
      <c r="GJ115" s="248">
        <f xml:space="preserve"> Time!GJ$61</f>
        <v>0</v>
      </c>
    </row>
    <row r="116" spans="1:192" s="523" customFormat="1" hidden="1" outlineLevel="2" x14ac:dyDescent="0.35">
      <c r="A116" s="547"/>
      <c r="B116" s="547"/>
      <c r="C116" s="548"/>
      <c r="D116" s="549"/>
      <c r="E116" s="581" t="str">
        <f xml:space="preserve"> InpC!E$132</f>
        <v>Useful life of asset</v>
      </c>
      <c r="F116" s="581">
        <f xml:space="preserve"> InpC!F$132</f>
        <v>25</v>
      </c>
      <c r="G116" s="581" t="str">
        <f xml:space="preserve"> InpC!G$132</f>
        <v>years</v>
      </c>
      <c r="H116" s="595"/>
      <c r="I116" s="595"/>
      <c r="J116" s="595"/>
      <c r="K116" s="595"/>
      <c r="L116" s="595"/>
      <c r="M116" s="595"/>
      <c r="N116" s="595"/>
      <c r="O116" s="595"/>
      <c r="P116" s="595"/>
      <c r="Q116" s="595"/>
      <c r="R116" s="595"/>
      <c r="S116" s="595"/>
      <c r="T116" s="595"/>
      <c r="U116" s="595"/>
      <c r="V116" s="595"/>
      <c r="W116" s="595"/>
      <c r="X116" s="595"/>
      <c r="Y116" s="595"/>
      <c r="Z116" s="595"/>
      <c r="AA116" s="595"/>
      <c r="AB116" s="595"/>
      <c r="AC116" s="595"/>
      <c r="AD116" s="595"/>
      <c r="AE116" s="595"/>
      <c r="AF116" s="595"/>
      <c r="AG116" s="595"/>
      <c r="AH116" s="595"/>
      <c r="AI116" s="595"/>
      <c r="AJ116" s="595"/>
      <c r="AK116" s="595"/>
      <c r="AL116" s="595"/>
      <c r="AM116" s="595"/>
      <c r="AN116" s="595"/>
      <c r="AO116" s="595"/>
      <c r="AP116" s="595"/>
      <c r="AQ116" s="595"/>
      <c r="AR116" s="595"/>
      <c r="AS116" s="595"/>
      <c r="AT116" s="595"/>
      <c r="AU116" s="595"/>
      <c r="AV116" s="595"/>
      <c r="AW116" s="595"/>
      <c r="AX116" s="595"/>
      <c r="AY116" s="595"/>
      <c r="AZ116" s="595"/>
      <c r="BA116" s="595"/>
      <c r="BB116" s="595"/>
      <c r="BC116" s="595"/>
      <c r="BD116" s="595"/>
      <c r="BE116" s="595"/>
      <c r="BF116" s="595"/>
      <c r="BG116" s="595"/>
      <c r="BH116" s="595"/>
      <c r="BI116" s="595"/>
      <c r="BJ116" s="595"/>
      <c r="BK116" s="595"/>
      <c r="BL116" s="595"/>
      <c r="BM116" s="595"/>
      <c r="BN116" s="595"/>
      <c r="BO116" s="595"/>
      <c r="BP116" s="595"/>
      <c r="BQ116" s="595"/>
      <c r="BR116" s="595"/>
      <c r="BS116" s="595"/>
      <c r="BT116" s="595"/>
      <c r="BU116" s="595"/>
      <c r="BV116" s="595"/>
      <c r="BW116" s="595"/>
      <c r="BX116" s="595"/>
      <c r="BY116" s="595"/>
      <c r="BZ116" s="595"/>
      <c r="CA116" s="595"/>
      <c r="CB116" s="595"/>
      <c r="CC116" s="595"/>
      <c r="CD116" s="595"/>
      <c r="CE116" s="595"/>
      <c r="CF116" s="595"/>
      <c r="CG116" s="595"/>
      <c r="CH116" s="595"/>
      <c r="CI116" s="595"/>
      <c r="CJ116" s="595"/>
      <c r="CK116" s="595"/>
      <c r="CL116" s="595"/>
      <c r="CM116" s="595"/>
      <c r="CN116" s="595"/>
      <c r="CO116" s="595"/>
      <c r="CP116" s="595"/>
      <c r="CQ116" s="595"/>
      <c r="CR116" s="595"/>
      <c r="CS116" s="595"/>
      <c r="CT116" s="595"/>
      <c r="CU116" s="595"/>
      <c r="CV116" s="595"/>
      <c r="CW116" s="595"/>
      <c r="CX116" s="595"/>
      <c r="CY116" s="595"/>
      <c r="CZ116" s="595"/>
      <c r="DA116" s="595"/>
      <c r="DB116" s="595"/>
      <c r="DC116" s="595"/>
      <c r="DD116" s="595"/>
      <c r="DE116" s="595"/>
      <c r="DF116" s="595"/>
      <c r="DG116" s="595"/>
      <c r="DH116" s="595"/>
      <c r="DI116" s="595"/>
      <c r="DJ116" s="595"/>
      <c r="DK116" s="595"/>
      <c r="DL116" s="595"/>
      <c r="DM116" s="595"/>
      <c r="DN116" s="595"/>
      <c r="DO116" s="595"/>
      <c r="DP116" s="595"/>
      <c r="DQ116" s="595"/>
      <c r="DR116" s="595"/>
      <c r="DS116" s="595"/>
      <c r="DT116" s="595"/>
      <c r="DU116" s="595"/>
      <c r="DV116" s="595"/>
      <c r="DW116" s="595"/>
      <c r="DX116" s="595"/>
      <c r="DY116" s="595"/>
      <c r="DZ116" s="595"/>
      <c r="EA116" s="595"/>
      <c r="EB116" s="595"/>
      <c r="EC116" s="595"/>
      <c r="ED116" s="595"/>
      <c r="EE116" s="595"/>
      <c r="EF116" s="595"/>
      <c r="EG116" s="595"/>
      <c r="EH116" s="595"/>
      <c r="EI116" s="595"/>
      <c r="EJ116" s="595"/>
      <c r="EK116" s="595"/>
      <c r="EL116" s="595"/>
      <c r="EM116" s="595"/>
      <c r="EN116" s="595"/>
      <c r="EO116" s="595"/>
      <c r="EP116" s="595"/>
      <c r="EQ116" s="595"/>
      <c r="ER116" s="595"/>
      <c r="ES116" s="595"/>
      <c r="ET116" s="595"/>
      <c r="EU116" s="595"/>
      <c r="EV116" s="595"/>
      <c r="EW116" s="595"/>
      <c r="EX116" s="595"/>
      <c r="EY116" s="595"/>
      <c r="EZ116" s="595"/>
      <c r="FA116" s="595"/>
      <c r="FB116" s="595"/>
      <c r="FC116" s="595"/>
      <c r="FD116" s="595"/>
      <c r="FE116" s="595"/>
      <c r="FF116" s="595"/>
      <c r="FG116" s="595"/>
      <c r="FH116" s="595"/>
      <c r="FI116" s="595"/>
      <c r="FJ116" s="595"/>
      <c r="FK116" s="595"/>
      <c r="FL116" s="595"/>
      <c r="FM116" s="595"/>
      <c r="FN116" s="595"/>
      <c r="FO116" s="595"/>
      <c r="FP116" s="595"/>
      <c r="FQ116" s="595"/>
      <c r="FR116" s="595"/>
      <c r="FS116" s="595"/>
      <c r="FT116" s="595"/>
      <c r="FU116" s="595"/>
      <c r="FV116" s="595"/>
      <c r="FW116" s="595"/>
      <c r="FX116" s="595"/>
      <c r="FY116" s="595"/>
      <c r="FZ116" s="595"/>
      <c r="GA116" s="595"/>
      <c r="GB116" s="595"/>
      <c r="GC116" s="595"/>
      <c r="GD116" s="595"/>
      <c r="GE116" s="595"/>
      <c r="GF116" s="595"/>
      <c r="GG116" s="595"/>
      <c r="GH116" s="595"/>
      <c r="GI116" s="595"/>
      <c r="GJ116" s="595"/>
    </row>
    <row r="117" spans="1:192" hidden="1" outlineLevel="2" x14ac:dyDescent="0.35">
      <c r="A117" s="66"/>
      <c r="B117" s="66"/>
      <c r="C117" s="67"/>
      <c r="D117" s="68"/>
      <c r="E117" s="68" t="str">
        <f xml:space="preserve"> InpC!E$141</f>
        <v>Months in year</v>
      </c>
      <c r="F117" s="68">
        <f xml:space="preserve"> InpC!F$141</f>
        <v>12</v>
      </c>
      <c r="G117" s="68" t="str">
        <f xml:space="preserve"> InpC!G$141</f>
        <v>months</v>
      </c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  <c r="BK117" s="68"/>
      <c r="BL117" s="68"/>
      <c r="BM117" s="68"/>
      <c r="BN117" s="68"/>
      <c r="BO117" s="68"/>
      <c r="BP117" s="68"/>
      <c r="BQ117" s="68"/>
      <c r="BR117" s="68"/>
      <c r="BS117" s="68"/>
      <c r="BT117" s="68"/>
      <c r="BU117" s="68"/>
      <c r="BV117" s="68"/>
      <c r="BW117" s="68"/>
      <c r="BX117" s="68"/>
      <c r="BY117" s="68"/>
      <c r="BZ117" s="68"/>
      <c r="CA117" s="68"/>
      <c r="CB117" s="68"/>
      <c r="CC117" s="68"/>
      <c r="CD117" s="68"/>
      <c r="CE117" s="68"/>
      <c r="CF117" s="68"/>
      <c r="CG117" s="68"/>
      <c r="CH117" s="68"/>
      <c r="CI117" s="68"/>
      <c r="CJ117" s="68"/>
      <c r="CK117" s="68"/>
      <c r="CL117" s="68"/>
      <c r="CM117" s="68"/>
      <c r="CN117" s="68"/>
      <c r="CO117" s="68"/>
      <c r="CP117" s="68"/>
      <c r="CQ117" s="68"/>
      <c r="CR117" s="68"/>
      <c r="CS117" s="68"/>
      <c r="CT117" s="68"/>
      <c r="CU117" s="68"/>
      <c r="CV117" s="68"/>
      <c r="CW117" s="68"/>
      <c r="CX117" s="68"/>
      <c r="CY117" s="68"/>
      <c r="CZ117" s="68"/>
      <c r="DA117" s="68"/>
      <c r="DB117" s="68"/>
      <c r="DC117" s="68"/>
      <c r="DD117" s="68"/>
      <c r="DE117" s="68"/>
      <c r="DF117" s="68"/>
      <c r="DG117" s="68"/>
      <c r="DH117" s="68"/>
      <c r="DI117" s="68"/>
      <c r="DJ117" s="68"/>
      <c r="DK117" s="68"/>
      <c r="DL117" s="68"/>
      <c r="DM117" s="68"/>
      <c r="DN117" s="68"/>
      <c r="DO117" s="68"/>
      <c r="DP117" s="68"/>
      <c r="DQ117" s="68"/>
      <c r="DR117" s="68"/>
      <c r="DS117" s="68"/>
      <c r="DT117" s="68"/>
      <c r="DU117" s="68"/>
      <c r="DV117" s="68"/>
      <c r="DW117" s="68"/>
      <c r="DX117" s="68"/>
      <c r="DY117" s="68"/>
      <c r="DZ117" s="68"/>
      <c r="EA117" s="68"/>
      <c r="EB117" s="68"/>
      <c r="EC117" s="68"/>
      <c r="ED117" s="68"/>
      <c r="EE117" s="68"/>
      <c r="EF117" s="68"/>
      <c r="EG117" s="68"/>
      <c r="EH117" s="68"/>
      <c r="EI117" s="68"/>
      <c r="EJ117" s="68"/>
      <c r="EK117" s="68"/>
      <c r="EL117" s="68"/>
      <c r="EM117" s="68"/>
      <c r="EN117" s="68"/>
      <c r="EO117" s="68"/>
      <c r="EP117" s="68"/>
      <c r="EQ117" s="68"/>
      <c r="ER117" s="68"/>
      <c r="ES117" s="68"/>
      <c r="ET117" s="68"/>
      <c r="EU117" s="68"/>
      <c r="EV117" s="68"/>
      <c r="EW117" s="68"/>
      <c r="EX117" s="68"/>
      <c r="EY117" s="68"/>
      <c r="EZ117" s="68"/>
      <c r="FA117" s="68"/>
      <c r="FB117" s="68"/>
      <c r="FC117" s="68"/>
      <c r="FD117" s="68"/>
      <c r="FE117" s="68"/>
      <c r="FF117" s="68"/>
      <c r="FG117" s="68"/>
      <c r="FH117" s="68"/>
      <c r="FI117" s="68"/>
      <c r="FJ117" s="68"/>
      <c r="FK117" s="68"/>
      <c r="FL117" s="68"/>
      <c r="FM117" s="68"/>
      <c r="FN117" s="68"/>
      <c r="FO117" s="68"/>
      <c r="FP117" s="68"/>
      <c r="FQ117" s="68"/>
      <c r="FR117" s="68"/>
      <c r="FS117" s="68"/>
      <c r="FT117" s="68"/>
      <c r="FU117" s="68"/>
      <c r="FV117" s="68"/>
      <c r="FW117" s="68"/>
      <c r="FX117" s="68"/>
      <c r="FY117" s="68"/>
      <c r="FZ117" s="68"/>
      <c r="GA117" s="68"/>
      <c r="GB117" s="68"/>
      <c r="GC117" s="68"/>
      <c r="GD117" s="68"/>
      <c r="GE117" s="68"/>
      <c r="GF117" s="68"/>
      <c r="GG117" s="68"/>
      <c r="GH117" s="68"/>
      <c r="GI117" s="68"/>
      <c r="GJ117" s="68"/>
    </row>
    <row r="118" spans="1:192" hidden="1" outlineLevel="2" x14ac:dyDescent="0.35">
      <c r="A118" s="63"/>
      <c r="B118" s="63"/>
      <c r="C118" s="64"/>
      <c r="D118" s="65"/>
      <c r="E118" s="23" t="s">
        <v>1659</v>
      </c>
      <c r="F118" s="23">
        <f xml:space="preserve"> EOMONTH(F115, (F116 * F117))</f>
        <v>56614</v>
      </c>
      <c r="G118" s="23" t="s">
        <v>6</v>
      </c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  <c r="DH118" s="23"/>
      <c r="DI118" s="23"/>
      <c r="DJ118" s="23"/>
      <c r="DK118" s="23"/>
      <c r="DL118" s="23"/>
      <c r="DM118" s="23"/>
      <c r="DN118" s="23"/>
      <c r="DO118" s="23"/>
      <c r="DP118" s="23"/>
      <c r="DQ118" s="23"/>
      <c r="DR118" s="23"/>
      <c r="DS118" s="23"/>
      <c r="DT118" s="23"/>
      <c r="DU118" s="23"/>
      <c r="DV118" s="23"/>
      <c r="DW118" s="23"/>
      <c r="DX118" s="23"/>
      <c r="DY118" s="23"/>
      <c r="DZ118" s="23"/>
      <c r="EA118" s="23"/>
      <c r="EB118" s="23"/>
      <c r="EC118" s="23"/>
      <c r="ED118" s="23"/>
      <c r="EE118" s="23"/>
      <c r="EF118" s="23"/>
      <c r="EG118" s="23"/>
      <c r="EH118" s="23"/>
      <c r="EI118" s="23"/>
      <c r="EJ118" s="23"/>
      <c r="EK118" s="23"/>
      <c r="EL118" s="23"/>
      <c r="EM118" s="23"/>
      <c r="EN118" s="23"/>
      <c r="EO118" s="23"/>
      <c r="EP118" s="23"/>
      <c r="EQ118" s="23"/>
      <c r="ER118" s="23"/>
      <c r="ES118" s="23"/>
      <c r="ET118" s="23"/>
      <c r="EU118" s="23"/>
      <c r="EV118" s="23"/>
      <c r="EW118" s="23"/>
      <c r="EX118" s="23"/>
      <c r="EY118" s="23"/>
      <c r="EZ118" s="23"/>
      <c r="FA118" s="23"/>
      <c r="FB118" s="23"/>
      <c r="FC118" s="23"/>
      <c r="FD118" s="23"/>
      <c r="FE118" s="23"/>
      <c r="FF118" s="23"/>
      <c r="FG118" s="23"/>
      <c r="FH118" s="23"/>
      <c r="FI118" s="23"/>
      <c r="FJ118" s="23"/>
      <c r="FK118" s="23"/>
      <c r="FL118" s="23"/>
      <c r="FM118" s="23"/>
      <c r="FN118" s="23"/>
      <c r="FO118" s="23"/>
      <c r="FP118" s="23"/>
      <c r="FQ118" s="23"/>
      <c r="FR118" s="23"/>
      <c r="FS118" s="23"/>
      <c r="FT118" s="23"/>
      <c r="FU118" s="23"/>
      <c r="FV118" s="23"/>
      <c r="FW118" s="23"/>
      <c r="FX118" s="23"/>
      <c r="FY118" s="23"/>
      <c r="FZ118" s="23"/>
      <c r="GA118" s="23"/>
      <c r="GB118" s="23"/>
      <c r="GC118" s="23"/>
      <c r="GD118" s="23"/>
      <c r="GE118" s="23"/>
      <c r="GF118" s="23"/>
      <c r="GG118" s="23"/>
      <c r="GH118" s="23"/>
      <c r="GI118" s="23"/>
      <c r="GJ118" s="23"/>
    </row>
    <row r="119" spans="1:192" hidden="1" outlineLevel="2" x14ac:dyDescent="0.35">
      <c r="E119" s="6"/>
      <c r="F119" s="6"/>
      <c r="G119" s="6"/>
      <c r="H119" s="6"/>
      <c r="I119" s="62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</row>
    <row r="120" spans="1:192" hidden="1" outlineLevel="2" x14ac:dyDescent="0.35">
      <c r="A120" s="47"/>
      <c r="B120" s="47"/>
      <c r="C120" s="48"/>
      <c r="D120" s="60"/>
      <c r="E120" s="23" t="str">
        <f xml:space="preserve"> E$118</f>
        <v>End of useful life of asset</v>
      </c>
      <c r="F120" s="23">
        <f xml:space="preserve"> F$118</f>
        <v>56614</v>
      </c>
      <c r="G120" s="23" t="str">
        <f xml:space="preserve"> G$118</f>
        <v>date</v>
      </c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3"/>
      <c r="CN120" s="23"/>
      <c r="CO120" s="23"/>
      <c r="CP120" s="23"/>
      <c r="CQ120" s="23"/>
      <c r="CR120" s="23"/>
      <c r="CS120" s="23"/>
      <c r="CT120" s="23"/>
      <c r="CU120" s="23"/>
      <c r="CV120" s="23"/>
      <c r="CW120" s="23"/>
      <c r="CX120" s="23"/>
      <c r="CY120" s="23"/>
      <c r="CZ120" s="23"/>
      <c r="DA120" s="23"/>
      <c r="DB120" s="23"/>
      <c r="DC120" s="23"/>
      <c r="DD120" s="23"/>
      <c r="DE120" s="23"/>
      <c r="DF120" s="23"/>
      <c r="DG120" s="23"/>
      <c r="DH120" s="23"/>
      <c r="DI120" s="23"/>
      <c r="DJ120" s="23"/>
      <c r="DK120" s="23"/>
      <c r="DL120" s="23"/>
      <c r="DM120" s="23"/>
      <c r="DN120" s="23"/>
      <c r="DO120" s="23"/>
      <c r="DP120" s="23"/>
      <c r="DQ120" s="23"/>
      <c r="DR120" s="23"/>
      <c r="DS120" s="23"/>
      <c r="DT120" s="23"/>
      <c r="DU120" s="23"/>
      <c r="DV120" s="23"/>
      <c r="DW120" s="23"/>
      <c r="DX120" s="23"/>
      <c r="DY120" s="23"/>
      <c r="DZ120" s="23"/>
      <c r="EA120" s="23"/>
      <c r="EB120" s="23"/>
      <c r="EC120" s="23"/>
      <c r="ED120" s="23"/>
      <c r="EE120" s="23"/>
      <c r="EF120" s="23"/>
      <c r="EG120" s="23"/>
      <c r="EH120" s="23"/>
      <c r="EI120" s="23"/>
      <c r="EJ120" s="23"/>
      <c r="EK120" s="23"/>
      <c r="EL120" s="23"/>
      <c r="EM120" s="23"/>
      <c r="EN120" s="23"/>
      <c r="EO120" s="23"/>
      <c r="EP120" s="23"/>
      <c r="EQ120" s="23"/>
      <c r="ER120" s="23"/>
      <c r="ES120" s="23"/>
      <c r="ET120" s="23"/>
      <c r="EU120" s="23"/>
      <c r="EV120" s="23"/>
      <c r="EW120" s="23"/>
      <c r="EX120" s="23"/>
      <c r="EY120" s="23"/>
      <c r="EZ120" s="23"/>
      <c r="FA120" s="23"/>
      <c r="FB120" s="23"/>
      <c r="FC120" s="23"/>
      <c r="FD120" s="23"/>
      <c r="FE120" s="23"/>
      <c r="FF120" s="23"/>
      <c r="FG120" s="23"/>
      <c r="FH120" s="23"/>
      <c r="FI120" s="23"/>
      <c r="FJ120" s="23"/>
      <c r="FK120" s="23"/>
      <c r="FL120" s="23"/>
      <c r="FM120" s="23"/>
      <c r="FN120" s="23"/>
      <c r="FO120" s="23"/>
      <c r="FP120" s="23"/>
      <c r="FQ120" s="23"/>
      <c r="FR120" s="23"/>
      <c r="FS120" s="23"/>
      <c r="FT120" s="23"/>
      <c r="FU120" s="23"/>
      <c r="FV120" s="23"/>
      <c r="FW120" s="23"/>
      <c r="FX120" s="23"/>
      <c r="FY120" s="23"/>
      <c r="FZ120" s="23"/>
      <c r="GA120" s="23"/>
      <c r="GB120" s="23"/>
      <c r="GC120" s="23"/>
      <c r="GD120" s="23"/>
      <c r="GE120" s="23"/>
      <c r="GF120" s="23"/>
      <c r="GG120" s="23"/>
      <c r="GH120" s="23"/>
      <c r="GI120" s="23"/>
      <c r="GJ120" s="23"/>
    </row>
    <row r="121" spans="1:192" hidden="1" outlineLevel="2" x14ac:dyDescent="0.35">
      <c r="A121" s="43"/>
      <c r="C121" s="44"/>
      <c r="D121" s="45"/>
      <c r="E121" s="10" t="str">
        <f t="shared" ref="E121:AJ121" si="246" xml:space="preserve"> E$45</f>
        <v>Model period ending</v>
      </c>
      <c r="F121" s="10">
        <f t="shared" si="246"/>
        <v>0</v>
      </c>
      <c r="G121" s="10" t="str">
        <f t="shared" si="246"/>
        <v>date</v>
      </c>
      <c r="H121" s="10">
        <f t="shared" si="246"/>
        <v>0</v>
      </c>
      <c r="I121" s="120">
        <f t="shared" si="246"/>
        <v>0</v>
      </c>
      <c r="J121" s="10">
        <f t="shared" si="246"/>
        <v>46053</v>
      </c>
      <c r="K121" s="10">
        <f t="shared" si="246"/>
        <v>46081</v>
      </c>
      <c r="L121" s="10">
        <f t="shared" si="246"/>
        <v>46112</v>
      </c>
      <c r="M121" s="10">
        <f t="shared" si="246"/>
        <v>46142</v>
      </c>
      <c r="N121" s="10">
        <f t="shared" si="246"/>
        <v>46173</v>
      </c>
      <c r="O121" s="10">
        <f t="shared" si="246"/>
        <v>46203</v>
      </c>
      <c r="P121" s="10">
        <f t="shared" si="246"/>
        <v>46234</v>
      </c>
      <c r="Q121" s="10">
        <f t="shared" si="246"/>
        <v>46265</v>
      </c>
      <c r="R121" s="10">
        <f t="shared" si="246"/>
        <v>46295</v>
      </c>
      <c r="S121" s="10">
        <f t="shared" si="246"/>
        <v>46326</v>
      </c>
      <c r="T121" s="10">
        <f t="shared" si="246"/>
        <v>46356</v>
      </c>
      <c r="U121" s="10">
        <f t="shared" si="246"/>
        <v>46387</v>
      </c>
      <c r="V121" s="10">
        <f t="shared" si="246"/>
        <v>46418</v>
      </c>
      <c r="W121" s="10">
        <f t="shared" si="246"/>
        <v>46446</v>
      </c>
      <c r="X121" s="10">
        <f t="shared" si="246"/>
        <v>46477</v>
      </c>
      <c r="Y121" s="10">
        <f t="shared" si="246"/>
        <v>46507</v>
      </c>
      <c r="Z121" s="10">
        <f t="shared" si="246"/>
        <v>46538</v>
      </c>
      <c r="AA121" s="10">
        <f t="shared" si="246"/>
        <v>46568</v>
      </c>
      <c r="AB121" s="10">
        <f t="shared" si="246"/>
        <v>46599</v>
      </c>
      <c r="AC121" s="10">
        <f t="shared" si="246"/>
        <v>46630</v>
      </c>
      <c r="AD121" s="10">
        <f t="shared" si="246"/>
        <v>46660</v>
      </c>
      <c r="AE121" s="10">
        <f t="shared" si="246"/>
        <v>46691</v>
      </c>
      <c r="AF121" s="10">
        <f t="shared" si="246"/>
        <v>46721</v>
      </c>
      <c r="AG121" s="10">
        <f t="shared" si="246"/>
        <v>46752</v>
      </c>
      <c r="AH121" s="10">
        <f t="shared" si="246"/>
        <v>46783</v>
      </c>
      <c r="AI121" s="10">
        <f t="shared" si="246"/>
        <v>46812</v>
      </c>
      <c r="AJ121" s="10">
        <f t="shared" si="246"/>
        <v>46843</v>
      </c>
      <c r="AK121" s="10">
        <f t="shared" ref="AK121:BP121" si="247" xml:space="preserve"> AK$45</f>
        <v>46873</v>
      </c>
      <c r="AL121" s="10">
        <f t="shared" si="247"/>
        <v>46904</v>
      </c>
      <c r="AM121" s="10">
        <f t="shared" si="247"/>
        <v>46934</v>
      </c>
      <c r="AN121" s="10">
        <f t="shared" si="247"/>
        <v>46965</v>
      </c>
      <c r="AO121" s="10">
        <f t="shared" si="247"/>
        <v>46996</v>
      </c>
      <c r="AP121" s="10">
        <f t="shared" si="247"/>
        <v>47026</v>
      </c>
      <c r="AQ121" s="10">
        <f t="shared" si="247"/>
        <v>47057</v>
      </c>
      <c r="AR121" s="10">
        <f t="shared" si="247"/>
        <v>47087</v>
      </c>
      <c r="AS121" s="10">
        <f t="shared" si="247"/>
        <v>47118</v>
      </c>
      <c r="AT121" s="10">
        <f t="shared" si="247"/>
        <v>47149</v>
      </c>
      <c r="AU121" s="10">
        <f t="shared" si="247"/>
        <v>47177</v>
      </c>
      <c r="AV121" s="10">
        <f t="shared" si="247"/>
        <v>47208</v>
      </c>
      <c r="AW121" s="10">
        <f t="shared" si="247"/>
        <v>47238</v>
      </c>
      <c r="AX121" s="10">
        <f t="shared" si="247"/>
        <v>47269</v>
      </c>
      <c r="AY121" s="10">
        <f t="shared" si="247"/>
        <v>47299</v>
      </c>
      <c r="AZ121" s="10">
        <f t="shared" si="247"/>
        <v>47330</v>
      </c>
      <c r="BA121" s="10">
        <f t="shared" si="247"/>
        <v>47361</v>
      </c>
      <c r="BB121" s="10">
        <f t="shared" si="247"/>
        <v>47391</v>
      </c>
      <c r="BC121" s="10">
        <f t="shared" si="247"/>
        <v>47422</v>
      </c>
      <c r="BD121" s="10">
        <f t="shared" si="247"/>
        <v>47452</v>
      </c>
      <c r="BE121" s="10">
        <f t="shared" si="247"/>
        <v>47483</v>
      </c>
      <c r="BF121" s="10">
        <f t="shared" si="247"/>
        <v>47573</v>
      </c>
      <c r="BG121" s="10">
        <f t="shared" si="247"/>
        <v>47664</v>
      </c>
      <c r="BH121" s="10">
        <f t="shared" si="247"/>
        <v>47756</v>
      </c>
      <c r="BI121" s="10">
        <f t="shared" si="247"/>
        <v>47848</v>
      </c>
      <c r="BJ121" s="10">
        <f t="shared" si="247"/>
        <v>47938</v>
      </c>
      <c r="BK121" s="10">
        <f t="shared" si="247"/>
        <v>48029</v>
      </c>
      <c r="BL121" s="10">
        <f t="shared" si="247"/>
        <v>48121</v>
      </c>
      <c r="BM121" s="10">
        <f t="shared" si="247"/>
        <v>48213</v>
      </c>
      <c r="BN121" s="10">
        <f t="shared" si="247"/>
        <v>48304</v>
      </c>
      <c r="BO121" s="10">
        <f t="shared" si="247"/>
        <v>48395</v>
      </c>
      <c r="BP121" s="10">
        <f t="shared" si="247"/>
        <v>48487</v>
      </c>
      <c r="BQ121" s="10">
        <f t="shared" ref="BQ121:CV121" si="248" xml:space="preserve"> BQ$45</f>
        <v>48579</v>
      </c>
      <c r="BR121" s="10">
        <f t="shared" si="248"/>
        <v>48669</v>
      </c>
      <c r="BS121" s="10">
        <f t="shared" si="248"/>
        <v>48760</v>
      </c>
      <c r="BT121" s="10">
        <f t="shared" si="248"/>
        <v>48852</v>
      </c>
      <c r="BU121" s="10">
        <f t="shared" si="248"/>
        <v>48944</v>
      </c>
      <c r="BV121" s="10">
        <f t="shared" si="248"/>
        <v>49034</v>
      </c>
      <c r="BW121" s="10">
        <f t="shared" si="248"/>
        <v>49125</v>
      </c>
      <c r="BX121" s="10">
        <f t="shared" si="248"/>
        <v>49217</v>
      </c>
      <c r="BY121" s="10">
        <f t="shared" si="248"/>
        <v>49309</v>
      </c>
      <c r="BZ121" s="10">
        <f t="shared" si="248"/>
        <v>49399</v>
      </c>
      <c r="CA121" s="10">
        <f t="shared" si="248"/>
        <v>49490</v>
      </c>
      <c r="CB121" s="10">
        <f t="shared" si="248"/>
        <v>49582</v>
      </c>
      <c r="CC121" s="10">
        <f t="shared" si="248"/>
        <v>49674</v>
      </c>
      <c r="CD121" s="10">
        <f t="shared" si="248"/>
        <v>49765</v>
      </c>
      <c r="CE121" s="10">
        <f t="shared" si="248"/>
        <v>49856</v>
      </c>
      <c r="CF121" s="10">
        <f t="shared" si="248"/>
        <v>49948</v>
      </c>
      <c r="CG121" s="10">
        <f t="shared" si="248"/>
        <v>50040</v>
      </c>
      <c r="CH121" s="10">
        <f t="shared" si="248"/>
        <v>50130</v>
      </c>
      <c r="CI121" s="10">
        <f t="shared" si="248"/>
        <v>50221</v>
      </c>
      <c r="CJ121" s="10">
        <f t="shared" si="248"/>
        <v>50313</v>
      </c>
      <c r="CK121" s="10">
        <f t="shared" si="248"/>
        <v>50405</v>
      </c>
      <c r="CL121" s="10">
        <f t="shared" si="248"/>
        <v>50495</v>
      </c>
      <c r="CM121" s="10">
        <f t="shared" si="248"/>
        <v>50586</v>
      </c>
      <c r="CN121" s="10">
        <f t="shared" si="248"/>
        <v>50678</v>
      </c>
      <c r="CO121" s="10">
        <f t="shared" si="248"/>
        <v>50770</v>
      </c>
      <c r="CP121" s="10">
        <f t="shared" si="248"/>
        <v>50860</v>
      </c>
      <c r="CQ121" s="10">
        <f t="shared" si="248"/>
        <v>50951</v>
      </c>
      <c r="CR121" s="10">
        <f t="shared" si="248"/>
        <v>51043</v>
      </c>
      <c r="CS121" s="10">
        <f t="shared" si="248"/>
        <v>51135</v>
      </c>
      <c r="CT121" s="10">
        <f t="shared" si="248"/>
        <v>51226</v>
      </c>
      <c r="CU121" s="10">
        <f t="shared" si="248"/>
        <v>51317</v>
      </c>
      <c r="CV121" s="10">
        <f t="shared" si="248"/>
        <v>51409</v>
      </c>
      <c r="CW121" s="10">
        <f t="shared" ref="CW121:EB121" si="249" xml:space="preserve"> CW$45</f>
        <v>51501</v>
      </c>
      <c r="CX121" s="10">
        <f t="shared" si="249"/>
        <v>51591</v>
      </c>
      <c r="CY121" s="10">
        <f t="shared" si="249"/>
        <v>51682</v>
      </c>
      <c r="CZ121" s="10">
        <f t="shared" si="249"/>
        <v>51774</v>
      </c>
      <c r="DA121" s="10">
        <f t="shared" si="249"/>
        <v>51866</v>
      </c>
      <c r="DB121" s="10">
        <f t="shared" si="249"/>
        <v>51956</v>
      </c>
      <c r="DC121" s="10">
        <f t="shared" si="249"/>
        <v>52047</v>
      </c>
      <c r="DD121" s="10">
        <f t="shared" si="249"/>
        <v>52139</v>
      </c>
      <c r="DE121" s="10">
        <f t="shared" si="249"/>
        <v>52231</v>
      </c>
      <c r="DF121" s="10">
        <f t="shared" si="249"/>
        <v>52321</v>
      </c>
      <c r="DG121" s="10">
        <f t="shared" si="249"/>
        <v>52412</v>
      </c>
      <c r="DH121" s="10">
        <f t="shared" si="249"/>
        <v>52504</v>
      </c>
      <c r="DI121" s="10">
        <f t="shared" si="249"/>
        <v>52596</v>
      </c>
      <c r="DJ121" s="10">
        <f t="shared" si="249"/>
        <v>52687</v>
      </c>
      <c r="DK121" s="10">
        <f t="shared" si="249"/>
        <v>52778</v>
      </c>
      <c r="DL121" s="10">
        <f t="shared" si="249"/>
        <v>52870</v>
      </c>
      <c r="DM121" s="10">
        <f t="shared" si="249"/>
        <v>52962</v>
      </c>
      <c r="DN121" s="10">
        <f t="shared" si="249"/>
        <v>53052</v>
      </c>
      <c r="DO121" s="10">
        <f t="shared" si="249"/>
        <v>53143</v>
      </c>
      <c r="DP121" s="10">
        <f t="shared" si="249"/>
        <v>53235</v>
      </c>
      <c r="DQ121" s="10">
        <f t="shared" si="249"/>
        <v>53327</v>
      </c>
      <c r="DR121" s="10">
        <f t="shared" si="249"/>
        <v>53417</v>
      </c>
      <c r="DS121" s="10">
        <f t="shared" si="249"/>
        <v>53508</v>
      </c>
      <c r="DT121" s="10">
        <f t="shared" si="249"/>
        <v>53600</v>
      </c>
      <c r="DU121" s="10">
        <f t="shared" si="249"/>
        <v>53692</v>
      </c>
      <c r="DV121" s="10">
        <f t="shared" si="249"/>
        <v>53782</v>
      </c>
      <c r="DW121" s="10">
        <f t="shared" si="249"/>
        <v>53873</v>
      </c>
      <c r="DX121" s="10">
        <f t="shared" si="249"/>
        <v>53965</v>
      </c>
      <c r="DY121" s="10">
        <f t="shared" si="249"/>
        <v>54057</v>
      </c>
      <c r="DZ121" s="10">
        <f t="shared" si="249"/>
        <v>54148</v>
      </c>
      <c r="EA121" s="10">
        <f t="shared" si="249"/>
        <v>54239</v>
      </c>
      <c r="EB121" s="10">
        <f t="shared" si="249"/>
        <v>54331</v>
      </c>
      <c r="EC121" s="10">
        <f t="shared" ref="EC121:FH121" si="250" xml:space="preserve"> EC$45</f>
        <v>54423</v>
      </c>
      <c r="ED121" s="10">
        <f t="shared" si="250"/>
        <v>54513</v>
      </c>
      <c r="EE121" s="10">
        <f t="shared" si="250"/>
        <v>54604</v>
      </c>
      <c r="EF121" s="10">
        <f t="shared" si="250"/>
        <v>54696</v>
      </c>
      <c r="EG121" s="10">
        <f t="shared" si="250"/>
        <v>54788</v>
      </c>
      <c r="EH121" s="10">
        <f t="shared" si="250"/>
        <v>54878</v>
      </c>
      <c r="EI121" s="10">
        <f t="shared" si="250"/>
        <v>54969</v>
      </c>
      <c r="EJ121" s="10">
        <f t="shared" si="250"/>
        <v>55061</v>
      </c>
      <c r="EK121" s="10">
        <f t="shared" si="250"/>
        <v>55153</v>
      </c>
      <c r="EL121" s="10">
        <f t="shared" si="250"/>
        <v>55243</v>
      </c>
      <c r="EM121" s="10">
        <f t="shared" si="250"/>
        <v>55334</v>
      </c>
      <c r="EN121" s="10">
        <f t="shared" si="250"/>
        <v>55426</v>
      </c>
      <c r="EO121" s="10">
        <f t="shared" si="250"/>
        <v>55518</v>
      </c>
      <c r="EP121" s="10">
        <f t="shared" si="250"/>
        <v>55609</v>
      </c>
      <c r="EQ121" s="10">
        <f t="shared" si="250"/>
        <v>55700</v>
      </c>
      <c r="ER121" s="10">
        <f t="shared" si="250"/>
        <v>55792</v>
      </c>
      <c r="ES121" s="10">
        <f t="shared" si="250"/>
        <v>55884</v>
      </c>
      <c r="ET121" s="10">
        <f t="shared" si="250"/>
        <v>55974</v>
      </c>
      <c r="EU121" s="10">
        <f t="shared" si="250"/>
        <v>56065</v>
      </c>
      <c r="EV121" s="10">
        <f t="shared" si="250"/>
        <v>56157</v>
      </c>
      <c r="EW121" s="10">
        <f t="shared" si="250"/>
        <v>56249</v>
      </c>
      <c r="EX121" s="10">
        <f t="shared" si="250"/>
        <v>56339</v>
      </c>
      <c r="EY121" s="10">
        <f t="shared" si="250"/>
        <v>56430</v>
      </c>
      <c r="EZ121" s="10">
        <f t="shared" si="250"/>
        <v>56522</v>
      </c>
      <c r="FA121" s="10">
        <f t="shared" si="250"/>
        <v>56614</v>
      </c>
      <c r="FB121" s="10">
        <f t="shared" si="250"/>
        <v>56704</v>
      </c>
      <c r="FC121" s="10">
        <f t="shared" si="250"/>
        <v>56795</v>
      </c>
      <c r="FD121" s="10">
        <f t="shared" si="250"/>
        <v>56887</v>
      </c>
      <c r="FE121" s="10">
        <f t="shared" si="250"/>
        <v>56979</v>
      </c>
      <c r="FF121" s="10">
        <f t="shared" si="250"/>
        <v>57070</v>
      </c>
      <c r="FG121" s="10">
        <f t="shared" si="250"/>
        <v>57161</v>
      </c>
      <c r="FH121" s="10">
        <f t="shared" si="250"/>
        <v>57253</v>
      </c>
      <c r="FI121" s="10">
        <f t="shared" ref="FI121:GJ121" si="251" xml:space="preserve"> FI$45</f>
        <v>57345</v>
      </c>
      <c r="FJ121" s="10">
        <f t="shared" si="251"/>
        <v>57435</v>
      </c>
      <c r="FK121" s="10">
        <f t="shared" si="251"/>
        <v>57526</v>
      </c>
      <c r="FL121" s="10">
        <f t="shared" si="251"/>
        <v>57618</v>
      </c>
      <c r="FM121" s="10">
        <f t="shared" si="251"/>
        <v>57710</v>
      </c>
      <c r="FN121" s="10">
        <f t="shared" si="251"/>
        <v>57800</v>
      </c>
      <c r="FO121" s="10">
        <f t="shared" si="251"/>
        <v>57891</v>
      </c>
      <c r="FP121" s="10">
        <f t="shared" si="251"/>
        <v>57983</v>
      </c>
      <c r="FQ121" s="10">
        <f t="shared" si="251"/>
        <v>58075</v>
      </c>
      <c r="FR121" s="10">
        <f t="shared" si="251"/>
        <v>58165</v>
      </c>
      <c r="FS121" s="10">
        <f t="shared" si="251"/>
        <v>58256</v>
      </c>
      <c r="FT121" s="10">
        <f t="shared" si="251"/>
        <v>58348</v>
      </c>
      <c r="FU121" s="10">
        <f t="shared" si="251"/>
        <v>58440</v>
      </c>
      <c r="FV121" s="10">
        <f t="shared" si="251"/>
        <v>58531</v>
      </c>
      <c r="FW121" s="10">
        <f t="shared" si="251"/>
        <v>58622</v>
      </c>
      <c r="FX121" s="10">
        <f t="shared" si="251"/>
        <v>58714</v>
      </c>
      <c r="FY121" s="10">
        <f t="shared" si="251"/>
        <v>58806</v>
      </c>
      <c r="FZ121" s="10">
        <f t="shared" si="251"/>
        <v>58896</v>
      </c>
      <c r="GA121" s="10">
        <f t="shared" si="251"/>
        <v>58987</v>
      </c>
      <c r="GB121" s="10">
        <f t="shared" si="251"/>
        <v>59079</v>
      </c>
      <c r="GC121" s="10">
        <f t="shared" si="251"/>
        <v>59171</v>
      </c>
      <c r="GD121" s="10">
        <f t="shared" si="251"/>
        <v>59261</v>
      </c>
      <c r="GE121" s="10">
        <f t="shared" si="251"/>
        <v>59352</v>
      </c>
      <c r="GF121" s="10">
        <f t="shared" si="251"/>
        <v>59444</v>
      </c>
      <c r="GG121" s="10">
        <f t="shared" si="251"/>
        <v>59536</v>
      </c>
      <c r="GH121" s="10">
        <f t="shared" si="251"/>
        <v>59626</v>
      </c>
      <c r="GI121" s="10">
        <f t="shared" si="251"/>
        <v>59717</v>
      </c>
      <c r="GJ121" s="10">
        <f t="shared" si="251"/>
        <v>59809</v>
      </c>
    </row>
    <row r="122" spans="1:192" hidden="1" outlineLevel="2" x14ac:dyDescent="0.35">
      <c r="A122" s="329"/>
      <c r="B122" s="329"/>
      <c r="C122" s="330"/>
      <c r="D122" s="161"/>
      <c r="E122" s="162" t="s">
        <v>1660</v>
      </c>
      <c r="F122" s="162"/>
      <c r="G122" s="162" t="s">
        <v>5</v>
      </c>
      <c r="H122" s="162">
        <f xml:space="preserve"> SUM(J122:GJ122)</f>
        <v>1</v>
      </c>
      <c r="I122" s="163"/>
      <c r="J122" s="196">
        <f t="shared" ref="J122:AO122" si="252" xml:space="preserve"> IF(J121 = $F120, 1, 0)</f>
        <v>0</v>
      </c>
      <c r="K122" s="196">
        <f t="shared" si="252"/>
        <v>0</v>
      </c>
      <c r="L122" s="196">
        <f t="shared" si="252"/>
        <v>0</v>
      </c>
      <c r="M122" s="196">
        <f t="shared" si="252"/>
        <v>0</v>
      </c>
      <c r="N122" s="196">
        <f t="shared" si="252"/>
        <v>0</v>
      </c>
      <c r="O122" s="196">
        <f t="shared" si="252"/>
        <v>0</v>
      </c>
      <c r="P122" s="196">
        <f t="shared" si="252"/>
        <v>0</v>
      </c>
      <c r="Q122" s="196">
        <f t="shared" si="252"/>
        <v>0</v>
      </c>
      <c r="R122" s="196">
        <f t="shared" si="252"/>
        <v>0</v>
      </c>
      <c r="S122" s="196">
        <f t="shared" si="252"/>
        <v>0</v>
      </c>
      <c r="T122" s="196">
        <f t="shared" si="252"/>
        <v>0</v>
      </c>
      <c r="U122" s="196">
        <f t="shared" si="252"/>
        <v>0</v>
      </c>
      <c r="V122" s="196">
        <f t="shared" si="252"/>
        <v>0</v>
      </c>
      <c r="W122" s="196">
        <f t="shared" si="252"/>
        <v>0</v>
      </c>
      <c r="X122" s="196">
        <f t="shared" si="252"/>
        <v>0</v>
      </c>
      <c r="Y122" s="196">
        <f t="shared" si="252"/>
        <v>0</v>
      </c>
      <c r="Z122" s="196">
        <f t="shared" si="252"/>
        <v>0</v>
      </c>
      <c r="AA122" s="196">
        <f t="shared" si="252"/>
        <v>0</v>
      </c>
      <c r="AB122" s="196">
        <f t="shared" si="252"/>
        <v>0</v>
      </c>
      <c r="AC122" s="196">
        <f t="shared" si="252"/>
        <v>0</v>
      </c>
      <c r="AD122" s="196">
        <f t="shared" si="252"/>
        <v>0</v>
      </c>
      <c r="AE122" s="196">
        <f t="shared" si="252"/>
        <v>0</v>
      </c>
      <c r="AF122" s="196">
        <f t="shared" si="252"/>
        <v>0</v>
      </c>
      <c r="AG122" s="196">
        <f t="shared" si="252"/>
        <v>0</v>
      </c>
      <c r="AH122" s="196">
        <f t="shared" si="252"/>
        <v>0</v>
      </c>
      <c r="AI122" s="196">
        <f t="shared" si="252"/>
        <v>0</v>
      </c>
      <c r="AJ122" s="196">
        <f t="shared" si="252"/>
        <v>0</v>
      </c>
      <c r="AK122" s="196">
        <f t="shared" si="252"/>
        <v>0</v>
      </c>
      <c r="AL122" s="196">
        <f t="shared" si="252"/>
        <v>0</v>
      </c>
      <c r="AM122" s="196">
        <f t="shared" si="252"/>
        <v>0</v>
      </c>
      <c r="AN122" s="196">
        <f t="shared" si="252"/>
        <v>0</v>
      </c>
      <c r="AO122" s="196">
        <f t="shared" si="252"/>
        <v>0</v>
      </c>
      <c r="AP122" s="196">
        <f t="shared" ref="AP122:BU122" si="253" xml:space="preserve"> IF(AP121 = $F120, 1, 0)</f>
        <v>0</v>
      </c>
      <c r="AQ122" s="196">
        <f t="shared" si="253"/>
        <v>0</v>
      </c>
      <c r="AR122" s="196">
        <f t="shared" si="253"/>
        <v>0</v>
      </c>
      <c r="AS122" s="196">
        <f t="shared" si="253"/>
        <v>0</v>
      </c>
      <c r="AT122" s="196">
        <f t="shared" si="253"/>
        <v>0</v>
      </c>
      <c r="AU122" s="196">
        <f t="shared" si="253"/>
        <v>0</v>
      </c>
      <c r="AV122" s="196">
        <f t="shared" si="253"/>
        <v>0</v>
      </c>
      <c r="AW122" s="196">
        <f t="shared" si="253"/>
        <v>0</v>
      </c>
      <c r="AX122" s="196">
        <f t="shared" si="253"/>
        <v>0</v>
      </c>
      <c r="AY122" s="196">
        <f t="shared" si="253"/>
        <v>0</v>
      </c>
      <c r="AZ122" s="196">
        <f t="shared" si="253"/>
        <v>0</v>
      </c>
      <c r="BA122" s="196">
        <f t="shared" si="253"/>
        <v>0</v>
      </c>
      <c r="BB122" s="196">
        <f t="shared" si="253"/>
        <v>0</v>
      </c>
      <c r="BC122" s="196">
        <f t="shared" si="253"/>
        <v>0</v>
      </c>
      <c r="BD122" s="196">
        <f t="shared" si="253"/>
        <v>0</v>
      </c>
      <c r="BE122" s="196">
        <f t="shared" si="253"/>
        <v>0</v>
      </c>
      <c r="BF122" s="196">
        <f t="shared" si="253"/>
        <v>0</v>
      </c>
      <c r="BG122" s="196">
        <f t="shared" si="253"/>
        <v>0</v>
      </c>
      <c r="BH122" s="196">
        <f t="shared" si="253"/>
        <v>0</v>
      </c>
      <c r="BI122" s="196">
        <f t="shared" si="253"/>
        <v>0</v>
      </c>
      <c r="BJ122" s="196">
        <f t="shared" si="253"/>
        <v>0</v>
      </c>
      <c r="BK122" s="196">
        <f t="shared" si="253"/>
        <v>0</v>
      </c>
      <c r="BL122" s="196">
        <f t="shared" si="253"/>
        <v>0</v>
      </c>
      <c r="BM122" s="196">
        <f t="shared" si="253"/>
        <v>0</v>
      </c>
      <c r="BN122" s="196">
        <f t="shared" si="253"/>
        <v>0</v>
      </c>
      <c r="BO122" s="196">
        <f t="shared" si="253"/>
        <v>0</v>
      </c>
      <c r="BP122" s="196">
        <f t="shared" si="253"/>
        <v>0</v>
      </c>
      <c r="BQ122" s="196">
        <f t="shared" si="253"/>
        <v>0</v>
      </c>
      <c r="BR122" s="196">
        <f t="shared" si="253"/>
        <v>0</v>
      </c>
      <c r="BS122" s="196">
        <f t="shared" si="253"/>
        <v>0</v>
      </c>
      <c r="BT122" s="196">
        <f t="shared" si="253"/>
        <v>0</v>
      </c>
      <c r="BU122" s="196">
        <f t="shared" si="253"/>
        <v>0</v>
      </c>
      <c r="BV122" s="196">
        <f t="shared" ref="BV122:DA122" si="254" xml:space="preserve"> IF(BV121 = $F120, 1, 0)</f>
        <v>0</v>
      </c>
      <c r="BW122" s="196">
        <f t="shared" si="254"/>
        <v>0</v>
      </c>
      <c r="BX122" s="196">
        <f t="shared" si="254"/>
        <v>0</v>
      </c>
      <c r="BY122" s="196">
        <f t="shared" si="254"/>
        <v>0</v>
      </c>
      <c r="BZ122" s="196">
        <f t="shared" si="254"/>
        <v>0</v>
      </c>
      <c r="CA122" s="196">
        <f t="shared" si="254"/>
        <v>0</v>
      </c>
      <c r="CB122" s="196">
        <f t="shared" si="254"/>
        <v>0</v>
      </c>
      <c r="CC122" s="196">
        <f t="shared" si="254"/>
        <v>0</v>
      </c>
      <c r="CD122" s="196">
        <f t="shared" si="254"/>
        <v>0</v>
      </c>
      <c r="CE122" s="196">
        <f t="shared" si="254"/>
        <v>0</v>
      </c>
      <c r="CF122" s="196">
        <f t="shared" si="254"/>
        <v>0</v>
      </c>
      <c r="CG122" s="196">
        <f t="shared" si="254"/>
        <v>0</v>
      </c>
      <c r="CH122" s="196">
        <f t="shared" si="254"/>
        <v>0</v>
      </c>
      <c r="CI122" s="196">
        <f t="shared" si="254"/>
        <v>0</v>
      </c>
      <c r="CJ122" s="196">
        <f t="shared" si="254"/>
        <v>0</v>
      </c>
      <c r="CK122" s="196">
        <f t="shared" si="254"/>
        <v>0</v>
      </c>
      <c r="CL122" s="196">
        <f t="shared" si="254"/>
        <v>0</v>
      </c>
      <c r="CM122" s="196">
        <f t="shared" si="254"/>
        <v>0</v>
      </c>
      <c r="CN122" s="196">
        <f t="shared" si="254"/>
        <v>0</v>
      </c>
      <c r="CO122" s="196">
        <f t="shared" si="254"/>
        <v>0</v>
      </c>
      <c r="CP122" s="196">
        <f t="shared" si="254"/>
        <v>0</v>
      </c>
      <c r="CQ122" s="196">
        <f t="shared" si="254"/>
        <v>0</v>
      </c>
      <c r="CR122" s="196">
        <f t="shared" si="254"/>
        <v>0</v>
      </c>
      <c r="CS122" s="196">
        <f t="shared" si="254"/>
        <v>0</v>
      </c>
      <c r="CT122" s="196">
        <f t="shared" si="254"/>
        <v>0</v>
      </c>
      <c r="CU122" s="196">
        <f t="shared" si="254"/>
        <v>0</v>
      </c>
      <c r="CV122" s="196">
        <f t="shared" si="254"/>
        <v>0</v>
      </c>
      <c r="CW122" s="196">
        <f t="shared" si="254"/>
        <v>0</v>
      </c>
      <c r="CX122" s="196">
        <f t="shared" si="254"/>
        <v>0</v>
      </c>
      <c r="CY122" s="196">
        <f t="shared" si="254"/>
        <v>0</v>
      </c>
      <c r="CZ122" s="196">
        <f t="shared" si="254"/>
        <v>0</v>
      </c>
      <c r="DA122" s="196">
        <f t="shared" si="254"/>
        <v>0</v>
      </c>
      <c r="DB122" s="196">
        <f t="shared" ref="DB122:EG122" si="255" xml:space="preserve"> IF(DB121 = $F120, 1, 0)</f>
        <v>0</v>
      </c>
      <c r="DC122" s="196">
        <f t="shared" si="255"/>
        <v>0</v>
      </c>
      <c r="DD122" s="196">
        <f t="shared" si="255"/>
        <v>0</v>
      </c>
      <c r="DE122" s="196">
        <f t="shared" si="255"/>
        <v>0</v>
      </c>
      <c r="DF122" s="196">
        <f t="shared" si="255"/>
        <v>0</v>
      </c>
      <c r="DG122" s="196">
        <f t="shared" si="255"/>
        <v>0</v>
      </c>
      <c r="DH122" s="196">
        <f t="shared" si="255"/>
        <v>0</v>
      </c>
      <c r="DI122" s="196">
        <f t="shared" si="255"/>
        <v>0</v>
      </c>
      <c r="DJ122" s="196">
        <f t="shared" si="255"/>
        <v>0</v>
      </c>
      <c r="DK122" s="196">
        <f t="shared" si="255"/>
        <v>0</v>
      </c>
      <c r="DL122" s="196">
        <f t="shared" si="255"/>
        <v>0</v>
      </c>
      <c r="DM122" s="196">
        <f t="shared" si="255"/>
        <v>0</v>
      </c>
      <c r="DN122" s="196">
        <f t="shared" si="255"/>
        <v>0</v>
      </c>
      <c r="DO122" s="196">
        <f t="shared" si="255"/>
        <v>0</v>
      </c>
      <c r="DP122" s="196">
        <f t="shared" si="255"/>
        <v>0</v>
      </c>
      <c r="DQ122" s="196">
        <f t="shared" si="255"/>
        <v>0</v>
      </c>
      <c r="DR122" s="196">
        <f t="shared" si="255"/>
        <v>0</v>
      </c>
      <c r="DS122" s="196">
        <f t="shared" si="255"/>
        <v>0</v>
      </c>
      <c r="DT122" s="196">
        <f t="shared" si="255"/>
        <v>0</v>
      </c>
      <c r="DU122" s="196">
        <f t="shared" si="255"/>
        <v>0</v>
      </c>
      <c r="DV122" s="196">
        <f t="shared" si="255"/>
        <v>0</v>
      </c>
      <c r="DW122" s="196">
        <f t="shared" si="255"/>
        <v>0</v>
      </c>
      <c r="DX122" s="196">
        <f t="shared" si="255"/>
        <v>0</v>
      </c>
      <c r="DY122" s="196">
        <f t="shared" si="255"/>
        <v>0</v>
      </c>
      <c r="DZ122" s="196">
        <f t="shared" si="255"/>
        <v>0</v>
      </c>
      <c r="EA122" s="196">
        <f t="shared" si="255"/>
        <v>0</v>
      </c>
      <c r="EB122" s="196">
        <f t="shared" si="255"/>
        <v>0</v>
      </c>
      <c r="EC122" s="196">
        <f t="shared" si="255"/>
        <v>0</v>
      </c>
      <c r="ED122" s="196">
        <f t="shared" si="255"/>
        <v>0</v>
      </c>
      <c r="EE122" s="196">
        <f t="shared" si="255"/>
        <v>0</v>
      </c>
      <c r="EF122" s="196">
        <f t="shared" si="255"/>
        <v>0</v>
      </c>
      <c r="EG122" s="196">
        <f t="shared" si="255"/>
        <v>0</v>
      </c>
      <c r="EH122" s="196">
        <f t="shared" ref="EH122:FM122" si="256" xml:space="preserve"> IF(EH121 = $F120, 1, 0)</f>
        <v>0</v>
      </c>
      <c r="EI122" s="196">
        <f t="shared" si="256"/>
        <v>0</v>
      </c>
      <c r="EJ122" s="196">
        <f t="shared" si="256"/>
        <v>0</v>
      </c>
      <c r="EK122" s="196">
        <f t="shared" si="256"/>
        <v>0</v>
      </c>
      <c r="EL122" s="196">
        <f t="shared" si="256"/>
        <v>0</v>
      </c>
      <c r="EM122" s="196">
        <f t="shared" si="256"/>
        <v>0</v>
      </c>
      <c r="EN122" s="196">
        <f t="shared" si="256"/>
        <v>0</v>
      </c>
      <c r="EO122" s="196">
        <f t="shared" si="256"/>
        <v>0</v>
      </c>
      <c r="EP122" s="196">
        <f t="shared" si="256"/>
        <v>0</v>
      </c>
      <c r="EQ122" s="196">
        <f t="shared" si="256"/>
        <v>0</v>
      </c>
      <c r="ER122" s="196">
        <f t="shared" si="256"/>
        <v>0</v>
      </c>
      <c r="ES122" s="196">
        <f t="shared" si="256"/>
        <v>0</v>
      </c>
      <c r="ET122" s="196">
        <f t="shared" si="256"/>
        <v>0</v>
      </c>
      <c r="EU122" s="196">
        <f t="shared" si="256"/>
        <v>0</v>
      </c>
      <c r="EV122" s="196">
        <f t="shared" si="256"/>
        <v>0</v>
      </c>
      <c r="EW122" s="196">
        <f t="shared" si="256"/>
        <v>0</v>
      </c>
      <c r="EX122" s="196">
        <f t="shared" si="256"/>
        <v>0</v>
      </c>
      <c r="EY122" s="196">
        <f t="shared" si="256"/>
        <v>0</v>
      </c>
      <c r="EZ122" s="196">
        <f t="shared" si="256"/>
        <v>0</v>
      </c>
      <c r="FA122" s="196">
        <f t="shared" si="256"/>
        <v>1</v>
      </c>
      <c r="FB122" s="196">
        <f t="shared" si="256"/>
        <v>0</v>
      </c>
      <c r="FC122" s="196">
        <f t="shared" si="256"/>
        <v>0</v>
      </c>
      <c r="FD122" s="196">
        <f t="shared" si="256"/>
        <v>0</v>
      </c>
      <c r="FE122" s="196">
        <f t="shared" si="256"/>
        <v>0</v>
      </c>
      <c r="FF122" s="196">
        <f t="shared" si="256"/>
        <v>0</v>
      </c>
      <c r="FG122" s="196">
        <f t="shared" si="256"/>
        <v>0</v>
      </c>
      <c r="FH122" s="196">
        <f t="shared" si="256"/>
        <v>0</v>
      </c>
      <c r="FI122" s="196">
        <f t="shared" si="256"/>
        <v>0</v>
      </c>
      <c r="FJ122" s="196">
        <f t="shared" si="256"/>
        <v>0</v>
      </c>
      <c r="FK122" s="196">
        <f t="shared" si="256"/>
        <v>0</v>
      </c>
      <c r="FL122" s="196">
        <f t="shared" si="256"/>
        <v>0</v>
      </c>
      <c r="FM122" s="196">
        <f t="shared" si="256"/>
        <v>0</v>
      </c>
      <c r="FN122" s="196">
        <f t="shared" ref="FN122:GJ122" si="257" xml:space="preserve"> IF(FN121 = $F120, 1, 0)</f>
        <v>0</v>
      </c>
      <c r="FO122" s="196">
        <f t="shared" si="257"/>
        <v>0</v>
      </c>
      <c r="FP122" s="196">
        <f t="shared" si="257"/>
        <v>0</v>
      </c>
      <c r="FQ122" s="196">
        <f t="shared" si="257"/>
        <v>0</v>
      </c>
      <c r="FR122" s="196">
        <f t="shared" si="257"/>
        <v>0</v>
      </c>
      <c r="FS122" s="196">
        <f t="shared" si="257"/>
        <v>0</v>
      </c>
      <c r="FT122" s="196">
        <f t="shared" si="257"/>
        <v>0</v>
      </c>
      <c r="FU122" s="196">
        <f t="shared" si="257"/>
        <v>0</v>
      </c>
      <c r="FV122" s="196">
        <f t="shared" si="257"/>
        <v>0</v>
      </c>
      <c r="FW122" s="196">
        <f t="shared" si="257"/>
        <v>0</v>
      </c>
      <c r="FX122" s="196">
        <f t="shared" si="257"/>
        <v>0</v>
      </c>
      <c r="FY122" s="196">
        <f t="shared" si="257"/>
        <v>0</v>
      </c>
      <c r="FZ122" s="196">
        <f t="shared" si="257"/>
        <v>0</v>
      </c>
      <c r="GA122" s="196">
        <f t="shared" si="257"/>
        <v>0</v>
      </c>
      <c r="GB122" s="196">
        <f t="shared" si="257"/>
        <v>0</v>
      </c>
      <c r="GC122" s="196">
        <f t="shared" si="257"/>
        <v>0</v>
      </c>
      <c r="GD122" s="196">
        <f t="shared" si="257"/>
        <v>0</v>
      </c>
      <c r="GE122" s="196">
        <f t="shared" si="257"/>
        <v>0</v>
      </c>
      <c r="GF122" s="196">
        <f t="shared" si="257"/>
        <v>0</v>
      </c>
      <c r="GG122" s="196">
        <f t="shared" si="257"/>
        <v>0</v>
      </c>
      <c r="GH122" s="196">
        <f t="shared" si="257"/>
        <v>0</v>
      </c>
      <c r="GI122" s="196">
        <f t="shared" si="257"/>
        <v>0</v>
      </c>
      <c r="GJ122" s="196">
        <f t="shared" si="257"/>
        <v>0</v>
      </c>
    </row>
    <row r="123" spans="1:192" hidden="1" outlineLevel="2" x14ac:dyDescent="0.35">
      <c r="E123" s="6"/>
      <c r="F123" s="6"/>
      <c r="G123" s="6"/>
      <c r="H123" s="6"/>
      <c r="I123" s="62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6"/>
      <c r="FH123" s="6"/>
      <c r="FI123" s="6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</row>
    <row r="124" spans="1:192" hidden="1" outlineLevel="2" x14ac:dyDescent="0.35">
      <c r="E124" s="168" t="str">
        <f t="shared" ref="E124:AJ124" si="258" xml:space="preserve"> E$74</f>
        <v>First operating period flag</v>
      </c>
      <c r="F124" s="168">
        <f t="shared" si="258"/>
        <v>0</v>
      </c>
      <c r="G124" s="168" t="str">
        <f t="shared" si="258"/>
        <v>flag</v>
      </c>
      <c r="H124" s="168">
        <f t="shared" si="258"/>
        <v>1</v>
      </c>
      <c r="I124" s="168">
        <f t="shared" si="258"/>
        <v>0</v>
      </c>
      <c r="J124" s="168">
        <f t="shared" si="258"/>
        <v>0</v>
      </c>
      <c r="K124" s="168">
        <f t="shared" si="258"/>
        <v>0</v>
      </c>
      <c r="L124" s="168">
        <f t="shared" si="258"/>
        <v>0</v>
      </c>
      <c r="M124" s="168">
        <f t="shared" si="258"/>
        <v>0</v>
      </c>
      <c r="N124" s="168">
        <f t="shared" si="258"/>
        <v>0</v>
      </c>
      <c r="O124" s="168">
        <f t="shared" si="258"/>
        <v>0</v>
      </c>
      <c r="P124" s="168">
        <f t="shared" si="258"/>
        <v>0</v>
      </c>
      <c r="Q124" s="168">
        <f t="shared" si="258"/>
        <v>0</v>
      </c>
      <c r="R124" s="168">
        <f t="shared" si="258"/>
        <v>0</v>
      </c>
      <c r="S124" s="168">
        <f t="shared" si="258"/>
        <v>0</v>
      </c>
      <c r="T124" s="168">
        <f t="shared" si="258"/>
        <v>0</v>
      </c>
      <c r="U124" s="168">
        <f t="shared" si="258"/>
        <v>0</v>
      </c>
      <c r="V124" s="168">
        <f t="shared" si="258"/>
        <v>0</v>
      </c>
      <c r="W124" s="168">
        <f t="shared" si="258"/>
        <v>0</v>
      </c>
      <c r="X124" s="168">
        <f t="shared" si="258"/>
        <v>0</v>
      </c>
      <c r="Y124" s="168">
        <f t="shared" si="258"/>
        <v>0</v>
      </c>
      <c r="Z124" s="168">
        <f t="shared" si="258"/>
        <v>0</v>
      </c>
      <c r="AA124" s="168">
        <f t="shared" si="258"/>
        <v>0</v>
      </c>
      <c r="AB124" s="168">
        <f t="shared" si="258"/>
        <v>0</v>
      </c>
      <c r="AC124" s="168">
        <f t="shared" si="258"/>
        <v>0</v>
      </c>
      <c r="AD124" s="168">
        <f t="shared" si="258"/>
        <v>0</v>
      </c>
      <c r="AE124" s="168">
        <f t="shared" si="258"/>
        <v>0</v>
      </c>
      <c r="AF124" s="168">
        <f t="shared" si="258"/>
        <v>0</v>
      </c>
      <c r="AG124" s="168">
        <f t="shared" si="258"/>
        <v>0</v>
      </c>
      <c r="AH124" s="168">
        <f t="shared" si="258"/>
        <v>0</v>
      </c>
      <c r="AI124" s="168">
        <f t="shared" si="258"/>
        <v>0</v>
      </c>
      <c r="AJ124" s="168">
        <f t="shared" si="258"/>
        <v>0</v>
      </c>
      <c r="AK124" s="168">
        <f t="shared" ref="AK124:BP124" si="259" xml:space="preserve"> AK$74</f>
        <v>0</v>
      </c>
      <c r="AL124" s="168">
        <f t="shared" si="259"/>
        <v>0</v>
      </c>
      <c r="AM124" s="168">
        <f t="shared" si="259"/>
        <v>0</v>
      </c>
      <c r="AN124" s="168">
        <f t="shared" si="259"/>
        <v>0</v>
      </c>
      <c r="AO124" s="168">
        <f t="shared" si="259"/>
        <v>0</v>
      </c>
      <c r="AP124" s="168">
        <f t="shared" si="259"/>
        <v>0</v>
      </c>
      <c r="AQ124" s="168">
        <f t="shared" si="259"/>
        <v>0</v>
      </c>
      <c r="AR124" s="168">
        <f t="shared" si="259"/>
        <v>0</v>
      </c>
      <c r="AS124" s="168">
        <f t="shared" si="259"/>
        <v>0</v>
      </c>
      <c r="AT124" s="168">
        <f t="shared" si="259"/>
        <v>0</v>
      </c>
      <c r="AU124" s="168">
        <f t="shared" si="259"/>
        <v>0</v>
      </c>
      <c r="AV124" s="168">
        <f t="shared" si="259"/>
        <v>0</v>
      </c>
      <c r="AW124" s="168">
        <f t="shared" si="259"/>
        <v>0</v>
      </c>
      <c r="AX124" s="168">
        <f t="shared" si="259"/>
        <v>0</v>
      </c>
      <c r="AY124" s="168">
        <f t="shared" si="259"/>
        <v>0</v>
      </c>
      <c r="AZ124" s="168">
        <f t="shared" si="259"/>
        <v>0</v>
      </c>
      <c r="BA124" s="168">
        <f t="shared" si="259"/>
        <v>0</v>
      </c>
      <c r="BB124" s="168">
        <f t="shared" si="259"/>
        <v>0</v>
      </c>
      <c r="BC124" s="168">
        <f t="shared" si="259"/>
        <v>0</v>
      </c>
      <c r="BD124" s="168">
        <f t="shared" si="259"/>
        <v>0</v>
      </c>
      <c r="BE124" s="168">
        <f t="shared" si="259"/>
        <v>0</v>
      </c>
      <c r="BF124" s="168">
        <f t="shared" si="259"/>
        <v>1</v>
      </c>
      <c r="BG124" s="168">
        <f t="shared" si="259"/>
        <v>0</v>
      </c>
      <c r="BH124" s="168">
        <f t="shared" si="259"/>
        <v>0</v>
      </c>
      <c r="BI124" s="168">
        <f t="shared" si="259"/>
        <v>0</v>
      </c>
      <c r="BJ124" s="168">
        <f t="shared" si="259"/>
        <v>0</v>
      </c>
      <c r="BK124" s="168">
        <f t="shared" si="259"/>
        <v>0</v>
      </c>
      <c r="BL124" s="168">
        <f t="shared" si="259"/>
        <v>0</v>
      </c>
      <c r="BM124" s="168">
        <f t="shared" si="259"/>
        <v>0</v>
      </c>
      <c r="BN124" s="168">
        <f t="shared" si="259"/>
        <v>0</v>
      </c>
      <c r="BO124" s="168">
        <f t="shared" si="259"/>
        <v>0</v>
      </c>
      <c r="BP124" s="168">
        <f t="shared" si="259"/>
        <v>0</v>
      </c>
      <c r="BQ124" s="168">
        <f t="shared" ref="BQ124:CV124" si="260" xml:space="preserve"> BQ$74</f>
        <v>0</v>
      </c>
      <c r="BR124" s="168">
        <f t="shared" si="260"/>
        <v>0</v>
      </c>
      <c r="BS124" s="168">
        <f t="shared" si="260"/>
        <v>0</v>
      </c>
      <c r="BT124" s="168">
        <f t="shared" si="260"/>
        <v>0</v>
      </c>
      <c r="BU124" s="168">
        <f t="shared" si="260"/>
        <v>0</v>
      </c>
      <c r="BV124" s="168">
        <f t="shared" si="260"/>
        <v>0</v>
      </c>
      <c r="BW124" s="168">
        <f t="shared" si="260"/>
        <v>0</v>
      </c>
      <c r="BX124" s="168">
        <f t="shared" si="260"/>
        <v>0</v>
      </c>
      <c r="BY124" s="168">
        <f t="shared" si="260"/>
        <v>0</v>
      </c>
      <c r="BZ124" s="168">
        <f t="shared" si="260"/>
        <v>0</v>
      </c>
      <c r="CA124" s="168">
        <f t="shared" si="260"/>
        <v>0</v>
      </c>
      <c r="CB124" s="168">
        <f t="shared" si="260"/>
        <v>0</v>
      </c>
      <c r="CC124" s="168">
        <f t="shared" si="260"/>
        <v>0</v>
      </c>
      <c r="CD124" s="168">
        <f t="shared" si="260"/>
        <v>0</v>
      </c>
      <c r="CE124" s="168">
        <f t="shared" si="260"/>
        <v>0</v>
      </c>
      <c r="CF124" s="168">
        <f t="shared" si="260"/>
        <v>0</v>
      </c>
      <c r="CG124" s="168">
        <f t="shared" si="260"/>
        <v>0</v>
      </c>
      <c r="CH124" s="168">
        <f t="shared" si="260"/>
        <v>0</v>
      </c>
      <c r="CI124" s="168">
        <f t="shared" si="260"/>
        <v>0</v>
      </c>
      <c r="CJ124" s="168">
        <f t="shared" si="260"/>
        <v>0</v>
      </c>
      <c r="CK124" s="168">
        <f t="shared" si="260"/>
        <v>0</v>
      </c>
      <c r="CL124" s="168">
        <f t="shared" si="260"/>
        <v>0</v>
      </c>
      <c r="CM124" s="168">
        <f t="shared" si="260"/>
        <v>0</v>
      </c>
      <c r="CN124" s="168">
        <f t="shared" si="260"/>
        <v>0</v>
      </c>
      <c r="CO124" s="168">
        <f t="shared" si="260"/>
        <v>0</v>
      </c>
      <c r="CP124" s="168">
        <f t="shared" si="260"/>
        <v>0</v>
      </c>
      <c r="CQ124" s="168">
        <f t="shared" si="260"/>
        <v>0</v>
      </c>
      <c r="CR124" s="168">
        <f t="shared" si="260"/>
        <v>0</v>
      </c>
      <c r="CS124" s="168">
        <f t="shared" si="260"/>
        <v>0</v>
      </c>
      <c r="CT124" s="168">
        <f t="shared" si="260"/>
        <v>0</v>
      </c>
      <c r="CU124" s="168">
        <f t="shared" si="260"/>
        <v>0</v>
      </c>
      <c r="CV124" s="168">
        <f t="shared" si="260"/>
        <v>0</v>
      </c>
      <c r="CW124" s="168">
        <f t="shared" ref="CW124:EB124" si="261" xml:space="preserve"> CW$74</f>
        <v>0</v>
      </c>
      <c r="CX124" s="168">
        <f t="shared" si="261"/>
        <v>0</v>
      </c>
      <c r="CY124" s="168">
        <f t="shared" si="261"/>
        <v>0</v>
      </c>
      <c r="CZ124" s="168">
        <f t="shared" si="261"/>
        <v>0</v>
      </c>
      <c r="DA124" s="168">
        <f t="shared" si="261"/>
        <v>0</v>
      </c>
      <c r="DB124" s="168">
        <f t="shared" si="261"/>
        <v>0</v>
      </c>
      <c r="DC124" s="168">
        <f t="shared" si="261"/>
        <v>0</v>
      </c>
      <c r="DD124" s="168">
        <f t="shared" si="261"/>
        <v>0</v>
      </c>
      <c r="DE124" s="168">
        <f t="shared" si="261"/>
        <v>0</v>
      </c>
      <c r="DF124" s="168">
        <f t="shared" si="261"/>
        <v>0</v>
      </c>
      <c r="DG124" s="168">
        <f t="shared" si="261"/>
        <v>0</v>
      </c>
      <c r="DH124" s="168">
        <f t="shared" si="261"/>
        <v>0</v>
      </c>
      <c r="DI124" s="168">
        <f t="shared" si="261"/>
        <v>0</v>
      </c>
      <c r="DJ124" s="168">
        <f t="shared" si="261"/>
        <v>0</v>
      </c>
      <c r="DK124" s="168">
        <f t="shared" si="261"/>
        <v>0</v>
      </c>
      <c r="DL124" s="168">
        <f t="shared" si="261"/>
        <v>0</v>
      </c>
      <c r="DM124" s="168">
        <f t="shared" si="261"/>
        <v>0</v>
      </c>
      <c r="DN124" s="168">
        <f t="shared" si="261"/>
        <v>0</v>
      </c>
      <c r="DO124" s="168">
        <f t="shared" si="261"/>
        <v>0</v>
      </c>
      <c r="DP124" s="168">
        <f t="shared" si="261"/>
        <v>0</v>
      </c>
      <c r="DQ124" s="168">
        <f t="shared" si="261"/>
        <v>0</v>
      </c>
      <c r="DR124" s="168">
        <f t="shared" si="261"/>
        <v>0</v>
      </c>
      <c r="DS124" s="168">
        <f t="shared" si="261"/>
        <v>0</v>
      </c>
      <c r="DT124" s="168">
        <f t="shared" si="261"/>
        <v>0</v>
      </c>
      <c r="DU124" s="168">
        <f t="shared" si="261"/>
        <v>0</v>
      </c>
      <c r="DV124" s="168">
        <f t="shared" si="261"/>
        <v>0</v>
      </c>
      <c r="DW124" s="168">
        <f t="shared" si="261"/>
        <v>0</v>
      </c>
      <c r="DX124" s="168">
        <f t="shared" si="261"/>
        <v>0</v>
      </c>
      <c r="DY124" s="168">
        <f t="shared" si="261"/>
        <v>0</v>
      </c>
      <c r="DZ124" s="168">
        <f t="shared" si="261"/>
        <v>0</v>
      </c>
      <c r="EA124" s="168">
        <f t="shared" si="261"/>
        <v>0</v>
      </c>
      <c r="EB124" s="168">
        <f t="shared" si="261"/>
        <v>0</v>
      </c>
      <c r="EC124" s="168">
        <f t="shared" ref="EC124:FH124" si="262" xml:space="preserve"> EC$74</f>
        <v>0</v>
      </c>
      <c r="ED124" s="168">
        <f t="shared" si="262"/>
        <v>0</v>
      </c>
      <c r="EE124" s="168">
        <f t="shared" si="262"/>
        <v>0</v>
      </c>
      <c r="EF124" s="168">
        <f t="shared" si="262"/>
        <v>0</v>
      </c>
      <c r="EG124" s="168">
        <f t="shared" si="262"/>
        <v>0</v>
      </c>
      <c r="EH124" s="168">
        <f t="shared" si="262"/>
        <v>0</v>
      </c>
      <c r="EI124" s="168">
        <f t="shared" si="262"/>
        <v>0</v>
      </c>
      <c r="EJ124" s="168">
        <f t="shared" si="262"/>
        <v>0</v>
      </c>
      <c r="EK124" s="168">
        <f t="shared" si="262"/>
        <v>0</v>
      </c>
      <c r="EL124" s="168">
        <f t="shared" si="262"/>
        <v>0</v>
      </c>
      <c r="EM124" s="168">
        <f t="shared" si="262"/>
        <v>0</v>
      </c>
      <c r="EN124" s="168">
        <f t="shared" si="262"/>
        <v>0</v>
      </c>
      <c r="EO124" s="168">
        <f t="shared" si="262"/>
        <v>0</v>
      </c>
      <c r="EP124" s="168">
        <f t="shared" si="262"/>
        <v>0</v>
      </c>
      <c r="EQ124" s="168">
        <f t="shared" si="262"/>
        <v>0</v>
      </c>
      <c r="ER124" s="168">
        <f t="shared" si="262"/>
        <v>0</v>
      </c>
      <c r="ES124" s="168">
        <f t="shared" si="262"/>
        <v>0</v>
      </c>
      <c r="ET124" s="168">
        <f t="shared" si="262"/>
        <v>0</v>
      </c>
      <c r="EU124" s="168">
        <f t="shared" si="262"/>
        <v>0</v>
      </c>
      <c r="EV124" s="168">
        <f t="shared" si="262"/>
        <v>0</v>
      </c>
      <c r="EW124" s="168">
        <f t="shared" si="262"/>
        <v>0</v>
      </c>
      <c r="EX124" s="168">
        <f t="shared" si="262"/>
        <v>0</v>
      </c>
      <c r="EY124" s="168">
        <f t="shared" si="262"/>
        <v>0</v>
      </c>
      <c r="EZ124" s="168">
        <f t="shared" si="262"/>
        <v>0</v>
      </c>
      <c r="FA124" s="168">
        <f t="shared" si="262"/>
        <v>0</v>
      </c>
      <c r="FB124" s="168">
        <f t="shared" si="262"/>
        <v>0</v>
      </c>
      <c r="FC124" s="168">
        <f t="shared" si="262"/>
        <v>0</v>
      </c>
      <c r="FD124" s="168">
        <f t="shared" si="262"/>
        <v>0</v>
      </c>
      <c r="FE124" s="168">
        <f t="shared" si="262"/>
        <v>0</v>
      </c>
      <c r="FF124" s="168">
        <f t="shared" si="262"/>
        <v>0</v>
      </c>
      <c r="FG124" s="168">
        <f t="shared" si="262"/>
        <v>0</v>
      </c>
      <c r="FH124" s="168">
        <f t="shared" si="262"/>
        <v>0</v>
      </c>
      <c r="FI124" s="168">
        <f t="shared" ref="FI124:GJ124" si="263" xml:space="preserve"> FI$74</f>
        <v>0</v>
      </c>
      <c r="FJ124" s="168">
        <f t="shared" si="263"/>
        <v>0</v>
      </c>
      <c r="FK124" s="168">
        <f t="shared" si="263"/>
        <v>0</v>
      </c>
      <c r="FL124" s="168">
        <f t="shared" si="263"/>
        <v>0</v>
      </c>
      <c r="FM124" s="168">
        <f t="shared" si="263"/>
        <v>0</v>
      </c>
      <c r="FN124" s="168">
        <f t="shared" si="263"/>
        <v>0</v>
      </c>
      <c r="FO124" s="168">
        <f t="shared" si="263"/>
        <v>0</v>
      </c>
      <c r="FP124" s="168">
        <f t="shared" si="263"/>
        <v>0</v>
      </c>
      <c r="FQ124" s="168">
        <f t="shared" si="263"/>
        <v>0</v>
      </c>
      <c r="FR124" s="168">
        <f t="shared" si="263"/>
        <v>0</v>
      </c>
      <c r="FS124" s="168">
        <f t="shared" si="263"/>
        <v>0</v>
      </c>
      <c r="FT124" s="168">
        <f t="shared" si="263"/>
        <v>0</v>
      </c>
      <c r="FU124" s="168">
        <f t="shared" si="263"/>
        <v>0</v>
      </c>
      <c r="FV124" s="168">
        <f t="shared" si="263"/>
        <v>0</v>
      </c>
      <c r="FW124" s="168">
        <f t="shared" si="263"/>
        <v>0</v>
      </c>
      <c r="FX124" s="168">
        <f t="shared" si="263"/>
        <v>0</v>
      </c>
      <c r="FY124" s="168">
        <f t="shared" si="263"/>
        <v>0</v>
      </c>
      <c r="FZ124" s="168">
        <f t="shared" si="263"/>
        <v>0</v>
      </c>
      <c r="GA124" s="168">
        <f t="shared" si="263"/>
        <v>0</v>
      </c>
      <c r="GB124" s="168">
        <f t="shared" si="263"/>
        <v>0</v>
      </c>
      <c r="GC124" s="168">
        <f t="shared" si="263"/>
        <v>0</v>
      </c>
      <c r="GD124" s="168">
        <f t="shared" si="263"/>
        <v>0</v>
      </c>
      <c r="GE124" s="168">
        <f t="shared" si="263"/>
        <v>0</v>
      </c>
      <c r="GF124" s="168">
        <f t="shared" si="263"/>
        <v>0</v>
      </c>
      <c r="GG124" s="168">
        <f t="shared" si="263"/>
        <v>0</v>
      </c>
      <c r="GH124" s="168">
        <f t="shared" si="263"/>
        <v>0</v>
      </c>
      <c r="GI124" s="168">
        <f t="shared" si="263"/>
        <v>0</v>
      </c>
      <c r="GJ124" s="168">
        <f t="shared" si="263"/>
        <v>0</v>
      </c>
    </row>
    <row r="125" spans="1:192" hidden="1" outlineLevel="2" x14ac:dyDescent="0.35">
      <c r="A125" s="43"/>
      <c r="C125" s="44"/>
      <c r="D125" s="45"/>
      <c r="E125" s="340" t="str">
        <f t="shared" ref="E125:AJ125" si="264" xml:space="preserve"> E$122</f>
        <v>End of useful life of asset flag</v>
      </c>
      <c r="F125" s="340">
        <f t="shared" si="264"/>
        <v>0</v>
      </c>
      <c r="G125" s="340" t="str">
        <f t="shared" si="264"/>
        <v>flag</v>
      </c>
      <c r="H125" s="340">
        <f t="shared" si="264"/>
        <v>1</v>
      </c>
      <c r="I125" s="340">
        <f t="shared" si="264"/>
        <v>0</v>
      </c>
      <c r="J125" s="340">
        <f t="shared" si="264"/>
        <v>0</v>
      </c>
      <c r="K125" s="340">
        <f t="shared" si="264"/>
        <v>0</v>
      </c>
      <c r="L125" s="340">
        <f t="shared" si="264"/>
        <v>0</v>
      </c>
      <c r="M125" s="340">
        <f t="shared" si="264"/>
        <v>0</v>
      </c>
      <c r="N125" s="340">
        <f t="shared" si="264"/>
        <v>0</v>
      </c>
      <c r="O125" s="340">
        <f t="shared" si="264"/>
        <v>0</v>
      </c>
      <c r="P125" s="340">
        <f t="shared" si="264"/>
        <v>0</v>
      </c>
      <c r="Q125" s="340">
        <f t="shared" si="264"/>
        <v>0</v>
      </c>
      <c r="R125" s="340">
        <f t="shared" si="264"/>
        <v>0</v>
      </c>
      <c r="S125" s="340">
        <f t="shared" si="264"/>
        <v>0</v>
      </c>
      <c r="T125" s="340">
        <f t="shared" si="264"/>
        <v>0</v>
      </c>
      <c r="U125" s="340">
        <f t="shared" si="264"/>
        <v>0</v>
      </c>
      <c r="V125" s="340">
        <f t="shared" si="264"/>
        <v>0</v>
      </c>
      <c r="W125" s="340">
        <f t="shared" si="264"/>
        <v>0</v>
      </c>
      <c r="X125" s="340">
        <f t="shared" si="264"/>
        <v>0</v>
      </c>
      <c r="Y125" s="340">
        <f t="shared" si="264"/>
        <v>0</v>
      </c>
      <c r="Z125" s="340">
        <f t="shared" si="264"/>
        <v>0</v>
      </c>
      <c r="AA125" s="340">
        <f t="shared" si="264"/>
        <v>0</v>
      </c>
      <c r="AB125" s="340">
        <f t="shared" si="264"/>
        <v>0</v>
      </c>
      <c r="AC125" s="340">
        <f t="shared" si="264"/>
        <v>0</v>
      </c>
      <c r="AD125" s="340">
        <f t="shared" si="264"/>
        <v>0</v>
      </c>
      <c r="AE125" s="340">
        <f t="shared" si="264"/>
        <v>0</v>
      </c>
      <c r="AF125" s="340">
        <f t="shared" si="264"/>
        <v>0</v>
      </c>
      <c r="AG125" s="340">
        <f t="shared" si="264"/>
        <v>0</v>
      </c>
      <c r="AH125" s="340">
        <f t="shared" si="264"/>
        <v>0</v>
      </c>
      <c r="AI125" s="340">
        <f t="shared" si="264"/>
        <v>0</v>
      </c>
      <c r="AJ125" s="340">
        <f t="shared" si="264"/>
        <v>0</v>
      </c>
      <c r="AK125" s="340">
        <f t="shared" ref="AK125:BP125" si="265" xml:space="preserve"> AK$122</f>
        <v>0</v>
      </c>
      <c r="AL125" s="340">
        <f t="shared" si="265"/>
        <v>0</v>
      </c>
      <c r="AM125" s="340">
        <f t="shared" si="265"/>
        <v>0</v>
      </c>
      <c r="AN125" s="340">
        <f t="shared" si="265"/>
        <v>0</v>
      </c>
      <c r="AO125" s="340">
        <f t="shared" si="265"/>
        <v>0</v>
      </c>
      <c r="AP125" s="340">
        <f t="shared" si="265"/>
        <v>0</v>
      </c>
      <c r="AQ125" s="340">
        <f t="shared" si="265"/>
        <v>0</v>
      </c>
      <c r="AR125" s="340">
        <f t="shared" si="265"/>
        <v>0</v>
      </c>
      <c r="AS125" s="340">
        <f t="shared" si="265"/>
        <v>0</v>
      </c>
      <c r="AT125" s="340">
        <f t="shared" si="265"/>
        <v>0</v>
      </c>
      <c r="AU125" s="340">
        <f t="shared" si="265"/>
        <v>0</v>
      </c>
      <c r="AV125" s="340">
        <f t="shared" si="265"/>
        <v>0</v>
      </c>
      <c r="AW125" s="340">
        <f t="shared" si="265"/>
        <v>0</v>
      </c>
      <c r="AX125" s="340">
        <f t="shared" si="265"/>
        <v>0</v>
      </c>
      <c r="AY125" s="340">
        <f t="shared" si="265"/>
        <v>0</v>
      </c>
      <c r="AZ125" s="340">
        <f t="shared" si="265"/>
        <v>0</v>
      </c>
      <c r="BA125" s="340">
        <f t="shared" si="265"/>
        <v>0</v>
      </c>
      <c r="BB125" s="340">
        <f t="shared" si="265"/>
        <v>0</v>
      </c>
      <c r="BC125" s="340">
        <f t="shared" si="265"/>
        <v>0</v>
      </c>
      <c r="BD125" s="340">
        <f t="shared" si="265"/>
        <v>0</v>
      </c>
      <c r="BE125" s="340">
        <f t="shared" si="265"/>
        <v>0</v>
      </c>
      <c r="BF125" s="340">
        <f t="shared" si="265"/>
        <v>0</v>
      </c>
      <c r="BG125" s="340">
        <f t="shared" si="265"/>
        <v>0</v>
      </c>
      <c r="BH125" s="340">
        <f t="shared" si="265"/>
        <v>0</v>
      </c>
      <c r="BI125" s="340">
        <f t="shared" si="265"/>
        <v>0</v>
      </c>
      <c r="BJ125" s="340">
        <f t="shared" si="265"/>
        <v>0</v>
      </c>
      <c r="BK125" s="340">
        <f t="shared" si="265"/>
        <v>0</v>
      </c>
      <c r="BL125" s="340">
        <f t="shared" si="265"/>
        <v>0</v>
      </c>
      <c r="BM125" s="340">
        <f t="shared" si="265"/>
        <v>0</v>
      </c>
      <c r="BN125" s="340">
        <f t="shared" si="265"/>
        <v>0</v>
      </c>
      <c r="BO125" s="340">
        <f t="shared" si="265"/>
        <v>0</v>
      </c>
      <c r="BP125" s="340">
        <f t="shared" si="265"/>
        <v>0</v>
      </c>
      <c r="BQ125" s="340">
        <f t="shared" ref="BQ125:CV125" si="266" xml:space="preserve"> BQ$122</f>
        <v>0</v>
      </c>
      <c r="BR125" s="340">
        <f t="shared" si="266"/>
        <v>0</v>
      </c>
      <c r="BS125" s="340">
        <f t="shared" si="266"/>
        <v>0</v>
      </c>
      <c r="BT125" s="340">
        <f t="shared" si="266"/>
        <v>0</v>
      </c>
      <c r="BU125" s="340">
        <f t="shared" si="266"/>
        <v>0</v>
      </c>
      <c r="BV125" s="340">
        <f t="shared" si="266"/>
        <v>0</v>
      </c>
      <c r="BW125" s="340">
        <f t="shared" si="266"/>
        <v>0</v>
      </c>
      <c r="BX125" s="340">
        <f t="shared" si="266"/>
        <v>0</v>
      </c>
      <c r="BY125" s="340">
        <f t="shared" si="266"/>
        <v>0</v>
      </c>
      <c r="BZ125" s="340">
        <f t="shared" si="266"/>
        <v>0</v>
      </c>
      <c r="CA125" s="340">
        <f t="shared" si="266"/>
        <v>0</v>
      </c>
      <c r="CB125" s="340">
        <f t="shared" si="266"/>
        <v>0</v>
      </c>
      <c r="CC125" s="340">
        <f t="shared" si="266"/>
        <v>0</v>
      </c>
      <c r="CD125" s="340">
        <f t="shared" si="266"/>
        <v>0</v>
      </c>
      <c r="CE125" s="340">
        <f t="shared" si="266"/>
        <v>0</v>
      </c>
      <c r="CF125" s="340">
        <f t="shared" si="266"/>
        <v>0</v>
      </c>
      <c r="CG125" s="340">
        <f t="shared" si="266"/>
        <v>0</v>
      </c>
      <c r="CH125" s="340">
        <f t="shared" si="266"/>
        <v>0</v>
      </c>
      <c r="CI125" s="340">
        <f t="shared" si="266"/>
        <v>0</v>
      </c>
      <c r="CJ125" s="340">
        <f t="shared" si="266"/>
        <v>0</v>
      </c>
      <c r="CK125" s="340">
        <f t="shared" si="266"/>
        <v>0</v>
      </c>
      <c r="CL125" s="340">
        <f t="shared" si="266"/>
        <v>0</v>
      </c>
      <c r="CM125" s="340">
        <f t="shared" si="266"/>
        <v>0</v>
      </c>
      <c r="CN125" s="340">
        <f t="shared" si="266"/>
        <v>0</v>
      </c>
      <c r="CO125" s="340">
        <f t="shared" si="266"/>
        <v>0</v>
      </c>
      <c r="CP125" s="340">
        <f t="shared" si="266"/>
        <v>0</v>
      </c>
      <c r="CQ125" s="340">
        <f t="shared" si="266"/>
        <v>0</v>
      </c>
      <c r="CR125" s="340">
        <f t="shared" si="266"/>
        <v>0</v>
      </c>
      <c r="CS125" s="340">
        <f t="shared" si="266"/>
        <v>0</v>
      </c>
      <c r="CT125" s="340">
        <f t="shared" si="266"/>
        <v>0</v>
      </c>
      <c r="CU125" s="340">
        <f t="shared" si="266"/>
        <v>0</v>
      </c>
      <c r="CV125" s="340">
        <f t="shared" si="266"/>
        <v>0</v>
      </c>
      <c r="CW125" s="340">
        <f t="shared" ref="CW125:EB125" si="267" xml:space="preserve"> CW$122</f>
        <v>0</v>
      </c>
      <c r="CX125" s="340">
        <f t="shared" si="267"/>
        <v>0</v>
      </c>
      <c r="CY125" s="340">
        <f t="shared" si="267"/>
        <v>0</v>
      </c>
      <c r="CZ125" s="340">
        <f t="shared" si="267"/>
        <v>0</v>
      </c>
      <c r="DA125" s="340">
        <f t="shared" si="267"/>
        <v>0</v>
      </c>
      <c r="DB125" s="340">
        <f t="shared" si="267"/>
        <v>0</v>
      </c>
      <c r="DC125" s="340">
        <f t="shared" si="267"/>
        <v>0</v>
      </c>
      <c r="DD125" s="340">
        <f t="shared" si="267"/>
        <v>0</v>
      </c>
      <c r="DE125" s="340">
        <f t="shared" si="267"/>
        <v>0</v>
      </c>
      <c r="DF125" s="340">
        <f t="shared" si="267"/>
        <v>0</v>
      </c>
      <c r="DG125" s="340">
        <f t="shared" si="267"/>
        <v>0</v>
      </c>
      <c r="DH125" s="340">
        <f t="shared" si="267"/>
        <v>0</v>
      </c>
      <c r="DI125" s="340">
        <f t="shared" si="267"/>
        <v>0</v>
      </c>
      <c r="DJ125" s="340">
        <f t="shared" si="267"/>
        <v>0</v>
      </c>
      <c r="DK125" s="340">
        <f t="shared" si="267"/>
        <v>0</v>
      </c>
      <c r="DL125" s="340">
        <f t="shared" si="267"/>
        <v>0</v>
      </c>
      <c r="DM125" s="340">
        <f t="shared" si="267"/>
        <v>0</v>
      </c>
      <c r="DN125" s="340">
        <f t="shared" si="267"/>
        <v>0</v>
      </c>
      <c r="DO125" s="340">
        <f t="shared" si="267"/>
        <v>0</v>
      </c>
      <c r="DP125" s="340">
        <f t="shared" si="267"/>
        <v>0</v>
      </c>
      <c r="DQ125" s="340">
        <f t="shared" si="267"/>
        <v>0</v>
      </c>
      <c r="DR125" s="340">
        <f t="shared" si="267"/>
        <v>0</v>
      </c>
      <c r="DS125" s="340">
        <f t="shared" si="267"/>
        <v>0</v>
      </c>
      <c r="DT125" s="340">
        <f t="shared" si="267"/>
        <v>0</v>
      </c>
      <c r="DU125" s="340">
        <f t="shared" si="267"/>
        <v>0</v>
      </c>
      <c r="DV125" s="340">
        <f t="shared" si="267"/>
        <v>0</v>
      </c>
      <c r="DW125" s="340">
        <f t="shared" si="267"/>
        <v>0</v>
      </c>
      <c r="DX125" s="340">
        <f t="shared" si="267"/>
        <v>0</v>
      </c>
      <c r="DY125" s="340">
        <f t="shared" si="267"/>
        <v>0</v>
      </c>
      <c r="DZ125" s="340">
        <f t="shared" si="267"/>
        <v>0</v>
      </c>
      <c r="EA125" s="340">
        <f t="shared" si="267"/>
        <v>0</v>
      </c>
      <c r="EB125" s="340">
        <f t="shared" si="267"/>
        <v>0</v>
      </c>
      <c r="EC125" s="340">
        <f t="shared" ref="EC125:FH125" si="268" xml:space="preserve"> EC$122</f>
        <v>0</v>
      </c>
      <c r="ED125" s="340">
        <f t="shared" si="268"/>
        <v>0</v>
      </c>
      <c r="EE125" s="340">
        <f t="shared" si="268"/>
        <v>0</v>
      </c>
      <c r="EF125" s="340">
        <f t="shared" si="268"/>
        <v>0</v>
      </c>
      <c r="EG125" s="340">
        <f t="shared" si="268"/>
        <v>0</v>
      </c>
      <c r="EH125" s="340">
        <f t="shared" si="268"/>
        <v>0</v>
      </c>
      <c r="EI125" s="340">
        <f t="shared" si="268"/>
        <v>0</v>
      </c>
      <c r="EJ125" s="340">
        <f t="shared" si="268"/>
        <v>0</v>
      </c>
      <c r="EK125" s="340">
        <f t="shared" si="268"/>
        <v>0</v>
      </c>
      <c r="EL125" s="340">
        <f t="shared" si="268"/>
        <v>0</v>
      </c>
      <c r="EM125" s="340">
        <f t="shared" si="268"/>
        <v>0</v>
      </c>
      <c r="EN125" s="340">
        <f t="shared" si="268"/>
        <v>0</v>
      </c>
      <c r="EO125" s="340">
        <f t="shared" si="268"/>
        <v>0</v>
      </c>
      <c r="EP125" s="340">
        <f t="shared" si="268"/>
        <v>0</v>
      </c>
      <c r="EQ125" s="340">
        <f t="shared" si="268"/>
        <v>0</v>
      </c>
      <c r="ER125" s="340">
        <f t="shared" si="268"/>
        <v>0</v>
      </c>
      <c r="ES125" s="340">
        <f t="shared" si="268"/>
        <v>0</v>
      </c>
      <c r="ET125" s="340">
        <f t="shared" si="268"/>
        <v>0</v>
      </c>
      <c r="EU125" s="340">
        <f t="shared" si="268"/>
        <v>0</v>
      </c>
      <c r="EV125" s="340">
        <f t="shared" si="268"/>
        <v>0</v>
      </c>
      <c r="EW125" s="340">
        <f t="shared" si="268"/>
        <v>0</v>
      </c>
      <c r="EX125" s="340">
        <f t="shared" si="268"/>
        <v>0</v>
      </c>
      <c r="EY125" s="340">
        <f t="shared" si="268"/>
        <v>0</v>
      </c>
      <c r="EZ125" s="340">
        <f t="shared" si="268"/>
        <v>0</v>
      </c>
      <c r="FA125" s="340">
        <f t="shared" si="268"/>
        <v>1</v>
      </c>
      <c r="FB125" s="340">
        <f t="shared" si="268"/>
        <v>0</v>
      </c>
      <c r="FC125" s="340">
        <f t="shared" si="268"/>
        <v>0</v>
      </c>
      <c r="FD125" s="340">
        <f t="shared" si="268"/>
        <v>0</v>
      </c>
      <c r="FE125" s="340">
        <f t="shared" si="268"/>
        <v>0</v>
      </c>
      <c r="FF125" s="340">
        <f t="shared" si="268"/>
        <v>0</v>
      </c>
      <c r="FG125" s="340">
        <f t="shared" si="268"/>
        <v>0</v>
      </c>
      <c r="FH125" s="340">
        <f t="shared" si="268"/>
        <v>0</v>
      </c>
      <c r="FI125" s="340">
        <f t="shared" ref="FI125:GJ125" si="269" xml:space="preserve"> FI$122</f>
        <v>0</v>
      </c>
      <c r="FJ125" s="340">
        <f t="shared" si="269"/>
        <v>0</v>
      </c>
      <c r="FK125" s="340">
        <f t="shared" si="269"/>
        <v>0</v>
      </c>
      <c r="FL125" s="340">
        <f t="shared" si="269"/>
        <v>0</v>
      </c>
      <c r="FM125" s="340">
        <f t="shared" si="269"/>
        <v>0</v>
      </c>
      <c r="FN125" s="340">
        <f t="shared" si="269"/>
        <v>0</v>
      </c>
      <c r="FO125" s="340">
        <f t="shared" si="269"/>
        <v>0</v>
      </c>
      <c r="FP125" s="340">
        <f t="shared" si="269"/>
        <v>0</v>
      </c>
      <c r="FQ125" s="340">
        <f t="shared" si="269"/>
        <v>0</v>
      </c>
      <c r="FR125" s="340">
        <f t="shared" si="269"/>
        <v>0</v>
      </c>
      <c r="FS125" s="340">
        <f t="shared" si="269"/>
        <v>0</v>
      </c>
      <c r="FT125" s="340">
        <f t="shared" si="269"/>
        <v>0</v>
      </c>
      <c r="FU125" s="340">
        <f t="shared" si="269"/>
        <v>0</v>
      </c>
      <c r="FV125" s="340">
        <f t="shared" si="269"/>
        <v>0</v>
      </c>
      <c r="FW125" s="340">
        <f t="shared" si="269"/>
        <v>0</v>
      </c>
      <c r="FX125" s="340">
        <f t="shared" si="269"/>
        <v>0</v>
      </c>
      <c r="FY125" s="340">
        <f t="shared" si="269"/>
        <v>0</v>
      </c>
      <c r="FZ125" s="340">
        <f t="shared" si="269"/>
        <v>0</v>
      </c>
      <c r="GA125" s="340">
        <f t="shared" si="269"/>
        <v>0</v>
      </c>
      <c r="GB125" s="340">
        <f t="shared" si="269"/>
        <v>0</v>
      </c>
      <c r="GC125" s="340">
        <f t="shared" si="269"/>
        <v>0</v>
      </c>
      <c r="GD125" s="340">
        <f t="shared" si="269"/>
        <v>0</v>
      </c>
      <c r="GE125" s="340">
        <f t="shared" si="269"/>
        <v>0</v>
      </c>
      <c r="GF125" s="340">
        <f t="shared" si="269"/>
        <v>0</v>
      </c>
      <c r="GG125" s="340">
        <f t="shared" si="269"/>
        <v>0</v>
      </c>
      <c r="GH125" s="340">
        <f t="shared" si="269"/>
        <v>0</v>
      </c>
      <c r="GI125" s="340">
        <f t="shared" si="269"/>
        <v>0</v>
      </c>
      <c r="GJ125" s="340">
        <f t="shared" si="269"/>
        <v>0</v>
      </c>
    </row>
    <row r="126" spans="1:192" hidden="1" outlineLevel="2" x14ac:dyDescent="0.35">
      <c r="A126" s="191"/>
      <c r="B126" s="191"/>
      <c r="C126" s="192"/>
      <c r="D126" s="193"/>
      <c r="E126" s="194" t="s">
        <v>1658</v>
      </c>
      <c r="F126" s="323"/>
      <c r="G126" s="159" t="s">
        <v>5</v>
      </c>
      <c r="H126" s="159">
        <f xml:space="preserve"> SUM(J126:GJ126)</f>
        <v>100</v>
      </c>
      <c r="I126" s="194"/>
      <c r="J126" s="194">
        <f t="shared" ref="J126:AO126" si="270" xml:space="preserve"> I126 + J124 - I125</f>
        <v>0</v>
      </c>
      <c r="K126" s="194">
        <f t="shared" si="270"/>
        <v>0</v>
      </c>
      <c r="L126" s="194">
        <f t="shared" si="270"/>
        <v>0</v>
      </c>
      <c r="M126" s="194">
        <f t="shared" si="270"/>
        <v>0</v>
      </c>
      <c r="N126" s="194">
        <f t="shared" si="270"/>
        <v>0</v>
      </c>
      <c r="O126" s="194">
        <f t="shared" si="270"/>
        <v>0</v>
      </c>
      <c r="P126" s="194">
        <f t="shared" si="270"/>
        <v>0</v>
      </c>
      <c r="Q126" s="194">
        <f t="shared" si="270"/>
        <v>0</v>
      </c>
      <c r="R126" s="194">
        <f t="shared" si="270"/>
        <v>0</v>
      </c>
      <c r="S126" s="194">
        <f t="shared" si="270"/>
        <v>0</v>
      </c>
      <c r="T126" s="194">
        <f t="shared" si="270"/>
        <v>0</v>
      </c>
      <c r="U126" s="194">
        <f t="shared" si="270"/>
        <v>0</v>
      </c>
      <c r="V126" s="194">
        <f t="shared" si="270"/>
        <v>0</v>
      </c>
      <c r="W126" s="194">
        <f t="shared" si="270"/>
        <v>0</v>
      </c>
      <c r="X126" s="194">
        <f t="shared" si="270"/>
        <v>0</v>
      </c>
      <c r="Y126" s="194">
        <f t="shared" si="270"/>
        <v>0</v>
      </c>
      <c r="Z126" s="194">
        <f t="shared" si="270"/>
        <v>0</v>
      </c>
      <c r="AA126" s="194">
        <f t="shared" si="270"/>
        <v>0</v>
      </c>
      <c r="AB126" s="194">
        <f t="shared" si="270"/>
        <v>0</v>
      </c>
      <c r="AC126" s="194">
        <f t="shared" si="270"/>
        <v>0</v>
      </c>
      <c r="AD126" s="194">
        <f t="shared" si="270"/>
        <v>0</v>
      </c>
      <c r="AE126" s="194">
        <f t="shared" si="270"/>
        <v>0</v>
      </c>
      <c r="AF126" s="194">
        <f t="shared" si="270"/>
        <v>0</v>
      </c>
      <c r="AG126" s="194">
        <f t="shared" si="270"/>
        <v>0</v>
      </c>
      <c r="AH126" s="194">
        <f t="shared" si="270"/>
        <v>0</v>
      </c>
      <c r="AI126" s="194">
        <f t="shared" si="270"/>
        <v>0</v>
      </c>
      <c r="AJ126" s="194">
        <f t="shared" si="270"/>
        <v>0</v>
      </c>
      <c r="AK126" s="194">
        <f t="shared" si="270"/>
        <v>0</v>
      </c>
      <c r="AL126" s="194">
        <f t="shared" si="270"/>
        <v>0</v>
      </c>
      <c r="AM126" s="194">
        <f t="shared" si="270"/>
        <v>0</v>
      </c>
      <c r="AN126" s="194">
        <f t="shared" si="270"/>
        <v>0</v>
      </c>
      <c r="AO126" s="194">
        <f t="shared" si="270"/>
        <v>0</v>
      </c>
      <c r="AP126" s="194">
        <f t="shared" ref="AP126:BU126" si="271" xml:space="preserve"> AO126 + AP124 - AO125</f>
        <v>0</v>
      </c>
      <c r="AQ126" s="194">
        <f t="shared" si="271"/>
        <v>0</v>
      </c>
      <c r="AR126" s="194">
        <f t="shared" si="271"/>
        <v>0</v>
      </c>
      <c r="AS126" s="194">
        <f t="shared" si="271"/>
        <v>0</v>
      </c>
      <c r="AT126" s="194">
        <f t="shared" si="271"/>
        <v>0</v>
      </c>
      <c r="AU126" s="194">
        <f t="shared" si="271"/>
        <v>0</v>
      </c>
      <c r="AV126" s="194">
        <f t="shared" si="271"/>
        <v>0</v>
      </c>
      <c r="AW126" s="194">
        <f t="shared" si="271"/>
        <v>0</v>
      </c>
      <c r="AX126" s="194">
        <f t="shared" si="271"/>
        <v>0</v>
      </c>
      <c r="AY126" s="194">
        <f t="shared" si="271"/>
        <v>0</v>
      </c>
      <c r="AZ126" s="194">
        <f t="shared" si="271"/>
        <v>0</v>
      </c>
      <c r="BA126" s="194">
        <f t="shared" si="271"/>
        <v>0</v>
      </c>
      <c r="BB126" s="194">
        <f t="shared" si="271"/>
        <v>0</v>
      </c>
      <c r="BC126" s="194">
        <f t="shared" si="271"/>
        <v>0</v>
      </c>
      <c r="BD126" s="194">
        <f t="shared" si="271"/>
        <v>0</v>
      </c>
      <c r="BE126" s="194">
        <f t="shared" si="271"/>
        <v>0</v>
      </c>
      <c r="BF126" s="194">
        <f t="shared" si="271"/>
        <v>1</v>
      </c>
      <c r="BG126" s="194">
        <f t="shared" si="271"/>
        <v>1</v>
      </c>
      <c r="BH126" s="194">
        <f t="shared" si="271"/>
        <v>1</v>
      </c>
      <c r="BI126" s="194">
        <f t="shared" si="271"/>
        <v>1</v>
      </c>
      <c r="BJ126" s="194">
        <f t="shared" si="271"/>
        <v>1</v>
      </c>
      <c r="BK126" s="194">
        <f t="shared" si="271"/>
        <v>1</v>
      </c>
      <c r="BL126" s="194">
        <f t="shared" si="271"/>
        <v>1</v>
      </c>
      <c r="BM126" s="194">
        <f t="shared" si="271"/>
        <v>1</v>
      </c>
      <c r="BN126" s="194">
        <f t="shared" si="271"/>
        <v>1</v>
      </c>
      <c r="BO126" s="194">
        <f t="shared" si="271"/>
        <v>1</v>
      </c>
      <c r="BP126" s="194">
        <f t="shared" si="271"/>
        <v>1</v>
      </c>
      <c r="BQ126" s="194">
        <f t="shared" si="271"/>
        <v>1</v>
      </c>
      <c r="BR126" s="194">
        <f t="shared" si="271"/>
        <v>1</v>
      </c>
      <c r="BS126" s="194">
        <f t="shared" si="271"/>
        <v>1</v>
      </c>
      <c r="BT126" s="194">
        <f t="shared" si="271"/>
        <v>1</v>
      </c>
      <c r="BU126" s="194">
        <f t="shared" si="271"/>
        <v>1</v>
      </c>
      <c r="BV126" s="194">
        <f t="shared" ref="BV126:DA126" si="272" xml:space="preserve"> BU126 + BV124 - BU125</f>
        <v>1</v>
      </c>
      <c r="BW126" s="194">
        <f t="shared" si="272"/>
        <v>1</v>
      </c>
      <c r="BX126" s="194">
        <f t="shared" si="272"/>
        <v>1</v>
      </c>
      <c r="BY126" s="194">
        <f t="shared" si="272"/>
        <v>1</v>
      </c>
      <c r="BZ126" s="194">
        <f t="shared" si="272"/>
        <v>1</v>
      </c>
      <c r="CA126" s="194">
        <f t="shared" si="272"/>
        <v>1</v>
      </c>
      <c r="CB126" s="194">
        <f t="shared" si="272"/>
        <v>1</v>
      </c>
      <c r="CC126" s="194">
        <f t="shared" si="272"/>
        <v>1</v>
      </c>
      <c r="CD126" s="194">
        <f t="shared" si="272"/>
        <v>1</v>
      </c>
      <c r="CE126" s="194">
        <f t="shared" si="272"/>
        <v>1</v>
      </c>
      <c r="CF126" s="194">
        <f t="shared" si="272"/>
        <v>1</v>
      </c>
      <c r="CG126" s="194">
        <f t="shared" si="272"/>
        <v>1</v>
      </c>
      <c r="CH126" s="194">
        <f t="shared" si="272"/>
        <v>1</v>
      </c>
      <c r="CI126" s="194">
        <f t="shared" si="272"/>
        <v>1</v>
      </c>
      <c r="CJ126" s="194">
        <f t="shared" si="272"/>
        <v>1</v>
      </c>
      <c r="CK126" s="194">
        <f t="shared" si="272"/>
        <v>1</v>
      </c>
      <c r="CL126" s="194">
        <f t="shared" si="272"/>
        <v>1</v>
      </c>
      <c r="CM126" s="194">
        <f t="shared" si="272"/>
        <v>1</v>
      </c>
      <c r="CN126" s="194">
        <f t="shared" si="272"/>
        <v>1</v>
      </c>
      <c r="CO126" s="194">
        <f t="shared" si="272"/>
        <v>1</v>
      </c>
      <c r="CP126" s="194">
        <f t="shared" si="272"/>
        <v>1</v>
      </c>
      <c r="CQ126" s="194">
        <f t="shared" si="272"/>
        <v>1</v>
      </c>
      <c r="CR126" s="194">
        <f t="shared" si="272"/>
        <v>1</v>
      </c>
      <c r="CS126" s="194">
        <f t="shared" si="272"/>
        <v>1</v>
      </c>
      <c r="CT126" s="194">
        <f t="shared" si="272"/>
        <v>1</v>
      </c>
      <c r="CU126" s="194">
        <f t="shared" si="272"/>
        <v>1</v>
      </c>
      <c r="CV126" s="194">
        <f t="shared" si="272"/>
        <v>1</v>
      </c>
      <c r="CW126" s="194">
        <f t="shared" si="272"/>
        <v>1</v>
      </c>
      <c r="CX126" s="194">
        <f t="shared" si="272"/>
        <v>1</v>
      </c>
      <c r="CY126" s="194">
        <f t="shared" si="272"/>
        <v>1</v>
      </c>
      <c r="CZ126" s="194">
        <f t="shared" si="272"/>
        <v>1</v>
      </c>
      <c r="DA126" s="194">
        <f t="shared" si="272"/>
        <v>1</v>
      </c>
      <c r="DB126" s="194">
        <f t="shared" ref="DB126:EG126" si="273" xml:space="preserve"> DA126 + DB124 - DA125</f>
        <v>1</v>
      </c>
      <c r="DC126" s="194">
        <f t="shared" si="273"/>
        <v>1</v>
      </c>
      <c r="DD126" s="194">
        <f t="shared" si="273"/>
        <v>1</v>
      </c>
      <c r="DE126" s="194">
        <f t="shared" si="273"/>
        <v>1</v>
      </c>
      <c r="DF126" s="194">
        <f t="shared" si="273"/>
        <v>1</v>
      </c>
      <c r="DG126" s="194">
        <f t="shared" si="273"/>
        <v>1</v>
      </c>
      <c r="DH126" s="194">
        <f t="shared" si="273"/>
        <v>1</v>
      </c>
      <c r="DI126" s="194">
        <f t="shared" si="273"/>
        <v>1</v>
      </c>
      <c r="DJ126" s="194">
        <f t="shared" si="273"/>
        <v>1</v>
      </c>
      <c r="DK126" s="194">
        <f t="shared" si="273"/>
        <v>1</v>
      </c>
      <c r="DL126" s="194">
        <f t="shared" si="273"/>
        <v>1</v>
      </c>
      <c r="DM126" s="194">
        <f t="shared" si="273"/>
        <v>1</v>
      </c>
      <c r="DN126" s="194">
        <f t="shared" si="273"/>
        <v>1</v>
      </c>
      <c r="DO126" s="194">
        <f t="shared" si="273"/>
        <v>1</v>
      </c>
      <c r="DP126" s="194">
        <f t="shared" si="273"/>
        <v>1</v>
      </c>
      <c r="DQ126" s="194">
        <f t="shared" si="273"/>
        <v>1</v>
      </c>
      <c r="DR126" s="194">
        <f t="shared" si="273"/>
        <v>1</v>
      </c>
      <c r="DS126" s="194">
        <f t="shared" si="273"/>
        <v>1</v>
      </c>
      <c r="DT126" s="194">
        <f t="shared" si="273"/>
        <v>1</v>
      </c>
      <c r="DU126" s="194">
        <f t="shared" si="273"/>
        <v>1</v>
      </c>
      <c r="DV126" s="194">
        <f t="shared" si="273"/>
        <v>1</v>
      </c>
      <c r="DW126" s="194">
        <f t="shared" si="273"/>
        <v>1</v>
      </c>
      <c r="DX126" s="194">
        <f t="shared" si="273"/>
        <v>1</v>
      </c>
      <c r="DY126" s="194">
        <f t="shared" si="273"/>
        <v>1</v>
      </c>
      <c r="DZ126" s="194">
        <f t="shared" si="273"/>
        <v>1</v>
      </c>
      <c r="EA126" s="194">
        <f t="shared" si="273"/>
        <v>1</v>
      </c>
      <c r="EB126" s="194">
        <f t="shared" si="273"/>
        <v>1</v>
      </c>
      <c r="EC126" s="194">
        <f t="shared" si="273"/>
        <v>1</v>
      </c>
      <c r="ED126" s="194">
        <f t="shared" si="273"/>
        <v>1</v>
      </c>
      <c r="EE126" s="194">
        <f t="shared" si="273"/>
        <v>1</v>
      </c>
      <c r="EF126" s="194">
        <f t="shared" si="273"/>
        <v>1</v>
      </c>
      <c r="EG126" s="194">
        <f t="shared" si="273"/>
        <v>1</v>
      </c>
      <c r="EH126" s="194">
        <f t="shared" ref="EH126:FM126" si="274" xml:space="preserve"> EG126 + EH124 - EG125</f>
        <v>1</v>
      </c>
      <c r="EI126" s="194">
        <f t="shared" si="274"/>
        <v>1</v>
      </c>
      <c r="EJ126" s="194">
        <f t="shared" si="274"/>
        <v>1</v>
      </c>
      <c r="EK126" s="194">
        <f t="shared" si="274"/>
        <v>1</v>
      </c>
      <c r="EL126" s="194">
        <f t="shared" si="274"/>
        <v>1</v>
      </c>
      <c r="EM126" s="194">
        <f t="shared" si="274"/>
        <v>1</v>
      </c>
      <c r="EN126" s="194">
        <f t="shared" si="274"/>
        <v>1</v>
      </c>
      <c r="EO126" s="194">
        <f t="shared" si="274"/>
        <v>1</v>
      </c>
      <c r="EP126" s="194">
        <f t="shared" si="274"/>
        <v>1</v>
      </c>
      <c r="EQ126" s="194">
        <f t="shared" si="274"/>
        <v>1</v>
      </c>
      <c r="ER126" s="194">
        <f t="shared" si="274"/>
        <v>1</v>
      </c>
      <c r="ES126" s="194">
        <f t="shared" si="274"/>
        <v>1</v>
      </c>
      <c r="ET126" s="194">
        <f t="shared" si="274"/>
        <v>1</v>
      </c>
      <c r="EU126" s="194">
        <f t="shared" si="274"/>
        <v>1</v>
      </c>
      <c r="EV126" s="194">
        <f t="shared" si="274"/>
        <v>1</v>
      </c>
      <c r="EW126" s="194">
        <f t="shared" si="274"/>
        <v>1</v>
      </c>
      <c r="EX126" s="194">
        <f t="shared" si="274"/>
        <v>1</v>
      </c>
      <c r="EY126" s="194">
        <f t="shared" si="274"/>
        <v>1</v>
      </c>
      <c r="EZ126" s="194">
        <f t="shared" si="274"/>
        <v>1</v>
      </c>
      <c r="FA126" s="194">
        <f t="shared" si="274"/>
        <v>1</v>
      </c>
      <c r="FB126" s="194">
        <f t="shared" si="274"/>
        <v>0</v>
      </c>
      <c r="FC126" s="194">
        <f t="shared" si="274"/>
        <v>0</v>
      </c>
      <c r="FD126" s="194">
        <f t="shared" si="274"/>
        <v>0</v>
      </c>
      <c r="FE126" s="194">
        <f t="shared" si="274"/>
        <v>0</v>
      </c>
      <c r="FF126" s="194">
        <f t="shared" si="274"/>
        <v>0</v>
      </c>
      <c r="FG126" s="194">
        <f t="shared" si="274"/>
        <v>0</v>
      </c>
      <c r="FH126" s="194">
        <f t="shared" si="274"/>
        <v>0</v>
      </c>
      <c r="FI126" s="194">
        <f t="shared" si="274"/>
        <v>0</v>
      </c>
      <c r="FJ126" s="194">
        <f t="shared" si="274"/>
        <v>0</v>
      </c>
      <c r="FK126" s="194">
        <f t="shared" si="274"/>
        <v>0</v>
      </c>
      <c r="FL126" s="194">
        <f t="shared" si="274"/>
        <v>0</v>
      </c>
      <c r="FM126" s="194">
        <f t="shared" si="274"/>
        <v>0</v>
      </c>
      <c r="FN126" s="194">
        <f t="shared" ref="FN126:GJ126" si="275" xml:space="preserve"> FM126 + FN124 - FM125</f>
        <v>0</v>
      </c>
      <c r="FO126" s="194">
        <f t="shared" si="275"/>
        <v>0</v>
      </c>
      <c r="FP126" s="194">
        <f t="shared" si="275"/>
        <v>0</v>
      </c>
      <c r="FQ126" s="194">
        <f t="shared" si="275"/>
        <v>0</v>
      </c>
      <c r="FR126" s="194">
        <f t="shared" si="275"/>
        <v>0</v>
      </c>
      <c r="FS126" s="194">
        <f t="shared" si="275"/>
        <v>0</v>
      </c>
      <c r="FT126" s="194">
        <f t="shared" si="275"/>
        <v>0</v>
      </c>
      <c r="FU126" s="194">
        <f t="shared" si="275"/>
        <v>0</v>
      </c>
      <c r="FV126" s="194">
        <f t="shared" si="275"/>
        <v>0</v>
      </c>
      <c r="FW126" s="194">
        <f t="shared" si="275"/>
        <v>0</v>
      </c>
      <c r="FX126" s="194">
        <f t="shared" si="275"/>
        <v>0</v>
      </c>
      <c r="FY126" s="194">
        <f t="shared" si="275"/>
        <v>0</v>
      </c>
      <c r="FZ126" s="194">
        <f t="shared" si="275"/>
        <v>0</v>
      </c>
      <c r="GA126" s="194">
        <f t="shared" si="275"/>
        <v>0</v>
      </c>
      <c r="GB126" s="194">
        <f t="shared" si="275"/>
        <v>0</v>
      </c>
      <c r="GC126" s="194">
        <f t="shared" si="275"/>
        <v>0</v>
      </c>
      <c r="GD126" s="194">
        <f t="shared" si="275"/>
        <v>0</v>
      </c>
      <c r="GE126" s="194">
        <f t="shared" si="275"/>
        <v>0</v>
      </c>
      <c r="GF126" s="194">
        <f t="shared" si="275"/>
        <v>0</v>
      </c>
      <c r="GG126" s="194">
        <f t="shared" si="275"/>
        <v>0</v>
      </c>
      <c r="GH126" s="194">
        <f t="shared" si="275"/>
        <v>0</v>
      </c>
      <c r="GI126" s="194">
        <f t="shared" si="275"/>
        <v>0</v>
      </c>
      <c r="GJ126" s="194">
        <f t="shared" si="275"/>
        <v>0</v>
      </c>
    </row>
    <row r="127" spans="1:192" ht="12.75" outlineLevel="2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</row>
    <row r="128" spans="1:192" outlineLevel="2" x14ac:dyDescent="0.35">
      <c r="A128"/>
      <c r="B128" s="69" t="s">
        <v>1823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</row>
    <row r="129" spans="1:192" s="594" customFormat="1" ht="12.75" outlineLevel="2" x14ac:dyDescent="0.35">
      <c r="E129" s="594" t="str">
        <f>InpC!$E$65</f>
        <v>PWA term</v>
      </c>
      <c r="F129" s="594">
        <f>InpC!$F$65</f>
        <v>15</v>
      </c>
      <c r="G129" s="594" t="str">
        <f>InpC!$G$65</f>
        <v>years</v>
      </c>
    </row>
    <row r="130" spans="1:192" s="594" customFormat="1" ht="12.75" outlineLevel="2" x14ac:dyDescent="0.35">
      <c r="E130" s="594" t="str">
        <f>InpC!$E$141</f>
        <v>Months in year</v>
      </c>
      <c r="F130" s="594">
        <f>InpC!$F$141</f>
        <v>12</v>
      </c>
      <c r="G130" s="594" t="str">
        <f>InpC!$G$141</f>
        <v>months</v>
      </c>
    </row>
    <row r="131" spans="1:192" s="478" customFormat="1" ht="12.75" outlineLevel="2" x14ac:dyDescent="0.35">
      <c r="E131" s="478" t="str">
        <f>$E$61</f>
        <v>End of construction period date</v>
      </c>
      <c r="F131" s="478">
        <f>$F$61</f>
        <v>47483</v>
      </c>
      <c r="G131" s="478" t="str">
        <f>$G$61</f>
        <v>date</v>
      </c>
    </row>
    <row r="132" spans="1:192" s="478" customFormat="1" ht="12.75" outlineLevel="2" x14ac:dyDescent="0.35">
      <c r="E132" s="611" t="s">
        <v>1824</v>
      </c>
      <c r="F132" s="611">
        <f>EOMONTH($F131,($F129*$F130))</f>
        <v>52962</v>
      </c>
      <c r="G132" s="611" t="s">
        <v>6</v>
      </c>
      <c r="H132" s="611"/>
      <c r="I132" s="611"/>
      <c r="J132" s="611"/>
      <c r="K132" s="611"/>
      <c r="L132" s="611"/>
      <c r="M132" s="611"/>
      <c r="N132" s="611"/>
      <c r="O132" s="611"/>
      <c r="P132" s="611"/>
      <c r="Q132" s="611"/>
      <c r="R132" s="611"/>
      <c r="S132" s="611"/>
      <c r="T132" s="611"/>
      <c r="U132" s="611"/>
      <c r="V132" s="611"/>
      <c r="W132" s="611"/>
      <c r="X132" s="611"/>
      <c r="Y132" s="611"/>
      <c r="Z132" s="611"/>
      <c r="AA132" s="611"/>
      <c r="AB132" s="611"/>
      <c r="AC132" s="611"/>
      <c r="AD132" s="611"/>
      <c r="AE132" s="611"/>
      <c r="AF132" s="611"/>
      <c r="AG132" s="611"/>
      <c r="AH132" s="611"/>
      <c r="AI132" s="611"/>
      <c r="AJ132" s="611"/>
      <c r="AK132" s="611"/>
      <c r="AL132" s="611"/>
      <c r="AM132" s="611"/>
      <c r="AN132" s="611"/>
      <c r="AO132" s="611"/>
      <c r="AP132" s="611"/>
      <c r="AQ132" s="611"/>
      <c r="AR132" s="611"/>
      <c r="AS132" s="611"/>
      <c r="AT132" s="611"/>
      <c r="AU132" s="611"/>
      <c r="AV132" s="611"/>
      <c r="AW132" s="611"/>
      <c r="AX132" s="611"/>
      <c r="AY132" s="611"/>
      <c r="AZ132" s="611"/>
      <c r="BA132" s="611"/>
      <c r="BB132" s="611"/>
      <c r="BC132" s="611"/>
      <c r="BD132" s="611"/>
      <c r="BE132" s="611"/>
      <c r="BF132" s="611"/>
      <c r="BG132" s="611"/>
      <c r="BH132" s="611"/>
      <c r="BI132" s="611"/>
      <c r="BJ132" s="611"/>
      <c r="BK132" s="611"/>
      <c r="BL132" s="611"/>
      <c r="BM132" s="611"/>
      <c r="BN132" s="611"/>
      <c r="BO132" s="611"/>
      <c r="BP132" s="611"/>
      <c r="BQ132" s="611"/>
      <c r="BR132" s="611"/>
      <c r="BS132" s="611"/>
      <c r="BT132" s="611"/>
      <c r="BU132" s="611"/>
      <c r="BV132" s="611"/>
      <c r="BW132" s="611"/>
      <c r="BX132" s="611"/>
      <c r="BY132" s="611"/>
      <c r="BZ132" s="611"/>
      <c r="CA132" s="611"/>
      <c r="CB132" s="611"/>
      <c r="CC132" s="611"/>
      <c r="CD132" s="611"/>
      <c r="CE132" s="611"/>
      <c r="CF132" s="611"/>
      <c r="CG132" s="611"/>
      <c r="CH132" s="611"/>
      <c r="CI132" s="611"/>
      <c r="CJ132" s="611"/>
      <c r="CK132" s="611"/>
      <c r="CL132" s="611"/>
      <c r="CM132" s="611"/>
      <c r="CN132" s="611"/>
      <c r="CO132" s="611"/>
      <c r="CP132" s="611"/>
      <c r="CQ132" s="611"/>
      <c r="CR132" s="611"/>
      <c r="CS132" s="611"/>
      <c r="CT132" s="611"/>
      <c r="CU132" s="611"/>
      <c r="CV132" s="611"/>
      <c r="CW132" s="611"/>
      <c r="CX132" s="611"/>
      <c r="CY132" s="611"/>
      <c r="CZ132" s="611"/>
      <c r="DA132" s="611"/>
      <c r="DB132" s="611"/>
      <c r="DC132" s="611"/>
      <c r="DD132" s="611"/>
      <c r="DE132" s="611"/>
      <c r="DF132" s="611"/>
      <c r="DG132" s="611"/>
      <c r="DH132" s="611"/>
      <c r="DI132" s="611"/>
      <c r="DJ132" s="611"/>
      <c r="DK132" s="611"/>
      <c r="DL132" s="611"/>
      <c r="DM132" s="611"/>
      <c r="DN132" s="611"/>
      <c r="DO132" s="611"/>
      <c r="DP132" s="611"/>
      <c r="DQ132" s="611"/>
      <c r="DR132" s="611"/>
      <c r="DS132" s="611"/>
      <c r="DT132" s="611"/>
      <c r="DU132" s="611"/>
      <c r="DV132" s="611"/>
      <c r="DW132" s="611"/>
      <c r="DX132" s="611"/>
      <c r="DY132" s="611"/>
      <c r="DZ132" s="611"/>
      <c r="EA132" s="611"/>
      <c r="EB132" s="611"/>
      <c r="EC132" s="611"/>
      <c r="ED132" s="611"/>
      <c r="EE132" s="611"/>
      <c r="EF132" s="611"/>
      <c r="EG132" s="611"/>
      <c r="EH132" s="611"/>
      <c r="EI132" s="611"/>
      <c r="EJ132" s="611"/>
      <c r="EK132" s="611"/>
      <c r="EL132" s="611"/>
      <c r="EM132" s="611"/>
      <c r="EN132" s="611"/>
      <c r="EO132" s="611"/>
      <c r="EP132" s="611"/>
      <c r="EQ132" s="611"/>
      <c r="ER132" s="611"/>
      <c r="ES132" s="611"/>
      <c r="ET132" s="611"/>
      <c r="EU132" s="611"/>
      <c r="EV132" s="611"/>
      <c r="EW132" s="611"/>
      <c r="EX132" s="611"/>
      <c r="EY132" s="611"/>
      <c r="EZ132" s="611"/>
      <c r="FA132" s="611"/>
      <c r="FB132" s="611"/>
      <c r="FC132" s="611"/>
      <c r="FD132" s="611"/>
      <c r="FE132" s="611"/>
      <c r="FF132" s="611"/>
      <c r="FG132" s="611"/>
      <c r="FH132" s="611"/>
      <c r="FI132" s="611"/>
      <c r="FJ132" s="611"/>
      <c r="FK132" s="611"/>
      <c r="FL132" s="611"/>
      <c r="FM132" s="611"/>
      <c r="FN132" s="611"/>
      <c r="FO132" s="611"/>
      <c r="FP132" s="611"/>
      <c r="FQ132" s="611"/>
      <c r="FR132" s="611"/>
      <c r="FS132" s="611"/>
      <c r="FT132" s="611"/>
      <c r="FU132" s="611"/>
      <c r="FV132" s="611"/>
      <c r="FW132" s="611"/>
      <c r="FX132" s="611"/>
      <c r="FY132" s="611"/>
      <c r="FZ132" s="611"/>
      <c r="GA132" s="611"/>
      <c r="GB132" s="611"/>
      <c r="GC132" s="611"/>
      <c r="GD132" s="611"/>
      <c r="GE132" s="611"/>
      <c r="GF132" s="611"/>
      <c r="GG132" s="611"/>
      <c r="GH132" s="611"/>
      <c r="GI132" s="611"/>
      <c r="GJ132" s="611"/>
    </row>
    <row r="133" spans="1:192" ht="12.75" outlineLevel="2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</row>
    <row r="134" spans="1:192" s="478" customFormat="1" ht="12.75" outlineLevel="2" x14ac:dyDescent="0.35">
      <c r="E134" s="478" t="str">
        <f>$E$132</f>
        <v>End of PWA term date</v>
      </c>
      <c r="F134" s="478">
        <f>$F$132</f>
        <v>52962</v>
      </c>
      <c r="G134" s="478" t="str">
        <f>$G$132</f>
        <v>date</v>
      </c>
    </row>
    <row r="135" spans="1:192" s="478" customFormat="1" ht="12.75" outlineLevel="2" x14ac:dyDescent="0.35">
      <c r="E135" s="478" t="str">
        <f>$E$45</f>
        <v>Model period ending</v>
      </c>
      <c r="G135" s="478" t="str">
        <f>$G$45</f>
        <v>date</v>
      </c>
      <c r="H135" s="478">
        <f>$H$45</f>
        <v>0</v>
      </c>
      <c r="J135" s="478">
        <f t="shared" ref="J135:AO135" si="276">J$45</f>
        <v>46053</v>
      </c>
      <c r="K135" s="478">
        <f t="shared" si="276"/>
        <v>46081</v>
      </c>
      <c r="L135" s="478">
        <f t="shared" si="276"/>
        <v>46112</v>
      </c>
      <c r="M135" s="478">
        <f t="shared" si="276"/>
        <v>46142</v>
      </c>
      <c r="N135" s="478">
        <f t="shared" si="276"/>
        <v>46173</v>
      </c>
      <c r="O135" s="478">
        <f t="shared" si="276"/>
        <v>46203</v>
      </c>
      <c r="P135" s="478">
        <f t="shared" si="276"/>
        <v>46234</v>
      </c>
      <c r="Q135" s="478">
        <f t="shared" si="276"/>
        <v>46265</v>
      </c>
      <c r="R135" s="478">
        <f t="shared" si="276"/>
        <v>46295</v>
      </c>
      <c r="S135" s="478">
        <f t="shared" si="276"/>
        <v>46326</v>
      </c>
      <c r="T135" s="478">
        <f t="shared" si="276"/>
        <v>46356</v>
      </c>
      <c r="U135" s="478">
        <f t="shared" si="276"/>
        <v>46387</v>
      </c>
      <c r="V135" s="478">
        <f t="shared" si="276"/>
        <v>46418</v>
      </c>
      <c r="W135" s="478">
        <f t="shared" si="276"/>
        <v>46446</v>
      </c>
      <c r="X135" s="478">
        <f t="shared" si="276"/>
        <v>46477</v>
      </c>
      <c r="Y135" s="478">
        <f t="shared" si="276"/>
        <v>46507</v>
      </c>
      <c r="Z135" s="478">
        <f t="shared" si="276"/>
        <v>46538</v>
      </c>
      <c r="AA135" s="478">
        <f t="shared" si="276"/>
        <v>46568</v>
      </c>
      <c r="AB135" s="478">
        <f t="shared" si="276"/>
        <v>46599</v>
      </c>
      <c r="AC135" s="478">
        <f t="shared" si="276"/>
        <v>46630</v>
      </c>
      <c r="AD135" s="478">
        <f t="shared" si="276"/>
        <v>46660</v>
      </c>
      <c r="AE135" s="478">
        <f t="shared" si="276"/>
        <v>46691</v>
      </c>
      <c r="AF135" s="478">
        <f t="shared" si="276"/>
        <v>46721</v>
      </c>
      <c r="AG135" s="478">
        <f t="shared" si="276"/>
        <v>46752</v>
      </c>
      <c r="AH135" s="478">
        <f t="shared" si="276"/>
        <v>46783</v>
      </c>
      <c r="AI135" s="478">
        <f t="shared" si="276"/>
        <v>46812</v>
      </c>
      <c r="AJ135" s="478">
        <f t="shared" si="276"/>
        <v>46843</v>
      </c>
      <c r="AK135" s="478">
        <f t="shared" si="276"/>
        <v>46873</v>
      </c>
      <c r="AL135" s="478">
        <f t="shared" si="276"/>
        <v>46904</v>
      </c>
      <c r="AM135" s="478">
        <f t="shared" si="276"/>
        <v>46934</v>
      </c>
      <c r="AN135" s="478">
        <f t="shared" si="276"/>
        <v>46965</v>
      </c>
      <c r="AO135" s="478">
        <f t="shared" si="276"/>
        <v>46996</v>
      </c>
      <c r="AP135" s="478">
        <f t="shared" ref="AP135:BU135" si="277">AP$45</f>
        <v>47026</v>
      </c>
      <c r="AQ135" s="478">
        <f t="shared" si="277"/>
        <v>47057</v>
      </c>
      <c r="AR135" s="478">
        <f t="shared" si="277"/>
        <v>47087</v>
      </c>
      <c r="AS135" s="478">
        <f t="shared" si="277"/>
        <v>47118</v>
      </c>
      <c r="AT135" s="478">
        <f t="shared" si="277"/>
        <v>47149</v>
      </c>
      <c r="AU135" s="478">
        <f t="shared" si="277"/>
        <v>47177</v>
      </c>
      <c r="AV135" s="478">
        <f t="shared" si="277"/>
        <v>47208</v>
      </c>
      <c r="AW135" s="478">
        <f t="shared" si="277"/>
        <v>47238</v>
      </c>
      <c r="AX135" s="478">
        <f t="shared" si="277"/>
        <v>47269</v>
      </c>
      <c r="AY135" s="478">
        <f t="shared" si="277"/>
        <v>47299</v>
      </c>
      <c r="AZ135" s="478">
        <f t="shared" si="277"/>
        <v>47330</v>
      </c>
      <c r="BA135" s="478">
        <f t="shared" si="277"/>
        <v>47361</v>
      </c>
      <c r="BB135" s="478">
        <f t="shared" si="277"/>
        <v>47391</v>
      </c>
      <c r="BC135" s="478">
        <f t="shared" si="277"/>
        <v>47422</v>
      </c>
      <c r="BD135" s="478">
        <f t="shared" si="277"/>
        <v>47452</v>
      </c>
      <c r="BE135" s="478">
        <f t="shared" si="277"/>
        <v>47483</v>
      </c>
      <c r="BF135" s="478">
        <f t="shared" si="277"/>
        <v>47573</v>
      </c>
      <c r="BG135" s="478">
        <f t="shared" si="277"/>
        <v>47664</v>
      </c>
      <c r="BH135" s="478">
        <f t="shared" si="277"/>
        <v>47756</v>
      </c>
      <c r="BI135" s="478">
        <f t="shared" si="277"/>
        <v>47848</v>
      </c>
      <c r="BJ135" s="478">
        <f t="shared" si="277"/>
        <v>47938</v>
      </c>
      <c r="BK135" s="478">
        <f t="shared" si="277"/>
        <v>48029</v>
      </c>
      <c r="BL135" s="478">
        <f t="shared" si="277"/>
        <v>48121</v>
      </c>
      <c r="BM135" s="478">
        <f t="shared" si="277"/>
        <v>48213</v>
      </c>
      <c r="BN135" s="478">
        <f t="shared" si="277"/>
        <v>48304</v>
      </c>
      <c r="BO135" s="478">
        <f t="shared" si="277"/>
        <v>48395</v>
      </c>
      <c r="BP135" s="478">
        <f t="shared" si="277"/>
        <v>48487</v>
      </c>
      <c r="BQ135" s="478">
        <f t="shared" si="277"/>
        <v>48579</v>
      </c>
      <c r="BR135" s="478">
        <f t="shared" si="277"/>
        <v>48669</v>
      </c>
      <c r="BS135" s="478">
        <f t="shared" si="277"/>
        <v>48760</v>
      </c>
      <c r="BT135" s="478">
        <f t="shared" si="277"/>
        <v>48852</v>
      </c>
      <c r="BU135" s="478">
        <f t="shared" si="277"/>
        <v>48944</v>
      </c>
      <c r="BV135" s="478">
        <f t="shared" ref="BV135:DA135" si="278">BV$45</f>
        <v>49034</v>
      </c>
      <c r="BW135" s="478">
        <f t="shared" si="278"/>
        <v>49125</v>
      </c>
      <c r="BX135" s="478">
        <f t="shared" si="278"/>
        <v>49217</v>
      </c>
      <c r="BY135" s="478">
        <f t="shared" si="278"/>
        <v>49309</v>
      </c>
      <c r="BZ135" s="478">
        <f t="shared" si="278"/>
        <v>49399</v>
      </c>
      <c r="CA135" s="478">
        <f t="shared" si="278"/>
        <v>49490</v>
      </c>
      <c r="CB135" s="478">
        <f t="shared" si="278"/>
        <v>49582</v>
      </c>
      <c r="CC135" s="478">
        <f t="shared" si="278"/>
        <v>49674</v>
      </c>
      <c r="CD135" s="478">
        <f t="shared" si="278"/>
        <v>49765</v>
      </c>
      <c r="CE135" s="478">
        <f t="shared" si="278"/>
        <v>49856</v>
      </c>
      <c r="CF135" s="478">
        <f t="shared" si="278"/>
        <v>49948</v>
      </c>
      <c r="CG135" s="478">
        <f t="shared" si="278"/>
        <v>50040</v>
      </c>
      <c r="CH135" s="478">
        <f t="shared" si="278"/>
        <v>50130</v>
      </c>
      <c r="CI135" s="478">
        <f t="shared" si="278"/>
        <v>50221</v>
      </c>
      <c r="CJ135" s="478">
        <f t="shared" si="278"/>
        <v>50313</v>
      </c>
      <c r="CK135" s="478">
        <f t="shared" si="278"/>
        <v>50405</v>
      </c>
      <c r="CL135" s="478">
        <f t="shared" si="278"/>
        <v>50495</v>
      </c>
      <c r="CM135" s="478">
        <f t="shared" si="278"/>
        <v>50586</v>
      </c>
      <c r="CN135" s="478">
        <f t="shared" si="278"/>
        <v>50678</v>
      </c>
      <c r="CO135" s="478">
        <f t="shared" si="278"/>
        <v>50770</v>
      </c>
      <c r="CP135" s="478">
        <f t="shared" si="278"/>
        <v>50860</v>
      </c>
      <c r="CQ135" s="478">
        <f t="shared" si="278"/>
        <v>50951</v>
      </c>
      <c r="CR135" s="478">
        <f t="shared" si="278"/>
        <v>51043</v>
      </c>
      <c r="CS135" s="478">
        <f t="shared" si="278"/>
        <v>51135</v>
      </c>
      <c r="CT135" s="478">
        <f t="shared" si="278"/>
        <v>51226</v>
      </c>
      <c r="CU135" s="478">
        <f t="shared" si="278"/>
        <v>51317</v>
      </c>
      <c r="CV135" s="478">
        <f t="shared" si="278"/>
        <v>51409</v>
      </c>
      <c r="CW135" s="478">
        <f t="shared" si="278"/>
        <v>51501</v>
      </c>
      <c r="CX135" s="478">
        <f t="shared" si="278"/>
        <v>51591</v>
      </c>
      <c r="CY135" s="478">
        <f t="shared" si="278"/>
        <v>51682</v>
      </c>
      <c r="CZ135" s="478">
        <f t="shared" si="278"/>
        <v>51774</v>
      </c>
      <c r="DA135" s="478">
        <f t="shared" si="278"/>
        <v>51866</v>
      </c>
      <c r="DB135" s="478">
        <f t="shared" ref="DB135:EG135" si="279">DB$45</f>
        <v>51956</v>
      </c>
      <c r="DC135" s="478">
        <f t="shared" si="279"/>
        <v>52047</v>
      </c>
      <c r="DD135" s="478">
        <f t="shared" si="279"/>
        <v>52139</v>
      </c>
      <c r="DE135" s="478">
        <f t="shared" si="279"/>
        <v>52231</v>
      </c>
      <c r="DF135" s="478">
        <f t="shared" si="279"/>
        <v>52321</v>
      </c>
      <c r="DG135" s="478">
        <f t="shared" si="279"/>
        <v>52412</v>
      </c>
      <c r="DH135" s="478">
        <f t="shared" si="279"/>
        <v>52504</v>
      </c>
      <c r="DI135" s="478">
        <f t="shared" si="279"/>
        <v>52596</v>
      </c>
      <c r="DJ135" s="478">
        <f t="shared" si="279"/>
        <v>52687</v>
      </c>
      <c r="DK135" s="478">
        <f t="shared" si="279"/>
        <v>52778</v>
      </c>
      <c r="DL135" s="478">
        <f t="shared" si="279"/>
        <v>52870</v>
      </c>
      <c r="DM135" s="478">
        <f t="shared" si="279"/>
        <v>52962</v>
      </c>
      <c r="DN135" s="478">
        <f t="shared" si="279"/>
        <v>53052</v>
      </c>
      <c r="DO135" s="478">
        <f t="shared" si="279"/>
        <v>53143</v>
      </c>
      <c r="DP135" s="478">
        <f t="shared" si="279"/>
        <v>53235</v>
      </c>
      <c r="DQ135" s="478">
        <f t="shared" si="279"/>
        <v>53327</v>
      </c>
      <c r="DR135" s="478">
        <f t="shared" si="279"/>
        <v>53417</v>
      </c>
      <c r="DS135" s="478">
        <f t="shared" si="279"/>
        <v>53508</v>
      </c>
      <c r="DT135" s="478">
        <f t="shared" si="279"/>
        <v>53600</v>
      </c>
      <c r="DU135" s="478">
        <f t="shared" si="279"/>
        <v>53692</v>
      </c>
      <c r="DV135" s="478">
        <f t="shared" si="279"/>
        <v>53782</v>
      </c>
      <c r="DW135" s="478">
        <f t="shared" si="279"/>
        <v>53873</v>
      </c>
      <c r="DX135" s="478">
        <f t="shared" si="279"/>
        <v>53965</v>
      </c>
      <c r="DY135" s="478">
        <f t="shared" si="279"/>
        <v>54057</v>
      </c>
      <c r="DZ135" s="478">
        <f t="shared" si="279"/>
        <v>54148</v>
      </c>
      <c r="EA135" s="478">
        <f t="shared" si="279"/>
        <v>54239</v>
      </c>
      <c r="EB135" s="478">
        <f t="shared" si="279"/>
        <v>54331</v>
      </c>
      <c r="EC135" s="478">
        <f t="shared" si="279"/>
        <v>54423</v>
      </c>
      <c r="ED135" s="478">
        <f t="shared" si="279"/>
        <v>54513</v>
      </c>
      <c r="EE135" s="478">
        <f t="shared" si="279"/>
        <v>54604</v>
      </c>
      <c r="EF135" s="478">
        <f t="shared" si="279"/>
        <v>54696</v>
      </c>
      <c r="EG135" s="478">
        <f t="shared" si="279"/>
        <v>54788</v>
      </c>
      <c r="EH135" s="478">
        <f t="shared" ref="EH135:FM135" si="280">EH$45</f>
        <v>54878</v>
      </c>
      <c r="EI135" s="478">
        <f t="shared" si="280"/>
        <v>54969</v>
      </c>
      <c r="EJ135" s="478">
        <f t="shared" si="280"/>
        <v>55061</v>
      </c>
      <c r="EK135" s="478">
        <f t="shared" si="280"/>
        <v>55153</v>
      </c>
      <c r="EL135" s="478">
        <f t="shared" si="280"/>
        <v>55243</v>
      </c>
      <c r="EM135" s="478">
        <f t="shared" si="280"/>
        <v>55334</v>
      </c>
      <c r="EN135" s="478">
        <f t="shared" si="280"/>
        <v>55426</v>
      </c>
      <c r="EO135" s="478">
        <f t="shared" si="280"/>
        <v>55518</v>
      </c>
      <c r="EP135" s="478">
        <f t="shared" si="280"/>
        <v>55609</v>
      </c>
      <c r="EQ135" s="478">
        <f t="shared" si="280"/>
        <v>55700</v>
      </c>
      <c r="ER135" s="478">
        <f t="shared" si="280"/>
        <v>55792</v>
      </c>
      <c r="ES135" s="478">
        <f t="shared" si="280"/>
        <v>55884</v>
      </c>
      <c r="ET135" s="478">
        <f t="shared" si="280"/>
        <v>55974</v>
      </c>
      <c r="EU135" s="478">
        <f t="shared" si="280"/>
        <v>56065</v>
      </c>
      <c r="EV135" s="478">
        <f t="shared" si="280"/>
        <v>56157</v>
      </c>
      <c r="EW135" s="478">
        <f t="shared" si="280"/>
        <v>56249</v>
      </c>
      <c r="EX135" s="478">
        <f t="shared" si="280"/>
        <v>56339</v>
      </c>
      <c r="EY135" s="478">
        <f t="shared" si="280"/>
        <v>56430</v>
      </c>
      <c r="EZ135" s="478">
        <f t="shared" si="280"/>
        <v>56522</v>
      </c>
      <c r="FA135" s="478">
        <f t="shared" si="280"/>
        <v>56614</v>
      </c>
      <c r="FB135" s="478">
        <f t="shared" si="280"/>
        <v>56704</v>
      </c>
      <c r="FC135" s="478">
        <f t="shared" si="280"/>
        <v>56795</v>
      </c>
      <c r="FD135" s="478">
        <f t="shared" si="280"/>
        <v>56887</v>
      </c>
      <c r="FE135" s="478">
        <f t="shared" si="280"/>
        <v>56979</v>
      </c>
      <c r="FF135" s="478">
        <f t="shared" si="280"/>
        <v>57070</v>
      </c>
      <c r="FG135" s="478">
        <f t="shared" si="280"/>
        <v>57161</v>
      </c>
      <c r="FH135" s="478">
        <f t="shared" si="280"/>
        <v>57253</v>
      </c>
      <c r="FI135" s="478">
        <f t="shared" si="280"/>
        <v>57345</v>
      </c>
      <c r="FJ135" s="478">
        <f t="shared" si="280"/>
        <v>57435</v>
      </c>
      <c r="FK135" s="478">
        <f t="shared" si="280"/>
        <v>57526</v>
      </c>
      <c r="FL135" s="478">
        <f t="shared" si="280"/>
        <v>57618</v>
      </c>
      <c r="FM135" s="478">
        <f t="shared" si="280"/>
        <v>57710</v>
      </c>
      <c r="FN135" s="478">
        <f t="shared" ref="FN135:GJ135" si="281">FN$45</f>
        <v>57800</v>
      </c>
      <c r="FO135" s="478">
        <f t="shared" si="281"/>
        <v>57891</v>
      </c>
      <c r="FP135" s="478">
        <f t="shared" si="281"/>
        <v>57983</v>
      </c>
      <c r="FQ135" s="478">
        <f t="shared" si="281"/>
        <v>58075</v>
      </c>
      <c r="FR135" s="478">
        <f t="shared" si="281"/>
        <v>58165</v>
      </c>
      <c r="FS135" s="478">
        <f t="shared" si="281"/>
        <v>58256</v>
      </c>
      <c r="FT135" s="478">
        <f t="shared" si="281"/>
        <v>58348</v>
      </c>
      <c r="FU135" s="478">
        <f t="shared" si="281"/>
        <v>58440</v>
      </c>
      <c r="FV135" s="478">
        <f t="shared" si="281"/>
        <v>58531</v>
      </c>
      <c r="FW135" s="478">
        <f t="shared" si="281"/>
        <v>58622</v>
      </c>
      <c r="FX135" s="478">
        <f t="shared" si="281"/>
        <v>58714</v>
      </c>
      <c r="FY135" s="478">
        <f t="shared" si="281"/>
        <v>58806</v>
      </c>
      <c r="FZ135" s="478">
        <f t="shared" si="281"/>
        <v>58896</v>
      </c>
      <c r="GA135" s="478">
        <f t="shared" si="281"/>
        <v>58987</v>
      </c>
      <c r="GB135" s="478">
        <f t="shared" si="281"/>
        <v>59079</v>
      </c>
      <c r="GC135" s="478">
        <f t="shared" si="281"/>
        <v>59171</v>
      </c>
      <c r="GD135" s="478">
        <f t="shared" si="281"/>
        <v>59261</v>
      </c>
      <c r="GE135" s="478">
        <f t="shared" si="281"/>
        <v>59352</v>
      </c>
      <c r="GF135" s="478">
        <f t="shared" si="281"/>
        <v>59444</v>
      </c>
      <c r="GG135" s="478">
        <f t="shared" si="281"/>
        <v>59536</v>
      </c>
      <c r="GH135" s="478">
        <f t="shared" si="281"/>
        <v>59626</v>
      </c>
      <c r="GI135" s="478">
        <f t="shared" si="281"/>
        <v>59717</v>
      </c>
      <c r="GJ135" s="478">
        <f t="shared" si="281"/>
        <v>59809</v>
      </c>
    </row>
    <row r="136" spans="1:192" s="523" customFormat="1" ht="12.75" outlineLevel="2" x14ac:dyDescent="0.35">
      <c r="E136" s="602" t="s">
        <v>1825</v>
      </c>
      <c r="F136" s="602"/>
      <c r="G136" s="602" t="s">
        <v>5</v>
      </c>
      <c r="H136" s="602">
        <f>SUM(J136:GJ136)</f>
        <v>1</v>
      </c>
      <c r="I136" s="602"/>
      <c r="J136" s="602">
        <f t="shared" ref="J136:AO136" si="282">IF(J135=$F134,1,0)</f>
        <v>0</v>
      </c>
      <c r="K136" s="602">
        <f t="shared" si="282"/>
        <v>0</v>
      </c>
      <c r="L136" s="602">
        <f t="shared" si="282"/>
        <v>0</v>
      </c>
      <c r="M136" s="602">
        <f t="shared" si="282"/>
        <v>0</v>
      </c>
      <c r="N136" s="602">
        <f t="shared" si="282"/>
        <v>0</v>
      </c>
      <c r="O136" s="602">
        <f t="shared" si="282"/>
        <v>0</v>
      </c>
      <c r="P136" s="602">
        <f t="shared" si="282"/>
        <v>0</v>
      </c>
      <c r="Q136" s="602">
        <f t="shared" si="282"/>
        <v>0</v>
      </c>
      <c r="R136" s="602">
        <f t="shared" si="282"/>
        <v>0</v>
      </c>
      <c r="S136" s="602">
        <f t="shared" si="282"/>
        <v>0</v>
      </c>
      <c r="T136" s="602">
        <f t="shared" si="282"/>
        <v>0</v>
      </c>
      <c r="U136" s="602">
        <f t="shared" si="282"/>
        <v>0</v>
      </c>
      <c r="V136" s="602">
        <f t="shared" si="282"/>
        <v>0</v>
      </c>
      <c r="W136" s="602">
        <f t="shared" si="282"/>
        <v>0</v>
      </c>
      <c r="X136" s="602">
        <f t="shared" si="282"/>
        <v>0</v>
      </c>
      <c r="Y136" s="602">
        <f t="shared" si="282"/>
        <v>0</v>
      </c>
      <c r="Z136" s="602">
        <f t="shared" si="282"/>
        <v>0</v>
      </c>
      <c r="AA136" s="602">
        <f t="shared" si="282"/>
        <v>0</v>
      </c>
      <c r="AB136" s="602">
        <f t="shared" si="282"/>
        <v>0</v>
      </c>
      <c r="AC136" s="602">
        <f t="shared" si="282"/>
        <v>0</v>
      </c>
      <c r="AD136" s="602">
        <f t="shared" si="282"/>
        <v>0</v>
      </c>
      <c r="AE136" s="602">
        <f t="shared" si="282"/>
        <v>0</v>
      </c>
      <c r="AF136" s="602">
        <f t="shared" si="282"/>
        <v>0</v>
      </c>
      <c r="AG136" s="602">
        <f t="shared" si="282"/>
        <v>0</v>
      </c>
      <c r="AH136" s="602">
        <f t="shared" si="282"/>
        <v>0</v>
      </c>
      <c r="AI136" s="602">
        <f t="shared" si="282"/>
        <v>0</v>
      </c>
      <c r="AJ136" s="602">
        <f t="shared" si="282"/>
        <v>0</v>
      </c>
      <c r="AK136" s="602">
        <f t="shared" si="282"/>
        <v>0</v>
      </c>
      <c r="AL136" s="602">
        <f t="shared" si="282"/>
        <v>0</v>
      </c>
      <c r="AM136" s="602">
        <f t="shared" si="282"/>
        <v>0</v>
      </c>
      <c r="AN136" s="602">
        <f t="shared" si="282"/>
        <v>0</v>
      </c>
      <c r="AO136" s="602">
        <f t="shared" si="282"/>
        <v>0</v>
      </c>
      <c r="AP136" s="602">
        <f t="shared" ref="AP136:BU136" si="283">IF(AP135=$F134,1,0)</f>
        <v>0</v>
      </c>
      <c r="AQ136" s="602">
        <f t="shared" si="283"/>
        <v>0</v>
      </c>
      <c r="AR136" s="602">
        <f t="shared" si="283"/>
        <v>0</v>
      </c>
      <c r="AS136" s="602">
        <f t="shared" si="283"/>
        <v>0</v>
      </c>
      <c r="AT136" s="602">
        <f t="shared" si="283"/>
        <v>0</v>
      </c>
      <c r="AU136" s="602">
        <f t="shared" si="283"/>
        <v>0</v>
      </c>
      <c r="AV136" s="602">
        <f t="shared" si="283"/>
        <v>0</v>
      </c>
      <c r="AW136" s="602">
        <f t="shared" si="283"/>
        <v>0</v>
      </c>
      <c r="AX136" s="602">
        <f t="shared" si="283"/>
        <v>0</v>
      </c>
      <c r="AY136" s="602">
        <f t="shared" si="283"/>
        <v>0</v>
      </c>
      <c r="AZ136" s="602">
        <f t="shared" si="283"/>
        <v>0</v>
      </c>
      <c r="BA136" s="602">
        <f t="shared" si="283"/>
        <v>0</v>
      </c>
      <c r="BB136" s="602">
        <f t="shared" si="283"/>
        <v>0</v>
      </c>
      <c r="BC136" s="602">
        <f t="shared" si="283"/>
        <v>0</v>
      </c>
      <c r="BD136" s="602">
        <f t="shared" si="283"/>
        <v>0</v>
      </c>
      <c r="BE136" s="602">
        <f t="shared" si="283"/>
        <v>0</v>
      </c>
      <c r="BF136" s="602">
        <f t="shared" si="283"/>
        <v>0</v>
      </c>
      <c r="BG136" s="602">
        <f t="shared" si="283"/>
        <v>0</v>
      </c>
      <c r="BH136" s="602">
        <f t="shared" si="283"/>
        <v>0</v>
      </c>
      <c r="BI136" s="602">
        <f t="shared" si="283"/>
        <v>0</v>
      </c>
      <c r="BJ136" s="602">
        <f t="shared" si="283"/>
        <v>0</v>
      </c>
      <c r="BK136" s="602">
        <f t="shared" si="283"/>
        <v>0</v>
      </c>
      <c r="BL136" s="602">
        <f t="shared" si="283"/>
        <v>0</v>
      </c>
      <c r="BM136" s="602">
        <f t="shared" si="283"/>
        <v>0</v>
      </c>
      <c r="BN136" s="602">
        <f t="shared" si="283"/>
        <v>0</v>
      </c>
      <c r="BO136" s="602">
        <f t="shared" si="283"/>
        <v>0</v>
      </c>
      <c r="BP136" s="602">
        <f t="shared" si="283"/>
        <v>0</v>
      </c>
      <c r="BQ136" s="602">
        <f t="shared" si="283"/>
        <v>0</v>
      </c>
      <c r="BR136" s="602">
        <f t="shared" si="283"/>
        <v>0</v>
      </c>
      <c r="BS136" s="602">
        <f t="shared" si="283"/>
        <v>0</v>
      </c>
      <c r="BT136" s="602">
        <f t="shared" si="283"/>
        <v>0</v>
      </c>
      <c r="BU136" s="602">
        <f t="shared" si="283"/>
        <v>0</v>
      </c>
      <c r="BV136" s="602">
        <f t="shared" ref="BV136:DA136" si="284">IF(BV135=$F134,1,0)</f>
        <v>0</v>
      </c>
      <c r="BW136" s="602">
        <f t="shared" si="284"/>
        <v>0</v>
      </c>
      <c r="BX136" s="602">
        <f t="shared" si="284"/>
        <v>0</v>
      </c>
      <c r="BY136" s="602">
        <f t="shared" si="284"/>
        <v>0</v>
      </c>
      <c r="BZ136" s="602">
        <f t="shared" si="284"/>
        <v>0</v>
      </c>
      <c r="CA136" s="602">
        <f t="shared" si="284"/>
        <v>0</v>
      </c>
      <c r="CB136" s="602">
        <f t="shared" si="284"/>
        <v>0</v>
      </c>
      <c r="CC136" s="602">
        <f t="shared" si="284"/>
        <v>0</v>
      </c>
      <c r="CD136" s="602">
        <f t="shared" si="284"/>
        <v>0</v>
      </c>
      <c r="CE136" s="602">
        <f t="shared" si="284"/>
        <v>0</v>
      </c>
      <c r="CF136" s="602">
        <f t="shared" si="284"/>
        <v>0</v>
      </c>
      <c r="CG136" s="602">
        <f t="shared" si="284"/>
        <v>0</v>
      </c>
      <c r="CH136" s="602">
        <f t="shared" si="284"/>
        <v>0</v>
      </c>
      <c r="CI136" s="602">
        <f t="shared" si="284"/>
        <v>0</v>
      </c>
      <c r="CJ136" s="602">
        <f t="shared" si="284"/>
        <v>0</v>
      </c>
      <c r="CK136" s="602">
        <f t="shared" si="284"/>
        <v>0</v>
      </c>
      <c r="CL136" s="602">
        <f t="shared" si="284"/>
        <v>0</v>
      </c>
      <c r="CM136" s="602">
        <f t="shared" si="284"/>
        <v>0</v>
      </c>
      <c r="CN136" s="602">
        <f t="shared" si="284"/>
        <v>0</v>
      </c>
      <c r="CO136" s="602">
        <f t="shared" si="284"/>
        <v>0</v>
      </c>
      <c r="CP136" s="602">
        <f t="shared" si="284"/>
        <v>0</v>
      </c>
      <c r="CQ136" s="602">
        <f t="shared" si="284"/>
        <v>0</v>
      </c>
      <c r="CR136" s="602">
        <f t="shared" si="284"/>
        <v>0</v>
      </c>
      <c r="CS136" s="602">
        <f t="shared" si="284"/>
        <v>0</v>
      </c>
      <c r="CT136" s="602">
        <f t="shared" si="284"/>
        <v>0</v>
      </c>
      <c r="CU136" s="602">
        <f t="shared" si="284"/>
        <v>0</v>
      </c>
      <c r="CV136" s="602">
        <f t="shared" si="284"/>
        <v>0</v>
      </c>
      <c r="CW136" s="602">
        <f t="shared" si="284"/>
        <v>0</v>
      </c>
      <c r="CX136" s="602">
        <f t="shared" si="284"/>
        <v>0</v>
      </c>
      <c r="CY136" s="602">
        <f t="shared" si="284"/>
        <v>0</v>
      </c>
      <c r="CZ136" s="602">
        <f t="shared" si="284"/>
        <v>0</v>
      </c>
      <c r="DA136" s="602">
        <f t="shared" si="284"/>
        <v>0</v>
      </c>
      <c r="DB136" s="602">
        <f t="shared" ref="DB136:EG136" si="285">IF(DB135=$F134,1,0)</f>
        <v>0</v>
      </c>
      <c r="DC136" s="602">
        <f t="shared" si="285"/>
        <v>0</v>
      </c>
      <c r="DD136" s="602">
        <f t="shared" si="285"/>
        <v>0</v>
      </c>
      <c r="DE136" s="602">
        <f t="shared" si="285"/>
        <v>0</v>
      </c>
      <c r="DF136" s="602">
        <f t="shared" si="285"/>
        <v>0</v>
      </c>
      <c r="DG136" s="602">
        <f t="shared" si="285"/>
        <v>0</v>
      </c>
      <c r="DH136" s="602">
        <f t="shared" si="285"/>
        <v>0</v>
      </c>
      <c r="DI136" s="602">
        <f t="shared" si="285"/>
        <v>0</v>
      </c>
      <c r="DJ136" s="602">
        <f t="shared" si="285"/>
        <v>0</v>
      </c>
      <c r="DK136" s="602">
        <f t="shared" si="285"/>
        <v>0</v>
      </c>
      <c r="DL136" s="602">
        <f t="shared" si="285"/>
        <v>0</v>
      </c>
      <c r="DM136" s="602">
        <f t="shared" si="285"/>
        <v>1</v>
      </c>
      <c r="DN136" s="602">
        <f t="shared" si="285"/>
        <v>0</v>
      </c>
      <c r="DO136" s="602">
        <f t="shared" si="285"/>
        <v>0</v>
      </c>
      <c r="DP136" s="602">
        <f t="shared" si="285"/>
        <v>0</v>
      </c>
      <c r="DQ136" s="602">
        <f t="shared" si="285"/>
        <v>0</v>
      </c>
      <c r="DR136" s="602">
        <f t="shared" si="285"/>
        <v>0</v>
      </c>
      <c r="DS136" s="602">
        <f t="shared" si="285"/>
        <v>0</v>
      </c>
      <c r="DT136" s="602">
        <f t="shared" si="285"/>
        <v>0</v>
      </c>
      <c r="DU136" s="602">
        <f t="shared" si="285"/>
        <v>0</v>
      </c>
      <c r="DV136" s="602">
        <f t="shared" si="285"/>
        <v>0</v>
      </c>
      <c r="DW136" s="602">
        <f t="shared" si="285"/>
        <v>0</v>
      </c>
      <c r="DX136" s="602">
        <f t="shared" si="285"/>
        <v>0</v>
      </c>
      <c r="DY136" s="602">
        <f t="shared" si="285"/>
        <v>0</v>
      </c>
      <c r="DZ136" s="602">
        <f t="shared" si="285"/>
        <v>0</v>
      </c>
      <c r="EA136" s="602">
        <f t="shared" si="285"/>
        <v>0</v>
      </c>
      <c r="EB136" s="602">
        <f t="shared" si="285"/>
        <v>0</v>
      </c>
      <c r="EC136" s="602">
        <f t="shared" si="285"/>
        <v>0</v>
      </c>
      <c r="ED136" s="602">
        <f t="shared" si="285"/>
        <v>0</v>
      </c>
      <c r="EE136" s="602">
        <f t="shared" si="285"/>
        <v>0</v>
      </c>
      <c r="EF136" s="602">
        <f t="shared" si="285"/>
        <v>0</v>
      </c>
      <c r="EG136" s="602">
        <f t="shared" si="285"/>
        <v>0</v>
      </c>
      <c r="EH136" s="602">
        <f t="shared" ref="EH136:FM136" si="286">IF(EH135=$F134,1,0)</f>
        <v>0</v>
      </c>
      <c r="EI136" s="602">
        <f t="shared" si="286"/>
        <v>0</v>
      </c>
      <c r="EJ136" s="602">
        <f t="shared" si="286"/>
        <v>0</v>
      </c>
      <c r="EK136" s="602">
        <f t="shared" si="286"/>
        <v>0</v>
      </c>
      <c r="EL136" s="602">
        <f t="shared" si="286"/>
        <v>0</v>
      </c>
      <c r="EM136" s="602">
        <f t="shared" si="286"/>
        <v>0</v>
      </c>
      <c r="EN136" s="602">
        <f t="shared" si="286"/>
        <v>0</v>
      </c>
      <c r="EO136" s="602">
        <f t="shared" si="286"/>
        <v>0</v>
      </c>
      <c r="EP136" s="602">
        <f t="shared" si="286"/>
        <v>0</v>
      </c>
      <c r="EQ136" s="602">
        <f t="shared" si="286"/>
        <v>0</v>
      </c>
      <c r="ER136" s="602">
        <f t="shared" si="286"/>
        <v>0</v>
      </c>
      <c r="ES136" s="602">
        <f t="shared" si="286"/>
        <v>0</v>
      </c>
      <c r="ET136" s="602">
        <f t="shared" si="286"/>
        <v>0</v>
      </c>
      <c r="EU136" s="602">
        <f t="shared" si="286"/>
        <v>0</v>
      </c>
      <c r="EV136" s="602">
        <f t="shared" si="286"/>
        <v>0</v>
      </c>
      <c r="EW136" s="602">
        <f t="shared" si="286"/>
        <v>0</v>
      </c>
      <c r="EX136" s="602">
        <f t="shared" si="286"/>
        <v>0</v>
      </c>
      <c r="EY136" s="602">
        <f t="shared" si="286"/>
        <v>0</v>
      </c>
      <c r="EZ136" s="602">
        <f t="shared" si="286"/>
        <v>0</v>
      </c>
      <c r="FA136" s="602">
        <f t="shared" si="286"/>
        <v>0</v>
      </c>
      <c r="FB136" s="602">
        <f t="shared" si="286"/>
        <v>0</v>
      </c>
      <c r="FC136" s="602">
        <f t="shared" si="286"/>
        <v>0</v>
      </c>
      <c r="FD136" s="602">
        <f t="shared" si="286"/>
        <v>0</v>
      </c>
      <c r="FE136" s="602">
        <f t="shared" si="286"/>
        <v>0</v>
      </c>
      <c r="FF136" s="602">
        <f t="shared" si="286"/>
        <v>0</v>
      </c>
      <c r="FG136" s="602">
        <f t="shared" si="286"/>
        <v>0</v>
      </c>
      <c r="FH136" s="602">
        <f t="shared" si="286"/>
        <v>0</v>
      </c>
      <c r="FI136" s="602">
        <f t="shared" si="286"/>
        <v>0</v>
      </c>
      <c r="FJ136" s="602">
        <f t="shared" si="286"/>
        <v>0</v>
      </c>
      <c r="FK136" s="602">
        <f t="shared" si="286"/>
        <v>0</v>
      </c>
      <c r="FL136" s="602">
        <f t="shared" si="286"/>
        <v>0</v>
      </c>
      <c r="FM136" s="602">
        <f t="shared" si="286"/>
        <v>0</v>
      </c>
      <c r="FN136" s="602">
        <f t="shared" ref="FN136:GS136" si="287">IF(FN135=$F134,1,0)</f>
        <v>0</v>
      </c>
      <c r="FO136" s="602">
        <f t="shared" si="287"/>
        <v>0</v>
      </c>
      <c r="FP136" s="602">
        <f t="shared" si="287"/>
        <v>0</v>
      </c>
      <c r="FQ136" s="602">
        <f t="shared" si="287"/>
        <v>0</v>
      </c>
      <c r="FR136" s="602">
        <f t="shared" si="287"/>
        <v>0</v>
      </c>
      <c r="FS136" s="602">
        <f t="shared" si="287"/>
        <v>0</v>
      </c>
      <c r="FT136" s="602">
        <f t="shared" si="287"/>
        <v>0</v>
      </c>
      <c r="FU136" s="602">
        <f t="shared" si="287"/>
        <v>0</v>
      </c>
      <c r="FV136" s="602">
        <f t="shared" si="287"/>
        <v>0</v>
      </c>
      <c r="FW136" s="602">
        <f t="shared" si="287"/>
        <v>0</v>
      </c>
      <c r="FX136" s="602">
        <f t="shared" si="287"/>
        <v>0</v>
      </c>
      <c r="FY136" s="602">
        <f t="shared" si="287"/>
        <v>0</v>
      </c>
      <c r="FZ136" s="602">
        <f t="shared" si="287"/>
        <v>0</v>
      </c>
      <c r="GA136" s="602">
        <f t="shared" si="287"/>
        <v>0</v>
      </c>
      <c r="GB136" s="602">
        <f t="shared" si="287"/>
        <v>0</v>
      </c>
      <c r="GC136" s="602">
        <f t="shared" si="287"/>
        <v>0</v>
      </c>
      <c r="GD136" s="602">
        <f t="shared" si="287"/>
        <v>0</v>
      </c>
      <c r="GE136" s="602">
        <f t="shared" si="287"/>
        <v>0</v>
      </c>
      <c r="GF136" s="602">
        <f t="shared" si="287"/>
        <v>0</v>
      </c>
      <c r="GG136" s="602">
        <f t="shared" si="287"/>
        <v>0</v>
      </c>
      <c r="GH136" s="602">
        <f t="shared" si="287"/>
        <v>0</v>
      </c>
      <c r="GI136" s="602">
        <f t="shared" si="287"/>
        <v>0</v>
      </c>
      <c r="GJ136" s="602">
        <f t="shared" si="287"/>
        <v>0</v>
      </c>
    </row>
    <row r="137" spans="1:192" ht="12.75" outlineLevel="2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</row>
    <row r="138" spans="1:192" s="523" customFormat="1" ht="12.75" outlineLevel="2" x14ac:dyDescent="0.35">
      <c r="E138" s="523" t="str">
        <f>$E$74</f>
        <v>First operating period flag</v>
      </c>
      <c r="G138" s="523" t="str">
        <f>$G$74</f>
        <v>flag</v>
      </c>
      <c r="H138" s="523">
        <f>$H$74</f>
        <v>1</v>
      </c>
      <c r="J138" s="523">
        <f t="shared" ref="J138:AO138" si="288">J$74</f>
        <v>0</v>
      </c>
      <c r="K138" s="523">
        <f t="shared" si="288"/>
        <v>0</v>
      </c>
      <c r="L138" s="523">
        <f t="shared" si="288"/>
        <v>0</v>
      </c>
      <c r="M138" s="523">
        <f t="shared" si="288"/>
        <v>0</v>
      </c>
      <c r="N138" s="523">
        <f t="shared" si="288"/>
        <v>0</v>
      </c>
      <c r="O138" s="523">
        <f t="shared" si="288"/>
        <v>0</v>
      </c>
      <c r="P138" s="523">
        <f t="shared" si="288"/>
        <v>0</v>
      </c>
      <c r="Q138" s="523">
        <f t="shared" si="288"/>
        <v>0</v>
      </c>
      <c r="R138" s="523">
        <f t="shared" si="288"/>
        <v>0</v>
      </c>
      <c r="S138" s="523">
        <f t="shared" si="288"/>
        <v>0</v>
      </c>
      <c r="T138" s="523">
        <f t="shared" si="288"/>
        <v>0</v>
      </c>
      <c r="U138" s="523">
        <f t="shared" si="288"/>
        <v>0</v>
      </c>
      <c r="V138" s="523">
        <f t="shared" si="288"/>
        <v>0</v>
      </c>
      <c r="W138" s="523">
        <f t="shared" si="288"/>
        <v>0</v>
      </c>
      <c r="X138" s="523">
        <f t="shared" si="288"/>
        <v>0</v>
      </c>
      <c r="Y138" s="523">
        <f t="shared" si="288"/>
        <v>0</v>
      </c>
      <c r="Z138" s="523">
        <f t="shared" si="288"/>
        <v>0</v>
      </c>
      <c r="AA138" s="523">
        <f t="shared" si="288"/>
        <v>0</v>
      </c>
      <c r="AB138" s="523">
        <f t="shared" si="288"/>
        <v>0</v>
      </c>
      <c r="AC138" s="523">
        <f t="shared" si="288"/>
        <v>0</v>
      </c>
      <c r="AD138" s="523">
        <f t="shared" si="288"/>
        <v>0</v>
      </c>
      <c r="AE138" s="523">
        <f t="shared" si="288"/>
        <v>0</v>
      </c>
      <c r="AF138" s="523">
        <f t="shared" si="288"/>
        <v>0</v>
      </c>
      <c r="AG138" s="523">
        <f t="shared" si="288"/>
        <v>0</v>
      </c>
      <c r="AH138" s="523">
        <f t="shared" si="288"/>
        <v>0</v>
      </c>
      <c r="AI138" s="523">
        <f t="shared" si="288"/>
        <v>0</v>
      </c>
      <c r="AJ138" s="523">
        <f t="shared" si="288"/>
        <v>0</v>
      </c>
      <c r="AK138" s="523">
        <f t="shared" si="288"/>
        <v>0</v>
      </c>
      <c r="AL138" s="523">
        <f t="shared" si="288"/>
        <v>0</v>
      </c>
      <c r="AM138" s="523">
        <f t="shared" si="288"/>
        <v>0</v>
      </c>
      <c r="AN138" s="523">
        <f t="shared" si="288"/>
        <v>0</v>
      </c>
      <c r="AO138" s="523">
        <f t="shared" si="288"/>
        <v>0</v>
      </c>
      <c r="AP138" s="523">
        <f t="shared" ref="AP138:BU138" si="289">AP$74</f>
        <v>0</v>
      </c>
      <c r="AQ138" s="523">
        <f t="shared" si="289"/>
        <v>0</v>
      </c>
      <c r="AR138" s="523">
        <f t="shared" si="289"/>
        <v>0</v>
      </c>
      <c r="AS138" s="523">
        <f t="shared" si="289"/>
        <v>0</v>
      </c>
      <c r="AT138" s="523">
        <f t="shared" si="289"/>
        <v>0</v>
      </c>
      <c r="AU138" s="523">
        <f t="shared" si="289"/>
        <v>0</v>
      </c>
      <c r="AV138" s="523">
        <f t="shared" si="289"/>
        <v>0</v>
      </c>
      <c r="AW138" s="523">
        <f t="shared" si="289"/>
        <v>0</v>
      </c>
      <c r="AX138" s="523">
        <f t="shared" si="289"/>
        <v>0</v>
      </c>
      <c r="AY138" s="523">
        <f t="shared" si="289"/>
        <v>0</v>
      </c>
      <c r="AZ138" s="523">
        <f t="shared" si="289"/>
        <v>0</v>
      </c>
      <c r="BA138" s="523">
        <f t="shared" si="289"/>
        <v>0</v>
      </c>
      <c r="BB138" s="523">
        <f t="shared" si="289"/>
        <v>0</v>
      </c>
      <c r="BC138" s="523">
        <f t="shared" si="289"/>
        <v>0</v>
      </c>
      <c r="BD138" s="523">
        <f t="shared" si="289"/>
        <v>0</v>
      </c>
      <c r="BE138" s="523">
        <f t="shared" si="289"/>
        <v>0</v>
      </c>
      <c r="BF138" s="523">
        <f t="shared" si="289"/>
        <v>1</v>
      </c>
      <c r="BG138" s="523">
        <f t="shared" si="289"/>
        <v>0</v>
      </c>
      <c r="BH138" s="523">
        <f t="shared" si="289"/>
        <v>0</v>
      </c>
      <c r="BI138" s="523">
        <f t="shared" si="289"/>
        <v>0</v>
      </c>
      <c r="BJ138" s="523">
        <f t="shared" si="289"/>
        <v>0</v>
      </c>
      <c r="BK138" s="523">
        <f t="shared" si="289"/>
        <v>0</v>
      </c>
      <c r="BL138" s="523">
        <f t="shared" si="289"/>
        <v>0</v>
      </c>
      <c r="BM138" s="523">
        <f t="shared" si="289"/>
        <v>0</v>
      </c>
      <c r="BN138" s="523">
        <f t="shared" si="289"/>
        <v>0</v>
      </c>
      <c r="BO138" s="523">
        <f t="shared" si="289"/>
        <v>0</v>
      </c>
      <c r="BP138" s="523">
        <f t="shared" si="289"/>
        <v>0</v>
      </c>
      <c r="BQ138" s="523">
        <f t="shared" si="289"/>
        <v>0</v>
      </c>
      <c r="BR138" s="523">
        <f t="shared" si="289"/>
        <v>0</v>
      </c>
      <c r="BS138" s="523">
        <f t="shared" si="289"/>
        <v>0</v>
      </c>
      <c r="BT138" s="523">
        <f t="shared" si="289"/>
        <v>0</v>
      </c>
      <c r="BU138" s="523">
        <f t="shared" si="289"/>
        <v>0</v>
      </c>
      <c r="BV138" s="523">
        <f t="shared" ref="BV138:DA138" si="290">BV$74</f>
        <v>0</v>
      </c>
      <c r="BW138" s="523">
        <f t="shared" si="290"/>
        <v>0</v>
      </c>
      <c r="BX138" s="523">
        <f t="shared" si="290"/>
        <v>0</v>
      </c>
      <c r="BY138" s="523">
        <f t="shared" si="290"/>
        <v>0</v>
      </c>
      <c r="BZ138" s="523">
        <f t="shared" si="290"/>
        <v>0</v>
      </c>
      <c r="CA138" s="523">
        <f t="shared" si="290"/>
        <v>0</v>
      </c>
      <c r="CB138" s="523">
        <f t="shared" si="290"/>
        <v>0</v>
      </c>
      <c r="CC138" s="523">
        <f t="shared" si="290"/>
        <v>0</v>
      </c>
      <c r="CD138" s="523">
        <f t="shared" si="290"/>
        <v>0</v>
      </c>
      <c r="CE138" s="523">
        <f t="shared" si="290"/>
        <v>0</v>
      </c>
      <c r="CF138" s="523">
        <f t="shared" si="290"/>
        <v>0</v>
      </c>
      <c r="CG138" s="523">
        <f t="shared" si="290"/>
        <v>0</v>
      </c>
      <c r="CH138" s="523">
        <f t="shared" si="290"/>
        <v>0</v>
      </c>
      <c r="CI138" s="523">
        <f t="shared" si="290"/>
        <v>0</v>
      </c>
      <c r="CJ138" s="523">
        <f t="shared" si="290"/>
        <v>0</v>
      </c>
      <c r="CK138" s="523">
        <f t="shared" si="290"/>
        <v>0</v>
      </c>
      <c r="CL138" s="523">
        <f t="shared" si="290"/>
        <v>0</v>
      </c>
      <c r="CM138" s="523">
        <f t="shared" si="290"/>
        <v>0</v>
      </c>
      <c r="CN138" s="523">
        <f t="shared" si="290"/>
        <v>0</v>
      </c>
      <c r="CO138" s="523">
        <f t="shared" si="290"/>
        <v>0</v>
      </c>
      <c r="CP138" s="523">
        <f t="shared" si="290"/>
        <v>0</v>
      </c>
      <c r="CQ138" s="523">
        <f t="shared" si="290"/>
        <v>0</v>
      </c>
      <c r="CR138" s="523">
        <f t="shared" si="290"/>
        <v>0</v>
      </c>
      <c r="CS138" s="523">
        <f t="shared" si="290"/>
        <v>0</v>
      </c>
      <c r="CT138" s="523">
        <f t="shared" si="290"/>
        <v>0</v>
      </c>
      <c r="CU138" s="523">
        <f t="shared" si="290"/>
        <v>0</v>
      </c>
      <c r="CV138" s="523">
        <f t="shared" si="290"/>
        <v>0</v>
      </c>
      <c r="CW138" s="523">
        <f t="shared" si="290"/>
        <v>0</v>
      </c>
      <c r="CX138" s="523">
        <f t="shared" si="290"/>
        <v>0</v>
      </c>
      <c r="CY138" s="523">
        <f t="shared" si="290"/>
        <v>0</v>
      </c>
      <c r="CZ138" s="523">
        <f t="shared" si="290"/>
        <v>0</v>
      </c>
      <c r="DA138" s="523">
        <f t="shared" si="290"/>
        <v>0</v>
      </c>
      <c r="DB138" s="523">
        <f t="shared" ref="DB138:EG138" si="291">DB$74</f>
        <v>0</v>
      </c>
      <c r="DC138" s="523">
        <f t="shared" si="291"/>
        <v>0</v>
      </c>
      <c r="DD138" s="523">
        <f t="shared" si="291"/>
        <v>0</v>
      </c>
      <c r="DE138" s="523">
        <f t="shared" si="291"/>
        <v>0</v>
      </c>
      <c r="DF138" s="523">
        <f t="shared" si="291"/>
        <v>0</v>
      </c>
      <c r="DG138" s="523">
        <f t="shared" si="291"/>
        <v>0</v>
      </c>
      <c r="DH138" s="523">
        <f t="shared" si="291"/>
        <v>0</v>
      </c>
      <c r="DI138" s="523">
        <f t="shared" si="291"/>
        <v>0</v>
      </c>
      <c r="DJ138" s="523">
        <f t="shared" si="291"/>
        <v>0</v>
      </c>
      <c r="DK138" s="523">
        <f t="shared" si="291"/>
        <v>0</v>
      </c>
      <c r="DL138" s="523">
        <f t="shared" si="291"/>
        <v>0</v>
      </c>
      <c r="DM138" s="523">
        <f t="shared" si="291"/>
        <v>0</v>
      </c>
      <c r="DN138" s="523">
        <f t="shared" si="291"/>
        <v>0</v>
      </c>
      <c r="DO138" s="523">
        <f t="shared" si="291"/>
        <v>0</v>
      </c>
      <c r="DP138" s="523">
        <f t="shared" si="291"/>
        <v>0</v>
      </c>
      <c r="DQ138" s="523">
        <f t="shared" si="291"/>
        <v>0</v>
      </c>
      <c r="DR138" s="523">
        <f t="shared" si="291"/>
        <v>0</v>
      </c>
      <c r="DS138" s="523">
        <f t="shared" si="291"/>
        <v>0</v>
      </c>
      <c r="DT138" s="523">
        <f t="shared" si="291"/>
        <v>0</v>
      </c>
      <c r="DU138" s="523">
        <f t="shared" si="291"/>
        <v>0</v>
      </c>
      <c r="DV138" s="523">
        <f t="shared" si="291"/>
        <v>0</v>
      </c>
      <c r="DW138" s="523">
        <f t="shared" si="291"/>
        <v>0</v>
      </c>
      <c r="DX138" s="523">
        <f t="shared" si="291"/>
        <v>0</v>
      </c>
      <c r="DY138" s="523">
        <f t="shared" si="291"/>
        <v>0</v>
      </c>
      <c r="DZ138" s="523">
        <f t="shared" si="291"/>
        <v>0</v>
      </c>
      <c r="EA138" s="523">
        <f t="shared" si="291"/>
        <v>0</v>
      </c>
      <c r="EB138" s="523">
        <f t="shared" si="291"/>
        <v>0</v>
      </c>
      <c r="EC138" s="523">
        <f t="shared" si="291"/>
        <v>0</v>
      </c>
      <c r="ED138" s="523">
        <f t="shared" si="291"/>
        <v>0</v>
      </c>
      <c r="EE138" s="523">
        <f t="shared" si="291"/>
        <v>0</v>
      </c>
      <c r="EF138" s="523">
        <f t="shared" si="291"/>
        <v>0</v>
      </c>
      <c r="EG138" s="523">
        <f t="shared" si="291"/>
        <v>0</v>
      </c>
      <c r="EH138" s="523">
        <f t="shared" ref="EH138:FM138" si="292">EH$74</f>
        <v>0</v>
      </c>
      <c r="EI138" s="523">
        <f t="shared" si="292"/>
        <v>0</v>
      </c>
      <c r="EJ138" s="523">
        <f t="shared" si="292"/>
        <v>0</v>
      </c>
      <c r="EK138" s="523">
        <f t="shared" si="292"/>
        <v>0</v>
      </c>
      <c r="EL138" s="523">
        <f t="shared" si="292"/>
        <v>0</v>
      </c>
      <c r="EM138" s="523">
        <f t="shared" si="292"/>
        <v>0</v>
      </c>
      <c r="EN138" s="523">
        <f t="shared" si="292"/>
        <v>0</v>
      </c>
      <c r="EO138" s="523">
        <f t="shared" si="292"/>
        <v>0</v>
      </c>
      <c r="EP138" s="523">
        <f t="shared" si="292"/>
        <v>0</v>
      </c>
      <c r="EQ138" s="523">
        <f t="shared" si="292"/>
        <v>0</v>
      </c>
      <c r="ER138" s="523">
        <f t="shared" si="292"/>
        <v>0</v>
      </c>
      <c r="ES138" s="523">
        <f t="shared" si="292"/>
        <v>0</v>
      </c>
      <c r="ET138" s="523">
        <f t="shared" si="292"/>
        <v>0</v>
      </c>
      <c r="EU138" s="523">
        <f t="shared" si="292"/>
        <v>0</v>
      </c>
      <c r="EV138" s="523">
        <f t="shared" si="292"/>
        <v>0</v>
      </c>
      <c r="EW138" s="523">
        <f t="shared" si="292"/>
        <v>0</v>
      </c>
      <c r="EX138" s="523">
        <f t="shared" si="292"/>
        <v>0</v>
      </c>
      <c r="EY138" s="523">
        <f t="shared" si="292"/>
        <v>0</v>
      </c>
      <c r="EZ138" s="523">
        <f t="shared" si="292"/>
        <v>0</v>
      </c>
      <c r="FA138" s="523">
        <f t="shared" si="292"/>
        <v>0</v>
      </c>
      <c r="FB138" s="523">
        <f t="shared" si="292"/>
        <v>0</v>
      </c>
      <c r="FC138" s="523">
        <f t="shared" si="292"/>
        <v>0</v>
      </c>
      <c r="FD138" s="523">
        <f t="shared" si="292"/>
        <v>0</v>
      </c>
      <c r="FE138" s="523">
        <f t="shared" si="292"/>
        <v>0</v>
      </c>
      <c r="FF138" s="523">
        <f t="shared" si="292"/>
        <v>0</v>
      </c>
      <c r="FG138" s="523">
        <f t="shared" si="292"/>
        <v>0</v>
      </c>
      <c r="FH138" s="523">
        <f t="shared" si="292"/>
        <v>0</v>
      </c>
      <c r="FI138" s="523">
        <f t="shared" si="292"/>
        <v>0</v>
      </c>
      <c r="FJ138" s="523">
        <f t="shared" si="292"/>
        <v>0</v>
      </c>
      <c r="FK138" s="523">
        <f t="shared" si="292"/>
        <v>0</v>
      </c>
      <c r="FL138" s="523">
        <f t="shared" si="292"/>
        <v>0</v>
      </c>
      <c r="FM138" s="523">
        <f t="shared" si="292"/>
        <v>0</v>
      </c>
      <c r="FN138" s="523">
        <f t="shared" ref="FN138:GJ138" si="293">FN$74</f>
        <v>0</v>
      </c>
      <c r="FO138" s="523">
        <f t="shared" si="293"/>
        <v>0</v>
      </c>
      <c r="FP138" s="523">
        <f t="shared" si="293"/>
        <v>0</v>
      </c>
      <c r="FQ138" s="523">
        <f t="shared" si="293"/>
        <v>0</v>
      </c>
      <c r="FR138" s="523">
        <f t="shared" si="293"/>
        <v>0</v>
      </c>
      <c r="FS138" s="523">
        <f t="shared" si="293"/>
        <v>0</v>
      </c>
      <c r="FT138" s="523">
        <f t="shared" si="293"/>
        <v>0</v>
      </c>
      <c r="FU138" s="523">
        <f t="shared" si="293"/>
        <v>0</v>
      </c>
      <c r="FV138" s="523">
        <f t="shared" si="293"/>
        <v>0</v>
      </c>
      <c r="FW138" s="523">
        <f t="shared" si="293"/>
        <v>0</v>
      </c>
      <c r="FX138" s="523">
        <f t="shared" si="293"/>
        <v>0</v>
      </c>
      <c r="FY138" s="523">
        <f t="shared" si="293"/>
        <v>0</v>
      </c>
      <c r="FZ138" s="523">
        <f t="shared" si="293"/>
        <v>0</v>
      </c>
      <c r="GA138" s="523">
        <f t="shared" si="293"/>
        <v>0</v>
      </c>
      <c r="GB138" s="523">
        <f t="shared" si="293"/>
        <v>0</v>
      </c>
      <c r="GC138" s="523">
        <f t="shared" si="293"/>
        <v>0</v>
      </c>
      <c r="GD138" s="523">
        <f t="shared" si="293"/>
        <v>0</v>
      </c>
      <c r="GE138" s="523">
        <f t="shared" si="293"/>
        <v>0</v>
      </c>
      <c r="GF138" s="523">
        <f t="shared" si="293"/>
        <v>0</v>
      </c>
      <c r="GG138" s="523">
        <f t="shared" si="293"/>
        <v>0</v>
      </c>
      <c r="GH138" s="523">
        <f t="shared" si="293"/>
        <v>0</v>
      </c>
      <c r="GI138" s="523">
        <f t="shared" si="293"/>
        <v>0</v>
      </c>
      <c r="GJ138" s="523">
        <f t="shared" si="293"/>
        <v>0</v>
      </c>
    </row>
    <row r="139" spans="1:192" s="523" customFormat="1" ht="12.75" outlineLevel="2" x14ac:dyDescent="0.35">
      <c r="E139" s="523" t="str">
        <f>$E$136</f>
        <v>End of PWA term flag</v>
      </c>
      <c r="G139" s="523" t="str">
        <f>$G$136</f>
        <v>flag</v>
      </c>
      <c r="H139" s="523">
        <f>$H$136</f>
        <v>1</v>
      </c>
      <c r="J139" s="523">
        <f t="shared" ref="J139:AO139" si="294">J$136</f>
        <v>0</v>
      </c>
      <c r="K139" s="523">
        <f t="shared" si="294"/>
        <v>0</v>
      </c>
      <c r="L139" s="523">
        <f t="shared" si="294"/>
        <v>0</v>
      </c>
      <c r="M139" s="523">
        <f t="shared" si="294"/>
        <v>0</v>
      </c>
      <c r="N139" s="523">
        <f t="shared" si="294"/>
        <v>0</v>
      </c>
      <c r="O139" s="523">
        <f t="shared" si="294"/>
        <v>0</v>
      </c>
      <c r="P139" s="523">
        <f t="shared" si="294"/>
        <v>0</v>
      </c>
      <c r="Q139" s="523">
        <f t="shared" si="294"/>
        <v>0</v>
      </c>
      <c r="R139" s="523">
        <f t="shared" si="294"/>
        <v>0</v>
      </c>
      <c r="S139" s="523">
        <f t="shared" si="294"/>
        <v>0</v>
      </c>
      <c r="T139" s="523">
        <f t="shared" si="294"/>
        <v>0</v>
      </c>
      <c r="U139" s="523">
        <f t="shared" si="294"/>
        <v>0</v>
      </c>
      <c r="V139" s="523">
        <f t="shared" si="294"/>
        <v>0</v>
      </c>
      <c r="W139" s="523">
        <f t="shared" si="294"/>
        <v>0</v>
      </c>
      <c r="X139" s="523">
        <f t="shared" si="294"/>
        <v>0</v>
      </c>
      <c r="Y139" s="523">
        <f t="shared" si="294"/>
        <v>0</v>
      </c>
      <c r="Z139" s="523">
        <f t="shared" si="294"/>
        <v>0</v>
      </c>
      <c r="AA139" s="523">
        <f t="shared" si="294"/>
        <v>0</v>
      </c>
      <c r="AB139" s="523">
        <f t="shared" si="294"/>
        <v>0</v>
      </c>
      <c r="AC139" s="523">
        <f t="shared" si="294"/>
        <v>0</v>
      </c>
      <c r="AD139" s="523">
        <f t="shared" si="294"/>
        <v>0</v>
      </c>
      <c r="AE139" s="523">
        <f t="shared" si="294"/>
        <v>0</v>
      </c>
      <c r="AF139" s="523">
        <f t="shared" si="294"/>
        <v>0</v>
      </c>
      <c r="AG139" s="523">
        <f t="shared" si="294"/>
        <v>0</v>
      </c>
      <c r="AH139" s="523">
        <f t="shared" si="294"/>
        <v>0</v>
      </c>
      <c r="AI139" s="523">
        <f t="shared" si="294"/>
        <v>0</v>
      </c>
      <c r="AJ139" s="523">
        <f t="shared" si="294"/>
        <v>0</v>
      </c>
      <c r="AK139" s="523">
        <f t="shared" si="294"/>
        <v>0</v>
      </c>
      <c r="AL139" s="523">
        <f t="shared" si="294"/>
        <v>0</v>
      </c>
      <c r="AM139" s="523">
        <f t="shared" si="294"/>
        <v>0</v>
      </c>
      <c r="AN139" s="523">
        <f t="shared" si="294"/>
        <v>0</v>
      </c>
      <c r="AO139" s="523">
        <f t="shared" si="294"/>
        <v>0</v>
      </c>
      <c r="AP139" s="523">
        <f t="shared" ref="AP139:BU139" si="295">AP$136</f>
        <v>0</v>
      </c>
      <c r="AQ139" s="523">
        <f t="shared" si="295"/>
        <v>0</v>
      </c>
      <c r="AR139" s="523">
        <f t="shared" si="295"/>
        <v>0</v>
      </c>
      <c r="AS139" s="523">
        <f t="shared" si="295"/>
        <v>0</v>
      </c>
      <c r="AT139" s="523">
        <f t="shared" si="295"/>
        <v>0</v>
      </c>
      <c r="AU139" s="523">
        <f t="shared" si="295"/>
        <v>0</v>
      </c>
      <c r="AV139" s="523">
        <f t="shared" si="295"/>
        <v>0</v>
      </c>
      <c r="AW139" s="523">
        <f t="shared" si="295"/>
        <v>0</v>
      </c>
      <c r="AX139" s="523">
        <f t="shared" si="295"/>
        <v>0</v>
      </c>
      <c r="AY139" s="523">
        <f t="shared" si="295"/>
        <v>0</v>
      </c>
      <c r="AZ139" s="523">
        <f t="shared" si="295"/>
        <v>0</v>
      </c>
      <c r="BA139" s="523">
        <f t="shared" si="295"/>
        <v>0</v>
      </c>
      <c r="BB139" s="523">
        <f t="shared" si="295"/>
        <v>0</v>
      </c>
      <c r="BC139" s="523">
        <f t="shared" si="295"/>
        <v>0</v>
      </c>
      <c r="BD139" s="523">
        <f t="shared" si="295"/>
        <v>0</v>
      </c>
      <c r="BE139" s="523">
        <f t="shared" si="295"/>
        <v>0</v>
      </c>
      <c r="BF139" s="523">
        <f t="shared" si="295"/>
        <v>0</v>
      </c>
      <c r="BG139" s="523">
        <f t="shared" si="295"/>
        <v>0</v>
      </c>
      <c r="BH139" s="523">
        <f t="shared" si="295"/>
        <v>0</v>
      </c>
      <c r="BI139" s="523">
        <f t="shared" si="295"/>
        <v>0</v>
      </c>
      <c r="BJ139" s="523">
        <f t="shared" si="295"/>
        <v>0</v>
      </c>
      <c r="BK139" s="523">
        <f t="shared" si="295"/>
        <v>0</v>
      </c>
      <c r="BL139" s="523">
        <f t="shared" si="295"/>
        <v>0</v>
      </c>
      <c r="BM139" s="523">
        <f t="shared" si="295"/>
        <v>0</v>
      </c>
      <c r="BN139" s="523">
        <f t="shared" si="295"/>
        <v>0</v>
      </c>
      <c r="BO139" s="523">
        <f t="shared" si="295"/>
        <v>0</v>
      </c>
      <c r="BP139" s="523">
        <f t="shared" si="295"/>
        <v>0</v>
      </c>
      <c r="BQ139" s="523">
        <f t="shared" si="295"/>
        <v>0</v>
      </c>
      <c r="BR139" s="523">
        <f t="shared" si="295"/>
        <v>0</v>
      </c>
      <c r="BS139" s="523">
        <f t="shared" si="295"/>
        <v>0</v>
      </c>
      <c r="BT139" s="523">
        <f t="shared" si="295"/>
        <v>0</v>
      </c>
      <c r="BU139" s="523">
        <f t="shared" si="295"/>
        <v>0</v>
      </c>
      <c r="BV139" s="523">
        <f t="shared" ref="BV139:DA139" si="296">BV$136</f>
        <v>0</v>
      </c>
      <c r="BW139" s="523">
        <f t="shared" si="296"/>
        <v>0</v>
      </c>
      <c r="BX139" s="523">
        <f t="shared" si="296"/>
        <v>0</v>
      </c>
      <c r="BY139" s="523">
        <f t="shared" si="296"/>
        <v>0</v>
      </c>
      <c r="BZ139" s="523">
        <f t="shared" si="296"/>
        <v>0</v>
      </c>
      <c r="CA139" s="523">
        <f t="shared" si="296"/>
        <v>0</v>
      </c>
      <c r="CB139" s="523">
        <f t="shared" si="296"/>
        <v>0</v>
      </c>
      <c r="CC139" s="523">
        <f t="shared" si="296"/>
        <v>0</v>
      </c>
      <c r="CD139" s="523">
        <f t="shared" si="296"/>
        <v>0</v>
      </c>
      <c r="CE139" s="523">
        <f t="shared" si="296"/>
        <v>0</v>
      </c>
      <c r="CF139" s="523">
        <f t="shared" si="296"/>
        <v>0</v>
      </c>
      <c r="CG139" s="523">
        <f t="shared" si="296"/>
        <v>0</v>
      </c>
      <c r="CH139" s="523">
        <f t="shared" si="296"/>
        <v>0</v>
      </c>
      <c r="CI139" s="523">
        <f t="shared" si="296"/>
        <v>0</v>
      </c>
      <c r="CJ139" s="523">
        <f t="shared" si="296"/>
        <v>0</v>
      </c>
      <c r="CK139" s="523">
        <f t="shared" si="296"/>
        <v>0</v>
      </c>
      <c r="CL139" s="523">
        <f t="shared" si="296"/>
        <v>0</v>
      </c>
      <c r="CM139" s="523">
        <f t="shared" si="296"/>
        <v>0</v>
      </c>
      <c r="CN139" s="523">
        <f t="shared" si="296"/>
        <v>0</v>
      </c>
      <c r="CO139" s="523">
        <f t="shared" si="296"/>
        <v>0</v>
      </c>
      <c r="CP139" s="523">
        <f t="shared" si="296"/>
        <v>0</v>
      </c>
      <c r="CQ139" s="523">
        <f t="shared" si="296"/>
        <v>0</v>
      </c>
      <c r="CR139" s="523">
        <f t="shared" si="296"/>
        <v>0</v>
      </c>
      <c r="CS139" s="523">
        <f t="shared" si="296"/>
        <v>0</v>
      </c>
      <c r="CT139" s="523">
        <f t="shared" si="296"/>
        <v>0</v>
      </c>
      <c r="CU139" s="523">
        <f t="shared" si="296"/>
        <v>0</v>
      </c>
      <c r="CV139" s="523">
        <f t="shared" si="296"/>
        <v>0</v>
      </c>
      <c r="CW139" s="523">
        <f t="shared" si="296"/>
        <v>0</v>
      </c>
      <c r="CX139" s="523">
        <f t="shared" si="296"/>
        <v>0</v>
      </c>
      <c r="CY139" s="523">
        <f t="shared" si="296"/>
        <v>0</v>
      </c>
      <c r="CZ139" s="523">
        <f t="shared" si="296"/>
        <v>0</v>
      </c>
      <c r="DA139" s="523">
        <f t="shared" si="296"/>
        <v>0</v>
      </c>
      <c r="DB139" s="523">
        <f t="shared" ref="DB139:EG139" si="297">DB$136</f>
        <v>0</v>
      </c>
      <c r="DC139" s="523">
        <f t="shared" si="297"/>
        <v>0</v>
      </c>
      <c r="DD139" s="523">
        <f t="shared" si="297"/>
        <v>0</v>
      </c>
      <c r="DE139" s="523">
        <f t="shared" si="297"/>
        <v>0</v>
      </c>
      <c r="DF139" s="523">
        <f t="shared" si="297"/>
        <v>0</v>
      </c>
      <c r="DG139" s="523">
        <f t="shared" si="297"/>
        <v>0</v>
      </c>
      <c r="DH139" s="523">
        <f t="shared" si="297"/>
        <v>0</v>
      </c>
      <c r="DI139" s="523">
        <f t="shared" si="297"/>
        <v>0</v>
      </c>
      <c r="DJ139" s="523">
        <f t="shared" si="297"/>
        <v>0</v>
      </c>
      <c r="DK139" s="523">
        <f t="shared" si="297"/>
        <v>0</v>
      </c>
      <c r="DL139" s="523">
        <f t="shared" si="297"/>
        <v>0</v>
      </c>
      <c r="DM139" s="523">
        <f t="shared" si="297"/>
        <v>1</v>
      </c>
      <c r="DN139" s="523">
        <f t="shared" si="297"/>
        <v>0</v>
      </c>
      <c r="DO139" s="523">
        <f t="shared" si="297"/>
        <v>0</v>
      </c>
      <c r="DP139" s="523">
        <f t="shared" si="297"/>
        <v>0</v>
      </c>
      <c r="DQ139" s="523">
        <f t="shared" si="297"/>
        <v>0</v>
      </c>
      <c r="DR139" s="523">
        <f t="shared" si="297"/>
        <v>0</v>
      </c>
      <c r="DS139" s="523">
        <f t="shared" si="297"/>
        <v>0</v>
      </c>
      <c r="DT139" s="523">
        <f t="shared" si="297"/>
        <v>0</v>
      </c>
      <c r="DU139" s="523">
        <f t="shared" si="297"/>
        <v>0</v>
      </c>
      <c r="DV139" s="523">
        <f t="shared" si="297"/>
        <v>0</v>
      </c>
      <c r="DW139" s="523">
        <f t="shared" si="297"/>
        <v>0</v>
      </c>
      <c r="DX139" s="523">
        <f t="shared" si="297"/>
        <v>0</v>
      </c>
      <c r="DY139" s="523">
        <f t="shared" si="297"/>
        <v>0</v>
      </c>
      <c r="DZ139" s="523">
        <f t="shared" si="297"/>
        <v>0</v>
      </c>
      <c r="EA139" s="523">
        <f t="shared" si="297"/>
        <v>0</v>
      </c>
      <c r="EB139" s="523">
        <f t="shared" si="297"/>
        <v>0</v>
      </c>
      <c r="EC139" s="523">
        <f t="shared" si="297"/>
        <v>0</v>
      </c>
      <c r="ED139" s="523">
        <f t="shared" si="297"/>
        <v>0</v>
      </c>
      <c r="EE139" s="523">
        <f t="shared" si="297"/>
        <v>0</v>
      </c>
      <c r="EF139" s="523">
        <f t="shared" si="297"/>
        <v>0</v>
      </c>
      <c r="EG139" s="523">
        <f t="shared" si="297"/>
        <v>0</v>
      </c>
      <c r="EH139" s="523">
        <f t="shared" ref="EH139:FM139" si="298">EH$136</f>
        <v>0</v>
      </c>
      <c r="EI139" s="523">
        <f t="shared" si="298"/>
        <v>0</v>
      </c>
      <c r="EJ139" s="523">
        <f t="shared" si="298"/>
        <v>0</v>
      </c>
      <c r="EK139" s="523">
        <f t="shared" si="298"/>
        <v>0</v>
      </c>
      <c r="EL139" s="523">
        <f t="shared" si="298"/>
        <v>0</v>
      </c>
      <c r="EM139" s="523">
        <f t="shared" si="298"/>
        <v>0</v>
      </c>
      <c r="EN139" s="523">
        <f t="shared" si="298"/>
        <v>0</v>
      </c>
      <c r="EO139" s="523">
        <f t="shared" si="298"/>
        <v>0</v>
      </c>
      <c r="EP139" s="523">
        <f t="shared" si="298"/>
        <v>0</v>
      </c>
      <c r="EQ139" s="523">
        <f t="shared" si="298"/>
        <v>0</v>
      </c>
      <c r="ER139" s="523">
        <f t="shared" si="298"/>
        <v>0</v>
      </c>
      <c r="ES139" s="523">
        <f t="shared" si="298"/>
        <v>0</v>
      </c>
      <c r="ET139" s="523">
        <f t="shared" si="298"/>
        <v>0</v>
      </c>
      <c r="EU139" s="523">
        <f t="shared" si="298"/>
        <v>0</v>
      </c>
      <c r="EV139" s="523">
        <f t="shared" si="298"/>
        <v>0</v>
      </c>
      <c r="EW139" s="523">
        <f t="shared" si="298"/>
        <v>0</v>
      </c>
      <c r="EX139" s="523">
        <f t="shared" si="298"/>
        <v>0</v>
      </c>
      <c r="EY139" s="523">
        <f t="shared" si="298"/>
        <v>0</v>
      </c>
      <c r="EZ139" s="523">
        <f t="shared" si="298"/>
        <v>0</v>
      </c>
      <c r="FA139" s="523">
        <f t="shared" si="298"/>
        <v>0</v>
      </c>
      <c r="FB139" s="523">
        <f t="shared" si="298"/>
        <v>0</v>
      </c>
      <c r="FC139" s="523">
        <f t="shared" si="298"/>
        <v>0</v>
      </c>
      <c r="FD139" s="523">
        <f t="shared" si="298"/>
        <v>0</v>
      </c>
      <c r="FE139" s="523">
        <f t="shared" si="298"/>
        <v>0</v>
      </c>
      <c r="FF139" s="523">
        <f t="shared" si="298"/>
        <v>0</v>
      </c>
      <c r="FG139" s="523">
        <f t="shared" si="298"/>
        <v>0</v>
      </c>
      <c r="FH139" s="523">
        <f t="shared" si="298"/>
        <v>0</v>
      </c>
      <c r="FI139" s="523">
        <f t="shared" si="298"/>
        <v>0</v>
      </c>
      <c r="FJ139" s="523">
        <f t="shared" si="298"/>
        <v>0</v>
      </c>
      <c r="FK139" s="523">
        <f t="shared" si="298"/>
        <v>0</v>
      </c>
      <c r="FL139" s="523">
        <f t="shared" si="298"/>
        <v>0</v>
      </c>
      <c r="FM139" s="523">
        <f t="shared" si="298"/>
        <v>0</v>
      </c>
      <c r="FN139" s="523">
        <f t="shared" ref="FN139:GJ139" si="299">FN$136</f>
        <v>0</v>
      </c>
      <c r="FO139" s="523">
        <f t="shared" si="299"/>
        <v>0</v>
      </c>
      <c r="FP139" s="523">
        <f t="shared" si="299"/>
        <v>0</v>
      </c>
      <c r="FQ139" s="523">
        <f t="shared" si="299"/>
        <v>0</v>
      </c>
      <c r="FR139" s="523">
        <f t="shared" si="299"/>
        <v>0</v>
      </c>
      <c r="FS139" s="523">
        <f t="shared" si="299"/>
        <v>0</v>
      </c>
      <c r="FT139" s="523">
        <f t="shared" si="299"/>
        <v>0</v>
      </c>
      <c r="FU139" s="523">
        <f t="shared" si="299"/>
        <v>0</v>
      </c>
      <c r="FV139" s="523">
        <f t="shared" si="299"/>
        <v>0</v>
      </c>
      <c r="FW139" s="523">
        <f t="shared" si="299"/>
        <v>0</v>
      </c>
      <c r="FX139" s="523">
        <f t="shared" si="299"/>
        <v>0</v>
      </c>
      <c r="FY139" s="523">
        <f t="shared" si="299"/>
        <v>0</v>
      </c>
      <c r="FZ139" s="523">
        <f t="shared" si="299"/>
        <v>0</v>
      </c>
      <c r="GA139" s="523">
        <f t="shared" si="299"/>
        <v>0</v>
      </c>
      <c r="GB139" s="523">
        <f t="shared" si="299"/>
        <v>0</v>
      </c>
      <c r="GC139" s="523">
        <f t="shared" si="299"/>
        <v>0</v>
      </c>
      <c r="GD139" s="523">
        <f t="shared" si="299"/>
        <v>0</v>
      </c>
      <c r="GE139" s="523">
        <f t="shared" si="299"/>
        <v>0</v>
      </c>
      <c r="GF139" s="523">
        <f t="shared" si="299"/>
        <v>0</v>
      </c>
      <c r="GG139" s="523">
        <f t="shared" si="299"/>
        <v>0</v>
      </c>
      <c r="GH139" s="523">
        <f t="shared" si="299"/>
        <v>0</v>
      </c>
      <c r="GI139" s="523">
        <f t="shared" si="299"/>
        <v>0</v>
      </c>
      <c r="GJ139" s="523">
        <f t="shared" si="299"/>
        <v>0</v>
      </c>
    </row>
    <row r="140" spans="1:192" s="605" customFormat="1" ht="12.75" outlineLevel="2" x14ac:dyDescent="0.35">
      <c r="E140" s="609" t="s">
        <v>1823</v>
      </c>
      <c r="F140" s="609"/>
      <c r="G140" s="609" t="s">
        <v>5</v>
      </c>
      <c r="H140" s="609">
        <f>SUM(J140:GJ140)</f>
        <v>60</v>
      </c>
      <c r="I140" s="609"/>
      <c r="J140" s="609">
        <f t="shared" ref="J140:AO140" si="300">I140+J138-I139</f>
        <v>0</v>
      </c>
      <c r="K140" s="609">
        <f t="shared" si="300"/>
        <v>0</v>
      </c>
      <c r="L140" s="609">
        <f t="shared" si="300"/>
        <v>0</v>
      </c>
      <c r="M140" s="609">
        <f t="shared" si="300"/>
        <v>0</v>
      </c>
      <c r="N140" s="609">
        <f t="shared" si="300"/>
        <v>0</v>
      </c>
      <c r="O140" s="609">
        <f t="shared" si="300"/>
        <v>0</v>
      </c>
      <c r="P140" s="609">
        <f t="shared" si="300"/>
        <v>0</v>
      </c>
      <c r="Q140" s="609">
        <f t="shared" si="300"/>
        <v>0</v>
      </c>
      <c r="R140" s="609">
        <f t="shared" si="300"/>
        <v>0</v>
      </c>
      <c r="S140" s="609">
        <f t="shared" si="300"/>
        <v>0</v>
      </c>
      <c r="T140" s="609">
        <f t="shared" si="300"/>
        <v>0</v>
      </c>
      <c r="U140" s="609">
        <f t="shared" si="300"/>
        <v>0</v>
      </c>
      <c r="V140" s="609">
        <f t="shared" si="300"/>
        <v>0</v>
      </c>
      <c r="W140" s="609">
        <f t="shared" si="300"/>
        <v>0</v>
      </c>
      <c r="X140" s="609">
        <f t="shared" si="300"/>
        <v>0</v>
      </c>
      <c r="Y140" s="609">
        <f t="shared" si="300"/>
        <v>0</v>
      </c>
      <c r="Z140" s="609">
        <f t="shared" si="300"/>
        <v>0</v>
      </c>
      <c r="AA140" s="609">
        <f t="shared" si="300"/>
        <v>0</v>
      </c>
      <c r="AB140" s="609">
        <f t="shared" si="300"/>
        <v>0</v>
      </c>
      <c r="AC140" s="609">
        <f t="shared" si="300"/>
        <v>0</v>
      </c>
      <c r="AD140" s="609">
        <f t="shared" si="300"/>
        <v>0</v>
      </c>
      <c r="AE140" s="609">
        <f t="shared" si="300"/>
        <v>0</v>
      </c>
      <c r="AF140" s="609">
        <f t="shared" si="300"/>
        <v>0</v>
      </c>
      <c r="AG140" s="609">
        <f t="shared" si="300"/>
        <v>0</v>
      </c>
      <c r="AH140" s="609">
        <f t="shared" si="300"/>
        <v>0</v>
      </c>
      <c r="AI140" s="609">
        <f t="shared" si="300"/>
        <v>0</v>
      </c>
      <c r="AJ140" s="609">
        <f t="shared" si="300"/>
        <v>0</v>
      </c>
      <c r="AK140" s="609">
        <f t="shared" si="300"/>
        <v>0</v>
      </c>
      <c r="AL140" s="609">
        <f t="shared" si="300"/>
        <v>0</v>
      </c>
      <c r="AM140" s="609">
        <f t="shared" si="300"/>
        <v>0</v>
      </c>
      <c r="AN140" s="609">
        <f t="shared" si="300"/>
        <v>0</v>
      </c>
      <c r="AO140" s="609">
        <f t="shared" si="300"/>
        <v>0</v>
      </c>
      <c r="AP140" s="609">
        <f t="shared" ref="AP140:BU140" si="301">AO140+AP138-AO139</f>
        <v>0</v>
      </c>
      <c r="AQ140" s="609">
        <f t="shared" si="301"/>
        <v>0</v>
      </c>
      <c r="AR140" s="609">
        <f t="shared" si="301"/>
        <v>0</v>
      </c>
      <c r="AS140" s="609">
        <f t="shared" si="301"/>
        <v>0</v>
      </c>
      <c r="AT140" s="609">
        <f t="shared" si="301"/>
        <v>0</v>
      </c>
      <c r="AU140" s="609">
        <f t="shared" si="301"/>
        <v>0</v>
      </c>
      <c r="AV140" s="609">
        <f t="shared" si="301"/>
        <v>0</v>
      </c>
      <c r="AW140" s="609">
        <f t="shared" si="301"/>
        <v>0</v>
      </c>
      <c r="AX140" s="609">
        <f t="shared" si="301"/>
        <v>0</v>
      </c>
      <c r="AY140" s="609">
        <f t="shared" si="301"/>
        <v>0</v>
      </c>
      <c r="AZ140" s="609">
        <f t="shared" si="301"/>
        <v>0</v>
      </c>
      <c r="BA140" s="609">
        <f t="shared" si="301"/>
        <v>0</v>
      </c>
      <c r="BB140" s="609">
        <f t="shared" si="301"/>
        <v>0</v>
      </c>
      <c r="BC140" s="609">
        <f t="shared" si="301"/>
        <v>0</v>
      </c>
      <c r="BD140" s="609">
        <f t="shared" si="301"/>
        <v>0</v>
      </c>
      <c r="BE140" s="609">
        <f t="shared" si="301"/>
        <v>0</v>
      </c>
      <c r="BF140" s="609">
        <f t="shared" si="301"/>
        <v>1</v>
      </c>
      <c r="BG140" s="609">
        <f t="shared" si="301"/>
        <v>1</v>
      </c>
      <c r="BH140" s="609">
        <f t="shared" si="301"/>
        <v>1</v>
      </c>
      <c r="BI140" s="609">
        <f t="shared" si="301"/>
        <v>1</v>
      </c>
      <c r="BJ140" s="609">
        <f t="shared" si="301"/>
        <v>1</v>
      </c>
      <c r="BK140" s="609">
        <f t="shared" si="301"/>
        <v>1</v>
      </c>
      <c r="BL140" s="609">
        <f t="shared" si="301"/>
        <v>1</v>
      </c>
      <c r="BM140" s="609">
        <f t="shared" si="301"/>
        <v>1</v>
      </c>
      <c r="BN140" s="609">
        <f t="shared" si="301"/>
        <v>1</v>
      </c>
      <c r="BO140" s="609">
        <f t="shared" si="301"/>
        <v>1</v>
      </c>
      <c r="BP140" s="609">
        <f t="shared" si="301"/>
        <v>1</v>
      </c>
      <c r="BQ140" s="609">
        <f t="shared" si="301"/>
        <v>1</v>
      </c>
      <c r="BR140" s="609">
        <f t="shared" si="301"/>
        <v>1</v>
      </c>
      <c r="BS140" s="609">
        <f t="shared" si="301"/>
        <v>1</v>
      </c>
      <c r="BT140" s="609">
        <f t="shared" si="301"/>
        <v>1</v>
      </c>
      <c r="BU140" s="609">
        <f t="shared" si="301"/>
        <v>1</v>
      </c>
      <c r="BV140" s="609">
        <f t="shared" ref="BV140:DA140" si="302">BU140+BV138-BU139</f>
        <v>1</v>
      </c>
      <c r="BW140" s="609">
        <f t="shared" si="302"/>
        <v>1</v>
      </c>
      <c r="BX140" s="609">
        <f t="shared" si="302"/>
        <v>1</v>
      </c>
      <c r="BY140" s="609">
        <f t="shared" si="302"/>
        <v>1</v>
      </c>
      <c r="BZ140" s="609">
        <f t="shared" si="302"/>
        <v>1</v>
      </c>
      <c r="CA140" s="609">
        <f t="shared" si="302"/>
        <v>1</v>
      </c>
      <c r="CB140" s="609">
        <f t="shared" si="302"/>
        <v>1</v>
      </c>
      <c r="CC140" s="609">
        <f t="shared" si="302"/>
        <v>1</v>
      </c>
      <c r="CD140" s="609">
        <f t="shared" si="302"/>
        <v>1</v>
      </c>
      <c r="CE140" s="609">
        <f t="shared" si="302"/>
        <v>1</v>
      </c>
      <c r="CF140" s="609">
        <f t="shared" si="302"/>
        <v>1</v>
      </c>
      <c r="CG140" s="609">
        <f t="shared" si="302"/>
        <v>1</v>
      </c>
      <c r="CH140" s="609">
        <f t="shared" si="302"/>
        <v>1</v>
      </c>
      <c r="CI140" s="609">
        <f t="shared" si="302"/>
        <v>1</v>
      </c>
      <c r="CJ140" s="609">
        <f t="shared" si="302"/>
        <v>1</v>
      </c>
      <c r="CK140" s="609">
        <f t="shared" si="302"/>
        <v>1</v>
      </c>
      <c r="CL140" s="609">
        <f t="shared" si="302"/>
        <v>1</v>
      </c>
      <c r="CM140" s="609">
        <f t="shared" si="302"/>
        <v>1</v>
      </c>
      <c r="CN140" s="609">
        <f t="shared" si="302"/>
        <v>1</v>
      </c>
      <c r="CO140" s="609">
        <f t="shared" si="302"/>
        <v>1</v>
      </c>
      <c r="CP140" s="609">
        <f t="shared" si="302"/>
        <v>1</v>
      </c>
      <c r="CQ140" s="609">
        <f t="shared" si="302"/>
        <v>1</v>
      </c>
      <c r="CR140" s="609">
        <f t="shared" si="302"/>
        <v>1</v>
      </c>
      <c r="CS140" s="609">
        <f t="shared" si="302"/>
        <v>1</v>
      </c>
      <c r="CT140" s="609">
        <f t="shared" si="302"/>
        <v>1</v>
      </c>
      <c r="CU140" s="609">
        <f t="shared" si="302"/>
        <v>1</v>
      </c>
      <c r="CV140" s="609">
        <f t="shared" si="302"/>
        <v>1</v>
      </c>
      <c r="CW140" s="609">
        <f t="shared" si="302"/>
        <v>1</v>
      </c>
      <c r="CX140" s="609">
        <f t="shared" si="302"/>
        <v>1</v>
      </c>
      <c r="CY140" s="609">
        <f t="shared" si="302"/>
        <v>1</v>
      </c>
      <c r="CZ140" s="609">
        <f t="shared" si="302"/>
        <v>1</v>
      </c>
      <c r="DA140" s="609">
        <f t="shared" si="302"/>
        <v>1</v>
      </c>
      <c r="DB140" s="609">
        <f t="shared" ref="DB140:EG140" si="303">DA140+DB138-DA139</f>
        <v>1</v>
      </c>
      <c r="DC140" s="609">
        <f t="shared" si="303"/>
        <v>1</v>
      </c>
      <c r="DD140" s="609">
        <f t="shared" si="303"/>
        <v>1</v>
      </c>
      <c r="DE140" s="609">
        <f t="shared" si="303"/>
        <v>1</v>
      </c>
      <c r="DF140" s="609">
        <f t="shared" si="303"/>
        <v>1</v>
      </c>
      <c r="DG140" s="609">
        <f t="shared" si="303"/>
        <v>1</v>
      </c>
      <c r="DH140" s="609">
        <f t="shared" si="303"/>
        <v>1</v>
      </c>
      <c r="DI140" s="609">
        <f t="shared" si="303"/>
        <v>1</v>
      </c>
      <c r="DJ140" s="609">
        <f t="shared" si="303"/>
        <v>1</v>
      </c>
      <c r="DK140" s="609">
        <f t="shared" si="303"/>
        <v>1</v>
      </c>
      <c r="DL140" s="609">
        <f t="shared" si="303"/>
        <v>1</v>
      </c>
      <c r="DM140" s="609">
        <f t="shared" si="303"/>
        <v>1</v>
      </c>
      <c r="DN140" s="609">
        <f t="shared" si="303"/>
        <v>0</v>
      </c>
      <c r="DO140" s="609">
        <f t="shared" si="303"/>
        <v>0</v>
      </c>
      <c r="DP140" s="609">
        <f t="shared" si="303"/>
        <v>0</v>
      </c>
      <c r="DQ140" s="609">
        <f t="shared" si="303"/>
        <v>0</v>
      </c>
      <c r="DR140" s="609">
        <f t="shared" si="303"/>
        <v>0</v>
      </c>
      <c r="DS140" s="609">
        <f t="shared" si="303"/>
        <v>0</v>
      </c>
      <c r="DT140" s="609">
        <f t="shared" si="303"/>
        <v>0</v>
      </c>
      <c r="DU140" s="609">
        <f t="shared" si="303"/>
        <v>0</v>
      </c>
      <c r="DV140" s="609">
        <f t="shared" si="303"/>
        <v>0</v>
      </c>
      <c r="DW140" s="609">
        <f t="shared" si="303"/>
        <v>0</v>
      </c>
      <c r="DX140" s="609">
        <f t="shared" si="303"/>
        <v>0</v>
      </c>
      <c r="DY140" s="609">
        <f t="shared" si="303"/>
        <v>0</v>
      </c>
      <c r="DZ140" s="609">
        <f t="shared" si="303"/>
        <v>0</v>
      </c>
      <c r="EA140" s="609">
        <f t="shared" si="303"/>
        <v>0</v>
      </c>
      <c r="EB140" s="609">
        <f t="shared" si="303"/>
        <v>0</v>
      </c>
      <c r="EC140" s="609">
        <f t="shared" si="303"/>
        <v>0</v>
      </c>
      <c r="ED140" s="609">
        <f t="shared" si="303"/>
        <v>0</v>
      </c>
      <c r="EE140" s="609">
        <f t="shared" si="303"/>
        <v>0</v>
      </c>
      <c r="EF140" s="609">
        <f t="shared" si="303"/>
        <v>0</v>
      </c>
      <c r="EG140" s="609">
        <f t="shared" si="303"/>
        <v>0</v>
      </c>
      <c r="EH140" s="609">
        <f t="shared" ref="EH140:FM140" si="304">EG140+EH138-EG139</f>
        <v>0</v>
      </c>
      <c r="EI140" s="609">
        <f t="shared" si="304"/>
        <v>0</v>
      </c>
      <c r="EJ140" s="609">
        <f t="shared" si="304"/>
        <v>0</v>
      </c>
      <c r="EK140" s="609">
        <f t="shared" si="304"/>
        <v>0</v>
      </c>
      <c r="EL140" s="609">
        <f t="shared" si="304"/>
        <v>0</v>
      </c>
      <c r="EM140" s="609">
        <f t="shared" si="304"/>
        <v>0</v>
      </c>
      <c r="EN140" s="609">
        <f t="shared" si="304"/>
        <v>0</v>
      </c>
      <c r="EO140" s="609">
        <f t="shared" si="304"/>
        <v>0</v>
      </c>
      <c r="EP140" s="609">
        <f t="shared" si="304"/>
        <v>0</v>
      </c>
      <c r="EQ140" s="609">
        <f t="shared" si="304"/>
        <v>0</v>
      </c>
      <c r="ER140" s="609">
        <f t="shared" si="304"/>
        <v>0</v>
      </c>
      <c r="ES140" s="609">
        <f t="shared" si="304"/>
        <v>0</v>
      </c>
      <c r="ET140" s="609">
        <f t="shared" si="304"/>
        <v>0</v>
      </c>
      <c r="EU140" s="609">
        <f t="shared" si="304"/>
        <v>0</v>
      </c>
      <c r="EV140" s="609">
        <f t="shared" si="304"/>
        <v>0</v>
      </c>
      <c r="EW140" s="609">
        <f t="shared" si="304"/>
        <v>0</v>
      </c>
      <c r="EX140" s="609">
        <f t="shared" si="304"/>
        <v>0</v>
      </c>
      <c r="EY140" s="609">
        <f t="shared" si="304"/>
        <v>0</v>
      </c>
      <c r="EZ140" s="609">
        <f t="shared" si="304"/>
        <v>0</v>
      </c>
      <c r="FA140" s="609">
        <f t="shared" si="304"/>
        <v>0</v>
      </c>
      <c r="FB140" s="609">
        <f t="shared" si="304"/>
        <v>0</v>
      </c>
      <c r="FC140" s="609">
        <f t="shared" si="304"/>
        <v>0</v>
      </c>
      <c r="FD140" s="609">
        <f t="shared" si="304"/>
        <v>0</v>
      </c>
      <c r="FE140" s="609">
        <f t="shared" si="304"/>
        <v>0</v>
      </c>
      <c r="FF140" s="609">
        <f t="shared" si="304"/>
        <v>0</v>
      </c>
      <c r="FG140" s="609">
        <f t="shared" si="304"/>
        <v>0</v>
      </c>
      <c r="FH140" s="609">
        <f t="shared" si="304"/>
        <v>0</v>
      </c>
      <c r="FI140" s="609">
        <f t="shared" si="304"/>
        <v>0</v>
      </c>
      <c r="FJ140" s="609">
        <f t="shared" si="304"/>
        <v>0</v>
      </c>
      <c r="FK140" s="609">
        <f t="shared" si="304"/>
        <v>0</v>
      </c>
      <c r="FL140" s="609">
        <f t="shared" si="304"/>
        <v>0</v>
      </c>
      <c r="FM140" s="609">
        <f t="shared" si="304"/>
        <v>0</v>
      </c>
      <c r="FN140" s="609">
        <f t="shared" ref="FN140:GJ140" si="305">FM140+FN138-FM139</f>
        <v>0</v>
      </c>
      <c r="FO140" s="609">
        <f t="shared" si="305"/>
        <v>0</v>
      </c>
      <c r="FP140" s="609">
        <f t="shared" si="305"/>
        <v>0</v>
      </c>
      <c r="FQ140" s="609">
        <f t="shared" si="305"/>
        <v>0</v>
      </c>
      <c r="FR140" s="609">
        <f t="shared" si="305"/>
        <v>0</v>
      </c>
      <c r="FS140" s="609">
        <f t="shared" si="305"/>
        <v>0</v>
      </c>
      <c r="FT140" s="609">
        <f t="shared" si="305"/>
        <v>0</v>
      </c>
      <c r="FU140" s="609">
        <f t="shared" si="305"/>
        <v>0</v>
      </c>
      <c r="FV140" s="609">
        <f t="shared" si="305"/>
        <v>0</v>
      </c>
      <c r="FW140" s="609">
        <f t="shared" si="305"/>
        <v>0</v>
      </c>
      <c r="FX140" s="609">
        <f t="shared" si="305"/>
        <v>0</v>
      </c>
      <c r="FY140" s="609">
        <f t="shared" si="305"/>
        <v>0</v>
      </c>
      <c r="FZ140" s="609">
        <f t="shared" si="305"/>
        <v>0</v>
      </c>
      <c r="GA140" s="609">
        <f t="shared" si="305"/>
        <v>0</v>
      </c>
      <c r="GB140" s="609">
        <f t="shared" si="305"/>
        <v>0</v>
      </c>
      <c r="GC140" s="609">
        <f t="shared" si="305"/>
        <v>0</v>
      </c>
      <c r="GD140" s="609">
        <f t="shared" si="305"/>
        <v>0</v>
      </c>
      <c r="GE140" s="609">
        <f t="shared" si="305"/>
        <v>0</v>
      </c>
      <c r="GF140" s="609">
        <f t="shared" si="305"/>
        <v>0</v>
      </c>
      <c r="GG140" s="609">
        <f t="shared" si="305"/>
        <v>0</v>
      </c>
      <c r="GH140" s="609">
        <f t="shared" si="305"/>
        <v>0</v>
      </c>
      <c r="GI140" s="609">
        <f t="shared" si="305"/>
        <v>0</v>
      </c>
      <c r="GJ140" s="609">
        <f t="shared" si="305"/>
        <v>0</v>
      </c>
    </row>
    <row r="141" spans="1:192" ht="12.75" outlineLevel="2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</row>
    <row r="142" spans="1:192" outlineLevel="2" x14ac:dyDescent="0.35">
      <c r="A142"/>
      <c r="B142" s="69" t="s">
        <v>1936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</row>
    <row r="143" spans="1:192" s="594" customFormat="1" ht="12.75" outlineLevel="2" x14ac:dyDescent="0.35">
      <c r="E143" s="594" t="str">
        <f>InpC!$E$141</f>
        <v>Months in year</v>
      </c>
      <c r="F143" s="594">
        <f>InpC!$F$141</f>
        <v>12</v>
      </c>
      <c r="G143" s="594" t="str">
        <f>InpC!$G$141</f>
        <v>months</v>
      </c>
    </row>
    <row r="144" spans="1:192" s="478" customFormat="1" ht="12.75" outlineLevel="2" x14ac:dyDescent="0.35">
      <c r="E144" s="478" t="str">
        <f>$E$61</f>
        <v>End of construction period date</v>
      </c>
      <c r="F144" s="478">
        <f>$F$61</f>
        <v>47483</v>
      </c>
      <c r="G144" s="478" t="str">
        <f>$G$61</f>
        <v>date</v>
      </c>
    </row>
    <row r="145" spans="1:192" s="478" customFormat="1" ht="12.75" outlineLevel="2" x14ac:dyDescent="0.35">
      <c r="E145" s="611" t="s">
        <v>1937</v>
      </c>
      <c r="F145" s="611">
        <f>EDATE($F144,-1*$F143)</f>
        <v>47118</v>
      </c>
      <c r="G145" s="611" t="s">
        <v>6</v>
      </c>
      <c r="H145" s="611"/>
      <c r="I145" s="611"/>
      <c r="J145" s="611"/>
      <c r="K145" s="611"/>
      <c r="L145" s="611"/>
      <c r="M145" s="611"/>
      <c r="N145" s="611"/>
      <c r="O145" s="611"/>
      <c r="P145" s="611"/>
      <c r="Q145" s="611"/>
      <c r="R145" s="611"/>
      <c r="S145" s="611"/>
      <c r="T145" s="611"/>
      <c r="U145" s="611"/>
      <c r="V145" s="611"/>
      <c r="W145" s="611"/>
      <c r="X145" s="611"/>
      <c r="Y145" s="611"/>
      <c r="Z145" s="611"/>
      <c r="AA145" s="611"/>
      <c r="AB145" s="611"/>
      <c r="AC145" s="611"/>
      <c r="AD145" s="611"/>
      <c r="AE145" s="611"/>
      <c r="AF145" s="611"/>
      <c r="AG145" s="611"/>
      <c r="AH145" s="611"/>
      <c r="AI145" s="611"/>
      <c r="AJ145" s="611"/>
      <c r="AK145" s="611"/>
      <c r="AL145" s="611"/>
      <c r="AM145" s="611"/>
      <c r="AN145" s="611"/>
      <c r="AO145" s="611"/>
      <c r="AP145" s="611"/>
      <c r="AQ145" s="611"/>
      <c r="AR145" s="611"/>
      <c r="AS145" s="611"/>
      <c r="AT145" s="611"/>
      <c r="AU145" s="611"/>
      <c r="AV145" s="611"/>
      <c r="AW145" s="611"/>
      <c r="AX145" s="611"/>
      <c r="AY145" s="611"/>
      <c r="AZ145" s="611"/>
      <c r="BA145" s="611"/>
      <c r="BB145" s="611"/>
      <c r="BC145" s="611"/>
      <c r="BD145" s="611"/>
      <c r="BE145" s="611"/>
      <c r="BF145" s="611"/>
      <c r="BG145" s="611"/>
      <c r="BH145" s="611"/>
      <c r="BI145" s="611"/>
      <c r="BJ145" s="611"/>
      <c r="BK145" s="611"/>
      <c r="BL145" s="611"/>
      <c r="BM145" s="611"/>
      <c r="BN145" s="611"/>
      <c r="BO145" s="611"/>
      <c r="BP145" s="611"/>
      <c r="BQ145" s="611"/>
      <c r="BR145" s="611"/>
      <c r="BS145" s="611"/>
      <c r="BT145" s="611"/>
      <c r="BU145" s="611"/>
      <c r="BV145" s="611"/>
      <c r="BW145" s="611"/>
      <c r="BX145" s="611"/>
      <c r="BY145" s="611"/>
      <c r="BZ145" s="611"/>
      <c r="CA145" s="611"/>
      <c r="CB145" s="611"/>
      <c r="CC145" s="611"/>
      <c r="CD145" s="611"/>
      <c r="CE145" s="611"/>
      <c r="CF145" s="611"/>
      <c r="CG145" s="611"/>
      <c r="CH145" s="611"/>
      <c r="CI145" s="611"/>
      <c r="CJ145" s="611"/>
      <c r="CK145" s="611"/>
      <c r="CL145" s="611"/>
      <c r="CM145" s="611"/>
      <c r="CN145" s="611"/>
      <c r="CO145" s="611"/>
      <c r="CP145" s="611"/>
      <c r="CQ145" s="611"/>
      <c r="CR145" s="611"/>
      <c r="CS145" s="611"/>
      <c r="CT145" s="611"/>
      <c r="CU145" s="611"/>
      <c r="CV145" s="611"/>
      <c r="CW145" s="611"/>
      <c r="CX145" s="611"/>
      <c r="CY145" s="611"/>
      <c r="CZ145" s="611"/>
      <c r="DA145" s="611"/>
      <c r="DB145" s="611"/>
      <c r="DC145" s="611"/>
      <c r="DD145" s="611"/>
      <c r="DE145" s="611"/>
      <c r="DF145" s="611"/>
      <c r="DG145" s="611"/>
      <c r="DH145" s="611"/>
      <c r="DI145" s="611"/>
      <c r="DJ145" s="611"/>
      <c r="DK145" s="611"/>
      <c r="DL145" s="611"/>
      <c r="DM145" s="611"/>
      <c r="DN145" s="611"/>
      <c r="DO145" s="611"/>
      <c r="DP145" s="611"/>
      <c r="DQ145" s="611"/>
      <c r="DR145" s="611"/>
      <c r="DS145" s="611"/>
      <c r="DT145" s="611"/>
      <c r="DU145" s="611"/>
      <c r="DV145" s="611"/>
      <c r="DW145" s="611"/>
      <c r="DX145" s="611"/>
      <c r="DY145" s="611"/>
      <c r="DZ145" s="611"/>
      <c r="EA145" s="611"/>
      <c r="EB145" s="611"/>
      <c r="EC145" s="611"/>
      <c r="ED145" s="611"/>
      <c r="EE145" s="611"/>
      <c r="EF145" s="611"/>
      <c r="EG145" s="611"/>
      <c r="EH145" s="611"/>
      <c r="EI145" s="611"/>
      <c r="EJ145" s="611"/>
      <c r="EK145" s="611"/>
      <c r="EL145" s="611"/>
      <c r="EM145" s="611"/>
      <c r="EN145" s="611"/>
      <c r="EO145" s="611"/>
      <c r="EP145" s="611"/>
      <c r="EQ145" s="611"/>
      <c r="ER145" s="611"/>
      <c r="ES145" s="611"/>
      <c r="ET145" s="611"/>
      <c r="EU145" s="611"/>
      <c r="EV145" s="611"/>
      <c r="EW145" s="611"/>
      <c r="EX145" s="611"/>
      <c r="EY145" s="611"/>
      <c r="EZ145" s="611"/>
      <c r="FA145" s="611"/>
      <c r="FB145" s="611"/>
      <c r="FC145" s="611"/>
      <c r="FD145" s="611"/>
      <c r="FE145" s="611"/>
      <c r="FF145" s="611"/>
      <c r="FG145" s="611"/>
      <c r="FH145" s="611"/>
      <c r="FI145" s="611"/>
      <c r="FJ145" s="611"/>
      <c r="FK145" s="611"/>
      <c r="FL145" s="611"/>
      <c r="FM145" s="611"/>
      <c r="FN145" s="611"/>
      <c r="FO145" s="611"/>
      <c r="FP145" s="611"/>
      <c r="FQ145" s="611"/>
      <c r="FR145" s="611"/>
      <c r="FS145" s="611"/>
      <c r="FT145" s="611"/>
      <c r="FU145" s="611"/>
      <c r="FV145" s="611"/>
      <c r="FW145" s="611"/>
      <c r="FX145" s="611"/>
      <c r="FY145" s="611"/>
      <c r="FZ145" s="611"/>
      <c r="GA145" s="611"/>
      <c r="GB145" s="611"/>
      <c r="GC145" s="611"/>
      <c r="GD145" s="611"/>
      <c r="GE145" s="611"/>
      <c r="GF145" s="611"/>
      <c r="GG145" s="611"/>
      <c r="GH145" s="611"/>
      <c r="GI145" s="611"/>
      <c r="GJ145" s="611"/>
    </row>
    <row r="146" spans="1:192" ht="12.75" outlineLevel="2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</row>
    <row r="147" spans="1:192" s="478" customFormat="1" ht="12.75" outlineLevel="2" x14ac:dyDescent="0.35">
      <c r="E147" s="478" t="str">
        <f>$E$61</f>
        <v>End of construction period date</v>
      </c>
      <c r="F147" s="478">
        <f>$F$61</f>
        <v>47483</v>
      </c>
      <c r="G147" s="478" t="str">
        <f>$G$61</f>
        <v>date</v>
      </c>
    </row>
    <row r="148" spans="1:192" s="478" customFormat="1" ht="12.75" outlineLevel="2" x14ac:dyDescent="0.35">
      <c r="E148" s="478" t="str">
        <f>$E$145</f>
        <v>Start of last 12 months of construction date</v>
      </c>
      <c r="F148" s="478">
        <f>$F$145</f>
        <v>47118</v>
      </c>
      <c r="G148" s="478" t="str">
        <f>$G$145</f>
        <v>date</v>
      </c>
    </row>
    <row r="149" spans="1:192" s="478" customFormat="1" ht="12.75" outlineLevel="2" x14ac:dyDescent="0.35">
      <c r="E149" s="478" t="str">
        <f>$E$45</f>
        <v>Model period ending</v>
      </c>
      <c r="G149" s="478" t="str">
        <f>$G$45</f>
        <v>date</v>
      </c>
      <c r="H149" s="478">
        <f>$H$45</f>
        <v>0</v>
      </c>
      <c r="J149" s="478">
        <f t="shared" ref="J149:AO149" si="306">J$45</f>
        <v>46053</v>
      </c>
      <c r="K149" s="478">
        <f t="shared" si="306"/>
        <v>46081</v>
      </c>
      <c r="L149" s="478">
        <f t="shared" si="306"/>
        <v>46112</v>
      </c>
      <c r="M149" s="478">
        <f t="shared" si="306"/>
        <v>46142</v>
      </c>
      <c r="N149" s="478">
        <f t="shared" si="306"/>
        <v>46173</v>
      </c>
      <c r="O149" s="478">
        <f t="shared" si="306"/>
        <v>46203</v>
      </c>
      <c r="P149" s="478">
        <f t="shared" si="306"/>
        <v>46234</v>
      </c>
      <c r="Q149" s="478">
        <f t="shared" si="306"/>
        <v>46265</v>
      </c>
      <c r="R149" s="478">
        <f t="shared" si="306"/>
        <v>46295</v>
      </c>
      <c r="S149" s="478">
        <f t="shared" si="306"/>
        <v>46326</v>
      </c>
      <c r="T149" s="478">
        <f t="shared" si="306"/>
        <v>46356</v>
      </c>
      <c r="U149" s="478">
        <f t="shared" si="306"/>
        <v>46387</v>
      </c>
      <c r="V149" s="478">
        <f t="shared" si="306"/>
        <v>46418</v>
      </c>
      <c r="W149" s="478">
        <f t="shared" si="306"/>
        <v>46446</v>
      </c>
      <c r="X149" s="478">
        <f t="shared" si="306"/>
        <v>46477</v>
      </c>
      <c r="Y149" s="478">
        <f t="shared" si="306"/>
        <v>46507</v>
      </c>
      <c r="Z149" s="478">
        <f t="shared" si="306"/>
        <v>46538</v>
      </c>
      <c r="AA149" s="478">
        <f t="shared" si="306"/>
        <v>46568</v>
      </c>
      <c r="AB149" s="478">
        <f t="shared" si="306"/>
        <v>46599</v>
      </c>
      <c r="AC149" s="478">
        <f t="shared" si="306"/>
        <v>46630</v>
      </c>
      <c r="AD149" s="478">
        <f t="shared" si="306"/>
        <v>46660</v>
      </c>
      <c r="AE149" s="478">
        <f t="shared" si="306"/>
        <v>46691</v>
      </c>
      <c r="AF149" s="478">
        <f t="shared" si="306"/>
        <v>46721</v>
      </c>
      <c r="AG149" s="478">
        <f t="shared" si="306"/>
        <v>46752</v>
      </c>
      <c r="AH149" s="478">
        <f t="shared" si="306"/>
        <v>46783</v>
      </c>
      <c r="AI149" s="478">
        <f t="shared" si="306"/>
        <v>46812</v>
      </c>
      <c r="AJ149" s="478">
        <f t="shared" si="306"/>
        <v>46843</v>
      </c>
      <c r="AK149" s="478">
        <f t="shared" si="306"/>
        <v>46873</v>
      </c>
      <c r="AL149" s="478">
        <f t="shared" si="306"/>
        <v>46904</v>
      </c>
      <c r="AM149" s="478">
        <f t="shared" si="306"/>
        <v>46934</v>
      </c>
      <c r="AN149" s="478">
        <f t="shared" si="306"/>
        <v>46965</v>
      </c>
      <c r="AO149" s="478">
        <f t="shared" si="306"/>
        <v>46996</v>
      </c>
      <c r="AP149" s="478">
        <f t="shared" ref="AP149:BU149" si="307">AP$45</f>
        <v>47026</v>
      </c>
      <c r="AQ149" s="478">
        <f t="shared" si="307"/>
        <v>47057</v>
      </c>
      <c r="AR149" s="478">
        <f t="shared" si="307"/>
        <v>47087</v>
      </c>
      <c r="AS149" s="478">
        <f t="shared" si="307"/>
        <v>47118</v>
      </c>
      <c r="AT149" s="478">
        <f t="shared" si="307"/>
        <v>47149</v>
      </c>
      <c r="AU149" s="478">
        <f t="shared" si="307"/>
        <v>47177</v>
      </c>
      <c r="AV149" s="478">
        <f t="shared" si="307"/>
        <v>47208</v>
      </c>
      <c r="AW149" s="478">
        <f t="shared" si="307"/>
        <v>47238</v>
      </c>
      <c r="AX149" s="478">
        <f t="shared" si="307"/>
        <v>47269</v>
      </c>
      <c r="AY149" s="478">
        <f t="shared" si="307"/>
        <v>47299</v>
      </c>
      <c r="AZ149" s="478">
        <f t="shared" si="307"/>
        <v>47330</v>
      </c>
      <c r="BA149" s="478">
        <f t="shared" si="307"/>
        <v>47361</v>
      </c>
      <c r="BB149" s="478">
        <f t="shared" si="307"/>
        <v>47391</v>
      </c>
      <c r="BC149" s="478">
        <f t="shared" si="307"/>
        <v>47422</v>
      </c>
      <c r="BD149" s="478">
        <f t="shared" si="307"/>
        <v>47452</v>
      </c>
      <c r="BE149" s="478">
        <f t="shared" si="307"/>
        <v>47483</v>
      </c>
      <c r="BF149" s="478">
        <f t="shared" si="307"/>
        <v>47573</v>
      </c>
      <c r="BG149" s="478">
        <f t="shared" si="307"/>
        <v>47664</v>
      </c>
      <c r="BH149" s="478">
        <f t="shared" si="307"/>
        <v>47756</v>
      </c>
      <c r="BI149" s="478">
        <f t="shared" si="307"/>
        <v>47848</v>
      </c>
      <c r="BJ149" s="478">
        <f t="shared" si="307"/>
        <v>47938</v>
      </c>
      <c r="BK149" s="478">
        <f t="shared" si="307"/>
        <v>48029</v>
      </c>
      <c r="BL149" s="478">
        <f t="shared" si="307"/>
        <v>48121</v>
      </c>
      <c r="BM149" s="478">
        <f t="shared" si="307"/>
        <v>48213</v>
      </c>
      <c r="BN149" s="478">
        <f t="shared" si="307"/>
        <v>48304</v>
      </c>
      <c r="BO149" s="478">
        <f t="shared" si="307"/>
        <v>48395</v>
      </c>
      <c r="BP149" s="478">
        <f t="shared" si="307"/>
        <v>48487</v>
      </c>
      <c r="BQ149" s="478">
        <f t="shared" si="307"/>
        <v>48579</v>
      </c>
      <c r="BR149" s="478">
        <f t="shared" si="307"/>
        <v>48669</v>
      </c>
      <c r="BS149" s="478">
        <f t="shared" si="307"/>
        <v>48760</v>
      </c>
      <c r="BT149" s="478">
        <f t="shared" si="307"/>
        <v>48852</v>
      </c>
      <c r="BU149" s="478">
        <f t="shared" si="307"/>
        <v>48944</v>
      </c>
      <c r="BV149" s="478">
        <f t="shared" ref="BV149:DA149" si="308">BV$45</f>
        <v>49034</v>
      </c>
      <c r="BW149" s="478">
        <f t="shared" si="308"/>
        <v>49125</v>
      </c>
      <c r="BX149" s="478">
        <f t="shared" si="308"/>
        <v>49217</v>
      </c>
      <c r="BY149" s="478">
        <f t="shared" si="308"/>
        <v>49309</v>
      </c>
      <c r="BZ149" s="478">
        <f t="shared" si="308"/>
        <v>49399</v>
      </c>
      <c r="CA149" s="478">
        <f t="shared" si="308"/>
        <v>49490</v>
      </c>
      <c r="CB149" s="478">
        <f t="shared" si="308"/>
        <v>49582</v>
      </c>
      <c r="CC149" s="478">
        <f t="shared" si="308"/>
        <v>49674</v>
      </c>
      <c r="CD149" s="478">
        <f t="shared" si="308"/>
        <v>49765</v>
      </c>
      <c r="CE149" s="478">
        <f t="shared" si="308"/>
        <v>49856</v>
      </c>
      <c r="CF149" s="478">
        <f t="shared" si="308"/>
        <v>49948</v>
      </c>
      <c r="CG149" s="478">
        <f t="shared" si="308"/>
        <v>50040</v>
      </c>
      <c r="CH149" s="478">
        <f t="shared" si="308"/>
        <v>50130</v>
      </c>
      <c r="CI149" s="478">
        <f t="shared" si="308"/>
        <v>50221</v>
      </c>
      <c r="CJ149" s="478">
        <f t="shared" si="308"/>
        <v>50313</v>
      </c>
      <c r="CK149" s="478">
        <f t="shared" si="308"/>
        <v>50405</v>
      </c>
      <c r="CL149" s="478">
        <f t="shared" si="308"/>
        <v>50495</v>
      </c>
      <c r="CM149" s="478">
        <f t="shared" si="308"/>
        <v>50586</v>
      </c>
      <c r="CN149" s="478">
        <f t="shared" si="308"/>
        <v>50678</v>
      </c>
      <c r="CO149" s="478">
        <f t="shared" si="308"/>
        <v>50770</v>
      </c>
      <c r="CP149" s="478">
        <f t="shared" si="308"/>
        <v>50860</v>
      </c>
      <c r="CQ149" s="478">
        <f t="shared" si="308"/>
        <v>50951</v>
      </c>
      <c r="CR149" s="478">
        <f t="shared" si="308"/>
        <v>51043</v>
      </c>
      <c r="CS149" s="478">
        <f t="shared" si="308"/>
        <v>51135</v>
      </c>
      <c r="CT149" s="478">
        <f t="shared" si="308"/>
        <v>51226</v>
      </c>
      <c r="CU149" s="478">
        <f t="shared" si="308"/>
        <v>51317</v>
      </c>
      <c r="CV149" s="478">
        <f t="shared" si="308"/>
        <v>51409</v>
      </c>
      <c r="CW149" s="478">
        <f t="shared" si="308"/>
        <v>51501</v>
      </c>
      <c r="CX149" s="478">
        <f t="shared" si="308"/>
        <v>51591</v>
      </c>
      <c r="CY149" s="478">
        <f t="shared" si="308"/>
        <v>51682</v>
      </c>
      <c r="CZ149" s="478">
        <f t="shared" si="308"/>
        <v>51774</v>
      </c>
      <c r="DA149" s="478">
        <f t="shared" si="308"/>
        <v>51866</v>
      </c>
      <c r="DB149" s="478">
        <f t="shared" ref="DB149:EG149" si="309">DB$45</f>
        <v>51956</v>
      </c>
      <c r="DC149" s="478">
        <f t="shared" si="309"/>
        <v>52047</v>
      </c>
      <c r="DD149" s="478">
        <f t="shared" si="309"/>
        <v>52139</v>
      </c>
      <c r="DE149" s="478">
        <f t="shared" si="309"/>
        <v>52231</v>
      </c>
      <c r="DF149" s="478">
        <f t="shared" si="309"/>
        <v>52321</v>
      </c>
      <c r="DG149" s="478">
        <f t="shared" si="309"/>
        <v>52412</v>
      </c>
      <c r="DH149" s="478">
        <f t="shared" si="309"/>
        <v>52504</v>
      </c>
      <c r="DI149" s="478">
        <f t="shared" si="309"/>
        <v>52596</v>
      </c>
      <c r="DJ149" s="478">
        <f t="shared" si="309"/>
        <v>52687</v>
      </c>
      <c r="DK149" s="478">
        <f t="shared" si="309"/>
        <v>52778</v>
      </c>
      <c r="DL149" s="478">
        <f t="shared" si="309"/>
        <v>52870</v>
      </c>
      <c r="DM149" s="478">
        <f t="shared" si="309"/>
        <v>52962</v>
      </c>
      <c r="DN149" s="478">
        <f t="shared" si="309"/>
        <v>53052</v>
      </c>
      <c r="DO149" s="478">
        <f t="shared" si="309"/>
        <v>53143</v>
      </c>
      <c r="DP149" s="478">
        <f t="shared" si="309"/>
        <v>53235</v>
      </c>
      <c r="DQ149" s="478">
        <f t="shared" si="309"/>
        <v>53327</v>
      </c>
      <c r="DR149" s="478">
        <f t="shared" si="309"/>
        <v>53417</v>
      </c>
      <c r="DS149" s="478">
        <f t="shared" si="309"/>
        <v>53508</v>
      </c>
      <c r="DT149" s="478">
        <f t="shared" si="309"/>
        <v>53600</v>
      </c>
      <c r="DU149" s="478">
        <f t="shared" si="309"/>
        <v>53692</v>
      </c>
      <c r="DV149" s="478">
        <f t="shared" si="309"/>
        <v>53782</v>
      </c>
      <c r="DW149" s="478">
        <f t="shared" si="309"/>
        <v>53873</v>
      </c>
      <c r="DX149" s="478">
        <f t="shared" si="309"/>
        <v>53965</v>
      </c>
      <c r="DY149" s="478">
        <f t="shared" si="309"/>
        <v>54057</v>
      </c>
      <c r="DZ149" s="478">
        <f t="shared" si="309"/>
        <v>54148</v>
      </c>
      <c r="EA149" s="478">
        <f t="shared" si="309"/>
        <v>54239</v>
      </c>
      <c r="EB149" s="478">
        <f t="shared" si="309"/>
        <v>54331</v>
      </c>
      <c r="EC149" s="478">
        <f t="shared" si="309"/>
        <v>54423</v>
      </c>
      <c r="ED149" s="478">
        <f t="shared" si="309"/>
        <v>54513</v>
      </c>
      <c r="EE149" s="478">
        <f t="shared" si="309"/>
        <v>54604</v>
      </c>
      <c r="EF149" s="478">
        <f t="shared" si="309"/>
        <v>54696</v>
      </c>
      <c r="EG149" s="478">
        <f t="shared" si="309"/>
        <v>54788</v>
      </c>
      <c r="EH149" s="478">
        <f t="shared" ref="EH149:FM149" si="310">EH$45</f>
        <v>54878</v>
      </c>
      <c r="EI149" s="478">
        <f t="shared" si="310"/>
        <v>54969</v>
      </c>
      <c r="EJ149" s="478">
        <f t="shared" si="310"/>
        <v>55061</v>
      </c>
      <c r="EK149" s="478">
        <f t="shared" si="310"/>
        <v>55153</v>
      </c>
      <c r="EL149" s="478">
        <f t="shared" si="310"/>
        <v>55243</v>
      </c>
      <c r="EM149" s="478">
        <f t="shared" si="310"/>
        <v>55334</v>
      </c>
      <c r="EN149" s="478">
        <f t="shared" si="310"/>
        <v>55426</v>
      </c>
      <c r="EO149" s="478">
        <f t="shared" si="310"/>
        <v>55518</v>
      </c>
      <c r="EP149" s="478">
        <f t="shared" si="310"/>
        <v>55609</v>
      </c>
      <c r="EQ149" s="478">
        <f t="shared" si="310"/>
        <v>55700</v>
      </c>
      <c r="ER149" s="478">
        <f t="shared" si="310"/>
        <v>55792</v>
      </c>
      <c r="ES149" s="478">
        <f t="shared" si="310"/>
        <v>55884</v>
      </c>
      <c r="ET149" s="478">
        <f t="shared" si="310"/>
        <v>55974</v>
      </c>
      <c r="EU149" s="478">
        <f t="shared" si="310"/>
        <v>56065</v>
      </c>
      <c r="EV149" s="478">
        <f t="shared" si="310"/>
        <v>56157</v>
      </c>
      <c r="EW149" s="478">
        <f t="shared" si="310"/>
        <v>56249</v>
      </c>
      <c r="EX149" s="478">
        <f t="shared" si="310"/>
        <v>56339</v>
      </c>
      <c r="EY149" s="478">
        <f t="shared" si="310"/>
        <v>56430</v>
      </c>
      <c r="EZ149" s="478">
        <f t="shared" si="310"/>
        <v>56522</v>
      </c>
      <c r="FA149" s="478">
        <f t="shared" si="310"/>
        <v>56614</v>
      </c>
      <c r="FB149" s="478">
        <f t="shared" si="310"/>
        <v>56704</v>
      </c>
      <c r="FC149" s="478">
        <f t="shared" si="310"/>
        <v>56795</v>
      </c>
      <c r="FD149" s="478">
        <f t="shared" si="310"/>
        <v>56887</v>
      </c>
      <c r="FE149" s="478">
        <f t="shared" si="310"/>
        <v>56979</v>
      </c>
      <c r="FF149" s="478">
        <f t="shared" si="310"/>
        <v>57070</v>
      </c>
      <c r="FG149" s="478">
        <f t="shared" si="310"/>
        <v>57161</v>
      </c>
      <c r="FH149" s="478">
        <f t="shared" si="310"/>
        <v>57253</v>
      </c>
      <c r="FI149" s="478">
        <f t="shared" si="310"/>
        <v>57345</v>
      </c>
      <c r="FJ149" s="478">
        <f t="shared" si="310"/>
        <v>57435</v>
      </c>
      <c r="FK149" s="478">
        <f t="shared" si="310"/>
        <v>57526</v>
      </c>
      <c r="FL149" s="478">
        <f t="shared" si="310"/>
        <v>57618</v>
      </c>
      <c r="FM149" s="478">
        <f t="shared" si="310"/>
        <v>57710</v>
      </c>
      <c r="FN149" s="478">
        <f t="shared" ref="FN149:GJ149" si="311">FN$45</f>
        <v>57800</v>
      </c>
      <c r="FO149" s="478">
        <f t="shared" si="311"/>
        <v>57891</v>
      </c>
      <c r="FP149" s="478">
        <f t="shared" si="311"/>
        <v>57983</v>
      </c>
      <c r="FQ149" s="478">
        <f t="shared" si="311"/>
        <v>58075</v>
      </c>
      <c r="FR149" s="478">
        <f t="shared" si="311"/>
        <v>58165</v>
      </c>
      <c r="FS149" s="478">
        <f t="shared" si="311"/>
        <v>58256</v>
      </c>
      <c r="FT149" s="478">
        <f t="shared" si="311"/>
        <v>58348</v>
      </c>
      <c r="FU149" s="478">
        <f t="shared" si="311"/>
        <v>58440</v>
      </c>
      <c r="FV149" s="478">
        <f t="shared" si="311"/>
        <v>58531</v>
      </c>
      <c r="FW149" s="478">
        <f t="shared" si="311"/>
        <v>58622</v>
      </c>
      <c r="FX149" s="478">
        <f t="shared" si="311"/>
        <v>58714</v>
      </c>
      <c r="FY149" s="478">
        <f t="shared" si="311"/>
        <v>58806</v>
      </c>
      <c r="FZ149" s="478">
        <f t="shared" si="311"/>
        <v>58896</v>
      </c>
      <c r="GA149" s="478">
        <f t="shared" si="311"/>
        <v>58987</v>
      </c>
      <c r="GB149" s="478">
        <f t="shared" si="311"/>
        <v>59079</v>
      </c>
      <c r="GC149" s="478">
        <f t="shared" si="311"/>
        <v>59171</v>
      </c>
      <c r="GD149" s="478">
        <f t="shared" si="311"/>
        <v>59261</v>
      </c>
      <c r="GE149" s="478">
        <f t="shared" si="311"/>
        <v>59352</v>
      </c>
      <c r="GF149" s="478">
        <f t="shared" si="311"/>
        <v>59444</v>
      </c>
      <c r="GG149" s="478">
        <f t="shared" si="311"/>
        <v>59536</v>
      </c>
      <c r="GH149" s="478">
        <f t="shared" si="311"/>
        <v>59626</v>
      </c>
      <c r="GI149" s="478">
        <f t="shared" si="311"/>
        <v>59717</v>
      </c>
      <c r="GJ149" s="478">
        <f t="shared" si="311"/>
        <v>59809</v>
      </c>
    </row>
    <row r="150" spans="1:192" s="605" customFormat="1" ht="12.75" outlineLevel="2" x14ac:dyDescent="0.35">
      <c r="E150" s="609" t="s">
        <v>1936</v>
      </c>
      <c r="F150" s="609"/>
      <c r="G150" s="609" t="s">
        <v>5</v>
      </c>
      <c r="H150" s="609">
        <f>SUM(J150:GJ150)</f>
        <v>12</v>
      </c>
      <c r="I150" s="609"/>
      <c r="J150" s="609">
        <f t="shared" ref="J150:AO150" si="312">IF(AND(J149&gt;$F148,J149&lt;=$F147),1,0)</f>
        <v>0</v>
      </c>
      <c r="K150" s="609">
        <f t="shared" si="312"/>
        <v>0</v>
      </c>
      <c r="L150" s="609">
        <f t="shared" si="312"/>
        <v>0</v>
      </c>
      <c r="M150" s="609">
        <f t="shared" si="312"/>
        <v>0</v>
      </c>
      <c r="N150" s="609">
        <f t="shared" si="312"/>
        <v>0</v>
      </c>
      <c r="O150" s="609">
        <f t="shared" si="312"/>
        <v>0</v>
      </c>
      <c r="P150" s="609">
        <f t="shared" si="312"/>
        <v>0</v>
      </c>
      <c r="Q150" s="609">
        <f t="shared" si="312"/>
        <v>0</v>
      </c>
      <c r="R150" s="609">
        <f t="shared" si="312"/>
        <v>0</v>
      </c>
      <c r="S150" s="609">
        <f t="shared" si="312"/>
        <v>0</v>
      </c>
      <c r="T150" s="609">
        <f t="shared" si="312"/>
        <v>0</v>
      </c>
      <c r="U150" s="609">
        <f t="shared" si="312"/>
        <v>0</v>
      </c>
      <c r="V150" s="609">
        <f t="shared" si="312"/>
        <v>0</v>
      </c>
      <c r="W150" s="609">
        <f t="shared" si="312"/>
        <v>0</v>
      </c>
      <c r="X150" s="609">
        <f t="shared" si="312"/>
        <v>0</v>
      </c>
      <c r="Y150" s="609">
        <f t="shared" si="312"/>
        <v>0</v>
      </c>
      <c r="Z150" s="609">
        <f t="shared" si="312"/>
        <v>0</v>
      </c>
      <c r="AA150" s="609">
        <f t="shared" si="312"/>
        <v>0</v>
      </c>
      <c r="AB150" s="609">
        <f t="shared" si="312"/>
        <v>0</v>
      </c>
      <c r="AC150" s="609">
        <f t="shared" si="312"/>
        <v>0</v>
      </c>
      <c r="AD150" s="609">
        <f t="shared" si="312"/>
        <v>0</v>
      </c>
      <c r="AE150" s="609">
        <f t="shared" si="312"/>
        <v>0</v>
      </c>
      <c r="AF150" s="609">
        <f t="shared" si="312"/>
        <v>0</v>
      </c>
      <c r="AG150" s="609">
        <f t="shared" si="312"/>
        <v>0</v>
      </c>
      <c r="AH150" s="609">
        <f t="shared" si="312"/>
        <v>0</v>
      </c>
      <c r="AI150" s="609">
        <f t="shared" si="312"/>
        <v>0</v>
      </c>
      <c r="AJ150" s="609">
        <f t="shared" si="312"/>
        <v>0</v>
      </c>
      <c r="AK150" s="609">
        <f t="shared" si="312"/>
        <v>0</v>
      </c>
      <c r="AL150" s="609">
        <f t="shared" si="312"/>
        <v>0</v>
      </c>
      <c r="AM150" s="609">
        <f t="shared" si="312"/>
        <v>0</v>
      </c>
      <c r="AN150" s="609">
        <f t="shared" si="312"/>
        <v>0</v>
      </c>
      <c r="AO150" s="609">
        <f t="shared" si="312"/>
        <v>0</v>
      </c>
      <c r="AP150" s="609">
        <f t="shared" ref="AP150:BU150" si="313">IF(AND(AP149&gt;$F148,AP149&lt;=$F147),1,0)</f>
        <v>0</v>
      </c>
      <c r="AQ150" s="609">
        <f t="shared" si="313"/>
        <v>0</v>
      </c>
      <c r="AR150" s="609">
        <f t="shared" si="313"/>
        <v>0</v>
      </c>
      <c r="AS150" s="609">
        <f t="shared" si="313"/>
        <v>0</v>
      </c>
      <c r="AT150" s="609">
        <f t="shared" si="313"/>
        <v>1</v>
      </c>
      <c r="AU150" s="609">
        <f t="shared" si="313"/>
        <v>1</v>
      </c>
      <c r="AV150" s="609">
        <f t="shared" si="313"/>
        <v>1</v>
      </c>
      <c r="AW150" s="609">
        <f t="shared" si="313"/>
        <v>1</v>
      </c>
      <c r="AX150" s="609">
        <f t="shared" si="313"/>
        <v>1</v>
      </c>
      <c r="AY150" s="609">
        <f t="shared" si="313"/>
        <v>1</v>
      </c>
      <c r="AZ150" s="609">
        <f t="shared" si="313"/>
        <v>1</v>
      </c>
      <c r="BA150" s="609">
        <f t="shared" si="313"/>
        <v>1</v>
      </c>
      <c r="BB150" s="609">
        <f t="shared" si="313"/>
        <v>1</v>
      </c>
      <c r="BC150" s="609">
        <f t="shared" si="313"/>
        <v>1</v>
      </c>
      <c r="BD150" s="609">
        <f t="shared" si="313"/>
        <v>1</v>
      </c>
      <c r="BE150" s="609">
        <f t="shared" si="313"/>
        <v>1</v>
      </c>
      <c r="BF150" s="609">
        <f t="shared" si="313"/>
        <v>0</v>
      </c>
      <c r="BG150" s="609">
        <f t="shared" si="313"/>
        <v>0</v>
      </c>
      <c r="BH150" s="609">
        <f t="shared" si="313"/>
        <v>0</v>
      </c>
      <c r="BI150" s="609">
        <f t="shared" si="313"/>
        <v>0</v>
      </c>
      <c r="BJ150" s="609">
        <f t="shared" si="313"/>
        <v>0</v>
      </c>
      <c r="BK150" s="609">
        <f t="shared" si="313"/>
        <v>0</v>
      </c>
      <c r="BL150" s="609">
        <f t="shared" si="313"/>
        <v>0</v>
      </c>
      <c r="BM150" s="609">
        <f t="shared" si="313"/>
        <v>0</v>
      </c>
      <c r="BN150" s="609">
        <f t="shared" si="313"/>
        <v>0</v>
      </c>
      <c r="BO150" s="609">
        <f t="shared" si="313"/>
        <v>0</v>
      </c>
      <c r="BP150" s="609">
        <f t="shared" si="313"/>
        <v>0</v>
      </c>
      <c r="BQ150" s="609">
        <f t="shared" si="313"/>
        <v>0</v>
      </c>
      <c r="BR150" s="609">
        <f t="shared" si="313"/>
        <v>0</v>
      </c>
      <c r="BS150" s="609">
        <f t="shared" si="313"/>
        <v>0</v>
      </c>
      <c r="BT150" s="609">
        <f t="shared" si="313"/>
        <v>0</v>
      </c>
      <c r="BU150" s="609">
        <f t="shared" si="313"/>
        <v>0</v>
      </c>
      <c r="BV150" s="609">
        <f t="shared" ref="BV150:DA150" si="314">IF(AND(BV149&gt;$F148,BV149&lt;=$F147),1,0)</f>
        <v>0</v>
      </c>
      <c r="BW150" s="609">
        <f t="shared" si="314"/>
        <v>0</v>
      </c>
      <c r="BX150" s="609">
        <f t="shared" si="314"/>
        <v>0</v>
      </c>
      <c r="BY150" s="609">
        <f t="shared" si="314"/>
        <v>0</v>
      </c>
      <c r="BZ150" s="609">
        <f t="shared" si="314"/>
        <v>0</v>
      </c>
      <c r="CA150" s="609">
        <f t="shared" si="314"/>
        <v>0</v>
      </c>
      <c r="CB150" s="609">
        <f t="shared" si="314"/>
        <v>0</v>
      </c>
      <c r="CC150" s="609">
        <f t="shared" si="314"/>
        <v>0</v>
      </c>
      <c r="CD150" s="609">
        <f t="shared" si="314"/>
        <v>0</v>
      </c>
      <c r="CE150" s="609">
        <f t="shared" si="314"/>
        <v>0</v>
      </c>
      <c r="CF150" s="609">
        <f t="shared" si="314"/>
        <v>0</v>
      </c>
      <c r="CG150" s="609">
        <f t="shared" si="314"/>
        <v>0</v>
      </c>
      <c r="CH150" s="609">
        <f t="shared" si="314"/>
        <v>0</v>
      </c>
      <c r="CI150" s="609">
        <f t="shared" si="314"/>
        <v>0</v>
      </c>
      <c r="CJ150" s="609">
        <f t="shared" si="314"/>
        <v>0</v>
      </c>
      <c r="CK150" s="609">
        <f t="shared" si="314"/>
        <v>0</v>
      </c>
      <c r="CL150" s="609">
        <f t="shared" si="314"/>
        <v>0</v>
      </c>
      <c r="CM150" s="609">
        <f t="shared" si="314"/>
        <v>0</v>
      </c>
      <c r="CN150" s="609">
        <f t="shared" si="314"/>
        <v>0</v>
      </c>
      <c r="CO150" s="609">
        <f t="shared" si="314"/>
        <v>0</v>
      </c>
      <c r="CP150" s="609">
        <f t="shared" si="314"/>
        <v>0</v>
      </c>
      <c r="CQ150" s="609">
        <f t="shared" si="314"/>
        <v>0</v>
      </c>
      <c r="CR150" s="609">
        <f t="shared" si="314"/>
        <v>0</v>
      </c>
      <c r="CS150" s="609">
        <f t="shared" si="314"/>
        <v>0</v>
      </c>
      <c r="CT150" s="609">
        <f t="shared" si="314"/>
        <v>0</v>
      </c>
      <c r="CU150" s="609">
        <f t="shared" si="314"/>
        <v>0</v>
      </c>
      <c r="CV150" s="609">
        <f t="shared" si="314"/>
        <v>0</v>
      </c>
      <c r="CW150" s="609">
        <f t="shared" si="314"/>
        <v>0</v>
      </c>
      <c r="CX150" s="609">
        <f t="shared" si="314"/>
        <v>0</v>
      </c>
      <c r="CY150" s="609">
        <f t="shared" si="314"/>
        <v>0</v>
      </c>
      <c r="CZ150" s="609">
        <f t="shared" si="314"/>
        <v>0</v>
      </c>
      <c r="DA150" s="609">
        <f t="shared" si="314"/>
        <v>0</v>
      </c>
      <c r="DB150" s="609">
        <f t="shared" ref="DB150:EG150" si="315">IF(AND(DB149&gt;$F148,DB149&lt;=$F147),1,0)</f>
        <v>0</v>
      </c>
      <c r="DC150" s="609">
        <f t="shared" si="315"/>
        <v>0</v>
      </c>
      <c r="DD150" s="609">
        <f t="shared" si="315"/>
        <v>0</v>
      </c>
      <c r="DE150" s="609">
        <f t="shared" si="315"/>
        <v>0</v>
      </c>
      <c r="DF150" s="609">
        <f t="shared" si="315"/>
        <v>0</v>
      </c>
      <c r="DG150" s="609">
        <f t="shared" si="315"/>
        <v>0</v>
      </c>
      <c r="DH150" s="609">
        <f t="shared" si="315"/>
        <v>0</v>
      </c>
      <c r="DI150" s="609">
        <f t="shared" si="315"/>
        <v>0</v>
      </c>
      <c r="DJ150" s="609">
        <f t="shared" si="315"/>
        <v>0</v>
      </c>
      <c r="DK150" s="609">
        <f t="shared" si="315"/>
        <v>0</v>
      </c>
      <c r="DL150" s="609">
        <f t="shared" si="315"/>
        <v>0</v>
      </c>
      <c r="DM150" s="609">
        <f t="shared" si="315"/>
        <v>0</v>
      </c>
      <c r="DN150" s="609">
        <f t="shared" si="315"/>
        <v>0</v>
      </c>
      <c r="DO150" s="609">
        <f t="shared" si="315"/>
        <v>0</v>
      </c>
      <c r="DP150" s="609">
        <f t="shared" si="315"/>
        <v>0</v>
      </c>
      <c r="DQ150" s="609">
        <f t="shared" si="315"/>
        <v>0</v>
      </c>
      <c r="DR150" s="609">
        <f t="shared" si="315"/>
        <v>0</v>
      </c>
      <c r="DS150" s="609">
        <f t="shared" si="315"/>
        <v>0</v>
      </c>
      <c r="DT150" s="609">
        <f t="shared" si="315"/>
        <v>0</v>
      </c>
      <c r="DU150" s="609">
        <f t="shared" si="315"/>
        <v>0</v>
      </c>
      <c r="DV150" s="609">
        <f t="shared" si="315"/>
        <v>0</v>
      </c>
      <c r="DW150" s="609">
        <f t="shared" si="315"/>
        <v>0</v>
      </c>
      <c r="DX150" s="609">
        <f t="shared" si="315"/>
        <v>0</v>
      </c>
      <c r="DY150" s="609">
        <f t="shared" si="315"/>
        <v>0</v>
      </c>
      <c r="DZ150" s="609">
        <f t="shared" si="315"/>
        <v>0</v>
      </c>
      <c r="EA150" s="609">
        <f t="shared" si="315"/>
        <v>0</v>
      </c>
      <c r="EB150" s="609">
        <f t="shared" si="315"/>
        <v>0</v>
      </c>
      <c r="EC150" s="609">
        <f t="shared" si="315"/>
        <v>0</v>
      </c>
      <c r="ED150" s="609">
        <f t="shared" si="315"/>
        <v>0</v>
      </c>
      <c r="EE150" s="609">
        <f t="shared" si="315"/>
        <v>0</v>
      </c>
      <c r="EF150" s="609">
        <f t="shared" si="315"/>
        <v>0</v>
      </c>
      <c r="EG150" s="609">
        <f t="shared" si="315"/>
        <v>0</v>
      </c>
      <c r="EH150" s="609">
        <f t="shared" ref="EH150:FM150" si="316">IF(AND(EH149&gt;$F148,EH149&lt;=$F147),1,0)</f>
        <v>0</v>
      </c>
      <c r="EI150" s="609">
        <f t="shared" si="316"/>
        <v>0</v>
      </c>
      <c r="EJ150" s="609">
        <f t="shared" si="316"/>
        <v>0</v>
      </c>
      <c r="EK150" s="609">
        <f t="shared" si="316"/>
        <v>0</v>
      </c>
      <c r="EL150" s="609">
        <f t="shared" si="316"/>
        <v>0</v>
      </c>
      <c r="EM150" s="609">
        <f t="shared" si="316"/>
        <v>0</v>
      </c>
      <c r="EN150" s="609">
        <f t="shared" si="316"/>
        <v>0</v>
      </c>
      <c r="EO150" s="609">
        <f t="shared" si="316"/>
        <v>0</v>
      </c>
      <c r="EP150" s="609">
        <f t="shared" si="316"/>
        <v>0</v>
      </c>
      <c r="EQ150" s="609">
        <f t="shared" si="316"/>
        <v>0</v>
      </c>
      <c r="ER150" s="609">
        <f t="shared" si="316"/>
        <v>0</v>
      </c>
      <c r="ES150" s="609">
        <f t="shared" si="316"/>
        <v>0</v>
      </c>
      <c r="ET150" s="609">
        <f t="shared" si="316"/>
        <v>0</v>
      </c>
      <c r="EU150" s="609">
        <f t="shared" si="316"/>
        <v>0</v>
      </c>
      <c r="EV150" s="609">
        <f t="shared" si="316"/>
        <v>0</v>
      </c>
      <c r="EW150" s="609">
        <f t="shared" si="316"/>
        <v>0</v>
      </c>
      <c r="EX150" s="609">
        <f t="shared" si="316"/>
        <v>0</v>
      </c>
      <c r="EY150" s="609">
        <f t="shared" si="316"/>
        <v>0</v>
      </c>
      <c r="EZ150" s="609">
        <f t="shared" si="316"/>
        <v>0</v>
      </c>
      <c r="FA150" s="609">
        <f t="shared" si="316"/>
        <v>0</v>
      </c>
      <c r="FB150" s="609">
        <f t="shared" si="316"/>
        <v>0</v>
      </c>
      <c r="FC150" s="609">
        <f t="shared" si="316"/>
        <v>0</v>
      </c>
      <c r="FD150" s="609">
        <f t="shared" si="316"/>
        <v>0</v>
      </c>
      <c r="FE150" s="609">
        <f t="shared" si="316"/>
        <v>0</v>
      </c>
      <c r="FF150" s="609">
        <f t="shared" si="316"/>
        <v>0</v>
      </c>
      <c r="FG150" s="609">
        <f t="shared" si="316"/>
        <v>0</v>
      </c>
      <c r="FH150" s="609">
        <f t="shared" si="316"/>
        <v>0</v>
      </c>
      <c r="FI150" s="609">
        <f t="shared" si="316"/>
        <v>0</v>
      </c>
      <c r="FJ150" s="609">
        <f t="shared" si="316"/>
        <v>0</v>
      </c>
      <c r="FK150" s="609">
        <f t="shared" si="316"/>
        <v>0</v>
      </c>
      <c r="FL150" s="609">
        <f t="shared" si="316"/>
        <v>0</v>
      </c>
      <c r="FM150" s="609">
        <f t="shared" si="316"/>
        <v>0</v>
      </c>
      <c r="FN150" s="609">
        <f t="shared" ref="FN150:GS150" si="317">IF(AND(FN149&gt;$F148,FN149&lt;=$F147),1,0)</f>
        <v>0</v>
      </c>
      <c r="FO150" s="609">
        <f t="shared" si="317"/>
        <v>0</v>
      </c>
      <c r="FP150" s="609">
        <f t="shared" si="317"/>
        <v>0</v>
      </c>
      <c r="FQ150" s="609">
        <f t="shared" si="317"/>
        <v>0</v>
      </c>
      <c r="FR150" s="609">
        <f t="shared" si="317"/>
        <v>0</v>
      </c>
      <c r="FS150" s="609">
        <f t="shared" si="317"/>
        <v>0</v>
      </c>
      <c r="FT150" s="609">
        <f t="shared" si="317"/>
        <v>0</v>
      </c>
      <c r="FU150" s="609">
        <f t="shared" si="317"/>
        <v>0</v>
      </c>
      <c r="FV150" s="609">
        <f t="shared" si="317"/>
        <v>0</v>
      </c>
      <c r="FW150" s="609">
        <f t="shared" si="317"/>
        <v>0</v>
      </c>
      <c r="FX150" s="609">
        <f t="shared" si="317"/>
        <v>0</v>
      </c>
      <c r="FY150" s="609">
        <f t="shared" si="317"/>
        <v>0</v>
      </c>
      <c r="FZ150" s="609">
        <f t="shared" si="317"/>
        <v>0</v>
      </c>
      <c r="GA150" s="609">
        <f t="shared" si="317"/>
        <v>0</v>
      </c>
      <c r="GB150" s="609">
        <f t="shared" si="317"/>
        <v>0</v>
      </c>
      <c r="GC150" s="609">
        <f t="shared" si="317"/>
        <v>0</v>
      </c>
      <c r="GD150" s="609">
        <f t="shared" si="317"/>
        <v>0</v>
      </c>
      <c r="GE150" s="609">
        <f t="shared" si="317"/>
        <v>0</v>
      </c>
      <c r="GF150" s="609">
        <f t="shared" si="317"/>
        <v>0</v>
      </c>
      <c r="GG150" s="609">
        <f t="shared" si="317"/>
        <v>0</v>
      </c>
      <c r="GH150" s="609">
        <f t="shared" si="317"/>
        <v>0</v>
      </c>
      <c r="GI150" s="609">
        <f t="shared" si="317"/>
        <v>0</v>
      </c>
      <c r="GJ150" s="609">
        <f t="shared" si="317"/>
        <v>0</v>
      </c>
    </row>
    <row r="151" spans="1:192" ht="12.75" outlineLevel="2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</row>
    <row r="152" spans="1:192" outlineLevel="1" collapsed="1" x14ac:dyDescent="0.35">
      <c r="A152" s="329"/>
      <c r="B152" s="329" t="s">
        <v>150</v>
      </c>
      <c r="C152" s="330"/>
      <c r="D152" s="161"/>
      <c r="E152" s="163"/>
      <c r="F152" s="331"/>
      <c r="G152" s="162"/>
      <c r="H152" s="162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  <c r="BB152" s="163"/>
      <c r="BC152" s="163"/>
      <c r="BD152" s="163"/>
      <c r="BE152" s="163"/>
      <c r="BF152" s="163"/>
      <c r="BG152" s="163"/>
      <c r="BH152" s="163"/>
      <c r="BI152" s="163"/>
      <c r="BJ152" s="163"/>
      <c r="BK152" s="163"/>
      <c r="BL152" s="163"/>
      <c r="BM152" s="163"/>
      <c r="BN152" s="163"/>
      <c r="BO152" s="163"/>
      <c r="BP152" s="163"/>
      <c r="BQ152" s="163"/>
      <c r="BR152" s="163"/>
      <c r="BS152" s="163"/>
      <c r="BT152" s="163"/>
      <c r="BU152" s="163"/>
      <c r="BV152" s="163"/>
      <c r="BW152" s="163"/>
      <c r="BX152" s="163"/>
      <c r="BY152" s="163"/>
      <c r="BZ152" s="163"/>
      <c r="CA152" s="163"/>
      <c r="CB152" s="163"/>
      <c r="CC152" s="163"/>
      <c r="CD152" s="163"/>
      <c r="CE152" s="163"/>
      <c r="CF152" s="163"/>
      <c r="CG152" s="163"/>
      <c r="CH152" s="163"/>
      <c r="CI152" s="163"/>
      <c r="CJ152" s="163"/>
      <c r="CK152" s="163"/>
      <c r="CL152" s="163"/>
      <c r="CM152" s="163"/>
      <c r="CN152" s="163"/>
      <c r="CO152" s="163"/>
      <c r="CP152" s="163"/>
      <c r="CQ152" s="163"/>
      <c r="CR152" s="163"/>
      <c r="CS152" s="163"/>
      <c r="CT152" s="163"/>
      <c r="CU152" s="163"/>
      <c r="CV152" s="163"/>
      <c r="CW152" s="163"/>
      <c r="CX152" s="163"/>
      <c r="CY152" s="163"/>
      <c r="CZ152" s="163"/>
      <c r="DA152" s="163"/>
      <c r="DB152" s="163"/>
      <c r="DC152" s="163"/>
      <c r="DD152" s="163"/>
      <c r="DE152" s="163"/>
      <c r="DF152" s="163"/>
      <c r="DG152" s="163"/>
      <c r="DH152" s="163"/>
      <c r="DI152" s="163"/>
      <c r="DJ152" s="163"/>
      <c r="DK152" s="163"/>
      <c r="DL152" s="163"/>
      <c r="DM152" s="163"/>
      <c r="DN152" s="163"/>
      <c r="DO152" s="163"/>
      <c r="DP152" s="163"/>
      <c r="DQ152" s="163"/>
      <c r="DR152" s="163"/>
      <c r="DS152" s="163"/>
      <c r="DT152" s="163"/>
      <c r="DU152" s="163"/>
      <c r="DV152" s="163"/>
      <c r="DW152" s="163"/>
      <c r="DX152" s="163"/>
      <c r="DY152" s="163"/>
      <c r="DZ152" s="163"/>
      <c r="EA152" s="163"/>
      <c r="EB152" s="163"/>
      <c r="EC152" s="163"/>
      <c r="ED152" s="163"/>
      <c r="EE152" s="163"/>
      <c r="EF152" s="163"/>
      <c r="EG152" s="163"/>
      <c r="EH152" s="163"/>
      <c r="EI152" s="163"/>
      <c r="EJ152" s="163"/>
      <c r="EK152" s="163"/>
      <c r="EL152" s="163"/>
      <c r="EM152" s="163"/>
      <c r="EN152" s="163"/>
      <c r="EO152" s="163"/>
      <c r="EP152" s="163"/>
      <c r="EQ152" s="163"/>
      <c r="ER152" s="163"/>
      <c r="ES152" s="163"/>
      <c r="ET152" s="163"/>
      <c r="EU152" s="163"/>
      <c r="EV152" s="163"/>
      <c r="EW152" s="163"/>
      <c r="EX152" s="163"/>
      <c r="EY152" s="163"/>
      <c r="EZ152" s="163"/>
      <c r="FA152" s="163"/>
      <c r="FB152" s="163"/>
      <c r="FC152" s="163"/>
      <c r="FD152" s="163"/>
      <c r="FE152" s="163"/>
      <c r="FF152" s="163"/>
      <c r="FG152" s="163"/>
      <c r="FH152" s="163"/>
      <c r="FI152" s="163"/>
      <c r="FJ152" s="163"/>
      <c r="FK152" s="163"/>
      <c r="FL152" s="163"/>
      <c r="FM152" s="163"/>
      <c r="FN152" s="163"/>
      <c r="FO152" s="163"/>
      <c r="FP152" s="163"/>
      <c r="FQ152" s="163"/>
      <c r="FR152" s="163"/>
      <c r="FS152" s="163"/>
      <c r="FT152" s="163"/>
      <c r="FU152" s="163"/>
      <c r="FV152" s="163"/>
      <c r="FW152" s="163"/>
      <c r="FX152" s="163"/>
      <c r="FY152" s="163"/>
      <c r="FZ152" s="163"/>
      <c r="GA152" s="163"/>
      <c r="GB152" s="163"/>
      <c r="GC152" s="163"/>
      <c r="GD152" s="163"/>
      <c r="GE152" s="163"/>
      <c r="GF152" s="163"/>
      <c r="GG152" s="163"/>
      <c r="GH152" s="163"/>
      <c r="GI152" s="163"/>
      <c r="GJ152" s="163"/>
    </row>
    <row r="153" spans="1:192" s="523" customFormat="1" hidden="1" outlineLevel="2" x14ac:dyDescent="0.35">
      <c r="A153" s="557"/>
      <c r="B153" s="557"/>
      <c r="C153" s="558"/>
      <c r="D153" s="559"/>
      <c r="E153" s="560" t="str">
        <f xml:space="preserve"> InpC!E$17</f>
        <v>Escalation period end month</v>
      </c>
      <c r="F153" s="560">
        <f xml:space="preserve"> InpC!F$17</f>
        <v>12</v>
      </c>
      <c r="G153" s="560" t="str">
        <f xml:space="preserve"> InpC!G$17</f>
        <v>month</v>
      </c>
      <c r="H153" s="559"/>
      <c r="I153" s="561"/>
      <c r="J153" s="562"/>
      <c r="K153" s="562"/>
      <c r="L153" s="562"/>
      <c r="M153" s="562"/>
      <c r="N153" s="562"/>
      <c r="O153" s="562"/>
      <c r="P153" s="562"/>
      <c r="Q153" s="562"/>
      <c r="R153" s="562"/>
      <c r="S153" s="562"/>
      <c r="T153" s="562"/>
      <c r="U153" s="562"/>
      <c r="V153" s="562"/>
      <c r="W153" s="562"/>
      <c r="X153" s="562"/>
      <c r="Y153" s="562"/>
      <c r="Z153" s="562"/>
      <c r="AA153" s="562"/>
      <c r="AB153" s="562"/>
      <c r="AC153" s="562"/>
      <c r="AD153" s="562"/>
      <c r="AE153" s="562"/>
      <c r="AF153" s="562"/>
      <c r="AG153" s="562"/>
      <c r="AH153" s="562"/>
      <c r="AI153" s="562"/>
      <c r="AJ153" s="562"/>
      <c r="AK153" s="562"/>
      <c r="AL153" s="562"/>
      <c r="AM153" s="562"/>
      <c r="AN153" s="562"/>
      <c r="AO153" s="562"/>
      <c r="AP153" s="562"/>
      <c r="AQ153" s="562"/>
      <c r="AR153" s="562"/>
      <c r="AS153" s="562"/>
      <c r="AT153" s="562"/>
      <c r="AU153" s="562"/>
      <c r="AV153" s="562"/>
      <c r="AW153" s="562"/>
      <c r="AX153" s="562"/>
      <c r="AY153" s="562"/>
      <c r="AZ153" s="562"/>
      <c r="BA153" s="562"/>
      <c r="BB153" s="562"/>
      <c r="BC153" s="562"/>
      <c r="BD153" s="562"/>
      <c r="BE153" s="562"/>
      <c r="BF153" s="562"/>
      <c r="BG153" s="562"/>
      <c r="BH153" s="562"/>
      <c r="BI153" s="562"/>
      <c r="BJ153" s="562"/>
      <c r="BK153" s="562"/>
      <c r="BL153" s="562"/>
      <c r="BM153" s="562"/>
      <c r="BN153" s="562"/>
      <c r="BO153" s="562"/>
      <c r="BP153" s="562"/>
      <c r="BQ153" s="562"/>
      <c r="BR153" s="562"/>
      <c r="BS153" s="562"/>
      <c r="BT153" s="562"/>
      <c r="BU153" s="562"/>
      <c r="BV153" s="562"/>
      <c r="BW153" s="562"/>
      <c r="BX153" s="562"/>
      <c r="BY153" s="562"/>
      <c r="BZ153" s="562"/>
      <c r="CA153" s="562"/>
      <c r="CB153" s="562"/>
      <c r="CC153" s="562"/>
      <c r="CD153" s="562"/>
      <c r="CE153" s="562"/>
      <c r="CF153" s="562"/>
      <c r="CG153" s="562"/>
      <c r="CH153" s="562"/>
      <c r="CI153" s="562"/>
      <c r="CJ153" s="562"/>
      <c r="CK153" s="562"/>
      <c r="CL153" s="562"/>
      <c r="CM153" s="562"/>
      <c r="CN153" s="562"/>
      <c r="CO153" s="562"/>
      <c r="CP153" s="562"/>
      <c r="CQ153" s="562"/>
      <c r="CR153" s="562"/>
      <c r="CS153" s="562"/>
      <c r="CT153" s="562"/>
      <c r="CU153" s="562"/>
      <c r="CV153" s="562"/>
      <c r="CW153" s="562"/>
      <c r="CX153" s="562"/>
      <c r="CY153" s="562"/>
      <c r="CZ153" s="562"/>
      <c r="DA153" s="562"/>
      <c r="DB153" s="562"/>
      <c r="DC153" s="562"/>
      <c r="DD153" s="562"/>
      <c r="DE153" s="562"/>
      <c r="DF153" s="562"/>
      <c r="DG153" s="562"/>
      <c r="DH153" s="562"/>
      <c r="DI153" s="562"/>
      <c r="DJ153" s="562"/>
      <c r="DK153" s="562"/>
      <c r="DL153" s="562"/>
      <c r="DM153" s="562"/>
      <c r="DN153" s="562"/>
      <c r="DO153" s="562"/>
      <c r="DP153" s="562"/>
      <c r="DQ153" s="562"/>
      <c r="DR153" s="562"/>
      <c r="DS153" s="562"/>
      <c r="DT153" s="562"/>
      <c r="DU153" s="562"/>
      <c r="DV153" s="562"/>
      <c r="DW153" s="562"/>
      <c r="DX153" s="562"/>
      <c r="DY153" s="562"/>
      <c r="DZ153" s="562"/>
      <c r="EA153" s="562"/>
      <c r="EB153" s="562"/>
      <c r="EC153" s="562"/>
      <c r="ED153" s="562"/>
      <c r="EE153" s="562"/>
      <c r="EF153" s="562"/>
      <c r="EG153" s="562"/>
      <c r="EH153" s="562"/>
      <c r="EI153" s="562"/>
      <c r="EJ153" s="562"/>
      <c r="EK153" s="562"/>
      <c r="EL153" s="562"/>
      <c r="EM153" s="562"/>
      <c r="EN153" s="562"/>
      <c r="EO153" s="562"/>
      <c r="EP153" s="562"/>
      <c r="EQ153" s="562"/>
      <c r="ER153" s="562"/>
      <c r="ES153" s="562"/>
      <c r="ET153" s="562"/>
      <c r="EU153" s="562"/>
      <c r="EV153" s="562"/>
      <c r="EW153" s="562"/>
      <c r="EX153" s="562"/>
      <c r="EY153" s="562"/>
      <c r="EZ153" s="562"/>
      <c r="FA153" s="562"/>
      <c r="FB153" s="562"/>
      <c r="FC153" s="562"/>
      <c r="FD153" s="562"/>
      <c r="FE153" s="562"/>
      <c r="FF153" s="562"/>
      <c r="FG153" s="562"/>
      <c r="FH153" s="562"/>
      <c r="FI153" s="562"/>
      <c r="FJ153" s="562"/>
      <c r="FK153" s="562"/>
      <c r="FL153" s="562"/>
      <c r="FM153" s="562"/>
      <c r="FN153" s="562"/>
      <c r="FO153" s="562"/>
      <c r="FP153" s="562"/>
      <c r="FQ153" s="562"/>
      <c r="FR153" s="562"/>
      <c r="FS153" s="562"/>
      <c r="FT153" s="562"/>
      <c r="FU153" s="562"/>
      <c r="FV153" s="562"/>
      <c r="FW153" s="562"/>
      <c r="FX153" s="562"/>
      <c r="FY153" s="562"/>
      <c r="FZ153" s="562"/>
      <c r="GA153" s="562"/>
      <c r="GB153" s="562"/>
      <c r="GC153" s="562"/>
      <c r="GD153" s="562"/>
      <c r="GE153" s="562"/>
      <c r="GF153" s="562"/>
      <c r="GG153" s="562"/>
      <c r="GH153" s="562"/>
      <c r="GI153" s="562"/>
      <c r="GJ153" s="562"/>
    </row>
    <row r="154" spans="1:192" hidden="1" outlineLevel="2" x14ac:dyDescent="0.35">
      <c r="A154" s="43"/>
      <c r="C154" s="44"/>
      <c r="D154" s="45"/>
      <c r="E154" s="10" t="str">
        <f t="shared" ref="E154:AJ154" si="318" xml:space="preserve"> E$45</f>
        <v>Model period ending</v>
      </c>
      <c r="F154" s="10">
        <f t="shared" si="318"/>
        <v>0</v>
      </c>
      <c r="G154" s="10" t="str">
        <f t="shared" si="318"/>
        <v>date</v>
      </c>
      <c r="H154" s="10">
        <f t="shared" si="318"/>
        <v>0</v>
      </c>
      <c r="I154" s="120">
        <f t="shared" si="318"/>
        <v>0</v>
      </c>
      <c r="J154" s="10">
        <f t="shared" si="318"/>
        <v>46053</v>
      </c>
      <c r="K154" s="10">
        <f t="shared" si="318"/>
        <v>46081</v>
      </c>
      <c r="L154" s="10">
        <f t="shared" si="318"/>
        <v>46112</v>
      </c>
      <c r="M154" s="10">
        <f t="shared" si="318"/>
        <v>46142</v>
      </c>
      <c r="N154" s="10">
        <f t="shared" si="318"/>
        <v>46173</v>
      </c>
      <c r="O154" s="10">
        <f t="shared" si="318"/>
        <v>46203</v>
      </c>
      <c r="P154" s="10">
        <f t="shared" si="318"/>
        <v>46234</v>
      </c>
      <c r="Q154" s="10">
        <f t="shared" si="318"/>
        <v>46265</v>
      </c>
      <c r="R154" s="10">
        <f t="shared" si="318"/>
        <v>46295</v>
      </c>
      <c r="S154" s="10">
        <f t="shared" si="318"/>
        <v>46326</v>
      </c>
      <c r="T154" s="10">
        <f t="shared" si="318"/>
        <v>46356</v>
      </c>
      <c r="U154" s="10">
        <f t="shared" si="318"/>
        <v>46387</v>
      </c>
      <c r="V154" s="10">
        <f t="shared" si="318"/>
        <v>46418</v>
      </c>
      <c r="W154" s="10">
        <f t="shared" si="318"/>
        <v>46446</v>
      </c>
      <c r="X154" s="10">
        <f t="shared" si="318"/>
        <v>46477</v>
      </c>
      <c r="Y154" s="10">
        <f t="shared" si="318"/>
        <v>46507</v>
      </c>
      <c r="Z154" s="10">
        <f t="shared" si="318"/>
        <v>46538</v>
      </c>
      <c r="AA154" s="10">
        <f t="shared" si="318"/>
        <v>46568</v>
      </c>
      <c r="AB154" s="10">
        <f t="shared" si="318"/>
        <v>46599</v>
      </c>
      <c r="AC154" s="10">
        <f t="shared" si="318"/>
        <v>46630</v>
      </c>
      <c r="AD154" s="10">
        <f t="shared" si="318"/>
        <v>46660</v>
      </c>
      <c r="AE154" s="10">
        <f t="shared" si="318"/>
        <v>46691</v>
      </c>
      <c r="AF154" s="10">
        <f t="shared" si="318"/>
        <v>46721</v>
      </c>
      <c r="AG154" s="10">
        <f t="shared" si="318"/>
        <v>46752</v>
      </c>
      <c r="AH154" s="10">
        <f t="shared" si="318"/>
        <v>46783</v>
      </c>
      <c r="AI154" s="10">
        <f t="shared" si="318"/>
        <v>46812</v>
      </c>
      <c r="AJ154" s="10">
        <f t="shared" si="318"/>
        <v>46843</v>
      </c>
      <c r="AK154" s="10">
        <f t="shared" ref="AK154:BP154" si="319" xml:space="preserve"> AK$45</f>
        <v>46873</v>
      </c>
      <c r="AL154" s="10">
        <f t="shared" si="319"/>
        <v>46904</v>
      </c>
      <c r="AM154" s="10">
        <f t="shared" si="319"/>
        <v>46934</v>
      </c>
      <c r="AN154" s="10">
        <f t="shared" si="319"/>
        <v>46965</v>
      </c>
      <c r="AO154" s="10">
        <f t="shared" si="319"/>
        <v>46996</v>
      </c>
      <c r="AP154" s="10">
        <f t="shared" si="319"/>
        <v>47026</v>
      </c>
      <c r="AQ154" s="10">
        <f t="shared" si="319"/>
        <v>47057</v>
      </c>
      <c r="AR154" s="10">
        <f t="shared" si="319"/>
        <v>47087</v>
      </c>
      <c r="AS154" s="10">
        <f t="shared" si="319"/>
        <v>47118</v>
      </c>
      <c r="AT154" s="10">
        <f t="shared" si="319"/>
        <v>47149</v>
      </c>
      <c r="AU154" s="10">
        <f t="shared" si="319"/>
        <v>47177</v>
      </c>
      <c r="AV154" s="10">
        <f t="shared" si="319"/>
        <v>47208</v>
      </c>
      <c r="AW154" s="10">
        <f t="shared" si="319"/>
        <v>47238</v>
      </c>
      <c r="AX154" s="10">
        <f t="shared" si="319"/>
        <v>47269</v>
      </c>
      <c r="AY154" s="10">
        <f t="shared" si="319"/>
        <v>47299</v>
      </c>
      <c r="AZ154" s="10">
        <f t="shared" si="319"/>
        <v>47330</v>
      </c>
      <c r="BA154" s="10">
        <f t="shared" si="319"/>
        <v>47361</v>
      </c>
      <c r="BB154" s="10">
        <f t="shared" si="319"/>
        <v>47391</v>
      </c>
      <c r="BC154" s="10">
        <f t="shared" si="319"/>
        <v>47422</v>
      </c>
      <c r="BD154" s="10">
        <f t="shared" si="319"/>
        <v>47452</v>
      </c>
      <c r="BE154" s="10">
        <f t="shared" si="319"/>
        <v>47483</v>
      </c>
      <c r="BF154" s="10">
        <f t="shared" si="319"/>
        <v>47573</v>
      </c>
      <c r="BG154" s="10">
        <f t="shared" si="319"/>
        <v>47664</v>
      </c>
      <c r="BH154" s="10">
        <f t="shared" si="319"/>
        <v>47756</v>
      </c>
      <c r="BI154" s="10">
        <f t="shared" si="319"/>
        <v>47848</v>
      </c>
      <c r="BJ154" s="10">
        <f t="shared" si="319"/>
        <v>47938</v>
      </c>
      <c r="BK154" s="10">
        <f t="shared" si="319"/>
        <v>48029</v>
      </c>
      <c r="BL154" s="10">
        <f t="shared" si="319"/>
        <v>48121</v>
      </c>
      <c r="BM154" s="10">
        <f t="shared" si="319"/>
        <v>48213</v>
      </c>
      <c r="BN154" s="10">
        <f t="shared" si="319"/>
        <v>48304</v>
      </c>
      <c r="BO154" s="10">
        <f t="shared" si="319"/>
        <v>48395</v>
      </c>
      <c r="BP154" s="10">
        <f t="shared" si="319"/>
        <v>48487</v>
      </c>
      <c r="BQ154" s="10">
        <f t="shared" ref="BQ154:CV154" si="320" xml:space="preserve"> BQ$45</f>
        <v>48579</v>
      </c>
      <c r="BR154" s="10">
        <f t="shared" si="320"/>
        <v>48669</v>
      </c>
      <c r="BS154" s="10">
        <f t="shared" si="320"/>
        <v>48760</v>
      </c>
      <c r="BT154" s="10">
        <f t="shared" si="320"/>
        <v>48852</v>
      </c>
      <c r="BU154" s="10">
        <f t="shared" si="320"/>
        <v>48944</v>
      </c>
      <c r="BV154" s="10">
        <f t="shared" si="320"/>
        <v>49034</v>
      </c>
      <c r="BW154" s="10">
        <f t="shared" si="320"/>
        <v>49125</v>
      </c>
      <c r="BX154" s="10">
        <f t="shared" si="320"/>
        <v>49217</v>
      </c>
      <c r="BY154" s="10">
        <f t="shared" si="320"/>
        <v>49309</v>
      </c>
      <c r="BZ154" s="10">
        <f t="shared" si="320"/>
        <v>49399</v>
      </c>
      <c r="CA154" s="10">
        <f t="shared" si="320"/>
        <v>49490</v>
      </c>
      <c r="CB154" s="10">
        <f t="shared" si="320"/>
        <v>49582</v>
      </c>
      <c r="CC154" s="10">
        <f t="shared" si="320"/>
        <v>49674</v>
      </c>
      <c r="CD154" s="10">
        <f t="shared" si="320"/>
        <v>49765</v>
      </c>
      <c r="CE154" s="10">
        <f t="shared" si="320"/>
        <v>49856</v>
      </c>
      <c r="CF154" s="10">
        <f t="shared" si="320"/>
        <v>49948</v>
      </c>
      <c r="CG154" s="10">
        <f t="shared" si="320"/>
        <v>50040</v>
      </c>
      <c r="CH154" s="10">
        <f t="shared" si="320"/>
        <v>50130</v>
      </c>
      <c r="CI154" s="10">
        <f t="shared" si="320"/>
        <v>50221</v>
      </c>
      <c r="CJ154" s="10">
        <f t="shared" si="320"/>
        <v>50313</v>
      </c>
      <c r="CK154" s="10">
        <f t="shared" si="320"/>
        <v>50405</v>
      </c>
      <c r="CL154" s="10">
        <f t="shared" si="320"/>
        <v>50495</v>
      </c>
      <c r="CM154" s="10">
        <f t="shared" si="320"/>
        <v>50586</v>
      </c>
      <c r="CN154" s="10">
        <f t="shared" si="320"/>
        <v>50678</v>
      </c>
      <c r="CO154" s="10">
        <f t="shared" si="320"/>
        <v>50770</v>
      </c>
      <c r="CP154" s="10">
        <f t="shared" si="320"/>
        <v>50860</v>
      </c>
      <c r="CQ154" s="10">
        <f t="shared" si="320"/>
        <v>50951</v>
      </c>
      <c r="CR154" s="10">
        <f t="shared" si="320"/>
        <v>51043</v>
      </c>
      <c r="CS154" s="10">
        <f t="shared" si="320"/>
        <v>51135</v>
      </c>
      <c r="CT154" s="10">
        <f t="shared" si="320"/>
        <v>51226</v>
      </c>
      <c r="CU154" s="10">
        <f t="shared" si="320"/>
        <v>51317</v>
      </c>
      <c r="CV154" s="10">
        <f t="shared" si="320"/>
        <v>51409</v>
      </c>
      <c r="CW154" s="10">
        <f t="shared" ref="CW154:EB154" si="321" xml:space="preserve"> CW$45</f>
        <v>51501</v>
      </c>
      <c r="CX154" s="10">
        <f t="shared" si="321"/>
        <v>51591</v>
      </c>
      <c r="CY154" s="10">
        <f t="shared" si="321"/>
        <v>51682</v>
      </c>
      <c r="CZ154" s="10">
        <f t="shared" si="321"/>
        <v>51774</v>
      </c>
      <c r="DA154" s="10">
        <f t="shared" si="321"/>
        <v>51866</v>
      </c>
      <c r="DB154" s="10">
        <f t="shared" si="321"/>
        <v>51956</v>
      </c>
      <c r="DC154" s="10">
        <f t="shared" si="321"/>
        <v>52047</v>
      </c>
      <c r="DD154" s="10">
        <f t="shared" si="321"/>
        <v>52139</v>
      </c>
      <c r="DE154" s="10">
        <f t="shared" si="321"/>
        <v>52231</v>
      </c>
      <c r="DF154" s="10">
        <f t="shared" si="321"/>
        <v>52321</v>
      </c>
      <c r="DG154" s="10">
        <f t="shared" si="321"/>
        <v>52412</v>
      </c>
      <c r="DH154" s="10">
        <f t="shared" si="321"/>
        <v>52504</v>
      </c>
      <c r="DI154" s="10">
        <f t="shared" si="321"/>
        <v>52596</v>
      </c>
      <c r="DJ154" s="10">
        <f t="shared" si="321"/>
        <v>52687</v>
      </c>
      <c r="DK154" s="10">
        <f t="shared" si="321"/>
        <v>52778</v>
      </c>
      <c r="DL154" s="10">
        <f t="shared" si="321"/>
        <v>52870</v>
      </c>
      <c r="DM154" s="10">
        <f t="shared" si="321"/>
        <v>52962</v>
      </c>
      <c r="DN154" s="10">
        <f t="shared" si="321"/>
        <v>53052</v>
      </c>
      <c r="DO154" s="10">
        <f t="shared" si="321"/>
        <v>53143</v>
      </c>
      <c r="DP154" s="10">
        <f t="shared" si="321"/>
        <v>53235</v>
      </c>
      <c r="DQ154" s="10">
        <f t="shared" si="321"/>
        <v>53327</v>
      </c>
      <c r="DR154" s="10">
        <f t="shared" si="321"/>
        <v>53417</v>
      </c>
      <c r="DS154" s="10">
        <f t="shared" si="321"/>
        <v>53508</v>
      </c>
      <c r="DT154" s="10">
        <f t="shared" si="321"/>
        <v>53600</v>
      </c>
      <c r="DU154" s="10">
        <f t="shared" si="321"/>
        <v>53692</v>
      </c>
      <c r="DV154" s="10">
        <f t="shared" si="321"/>
        <v>53782</v>
      </c>
      <c r="DW154" s="10">
        <f t="shared" si="321"/>
        <v>53873</v>
      </c>
      <c r="DX154" s="10">
        <f t="shared" si="321"/>
        <v>53965</v>
      </c>
      <c r="DY154" s="10">
        <f t="shared" si="321"/>
        <v>54057</v>
      </c>
      <c r="DZ154" s="10">
        <f t="shared" si="321"/>
        <v>54148</v>
      </c>
      <c r="EA154" s="10">
        <f t="shared" si="321"/>
        <v>54239</v>
      </c>
      <c r="EB154" s="10">
        <f t="shared" si="321"/>
        <v>54331</v>
      </c>
      <c r="EC154" s="10">
        <f t="shared" ref="EC154:FH154" si="322" xml:space="preserve"> EC$45</f>
        <v>54423</v>
      </c>
      <c r="ED154" s="10">
        <f t="shared" si="322"/>
        <v>54513</v>
      </c>
      <c r="EE154" s="10">
        <f t="shared" si="322"/>
        <v>54604</v>
      </c>
      <c r="EF154" s="10">
        <f t="shared" si="322"/>
        <v>54696</v>
      </c>
      <c r="EG154" s="10">
        <f t="shared" si="322"/>
        <v>54788</v>
      </c>
      <c r="EH154" s="10">
        <f t="shared" si="322"/>
        <v>54878</v>
      </c>
      <c r="EI154" s="10">
        <f t="shared" si="322"/>
        <v>54969</v>
      </c>
      <c r="EJ154" s="10">
        <f t="shared" si="322"/>
        <v>55061</v>
      </c>
      <c r="EK154" s="10">
        <f t="shared" si="322"/>
        <v>55153</v>
      </c>
      <c r="EL154" s="10">
        <f t="shared" si="322"/>
        <v>55243</v>
      </c>
      <c r="EM154" s="10">
        <f t="shared" si="322"/>
        <v>55334</v>
      </c>
      <c r="EN154" s="10">
        <f t="shared" si="322"/>
        <v>55426</v>
      </c>
      <c r="EO154" s="10">
        <f t="shared" si="322"/>
        <v>55518</v>
      </c>
      <c r="EP154" s="10">
        <f t="shared" si="322"/>
        <v>55609</v>
      </c>
      <c r="EQ154" s="10">
        <f t="shared" si="322"/>
        <v>55700</v>
      </c>
      <c r="ER154" s="10">
        <f t="shared" si="322"/>
        <v>55792</v>
      </c>
      <c r="ES154" s="10">
        <f t="shared" si="322"/>
        <v>55884</v>
      </c>
      <c r="ET154" s="10">
        <f t="shared" si="322"/>
        <v>55974</v>
      </c>
      <c r="EU154" s="10">
        <f t="shared" si="322"/>
        <v>56065</v>
      </c>
      <c r="EV154" s="10">
        <f t="shared" si="322"/>
        <v>56157</v>
      </c>
      <c r="EW154" s="10">
        <f t="shared" si="322"/>
        <v>56249</v>
      </c>
      <c r="EX154" s="10">
        <f t="shared" si="322"/>
        <v>56339</v>
      </c>
      <c r="EY154" s="10">
        <f t="shared" si="322"/>
        <v>56430</v>
      </c>
      <c r="EZ154" s="10">
        <f t="shared" si="322"/>
        <v>56522</v>
      </c>
      <c r="FA154" s="10">
        <f t="shared" si="322"/>
        <v>56614</v>
      </c>
      <c r="FB154" s="10">
        <f t="shared" si="322"/>
        <v>56704</v>
      </c>
      <c r="FC154" s="10">
        <f t="shared" si="322"/>
        <v>56795</v>
      </c>
      <c r="FD154" s="10">
        <f t="shared" si="322"/>
        <v>56887</v>
      </c>
      <c r="FE154" s="10">
        <f t="shared" si="322"/>
        <v>56979</v>
      </c>
      <c r="FF154" s="10">
        <f t="shared" si="322"/>
        <v>57070</v>
      </c>
      <c r="FG154" s="10">
        <f t="shared" si="322"/>
        <v>57161</v>
      </c>
      <c r="FH154" s="10">
        <f t="shared" si="322"/>
        <v>57253</v>
      </c>
      <c r="FI154" s="10">
        <f t="shared" ref="FI154:GJ154" si="323" xml:space="preserve"> FI$45</f>
        <v>57345</v>
      </c>
      <c r="FJ154" s="10">
        <f t="shared" si="323"/>
        <v>57435</v>
      </c>
      <c r="FK154" s="10">
        <f t="shared" si="323"/>
        <v>57526</v>
      </c>
      <c r="FL154" s="10">
        <f t="shared" si="323"/>
        <v>57618</v>
      </c>
      <c r="FM154" s="10">
        <f t="shared" si="323"/>
        <v>57710</v>
      </c>
      <c r="FN154" s="10">
        <f t="shared" si="323"/>
        <v>57800</v>
      </c>
      <c r="FO154" s="10">
        <f t="shared" si="323"/>
        <v>57891</v>
      </c>
      <c r="FP154" s="10">
        <f t="shared" si="323"/>
        <v>57983</v>
      </c>
      <c r="FQ154" s="10">
        <f t="shared" si="323"/>
        <v>58075</v>
      </c>
      <c r="FR154" s="10">
        <f t="shared" si="323"/>
        <v>58165</v>
      </c>
      <c r="FS154" s="10">
        <f t="shared" si="323"/>
        <v>58256</v>
      </c>
      <c r="FT154" s="10">
        <f t="shared" si="323"/>
        <v>58348</v>
      </c>
      <c r="FU154" s="10">
        <f t="shared" si="323"/>
        <v>58440</v>
      </c>
      <c r="FV154" s="10">
        <f t="shared" si="323"/>
        <v>58531</v>
      </c>
      <c r="FW154" s="10">
        <f t="shared" si="323"/>
        <v>58622</v>
      </c>
      <c r="FX154" s="10">
        <f t="shared" si="323"/>
        <v>58714</v>
      </c>
      <c r="FY154" s="10">
        <f t="shared" si="323"/>
        <v>58806</v>
      </c>
      <c r="FZ154" s="10">
        <f t="shared" si="323"/>
        <v>58896</v>
      </c>
      <c r="GA154" s="10">
        <f t="shared" si="323"/>
        <v>58987</v>
      </c>
      <c r="GB154" s="10">
        <f t="shared" si="323"/>
        <v>59079</v>
      </c>
      <c r="GC154" s="10">
        <f t="shared" si="323"/>
        <v>59171</v>
      </c>
      <c r="GD154" s="10">
        <f t="shared" si="323"/>
        <v>59261</v>
      </c>
      <c r="GE154" s="10">
        <f t="shared" si="323"/>
        <v>59352</v>
      </c>
      <c r="GF154" s="10">
        <f t="shared" si="323"/>
        <v>59444</v>
      </c>
      <c r="GG154" s="10">
        <f t="shared" si="323"/>
        <v>59536</v>
      </c>
      <c r="GH154" s="10">
        <f t="shared" si="323"/>
        <v>59626</v>
      </c>
      <c r="GI154" s="10">
        <f t="shared" si="323"/>
        <v>59717</v>
      </c>
      <c r="GJ154" s="10">
        <f t="shared" si="323"/>
        <v>59809</v>
      </c>
    </row>
    <row r="155" spans="1:192" s="438" customFormat="1" hidden="1" outlineLevel="2" x14ac:dyDescent="0.35">
      <c r="A155" s="125"/>
      <c r="B155" s="125"/>
      <c r="C155" s="126"/>
      <c r="D155" s="127"/>
      <c r="E155" s="158" t="s">
        <v>148</v>
      </c>
      <c r="F155" s="158"/>
      <c r="G155" s="158"/>
      <c r="H155" s="158"/>
      <c r="I155" s="128"/>
      <c r="J155" s="158">
        <f t="shared" ref="J155:AO155" si="324" xml:space="preserve"> IF(MONTH(J154) = $F153, 1, 0)</f>
        <v>0</v>
      </c>
      <c r="K155" s="158">
        <f t="shared" si="324"/>
        <v>0</v>
      </c>
      <c r="L155" s="158">
        <f t="shared" si="324"/>
        <v>0</v>
      </c>
      <c r="M155" s="158">
        <f t="shared" si="324"/>
        <v>0</v>
      </c>
      <c r="N155" s="158">
        <f t="shared" si="324"/>
        <v>0</v>
      </c>
      <c r="O155" s="158">
        <f t="shared" si="324"/>
        <v>0</v>
      </c>
      <c r="P155" s="158">
        <f t="shared" si="324"/>
        <v>0</v>
      </c>
      <c r="Q155" s="158">
        <f t="shared" si="324"/>
        <v>0</v>
      </c>
      <c r="R155" s="158">
        <f t="shared" si="324"/>
        <v>0</v>
      </c>
      <c r="S155" s="158">
        <f t="shared" si="324"/>
        <v>0</v>
      </c>
      <c r="T155" s="158">
        <f t="shared" si="324"/>
        <v>0</v>
      </c>
      <c r="U155" s="158">
        <f t="shared" si="324"/>
        <v>1</v>
      </c>
      <c r="V155" s="158">
        <f t="shared" si="324"/>
        <v>0</v>
      </c>
      <c r="W155" s="158">
        <f t="shared" si="324"/>
        <v>0</v>
      </c>
      <c r="X155" s="158">
        <f t="shared" si="324"/>
        <v>0</v>
      </c>
      <c r="Y155" s="158">
        <f t="shared" si="324"/>
        <v>0</v>
      </c>
      <c r="Z155" s="158">
        <f t="shared" si="324"/>
        <v>0</v>
      </c>
      <c r="AA155" s="158">
        <f t="shared" si="324"/>
        <v>0</v>
      </c>
      <c r="AB155" s="158">
        <f t="shared" si="324"/>
        <v>0</v>
      </c>
      <c r="AC155" s="158">
        <f t="shared" si="324"/>
        <v>0</v>
      </c>
      <c r="AD155" s="158">
        <f t="shared" si="324"/>
        <v>0</v>
      </c>
      <c r="AE155" s="158">
        <f t="shared" si="324"/>
        <v>0</v>
      </c>
      <c r="AF155" s="158">
        <f t="shared" si="324"/>
        <v>0</v>
      </c>
      <c r="AG155" s="158">
        <f t="shared" si="324"/>
        <v>1</v>
      </c>
      <c r="AH155" s="158">
        <f t="shared" si="324"/>
        <v>0</v>
      </c>
      <c r="AI155" s="158">
        <f t="shared" si="324"/>
        <v>0</v>
      </c>
      <c r="AJ155" s="158">
        <f t="shared" si="324"/>
        <v>0</v>
      </c>
      <c r="AK155" s="158">
        <f t="shared" si="324"/>
        <v>0</v>
      </c>
      <c r="AL155" s="158">
        <f t="shared" si="324"/>
        <v>0</v>
      </c>
      <c r="AM155" s="158">
        <f t="shared" si="324"/>
        <v>0</v>
      </c>
      <c r="AN155" s="158">
        <f t="shared" si="324"/>
        <v>0</v>
      </c>
      <c r="AO155" s="158">
        <f t="shared" si="324"/>
        <v>0</v>
      </c>
      <c r="AP155" s="158">
        <f t="shared" ref="AP155:BU155" si="325" xml:space="preserve"> IF(MONTH(AP154) = $F153, 1, 0)</f>
        <v>0</v>
      </c>
      <c r="AQ155" s="158">
        <f t="shared" si="325"/>
        <v>0</v>
      </c>
      <c r="AR155" s="158">
        <f t="shared" si="325"/>
        <v>0</v>
      </c>
      <c r="AS155" s="158">
        <f t="shared" si="325"/>
        <v>1</v>
      </c>
      <c r="AT155" s="158">
        <f t="shared" si="325"/>
        <v>0</v>
      </c>
      <c r="AU155" s="158">
        <f t="shared" si="325"/>
        <v>0</v>
      </c>
      <c r="AV155" s="158">
        <f t="shared" si="325"/>
        <v>0</v>
      </c>
      <c r="AW155" s="158">
        <f t="shared" si="325"/>
        <v>0</v>
      </c>
      <c r="AX155" s="158">
        <f t="shared" si="325"/>
        <v>0</v>
      </c>
      <c r="AY155" s="158">
        <f t="shared" si="325"/>
        <v>0</v>
      </c>
      <c r="AZ155" s="158">
        <f t="shared" si="325"/>
        <v>0</v>
      </c>
      <c r="BA155" s="158">
        <f t="shared" si="325"/>
        <v>0</v>
      </c>
      <c r="BB155" s="158">
        <f t="shared" si="325"/>
        <v>0</v>
      </c>
      <c r="BC155" s="158">
        <f t="shared" si="325"/>
        <v>0</v>
      </c>
      <c r="BD155" s="158">
        <f t="shared" si="325"/>
        <v>0</v>
      </c>
      <c r="BE155" s="158">
        <f t="shared" si="325"/>
        <v>1</v>
      </c>
      <c r="BF155" s="158">
        <f t="shared" si="325"/>
        <v>0</v>
      </c>
      <c r="BG155" s="158">
        <f t="shared" si="325"/>
        <v>0</v>
      </c>
      <c r="BH155" s="158">
        <f t="shared" si="325"/>
        <v>0</v>
      </c>
      <c r="BI155" s="158">
        <f t="shared" si="325"/>
        <v>1</v>
      </c>
      <c r="BJ155" s="158">
        <f t="shared" si="325"/>
        <v>0</v>
      </c>
      <c r="BK155" s="158">
        <f t="shared" si="325"/>
        <v>0</v>
      </c>
      <c r="BL155" s="158">
        <f t="shared" si="325"/>
        <v>0</v>
      </c>
      <c r="BM155" s="158">
        <f t="shared" si="325"/>
        <v>1</v>
      </c>
      <c r="BN155" s="158">
        <f t="shared" si="325"/>
        <v>0</v>
      </c>
      <c r="BO155" s="158">
        <f t="shared" si="325"/>
        <v>0</v>
      </c>
      <c r="BP155" s="158">
        <f t="shared" si="325"/>
        <v>0</v>
      </c>
      <c r="BQ155" s="158">
        <f t="shared" si="325"/>
        <v>1</v>
      </c>
      <c r="BR155" s="158">
        <f t="shared" si="325"/>
        <v>0</v>
      </c>
      <c r="BS155" s="158">
        <f t="shared" si="325"/>
        <v>0</v>
      </c>
      <c r="BT155" s="158">
        <f t="shared" si="325"/>
        <v>0</v>
      </c>
      <c r="BU155" s="158">
        <f t="shared" si="325"/>
        <v>1</v>
      </c>
      <c r="BV155" s="158">
        <f t="shared" ref="BV155:DA155" si="326" xml:space="preserve"> IF(MONTH(BV154) = $F153, 1, 0)</f>
        <v>0</v>
      </c>
      <c r="BW155" s="158">
        <f t="shared" si="326"/>
        <v>0</v>
      </c>
      <c r="BX155" s="158">
        <f t="shared" si="326"/>
        <v>0</v>
      </c>
      <c r="BY155" s="158">
        <f t="shared" si="326"/>
        <v>1</v>
      </c>
      <c r="BZ155" s="158">
        <f t="shared" si="326"/>
        <v>0</v>
      </c>
      <c r="CA155" s="158">
        <f t="shared" si="326"/>
        <v>0</v>
      </c>
      <c r="CB155" s="158">
        <f t="shared" si="326"/>
        <v>0</v>
      </c>
      <c r="CC155" s="158">
        <f t="shared" si="326"/>
        <v>1</v>
      </c>
      <c r="CD155" s="158">
        <f t="shared" si="326"/>
        <v>0</v>
      </c>
      <c r="CE155" s="158">
        <f t="shared" si="326"/>
        <v>0</v>
      </c>
      <c r="CF155" s="158">
        <f t="shared" si="326"/>
        <v>0</v>
      </c>
      <c r="CG155" s="158">
        <f t="shared" si="326"/>
        <v>1</v>
      </c>
      <c r="CH155" s="158">
        <f t="shared" si="326"/>
        <v>0</v>
      </c>
      <c r="CI155" s="158">
        <f t="shared" si="326"/>
        <v>0</v>
      </c>
      <c r="CJ155" s="158">
        <f t="shared" si="326"/>
        <v>0</v>
      </c>
      <c r="CK155" s="158">
        <f t="shared" si="326"/>
        <v>1</v>
      </c>
      <c r="CL155" s="158">
        <f t="shared" si="326"/>
        <v>0</v>
      </c>
      <c r="CM155" s="158">
        <f t="shared" si="326"/>
        <v>0</v>
      </c>
      <c r="CN155" s="158">
        <f t="shared" si="326"/>
        <v>0</v>
      </c>
      <c r="CO155" s="158">
        <f t="shared" si="326"/>
        <v>1</v>
      </c>
      <c r="CP155" s="158">
        <f t="shared" si="326"/>
        <v>0</v>
      </c>
      <c r="CQ155" s="158">
        <f t="shared" si="326"/>
        <v>0</v>
      </c>
      <c r="CR155" s="158">
        <f t="shared" si="326"/>
        <v>0</v>
      </c>
      <c r="CS155" s="158">
        <f t="shared" si="326"/>
        <v>1</v>
      </c>
      <c r="CT155" s="158">
        <f t="shared" si="326"/>
        <v>0</v>
      </c>
      <c r="CU155" s="158">
        <f t="shared" si="326"/>
        <v>0</v>
      </c>
      <c r="CV155" s="158">
        <f t="shared" si="326"/>
        <v>0</v>
      </c>
      <c r="CW155" s="158">
        <f t="shared" si="326"/>
        <v>1</v>
      </c>
      <c r="CX155" s="158">
        <f t="shared" si="326"/>
        <v>0</v>
      </c>
      <c r="CY155" s="158">
        <f t="shared" si="326"/>
        <v>0</v>
      </c>
      <c r="CZ155" s="158">
        <f t="shared" si="326"/>
        <v>0</v>
      </c>
      <c r="DA155" s="158">
        <f t="shared" si="326"/>
        <v>1</v>
      </c>
      <c r="DB155" s="158">
        <f t="shared" ref="DB155:EG155" si="327" xml:space="preserve"> IF(MONTH(DB154) = $F153, 1, 0)</f>
        <v>0</v>
      </c>
      <c r="DC155" s="158">
        <f t="shared" si="327"/>
        <v>0</v>
      </c>
      <c r="DD155" s="158">
        <f t="shared" si="327"/>
        <v>0</v>
      </c>
      <c r="DE155" s="158">
        <f t="shared" si="327"/>
        <v>1</v>
      </c>
      <c r="DF155" s="158">
        <f t="shared" si="327"/>
        <v>0</v>
      </c>
      <c r="DG155" s="158">
        <f t="shared" si="327"/>
        <v>0</v>
      </c>
      <c r="DH155" s="158">
        <f t="shared" si="327"/>
        <v>0</v>
      </c>
      <c r="DI155" s="158">
        <f t="shared" si="327"/>
        <v>1</v>
      </c>
      <c r="DJ155" s="158">
        <f t="shared" si="327"/>
        <v>0</v>
      </c>
      <c r="DK155" s="158">
        <f t="shared" si="327"/>
        <v>0</v>
      </c>
      <c r="DL155" s="158">
        <f t="shared" si="327"/>
        <v>0</v>
      </c>
      <c r="DM155" s="158">
        <f t="shared" si="327"/>
        <v>1</v>
      </c>
      <c r="DN155" s="158">
        <f t="shared" si="327"/>
        <v>0</v>
      </c>
      <c r="DO155" s="158">
        <f t="shared" si="327"/>
        <v>0</v>
      </c>
      <c r="DP155" s="158">
        <f t="shared" si="327"/>
        <v>0</v>
      </c>
      <c r="DQ155" s="158">
        <f t="shared" si="327"/>
        <v>1</v>
      </c>
      <c r="DR155" s="158">
        <f t="shared" si="327"/>
        <v>0</v>
      </c>
      <c r="DS155" s="158">
        <f t="shared" si="327"/>
        <v>0</v>
      </c>
      <c r="DT155" s="158">
        <f t="shared" si="327"/>
        <v>0</v>
      </c>
      <c r="DU155" s="158">
        <f t="shared" si="327"/>
        <v>1</v>
      </c>
      <c r="DV155" s="158">
        <f t="shared" si="327"/>
        <v>0</v>
      </c>
      <c r="DW155" s="158">
        <f t="shared" si="327"/>
        <v>0</v>
      </c>
      <c r="DX155" s="158">
        <f t="shared" si="327"/>
        <v>0</v>
      </c>
      <c r="DY155" s="158">
        <f t="shared" si="327"/>
        <v>1</v>
      </c>
      <c r="DZ155" s="158">
        <f t="shared" si="327"/>
        <v>0</v>
      </c>
      <c r="EA155" s="158">
        <f t="shared" si="327"/>
        <v>0</v>
      </c>
      <c r="EB155" s="158">
        <f t="shared" si="327"/>
        <v>0</v>
      </c>
      <c r="EC155" s="158">
        <f t="shared" si="327"/>
        <v>1</v>
      </c>
      <c r="ED155" s="158">
        <f t="shared" si="327"/>
        <v>0</v>
      </c>
      <c r="EE155" s="158">
        <f t="shared" si="327"/>
        <v>0</v>
      </c>
      <c r="EF155" s="158">
        <f t="shared" si="327"/>
        <v>0</v>
      </c>
      <c r="EG155" s="158">
        <f t="shared" si="327"/>
        <v>1</v>
      </c>
      <c r="EH155" s="158">
        <f t="shared" ref="EH155:FM155" si="328" xml:space="preserve"> IF(MONTH(EH154) = $F153, 1, 0)</f>
        <v>0</v>
      </c>
      <c r="EI155" s="158">
        <f t="shared" si="328"/>
        <v>0</v>
      </c>
      <c r="EJ155" s="158">
        <f t="shared" si="328"/>
        <v>0</v>
      </c>
      <c r="EK155" s="158">
        <f t="shared" si="328"/>
        <v>1</v>
      </c>
      <c r="EL155" s="158">
        <f t="shared" si="328"/>
        <v>0</v>
      </c>
      <c r="EM155" s="158">
        <f t="shared" si="328"/>
        <v>0</v>
      </c>
      <c r="EN155" s="158">
        <f t="shared" si="328"/>
        <v>0</v>
      </c>
      <c r="EO155" s="158">
        <f t="shared" si="328"/>
        <v>1</v>
      </c>
      <c r="EP155" s="158">
        <f t="shared" si="328"/>
        <v>0</v>
      </c>
      <c r="EQ155" s="158">
        <f t="shared" si="328"/>
        <v>0</v>
      </c>
      <c r="ER155" s="158">
        <f t="shared" si="328"/>
        <v>0</v>
      </c>
      <c r="ES155" s="158">
        <f t="shared" si="328"/>
        <v>1</v>
      </c>
      <c r="ET155" s="158">
        <f t="shared" si="328"/>
        <v>0</v>
      </c>
      <c r="EU155" s="158">
        <f t="shared" si="328"/>
        <v>0</v>
      </c>
      <c r="EV155" s="158">
        <f t="shared" si="328"/>
        <v>0</v>
      </c>
      <c r="EW155" s="158">
        <f t="shared" si="328"/>
        <v>1</v>
      </c>
      <c r="EX155" s="158">
        <f t="shared" si="328"/>
        <v>0</v>
      </c>
      <c r="EY155" s="158">
        <f t="shared" si="328"/>
        <v>0</v>
      </c>
      <c r="EZ155" s="158">
        <f t="shared" si="328"/>
        <v>0</v>
      </c>
      <c r="FA155" s="158">
        <f t="shared" si="328"/>
        <v>1</v>
      </c>
      <c r="FB155" s="158">
        <f t="shared" si="328"/>
        <v>0</v>
      </c>
      <c r="FC155" s="158">
        <f t="shared" si="328"/>
        <v>0</v>
      </c>
      <c r="FD155" s="158">
        <f t="shared" si="328"/>
        <v>0</v>
      </c>
      <c r="FE155" s="158">
        <f t="shared" si="328"/>
        <v>1</v>
      </c>
      <c r="FF155" s="158">
        <f t="shared" si="328"/>
        <v>0</v>
      </c>
      <c r="FG155" s="158">
        <f t="shared" si="328"/>
        <v>0</v>
      </c>
      <c r="FH155" s="158">
        <f t="shared" si="328"/>
        <v>0</v>
      </c>
      <c r="FI155" s="158">
        <f t="shared" si="328"/>
        <v>1</v>
      </c>
      <c r="FJ155" s="158">
        <f t="shared" si="328"/>
        <v>0</v>
      </c>
      <c r="FK155" s="158">
        <f t="shared" si="328"/>
        <v>0</v>
      </c>
      <c r="FL155" s="158">
        <f t="shared" si="328"/>
        <v>0</v>
      </c>
      <c r="FM155" s="158">
        <f t="shared" si="328"/>
        <v>1</v>
      </c>
      <c r="FN155" s="158">
        <f t="shared" ref="FN155:GJ155" si="329" xml:space="preserve"> IF(MONTH(FN154) = $F153, 1, 0)</f>
        <v>0</v>
      </c>
      <c r="FO155" s="158">
        <f t="shared" si="329"/>
        <v>0</v>
      </c>
      <c r="FP155" s="158">
        <f t="shared" si="329"/>
        <v>0</v>
      </c>
      <c r="FQ155" s="158">
        <f t="shared" si="329"/>
        <v>1</v>
      </c>
      <c r="FR155" s="158">
        <f t="shared" si="329"/>
        <v>0</v>
      </c>
      <c r="FS155" s="158">
        <f t="shared" si="329"/>
        <v>0</v>
      </c>
      <c r="FT155" s="158">
        <f t="shared" si="329"/>
        <v>0</v>
      </c>
      <c r="FU155" s="158">
        <f t="shared" si="329"/>
        <v>1</v>
      </c>
      <c r="FV155" s="158">
        <f t="shared" si="329"/>
        <v>0</v>
      </c>
      <c r="FW155" s="158">
        <f t="shared" si="329"/>
        <v>0</v>
      </c>
      <c r="FX155" s="158">
        <f t="shared" si="329"/>
        <v>0</v>
      </c>
      <c r="FY155" s="158">
        <f t="shared" si="329"/>
        <v>1</v>
      </c>
      <c r="FZ155" s="158">
        <f t="shared" si="329"/>
        <v>0</v>
      </c>
      <c r="GA155" s="158">
        <f t="shared" si="329"/>
        <v>0</v>
      </c>
      <c r="GB155" s="158">
        <f t="shared" si="329"/>
        <v>0</v>
      </c>
      <c r="GC155" s="158">
        <f t="shared" si="329"/>
        <v>1</v>
      </c>
      <c r="GD155" s="158">
        <f t="shared" si="329"/>
        <v>0</v>
      </c>
      <c r="GE155" s="158">
        <f t="shared" si="329"/>
        <v>0</v>
      </c>
      <c r="GF155" s="158">
        <f t="shared" si="329"/>
        <v>0</v>
      </c>
      <c r="GG155" s="158">
        <f t="shared" si="329"/>
        <v>1</v>
      </c>
      <c r="GH155" s="158">
        <f t="shared" si="329"/>
        <v>0</v>
      </c>
      <c r="GI155" s="158">
        <f t="shared" si="329"/>
        <v>0</v>
      </c>
      <c r="GJ155" s="158">
        <f t="shared" si="329"/>
        <v>0</v>
      </c>
    </row>
    <row r="156" spans="1:192" hidden="1" outlineLevel="2" x14ac:dyDescent="0.35">
      <c r="E156" s="9"/>
      <c r="F156" s="9"/>
      <c r="G156" s="9"/>
      <c r="H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  <c r="EU156" s="9"/>
      <c r="EV156" s="9"/>
      <c r="EW156" s="9"/>
      <c r="EX156" s="9"/>
      <c r="EY156" s="9"/>
      <c r="EZ156" s="9"/>
      <c r="FA156" s="9"/>
      <c r="FB156" s="9"/>
      <c r="FC156" s="9"/>
      <c r="FD156" s="9"/>
      <c r="FE156" s="9"/>
      <c r="FF156" s="9"/>
      <c r="FG156" s="9"/>
      <c r="FH156" s="9"/>
      <c r="FI156" s="9"/>
      <c r="FJ156" s="9"/>
      <c r="FK156" s="9"/>
      <c r="FL156" s="9"/>
      <c r="FM156" s="9"/>
      <c r="FN156" s="9"/>
      <c r="FO156" s="9"/>
      <c r="FP156" s="9"/>
      <c r="FQ156" s="9"/>
      <c r="FR156" s="9"/>
      <c r="FS156" s="9"/>
      <c r="FT156" s="9"/>
      <c r="FU156" s="9"/>
      <c r="FV156" s="9"/>
      <c r="FW156" s="9"/>
      <c r="FX156" s="9"/>
      <c r="FY156" s="9"/>
      <c r="FZ156" s="9"/>
      <c r="GA156" s="9"/>
      <c r="GB156" s="9"/>
      <c r="GC156" s="9"/>
      <c r="GD156" s="9"/>
      <c r="GE156" s="9"/>
      <c r="GF156" s="9"/>
      <c r="GG156" s="9"/>
      <c r="GH156" s="9"/>
      <c r="GI156" s="9"/>
      <c r="GJ156" s="9"/>
    </row>
    <row r="157" spans="1:192" outlineLevel="1" x14ac:dyDescent="0.35">
      <c r="E157" s="9"/>
      <c r="F157" s="9"/>
      <c r="G157" s="9"/>
      <c r="H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  <c r="FO157" s="9"/>
      <c r="FP157" s="9"/>
      <c r="FQ157" s="9"/>
      <c r="FR157" s="9"/>
      <c r="FS157" s="9"/>
      <c r="FT157" s="9"/>
      <c r="FU157" s="9"/>
      <c r="FV157" s="9"/>
      <c r="FW157" s="9"/>
      <c r="FX157" s="9"/>
      <c r="FY157" s="9"/>
      <c r="FZ157" s="9"/>
      <c r="GA157" s="9"/>
      <c r="GB157" s="9"/>
      <c r="GC157" s="9"/>
      <c r="GD157" s="9"/>
      <c r="GE157" s="9"/>
      <c r="GF157" s="9"/>
      <c r="GG157" s="9"/>
      <c r="GH157" s="9"/>
      <c r="GI157" s="9"/>
      <c r="GJ157" s="9"/>
    </row>
    <row r="158" spans="1:192" outlineLevel="1" collapsed="1" x14ac:dyDescent="0.35">
      <c r="A158" s="43"/>
      <c r="B158" s="13" t="s">
        <v>90</v>
      </c>
      <c r="C158" s="44"/>
      <c r="D158" s="45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  <c r="EU158" s="12"/>
      <c r="EV158" s="12"/>
      <c r="EW158" s="12"/>
      <c r="EX158" s="12"/>
      <c r="EY158" s="12"/>
      <c r="EZ158" s="12"/>
      <c r="FA158" s="12"/>
      <c r="FB158" s="12"/>
      <c r="FC158" s="12"/>
      <c r="FD158" s="12"/>
      <c r="FE158" s="12"/>
      <c r="FF158" s="12"/>
      <c r="FG158" s="12"/>
      <c r="FH158" s="12"/>
      <c r="FI158" s="12"/>
      <c r="FJ158" s="12"/>
      <c r="FK158" s="12"/>
      <c r="FL158" s="12"/>
      <c r="FM158" s="12"/>
      <c r="FN158" s="12"/>
      <c r="FO158" s="12"/>
      <c r="FP158" s="12"/>
      <c r="FQ158" s="12"/>
      <c r="FR158" s="12"/>
      <c r="FS158" s="12"/>
      <c r="FT158" s="12"/>
      <c r="FU158" s="12"/>
      <c r="FV158" s="12"/>
      <c r="FW158" s="12"/>
      <c r="FX158" s="12"/>
      <c r="FY158" s="12"/>
      <c r="FZ158" s="12"/>
      <c r="GA158" s="12"/>
      <c r="GB158" s="12"/>
      <c r="GC158" s="12"/>
      <c r="GD158" s="12"/>
      <c r="GE158" s="12"/>
      <c r="GF158" s="12"/>
      <c r="GG158" s="12"/>
      <c r="GH158" s="12"/>
      <c r="GI158" s="12"/>
      <c r="GJ158" s="12"/>
    </row>
    <row r="159" spans="1:192" hidden="1" outlineLevel="2" x14ac:dyDescent="0.35">
      <c r="A159" s="47"/>
      <c r="C159" s="48"/>
      <c r="D159" s="49"/>
      <c r="E159" s="248" t="str">
        <f xml:space="preserve"> Time!E$61</f>
        <v>End of construction period date</v>
      </c>
      <c r="F159" s="248">
        <f xml:space="preserve"> Time!F$61</f>
        <v>47483</v>
      </c>
      <c r="G159" s="248" t="str">
        <f xml:space="preserve"> Time!G$61</f>
        <v>date</v>
      </c>
      <c r="H159" s="40"/>
      <c r="I159" s="23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  <c r="FA159" s="40"/>
      <c r="FB159" s="40"/>
      <c r="FC159" s="40"/>
      <c r="FD159" s="40"/>
      <c r="FE159" s="40"/>
      <c r="FF159" s="40"/>
      <c r="FG159" s="40"/>
      <c r="FH159" s="40"/>
      <c r="FI159" s="40"/>
      <c r="FJ159" s="40"/>
      <c r="FK159" s="40"/>
      <c r="FL159" s="40"/>
      <c r="FM159" s="40"/>
      <c r="FN159" s="40"/>
      <c r="FO159" s="40"/>
      <c r="FP159" s="40"/>
      <c r="FQ159" s="40"/>
      <c r="FR159" s="40"/>
      <c r="FS159" s="40"/>
      <c r="FT159" s="40"/>
      <c r="FU159" s="40"/>
      <c r="FV159" s="40"/>
      <c r="FW159" s="40"/>
      <c r="FX159" s="40"/>
      <c r="FY159" s="40"/>
      <c r="FZ159" s="40"/>
      <c r="GA159" s="40"/>
      <c r="GB159" s="40"/>
      <c r="GC159" s="40"/>
      <c r="GD159" s="40"/>
      <c r="GE159" s="40"/>
      <c r="GF159" s="40"/>
      <c r="GG159" s="40"/>
      <c r="GH159" s="40"/>
      <c r="GI159" s="40"/>
      <c r="GJ159" s="40"/>
    </row>
    <row r="160" spans="1:192" hidden="1" outlineLevel="2" x14ac:dyDescent="0.35">
      <c r="E160" s="9" t="s">
        <v>118</v>
      </c>
      <c r="F160" s="9">
        <f xml:space="preserve"> MONTH(F159)</f>
        <v>12</v>
      </c>
      <c r="G160" s="9" t="s">
        <v>82</v>
      </c>
      <c r="H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  <c r="EI160" s="9"/>
      <c r="EJ160" s="9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I160" s="9"/>
      <c r="FJ160" s="9"/>
      <c r="FK160" s="9"/>
      <c r="FL160" s="9"/>
      <c r="FM160" s="9"/>
      <c r="FN160" s="9"/>
      <c r="FO160" s="9"/>
      <c r="FP160" s="9"/>
      <c r="FQ160" s="9"/>
      <c r="FR160" s="9"/>
      <c r="FS160" s="9"/>
      <c r="FT160" s="9"/>
      <c r="FU160" s="9"/>
      <c r="FV160" s="9"/>
      <c r="FW160" s="9"/>
      <c r="FX160" s="9"/>
      <c r="FY160" s="9"/>
      <c r="FZ160" s="9"/>
      <c r="GA160" s="9"/>
      <c r="GB160" s="9"/>
      <c r="GC160" s="9"/>
      <c r="GD160" s="9"/>
      <c r="GE160" s="9"/>
      <c r="GF160" s="9"/>
      <c r="GG160" s="9"/>
      <c r="GH160" s="9"/>
      <c r="GI160" s="9"/>
      <c r="GJ160" s="9"/>
    </row>
    <row r="161" spans="1:192" hidden="1" outlineLevel="2" x14ac:dyDescent="0.35">
      <c r="E161" s="9"/>
      <c r="F161" s="9"/>
      <c r="G161" s="9"/>
      <c r="H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I161" s="9"/>
      <c r="FJ161" s="9"/>
      <c r="FK161" s="9"/>
      <c r="FL161" s="9"/>
      <c r="FM161" s="9"/>
      <c r="FN161" s="9"/>
      <c r="FO161" s="9"/>
      <c r="FP161" s="9"/>
      <c r="FQ161" s="9"/>
      <c r="FR161" s="9"/>
      <c r="FS161" s="9"/>
      <c r="FT161" s="9"/>
      <c r="FU161" s="9"/>
      <c r="FV161" s="9"/>
      <c r="FW161" s="9"/>
      <c r="FX161" s="9"/>
      <c r="FY161" s="9"/>
      <c r="FZ161" s="9"/>
      <c r="GA161" s="9"/>
      <c r="GB161" s="9"/>
      <c r="GC161" s="9"/>
      <c r="GD161" s="9"/>
      <c r="GE161" s="9"/>
      <c r="GF161" s="9"/>
      <c r="GG161" s="9"/>
      <c r="GH161" s="9"/>
      <c r="GI161" s="9"/>
      <c r="GJ161" s="9"/>
    </row>
    <row r="162" spans="1:192" s="523" customFormat="1" hidden="1" outlineLevel="2" x14ac:dyDescent="0.35">
      <c r="A162" s="547"/>
      <c r="B162" s="547"/>
      <c r="C162" s="548"/>
      <c r="D162" s="549"/>
      <c r="E162" s="550" t="str">
        <f xml:space="preserve"> InpC!E$15</f>
        <v>Financial year end month number</v>
      </c>
      <c r="F162" s="550">
        <f xml:space="preserve"> InpC!F$15</f>
        <v>12</v>
      </c>
      <c r="G162" s="550" t="str">
        <f xml:space="preserve"> InpC!G$15</f>
        <v>month #</v>
      </c>
      <c r="H162" s="551"/>
      <c r="I162" s="551"/>
      <c r="J162" s="551"/>
      <c r="K162" s="551"/>
      <c r="L162" s="551"/>
      <c r="M162" s="551"/>
      <c r="N162" s="551"/>
      <c r="O162" s="551"/>
      <c r="P162" s="551"/>
      <c r="Q162" s="551"/>
      <c r="R162" s="551"/>
      <c r="S162" s="551"/>
      <c r="T162" s="551"/>
      <c r="U162" s="551"/>
      <c r="V162" s="551"/>
      <c r="W162" s="551"/>
      <c r="X162" s="551"/>
      <c r="Y162" s="551"/>
      <c r="Z162" s="551"/>
      <c r="AA162" s="551"/>
      <c r="AB162" s="551"/>
      <c r="AC162" s="551"/>
      <c r="AD162" s="551"/>
      <c r="AE162" s="551"/>
      <c r="AF162" s="551"/>
      <c r="AG162" s="551"/>
      <c r="AH162" s="551"/>
      <c r="AI162" s="551"/>
      <c r="AJ162" s="551"/>
      <c r="AK162" s="551"/>
      <c r="AL162" s="551"/>
      <c r="AM162" s="551"/>
      <c r="AN162" s="551"/>
      <c r="AO162" s="551"/>
      <c r="AP162" s="551"/>
      <c r="AQ162" s="551"/>
      <c r="AR162" s="551"/>
      <c r="AS162" s="551"/>
      <c r="AT162" s="551"/>
      <c r="AU162" s="551"/>
      <c r="AV162" s="551"/>
      <c r="AW162" s="551"/>
      <c r="AX162" s="551"/>
      <c r="AY162" s="551"/>
      <c r="AZ162" s="551"/>
      <c r="BA162" s="551"/>
      <c r="BB162" s="551"/>
      <c r="BC162" s="551"/>
      <c r="BD162" s="551"/>
      <c r="BE162" s="551"/>
      <c r="BF162" s="551"/>
      <c r="BG162" s="551"/>
      <c r="BH162" s="551"/>
      <c r="BI162" s="551"/>
      <c r="BJ162" s="551"/>
      <c r="BK162" s="551"/>
      <c r="BL162" s="551"/>
      <c r="BM162" s="551"/>
      <c r="BN162" s="551"/>
      <c r="BO162" s="551"/>
      <c r="BP162" s="551"/>
      <c r="BQ162" s="551"/>
      <c r="BR162" s="551"/>
      <c r="BS162" s="551"/>
      <c r="BT162" s="551"/>
      <c r="BU162" s="551"/>
      <c r="BV162" s="551"/>
      <c r="BW162" s="551"/>
      <c r="BX162" s="551"/>
      <c r="BY162" s="551"/>
      <c r="BZ162" s="551"/>
      <c r="CA162" s="551"/>
      <c r="CB162" s="551"/>
      <c r="CC162" s="551"/>
      <c r="CD162" s="551"/>
      <c r="CE162" s="551"/>
      <c r="CF162" s="551"/>
      <c r="CG162" s="551"/>
      <c r="CH162" s="551"/>
      <c r="CI162" s="551"/>
      <c r="CJ162" s="551"/>
      <c r="CK162" s="551"/>
      <c r="CL162" s="551"/>
      <c r="CM162" s="551"/>
      <c r="CN162" s="551"/>
      <c r="CO162" s="551"/>
      <c r="CP162" s="551"/>
      <c r="CQ162" s="551"/>
      <c r="CR162" s="551"/>
      <c r="CS162" s="551"/>
      <c r="CT162" s="551"/>
      <c r="CU162" s="551"/>
      <c r="CV162" s="551"/>
      <c r="CW162" s="551"/>
      <c r="CX162" s="551"/>
      <c r="CY162" s="551"/>
      <c r="CZ162" s="551"/>
      <c r="DA162" s="551"/>
      <c r="DB162" s="551"/>
      <c r="DC162" s="551"/>
      <c r="DD162" s="551"/>
      <c r="DE162" s="551"/>
      <c r="DF162" s="551"/>
      <c r="DG162" s="551"/>
      <c r="DH162" s="551"/>
      <c r="DI162" s="551"/>
      <c r="DJ162" s="551"/>
      <c r="DK162" s="551"/>
      <c r="DL162" s="551"/>
      <c r="DM162" s="551"/>
      <c r="DN162" s="551"/>
      <c r="DO162" s="551"/>
      <c r="DP162" s="551"/>
      <c r="DQ162" s="551"/>
      <c r="DR162" s="551"/>
      <c r="DS162" s="551"/>
      <c r="DT162" s="551"/>
      <c r="DU162" s="551"/>
      <c r="DV162" s="551"/>
      <c r="DW162" s="551"/>
      <c r="DX162" s="551"/>
      <c r="DY162" s="551"/>
      <c r="DZ162" s="551"/>
      <c r="EA162" s="551"/>
      <c r="EB162" s="551"/>
      <c r="EC162" s="551"/>
      <c r="ED162" s="551"/>
      <c r="EE162" s="551"/>
      <c r="EF162" s="551"/>
      <c r="EG162" s="551"/>
      <c r="EH162" s="551"/>
      <c r="EI162" s="551"/>
      <c r="EJ162" s="551"/>
      <c r="EK162" s="551"/>
      <c r="EL162" s="551"/>
      <c r="EM162" s="551"/>
      <c r="EN162" s="551"/>
      <c r="EO162" s="551"/>
      <c r="EP162" s="551"/>
      <c r="EQ162" s="551"/>
      <c r="ER162" s="551"/>
      <c r="ES162" s="551"/>
      <c r="ET162" s="551"/>
      <c r="EU162" s="551"/>
      <c r="EV162" s="551"/>
      <c r="EW162" s="551"/>
      <c r="EX162" s="551"/>
      <c r="EY162" s="551"/>
      <c r="EZ162" s="551"/>
      <c r="FA162" s="551"/>
      <c r="FB162" s="551"/>
      <c r="FC162" s="551"/>
      <c r="FD162" s="551"/>
      <c r="FE162" s="551"/>
      <c r="FF162" s="551"/>
      <c r="FG162" s="551"/>
      <c r="FH162" s="551"/>
      <c r="FI162" s="551"/>
      <c r="FJ162" s="551"/>
      <c r="FK162" s="551"/>
      <c r="FL162" s="551"/>
      <c r="FM162" s="551"/>
      <c r="FN162" s="551"/>
      <c r="FO162" s="551"/>
      <c r="FP162" s="551"/>
      <c r="FQ162" s="551"/>
      <c r="FR162" s="551"/>
      <c r="FS162" s="551"/>
      <c r="FT162" s="551"/>
      <c r="FU162" s="551"/>
      <c r="FV162" s="551"/>
      <c r="FW162" s="551"/>
      <c r="FX162" s="551"/>
      <c r="FY162" s="551"/>
      <c r="FZ162" s="551"/>
      <c r="GA162" s="551"/>
      <c r="GB162" s="551"/>
      <c r="GC162" s="551"/>
      <c r="GD162" s="551"/>
      <c r="GE162" s="551"/>
      <c r="GF162" s="551"/>
      <c r="GG162" s="551"/>
      <c r="GH162" s="551"/>
      <c r="GI162" s="551"/>
      <c r="GJ162" s="551"/>
    </row>
    <row r="163" spans="1:192" hidden="1" outlineLevel="2" x14ac:dyDescent="0.35">
      <c r="A163" s="43"/>
      <c r="C163" s="44"/>
      <c r="D163" s="45"/>
      <c r="E163" s="10" t="str">
        <f t="shared" ref="E163:AJ163" si="330" xml:space="preserve"> E$45</f>
        <v>Model period ending</v>
      </c>
      <c r="F163" s="10">
        <f t="shared" si="330"/>
        <v>0</v>
      </c>
      <c r="G163" s="10" t="str">
        <f t="shared" si="330"/>
        <v>date</v>
      </c>
      <c r="H163" s="10">
        <f t="shared" si="330"/>
        <v>0</v>
      </c>
      <c r="I163" s="120">
        <f t="shared" si="330"/>
        <v>0</v>
      </c>
      <c r="J163" s="10">
        <f t="shared" si="330"/>
        <v>46053</v>
      </c>
      <c r="K163" s="10">
        <f t="shared" si="330"/>
        <v>46081</v>
      </c>
      <c r="L163" s="10">
        <f t="shared" si="330"/>
        <v>46112</v>
      </c>
      <c r="M163" s="10">
        <f t="shared" si="330"/>
        <v>46142</v>
      </c>
      <c r="N163" s="10">
        <f t="shared" si="330"/>
        <v>46173</v>
      </c>
      <c r="O163" s="10">
        <f t="shared" si="330"/>
        <v>46203</v>
      </c>
      <c r="P163" s="10">
        <f t="shared" si="330"/>
        <v>46234</v>
      </c>
      <c r="Q163" s="10">
        <f t="shared" si="330"/>
        <v>46265</v>
      </c>
      <c r="R163" s="10">
        <f t="shared" si="330"/>
        <v>46295</v>
      </c>
      <c r="S163" s="10">
        <f t="shared" si="330"/>
        <v>46326</v>
      </c>
      <c r="T163" s="10">
        <f t="shared" si="330"/>
        <v>46356</v>
      </c>
      <c r="U163" s="10">
        <f t="shared" si="330"/>
        <v>46387</v>
      </c>
      <c r="V163" s="10">
        <f t="shared" si="330"/>
        <v>46418</v>
      </c>
      <c r="W163" s="10">
        <f t="shared" si="330"/>
        <v>46446</v>
      </c>
      <c r="X163" s="10">
        <f t="shared" si="330"/>
        <v>46477</v>
      </c>
      <c r="Y163" s="10">
        <f t="shared" si="330"/>
        <v>46507</v>
      </c>
      <c r="Z163" s="10">
        <f t="shared" si="330"/>
        <v>46538</v>
      </c>
      <c r="AA163" s="10">
        <f t="shared" si="330"/>
        <v>46568</v>
      </c>
      <c r="AB163" s="10">
        <f t="shared" si="330"/>
        <v>46599</v>
      </c>
      <c r="AC163" s="10">
        <f t="shared" si="330"/>
        <v>46630</v>
      </c>
      <c r="AD163" s="10">
        <f t="shared" si="330"/>
        <v>46660</v>
      </c>
      <c r="AE163" s="10">
        <f t="shared" si="330"/>
        <v>46691</v>
      </c>
      <c r="AF163" s="10">
        <f t="shared" si="330"/>
        <v>46721</v>
      </c>
      <c r="AG163" s="10">
        <f t="shared" si="330"/>
        <v>46752</v>
      </c>
      <c r="AH163" s="10">
        <f t="shared" si="330"/>
        <v>46783</v>
      </c>
      <c r="AI163" s="10">
        <f t="shared" si="330"/>
        <v>46812</v>
      </c>
      <c r="AJ163" s="10">
        <f t="shared" si="330"/>
        <v>46843</v>
      </c>
      <c r="AK163" s="10">
        <f t="shared" ref="AK163:BP163" si="331" xml:space="preserve"> AK$45</f>
        <v>46873</v>
      </c>
      <c r="AL163" s="10">
        <f t="shared" si="331"/>
        <v>46904</v>
      </c>
      <c r="AM163" s="10">
        <f t="shared" si="331"/>
        <v>46934</v>
      </c>
      <c r="AN163" s="10">
        <f t="shared" si="331"/>
        <v>46965</v>
      </c>
      <c r="AO163" s="10">
        <f t="shared" si="331"/>
        <v>46996</v>
      </c>
      <c r="AP163" s="10">
        <f t="shared" si="331"/>
        <v>47026</v>
      </c>
      <c r="AQ163" s="10">
        <f t="shared" si="331"/>
        <v>47057</v>
      </c>
      <c r="AR163" s="10">
        <f t="shared" si="331"/>
        <v>47087</v>
      </c>
      <c r="AS163" s="10">
        <f t="shared" si="331"/>
        <v>47118</v>
      </c>
      <c r="AT163" s="10">
        <f t="shared" si="331"/>
        <v>47149</v>
      </c>
      <c r="AU163" s="10">
        <f t="shared" si="331"/>
        <v>47177</v>
      </c>
      <c r="AV163" s="10">
        <f t="shared" si="331"/>
        <v>47208</v>
      </c>
      <c r="AW163" s="10">
        <f t="shared" si="331"/>
        <v>47238</v>
      </c>
      <c r="AX163" s="10">
        <f t="shared" si="331"/>
        <v>47269</v>
      </c>
      <c r="AY163" s="10">
        <f t="shared" si="331"/>
        <v>47299</v>
      </c>
      <c r="AZ163" s="10">
        <f t="shared" si="331"/>
        <v>47330</v>
      </c>
      <c r="BA163" s="10">
        <f t="shared" si="331"/>
        <v>47361</v>
      </c>
      <c r="BB163" s="10">
        <f t="shared" si="331"/>
        <v>47391</v>
      </c>
      <c r="BC163" s="10">
        <f t="shared" si="331"/>
        <v>47422</v>
      </c>
      <c r="BD163" s="10">
        <f t="shared" si="331"/>
        <v>47452</v>
      </c>
      <c r="BE163" s="10">
        <f t="shared" si="331"/>
        <v>47483</v>
      </c>
      <c r="BF163" s="10">
        <f t="shared" si="331"/>
        <v>47573</v>
      </c>
      <c r="BG163" s="10">
        <f t="shared" si="331"/>
        <v>47664</v>
      </c>
      <c r="BH163" s="10">
        <f t="shared" si="331"/>
        <v>47756</v>
      </c>
      <c r="BI163" s="10">
        <f t="shared" si="331"/>
        <v>47848</v>
      </c>
      <c r="BJ163" s="10">
        <f t="shared" si="331"/>
        <v>47938</v>
      </c>
      <c r="BK163" s="10">
        <f t="shared" si="331"/>
        <v>48029</v>
      </c>
      <c r="BL163" s="10">
        <f t="shared" si="331"/>
        <v>48121</v>
      </c>
      <c r="BM163" s="10">
        <f t="shared" si="331"/>
        <v>48213</v>
      </c>
      <c r="BN163" s="10">
        <f t="shared" si="331"/>
        <v>48304</v>
      </c>
      <c r="BO163" s="10">
        <f t="shared" si="331"/>
        <v>48395</v>
      </c>
      <c r="BP163" s="10">
        <f t="shared" si="331"/>
        <v>48487</v>
      </c>
      <c r="BQ163" s="10">
        <f t="shared" ref="BQ163:CV163" si="332" xml:space="preserve"> BQ$45</f>
        <v>48579</v>
      </c>
      <c r="BR163" s="10">
        <f t="shared" si="332"/>
        <v>48669</v>
      </c>
      <c r="BS163" s="10">
        <f t="shared" si="332"/>
        <v>48760</v>
      </c>
      <c r="BT163" s="10">
        <f t="shared" si="332"/>
        <v>48852</v>
      </c>
      <c r="BU163" s="10">
        <f t="shared" si="332"/>
        <v>48944</v>
      </c>
      <c r="BV163" s="10">
        <f t="shared" si="332"/>
        <v>49034</v>
      </c>
      <c r="BW163" s="10">
        <f t="shared" si="332"/>
        <v>49125</v>
      </c>
      <c r="BX163" s="10">
        <f t="shared" si="332"/>
        <v>49217</v>
      </c>
      <c r="BY163" s="10">
        <f t="shared" si="332"/>
        <v>49309</v>
      </c>
      <c r="BZ163" s="10">
        <f t="shared" si="332"/>
        <v>49399</v>
      </c>
      <c r="CA163" s="10">
        <f t="shared" si="332"/>
        <v>49490</v>
      </c>
      <c r="CB163" s="10">
        <f t="shared" si="332"/>
        <v>49582</v>
      </c>
      <c r="CC163" s="10">
        <f t="shared" si="332"/>
        <v>49674</v>
      </c>
      <c r="CD163" s="10">
        <f t="shared" si="332"/>
        <v>49765</v>
      </c>
      <c r="CE163" s="10">
        <f t="shared" si="332"/>
        <v>49856</v>
      </c>
      <c r="CF163" s="10">
        <f t="shared" si="332"/>
        <v>49948</v>
      </c>
      <c r="CG163" s="10">
        <f t="shared" si="332"/>
        <v>50040</v>
      </c>
      <c r="CH163" s="10">
        <f t="shared" si="332"/>
        <v>50130</v>
      </c>
      <c r="CI163" s="10">
        <f t="shared" si="332"/>
        <v>50221</v>
      </c>
      <c r="CJ163" s="10">
        <f t="shared" si="332"/>
        <v>50313</v>
      </c>
      <c r="CK163" s="10">
        <f t="shared" si="332"/>
        <v>50405</v>
      </c>
      <c r="CL163" s="10">
        <f t="shared" si="332"/>
        <v>50495</v>
      </c>
      <c r="CM163" s="10">
        <f t="shared" si="332"/>
        <v>50586</v>
      </c>
      <c r="CN163" s="10">
        <f t="shared" si="332"/>
        <v>50678</v>
      </c>
      <c r="CO163" s="10">
        <f t="shared" si="332"/>
        <v>50770</v>
      </c>
      <c r="CP163" s="10">
        <f t="shared" si="332"/>
        <v>50860</v>
      </c>
      <c r="CQ163" s="10">
        <f t="shared" si="332"/>
        <v>50951</v>
      </c>
      <c r="CR163" s="10">
        <f t="shared" si="332"/>
        <v>51043</v>
      </c>
      <c r="CS163" s="10">
        <f t="shared" si="332"/>
        <v>51135</v>
      </c>
      <c r="CT163" s="10">
        <f t="shared" si="332"/>
        <v>51226</v>
      </c>
      <c r="CU163" s="10">
        <f t="shared" si="332"/>
        <v>51317</v>
      </c>
      <c r="CV163" s="10">
        <f t="shared" si="332"/>
        <v>51409</v>
      </c>
      <c r="CW163" s="10">
        <f t="shared" ref="CW163:EB163" si="333" xml:space="preserve"> CW$45</f>
        <v>51501</v>
      </c>
      <c r="CX163" s="10">
        <f t="shared" si="333"/>
        <v>51591</v>
      </c>
      <c r="CY163" s="10">
        <f t="shared" si="333"/>
        <v>51682</v>
      </c>
      <c r="CZ163" s="10">
        <f t="shared" si="333"/>
        <v>51774</v>
      </c>
      <c r="DA163" s="10">
        <f t="shared" si="333"/>
        <v>51866</v>
      </c>
      <c r="DB163" s="10">
        <f t="shared" si="333"/>
        <v>51956</v>
      </c>
      <c r="DC163" s="10">
        <f t="shared" si="333"/>
        <v>52047</v>
      </c>
      <c r="DD163" s="10">
        <f t="shared" si="333"/>
        <v>52139</v>
      </c>
      <c r="DE163" s="10">
        <f t="shared" si="333"/>
        <v>52231</v>
      </c>
      <c r="DF163" s="10">
        <f t="shared" si="333"/>
        <v>52321</v>
      </c>
      <c r="DG163" s="10">
        <f t="shared" si="333"/>
        <v>52412</v>
      </c>
      <c r="DH163" s="10">
        <f t="shared" si="333"/>
        <v>52504</v>
      </c>
      <c r="DI163" s="10">
        <f t="shared" si="333"/>
        <v>52596</v>
      </c>
      <c r="DJ163" s="10">
        <f t="shared" si="333"/>
        <v>52687</v>
      </c>
      <c r="DK163" s="10">
        <f t="shared" si="333"/>
        <v>52778</v>
      </c>
      <c r="DL163" s="10">
        <f t="shared" si="333"/>
        <v>52870</v>
      </c>
      <c r="DM163" s="10">
        <f t="shared" si="333"/>
        <v>52962</v>
      </c>
      <c r="DN163" s="10">
        <f t="shared" si="333"/>
        <v>53052</v>
      </c>
      <c r="DO163" s="10">
        <f t="shared" si="333"/>
        <v>53143</v>
      </c>
      <c r="DP163" s="10">
        <f t="shared" si="333"/>
        <v>53235</v>
      </c>
      <c r="DQ163" s="10">
        <f t="shared" si="333"/>
        <v>53327</v>
      </c>
      <c r="DR163" s="10">
        <f t="shared" si="333"/>
        <v>53417</v>
      </c>
      <c r="DS163" s="10">
        <f t="shared" si="333"/>
        <v>53508</v>
      </c>
      <c r="DT163" s="10">
        <f t="shared" si="333"/>
        <v>53600</v>
      </c>
      <c r="DU163" s="10">
        <f t="shared" si="333"/>
        <v>53692</v>
      </c>
      <c r="DV163" s="10">
        <f t="shared" si="333"/>
        <v>53782</v>
      </c>
      <c r="DW163" s="10">
        <f t="shared" si="333"/>
        <v>53873</v>
      </c>
      <c r="DX163" s="10">
        <f t="shared" si="333"/>
        <v>53965</v>
      </c>
      <c r="DY163" s="10">
        <f t="shared" si="333"/>
        <v>54057</v>
      </c>
      <c r="DZ163" s="10">
        <f t="shared" si="333"/>
        <v>54148</v>
      </c>
      <c r="EA163" s="10">
        <f t="shared" si="333"/>
        <v>54239</v>
      </c>
      <c r="EB163" s="10">
        <f t="shared" si="333"/>
        <v>54331</v>
      </c>
      <c r="EC163" s="10">
        <f t="shared" ref="EC163:FH163" si="334" xml:space="preserve"> EC$45</f>
        <v>54423</v>
      </c>
      <c r="ED163" s="10">
        <f t="shared" si="334"/>
        <v>54513</v>
      </c>
      <c r="EE163" s="10">
        <f t="shared" si="334"/>
        <v>54604</v>
      </c>
      <c r="EF163" s="10">
        <f t="shared" si="334"/>
        <v>54696</v>
      </c>
      <c r="EG163" s="10">
        <f t="shared" si="334"/>
        <v>54788</v>
      </c>
      <c r="EH163" s="10">
        <f t="shared" si="334"/>
        <v>54878</v>
      </c>
      <c r="EI163" s="10">
        <f t="shared" si="334"/>
        <v>54969</v>
      </c>
      <c r="EJ163" s="10">
        <f t="shared" si="334"/>
        <v>55061</v>
      </c>
      <c r="EK163" s="10">
        <f t="shared" si="334"/>
        <v>55153</v>
      </c>
      <c r="EL163" s="10">
        <f t="shared" si="334"/>
        <v>55243</v>
      </c>
      <c r="EM163" s="10">
        <f t="shared" si="334"/>
        <v>55334</v>
      </c>
      <c r="EN163" s="10">
        <f t="shared" si="334"/>
        <v>55426</v>
      </c>
      <c r="EO163" s="10">
        <f t="shared" si="334"/>
        <v>55518</v>
      </c>
      <c r="EP163" s="10">
        <f t="shared" si="334"/>
        <v>55609</v>
      </c>
      <c r="EQ163" s="10">
        <f t="shared" si="334"/>
        <v>55700</v>
      </c>
      <c r="ER163" s="10">
        <f t="shared" si="334"/>
        <v>55792</v>
      </c>
      <c r="ES163" s="10">
        <f t="shared" si="334"/>
        <v>55884</v>
      </c>
      <c r="ET163" s="10">
        <f t="shared" si="334"/>
        <v>55974</v>
      </c>
      <c r="EU163" s="10">
        <f t="shared" si="334"/>
        <v>56065</v>
      </c>
      <c r="EV163" s="10">
        <f t="shared" si="334"/>
        <v>56157</v>
      </c>
      <c r="EW163" s="10">
        <f t="shared" si="334"/>
        <v>56249</v>
      </c>
      <c r="EX163" s="10">
        <f t="shared" si="334"/>
        <v>56339</v>
      </c>
      <c r="EY163" s="10">
        <f t="shared" si="334"/>
        <v>56430</v>
      </c>
      <c r="EZ163" s="10">
        <f t="shared" si="334"/>
        <v>56522</v>
      </c>
      <c r="FA163" s="10">
        <f t="shared" si="334"/>
        <v>56614</v>
      </c>
      <c r="FB163" s="10">
        <f t="shared" si="334"/>
        <v>56704</v>
      </c>
      <c r="FC163" s="10">
        <f t="shared" si="334"/>
        <v>56795</v>
      </c>
      <c r="FD163" s="10">
        <f t="shared" si="334"/>
        <v>56887</v>
      </c>
      <c r="FE163" s="10">
        <f t="shared" si="334"/>
        <v>56979</v>
      </c>
      <c r="FF163" s="10">
        <f t="shared" si="334"/>
        <v>57070</v>
      </c>
      <c r="FG163" s="10">
        <f t="shared" si="334"/>
        <v>57161</v>
      </c>
      <c r="FH163" s="10">
        <f t="shared" si="334"/>
        <v>57253</v>
      </c>
      <c r="FI163" s="10">
        <f t="shared" ref="FI163:GJ163" si="335" xml:space="preserve"> FI$45</f>
        <v>57345</v>
      </c>
      <c r="FJ163" s="10">
        <f t="shared" si="335"/>
        <v>57435</v>
      </c>
      <c r="FK163" s="10">
        <f t="shared" si="335"/>
        <v>57526</v>
      </c>
      <c r="FL163" s="10">
        <f t="shared" si="335"/>
        <v>57618</v>
      </c>
      <c r="FM163" s="10">
        <f t="shared" si="335"/>
        <v>57710</v>
      </c>
      <c r="FN163" s="10">
        <f t="shared" si="335"/>
        <v>57800</v>
      </c>
      <c r="FO163" s="10">
        <f t="shared" si="335"/>
        <v>57891</v>
      </c>
      <c r="FP163" s="10">
        <f t="shared" si="335"/>
        <v>57983</v>
      </c>
      <c r="FQ163" s="10">
        <f t="shared" si="335"/>
        <v>58075</v>
      </c>
      <c r="FR163" s="10">
        <f t="shared" si="335"/>
        <v>58165</v>
      </c>
      <c r="FS163" s="10">
        <f t="shared" si="335"/>
        <v>58256</v>
      </c>
      <c r="FT163" s="10">
        <f t="shared" si="335"/>
        <v>58348</v>
      </c>
      <c r="FU163" s="10">
        <f t="shared" si="335"/>
        <v>58440</v>
      </c>
      <c r="FV163" s="10">
        <f t="shared" si="335"/>
        <v>58531</v>
      </c>
      <c r="FW163" s="10">
        <f t="shared" si="335"/>
        <v>58622</v>
      </c>
      <c r="FX163" s="10">
        <f t="shared" si="335"/>
        <v>58714</v>
      </c>
      <c r="FY163" s="10">
        <f t="shared" si="335"/>
        <v>58806</v>
      </c>
      <c r="FZ163" s="10">
        <f t="shared" si="335"/>
        <v>58896</v>
      </c>
      <c r="GA163" s="10">
        <f t="shared" si="335"/>
        <v>58987</v>
      </c>
      <c r="GB163" s="10">
        <f t="shared" si="335"/>
        <v>59079</v>
      </c>
      <c r="GC163" s="10">
        <f t="shared" si="335"/>
        <v>59171</v>
      </c>
      <c r="GD163" s="10">
        <f t="shared" si="335"/>
        <v>59261</v>
      </c>
      <c r="GE163" s="10">
        <f t="shared" si="335"/>
        <v>59352</v>
      </c>
      <c r="GF163" s="10">
        <f t="shared" si="335"/>
        <v>59444</v>
      </c>
      <c r="GG163" s="10">
        <f t="shared" si="335"/>
        <v>59536</v>
      </c>
      <c r="GH163" s="10">
        <f t="shared" si="335"/>
        <v>59626</v>
      </c>
      <c r="GI163" s="10">
        <f t="shared" si="335"/>
        <v>59717</v>
      </c>
      <c r="GJ163" s="10">
        <f t="shared" si="335"/>
        <v>59809</v>
      </c>
    </row>
    <row r="164" spans="1:192" hidden="1" outlineLevel="2" x14ac:dyDescent="0.35">
      <c r="E164" s="9" t="s">
        <v>158</v>
      </c>
      <c r="F164" s="9"/>
      <c r="G164" s="9"/>
      <c r="H164" s="9"/>
      <c r="J164" s="9">
        <f t="shared" ref="J164:AO164" si="336" xml:space="preserve"> IF( MONTH(J163) = $F162, 1, 0)</f>
        <v>0</v>
      </c>
      <c r="K164" s="9">
        <f t="shared" si="336"/>
        <v>0</v>
      </c>
      <c r="L164" s="9">
        <f t="shared" si="336"/>
        <v>0</v>
      </c>
      <c r="M164" s="9">
        <f t="shared" si="336"/>
        <v>0</v>
      </c>
      <c r="N164" s="9">
        <f t="shared" si="336"/>
        <v>0</v>
      </c>
      <c r="O164" s="9">
        <f t="shared" si="336"/>
        <v>0</v>
      </c>
      <c r="P164" s="9">
        <f t="shared" si="336"/>
        <v>0</v>
      </c>
      <c r="Q164" s="9">
        <f t="shared" si="336"/>
        <v>0</v>
      </c>
      <c r="R164" s="9">
        <f t="shared" si="336"/>
        <v>0</v>
      </c>
      <c r="S164" s="9">
        <f t="shared" si="336"/>
        <v>0</v>
      </c>
      <c r="T164" s="9">
        <f t="shared" si="336"/>
        <v>0</v>
      </c>
      <c r="U164" s="9">
        <f t="shared" si="336"/>
        <v>1</v>
      </c>
      <c r="V164" s="9">
        <f t="shared" si="336"/>
        <v>0</v>
      </c>
      <c r="W164" s="9">
        <f t="shared" si="336"/>
        <v>0</v>
      </c>
      <c r="X164" s="9">
        <f t="shared" si="336"/>
        <v>0</v>
      </c>
      <c r="Y164" s="9">
        <f t="shared" si="336"/>
        <v>0</v>
      </c>
      <c r="Z164" s="9">
        <f t="shared" si="336"/>
        <v>0</v>
      </c>
      <c r="AA164" s="9">
        <f t="shared" si="336"/>
        <v>0</v>
      </c>
      <c r="AB164" s="9">
        <f t="shared" si="336"/>
        <v>0</v>
      </c>
      <c r="AC164" s="9">
        <f t="shared" si="336"/>
        <v>0</v>
      </c>
      <c r="AD164" s="9">
        <f t="shared" si="336"/>
        <v>0</v>
      </c>
      <c r="AE164" s="9">
        <f t="shared" si="336"/>
        <v>0</v>
      </c>
      <c r="AF164" s="9">
        <f t="shared" si="336"/>
        <v>0</v>
      </c>
      <c r="AG164" s="9">
        <f t="shared" si="336"/>
        <v>1</v>
      </c>
      <c r="AH164" s="9">
        <f t="shared" si="336"/>
        <v>0</v>
      </c>
      <c r="AI164" s="9">
        <f t="shared" si="336"/>
        <v>0</v>
      </c>
      <c r="AJ164" s="9">
        <f t="shared" si="336"/>
        <v>0</v>
      </c>
      <c r="AK164" s="9">
        <f t="shared" si="336"/>
        <v>0</v>
      </c>
      <c r="AL164" s="9">
        <f t="shared" si="336"/>
        <v>0</v>
      </c>
      <c r="AM164" s="9">
        <f t="shared" si="336"/>
        <v>0</v>
      </c>
      <c r="AN164" s="9">
        <f t="shared" si="336"/>
        <v>0</v>
      </c>
      <c r="AO164" s="9">
        <f t="shared" si="336"/>
        <v>0</v>
      </c>
      <c r="AP164" s="9">
        <f t="shared" ref="AP164:BU164" si="337" xml:space="preserve"> IF( MONTH(AP163) = $F162, 1, 0)</f>
        <v>0</v>
      </c>
      <c r="AQ164" s="9">
        <f t="shared" si="337"/>
        <v>0</v>
      </c>
      <c r="AR164" s="9">
        <f t="shared" si="337"/>
        <v>0</v>
      </c>
      <c r="AS164" s="9">
        <f t="shared" si="337"/>
        <v>1</v>
      </c>
      <c r="AT164" s="9">
        <f t="shared" si="337"/>
        <v>0</v>
      </c>
      <c r="AU164" s="9">
        <f t="shared" si="337"/>
        <v>0</v>
      </c>
      <c r="AV164" s="9">
        <f t="shared" si="337"/>
        <v>0</v>
      </c>
      <c r="AW164" s="9">
        <f t="shared" si="337"/>
        <v>0</v>
      </c>
      <c r="AX164" s="9">
        <f t="shared" si="337"/>
        <v>0</v>
      </c>
      <c r="AY164" s="9">
        <f t="shared" si="337"/>
        <v>0</v>
      </c>
      <c r="AZ164" s="9">
        <f t="shared" si="337"/>
        <v>0</v>
      </c>
      <c r="BA164" s="9">
        <f t="shared" si="337"/>
        <v>0</v>
      </c>
      <c r="BB164" s="9">
        <f t="shared" si="337"/>
        <v>0</v>
      </c>
      <c r="BC164" s="9">
        <f t="shared" si="337"/>
        <v>0</v>
      </c>
      <c r="BD164" s="9">
        <f t="shared" si="337"/>
        <v>0</v>
      </c>
      <c r="BE164" s="9">
        <f t="shared" si="337"/>
        <v>1</v>
      </c>
      <c r="BF164" s="9">
        <f t="shared" si="337"/>
        <v>0</v>
      </c>
      <c r="BG164" s="9">
        <f t="shared" si="337"/>
        <v>0</v>
      </c>
      <c r="BH164" s="9">
        <f t="shared" si="337"/>
        <v>0</v>
      </c>
      <c r="BI164" s="9">
        <f t="shared" si="337"/>
        <v>1</v>
      </c>
      <c r="BJ164" s="9">
        <f t="shared" si="337"/>
        <v>0</v>
      </c>
      <c r="BK164" s="9">
        <f t="shared" si="337"/>
        <v>0</v>
      </c>
      <c r="BL164" s="9">
        <f t="shared" si="337"/>
        <v>0</v>
      </c>
      <c r="BM164" s="9">
        <f t="shared" si="337"/>
        <v>1</v>
      </c>
      <c r="BN164" s="9">
        <f t="shared" si="337"/>
        <v>0</v>
      </c>
      <c r="BO164" s="9">
        <f t="shared" si="337"/>
        <v>0</v>
      </c>
      <c r="BP164" s="9">
        <f t="shared" si="337"/>
        <v>0</v>
      </c>
      <c r="BQ164" s="9">
        <f t="shared" si="337"/>
        <v>1</v>
      </c>
      <c r="BR164" s="9">
        <f t="shared" si="337"/>
        <v>0</v>
      </c>
      <c r="BS164" s="9">
        <f t="shared" si="337"/>
        <v>0</v>
      </c>
      <c r="BT164" s="9">
        <f t="shared" si="337"/>
        <v>0</v>
      </c>
      <c r="BU164" s="9">
        <f t="shared" si="337"/>
        <v>1</v>
      </c>
      <c r="BV164" s="9">
        <f t="shared" ref="BV164:DA164" si="338" xml:space="preserve"> IF( MONTH(BV163) = $F162, 1, 0)</f>
        <v>0</v>
      </c>
      <c r="BW164" s="9">
        <f t="shared" si="338"/>
        <v>0</v>
      </c>
      <c r="BX164" s="9">
        <f t="shared" si="338"/>
        <v>0</v>
      </c>
      <c r="BY164" s="9">
        <f t="shared" si="338"/>
        <v>1</v>
      </c>
      <c r="BZ164" s="9">
        <f t="shared" si="338"/>
        <v>0</v>
      </c>
      <c r="CA164" s="9">
        <f t="shared" si="338"/>
        <v>0</v>
      </c>
      <c r="CB164" s="9">
        <f t="shared" si="338"/>
        <v>0</v>
      </c>
      <c r="CC164" s="9">
        <f t="shared" si="338"/>
        <v>1</v>
      </c>
      <c r="CD164" s="9">
        <f t="shared" si="338"/>
        <v>0</v>
      </c>
      <c r="CE164" s="9">
        <f t="shared" si="338"/>
        <v>0</v>
      </c>
      <c r="CF164" s="9">
        <f t="shared" si="338"/>
        <v>0</v>
      </c>
      <c r="CG164" s="9">
        <f t="shared" si="338"/>
        <v>1</v>
      </c>
      <c r="CH164" s="9">
        <f t="shared" si="338"/>
        <v>0</v>
      </c>
      <c r="CI164" s="9">
        <f t="shared" si="338"/>
        <v>0</v>
      </c>
      <c r="CJ164" s="9">
        <f t="shared" si="338"/>
        <v>0</v>
      </c>
      <c r="CK164" s="9">
        <f t="shared" si="338"/>
        <v>1</v>
      </c>
      <c r="CL164" s="9">
        <f t="shared" si="338"/>
        <v>0</v>
      </c>
      <c r="CM164" s="9">
        <f t="shared" si="338"/>
        <v>0</v>
      </c>
      <c r="CN164" s="9">
        <f t="shared" si="338"/>
        <v>0</v>
      </c>
      <c r="CO164" s="9">
        <f t="shared" si="338"/>
        <v>1</v>
      </c>
      <c r="CP164" s="9">
        <f t="shared" si="338"/>
        <v>0</v>
      </c>
      <c r="CQ164" s="9">
        <f t="shared" si="338"/>
        <v>0</v>
      </c>
      <c r="CR164" s="9">
        <f t="shared" si="338"/>
        <v>0</v>
      </c>
      <c r="CS164" s="9">
        <f t="shared" si="338"/>
        <v>1</v>
      </c>
      <c r="CT164" s="9">
        <f t="shared" si="338"/>
        <v>0</v>
      </c>
      <c r="CU164" s="9">
        <f t="shared" si="338"/>
        <v>0</v>
      </c>
      <c r="CV164" s="9">
        <f t="shared" si="338"/>
        <v>0</v>
      </c>
      <c r="CW164" s="9">
        <f t="shared" si="338"/>
        <v>1</v>
      </c>
      <c r="CX164" s="9">
        <f t="shared" si="338"/>
        <v>0</v>
      </c>
      <c r="CY164" s="9">
        <f t="shared" si="338"/>
        <v>0</v>
      </c>
      <c r="CZ164" s="9">
        <f t="shared" si="338"/>
        <v>0</v>
      </c>
      <c r="DA164" s="9">
        <f t="shared" si="338"/>
        <v>1</v>
      </c>
      <c r="DB164" s="9">
        <f t="shared" ref="DB164:EG164" si="339" xml:space="preserve"> IF( MONTH(DB163) = $F162, 1, 0)</f>
        <v>0</v>
      </c>
      <c r="DC164" s="9">
        <f t="shared" si="339"/>
        <v>0</v>
      </c>
      <c r="DD164" s="9">
        <f t="shared" si="339"/>
        <v>0</v>
      </c>
      <c r="DE164" s="9">
        <f t="shared" si="339"/>
        <v>1</v>
      </c>
      <c r="DF164" s="9">
        <f t="shared" si="339"/>
        <v>0</v>
      </c>
      <c r="DG164" s="9">
        <f t="shared" si="339"/>
        <v>0</v>
      </c>
      <c r="DH164" s="9">
        <f t="shared" si="339"/>
        <v>0</v>
      </c>
      <c r="DI164" s="9">
        <f t="shared" si="339"/>
        <v>1</v>
      </c>
      <c r="DJ164" s="9">
        <f t="shared" si="339"/>
        <v>0</v>
      </c>
      <c r="DK164" s="9">
        <f t="shared" si="339"/>
        <v>0</v>
      </c>
      <c r="DL164" s="9">
        <f t="shared" si="339"/>
        <v>0</v>
      </c>
      <c r="DM164" s="9">
        <f t="shared" si="339"/>
        <v>1</v>
      </c>
      <c r="DN164" s="9">
        <f t="shared" si="339"/>
        <v>0</v>
      </c>
      <c r="DO164" s="9">
        <f t="shared" si="339"/>
        <v>0</v>
      </c>
      <c r="DP164" s="9">
        <f t="shared" si="339"/>
        <v>0</v>
      </c>
      <c r="DQ164" s="9">
        <f t="shared" si="339"/>
        <v>1</v>
      </c>
      <c r="DR164" s="9">
        <f t="shared" si="339"/>
        <v>0</v>
      </c>
      <c r="DS164" s="9">
        <f t="shared" si="339"/>
        <v>0</v>
      </c>
      <c r="DT164" s="9">
        <f t="shared" si="339"/>
        <v>0</v>
      </c>
      <c r="DU164" s="9">
        <f t="shared" si="339"/>
        <v>1</v>
      </c>
      <c r="DV164" s="9">
        <f t="shared" si="339"/>
        <v>0</v>
      </c>
      <c r="DW164" s="9">
        <f t="shared" si="339"/>
        <v>0</v>
      </c>
      <c r="DX164" s="9">
        <f t="shared" si="339"/>
        <v>0</v>
      </c>
      <c r="DY164" s="9">
        <f t="shared" si="339"/>
        <v>1</v>
      </c>
      <c r="DZ164" s="9">
        <f t="shared" si="339"/>
        <v>0</v>
      </c>
      <c r="EA164" s="9">
        <f t="shared" si="339"/>
        <v>0</v>
      </c>
      <c r="EB164" s="9">
        <f t="shared" si="339"/>
        <v>0</v>
      </c>
      <c r="EC164" s="9">
        <f t="shared" si="339"/>
        <v>1</v>
      </c>
      <c r="ED164" s="9">
        <f t="shared" si="339"/>
        <v>0</v>
      </c>
      <c r="EE164" s="9">
        <f t="shared" si="339"/>
        <v>0</v>
      </c>
      <c r="EF164" s="9">
        <f t="shared" si="339"/>
        <v>0</v>
      </c>
      <c r="EG164" s="9">
        <f t="shared" si="339"/>
        <v>1</v>
      </c>
      <c r="EH164" s="9">
        <f t="shared" ref="EH164:FM164" si="340" xml:space="preserve"> IF( MONTH(EH163) = $F162, 1, 0)</f>
        <v>0</v>
      </c>
      <c r="EI164" s="9">
        <f t="shared" si="340"/>
        <v>0</v>
      </c>
      <c r="EJ164" s="9">
        <f t="shared" si="340"/>
        <v>0</v>
      </c>
      <c r="EK164" s="9">
        <f t="shared" si="340"/>
        <v>1</v>
      </c>
      <c r="EL164" s="9">
        <f t="shared" si="340"/>
        <v>0</v>
      </c>
      <c r="EM164" s="9">
        <f t="shared" si="340"/>
        <v>0</v>
      </c>
      <c r="EN164" s="9">
        <f t="shared" si="340"/>
        <v>0</v>
      </c>
      <c r="EO164" s="9">
        <f t="shared" si="340"/>
        <v>1</v>
      </c>
      <c r="EP164" s="9">
        <f t="shared" si="340"/>
        <v>0</v>
      </c>
      <c r="EQ164" s="9">
        <f t="shared" si="340"/>
        <v>0</v>
      </c>
      <c r="ER164" s="9">
        <f t="shared" si="340"/>
        <v>0</v>
      </c>
      <c r="ES164" s="9">
        <f t="shared" si="340"/>
        <v>1</v>
      </c>
      <c r="ET164" s="9">
        <f t="shared" si="340"/>
        <v>0</v>
      </c>
      <c r="EU164" s="9">
        <f t="shared" si="340"/>
        <v>0</v>
      </c>
      <c r="EV164" s="9">
        <f t="shared" si="340"/>
        <v>0</v>
      </c>
      <c r="EW164" s="9">
        <f t="shared" si="340"/>
        <v>1</v>
      </c>
      <c r="EX164" s="9">
        <f t="shared" si="340"/>
        <v>0</v>
      </c>
      <c r="EY164" s="9">
        <f t="shared" si="340"/>
        <v>0</v>
      </c>
      <c r="EZ164" s="9">
        <f t="shared" si="340"/>
        <v>0</v>
      </c>
      <c r="FA164" s="9">
        <f t="shared" si="340"/>
        <v>1</v>
      </c>
      <c r="FB164" s="9">
        <f t="shared" si="340"/>
        <v>0</v>
      </c>
      <c r="FC164" s="9">
        <f t="shared" si="340"/>
        <v>0</v>
      </c>
      <c r="FD164" s="9">
        <f t="shared" si="340"/>
        <v>0</v>
      </c>
      <c r="FE164" s="9">
        <f t="shared" si="340"/>
        <v>1</v>
      </c>
      <c r="FF164" s="9">
        <f t="shared" si="340"/>
        <v>0</v>
      </c>
      <c r="FG164" s="9">
        <f t="shared" si="340"/>
        <v>0</v>
      </c>
      <c r="FH164" s="9">
        <f t="shared" si="340"/>
        <v>0</v>
      </c>
      <c r="FI164" s="9">
        <f t="shared" si="340"/>
        <v>1</v>
      </c>
      <c r="FJ164" s="9">
        <f t="shared" si="340"/>
        <v>0</v>
      </c>
      <c r="FK164" s="9">
        <f t="shared" si="340"/>
        <v>0</v>
      </c>
      <c r="FL164" s="9">
        <f t="shared" si="340"/>
        <v>0</v>
      </c>
      <c r="FM164" s="9">
        <f t="shared" si="340"/>
        <v>1</v>
      </c>
      <c r="FN164" s="9">
        <f t="shared" ref="FN164:GG164" si="341" xml:space="preserve"> IF( MONTH(FN163) = $F162, 1, 0)</f>
        <v>0</v>
      </c>
      <c r="FO164" s="9">
        <f t="shared" si="341"/>
        <v>0</v>
      </c>
      <c r="FP164" s="9">
        <f t="shared" si="341"/>
        <v>0</v>
      </c>
      <c r="FQ164" s="9">
        <f t="shared" si="341"/>
        <v>1</v>
      </c>
      <c r="FR164" s="9">
        <f t="shared" si="341"/>
        <v>0</v>
      </c>
      <c r="FS164" s="9">
        <f t="shared" si="341"/>
        <v>0</v>
      </c>
      <c r="FT164" s="9">
        <f t="shared" si="341"/>
        <v>0</v>
      </c>
      <c r="FU164" s="9">
        <f t="shared" si="341"/>
        <v>1</v>
      </c>
      <c r="FV164" s="9">
        <f t="shared" si="341"/>
        <v>0</v>
      </c>
      <c r="FW164" s="9">
        <f t="shared" si="341"/>
        <v>0</v>
      </c>
      <c r="FX164" s="9">
        <f t="shared" si="341"/>
        <v>0</v>
      </c>
      <c r="FY164" s="9">
        <f t="shared" si="341"/>
        <v>1</v>
      </c>
      <c r="FZ164" s="9">
        <f t="shared" si="341"/>
        <v>0</v>
      </c>
      <c r="GA164" s="9">
        <f t="shared" si="341"/>
        <v>0</v>
      </c>
      <c r="GB164" s="9">
        <f t="shared" si="341"/>
        <v>0</v>
      </c>
      <c r="GC164" s="9">
        <f t="shared" si="341"/>
        <v>1</v>
      </c>
      <c r="GD164" s="9">
        <f t="shared" si="341"/>
        <v>0</v>
      </c>
      <c r="GE164" s="9">
        <f t="shared" si="341"/>
        <v>0</v>
      </c>
      <c r="GF164" s="9">
        <f t="shared" si="341"/>
        <v>0</v>
      </c>
      <c r="GG164" s="9">
        <f t="shared" si="341"/>
        <v>1</v>
      </c>
      <c r="GH164" s="9">
        <f xml:space="preserve"> IF( MONTH(GH163) = $F162, 1, 0)</f>
        <v>0</v>
      </c>
      <c r="GI164" s="9">
        <f xml:space="preserve"> IF( MONTH(GI163) = $F162, 1, 0)</f>
        <v>0</v>
      </c>
      <c r="GJ164" s="9">
        <f xml:space="preserve"> IF( MONTH(GJ163) = $F162, 1, 0)</f>
        <v>0</v>
      </c>
    </row>
    <row r="165" spans="1:192" hidden="1" outlineLevel="2" x14ac:dyDescent="0.35">
      <c r="E165" s="9"/>
      <c r="F165" s="9"/>
      <c r="G165" s="9"/>
      <c r="H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I165" s="9"/>
      <c r="FJ165" s="9"/>
      <c r="FK165" s="9"/>
      <c r="FL165" s="9"/>
      <c r="FM165" s="9"/>
      <c r="FN165" s="9"/>
      <c r="FO165" s="9"/>
      <c r="FP165" s="9"/>
      <c r="FQ165" s="9"/>
      <c r="FR165" s="9"/>
      <c r="FS165" s="9"/>
      <c r="FT165" s="9"/>
      <c r="FU165" s="9"/>
      <c r="FV165" s="9"/>
      <c r="FW165" s="9"/>
      <c r="FX165" s="9"/>
      <c r="FY165" s="9"/>
      <c r="FZ165" s="9"/>
      <c r="GA165" s="9"/>
      <c r="GB165" s="9"/>
      <c r="GC165" s="9"/>
      <c r="GD165" s="9"/>
      <c r="GE165" s="9"/>
      <c r="GF165" s="9"/>
      <c r="GG165" s="9"/>
      <c r="GH165" s="9"/>
      <c r="GI165" s="9"/>
      <c r="GJ165" s="9"/>
    </row>
    <row r="166" spans="1:192" s="478" customFormat="1" hidden="1" outlineLevel="2" x14ac:dyDescent="0.35">
      <c r="A166" s="534"/>
      <c r="B166" s="534"/>
      <c r="C166" s="535"/>
      <c r="D166" s="542"/>
      <c r="E166" s="543" t="str">
        <f xml:space="preserve"> InpC!E$14</f>
        <v>Financial year end date of first model period</v>
      </c>
      <c r="F166" s="543">
        <f xml:space="preserve"> InpC!F$14</f>
        <v>46387</v>
      </c>
      <c r="G166" s="543" t="str">
        <f xml:space="preserve"> InpC!G$14</f>
        <v>date</v>
      </c>
      <c r="H166" s="542"/>
      <c r="I166" s="526"/>
      <c r="J166" s="526"/>
      <c r="K166" s="526"/>
      <c r="L166" s="526"/>
      <c r="M166" s="526"/>
      <c r="N166" s="526"/>
      <c r="O166" s="526"/>
      <c r="P166" s="526"/>
      <c r="Q166" s="526"/>
      <c r="R166" s="526"/>
      <c r="S166" s="526"/>
      <c r="T166" s="526"/>
      <c r="U166" s="526"/>
      <c r="V166" s="526"/>
      <c r="W166" s="526"/>
      <c r="X166" s="526"/>
      <c r="Y166" s="526"/>
      <c r="Z166" s="526"/>
      <c r="AA166" s="526"/>
      <c r="AB166" s="526"/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  <c r="DG166" s="526"/>
      <c r="DH166" s="526"/>
      <c r="DI166" s="526"/>
      <c r="DJ166" s="526"/>
      <c r="DK166" s="526"/>
      <c r="DL166" s="526"/>
      <c r="DM166" s="526"/>
      <c r="DN166" s="526"/>
      <c r="DO166" s="526"/>
      <c r="DP166" s="526"/>
      <c r="DQ166" s="526"/>
      <c r="DR166" s="526"/>
      <c r="DS166" s="526"/>
      <c r="DT166" s="526"/>
      <c r="DU166" s="526"/>
      <c r="DV166" s="526"/>
      <c r="DW166" s="526"/>
      <c r="DX166" s="526"/>
      <c r="DY166" s="526"/>
      <c r="DZ166" s="526"/>
      <c r="EA166" s="526"/>
      <c r="EB166" s="526"/>
      <c r="EC166" s="526"/>
      <c r="ED166" s="526"/>
      <c r="EE166" s="526"/>
      <c r="EF166" s="526"/>
      <c r="EG166" s="526"/>
      <c r="EH166" s="526"/>
      <c r="EI166" s="526"/>
      <c r="EJ166" s="526"/>
      <c r="EK166" s="526"/>
      <c r="EL166" s="526"/>
      <c r="EM166" s="526"/>
      <c r="EN166" s="526"/>
      <c r="EO166" s="526"/>
      <c r="EP166" s="526"/>
      <c r="EQ166" s="526"/>
      <c r="ER166" s="526"/>
      <c r="ES166" s="526"/>
      <c r="ET166" s="526"/>
      <c r="EU166" s="526"/>
      <c r="EV166" s="526"/>
      <c r="EW166" s="526"/>
      <c r="EX166" s="526"/>
      <c r="EY166" s="526"/>
      <c r="EZ166" s="526"/>
      <c r="FA166" s="526"/>
      <c r="FB166" s="526"/>
      <c r="FC166" s="526"/>
      <c r="FD166" s="526"/>
      <c r="FE166" s="526"/>
      <c r="FF166" s="526"/>
      <c r="FG166" s="526"/>
      <c r="FH166" s="526"/>
      <c r="FI166" s="526"/>
      <c r="FJ166" s="526"/>
      <c r="FK166" s="526"/>
      <c r="FL166" s="526"/>
      <c r="FM166" s="526"/>
      <c r="FN166" s="526"/>
      <c r="FO166" s="526"/>
      <c r="FP166" s="526"/>
      <c r="FQ166" s="526"/>
      <c r="FR166" s="526"/>
      <c r="FS166" s="526"/>
      <c r="FT166" s="526"/>
      <c r="FU166" s="526"/>
      <c r="FV166" s="526"/>
      <c r="FW166" s="526"/>
      <c r="FX166" s="526"/>
      <c r="FY166" s="526"/>
      <c r="FZ166" s="526"/>
      <c r="GA166" s="526"/>
      <c r="GB166" s="526"/>
      <c r="GC166" s="526"/>
      <c r="GD166" s="526"/>
      <c r="GE166" s="526"/>
      <c r="GF166" s="526"/>
      <c r="GG166" s="526"/>
      <c r="GH166" s="526"/>
      <c r="GI166" s="526"/>
      <c r="GJ166" s="526"/>
    </row>
    <row r="167" spans="1:192" hidden="1" outlineLevel="2" x14ac:dyDescent="0.35">
      <c r="A167" s="43"/>
      <c r="B167" s="43"/>
      <c r="C167" s="44"/>
      <c r="D167" s="61"/>
      <c r="E167" s="114" t="str">
        <f xml:space="preserve"> InpC!E$141</f>
        <v>Months in year</v>
      </c>
      <c r="F167" s="114">
        <f xml:space="preserve"> InpC!F$141</f>
        <v>12</v>
      </c>
      <c r="G167" s="114" t="str">
        <f xml:space="preserve"> InpC!G$141</f>
        <v>months</v>
      </c>
      <c r="H167" s="114"/>
      <c r="I167" s="122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  <c r="AJ167" s="114"/>
      <c r="AK167" s="114"/>
      <c r="AL167" s="114"/>
      <c r="AM167" s="114"/>
      <c r="AN167" s="114"/>
      <c r="AO167" s="114"/>
      <c r="AP167" s="114"/>
      <c r="AQ167" s="114"/>
      <c r="AR167" s="114"/>
      <c r="AS167" s="114"/>
      <c r="AT167" s="114"/>
      <c r="AU167" s="114"/>
      <c r="AV167" s="114"/>
      <c r="AW167" s="114"/>
      <c r="AX167" s="114"/>
      <c r="AY167" s="114"/>
      <c r="AZ167" s="114"/>
      <c r="BA167" s="114"/>
      <c r="BB167" s="114"/>
      <c r="BC167" s="114"/>
      <c r="BD167" s="114"/>
      <c r="BE167" s="114"/>
      <c r="BF167" s="114"/>
      <c r="BG167" s="114"/>
      <c r="BH167" s="114"/>
      <c r="BI167" s="114"/>
      <c r="BJ167" s="114"/>
      <c r="BK167" s="114"/>
      <c r="BL167" s="114"/>
      <c r="BM167" s="114"/>
      <c r="BN167" s="114"/>
      <c r="BO167" s="114"/>
      <c r="BP167" s="114"/>
      <c r="BQ167" s="114"/>
      <c r="BR167" s="114"/>
      <c r="BS167" s="114"/>
      <c r="BT167" s="114"/>
      <c r="BU167" s="114"/>
      <c r="BV167" s="114"/>
      <c r="BW167" s="114"/>
      <c r="BX167" s="114"/>
      <c r="BY167" s="114"/>
      <c r="BZ167" s="114"/>
      <c r="CA167" s="114"/>
      <c r="CB167" s="114"/>
      <c r="CC167" s="114"/>
      <c r="CD167" s="114"/>
      <c r="CE167" s="114"/>
      <c r="CF167" s="114"/>
      <c r="CG167" s="114"/>
      <c r="CH167" s="114"/>
      <c r="CI167" s="114"/>
      <c r="CJ167" s="114"/>
      <c r="CK167" s="114"/>
      <c r="CL167" s="114"/>
      <c r="CM167" s="114"/>
      <c r="CN167" s="114"/>
      <c r="CO167" s="114"/>
      <c r="CP167" s="114"/>
      <c r="CQ167" s="114"/>
      <c r="CR167" s="114"/>
      <c r="CS167" s="114"/>
      <c r="CT167" s="114"/>
      <c r="CU167" s="114"/>
      <c r="CV167" s="114"/>
      <c r="CW167" s="114"/>
      <c r="CX167" s="114"/>
      <c r="CY167" s="114"/>
      <c r="CZ167" s="114"/>
      <c r="DA167" s="114"/>
      <c r="DB167" s="114"/>
      <c r="DC167" s="114"/>
      <c r="DD167" s="114"/>
      <c r="DE167" s="114"/>
      <c r="DF167" s="114"/>
      <c r="DG167" s="114"/>
      <c r="DH167" s="114"/>
      <c r="DI167" s="114"/>
      <c r="DJ167" s="114"/>
      <c r="DK167" s="114"/>
      <c r="DL167" s="114"/>
      <c r="DM167" s="114"/>
      <c r="DN167" s="114"/>
      <c r="DO167" s="114"/>
      <c r="DP167" s="114"/>
      <c r="DQ167" s="114"/>
      <c r="DR167" s="114"/>
      <c r="DS167" s="114"/>
      <c r="DT167" s="114"/>
      <c r="DU167" s="114"/>
      <c r="DV167" s="114"/>
      <c r="DW167" s="114"/>
      <c r="DX167" s="114"/>
      <c r="DY167" s="114"/>
      <c r="DZ167" s="114"/>
      <c r="EA167" s="114"/>
      <c r="EB167" s="114"/>
      <c r="EC167" s="114"/>
      <c r="ED167" s="114"/>
      <c r="EE167" s="114"/>
      <c r="EF167" s="114"/>
      <c r="EG167" s="114"/>
      <c r="EH167" s="114"/>
      <c r="EI167" s="114"/>
      <c r="EJ167" s="114"/>
      <c r="EK167" s="114"/>
      <c r="EL167" s="114"/>
      <c r="EM167" s="114"/>
      <c r="EN167" s="114"/>
      <c r="EO167" s="114"/>
      <c r="EP167" s="114"/>
      <c r="EQ167" s="114"/>
      <c r="ER167" s="114"/>
      <c r="ES167" s="114"/>
      <c r="ET167" s="114"/>
      <c r="EU167" s="114"/>
      <c r="EV167" s="114"/>
      <c r="EW167" s="114"/>
      <c r="EX167" s="114"/>
      <c r="EY167" s="114"/>
      <c r="EZ167" s="114"/>
      <c r="FA167" s="114"/>
      <c r="FB167" s="114"/>
      <c r="FC167" s="114"/>
      <c r="FD167" s="114"/>
      <c r="FE167" s="114"/>
      <c r="FF167" s="114"/>
      <c r="FG167" s="114"/>
      <c r="FH167" s="114"/>
      <c r="FI167" s="114"/>
      <c r="FJ167" s="114"/>
      <c r="FK167" s="114"/>
      <c r="FL167" s="114"/>
      <c r="FM167" s="114"/>
      <c r="FN167" s="114"/>
      <c r="FO167" s="114"/>
      <c r="FP167" s="114"/>
      <c r="FQ167" s="114"/>
      <c r="FR167" s="114"/>
      <c r="FS167" s="114"/>
      <c r="FT167" s="114"/>
      <c r="FU167" s="114"/>
      <c r="FV167" s="114"/>
      <c r="FW167" s="114"/>
      <c r="FX167" s="114"/>
      <c r="FY167" s="114"/>
      <c r="FZ167" s="114"/>
      <c r="GA167" s="114"/>
      <c r="GB167" s="114"/>
      <c r="GC167" s="114"/>
      <c r="GD167" s="114"/>
      <c r="GE167" s="114"/>
      <c r="GF167" s="114"/>
      <c r="GG167" s="114"/>
      <c r="GH167" s="114"/>
      <c r="GI167" s="114"/>
      <c r="GJ167" s="114"/>
    </row>
    <row r="168" spans="1:192" hidden="1" outlineLevel="2" x14ac:dyDescent="0.35">
      <c r="B168" s="47"/>
      <c r="E168" s="2" t="str">
        <f t="shared" ref="E168:BP168" si="342" xml:space="preserve"> E$16</f>
        <v>First model column flag</v>
      </c>
      <c r="F168" s="2">
        <f t="shared" si="342"/>
        <v>0</v>
      </c>
      <c r="G168" s="2" t="str">
        <f t="shared" si="342"/>
        <v>flag</v>
      </c>
      <c r="H168" s="2">
        <f t="shared" si="342"/>
        <v>1</v>
      </c>
      <c r="I168" s="14">
        <f t="shared" si="342"/>
        <v>0</v>
      </c>
      <c r="J168" s="2">
        <f t="shared" si="342"/>
        <v>1</v>
      </c>
      <c r="K168" s="2">
        <f t="shared" si="342"/>
        <v>0</v>
      </c>
      <c r="L168" s="2">
        <f t="shared" si="342"/>
        <v>0</v>
      </c>
      <c r="M168" s="2">
        <f t="shared" si="342"/>
        <v>0</v>
      </c>
      <c r="N168" s="2">
        <f t="shared" si="342"/>
        <v>0</v>
      </c>
      <c r="O168" s="2">
        <f t="shared" si="342"/>
        <v>0</v>
      </c>
      <c r="P168" s="2">
        <f t="shared" si="342"/>
        <v>0</v>
      </c>
      <c r="Q168" s="2">
        <f t="shared" si="342"/>
        <v>0</v>
      </c>
      <c r="R168" s="2">
        <f t="shared" si="342"/>
        <v>0</v>
      </c>
      <c r="S168" s="2">
        <f t="shared" si="342"/>
        <v>0</v>
      </c>
      <c r="T168" s="2">
        <f t="shared" si="342"/>
        <v>0</v>
      </c>
      <c r="U168" s="2">
        <f t="shared" si="342"/>
        <v>0</v>
      </c>
      <c r="V168" s="2">
        <f t="shared" si="342"/>
        <v>0</v>
      </c>
      <c r="W168" s="2">
        <f t="shared" si="342"/>
        <v>0</v>
      </c>
      <c r="X168" s="2">
        <f t="shared" si="342"/>
        <v>0</v>
      </c>
      <c r="Y168" s="2">
        <f t="shared" si="342"/>
        <v>0</v>
      </c>
      <c r="Z168" s="2">
        <f t="shared" si="342"/>
        <v>0</v>
      </c>
      <c r="AA168" s="2">
        <f t="shared" si="342"/>
        <v>0</v>
      </c>
      <c r="AB168" s="2">
        <f t="shared" si="342"/>
        <v>0</v>
      </c>
      <c r="AC168" s="2">
        <f t="shared" si="342"/>
        <v>0</v>
      </c>
      <c r="AD168" s="2">
        <f t="shared" si="342"/>
        <v>0</v>
      </c>
      <c r="AE168" s="2">
        <f t="shared" si="342"/>
        <v>0</v>
      </c>
      <c r="AF168" s="2">
        <f t="shared" si="342"/>
        <v>0</v>
      </c>
      <c r="AG168" s="2">
        <f t="shared" si="342"/>
        <v>0</v>
      </c>
      <c r="AH168" s="2">
        <f t="shared" si="342"/>
        <v>0</v>
      </c>
      <c r="AI168" s="2">
        <f t="shared" si="342"/>
        <v>0</v>
      </c>
      <c r="AJ168" s="2">
        <f t="shared" si="342"/>
        <v>0</v>
      </c>
      <c r="AK168" s="2">
        <f t="shared" si="342"/>
        <v>0</v>
      </c>
      <c r="AL168" s="2">
        <f t="shared" si="342"/>
        <v>0</v>
      </c>
      <c r="AM168" s="2">
        <f t="shared" si="342"/>
        <v>0</v>
      </c>
      <c r="AN168" s="2">
        <f t="shared" si="342"/>
        <v>0</v>
      </c>
      <c r="AO168" s="2">
        <f t="shared" si="342"/>
        <v>0</v>
      </c>
      <c r="AP168" s="2">
        <f t="shared" si="342"/>
        <v>0</v>
      </c>
      <c r="AQ168" s="2">
        <f t="shared" si="342"/>
        <v>0</v>
      </c>
      <c r="AR168" s="2">
        <f t="shared" si="342"/>
        <v>0</v>
      </c>
      <c r="AS168" s="2">
        <f t="shared" si="342"/>
        <v>0</v>
      </c>
      <c r="AT168" s="2">
        <f t="shared" si="342"/>
        <v>0</v>
      </c>
      <c r="AU168" s="2">
        <f t="shared" si="342"/>
        <v>0</v>
      </c>
      <c r="AV168" s="2">
        <f t="shared" si="342"/>
        <v>0</v>
      </c>
      <c r="AW168" s="2">
        <f t="shared" si="342"/>
        <v>0</v>
      </c>
      <c r="AX168" s="2">
        <f t="shared" si="342"/>
        <v>0</v>
      </c>
      <c r="AY168" s="2">
        <f t="shared" si="342"/>
        <v>0</v>
      </c>
      <c r="AZ168" s="2">
        <f t="shared" si="342"/>
        <v>0</v>
      </c>
      <c r="BA168" s="2">
        <f t="shared" si="342"/>
        <v>0</v>
      </c>
      <c r="BB168" s="2">
        <f t="shared" si="342"/>
        <v>0</v>
      </c>
      <c r="BC168" s="2">
        <f t="shared" si="342"/>
        <v>0</v>
      </c>
      <c r="BD168" s="2">
        <f t="shared" si="342"/>
        <v>0</v>
      </c>
      <c r="BE168" s="2">
        <f t="shared" si="342"/>
        <v>0</v>
      </c>
      <c r="BF168" s="2">
        <f t="shared" si="342"/>
        <v>0</v>
      </c>
      <c r="BG168" s="2">
        <f t="shared" si="342"/>
        <v>0</v>
      </c>
      <c r="BH168" s="2">
        <f t="shared" si="342"/>
        <v>0</v>
      </c>
      <c r="BI168" s="2">
        <f t="shared" si="342"/>
        <v>0</v>
      </c>
      <c r="BJ168" s="2">
        <f t="shared" si="342"/>
        <v>0</v>
      </c>
      <c r="BK168" s="2">
        <f t="shared" si="342"/>
        <v>0</v>
      </c>
      <c r="BL168" s="2">
        <f t="shared" si="342"/>
        <v>0</v>
      </c>
      <c r="BM168" s="2">
        <f t="shared" si="342"/>
        <v>0</v>
      </c>
      <c r="BN168" s="2">
        <f t="shared" si="342"/>
        <v>0</v>
      </c>
      <c r="BO168" s="2">
        <f t="shared" si="342"/>
        <v>0</v>
      </c>
      <c r="BP168" s="2">
        <f t="shared" si="342"/>
        <v>0</v>
      </c>
      <c r="BQ168" s="2">
        <f t="shared" ref="BQ168:EB168" si="343" xml:space="preserve"> BQ$16</f>
        <v>0</v>
      </c>
      <c r="BR168" s="2">
        <f t="shared" si="343"/>
        <v>0</v>
      </c>
      <c r="BS168" s="2">
        <f t="shared" si="343"/>
        <v>0</v>
      </c>
      <c r="BT168" s="2">
        <f t="shared" si="343"/>
        <v>0</v>
      </c>
      <c r="BU168" s="2">
        <f t="shared" si="343"/>
        <v>0</v>
      </c>
      <c r="BV168" s="2">
        <f t="shared" si="343"/>
        <v>0</v>
      </c>
      <c r="BW168" s="2">
        <f t="shared" si="343"/>
        <v>0</v>
      </c>
      <c r="BX168" s="2">
        <f t="shared" si="343"/>
        <v>0</v>
      </c>
      <c r="BY168" s="2">
        <f t="shared" si="343"/>
        <v>0</v>
      </c>
      <c r="BZ168" s="2">
        <f t="shared" si="343"/>
        <v>0</v>
      </c>
      <c r="CA168" s="2">
        <f t="shared" si="343"/>
        <v>0</v>
      </c>
      <c r="CB168" s="2">
        <f t="shared" si="343"/>
        <v>0</v>
      </c>
      <c r="CC168" s="2">
        <f t="shared" si="343"/>
        <v>0</v>
      </c>
      <c r="CD168" s="2">
        <f t="shared" si="343"/>
        <v>0</v>
      </c>
      <c r="CE168" s="2">
        <f t="shared" si="343"/>
        <v>0</v>
      </c>
      <c r="CF168" s="2">
        <f t="shared" si="343"/>
        <v>0</v>
      </c>
      <c r="CG168" s="2">
        <f t="shared" si="343"/>
        <v>0</v>
      </c>
      <c r="CH168" s="2">
        <f t="shared" si="343"/>
        <v>0</v>
      </c>
      <c r="CI168" s="2">
        <f t="shared" si="343"/>
        <v>0</v>
      </c>
      <c r="CJ168" s="2">
        <f t="shared" si="343"/>
        <v>0</v>
      </c>
      <c r="CK168" s="2">
        <f t="shared" si="343"/>
        <v>0</v>
      </c>
      <c r="CL168" s="2">
        <f t="shared" si="343"/>
        <v>0</v>
      </c>
      <c r="CM168" s="2">
        <f t="shared" si="343"/>
        <v>0</v>
      </c>
      <c r="CN168" s="2">
        <f t="shared" si="343"/>
        <v>0</v>
      </c>
      <c r="CO168" s="2">
        <f t="shared" si="343"/>
        <v>0</v>
      </c>
      <c r="CP168" s="2">
        <f t="shared" si="343"/>
        <v>0</v>
      </c>
      <c r="CQ168" s="2">
        <f t="shared" si="343"/>
        <v>0</v>
      </c>
      <c r="CR168" s="2">
        <f t="shared" si="343"/>
        <v>0</v>
      </c>
      <c r="CS168" s="2">
        <f t="shared" si="343"/>
        <v>0</v>
      </c>
      <c r="CT168" s="2">
        <f t="shared" si="343"/>
        <v>0</v>
      </c>
      <c r="CU168" s="2">
        <f t="shared" si="343"/>
        <v>0</v>
      </c>
      <c r="CV168" s="2">
        <f t="shared" si="343"/>
        <v>0</v>
      </c>
      <c r="CW168" s="2">
        <f t="shared" si="343"/>
        <v>0</v>
      </c>
      <c r="CX168" s="2">
        <f t="shared" si="343"/>
        <v>0</v>
      </c>
      <c r="CY168" s="2">
        <f t="shared" si="343"/>
        <v>0</v>
      </c>
      <c r="CZ168" s="2">
        <f t="shared" si="343"/>
        <v>0</v>
      </c>
      <c r="DA168" s="2">
        <f t="shared" si="343"/>
        <v>0</v>
      </c>
      <c r="DB168" s="2">
        <f t="shared" si="343"/>
        <v>0</v>
      </c>
      <c r="DC168" s="2">
        <f t="shared" si="343"/>
        <v>0</v>
      </c>
      <c r="DD168" s="2">
        <f t="shared" si="343"/>
        <v>0</v>
      </c>
      <c r="DE168" s="2">
        <f t="shared" si="343"/>
        <v>0</v>
      </c>
      <c r="DF168" s="2">
        <f t="shared" si="343"/>
        <v>0</v>
      </c>
      <c r="DG168" s="2">
        <f t="shared" si="343"/>
        <v>0</v>
      </c>
      <c r="DH168" s="2">
        <f t="shared" si="343"/>
        <v>0</v>
      </c>
      <c r="DI168" s="2">
        <f t="shared" si="343"/>
        <v>0</v>
      </c>
      <c r="DJ168" s="2">
        <f t="shared" si="343"/>
        <v>0</v>
      </c>
      <c r="DK168" s="2">
        <f t="shared" si="343"/>
        <v>0</v>
      </c>
      <c r="DL168" s="2">
        <f t="shared" si="343"/>
        <v>0</v>
      </c>
      <c r="DM168" s="2">
        <f t="shared" si="343"/>
        <v>0</v>
      </c>
      <c r="DN168" s="2">
        <f t="shared" si="343"/>
        <v>0</v>
      </c>
      <c r="DO168" s="2">
        <f t="shared" si="343"/>
        <v>0</v>
      </c>
      <c r="DP168" s="2">
        <f t="shared" si="343"/>
        <v>0</v>
      </c>
      <c r="DQ168" s="2">
        <f t="shared" si="343"/>
        <v>0</v>
      </c>
      <c r="DR168" s="2">
        <f t="shared" si="343"/>
        <v>0</v>
      </c>
      <c r="DS168" s="2">
        <f t="shared" si="343"/>
        <v>0</v>
      </c>
      <c r="DT168" s="2">
        <f t="shared" si="343"/>
        <v>0</v>
      </c>
      <c r="DU168" s="2">
        <f t="shared" si="343"/>
        <v>0</v>
      </c>
      <c r="DV168" s="2">
        <f t="shared" si="343"/>
        <v>0</v>
      </c>
      <c r="DW168" s="2">
        <f t="shared" si="343"/>
        <v>0</v>
      </c>
      <c r="DX168" s="2">
        <f t="shared" si="343"/>
        <v>0</v>
      </c>
      <c r="DY168" s="2">
        <f t="shared" si="343"/>
        <v>0</v>
      </c>
      <c r="DZ168" s="2">
        <f t="shared" si="343"/>
        <v>0</v>
      </c>
      <c r="EA168" s="2">
        <f t="shared" si="343"/>
        <v>0</v>
      </c>
      <c r="EB168" s="2">
        <f t="shared" si="343"/>
        <v>0</v>
      </c>
      <c r="EC168" s="2">
        <f t="shared" ref="EC168:GJ168" si="344" xml:space="preserve"> EC$16</f>
        <v>0</v>
      </c>
      <c r="ED168" s="2">
        <f t="shared" si="344"/>
        <v>0</v>
      </c>
      <c r="EE168" s="2">
        <f t="shared" si="344"/>
        <v>0</v>
      </c>
      <c r="EF168" s="2">
        <f t="shared" si="344"/>
        <v>0</v>
      </c>
      <c r="EG168" s="2">
        <f t="shared" si="344"/>
        <v>0</v>
      </c>
      <c r="EH168" s="2">
        <f t="shared" si="344"/>
        <v>0</v>
      </c>
      <c r="EI168" s="2">
        <f t="shared" si="344"/>
        <v>0</v>
      </c>
      <c r="EJ168" s="2">
        <f t="shared" si="344"/>
        <v>0</v>
      </c>
      <c r="EK168" s="2">
        <f t="shared" si="344"/>
        <v>0</v>
      </c>
      <c r="EL168" s="2">
        <f t="shared" si="344"/>
        <v>0</v>
      </c>
      <c r="EM168" s="2">
        <f t="shared" si="344"/>
        <v>0</v>
      </c>
      <c r="EN168" s="2">
        <f t="shared" si="344"/>
        <v>0</v>
      </c>
      <c r="EO168" s="2">
        <f t="shared" si="344"/>
        <v>0</v>
      </c>
      <c r="EP168" s="2">
        <f t="shared" si="344"/>
        <v>0</v>
      </c>
      <c r="EQ168" s="2">
        <f t="shared" si="344"/>
        <v>0</v>
      </c>
      <c r="ER168" s="2">
        <f t="shared" si="344"/>
        <v>0</v>
      </c>
      <c r="ES168" s="2">
        <f t="shared" si="344"/>
        <v>0</v>
      </c>
      <c r="ET168" s="2">
        <f t="shared" si="344"/>
        <v>0</v>
      </c>
      <c r="EU168" s="2">
        <f t="shared" si="344"/>
        <v>0</v>
      </c>
      <c r="EV168" s="2">
        <f t="shared" si="344"/>
        <v>0</v>
      </c>
      <c r="EW168" s="2">
        <f t="shared" si="344"/>
        <v>0</v>
      </c>
      <c r="EX168" s="2">
        <f t="shared" si="344"/>
        <v>0</v>
      </c>
      <c r="EY168" s="2">
        <f t="shared" si="344"/>
        <v>0</v>
      </c>
      <c r="EZ168" s="2">
        <f t="shared" si="344"/>
        <v>0</v>
      </c>
      <c r="FA168" s="2">
        <f t="shared" si="344"/>
        <v>0</v>
      </c>
      <c r="FB168" s="2">
        <f t="shared" si="344"/>
        <v>0</v>
      </c>
      <c r="FC168" s="2">
        <f t="shared" si="344"/>
        <v>0</v>
      </c>
      <c r="FD168" s="2">
        <f t="shared" si="344"/>
        <v>0</v>
      </c>
      <c r="FE168" s="2">
        <f t="shared" si="344"/>
        <v>0</v>
      </c>
      <c r="FF168" s="2">
        <f t="shared" si="344"/>
        <v>0</v>
      </c>
      <c r="FG168" s="2">
        <f t="shared" si="344"/>
        <v>0</v>
      </c>
      <c r="FH168" s="2">
        <f t="shared" si="344"/>
        <v>0</v>
      </c>
      <c r="FI168" s="2">
        <f t="shared" si="344"/>
        <v>0</v>
      </c>
      <c r="FJ168" s="2">
        <f t="shared" si="344"/>
        <v>0</v>
      </c>
      <c r="FK168" s="2">
        <f t="shared" si="344"/>
        <v>0</v>
      </c>
      <c r="FL168" s="2">
        <f t="shared" si="344"/>
        <v>0</v>
      </c>
      <c r="FM168" s="2">
        <f t="shared" si="344"/>
        <v>0</v>
      </c>
      <c r="FN168" s="2">
        <f t="shared" si="344"/>
        <v>0</v>
      </c>
      <c r="FO168" s="2">
        <f t="shared" si="344"/>
        <v>0</v>
      </c>
      <c r="FP168" s="2">
        <f t="shared" si="344"/>
        <v>0</v>
      </c>
      <c r="FQ168" s="2">
        <f t="shared" si="344"/>
        <v>0</v>
      </c>
      <c r="FR168" s="2">
        <f t="shared" si="344"/>
        <v>0</v>
      </c>
      <c r="FS168" s="2">
        <f t="shared" si="344"/>
        <v>0</v>
      </c>
      <c r="FT168" s="2">
        <f t="shared" si="344"/>
        <v>0</v>
      </c>
      <c r="FU168" s="2">
        <f t="shared" si="344"/>
        <v>0</v>
      </c>
      <c r="FV168" s="2">
        <f t="shared" si="344"/>
        <v>0</v>
      </c>
      <c r="FW168" s="2">
        <f t="shared" si="344"/>
        <v>0</v>
      </c>
      <c r="FX168" s="2">
        <f t="shared" si="344"/>
        <v>0</v>
      </c>
      <c r="FY168" s="2">
        <f t="shared" si="344"/>
        <v>0</v>
      </c>
      <c r="FZ168" s="2">
        <f t="shared" si="344"/>
        <v>0</v>
      </c>
      <c r="GA168" s="2">
        <f t="shared" si="344"/>
        <v>0</v>
      </c>
      <c r="GB168" s="2">
        <f t="shared" si="344"/>
        <v>0</v>
      </c>
      <c r="GC168" s="2">
        <f t="shared" si="344"/>
        <v>0</v>
      </c>
      <c r="GD168" s="2">
        <f t="shared" si="344"/>
        <v>0</v>
      </c>
      <c r="GE168" s="2">
        <f t="shared" si="344"/>
        <v>0</v>
      </c>
      <c r="GF168" s="2">
        <f t="shared" si="344"/>
        <v>0</v>
      </c>
      <c r="GG168" s="2">
        <f t="shared" si="344"/>
        <v>0</v>
      </c>
      <c r="GH168" s="2">
        <f t="shared" si="344"/>
        <v>0</v>
      </c>
      <c r="GI168" s="2">
        <f t="shared" si="344"/>
        <v>0</v>
      </c>
      <c r="GJ168" s="2">
        <f t="shared" si="344"/>
        <v>0</v>
      </c>
    </row>
    <row r="169" spans="1:192" hidden="1" outlineLevel="2" x14ac:dyDescent="0.35">
      <c r="B169" s="47"/>
      <c r="E169" s="168" t="str">
        <f t="shared" ref="E169:AJ169" si="345" xml:space="preserve"> E$164</f>
        <v>End of financial year flag</v>
      </c>
      <c r="F169" s="168">
        <f t="shared" si="345"/>
        <v>0</v>
      </c>
      <c r="G169" s="168">
        <f t="shared" si="345"/>
        <v>0</v>
      </c>
      <c r="H169" s="168">
        <f t="shared" si="345"/>
        <v>0</v>
      </c>
      <c r="I169" s="168">
        <f t="shared" si="345"/>
        <v>0</v>
      </c>
      <c r="J169" s="168">
        <f t="shared" si="345"/>
        <v>0</v>
      </c>
      <c r="K169" s="168">
        <f t="shared" si="345"/>
        <v>0</v>
      </c>
      <c r="L169" s="168">
        <f t="shared" si="345"/>
        <v>0</v>
      </c>
      <c r="M169" s="168">
        <f t="shared" si="345"/>
        <v>0</v>
      </c>
      <c r="N169" s="168">
        <f t="shared" si="345"/>
        <v>0</v>
      </c>
      <c r="O169" s="168">
        <f t="shared" si="345"/>
        <v>0</v>
      </c>
      <c r="P169" s="168">
        <f t="shared" si="345"/>
        <v>0</v>
      </c>
      <c r="Q169" s="168">
        <f t="shared" si="345"/>
        <v>0</v>
      </c>
      <c r="R169" s="168">
        <f t="shared" si="345"/>
        <v>0</v>
      </c>
      <c r="S169" s="168">
        <f t="shared" si="345"/>
        <v>0</v>
      </c>
      <c r="T169" s="168">
        <f t="shared" si="345"/>
        <v>0</v>
      </c>
      <c r="U169" s="168">
        <f t="shared" si="345"/>
        <v>1</v>
      </c>
      <c r="V169" s="168">
        <f t="shared" si="345"/>
        <v>0</v>
      </c>
      <c r="W169" s="168">
        <f t="shared" si="345"/>
        <v>0</v>
      </c>
      <c r="X169" s="168">
        <f t="shared" si="345"/>
        <v>0</v>
      </c>
      <c r="Y169" s="168">
        <f t="shared" si="345"/>
        <v>0</v>
      </c>
      <c r="Z169" s="168">
        <f t="shared" si="345"/>
        <v>0</v>
      </c>
      <c r="AA169" s="168">
        <f t="shared" si="345"/>
        <v>0</v>
      </c>
      <c r="AB169" s="168">
        <f t="shared" si="345"/>
        <v>0</v>
      </c>
      <c r="AC169" s="168">
        <f t="shared" si="345"/>
        <v>0</v>
      </c>
      <c r="AD169" s="168">
        <f t="shared" si="345"/>
        <v>0</v>
      </c>
      <c r="AE169" s="168">
        <f t="shared" si="345"/>
        <v>0</v>
      </c>
      <c r="AF169" s="168">
        <f t="shared" si="345"/>
        <v>0</v>
      </c>
      <c r="AG169" s="168">
        <f t="shared" si="345"/>
        <v>1</v>
      </c>
      <c r="AH169" s="168">
        <f t="shared" si="345"/>
        <v>0</v>
      </c>
      <c r="AI169" s="168">
        <f t="shared" si="345"/>
        <v>0</v>
      </c>
      <c r="AJ169" s="168">
        <f t="shared" si="345"/>
        <v>0</v>
      </c>
      <c r="AK169" s="168">
        <f t="shared" ref="AK169:BP169" si="346" xml:space="preserve"> AK$164</f>
        <v>0</v>
      </c>
      <c r="AL169" s="168">
        <f t="shared" si="346"/>
        <v>0</v>
      </c>
      <c r="AM169" s="168">
        <f t="shared" si="346"/>
        <v>0</v>
      </c>
      <c r="AN169" s="168">
        <f t="shared" si="346"/>
        <v>0</v>
      </c>
      <c r="AO169" s="168">
        <f t="shared" si="346"/>
        <v>0</v>
      </c>
      <c r="AP169" s="168">
        <f t="shared" si="346"/>
        <v>0</v>
      </c>
      <c r="AQ169" s="168">
        <f t="shared" si="346"/>
        <v>0</v>
      </c>
      <c r="AR169" s="168">
        <f t="shared" si="346"/>
        <v>0</v>
      </c>
      <c r="AS169" s="168">
        <f t="shared" si="346"/>
        <v>1</v>
      </c>
      <c r="AT169" s="168">
        <f t="shared" si="346"/>
        <v>0</v>
      </c>
      <c r="AU169" s="168">
        <f t="shared" si="346"/>
        <v>0</v>
      </c>
      <c r="AV169" s="168">
        <f t="shared" si="346"/>
        <v>0</v>
      </c>
      <c r="AW169" s="168">
        <f t="shared" si="346"/>
        <v>0</v>
      </c>
      <c r="AX169" s="168">
        <f t="shared" si="346"/>
        <v>0</v>
      </c>
      <c r="AY169" s="168">
        <f t="shared" si="346"/>
        <v>0</v>
      </c>
      <c r="AZ169" s="168">
        <f t="shared" si="346"/>
        <v>0</v>
      </c>
      <c r="BA169" s="168">
        <f t="shared" si="346"/>
        <v>0</v>
      </c>
      <c r="BB169" s="168">
        <f t="shared" si="346"/>
        <v>0</v>
      </c>
      <c r="BC169" s="168">
        <f t="shared" si="346"/>
        <v>0</v>
      </c>
      <c r="BD169" s="168">
        <f t="shared" si="346"/>
        <v>0</v>
      </c>
      <c r="BE169" s="168">
        <f t="shared" si="346"/>
        <v>1</v>
      </c>
      <c r="BF169" s="168">
        <f t="shared" si="346"/>
        <v>0</v>
      </c>
      <c r="BG169" s="168">
        <f t="shared" si="346"/>
        <v>0</v>
      </c>
      <c r="BH169" s="168">
        <f t="shared" si="346"/>
        <v>0</v>
      </c>
      <c r="BI169" s="168">
        <f t="shared" si="346"/>
        <v>1</v>
      </c>
      <c r="BJ169" s="168">
        <f t="shared" si="346"/>
        <v>0</v>
      </c>
      <c r="BK169" s="168">
        <f t="shared" si="346"/>
        <v>0</v>
      </c>
      <c r="BL169" s="168">
        <f t="shared" si="346"/>
        <v>0</v>
      </c>
      <c r="BM169" s="168">
        <f t="shared" si="346"/>
        <v>1</v>
      </c>
      <c r="BN169" s="168">
        <f t="shared" si="346"/>
        <v>0</v>
      </c>
      <c r="BO169" s="168">
        <f t="shared" si="346"/>
        <v>0</v>
      </c>
      <c r="BP169" s="168">
        <f t="shared" si="346"/>
        <v>0</v>
      </c>
      <c r="BQ169" s="168">
        <f t="shared" ref="BQ169:CV169" si="347" xml:space="preserve"> BQ$164</f>
        <v>1</v>
      </c>
      <c r="BR169" s="168">
        <f t="shared" si="347"/>
        <v>0</v>
      </c>
      <c r="BS169" s="168">
        <f t="shared" si="347"/>
        <v>0</v>
      </c>
      <c r="BT169" s="168">
        <f t="shared" si="347"/>
        <v>0</v>
      </c>
      <c r="BU169" s="168">
        <f t="shared" si="347"/>
        <v>1</v>
      </c>
      <c r="BV169" s="168">
        <f t="shared" si="347"/>
        <v>0</v>
      </c>
      <c r="BW169" s="168">
        <f t="shared" si="347"/>
        <v>0</v>
      </c>
      <c r="BX169" s="168">
        <f t="shared" si="347"/>
        <v>0</v>
      </c>
      <c r="BY169" s="168">
        <f t="shared" si="347"/>
        <v>1</v>
      </c>
      <c r="BZ169" s="168">
        <f t="shared" si="347"/>
        <v>0</v>
      </c>
      <c r="CA169" s="168">
        <f t="shared" si="347"/>
        <v>0</v>
      </c>
      <c r="CB169" s="168">
        <f t="shared" si="347"/>
        <v>0</v>
      </c>
      <c r="CC169" s="168">
        <f t="shared" si="347"/>
        <v>1</v>
      </c>
      <c r="CD169" s="168">
        <f t="shared" si="347"/>
        <v>0</v>
      </c>
      <c r="CE169" s="168">
        <f t="shared" si="347"/>
        <v>0</v>
      </c>
      <c r="CF169" s="168">
        <f t="shared" si="347"/>
        <v>0</v>
      </c>
      <c r="CG169" s="168">
        <f t="shared" si="347"/>
        <v>1</v>
      </c>
      <c r="CH169" s="168">
        <f t="shared" si="347"/>
        <v>0</v>
      </c>
      <c r="CI169" s="168">
        <f t="shared" si="347"/>
        <v>0</v>
      </c>
      <c r="CJ169" s="168">
        <f t="shared" si="347"/>
        <v>0</v>
      </c>
      <c r="CK169" s="168">
        <f t="shared" si="347"/>
        <v>1</v>
      </c>
      <c r="CL169" s="168">
        <f t="shared" si="347"/>
        <v>0</v>
      </c>
      <c r="CM169" s="168">
        <f t="shared" si="347"/>
        <v>0</v>
      </c>
      <c r="CN169" s="168">
        <f t="shared" si="347"/>
        <v>0</v>
      </c>
      <c r="CO169" s="168">
        <f t="shared" si="347"/>
        <v>1</v>
      </c>
      <c r="CP169" s="168">
        <f t="shared" si="347"/>
        <v>0</v>
      </c>
      <c r="CQ169" s="168">
        <f t="shared" si="347"/>
        <v>0</v>
      </c>
      <c r="CR169" s="168">
        <f t="shared" si="347"/>
        <v>0</v>
      </c>
      <c r="CS169" s="168">
        <f t="shared" si="347"/>
        <v>1</v>
      </c>
      <c r="CT169" s="168">
        <f t="shared" si="347"/>
        <v>0</v>
      </c>
      <c r="CU169" s="168">
        <f t="shared" si="347"/>
        <v>0</v>
      </c>
      <c r="CV169" s="168">
        <f t="shared" si="347"/>
        <v>0</v>
      </c>
      <c r="CW169" s="168">
        <f t="shared" ref="CW169:EB169" si="348" xml:space="preserve"> CW$164</f>
        <v>1</v>
      </c>
      <c r="CX169" s="168">
        <f t="shared" si="348"/>
        <v>0</v>
      </c>
      <c r="CY169" s="168">
        <f t="shared" si="348"/>
        <v>0</v>
      </c>
      <c r="CZ169" s="168">
        <f t="shared" si="348"/>
        <v>0</v>
      </c>
      <c r="DA169" s="168">
        <f t="shared" si="348"/>
        <v>1</v>
      </c>
      <c r="DB169" s="168">
        <f t="shared" si="348"/>
        <v>0</v>
      </c>
      <c r="DC169" s="168">
        <f t="shared" si="348"/>
        <v>0</v>
      </c>
      <c r="DD169" s="168">
        <f t="shared" si="348"/>
        <v>0</v>
      </c>
      <c r="DE169" s="168">
        <f t="shared" si="348"/>
        <v>1</v>
      </c>
      <c r="DF169" s="168">
        <f t="shared" si="348"/>
        <v>0</v>
      </c>
      <c r="DG169" s="168">
        <f t="shared" si="348"/>
        <v>0</v>
      </c>
      <c r="DH169" s="168">
        <f t="shared" si="348"/>
        <v>0</v>
      </c>
      <c r="DI169" s="168">
        <f t="shared" si="348"/>
        <v>1</v>
      </c>
      <c r="DJ169" s="168">
        <f t="shared" si="348"/>
        <v>0</v>
      </c>
      <c r="DK169" s="168">
        <f t="shared" si="348"/>
        <v>0</v>
      </c>
      <c r="DL169" s="168">
        <f t="shared" si="348"/>
        <v>0</v>
      </c>
      <c r="DM169" s="168">
        <f t="shared" si="348"/>
        <v>1</v>
      </c>
      <c r="DN169" s="168">
        <f t="shared" si="348"/>
        <v>0</v>
      </c>
      <c r="DO169" s="168">
        <f t="shared" si="348"/>
        <v>0</v>
      </c>
      <c r="DP169" s="168">
        <f t="shared" si="348"/>
        <v>0</v>
      </c>
      <c r="DQ169" s="168">
        <f t="shared" si="348"/>
        <v>1</v>
      </c>
      <c r="DR169" s="168">
        <f t="shared" si="348"/>
        <v>0</v>
      </c>
      <c r="DS169" s="168">
        <f t="shared" si="348"/>
        <v>0</v>
      </c>
      <c r="DT169" s="168">
        <f t="shared" si="348"/>
        <v>0</v>
      </c>
      <c r="DU169" s="168">
        <f t="shared" si="348"/>
        <v>1</v>
      </c>
      <c r="DV169" s="168">
        <f t="shared" si="348"/>
        <v>0</v>
      </c>
      <c r="DW169" s="168">
        <f t="shared" si="348"/>
        <v>0</v>
      </c>
      <c r="DX169" s="168">
        <f t="shared" si="348"/>
        <v>0</v>
      </c>
      <c r="DY169" s="168">
        <f t="shared" si="348"/>
        <v>1</v>
      </c>
      <c r="DZ169" s="168">
        <f t="shared" si="348"/>
        <v>0</v>
      </c>
      <c r="EA169" s="168">
        <f t="shared" si="348"/>
        <v>0</v>
      </c>
      <c r="EB169" s="168">
        <f t="shared" si="348"/>
        <v>0</v>
      </c>
      <c r="EC169" s="168">
        <f t="shared" ref="EC169:FH169" si="349" xml:space="preserve"> EC$164</f>
        <v>1</v>
      </c>
      <c r="ED169" s="168">
        <f t="shared" si="349"/>
        <v>0</v>
      </c>
      <c r="EE169" s="168">
        <f t="shared" si="349"/>
        <v>0</v>
      </c>
      <c r="EF169" s="168">
        <f t="shared" si="349"/>
        <v>0</v>
      </c>
      <c r="EG169" s="168">
        <f t="shared" si="349"/>
        <v>1</v>
      </c>
      <c r="EH169" s="168">
        <f t="shared" si="349"/>
        <v>0</v>
      </c>
      <c r="EI169" s="168">
        <f t="shared" si="349"/>
        <v>0</v>
      </c>
      <c r="EJ169" s="168">
        <f t="shared" si="349"/>
        <v>0</v>
      </c>
      <c r="EK169" s="168">
        <f t="shared" si="349"/>
        <v>1</v>
      </c>
      <c r="EL169" s="168">
        <f t="shared" si="349"/>
        <v>0</v>
      </c>
      <c r="EM169" s="168">
        <f t="shared" si="349"/>
        <v>0</v>
      </c>
      <c r="EN169" s="168">
        <f t="shared" si="349"/>
        <v>0</v>
      </c>
      <c r="EO169" s="168">
        <f t="shared" si="349"/>
        <v>1</v>
      </c>
      <c r="EP169" s="168">
        <f t="shared" si="349"/>
        <v>0</v>
      </c>
      <c r="EQ169" s="168">
        <f t="shared" si="349"/>
        <v>0</v>
      </c>
      <c r="ER169" s="168">
        <f t="shared" si="349"/>
        <v>0</v>
      </c>
      <c r="ES169" s="168">
        <f t="shared" si="349"/>
        <v>1</v>
      </c>
      <c r="ET169" s="168">
        <f t="shared" si="349"/>
        <v>0</v>
      </c>
      <c r="EU169" s="168">
        <f t="shared" si="349"/>
        <v>0</v>
      </c>
      <c r="EV169" s="168">
        <f t="shared" si="349"/>
        <v>0</v>
      </c>
      <c r="EW169" s="168">
        <f t="shared" si="349"/>
        <v>1</v>
      </c>
      <c r="EX169" s="168">
        <f t="shared" si="349"/>
        <v>0</v>
      </c>
      <c r="EY169" s="168">
        <f t="shared" si="349"/>
        <v>0</v>
      </c>
      <c r="EZ169" s="168">
        <f t="shared" si="349"/>
        <v>0</v>
      </c>
      <c r="FA169" s="168">
        <f t="shared" si="349"/>
        <v>1</v>
      </c>
      <c r="FB169" s="168">
        <f t="shared" si="349"/>
        <v>0</v>
      </c>
      <c r="FC169" s="168">
        <f t="shared" si="349"/>
        <v>0</v>
      </c>
      <c r="FD169" s="168">
        <f t="shared" si="349"/>
        <v>0</v>
      </c>
      <c r="FE169" s="168">
        <f t="shared" si="349"/>
        <v>1</v>
      </c>
      <c r="FF169" s="168">
        <f t="shared" si="349"/>
        <v>0</v>
      </c>
      <c r="FG169" s="168">
        <f t="shared" si="349"/>
        <v>0</v>
      </c>
      <c r="FH169" s="168">
        <f t="shared" si="349"/>
        <v>0</v>
      </c>
      <c r="FI169" s="168">
        <f t="shared" ref="FI169:GJ169" si="350" xml:space="preserve"> FI$164</f>
        <v>1</v>
      </c>
      <c r="FJ169" s="168">
        <f t="shared" si="350"/>
        <v>0</v>
      </c>
      <c r="FK169" s="168">
        <f t="shared" si="350"/>
        <v>0</v>
      </c>
      <c r="FL169" s="168">
        <f t="shared" si="350"/>
        <v>0</v>
      </c>
      <c r="FM169" s="168">
        <f t="shared" si="350"/>
        <v>1</v>
      </c>
      <c r="FN169" s="168">
        <f t="shared" si="350"/>
        <v>0</v>
      </c>
      <c r="FO169" s="168">
        <f t="shared" si="350"/>
        <v>0</v>
      </c>
      <c r="FP169" s="168">
        <f t="shared" si="350"/>
        <v>0</v>
      </c>
      <c r="FQ169" s="168">
        <f t="shared" si="350"/>
        <v>1</v>
      </c>
      <c r="FR169" s="168">
        <f t="shared" si="350"/>
        <v>0</v>
      </c>
      <c r="FS169" s="168">
        <f t="shared" si="350"/>
        <v>0</v>
      </c>
      <c r="FT169" s="168">
        <f t="shared" si="350"/>
        <v>0</v>
      </c>
      <c r="FU169" s="168">
        <f t="shared" si="350"/>
        <v>1</v>
      </c>
      <c r="FV169" s="168">
        <f t="shared" si="350"/>
        <v>0</v>
      </c>
      <c r="FW169" s="168">
        <f t="shared" si="350"/>
        <v>0</v>
      </c>
      <c r="FX169" s="168">
        <f t="shared" si="350"/>
        <v>0</v>
      </c>
      <c r="FY169" s="168">
        <f t="shared" si="350"/>
        <v>1</v>
      </c>
      <c r="FZ169" s="168">
        <f t="shared" si="350"/>
        <v>0</v>
      </c>
      <c r="GA169" s="168">
        <f t="shared" si="350"/>
        <v>0</v>
      </c>
      <c r="GB169" s="168">
        <f t="shared" si="350"/>
        <v>0</v>
      </c>
      <c r="GC169" s="168">
        <f t="shared" si="350"/>
        <v>1</v>
      </c>
      <c r="GD169" s="168">
        <f t="shared" si="350"/>
        <v>0</v>
      </c>
      <c r="GE169" s="168">
        <f t="shared" si="350"/>
        <v>0</v>
      </c>
      <c r="GF169" s="168">
        <f t="shared" si="350"/>
        <v>0</v>
      </c>
      <c r="GG169" s="168">
        <f t="shared" si="350"/>
        <v>1</v>
      </c>
      <c r="GH169" s="168">
        <f t="shared" si="350"/>
        <v>0</v>
      </c>
      <c r="GI169" s="168">
        <f t="shared" si="350"/>
        <v>0</v>
      </c>
      <c r="GJ169" s="168">
        <f t="shared" si="350"/>
        <v>0</v>
      </c>
    </row>
    <row r="170" spans="1:192" hidden="1" outlineLevel="2" x14ac:dyDescent="0.35">
      <c r="E170" s="9" t="s">
        <v>160</v>
      </c>
      <c r="F170" s="9"/>
      <c r="G170" s="9" t="s">
        <v>6</v>
      </c>
      <c r="H170" s="9"/>
      <c r="J170" s="121">
        <f t="shared" ref="J170:AO170" si="351" xml:space="preserve"> IF( J168 = 1, $F166, IF( I169 = 1, EOMONTH(I170, 12), I170))</f>
        <v>46387</v>
      </c>
      <c r="K170" s="121">
        <f t="shared" si="351"/>
        <v>46387</v>
      </c>
      <c r="L170" s="121">
        <f t="shared" si="351"/>
        <v>46387</v>
      </c>
      <c r="M170" s="121">
        <f t="shared" si="351"/>
        <v>46387</v>
      </c>
      <c r="N170" s="121">
        <f t="shared" si="351"/>
        <v>46387</v>
      </c>
      <c r="O170" s="121">
        <f t="shared" si="351"/>
        <v>46387</v>
      </c>
      <c r="P170" s="121">
        <f t="shared" si="351"/>
        <v>46387</v>
      </c>
      <c r="Q170" s="121">
        <f t="shared" si="351"/>
        <v>46387</v>
      </c>
      <c r="R170" s="121">
        <f t="shared" si="351"/>
        <v>46387</v>
      </c>
      <c r="S170" s="121">
        <f t="shared" si="351"/>
        <v>46387</v>
      </c>
      <c r="T170" s="121">
        <f t="shared" si="351"/>
        <v>46387</v>
      </c>
      <c r="U170" s="121">
        <f t="shared" si="351"/>
        <v>46387</v>
      </c>
      <c r="V170" s="121">
        <f t="shared" si="351"/>
        <v>46752</v>
      </c>
      <c r="W170" s="121">
        <f t="shared" si="351"/>
        <v>46752</v>
      </c>
      <c r="X170" s="121">
        <f t="shared" si="351"/>
        <v>46752</v>
      </c>
      <c r="Y170" s="121">
        <f t="shared" si="351"/>
        <v>46752</v>
      </c>
      <c r="Z170" s="121">
        <f t="shared" si="351"/>
        <v>46752</v>
      </c>
      <c r="AA170" s="121">
        <f t="shared" si="351"/>
        <v>46752</v>
      </c>
      <c r="AB170" s="121">
        <f t="shared" si="351"/>
        <v>46752</v>
      </c>
      <c r="AC170" s="121">
        <f t="shared" si="351"/>
        <v>46752</v>
      </c>
      <c r="AD170" s="121">
        <f t="shared" si="351"/>
        <v>46752</v>
      </c>
      <c r="AE170" s="121">
        <f t="shared" si="351"/>
        <v>46752</v>
      </c>
      <c r="AF170" s="121">
        <f t="shared" si="351"/>
        <v>46752</v>
      </c>
      <c r="AG170" s="121">
        <f t="shared" si="351"/>
        <v>46752</v>
      </c>
      <c r="AH170" s="121">
        <f t="shared" si="351"/>
        <v>47118</v>
      </c>
      <c r="AI170" s="121">
        <f t="shared" si="351"/>
        <v>47118</v>
      </c>
      <c r="AJ170" s="121">
        <f t="shared" si="351"/>
        <v>47118</v>
      </c>
      <c r="AK170" s="121">
        <f t="shared" si="351"/>
        <v>47118</v>
      </c>
      <c r="AL170" s="121">
        <f t="shared" si="351"/>
        <v>47118</v>
      </c>
      <c r="AM170" s="121">
        <f t="shared" si="351"/>
        <v>47118</v>
      </c>
      <c r="AN170" s="121">
        <f t="shared" si="351"/>
        <v>47118</v>
      </c>
      <c r="AO170" s="121">
        <f t="shared" si="351"/>
        <v>47118</v>
      </c>
      <c r="AP170" s="121">
        <f t="shared" ref="AP170:BU170" si="352" xml:space="preserve"> IF( AP168 = 1, $F166, IF( AO169 = 1, EOMONTH(AO170, 12), AO170))</f>
        <v>47118</v>
      </c>
      <c r="AQ170" s="121">
        <f t="shared" si="352"/>
        <v>47118</v>
      </c>
      <c r="AR170" s="121">
        <f t="shared" si="352"/>
        <v>47118</v>
      </c>
      <c r="AS170" s="121">
        <f t="shared" si="352"/>
        <v>47118</v>
      </c>
      <c r="AT170" s="121">
        <f t="shared" si="352"/>
        <v>47483</v>
      </c>
      <c r="AU170" s="121">
        <f t="shared" si="352"/>
        <v>47483</v>
      </c>
      <c r="AV170" s="121">
        <f t="shared" si="352"/>
        <v>47483</v>
      </c>
      <c r="AW170" s="121">
        <f t="shared" si="352"/>
        <v>47483</v>
      </c>
      <c r="AX170" s="121">
        <f t="shared" si="352"/>
        <v>47483</v>
      </c>
      <c r="AY170" s="121">
        <f t="shared" si="352"/>
        <v>47483</v>
      </c>
      <c r="AZ170" s="121">
        <f t="shared" si="352"/>
        <v>47483</v>
      </c>
      <c r="BA170" s="121">
        <f t="shared" si="352"/>
        <v>47483</v>
      </c>
      <c r="BB170" s="121">
        <f t="shared" si="352"/>
        <v>47483</v>
      </c>
      <c r="BC170" s="121">
        <f t="shared" si="352"/>
        <v>47483</v>
      </c>
      <c r="BD170" s="121">
        <f t="shared" si="352"/>
        <v>47483</v>
      </c>
      <c r="BE170" s="121">
        <f t="shared" si="352"/>
        <v>47483</v>
      </c>
      <c r="BF170" s="121">
        <f t="shared" si="352"/>
        <v>47848</v>
      </c>
      <c r="BG170" s="121">
        <f t="shared" si="352"/>
        <v>47848</v>
      </c>
      <c r="BH170" s="121">
        <f t="shared" si="352"/>
        <v>47848</v>
      </c>
      <c r="BI170" s="121">
        <f t="shared" si="352"/>
        <v>47848</v>
      </c>
      <c r="BJ170" s="121">
        <f t="shared" si="352"/>
        <v>48213</v>
      </c>
      <c r="BK170" s="121">
        <f t="shared" si="352"/>
        <v>48213</v>
      </c>
      <c r="BL170" s="121">
        <f t="shared" si="352"/>
        <v>48213</v>
      </c>
      <c r="BM170" s="121">
        <f t="shared" si="352"/>
        <v>48213</v>
      </c>
      <c r="BN170" s="121">
        <f t="shared" si="352"/>
        <v>48579</v>
      </c>
      <c r="BO170" s="121">
        <f t="shared" si="352"/>
        <v>48579</v>
      </c>
      <c r="BP170" s="121">
        <f t="shared" si="352"/>
        <v>48579</v>
      </c>
      <c r="BQ170" s="121">
        <f t="shared" si="352"/>
        <v>48579</v>
      </c>
      <c r="BR170" s="121">
        <f t="shared" si="352"/>
        <v>48944</v>
      </c>
      <c r="BS170" s="121">
        <f t="shared" si="352"/>
        <v>48944</v>
      </c>
      <c r="BT170" s="121">
        <f t="shared" si="352"/>
        <v>48944</v>
      </c>
      <c r="BU170" s="121">
        <f t="shared" si="352"/>
        <v>48944</v>
      </c>
      <c r="BV170" s="121">
        <f t="shared" ref="BV170:DA170" si="353" xml:space="preserve"> IF( BV168 = 1, $F166, IF( BU169 = 1, EOMONTH(BU170, 12), BU170))</f>
        <v>49309</v>
      </c>
      <c r="BW170" s="121">
        <f t="shared" si="353"/>
        <v>49309</v>
      </c>
      <c r="BX170" s="121">
        <f t="shared" si="353"/>
        <v>49309</v>
      </c>
      <c r="BY170" s="121">
        <f t="shared" si="353"/>
        <v>49309</v>
      </c>
      <c r="BZ170" s="121">
        <f t="shared" si="353"/>
        <v>49674</v>
      </c>
      <c r="CA170" s="121">
        <f t="shared" si="353"/>
        <v>49674</v>
      </c>
      <c r="CB170" s="121">
        <f t="shared" si="353"/>
        <v>49674</v>
      </c>
      <c r="CC170" s="121">
        <f t="shared" si="353"/>
        <v>49674</v>
      </c>
      <c r="CD170" s="121">
        <f t="shared" si="353"/>
        <v>50040</v>
      </c>
      <c r="CE170" s="121">
        <f t="shared" si="353"/>
        <v>50040</v>
      </c>
      <c r="CF170" s="121">
        <f t="shared" si="353"/>
        <v>50040</v>
      </c>
      <c r="CG170" s="121">
        <f t="shared" si="353"/>
        <v>50040</v>
      </c>
      <c r="CH170" s="121">
        <f t="shared" si="353"/>
        <v>50405</v>
      </c>
      <c r="CI170" s="121">
        <f t="shared" si="353"/>
        <v>50405</v>
      </c>
      <c r="CJ170" s="121">
        <f t="shared" si="353"/>
        <v>50405</v>
      </c>
      <c r="CK170" s="121">
        <f t="shared" si="353"/>
        <v>50405</v>
      </c>
      <c r="CL170" s="121">
        <f t="shared" si="353"/>
        <v>50770</v>
      </c>
      <c r="CM170" s="121">
        <f t="shared" si="353"/>
        <v>50770</v>
      </c>
      <c r="CN170" s="121">
        <f t="shared" si="353"/>
        <v>50770</v>
      </c>
      <c r="CO170" s="121">
        <f t="shared" si="353"/>
        <v>50770</v>
      </c>
      <c r="CP170" s="121">
        <f t="shared" si="353"/>
        <v>51135</v>
      </c>
      <c r="CQ170" s="121">
        <f t="shared" si="353"/>
        <v>51135</v>
      </c>
      <c r="CR170" s="121">
        <f t="shared" si="353"/>
        <v>51135</v>
      </c>
      <c r="CS170" s="121">
        <f t="shared" si="353"/>
        <v>51135</v>
      </c>
      <c r="CT170" s="121">
        <f t="shared" si="353"/>
        <v>51501</v>
      </c>
      <c r="CU170" s="121">
        <f t="shared" si="353"/>
        <v>51501</v>
      </c>
      <c r="CV170" s="121">
        <f t="shared" si="353"/>
        <v>51501</v>
      </c>
      <c r="CW170" s="121">
        <f t="shared" si="353"/>
        <v>51501</v>
      </c>
      <c r="CX170" s="121">
        <f t="shared" si="353"/>
        <v>51866</v>
      </c>
      <c r="CY170" s="121">
        <f t="shared" si="353"/>
        <v>51866</v>
      </c>
      <c r="CZ170" s="121">
        <f t="shared" si="353"/>
        <v>51866</v>
      </c>
      <c r="DA170" s="121">
        <f t="shared" si="353"/>
        <v>51866</v>
      </c>
      <c r="DB170" s="121">
        <f t="shared" ref="DB170:EG170" si="354" xml:space="preserve"> IF( DB168 = 1, $F166, IF( DA169 = 1, EOMONTH(DA170, 12), DA170))</f>
        <v>52231</v>
      </c>
      <c r="DC170" s="121">
        <f t="shared" si="354"/>
        <v>52231</v>
      </c>
      <c r="DD170" s="121">
        <f t="shared" si="354"/>
        <v>52231</v>
      </c>
      <c r="DE170" s="121">
        <f t="shared" si="354"/>
        <v>52231</v>
      </c>
      <c r="DF170" s="121">
        <f t="shared" si="354"/>
        <v>52596</v>
      </c>
      <c r="DG170" s="121">
        <f t="shared" si="354"/>
        <v>52596</v>
      </c>
      <c r="DH170" s="121">
        <f t="shared" si="354"/>
        <v>52596</v>
      </c>
      <c r="DI170" s="121">
        <f t="shared" si="354"/>
        <v>52596</v>
      </c>
      <c r="DJ170" s="121">
        <f t="shared" si="354"/>
        <v>52962</v>
      </c>
      <c r="DK170" s="121">
        <f t="shared" si="354"/>
        <v>52962</v>
      </c>
      <c r="DL170" s="121">
        <f t="shared" si="354"/>
        <v>52962</v>
      </c>
      <c r="DM170" s="121">
        <f t="shared" si="354"/>
        <v>52962</v>
      </c>
      <c r="DN170" s="121">
        <f t="shared" si="354"/>
        <v>53327</v>
      </c>
      <c r="DO170" s="121">
        <f t="shared" si="354"/>
        <v>53327</v>
      </c>
      <c r="DP170" s="121">
        <f t="shared" si="354"/>
        <v>53327</v>
      </c>
      <c r="DQ170" s="121">
        <f t="shared" si="354"/>
        <v>53327</v>
      </c>
      <c r="DR170" s="121">
        <f t="shared" si="354"/>
        <v>53692</v>
      </c>
      <c r="DS170" s="121">
        <f t="shared" si="354"/>
        <v>53692</v>
      </c>
      <c r="DT170" s="121">
        <f t="shared" si="354"/>
        <v>53692</v>
      </c>
      <c r="DU170" s="121">
        <f t="shared" si="354"/>
        <v>53692</v>
      </c>
      <c r="DV170" s="121">
        <f t="shared" si="354"/>
        <v>54057</v>
      </c>
      <c r="DW170" s="121">
        <f t="shared" si="354"/>
        <v>54057</v>
      </c>
      <c r="DX170" s="121">
        <f t="shared" si="354"/>
        <v>54057</v>
      </c>
      <c r="DY170" s="121">
        <f t="shared" si="354"/>
        <v>54057</v>
      </c>
      <c r="DZ170" s="121">
        <f t="shared" si="354"/>
        <v>54423</v>
      </c>
      <c r="EA170" s="121">
        <f t="shared" si="354"/>
        <v>54423</v>
      </c>
      <c r="EB170" s="121">
        <f t="shared" si="354"/>
        <v>54423</v>
      </c>
      <c r="EC170" s="121">
        <f t="shared" si="354"/>
        <v>54423</v>
      </c>
      <c r="ED170" s="121">
        <f t="shared" si="354"/>
        <v>54788</v>
      </c>
      <c r="EE170" s="121">
        <f t="shared" si="354"/>
        <v>54788</v>
      </c>
      <c r="EF170" s="121">
        <f t="shared" si="354"/>
        <v>54788</v>
      </c>
      <c r="EG170" s="121">
        <f t="shared" si="354"/>
        <v>54788</v>
      </c>
      <c r="EH170" s="121">
        <f t="shared" ref="EH170:FM170" si="355" xml:space="preserve"> IF( EH168 = 1, $F166, IF( EG169 = 1, EOMONTH(EG170, 12), EG170))</f>
        <v>55153</v>
      </c>
      <c r="EI170" s="121">
        <f t="shared" si="355"/>
        <v>55153</v>
      </c>
      <c r="EJ170" s="121">
        <f t="shared" si="355"/>
        <v>55153</v>
      </c>
      <c r="EK170" s="121">
        <f t="shared" si="355"/>
        <v>55153</v>
      </c>
      <c r="EL170" s="121">
        <f t="shared" si="355"/>
        <v>55518</v>
      </c>
      <c r="EM170" s="121">
        <f t="shared" si="355"/>
        <v>55518</v>
      </c>
      <c r="EN170" s="121">
        <f t="shared" si="355"/>
        <v>55518</v>
      </c>
      <c r="EO170" s="121">
        <f t="shared" si="355"/>
        <v>55518</v>
      </c>
      <c r="EP170" s="121">
        <f t="shared" si="355"/>
        <v>55884</v>
      </c>
      <c r="EQ170" s="121">
        <f t="shared" si="355"/>
        <v>55884</v>
      </c>
      <c r="ER170" s="121">
        <f t="shared" si="355"/>
        <v>55884</v>
      </c>
      <c r="ES170" s="121">
        <f t="shared" si="355"/>
        <v>55884</v>
      </c>
      <c r="ET170" s="121">
        <f t="shared" si="355"/>
        <v>56249</v>
      </c>
      <c r="EU170" s="121">
        <f t="shared" si="355"/>
        <v>56249</v>
      </c>
      <c r="EV170" s="121">
        <f t="shared" si="355"/>
        <v>56249</v>
      </c>
      <c r="EW170" s="121">
        <f t="shared" si="355"/>
        <v>56249</v>
      </c>
      <c r="EX170" s="121">
        <f t="shared" si="355"/>
        <v>56614</v>
      </c>
      <c r="EY170" s="121">
        <f t="shared" si="355"/>
        <v>56614</v>
      </c>
      <c r="EZ170" s="121">
        <f t="shared" si="355"/>
        <v>56614</v>
      </c>
      <c r="FA170" s="121">
        <f t="shared" si="355"/>
        <v>56614</v>
      </c>
      <c r="FB170" s="121">
        <f t="shared" si="355"/>
        <v>56979</v>
      </c>
      <c r="FC170" s="121">
        <f t="shared" si="355"/>
        <v>56979</v>
      </c>
      <c r="FD170" s="121">
        <f t="shared" si="355"/>
        <v>56979</v>
      </c>
      <c r="FE170" s="121">
        <f t="shared" si="355"/>
        <v>56979</v>
      </c>
      <c r="FF170" s="121">
        <f t="shared" si="355"/>
        <v>57345</v>
      </c>
      <c r="FG170" s="121">
        <f t="shared" si="355"/>
        <v>57345</v>
      </c>
      <c r="FH170" s="121">
        <f t="shared" si="355"/>
        <v>57345</v>
      </c>
      <c r="FI170" s="121">
        <f t="shared" si="355"/>
        <v>57345</v>
      </c>
      <c r="FJ170" s="121">
        <f t="shared" si="355"/>
        <v>57710</v>
      </c>
      <c r="FK170" s="121">
        <f t="shared" si="355"/>
        <v>57710</v>
      </c>
      <c r="FL170" s="121">
        <f t="shared" si="355"/>
        <v>57710</v>
      </c>
      <c r="FM170" s="121">
        <f t="shared" si="355"/>
        <v>57710</v>
      </c>
      <c r="FN170" s="121">
        <f t="shared" ref="FN170:GG170" si="356" xml:space="preserve"> IF( FN168 = 1, $F166, IF( FM169 = 1, EOMONTH(FM170, 12), FM170))</f>
        <v>58075</v>
      </c>
      <c r="FO170" s="121">
        <f t="shared" si="356"/>
        <v>58075</v>
      </c>
      <c r="FP170" s="121">
        <f t="shared" si="356"/>
        <v>58075</v>
      </c>
      <c r="FQ170" s="121">
        <f t="shared" si="356"/>
        <v>58075</v>
      </c>
      <c r="FR170" s="121">
        <f t="shared" si="356"/>
        <v>58440</v>
      </c>
      <c r="FS170" s="121">
        <f t="shared" si="356"/>
        <v>58440</v>
      </c>
      <c r="FT170" s="121">
        <f t="shared" si="356"/>
        <v>58440</v>
      </c>
      <c r="FU170" s="121">
        <f t="shared" si="356"/>
        <v>58440</v>
      </c>
      <c r="FV170" s="121">
        <f t="shared" si="356"/>
        <v>58806</v>
      </c>
      <c r="FW170" s="121">
        <f t="shared" si="356"/>
        <v>58806</v>
      </c>
      <c r="FX170" s="121">
        <f t="shared" si="356"/>
        <v>58806</v>
      </c>
      <c r="FY170" s="121">
        <f t="shared" si="356"/>
        <v>58806</v>
      </c>
      <c r="FZ170" s="121">
        <f t="shared" si="356"/>
        <v>59171</v>
      </c>
      <c r="GA170" s="121">
        <f t="shared" si="356"/>
        <v>59171</v>
      </c>
      <c r="GB170" s="121">
        <f t="shared" si="356"/>
        <v>59171</v>
      </c>
      <c r="GC170" s="121">
        <f t="shared" si="356"/>
        <v>59171</v>
      </c>
      <c r="GD170" s="121">
        <f t="shared" si="356"/>
        <v>59536</v>
      </c>
      <c r="GE170" s="121">
        <f t="shared" si="356"/>
        <v>59536</v>
      </c>
      <c r="GF170" s="121">
        <f t="shared" si="356"/>
        <v>59536</v>
      </c>
      <c r="GG170" s="121">
        <f t="shared" si="356"/>
        <v>59536</v>
      </c>
      <c r="GH170" s="121">
        <f xml:space="preserve"> IF( GH168 = 1, $F166, IF( GG169 = 1, EOMONTH(GG170, 12), GG170))</f>
        <v>59901</v>
      </c>
      <c r="GI170" s="121">
        <f xml:space="preserve"> IF( GI168 = 1, $F166, IF( GH169 = 1, EOMONTH(GH170, 12), GH170))</f>
        <v>59901</v>
      </c>
      <c r="GJ170" s="121">
        <f xml:space="preserve"> IF( GJ168 = 1, $F166, IF( GI169 = 1, EOMONTH(GI170, 12), GI170))</f>
        <v>59901</v>
      </c>
    </row>
    <row r="171" spans="1:192" hidden="1" outlineLevel="2" x14ac:dyDescent="0.35">
      <c r="E171" s="9"/>
      <c r="F171" s="9"/>
      <c r="G171" s="9"/>
      <c r="H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  <c r="FJ171" s="9"/>
      <c r="FK171" s="9"/>
      <c r="FL171" s="9"/>
      <c r="FM171" s="9"/>
      <c r="FN171" s="9"/>
      <c r="FO171" s="9"/>
      <c r="FP171" s="9"/>
      <c r="FQ171" s="9"/>
      <c r="FR171" s="9"/>
      <c r="FS171" s="9"/>
      <c r="FT171" s="9"/>
      <c r="FU171" s="9"/>
      <c r="FV171" s="9"/>
      <c r="FW171" s="9"/>
      <c r="FX171" s="9"/>
      <c r="FY171" s="9"/>
      <c r="FZ171" s="9"/>
      <c r="GA171" s="9"/>
      <c r="GB171" s="9"/>
      <c r="GC171" s="9"/>
      <c r="GD171" s="9"/>
      <c r="GE171" s="9"/>
      <c r="GF171" s="9"/>
      <c r="GG171" s="9"/>
      <c r="GH171" s="9"/>
      <c r="GI171" s="9"/>
      <c r="GJ171" s="9"/>
    </row>
    <row r="172" spans="1:192" hidden="1" outlineLevel="2" x14ac:dyDescent="0.35">
      <c r="E172" s="124" t="str">
        <f t="shared" ref="E172:AJ172" si="357" xml:space="preserve"> E$170</f>
        <v>Financial year end applicable to period</v>
      </c>
      <c r="F172" s="124">
        <f t="shared" si="357"/>
        <v>0</v>
      </c>
      <c r="G172" s="124" t="str">
        <f t="shared" si="357"/>
        <v>date</v>
      </c>
      <c r="H172" s="124">
        <f t="shared" si="357"/>
        <v>0</v>
      </c>
      <c r="I172" s="124">
        <f t="shared" si="357"/>
        <v>0</v>
      </c>
      <c r="J172" s="124">
        <f t="shared" si="357"/>
        <v>46387</v>
      </c>
      <c r="K172" s="124">
        <f t="shared" si="357"/>
        <v>46387</v>
      </c>
      <c r="L172" s="124">
        <f t="shared" si="357"/>
        <v>46387</v>
      </c>
      <c r="M172" s="124">
        <f t="shared" si="357"/>
        <v>46387</v>
      </c>
      <c r="N172" s="124">
        <f t="shared" si="357"/>
        <v>46387</v>
      </c>
      <c r="O172" s="124">
        <f t="shared" si="357"/>
        <v>46387</v>
      </c>
      <c r="P172" s="124">
        <f t="shared" si="357"/>
        <v>46387</v>
      </c>
      <c r="Q172" s="124">
        <f t="shared" si="357"/>
        <v>46387</v>
      </c>
      <c r="R172" s="124">
        <f t="shared" si="357"/>
        <v>46387</v>
      </c>
      <c r="S172" s="124">
        <f t="shared" si="357"/>
        <v>46387</v>
      </c>
      <c r="T172" s="124">
        <f t="shared" si="357"/>
        <v>46387</v>
      </c>
      <c r="U172" s="124">
        <f t="shared" si="357"/>
        <v>46387</v>
      </c>
      <c r="V172" s="124">
        <f t="shared" si="357"/>
        <v>46752</v>
      </c>
      <c r="W172" s="124">
        <f t="shared" si="357"/>
        <v>46752</v>
      </c>
      <c r="X172" s="124">
        <f t="shared" si="357"/>
        <v>46752</v>
      </c>
      <c r="Y172" s="124">
        <f t="shared" si="357"/>
        <v>46752</v>
      </c>
      <c r="Z172" s="124">
        <f t="shared" si="357"/>
        <v>46752</v>
      </c>
      <c r="AA172" s="124">
        <f t="shared" si="357"/>
        <v>46752</v>
      </c>
      <c r="AB172" s="124">
        <f t="shared" si="357"/>
        <v>46752</v>
      </c>
      <c r="AC172" s="124">
        <f t="shared" si="357"/>
        <v>46752</v>
      </c>
      <c r="AD172" s="124">
        <f t="shared" si="357"/>
        <v>46752</v>
      </c>
      <c r="AE172" s="124">
        <f t="shared" si="357"/>
        <v>46752</v>
      </c>
      <c r="AF172" s="124">
        <f t="shared" si="357"/>
        <v>46752</v>
      </c>
      <c r="AG172" s="124">
        <f t="shared" si="357"/>
        <v>46752</v>
      </c>
      <c r="AH172" s="124">
        <f t="shared" si="357"/>
        <v>47118</v>
      </c>
      <c r="AI172" s="124">
        <f t="shared" si="357"/>
        <v>47118</v>
      </c>
      <c r="AJ172" s="124">
        <f t="shared" si="357"/>
        <v>47118</v>
      </c>
      <c r="AK172" s="124">
        <f t="shared" ref="AK172:BP172" si="358" xml:space="preserve"> AK$170</f>
        <v>47118</v>
      </c>
      <c r="AL172" s="124">
        <f t="shared" si="358"/>
        <v>47118</v>
      </c>
      <c r="AM172" s="124">
        <f t="shared" si="358"/>
        <v>47118</v>
      </c>
      <c r="AN172" s="124">
        <f t="shared" si="358"/>
        <v>47118</v>
      </c>
      <c r="AO172" s="124">
        <f t="shared" si="358"/>
        <v>47118</v>
      </c>
      <c r="AP172" s="124">
        <f t="shared" si="358"/>
        <v>47118</v>
      </c>
      <c r="AQ172" s="124">
        <f t="shared" si="358"/>
        <v>47118</v>
      </c>
      <c r="AR172" s="124">
        <f t="shared" si="358"/>
        <v>47118</v>
      </c>
      <c r="AS172" s="124">
        <f t="shared" si="358"/>
        <v>47118</v>
      </c>
      <c r="AT172" s="124">
        <f t="shared" si="358"/>
        <v>47483</v>
      </c>
      <c r="AU172" s="124">
        <f t="shared" si="358"/>
        <v>47483</v>
      </c>
      <c r="AV172" s="124">
        <f t="shared" si="358"/>
        <v>47483</v>
      </c>
      <c r="AW172" s="124">
        <f t="shared" si="358"/>
        <v>47483</v>
      </c>
      <c r="AX172" s="124">
        <f t="shared" si="358"/>
        <v>47483</v>
      </c>
      <c r="AY172" s="124">
        <f t="shared" si="358"/>
        <v>47483</v>
      </c>
      <c r="AZ172" s="124">
        <f t="shared" si="358"/>
        <v>47483</v>
      </c>
      <c r="BA172" s="124">
        <f t="shared" si="358"/>
        <v>47483</v>
      </c>
      <c r="BB172" s="124">
        <f t="shared" si="358"/>
        <v>47483</v>
      </c>
      <c r="BC172" s="124">
        <f t="shared" si="358"/>
        <v>47483</v>
      </c>
      <c r="BD172" s="124">
        <f t="shared" si="358"/>
        <v>47483</v>
      </c>
      <c r="BE172" s="124">
        <f t="shared" si="358"/>
        <v>47483</v>
      </c>
      <c r="BF172" s="124">
        <f t="shared" si="358"/>
        <v>47848</v>
      </c>
      <c r="BG172" s="124">
        <f t="shared" si="358"/>
        <v>47848</v>
      </c>
      <c r="BH172" s="124">
        <f t="shared" si="358"/>
        <v>47848</v>
      </c>
      <c r="BI172" s="124">
        <f t="shared" si="358"/>
        <v>47848</v>
      </c>
      <c r="BJ172" s="124">
        <f t="shared" si="358"/>
        <v>48213</v>
      </c>
      <c r="BK172" s="124">
        <f t="shared" si="358"/>
        <v>48213</v>
      </c>
      <c r="BL172" s="124">
        <f t="shared" si="358"/>
        <v>48213</v>
      </c>
      <c r="BM172" s="124">
        <f t="shared" si="358"/>
        <v>48213</v>
      </c>
      <c r="BN172" s="124">
        <f t="shared" si="358"/>
        <v>48579</v>
      </c>
      <c r="BO172" s="124">
        <f t="shared" si="358"/>
        <v>48579</v>
      </c>
      <c r="BP172" s="124">
        <f t="shared" si="358"/>
        <v>48579</v>
      </c>
      <c r="BQ172" s="124">
        <f t="shared" ref="BQ172:CV172" si="359" xml:space="preserve"> BQ$170</f>
        <v>48579</v>
      </c>
      <c r="BR172" s="124">
        <f t="shared" si="359"/>
        <v>48944</v>
      </c>
      <c r="BS172" s="124">
        <f t="shared" si="359"/>
        <v>48944</v>
      </c>
      <c r="BT172" s="124">
        <f t="shared" si="359"/>
        <v>48944</v>
      </c>
      <c r="BU172" s="124">
        <f t="shared" si="359"/>
        <v>48944</v>
      </c>
      <c r="BV172" s="124">
        <f t="shared" si="359"/>
        <v>49309</v>
      </c>
      <c r="BW172" s="124">
        <f t="shared" si="359"/>
        <v>49309</v>
      </c>
      <c r="BX172" s="124">
        <f t="shared" si="359"/>
        <v>49309</v>
      </c>
      <c r="BY172" s="124">
        <f t="shared" si="359"/>
        <v>49309</v>
      </c>
      <c r="BZ172" s="124">
        <f t="shared" si="359"/>
        <v>49674</v>
      </c>
      <c r="CA172" s="124">
        <f t="shared" si="359"/>
        <v>49674</v>
      </c>
      <c r="CB172" s="124">
        <f t="shared" si="359"/>
        <v>49674</v>
      </c>
      <c r="CC172" s="124">
        <f t="shared" si="359"/>
        <v>49674</v>
      </c>
      <c r="CD172" s="124">
        <f t="shared" si="359"/>
        <v>50040</v>
      </c>
      <c r="CE172" s="124">
        <f t="shared" si="359"/>
        <v>50040</v>
      </c>
      <c r="CF172" s="124">
        <f t="shared" si="359"/>
        <v>50040</v>
      </c>
      <c r="CG172" s="124">
        <f t="shared" si="359"/>
        <v>50040</v>
      </c>
      <c r="CH172" s="124">
        <f t="shared" si="359"/>
        <v>50405</v>
      </c>
      <c r="CI172" s="124">
        <f t="shared" si="359"/>
        <v>50405</v>
      </c>
      <c r="CJ172" s="124">
        <f t="shared" si="359"/>
        <v>50405</v>
      </c>
      <c r="CK172" s="124">
        <f t="shared" si="359"/>
        <v>50405</v>
      </c>
      <c r="CL172" s="124">
        <f t="shared" si="359"/>
        <v>50770</v>
      </c>
      <c r="CM172" s="124">
        <f t="shared" si="359"/>
        <v>50770</v>
      </c>
      <c r="CN172" s="124">
        <f t="shared" si="359"/>
        <v>50770</v>
      </c>
      <c r="CO172" s="124">
        <f t="shared" si="359"/>
        <v>50770</v>
      </c>
      <c r="CP172" s="124">
        <f t="shared" si="359"/>
        <v>51135</v>
      </c>
      <c r="CQ172" s="124">
        <f t="shared" si="359"/>
        <v>51135</v>
      </c>
      <c r="CR172" s="124">
        <f t="shared" si="359"/>
        <v>51135</v>
      </c>
      <c r="CS172" s="124">
        <f t="shared" si="359"/>
        <v>51135</v>
      </c>
      <c r="CT172" s="124">
        <f t="shared" si="359"/>
        <v>51501</v>
      </c>
      <c r="CU172" s="124">
        <f t="shared" si="359"/>
        <v>51501</v>
      </c>
      <c r="CV172" s="124">
        <f t="shared" si="359"/>
        <v>51501</v>
      </c>
      <c r="CW172" s="124">
        <f t="shared" ref="CW172:EB172" si="360" xml:space="preserve"> CW$170</f>
        <v>51501</v>
      </c>
      <c r="CX172" s="124">
        <f t="shared" si="360"/>
        <v>51866</v>
      </c>
      <c r="CY172" s="124">
        <f t="shared" si="360"/>
        <v>51866</v>
      </c>
      <c r="CZ172" s="124">
        <f t="shared" si="360"/>
        <v>51866</v>
      </c>
      <c r="DA172" s="124">
        <f t="shared" si="360"/>
        <v>51866</v>
      </c>
      <c r="DB172" s="124">
        <f t="shared" si="360"/>
        <v>52231</v>
      </c>
      <c r="DC172" s="124">
        <f t="shared" si="360"/>
        <v>52231</v>
      </c>
      <c r="DD172" s="124">
        <f t="shared" si="360"/>
        <v>52231</v>
      </c>
      <c r="DE172" s="124">
        <f t="shared" si="360"/>
        <v>52231</v>
      </c>
      <c r="DF172" s="124">
        <f t="shared" si="360"/>
        <v>52596</v>
      </c>
      <c r="DG172" s="124">
        <f t="shared" si="360"/>
        <v>52596</v>
      </c>
      <c r="DH172" s="124">
        <f t="shared" si="360"/>
        <v>52596</v>
      </c>
      <c r="DI172" s="124">
        <f t="shared" si="360"/>
        <v>52596</v>
      </c>
      <c r="DJ172" s="124">
        <f t="shared" si="360"/>
        <v>52962</v>
      </c>
      <c r="DK172" s="124">
        <f t="shared" si="360"/>
        <v>52962</v>
      </c>
      <c r="DL172" s="124">
        <f t="shared" si="360"/>
        <v>52962</v>
      </c>
      <c r="DM172" s="124">
        <f t="shared" si="360"/>
        <v>52962</v>
      </c>
      <c r="DN172" s="124">
        <f t="shared" si="360"/>
        <v>53327</v>
      </c>
      <c r="DO172" s="124">
        <f t="shared" si="360"/>
        <v>53327</v>
      </c>
      <c r="DP172" s="124">
        <f t="shared" si="360"/>
        <v>53327</v>
      </c>
      <c r="DQ172" s="124">
        <f t="shared" si="360"/>
        <v>53327</v>
      </c>
      <c r="DR172" s="124">
        <f t="shared" si="360"/>
        <v>53692</v>
      </c>
      <c r="DS172" s="124">
        <f t="shared" si="360"/>
        <v>53692</v>
      </c>
      <c r="DT172" s="124">
        <f t="shared" si="360"/>
        <v>53692</v>
      </c>
      <c r="DU172" s="124">
        <f t="shared" si="360"/>
        <v>53692</v>
      </c>
      <c r="DV172" s="124">
        <f t="shared" si="360"/>
        <v>54057</v>
      </c>
      <c r="DW172" s="124">
        <f t="shared" si="360"/>
        <v>54057</v>
      </c>
      <c r="DX172" s="124">
        <f t="shared" si="360"/>
        <v>54057</v>
      </c>
      <c r="DY172" s="124">
        <f t="shared" si="360"/>
        <v>54057</v>
      </c>
      <c r="DZ172" s="124">
        <f t="shared" si="360"/>
        <v>54423</v>
      </c>
      <c r="EA172" s="124">
        <f t="shared" si="360"/>
        <v>54423</v>
      </c>
      <c r="EB172" s="124">
        <f t="shared" si="360"/>
        <v>54423</v>
      </c>
      <c r="EC172" s="124">
        <f t="shared" ref="EC172:FH172" si="361" xml:space="preserve"> EC$170</f>
        <v>54423</v>
      </c>
      <c r="ED172" s="124">
        <f t="shared" si="361"/>
        <v>54788</v>
      </c>
      <c r="EE172" s="124">
        <f t="shared" si="361"/>
        <v>54788</v>
      </c>
      <c r="EF172" s="124">
        <f t="shared" si="361"/>
        <v>54788</v>
      </c>
      <c r="EG172" s="124">
        <f t="shared" si="361"/>
        <v>54788</v>
      </c>
      <c r="EH172" s="124">
        <f t="shared" si="361"/>
        <v>55153</v>
      </c>
      <c r="EI172" s="124">
        <f t="shared" si="361"/>
        <v>55153</v>
      </c>
      <c r="EJ172" s="124">
        <f t="shared" si="361"/>
        <v>55153</v>
      </c>
      <c r="EK172" s="124">
        <f t="shared" si="361"/>
        <v>55153</v>
      </c>
      <c r="EL172" s="124">
        <f t="shared" si="361"/>
        <v>55518</v>
      </c>
      <c r="EM172" s="124">
        <f t="shared" si="361"/>
        <v>55518</v>
      </c>
      <c r="EN172" s="124">
        <f t="shared" si="361"/>
        <v>55518</v>
      </c>
      <c r="EO172" s="124">
        <f t="shared" si="361"/>
        <v>55518</v>
      </c>
      <c r="EP172" s="124">
        <f t="shared" si="361"/>
        <v>55884</v>
      </c>
      <c r="EQ172" s="124">
        <f t="shared" si="361"/>
        <v>55884</v>
      </c>
      <c r="ER172" s="124">
        <f t="shared" si="361"/>
        <v>55884</v>
      </c>
      <c r="ES172" s="124">
        <f t="shared" si="361"/>
        <v>55884</v>
      </c>
      <c r="ET172" s="124">
        <f t="shared" si="361"/>
        <v>56249</v>
      </c>
      <c r="EU172" s="124">
        <f t="shared" si="361"/>
        <v>56249</v>
      </c>
      <c r="EV172" s="124">
        <f t="shared" si="361"/>
        <v>56249</v>
      </c>
      <c r="EW172" s="124">
        <f t="shared" si="361"/>
        <v>56249</v>
      </c>
      <c r="EX172" s="124">
        <f t="shared" si="361"/>
        <v>56614</v>
      </c>
      <c r="EY172" s="124">
        <f t="shared" si="361"/>
        <v>56614</v>
      </c>
      <c r="EZ172" s="124">
        <f t="shared" si="361"/>
        <v>56614</v>
      </c>
      <c r="FA172" s="124">
        <f t="shared" si="361"/>
        <v>56614</v>
      </c>
      <c r="FB172" s="124">
        <f t="shared" si="361"/>
        <v>56979</v>
      </c>
      <c r="FC172" s="124">
        <f t="shared" si="361"/>
        <v>56979</v>
      </c>
      <c r="FD172" s="124">
        <f t="shared" si="361"/>
        <v>56979</v>
      </c>
      <c r="FE172" s="124">
        <f t="shared" si="361"/>
        <v>56979</v>
      </c>
      <c r="FF172" s="124">
        <f t="shared" si="361"/>
        <v>57345</v>
      </c>
      <c r="FG172" s="124">
        <f t="shared" si="361"/>
        <v>57345</v>
      </c>
      <c r="FH172" s="124">
        <f t="shared" si="361"/>
        <v>57345</v>
      </c>
      <c r="FI172" s="124">
        <f t="shared" ref="FI172:GJ172" si="362" xml:space="preserve"> FI$170</f>
        <v>57345</v>
      </c>
      <c r="FJ172" s="124">
        <f t="shared" si="362"/>
        <v>57710</v>
      </c>
      <c r="FK172" s="124">
        <f t="shared" si="362"/>
        <v>57710</v>
      </c>
      <c r="FL172" s="124">
        <f t="shared" si="362"/>
        <v>57710</v>
      </c>
      <c r="FM172" s="124">
        <f t="shared" si="362"/>
        <v>57710</v>
      </c>
      <c r="FN172" s="124">
        <f t="shared" si="362"/>
        <v>58075</v>
      </c>
      <c r="FO172" s="124">
        <f t="shared" si="362"/>
        <v>58075</v>
      </c>
      <c r="FP172" s="124">
        <f t="shared" si="362"/>
        <v>58075</v>
      </c>
      <c r="FQ172" s="124">
        <f t="shared" si="362"/>
        <v>58075</v>
      </c>
      <c r="FR172" s="124">
        <f t="shared" si="362"/>
        <v>58440</v>
      </c>
      <c r="FS172" s="124">
        <f t="shared" si="362"/>
        <v>58440</v>
      </c>
      <c r="FT172" s="124">
        <f t="shared" si="362"/>
        <v>58440</v>
      </c>
      <c r="FU172" s="124">
        <f t="shared" si="362"/>
        <v>58440</v>
      </c>
      <c r="FV172" s="124">
        <f t="shared" si="362"/>
        <v>58806</v>
      </c>
      <c r="FW172" s="124">
        <f t="shared" si="362"/>
        <v>58806</v>
      </c>
      <c r="FX172" s="124">
        <f t="shared" si="362"/>
        <v>58806</v>
      </c>
      <c r="FY172" s="124">
        <f t="shared" si="362"/>
        <v>58806</v>
      </c>
      <c r="FZ172" s="124">
        <f t="shared" si="362"/>
        <v>59171</v>
      </c>
      <c r="GA172" s="124">
        <f t="shared" si="362"/>
        <v>59171</v>
      </c>
      <c r="GB172" s="124">
        <f t="shared" si="362"/>
        <v>59171</v>
      </c>
      <c r="GC172" s="124">
        <f t="shared" si="362"/>
        <v>59171</v>
      </c>
      <c r="GD172" s="124">
        <f t="shared" si="362"/>
        <v>59536</v>
      </c>
      <c r="GE172" s="124">
        <f t="shared" si="362"/>
        <v>59536</v>
      </c>
      <c r="GF172" s="124">
        <f t="shared" si="362"/>
        <v>59536</v>
      </c>
      <c r="GG172" s="124">
        <f t="shared" si="362"/>
        <v>59536</v>
      </c>
      <c r="GH172" s="124">
        <f t="shared" si="362"/>
        <v>59901</v>
      </c>
      <c r="GI172" s="124">
        <f t="shared" si="362"/>
        <v>59901</v>
      </c>
      <c r="GJ172" s="124">
        <f t="shared" si="362"/>
        <v>59901</v>
      </c>
    </row>
    <row r="173" spans="1:192" hidden="1" outlineLevel="2" x14ac:dyDescent="0.35">
      <c r="A173" s="131"/>
      <c r="B173" s="131"/>
      <c r="C173" s="132"/>
      <c r="D173" s="133"/>
      <c r="E173" s="134" t="s">
        <v>161</v>
      </c>
      <c r="F173" s="134"/>
      <c r="G173" s="134" t="s">
        <v>15</v>
      </c>
      <c r="H173" s="134"/>
      <c r="I173" s="134"/>
      <c r="J173" s="134">
        <f xml:space="preserve"> YEAR(J172)</f>
        <v>2026</v>
      </c>
      <c r="K173" s="134">
        <f t="shared" ref="K173:BV173" si="363" xml:space="preserve"> YEAR(K172)</f>
        <v>2026</v>
      </c>
      <c r="L173" s="134">
        <f t="shared" si="363"/>
        <v>2026</v>
      </c>
      <c r="M173" s="134">
        <f t="shared" si="363"/>
        <v>2026</v>
      </c>
      <c r="N173" s="134">
        <f t="shared" si="363"/>
        <v>2026</v>
      </c>
      <c r="O173" s="134">
        <f t="shared" si="363"/>
        <v>2026</v>
      </c>
      <c r="P173" s="134">
        <f t="shared" si="363"/>
        <v>2026</v>
      </c>
      <c r="Q173" s="134">
        <f t="shared" si="363"/>
        <v>2026</v>
      </c>
      <c r="R173" s="134">
        <f t="shared" si="363"/>
        <v>2026</v>
      </c>
      <c r="S173" s="134">
        <f t="shared" si="363"/>
        <v>2026</v>
      </c>
      <c r="T173" s="134">
        <f t="shared" si="363"/>
        <v>2026</v>
      </c>
      <c r="U173" s="134">
        <f t="shared" si="363"/>
        <v>2026</v>
      </c>
      <c r="V173" s="134">
        <f t="shared" si="363"/>
        <v>2027</v>
      </c>
      <c r="W173" s="134">
        <f t="shared" si="363"/>
        <v>2027</v>
      </c>
      <c r="X173" s="134">
        <f t="shared" si="363"/>
        <v>2027</v>
      </c>
      <c r="Y173" s="134">
        <f t="shared" si="363"/>
        <v>2027</v>
      </c>
      <c r="Z173" s="134">
        <f t="shared" si="363"/>
        <v>2027</v>
      </c>
      <c r="AA173" s="134">
        <f t="shared" si="363"/>
        <v>2027</v>
      </c>
      <c r="AB173" s="134">
        <f t="shared" si="363"/>
        <v>2027</v>
      </c>
      <c r="AC173" s="134">
        <f t="shared" si="363"/>
        <v>2027</v>
      </c>
      <c r="AD173" s="134">
        <f t="shared" si="363"/>
        <v>2027</v>
      </c>
      <c r="AE173" s="134">
        <f t="shared" si="363"/>
        <v>2027</v>
      </c>
      <c r="AF173" s="134">
        <f t="shared" si="363"/>
        <v>2027</v>
      </c>
      <c r="AG173" s="134">
        <f t="shared" si="363"/>
        <v>2027</v>
      </c>
      <c r="AH173" s="134">
        <f t="shared" si="363"/>
        <v>2028</v>
      </c>
      <c r="AI173" s="134">
        <f t="shared" si="363"/>
        <v>2028</v>
      </c>
      <c r="AJ173" s="134">
        <f t="shared" si="363"/>
        <v>2028</v>
      </c>
      <c r="AK173" s="134">
        <f t="shared" si="363"/>
        <v>2028</v>
      </c>
      <c r="AL173" s="134">
        <f t="shared" si="363"/>
        <v>2028</v>
      </c>
      <c r="AM173" s="134">
        <f t="shared" si="363"/>
        <v>2028</v>
      </c>
      <c r="AN173" s="134">
        <f t="shared" si="363"/>
        <v>2028</v>
      </c>
      <c r="AO173" s="134">
        <f t="shared" si="363"/>
        <v>2028</v>
      </c>
      <c r="AP173" s="134">
        <f t="shared" si="363"/>
        <v>2028</v>
      </c>
      <c r="AQ173" s="134">
        <f t="shared" si="363"/>
        <v>2028</v>
      </c>
      <c r="AR173" s="134">
        <f t="shared" si="363"/>
        <v>2028</v>
      </c>
      <c r="AS173" s="134">
        <f t="shared" si="363"/>
        <v>2028</v>
      </c>
      <c r="AT173" s="134">
        <f t="shared" si="363"/>
        <v>2029</v>
      </c>
      <c r="AU173" s="134">
        <f t="shared" si="363"/>
        <v>2029</v>
      </c>
      <c r="AV173" s="134">
        <f t="shared" si="363"/>
        <v>2029</v>
      </c>
      <c r="AW173" s="134">
        <f t="shared" si="363"/>
        <v>2029</v>
      </c>
      <c r="AX173" s="134">
        <f t="shared" si="363"/>
        <v>2029</v>
      </c>
      <c r="AY173" s="134">
        <f t="shared" si="363"/>
        <v>2029</v>
      </c>
      <c r="AZ173" s="134">
        <f t="shared" si="363"/>
        <v>2029</v>
      </c>
      <c r="BA173" s="134">
        <f t="shared" si="363"/>
        <v>2029</v>
      </c>
      <c r="BB173" s="134">
        <f t="shared" si="363"/>
        <v>2029</v>
      </c>
      <c r="BC173" s="134">
        <f t="shared" si="363"/>
        <v>2029</v>
      </c>
      <c r="BD173" s="134">
        <f t="shared" si="363"/>
        <v>2029</v>
      </c>
      <c r="BE173" s="134">
        <f t="shared" si="363"/>
        <v>2029</v>
      </c>
      <c r="BF173" s="134">
        <f t="shared" si="363"/>
        <v>2030</v>
      </c>
      <c r="BG173" s="134">
        <f t="shared" si="363"/>
        <v>2030</v>
      </c>
      <c r="BH173" s="134">
        <f t="shared" si="363"/>
        <v>2030</v>
      </c>
      <c r="BI173" s="134">
        <f t="shared" si="363"/>
        <v>2030</v>
      </c>
      <c r="BJ173" s="134">
        <f t="shared" si="363"/>
        <v>2031</v>
      </c>
      <c r="BK173" s="134">
        <f t="shared" si="363"/>
        <v>2031</v>
      </c>
      <c r="BL173" s="134">
        <f t="shared" si="363"/>
        <v>2031</v>
      </c>
      <c r="BM173" s="134">
        <f t="shared" si="363"/>
        <v>2031</v>
      </c>
      <c r="BN173" s="134">
        <f t="shared" si="363"/>
        <v>2032</v>
      </c>
      <c r="BO173" s="134">
        <f t="shared" si="363"/>
        <v>2032</v>
      </c>
      <c r="BP173" s="134">
        <f t="shared" si="363"/>
        <v>2032</v>
      </c>
      <c r="BQ173" s="134">
        <f t="shared" si="363"/>
        <v>2032</v>
      </c>
      <c r="BR173" s="134">
        <f t="shared" si="363"/>
        <v>2033</v>
      </c>
      <c r="BS173" s="134">
        <f t="shared" si="363"/>
        <v>2033</v>
      </c>
      <c r="BT173" s="134">
        <f t="shared" si="363"/>
        <v>2033</v>
      </c>
      <c r="BU173" s="134">
        <f t="shared" si="363"/>
        <v>2033</v>
      </c>
      <c r="BV173" s="134">
        <f t="shared" si="363"/>
        <v>2034</v>
      </c>
      <c r="BW173" s="134">
        <f t="shared" ref="BW173:EH173" si="364" xml:space="preserve"> YEAR(BW172)</f>
        <v>2034</v>
      </c>
      <c r="BX173" s="134">
        <f t="shared" si="364"/>
        <v>2034</v>
      </c>
      <c r="BY173" s="134">
        <f t="shared" si="364"/>
        <v>2034</v>
      </c>
      <c r="BZ173" s="134">
        <f t="shared" si="364"/>
        <v>2035</v>
      </c>
      <c r="CA173" s="134">
        <f t="shared" si="364"/>
        <v>2035</v>
      </c>
      <c r="CB173" s="134">
        <f t="shared" si="364"/>
        <v>2035</v>
      </c>
      <c r="CC173" s="134">
        <f t="shared" si="364"/>
        <v>2035</v>
      </c>
      <c r="CD173" s="134">
        <f t="shared" si="364"/>
        <v>2036</v>
      </c>
      <c r="CE173" s="134">
        <f t="shared" si="364"/>
        <v>2036</v>
      </c>
      <c r="CF173" s="134">
        <f t="shared" si="364"/>
        <v>2036</v>
      </c>
      <c r="CG173" s="134">
        <f t="shared" si="364"/>
        <v>2036</v>
      </c>
      <c r="CH173" s="134">
        <f t="shared" si="364"/>
        <v>2037</v>
      </c>
      <c r="CI173" s="134">
        <f t="shared" si="364"/>
        <v>2037</v>
      </c>
      <c r="CJ173" s="134">
        <f t="shared" si="364"/>
        <v>2037</v>
      </c>
      <c r="CK173" s="134">
        <f t="shared" si="364"/>
        <v>2037</v>
      </c>
      <c r="CL173" s="134">
        <f t="shared" si="364"/>
        <v>2038</v>
      </c>
      <c r="CM173" s="134">
        <f t="shared" si="364"/>
        <v>2038</v>
      </c>
      <c r="CN173" s="134">
        <f t="shared" si="364"/>
        <v>2038</v>
      </c>
      <c r="CO173" s="134">
        <f t="shared" si="364"/>
        <v>2038</v>
      </c>
      <c r="CP173" s="134">
        <f t="shared" si="364"/>
        <v>2039</v>
      </c>
      <c r="CQ173" s="134">
        <f t="shared" si="364"/>
        <v>2039</v>
      </c>
      <c r="CR173" s="134">
        <f t="shared" si="364"/>
        <v>2039</v>
      </c>
      <c r="CS173" s="134">
        <f t="shared" si="364"/>
        <v>2039</v>
      </c>
      <c r="CT173" s="134">
        <f t="shared" si="364"/>
        <v>2040</v>
      </c>
      <c r="CU173" s="134">
        <f t="shared" si="364"/>
        <v>2040</v>
      </c>
      <c r="CV173" s="134">
        <f t="shared" si="364"/>
        <v>2040</v>
      </c>
      <c r="CW173" s="134">
        <f t="shared" si="364"/>
        <v>2040</v>
      </c>
      <c r="CX173" s="134">
        <f t="shared" si="364"/>
        <v>2041</v>
      </c>
      <c r="CY173" s="134">
        <f t="shared" si="364"/>
        <v>2041</v>
      </c>
      <c r="CZ173" s="134">
        <f t="shared" si="364"/>
        <v>2041</v>
      </c>
      <c r="DA173" s="134">
        <f t="shared" si="364"/>
        <v>2041</v>
      </c>
      <c r="DB173" s="134">
        <f t="shared" si="364"/>
        <v>2042</v>
      </c>
      <c r="DC173" s="134">
        <f t="shared" si="364"/>
        <v>2042</v>
      </c>
      <c r="DD173" s="134">
        <f t="shared" si="364"/>
        <v>2042</v>
      </c>
      <c r="DE173" s="134">
        <f t="shared" si="364"/>
        <v>2042</v>
      </c>
      <c r="DF173" s="134">
        <f t="shared" si="364"/>
        <v>2043</v>
      </c>
      <c r="DG173" s="134">
        <f t="shared" si="364"/>
        <v>2043</v>
      </c>
      <c r="DH173" s="134">
        <f t="shared" si="364"/>
        <v>2043</v>
      </c>
      <c r="DI173" s="134">
        <f t="shared" si="364"/>
        <v>2043</v>
      </c>
      <c r="DJ173" s="134">
        <f t="shared" si="364"/>
        <v>2044</v>
      </c>
      <c r="DK173" s="134">
        <f t="shared" si="364"/>
        <v>2044</v>
      </c>
      <c r="DL173" s="134">
        <f t="shared" si="364"/>
        <v>2044</v>
      </c>
      <c r="DM173" s="134">
        <f t="shared" si="364"/>
        <v>2044</v>
      </c>
      <c r="DN173" s="134">
        <f t="shared" si="364"/>
        <v>2045</v>
      </c>
      <c r="DO173" s="134">
        <f t="shared" si="364"/>
        <v>2045</v>
      </c>
      <c r="DP173" s="134">
        <f t="shared" si="364"/>
        <v>2045</v>
      </c>
      <c r="DQ173" s="134">
        <f t="shared" si="364"/>
        <v>2045</v>
      </c>
      <c r="DR173" s="134">
        <f t="shared" si="364"/>
        <v>2046</v>
      </c>
      <c r="DS173" s="134">
        <f t="shared" si="364"/>
        <v>2046</v>
      </c>
      <c r="DT173" s="134">
        <f t="shared" si="364"/>
        <v>2046</v>
      </c>
      <c r="DU173" s="134">
        <f t="shared" si="364"/>
        <v>2046</v>
      </c>
      <c r="DV173" s="134">
        <f t="shared" si="364"/>
        <v>2047</v>
      </c>
      <c r="DW173" s="134">
        <f t="shared" si="364"/>
        <v>2047</v>
      </c>
      <c r="DX173" s="134">
        <f t="shared" si="364"/>
        <v>2047</v>
      </c>
      <c r="DY173" s="134">
        <f t="shared" si="364"/>
        <v>2047</v>
      </c>
      <c r="DZ173" s="134">
        <f t="shared" si="364"/>
        <v>2048</v>
      </c>
      <c r="EA173" s="134">
        <f t="shared" si="364"/>
        <v>2048</v>
      </c>
      <c r="EB173" s="134">
        <f t="shared" si="364"/>
        <v>2048</v>
      </c>
      <c r="EC173" s="134">
        <f t="shared" si="364"/>
        <v>2048</v>
      </c>
      <c r="ED173" s="134">
        <f t="shared" si="364"/>
        <v>2049</v>
      </c>
      <c r="EE173" s="134">
        <f t="shared" si="364"/>
        <v>2049</v>
      </c>
      <c r="EF173" s="134">
        <f t="shared" si="364"/>
        <v>2049</v>
      </c>
      <c r="EG173" s="134">
        <f t="shared" si="364"/>
        <v>2049</v>
      </c>
      <c r="EH173" s="134">
        <f t="shared" si="364"/>
        <v>2050</v>
      </c>
      <c r="EI173" s="134">
        <f t="shared" ref="EI173:GG173" si="365" xml:space="preserve"> YEAR(EI172)</f>
        <v>2050</v>
      </c>
      <c r="EJ173" s="134">
        <f t="shared" si="365"/>
        <v>2050</v>
      </c>
      <c r="EK173" s="134">
        <f t="shared" si="365"/>
        <v>2050</v>
      </c>
      <c r="EL173" s="134">
        <f t="shared" si="365"/>
        <v>2051</v>
      </c>
      <c r="EM173" s="134">
        <f t="shared" si="365"/>
        <v>2051</v>
      </c>
      <c r="EN173" s="134">
        <f t="shared" si="365"/>
        <v>2051</v>
      </c>
      <c r="EO173" s="134">
        <f t="shared" si="365"/>
        <v>2051</v>
      </c>
      <c r="EP173" s="134">
        <f t="shared" si="365"/>
        <v>2052</v>
      </c>
      <c r="EQ173" s="134">
        <f t="shared" si="365"/>
        <v>2052</v>
      </c>
      <c r="ER173" s="134">
        <f t="shared" si="365"/>
        <v>2052</v>
      </c>
      <c r="ES173" s="134">
        <f t="shared" si="365"/>
        <v>2052</v>
      </c>
      <c r="ET173" s="134">
        <f t="shared" si="365"/>
        <v>2053</v>
      </c>
      <c r="EU173" s="134">
        <f t="shared" si="365"/>
        <v>2053</v>
      </c>
      <c r="EV173" s="134">
        <f t="shared" si="365"/>
        <v>2053</v>
      </c>
      <c r="EW173" s="134">
        <f t="shared" si="365"/>
        <v>2053</v>
      </c>
      <c r="EX173" s="134">
        <f t="shared" si="365"/>
        <v>2054</v>
      </c>
      <c r="EY173" s="134">
        <f t="shared" si="365"/>
        <v>2054</v>
      </c>
      <c r="EZ173" s="134">
        <f t="shared" si="365"/>
        <v>2054</v>
      </c>
      <c r="FA173" s="134">
        <f t="shared" si="365"/>
        <v>2054</v>
      </c>
      <c r="FB173" s="134">
        <f t="shared" si="365"/>
        <v>2055</v>
      </c>
      <c r="FC173" s="134">
        <f t="shared" si="365"/>
        <v>2055</v>
      </c>
      <c r="FD173" s="134">
        <f t="shared" si="365"/>
        <v>2055</v>
      </c>
      <c r="FE173" s="134">
        <f t="shared" si="365"/>
        <v>2055</v>
      </c>
      <c r="FF173" s="134">
        <f t="shared" si="365"/>
        <v>2056</v>
      </c>
      <c r="FG173" s="134">
        <f t="shared" si="365"/>
        <v>2056</v>
      </c>
      <c r="FH173" s="134">
        <f t="shared" si="365"/>
        <v>2056</v>
      </c>
      <c r="FI173" s="134">
        <f t="shared" si="365"/>
        <v>2056</v>
      </c>
      <c r="FJ173" s="134">
        <f t="shared" si="365"/>
        <v>2057</v>
      </c>
      <c r="FK173" s="134">
        <f t="shared" si="365"/>
        <v>2057</v>
      </c>
      <c r="FL173" s="134">
        <f t="shared" si="365"/>
        <v>2057</v>
      </c>
      <c r="FM173" s="134">
        <f t="shared" si="365"/>
        <v>2057</v>
      </c>
      <c r="FN173" s="134">
        <f t="shared" si="365"/>
        <v>2058</v>
      </c>
      <c r="FO173" s="134">
        <f t="shared" si="365"/>
        <v>2058</v>
      </c>
      <c r="FP173" s="134">
        <f t="shared" si="365"/>
        <v>2058</v>
      </c>
      <c r="FQ173" s="134">
        <f t="shared" si="365"/>
        <v>2058</v>
      </c>
      <c r="FR173" s="134">
        <f t="shared" si="365"/>
        <v>2059</v>
      </c>
      <c r="FS173" s="134">
        <f t="shared" si="365"/>
        <v>2059</v>
      </c>
      <c r="FT173" s="134">
        <f t="shared" si="365"/>
        <v>2059</v>
      </c>
      <c r="FU173" s="134">
        <f t="shared" si="365"/>
        <v>2059</v>
      </c>
      <c r="FV173" s="134">
        <f t="shared" si="365"/>
        <v>2060</v>
      </c>
      <c r="FW173" s="134">
        <f t="shared" si="365"/>
        <v>2060</v>
      </c>
      <c r="FX173" s="134">
        <f t="shared" si="365"/>
        <v>2060</v>
      </c>
      <c r="FY173" s="134">
        <f t="shared" si="365"/>
        <v>2060</v>
      </c>
      <c r="FZ173" s="134">
        <f t="shared" si="365"/>
        <v>2061</v>
      </c>
      <c r="GA173" s="134">
        <f t="shared" si="365"/>
        <v>2061</v>
      </c>
      <c r="GB173" s="134">
        <f t="shared" si="365"/>
        <v>2061</v>
      </c>
      <c r="GC173" s="134">
        <f t="shared" si="365"/>
        <v>2061</v>
      </c>
      <c r="GD173" s="134">
        <f t="shared" si="365"/>
        <v>2062</v>
      </c>
      <c r="GE173" s="134">
        <f t="shared" si="365"/>
        <v>2062</v>
      </c>
      <c r="GF173" s="134">
        <f t="shared" si="365"/>
        <v>2062</v>
      </c>
      <c r="GG173" s="134">
        <f t="shared" si="365"/>
        <v>2062</v>
      </c>
      <c r="GH173" s="134">
        <f xml:space="preserve"> YEAR(GH172)</f>
        <v>2063</v>
      </c>
      <c r="GI173" s="134">
        <f xml:space="preserve"> YEAR(GI172)</f>
        <v>2063</v>
      </c>
      <c r="GJ173" s="134">
        <f xml:space="preserve"> YEAR(GJ172)</f>
        <v>2063</v>
      </c>
    </row>
    <row r="174" spans="1:192" hidden="1" outlineLevel="2" x14ac:dyDescent="0.35">
      <c r="E174" s="9"/>
      <c r="F174" s="9"/>
      <c r="G174" s="9"/>
      <c r="H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  <c r="FJ174" s="9"/>
      <c r="FK174" s="9"/>
      <c r="FL174" s="9"/>
      <c r="FM174" s="9"/>
      <c r="FN174" s="9"/>
      <c r="FO174" s="9"/>
      <c r="FP174" s="9"/>
      <c r="FQ174" s="9"/>
      <c r="FR174" s="9"/>
      <c r="FS174" s="9"/>
      <c r="FT174" s="9"/>
      <c r="FU174" s="9"/>
      <c r="FV174" s="9"/>
      <c r="FW174" s="9"/>
      <c r="FX174" s="9"/>
      <c r="FY174" s="9"/>
      <c r="FZ174" s="9"/>
      <c r="GA174" s="9"/>
      <c r="GB174" s="9"/>
      <c r="GC174" s="9"/>
      <c r="GD174" s="9"/>
      <c r="GE174" s="9"/>
      <c r="GF174" s="9"/>
      <c r="GG174" s="9"/>
      <c r="GH174" s="9"/>
      <c r="GI174" s="9"/>
      <c r="GJ174" s="9"/>
    </row>
    <row r="175" spans="1:192" outlineLevel="1" x14ac:dyDescent="0.35">
      <c r="E175" s="9"/>
      <c r="F175" s="9"/>
      <c r="G175" s="9"/>
      <c r="H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  <c r="FO175" s="9"/>
      <c r="FP175" s="9"/>
      <c r="FQ175" s="9"/>
      <c r="FR175" s="9"/>
      <c r="FS175" s="9"/>
      <c r="FT175" s="9"/>
      <c r="FU175" s="9"/>
      <c r="FV175" s="9"/>
      <c r="FW175" s="9"/>
      <c r="FX175" s="9"/>
      <c r="FY175" s="9"/>
      <c r="FZ175" s="9"/>
      <c r="GA175" s="9"/>
      <c r="GB175" s="9"/>
      <c r="GC175" s="9"/>
      <c r="GD175" s="9"/>
      <c r="GE175" s="9"/>
      <c r="GF175" s="9"/>
      <c r="GG175" s="9"/>
      <c r="GH175" s="9"/>
      <c r="GI175" s="9"/>
      <c r="GJ175" s="9"/>
    </row>
    <row r="176" spans="1:192" outlineLevel="1" collapsed="1" x14ac:dyDescent="0.35">
      <c r="B176" s="13" t="s">
        <v>27</v>
      </c>
    </row>
    <row r="177" spans="1:192" hidden="1" outlineLevel="2" x14ac:dyDescent="0.35">
      <c r="A177" s="28"/>
      <c r="B177" s="28"/>
      <c r="C177" s="25"/>
      <c r="D177" s="51"/>
      <c r="E177" s="27" t="str">
        <f xml:space="preserve"> E$16</f>
        <v>First model column flag</v>
      </c>
      <c r="F177" s="27">
        <f t="shared" ref="F177:BQ177" si="366" xml:space="preserve"> F$16</f>
        <v>0</v>
      </c>
      <c r="G177" s="27" t="str">
        <f t="shared" si="366"/>
        <v>flag</v>
      </c>
      <c r="H177" s="27">
        <f t="shared" si="366"/>
        <v>1</v>
      </c>
      <c r="I177" s="26">
        <f t="shared" si="366"/>
        <v>0</v>
      </c>
      <c r="J177" s="27">
        <f t="shared" si="366"/>
        <v>1</v>
      </c>
      <c r="K177" s="27">
        <f t="shared" si="366"/>
        <v>0</v>
      </c>
      <c r="L177" s="27">
        <f t="shared" si="366"/>
        <v>0</v>
      </c>
      <c r="M177" s="27">
        <f t="shared" si="366"/>
        <v>0</v>
      </c>
      <c r="N177" s="27">
        <f t="shared" si="366"/>
        <v>0</v>
      </c>
      <c r="O177" s="27">
        <f t="shared" si="366"/>
        <v>0</v>
      </c>
      <c r="P177" s="27">
        <f t="shared" si="366"/>
        <v>0</v>
      </c>
      <c r="Q177" s="27">
        <f t="shared" si="366"/>
        <v>0</v>
      </c>
      <c r="R177" s="27">
        <f t="shared" si="366"/>
        <v>0</v>
      </c>
      <c r="S177" s="27">
        <f t="shared" si="366"/>
        <v>0</v>
      </c>
      <c r="T177" s="27">
        <f t="shared" si="366"/>
        <v>0</v>
      </c>
      <c r="U177" s="27">
        <f t="shared" si="366"/>
        <v>0</v>
      </c>
      <c r="V177" s="27">
        <f t="shared" si="366"/>
        <v>0</v>
      </c>
      <c r="W177" s="27">
        <f t="shared" si="366"/>
        <v>0</v>
      </c>
      <c r="X177" s="27">
        <f t="shared" si="366"/>
        <v>0</v>
      </c>
      <c r="Y177" s="27">
        <f t="shared" si="366"/>
        <v>0</v>
      </c>
      <c r="Z177" s="27">
        <f t="shared" si="366"/>
        <v>0</v>
      </c>
      <c r="AA177" s="27">
        <f t="shared" si="366"/>
        <v>0</v>
      </c>
      <c r="AB177" s="27">
        <f t="shared" si="366"/>
        <v>0</v>
      </c>
      <c r="AC177" s="27">
        <f t="shared" si="366"/>
        <v>0</v>
      </c>
      <c r="AD177" s="27">
        <f t="shared" si="366"/>
        <v>0</v>
      </c>
      <c r="AE177" s="27">
        <f t="shared" si="366"/>
        <v>0</v>
      </c>
      <c r="AF177" s="27">
        <f t="shared" si="366"/>
        <v>0</v>
      </c>
      <c r="AG177" s="27">
        <f t="shared" si="366"/>
        <v>0</v>
      </c>
      <c r="AH177" s="27">
        <f t="shared" si="366"/>
        <v>0</v>
      </c>
      <c r="AI177" s="27">
        <f t="shared" si="366"/>
        <v>0</v>
      </c>
      <c r="AJ177" s="27">
        <f t="shared" si="366"/>
        <v>0</v>
      </c>
      <c r="AK177" s="27">
        <f t="shared" si="366"/>
        <v>0</v>
      </c>
      <c r="AL177" s="27">
        <f t="shared" si="366"/>
        <v>0</v>
      </c>
      <c r="AM177" s="27">
        <f t="shared" si="366"/>
        <v>0</v>
      </c>
      <c r="AN177" s="27">
        <f t="shared" si="366"/>
        <v>0</v>
      </c>
      <c r="AO177" s="27">
        <f t="shared" si="366"/>
        <v>0</v>
      </c>
      <c r="AP177" s="27">
        <f t="shared" si="366"/>
        <v>0</v>
      </c>
      <c r="AQ177" s="27">
        <f t="shared" si="366"/>
        <v>0</v>
      </c>
      <c r="AR177" s="27">
        <f t="shared" si="366"/>
        <v>0</v>
      </c>
      <c r="AS177" s="27">
        <f t="shared" si="366"/>
        <v>0</v>
      </c>
      <c r="AT177" s="27">
        <f t="shared" si="366"/>
        <v>0</v>
      </c>
      <c r="AU177" s="27">
        <f t="shared" si="366"/>
        <v>0</v>
      </c>
      <c r="AV177" s="27">
        <f t="shared" si="366"/>
        <v>0</v>
      </c>
      <c r="AW177" s="27">
        <f t="shared" si="366"/>
        <v>0</v>
      </c>
      <c r="AX177" s="27">
        <f t="shared" si="366"/>
        <v>0</v>
      </c>
      <c r="AY177" s="27">
        <f t="shared" si="366"/>
        <v>0</v>
      </c>
      <c r="AZ177" s="27">
        <f t="shared" si="366"/>
        <v>0</v>
      </c>
      <c r="BA177" s="27">
        <f t="shared" si="366"/>
        <v>0</v>
      </c>
      <c r="BB177" s="27">
        <f t="shared" si="366"/>
        <v>0</v>
      </c>
      <c r="BC177" s="27">
        <f t="shared" si="366"/>
        <v>0</v>
      </c>
      <c r="BD177" s="27">
        <f t="shared" si="366"/>
        <v>0</v>
      </c>
      <c r="BE177" s="27">
        <f t="shared" si="366"/>
        <v>0</v>
      </c>
      <c r="BF177" s="27">
        <f t="shared" si="366"/>
        <v>0</v>
      </c>
      <c r="BG177" s="27">
        <f t="shared" si="366"/>
        <v>0</v>
      </c>
      <c r="BH177" s="27">
        <f t="shared" si="366"/>
        <v>0</v>
      </c>
      <c r="BI177" s="27">
        <f t="shared" si="366"/>
        <v>0</v>
      </c>
      <c r="BJ177" s="27">
        <f t="shared" si="366"/>
        <v>0</v>
      </c>
      <c r="BK177" s="27">
        <f t="shared" si="366"/>
        <v>0</v>
      </c>
      <c r="BL177" s="27">
        <f t="shared" si="366"/>
        <v>0</v>
      </c>
      <c r="BM177" s="27">
        <f t="shared" si="366"/>
        <v>0</v>
      </c>
      <c r="BN177" s="27">
        <f t="shared" si="366"/>
        <v>0</v>
      </c>
      <c r="BO177" s="27">
        <f t="shared" si="366"/>
        <v>0</v>
      </c>
      <c r="BP177" s="27">
        <f t="shared" si="366"/>
        <v>0</v>
      </c>
      <c r="BQ177" s="27">
        <f t="shared" si="366"/>
        <v>0</v>
      </c>
      <c r="BR177" s="27">
        <f t="shared" ref="BR177:EC177" si="367" xml:space="preserve"> BR$16</f>
        <v>0</v>
      </c>
      <c r="BS177" s="27">
        <f t="shared" si="367"/>
        <v>0</v>
      </c>
      <c r="BT177" s="27">
        <f t="shared" si="367"/>
        <v>0</v>
      </c>
      <c r="BU177" s="27">
        <f t="shared" si="367"/>
        <v>0</v>
      </c>
      <c r="BV177" s="27">
        <f t="shared" si="367"/>
        <v>0</v>
      </c>
      <c r="BW177" s="27">
        <f t="shared" si="367"/>
        <v>0</v>
      </c>
      <c r="BX177" s="27">
        <f t="shared" si="367"/>
        <v>0</v>
      </c>
      <c r="BY177" s="27">
        <f t="shared" si="367"/>
        <v>0</v>
      </c>
      <c r="BZ177" s="27">
        <f t="shared" si="367"/>
        <v>0</v>
      </c>
      <c r="CA177" s="27">
        <f t="shared" si="367"/>
        <v>0</v>
      </c>
      <c r="CB177" s="27">
        <f t="shared" si="367"/>
        <v>0</v>
      </c>
      <c r="CC177" s="27">
        <f t="shared" si="367"/>
        <v>0</v>
      </c>
      <c r="CD177" s="27">
        <f t="shared" si="367"/>
        <v>0</v>
      </c>
      <c r="CE177" s="27">
        <f t="shared" si="367"/>
        <v>0</v>
      </c>
      <c r="CF177" s="27">
        <f t="shared" si="367"/>
        <v>0</v>
      </c>
      <c r="CG177" s="27">
        <f t="shared" si="367"/>
        <v>0</v>
      </c>
      <c r="CH177" s="27">
        <f t="shared" si="367"/>
        <v>0</v>
      </c>
      <c r="CI177" s="27">
        <f t="shared" si="367"/>
        <v>0</v>
      </c>
      <c r="CJ177" s="27">
        <f t="shared" si="367"/>
        <v>0</v>
      </c>
      <c r="CK177" s="27">
        <f t="shared" si="367"/>
        <v>0</v>
      </c>
      <c r="CL177" s="27">
        <f t="shared" si="367"/>
        <v>0</v>
      </c>
      <c r="CM177" s="27">
        <f t="shared" si="367"/>
        <v>0</v>
      </c>
      <c r="CN177" s="27">
        <f t="shared" si="367"/>
        <v>0</v>
      </c>
      <c r="CO177" s="27">
        <f t="shared" si="367"/>
        <v>0</v>
      </c>
      <c r="CP177" s="27">
        <f t="shared" si="367"/>
        <v>0</v>
      </c>
      <c r="CQ177" s="27">
        <f t="shared" si="367"/>
        <v>0</v>
      </c>
      <c r="CR177" s="27">
        <f t="shared" si="367"/>
        <v>0</v>
      </c>
      <c r="CS177" s="27">
        <f t="shared" si="367"/>
        <v>0</v>
      </c>
      <c r="CT177" s="27">
        <f t="shared" si="367"/>
        <v>0</v>
      </c>
      <c r="CU177" s="27">
        <f t="shared" si="367"/>
        <v>0</v>
      </c>
      <c r="CV177" s="27">
        <f t="shared" si="367"/>
        <v>0</v>
      </c>
      <c r="CW177" s="27">
        <f t="shared" si="367"/>
        <v>0</v>
      </c>
      <c r="CX177" s="27">
        <f t="shared" si="367"/>
        <v>0</v>
      </c>
      <c r="CY177" s="27">
        <f t="shared" si="367"/>
        <v>0</v>
      </c>
      <c r="CZ177" s="27">
        <f t="shared" si="367"/>
        <v>0</v>
      </c>
      <c r="DA177" s="27">
        <f t="shared" si="367"/>
        <v>0</v>
      </c>
      <c r="DB177" s="27">
        <f t="shared" si="367"/>
        <v>0</v>
      </c>
      <c r="DC177" s="27">
        <f t="shared" si="367"/>
        <v>0</v>
      </c>
      <c r="DD177" s="27">
        <f t="shared" si="367"/>
        <v>0</v>
      </c>
      <c r="DE177" s="27">
        <f t="shared" si="367"/>
        <v>0</v>
      </c>
      <c r="DF177" s="27">
        <f t="shared" si="367"/>
        <v>0</v>
      </c>
      <c r="DG177" s="27">
        <f t="shared" si="367"/>
        <v>0</v>
      </c>
      <c r="DH177" s="27">
        <f t="shared" si="367"/>
        <v>0</v>
      </c>
      <c r="DI177" s="27">
        <f t="shared" si="367"/>
        <v>0</v>
      </c>
      <c r="DJ177" s="27">
        <f t="shared" si="367"/>
        <v>0</v>
      </c>
      <c r="DK177" s="27">
        <f t="shared" si="367"/>
        <v>0</v>
      </c>
      <c r="DL177" s="27">
        <f t="shared" si="367"/>
        <v>0</v>
      </c>
      <c r="DM177" s="27">
        <f t="shared" si="367"/>
        <v>0</v>
      </c>
      <c r="DN177" s="27">
        <f t="shared" si="367"/>
        <v>0</v>
      </c>
      <c r="DO177" s="27">
        <f t="shared" si="367"/>
        <v>0</v>
      </c>
      <c r="DP177" s="27">
        <f t="shared" si="367"/>
        <v>0</v>
      </c>
      <c r="DQ177" s="27">
        <f t="shared" si="367"/>
        <v>0</v>
      </c>
      <c r="DR177" s="27">
        <f t="shared" si="367"/>
        <v>0</v>
      </c>
      <c r="DS177" s="27">
        <f t="shared" si="367"/>
        <v>0</v>
      </c>
      <c r="DT177" s="27">
        <f t="shared" si="367"/>
        <v>0</v>
      </c>
      <c r="DU177" s="27">
        <f t="shared" si="367"/>
        <v>0</v>
      </c>
      <c r="DV177" s="27">
        <f t="shared" si="367"/>
        <v>0</v>
      </c>
      <c r="DW177" s="27">
        <f t="shared" si="367"/>
        <v>0</v>
      </c>
      <c r="DX177" s="27">
        <f t="shared" si="367"/>
        <v>0</v>
      </c>
      <c r="DY177" s="27">
        <f t="shared" si="367"/>
        <v>0</v>
      </c>
      <c r="DZ177" s="27">
        <f t="shared" si="367"/>
        <v>0</v>
      </c>
      <c r="EA177" s="27">
        <f t="shared" si="367"/>
        <v>0</v>
      </c>
      <c r="EB177" s="27">
        <f t="shared" si="367"/>
        <v>0</v>
      </c>
      <c r="EC177" s="27">
        <f t="shared" si="367"/>
        <v>0</v>
      </c>
      <c r="ED177" s="27">
        <f t="shared" ref="ED177:GJ177" si="368" xml:space="preserve"> ED$16</f>
        <v>0</v>
      </c>
      <c r="EE177" s="27">
        <f t="shared" si="368"/>
        <v>0</v>
      </c>
      <c r="EF177" s="27">
        <f t="shared" si="368"/>
        <v>0</v>
      </c>
      <c r="EG177" s="27">
        <f t="shared" si="368"/>
        <v>0</v>
      </c>
      <c r="EH177" s="27">
        <f t="shared" si="368"/>
        <v>0</v>
      </c>
      <c r="EI177" s="27">
        <f t="shared" si="368"/>
        <v>0</v>
      </c>
      <c r="EJ177" s="27">
        <f t="shared" si="368"/>
        <v>0</v>
      </c>
      <c r="EK177" s="27">
        <f t="shared" si="368"/>
        <v>0</v>
      </c>
      <c r="EL177" s="27">
        <f t="shared" si="368"/>
        <v>0</v>
      </c>
      <c r="EM177" s="27">
        <f t="shared" si="368"/>
        <v>0</v>
      </c>
      <c r="EN177" s="27">
        <f t="shared" si="368"/>
        <v>0</v>
      </c>
      <c r="EO177" s="27">
        <f t="shared" si="368"/>
        <v>0</v>
      </c>
      <c r="EP177" s="27">
        <f t="shared" si="368"/>
        <v>0</v>
      </c>
      <c r="EQ177" s="27">
        <f t="shared" si="368"/>
        <v>0</v>
      </c>
      <c r="ER177" s="27">
        <f t="shared" si="368"/>
        <v>0</v>
      </c>
      <c r="ES177" s="27">
        <f t="shared" si="368"/>
        <v>0</v>
      </c>
      <c r="ET177" s="27">
        <f t="shared" si="368"/>
        <v>0</v>
      </c>
      <c r="EU177" s="27">
        <f t="shared" si="368"/>
        <v>0</v>
      </c>
      <c r="EV177" s="27">
        <f t="shared" si="368"/>
        <v>0</v>
      </c>
      <c r="EW177" s="27">
        <f t="shared" si="368"/>
        <v>0</v>
      </c>
      <c r="EX177" s="27">
        <f t="shared" si="368"/>
        <v>0</v>
      </c>
      <c r="EY177" s="27">
        <f t="shared" si="368"/>
        <v>0</v>
      </c>
      <c r="EZ177" s="27">
        <f t="shared" si="368"/>
        <v>0</v>
      </c>
      <c r="FA177" s="27">
        <f t="shared" si="368"/>
        <v>0</v>
      </c>
      <c r="FB177" s="27">
        <f t="shared" si="368"/>
        <v>0</v>
      </c>
      <c r="FC177" s="27">
        <f t="shared" si="368"/>
        <v>0</v>
      </c>
      <c r="FD177" s="27">
        <f t="shared" si="368"/>
        <v>0</v>
      </c>
      <c r="FE177" s="27">
        <f t="shared" si="368"/>
        <v>0</v>
      </c>
      <c r="FF177" s="27">
        <f t="shared" si="368"/>
        <v>0</v>
      </c>
      <c r="FG177" s="27">
        <f t="shared" si="368"/>
        <v>0</v>
      </c>
      <c r="FH177" s="27">
        <f t="shared" si="368"/>
        <v>0</v>
      </c>
      <c r="FI177" s="27">
        <f t="shared" si="368"/>
        <v>0</v>
      </c>
      <c r="FJ177" s="27">
        <f t="shared" si="368"/>
        <v>0</v>
      </c>
      <c r="FK177" s="27">
        <f t="shared" si="368"/>
        <v>0</v>
      </c>
      <c r="FL177" s="27">
        <f t="shared" si="368"/>
        <v>0</v>
      </c>
      <c r="FM177" s="27">
        <f t="shared" si="368"/>
        <v>0</v>
      </c>
      <c r="FN177" s="27">
        <f t="shared" si="368"/>
        <v>0</v>
      </c>
      <c r="FO177" s="27">
        <f t="shared" si="368"/>
        <v>0</v>
      </c>
      <c r="FP177" s="27">
        <f t="shared" si="368"/>
        <v>0</v>
      </c>
      <c r="FQ177" s="27">
        <f t="shared" si="368"/>
        <v>0</v>
      </c>
      <c r="FR177" s="27">
        <f t="shared" si="368"/>
        <v>0</v>
      </c>
      <c r="FS177" s="27">
        <f t="shared" si="368"/>
        <v>0</v>
      </c>
      <c r="FT177" s="27">
        <f t="shared" si="368"/>
        <v>0</v>
      </c>
      <c r="FU177" s="27">
        <f t="shared" si="368"/>
        <v>0</v>
      </c>
      <c r="FV177" s="27">
        <f t="shared" si="368"/>
        <v>0</v>
      </c>
      <c r="FW177" s="27">
        <f t="shared" si="368"/>
        <v>0</v>
      </c>
      <c r="FX177" s="27">
        <f t="shared" si="368"/>
        <v>0</v>
      </c>
      <c r="FY177" s="27">
        <f t="shared" si="368"/>
        <v>0</v>
      </c>
      <c r="FZ177" s="27">
        <f t="shared" si="368"/>
        <v>0</v>
      </c>
      <c r="GA177" s="27">
        <f t="shared" si="368"/>
        <v>0</v>
      </c>
      <c r="GB177" s="27">
        <f t="shared" si="368"/>
        <v>0</v>
      </c>
      <c r="GC177" s="27">
        <f t="shared" si="368"/>
        <v>0</v>
      </c>
      <c r="GD177" s="27">
        <f t="shared" si="368"/>
        <v>0</v>
      </c>
      <c r="GE177" s="27">
        <f t="shared" si="368"/>
        <v>0</v>
      </c>
      <c r="GF177" s="27">
        <f t="shared" si="368"/>
        <v>0</v>
      </c>
      <c r="GG177" s="27">
        <f t="shared" si="368"/>
        <v>0</v>
      </c>
      <c r="GH177" s="27">
        <f t="shared" si="368"/>
        <v>0</v>
      </c>
      <c r="GI177" s="27">
        <f t="shared" si="368"/>
        <v>0</v>
      </c>
      <c r="GJ177" s="27">
        <f t="shared" si="368"/>
        <v>0</v>
      </c>
    </row>
    <row r="178" spans="1:192" hidden="1" outlineLevel="2" x14ac:dyDescent="0.35">
      <c r="A178" s="28"/>
      <c r="B178" s="28"/>
      <c r="C178" s="25"/>
      <c r="D178" s="51"/>
      <c r="E178" s="27" t="str">
        <f t="shared" ref="E178:AJ178" si="369" xml:space="preserve"> E$52</f>
        <v>Financial close date flag</v>
      </c>
      <c r="F178" s="27">
        <f t="shared" si="369"/>
        <v>0</v>
      </c>
      <c r="G178" s="27" t="str">
        <f t="shared" si="369"/>
        <v>flag</v>
      </c>
      <c r="H178" s="27">
        <f t="shared" si="369"/>
        <v>1</v>
      </c>
      <c r="I178" s="26">
        <f t="shared" si="369"/>
        <v>0</v>
      </c>
      <c r="J178" s="27">
        <f t="shared" si="369"/>
        <v>0</v>
      </c>
      <c r="K178" s="27">
        <f t="shared" si="369"/>
        <v>0</v>
      </c>
      <c r="L178" s="27">
        <f t="shared" si="369"/>
        <v>0</v>
      </c>
      <c r="M178" s="27">
        <f t="shared" si="369"/>
        <v>0</v>
      </c>
      <c r="N178" s="27">
        <f t="shared" si="369"/>
        <v>0</v>
      </c>
      <c r="O178" s="27">
        <f t="shared" si="369"/>
        <v>1</v>
      </c>
      <c r="P178" s="27">
        <f t="shared" si="369"/>
        <v>0</v>
      </c>
      <c r="Q178" s="27">
        <f t="shared" si="369"/>
        <v>0</v>
      </c>
      <c r="R178" s="27">
        <f t="shared" si="369"/>
        <v>0</v>
      </c>
      <c r="S178" s="27">
        <f t="shared" si="369"/>
        <v>0</v>
      </c>
      <c r="T178" s="27">
        <f t="shared" si="369"/>
        <v>0</v>
      </c>
      <c r="U178" s="27">
        <f t="shared" si="369"/>
        <v>0</v>
      </c>
      <c r="V178" s="27">
        <f t="shared" si="369"/>
        <v>0</v>
      </c>
      <c r="W178" s="27">
        <f t="shared" si="369"/>
        <v>0</v>
      </c>
      <c r="X178" s="27">
        <f t="shared" si="369"/>
        <v>0</v>
      </c>
      <c r="Y178" s="27">
        <f t="shared" si="369"/>
        <v>0</v>
      </c>
      <c r="Z178" s="27">
        <f t="shared" si="369"/>
        <v>0</v>
      </c>
      <c r="AA178" s="27">
        <f t="shared" si="369"/>
        <v>0</v>
      </c>
      <c r="AB178" s="27">
        <f t="shared" si="369"/>
        <v>0</v>
      </c>
      <c r="AC178" s="27">
        <f t="shared" si="369"/>
        <v>0</v>
      </c>
      <c r="AD178" s="27">
        <f t="shared" si="369"/>
        <v>0</v>
      </c>
      <c r="AE178" s="27">
        <f t="shared" si="369"/>
        <v>0</v>
      </c>
      <c r="AF178" s="27">
        <f t="shared" si="369"/>
        <v>0</v>
      </c>
      <c r="AG178" s="27">
        <f t="shared" si="369"/>
        <v>0</v>
      </c>
      <c r="AH178" s="27">
        <f t="shared" si="369"/>
        <v>0</v>
      </c>
      <c r="AI178" s="27">
        <f t="shared" si="369"/>
        <v>0</v>
      </c>
      <c r="AJ178" s="27">
        <f t="shared" si="369"/>
        <v>0</v>
      </c>
      <c r="AK178" s="27">
        <f t="shared" ref="AK178:BP178" si="370" xml:space="preserve"> AK$52</f>
        <v>0</v>
      </c>
      <c r="AL178" s="27">
        <f t="shared" si="370"/>
        <v>0</v>
      </c>
      <c r="AM178" s="27">
        <f t="shared" si="370"/>
        <v>0</v>
      </c>
      <c r="AN178" s="27">
        <f t="shared" si="370"/>
        <v>0</v>
      </c>
      <c r="AO178" s="27">
        <f t="shared" si="370"/>
        <v>0</v>
      </c>
      <c r="AP178" s="27">
        <f t="shared" si="370"/>
        <v>0</v>
      </c>
      <c r="AQ178" s="27">
        <f t="shared" si="370"/>
        <v>0</v>
      </c>
      <c r="AR178" s="27">
        <f t="shared" si="370"/>
        <v>0</v>
      </c>
      <c r="AS178" s="27">
        <f t="shared" si="370"/>
        <v>0</v>
      </c>
      <c r="AT178" s="27">
        <f t="shared" si="370"/>
        <v>0</v>
      </c>
      <c r="AU178" s="27">
        <f t="shared" si="370"/>
        <v>0</v>
      </c>
      <c r="AV178" s="27">
        <f t="shared" si="370"/>
        <v>0</v>
      </c>
      <c r="AW178" s="27">
        <f t="shared" si="370"/>
        <v>0</v>
      </c>
      <c r="AX178" s="27">
        <f t="shared" si="370"/>
        <v>0</v>
      </c>
      <c r="AY178" s="27">
        <f t="shared" si="370"/>
        <v>0</v>
      </c>
      <c r="AZ178" s="27">
        <f t="shared" si="370"/>
        <v>0</v>
      </c>
      <c r="BA178" s="27">
        <f t="shared" si="370"/>
        <v>0</v>
      </c>
      <c r="BB178" s="27">
        <f t="shared" si="370"/>
        <v>0</v>
      </c>
      <c r="BC178" s="27">
        <f t="shared" si="370"/>
        <v>0</v>
      </c>
      <c r="BD178" s="27">
        <f t="shared" si="370"/>
        <v>0</v>
      </c>
      <c r="BE178" s="27">
        <f t="shared" si="370"/>
        <v>0</v>
      </c>
      <c r="BF178" s="27">
        <f t="shared" si="370"/>
        <v>0</v>
      </c>
      <c r="BG178" s="27">
        <f t="shared" si="370"/>
        <v>0</v>
      </c>
      <c r="BH178" s="27">
        <f t="shared" si="370"/>
        <v>0</v>
      </c>
      <c r="BI178" s="27">
        <f t="shared" si="370"/>
        <v>0</v>
      </c>
      <c r="BJ178" s="27">
        <f t="shared" si="370"/>
        <v>0</v>
      </c>
      <c r="BK178" s="27">
        <f t="shared" si="370"/>
        <v>0</v>
      </c>
      <c r="BL178" s="27">
        <f t="shared" si="370"/>
        <v>0</v>
      </c>
      <c r="BM178" s="27">
        <f t="shared" si="370"/>
        <v>0</v>
      </c>
      <c r="BN178" s="27">
        <f t="shared" si="370"/>
        <v>0</v>
      </c>
      <c r="BO178" s="27">
        <f t="shared" si="370"/>
        <v>0</v>
      </c>
      <c r="BP178" s="27">
        <f t="shared" si="370"/>
        <v>0</v>
      </c>
      <c r="BQ178" s="27">
        <f t="shared" ref="BQ178:CV178" si="371" xml:space="preserve"> BQ$52</f>
        <v>0</v>
      </c>
      <c r="BR178" s="27">
        <f t="shared" si="371"/>
        <v>0</v>
      </c>
      <c r="BS178" s="27">
        <f t="shared" si="371"/>
        <v>0</v>
      </c>
      <c r="BT178" s="27">
        <f t="shared" si="371"/>
        <v>0</v>
      </c>
      <c r="BU178" s="27">
        <f t="shared" si="371"/>
        <v>0</v>
      </c>
      <c r="BV178" s="27">
        <f t="shared" si="371"/>
        <v>0</v>
      </c>
      <c r="BW178" s="27">
        <f t="shared" si="371"/>
        <v>0</v>
      </c>
      <c r="BX178" s="27">
        <f t="shared" si="371"/>
        <v>0</v>
      </c>
      <c r="BY178" s="27">
        <f t="shared" si="371"/>
        <v>0</v>
      </c>
      <c r="BZ178" s="27">
        <f t="shared" si="371"/>
        <v>0</v>
      </c>
      <c r="CA178" s="27">
        <f t="shared" si="371"/>
        <v>0</v>
      </c>
      <c r="CB178" s="27">
        <f t="shared" si="371"/>
        <v>0</v>
      </c>
      <c r="CC178" s="27">
        <f t="shared" si="371"/>
        <v>0</v>
      </c>
      <c r="CD178" s="27">
        <f t="shared" si="371"/>
        <v>0</v>
      </c>
      <c r="CE178" s="27">
        <f t="shared" si="371"/>
        <v>0</v>
      </c>
      <c r="CF178" s="27">
        <f t="shared" si="371"/>
        <v>0</v>
      </c>
      <c r="CG178" s="27">
        <f t="shared" si="371"/>
        <v>0</v>
      </c>
      <c r="CH178" s="27">
        <f t="shared" si="371"/>
        <v>0</v>
      </c>
      <c r="CI178" s="27">
        <f t="shared" si="371"/>
        <v>0</v>
      </c>
      <c r="CJ178" s="27">
        <f t="shared" si="371"/>
        <v>0</v>
      </c>
      <c r="CK178" s="27">
        <f t="shared" si="371"/>
        <v>0</v>
      </c>
      <c r="CL178" s="27">
        <f t="shared" si="371"/>
        <v>0</v>
      </c>
      <c r="CM178" s="27">
        <f t="shared" si="371"/>
        <v>0</v>
      </c>
      <c r="CN178" s="27">
        <f t="shared" si="371"/>
        <v>0</v>
      </c>
      <c r="CO178" s="27">
        <f t="shared" si="371"/>
        <v>0</v>
      </c>
      <c r="CP178" s="27">
        <f t="shared" si="371"/>
        <v>0</v>
      </c>
      <c r="CQ178" s="27">
        <f t="shared" si="371"/>
        <v>0</v>
      </c>
      <c r="CR178" s="27">
        <f t="shared" si="371"/>
        <v>0</v>
      </c>
      <c r="CS178" s="27">
        <f t="shared" si="371"/>
        <v>0</v>
      </c>
      <c r="CT178" s="27">
        <f t="shared" si="371"/>
        <v>0</v>
      </c>
      <c r="CU178" s="27">
        <f t="shared" si="371"/>
        <v>0</v>
      </c>
      <c r="CV178" s="27">
        <f t="shared" si="371"/>
        <v>0</v>
      </c>
      <c r="CW178" s="27">
        <f t="shared" ref="CW178:EB178" si="372" xml:space="preserve"> CW$52</f>
        <v>0</v>
      </c>
      <c r="CX178" s="27">
        <f t="shared" si="372"/>
        <v>0</v>
      </c>
      <c r="CY178" s="27">
        <f t="shared" si="372"/>
        <v>0</v>
      </c>
      <c r="CZ178" s="27">
        <f t="shared" si="372"/>
        <v>0</v>
      </c>
      <c r="DA178" s="27">
        <f t="shared" si="372"/>
        <v>0</v>
      </c>
      <c r="DB178" s="27">
        <f t="shared" si="372"/>
        <v>0</v>
      </c>
      <c r="DC178" s="27">
        <f t="shared" si="372"/>
        <v>0</v>
      </c>
      <c r="DD178" s="27">
        <f t="shared" si="372"/>
        <v>0</v>
      </c>
      <c r="DE178" s="27">
        <f t="shared" si="372"/>
        <v>0</v>
      </c>
      <c r="DF178" s="27">
        <f t="shared" si="372"/>
        <v>0</v>
      </c>
      <c r="DG178" s="27">
        <f t="shared" si="372"/>
        <v>0</v>
      </c>
      <c r="DH178" s="27">
        <f t="shared" si="372"/>
        <v>0</v>
      </c>
      <c r="DI178" s="27">
        <f t="shared" si="372"/>
        <v>0</v>
      </c>
      <c r="DJ178" s="27">
        <f t="shared" si="372"/>
        <v>0</v>
      </c>
      <c r="DK178" s="27">
        <f t="shared" si="372"/>
        <v>0</v>
      </c>
      <c r="DL178" s="27">
        <f t="shared" si="372"/>
        <v>0</v>
      </c>
      <c r="DM178" s="27">
        <f t="shared" si="372"/>
        <v>0</v>
      </c>
      <c r="DN178" s="27">
        <f t="shared" si="372"/>
        <v>0</v>
      </c>
      <c r="DO178" s="27">
        <f t="shared" si="372"/>
        <v>0</v>
      </c>
      <c r="DP178" s="27">
        <f t="shared" si="372"/>
        <v>0</v>
      </c>
      <c r="DQ178" s="27">
        <f t="shared" si="372"/>
        <v>0</v>
      </c>
      <c r="DR178" s="27">
        <f t="shared" si="372"/>
        <v>0</v>
      </c>
      <c r="DS178" s="27">
        <f t="shared" si="372"/>
        <v>0</v>
      </c>
      <c r="DT178" s="27">
        <f t="shared" si="372"/>
        <v>0</v>
      </c>
      <c r="DU178" s="27">
        <f t="shared" si="372"/>
        <v>0</v>
      </c>
      <c r="DV178" s="27">
        <f t="shared" si="372"/>
        <v>0</v>
      </c>
      <c r="DW178" s="27">
        <f t="shared" si="372"/>
        <v>0</v>
      </c>
      <c r="DX178" s="27">
        <f t="shared" si="372"/>
        <v>0</v>
      </c>
      <c r="DY178" s="27">
        <f t="shared" si="372"/>
        <v>0</v>
      </c>
      <c r="DZ178" s="27">
        <f t="shared" si="372"/>
        <v>0</v>
      </c>
      <c r="EA178" s="27">
        <f t="shared" si="372"/>
        <v>0</v>
      </c>
      <c r="EB178" s="27">
        <f t="shared" si="372"/>
        <v>0</v>
      </c>
      <c r="EC178" s="27">
        <f t="shared" ref="EC178:FH178" si="373" xml:space="preserve"> EC$52</f>
        <v>0</v>
      </c>
      <c r="ED178" s="27">
        <f t="shared" si="373"/>
        <v>0</v>
      </c>
      <c r="EE178" s="27">
        <f t="shared" si="373"/>
        <v>0</v>
      </c>
      <c r="EF178" s="27">
        <f t="shared" si="373"/>
        <v>0</v>
      </c>
      <c r="EG178" s="27">
        <f t="shared" si="373"/>
        <v>0</v>
      </c>
      <c r="EH178" s="27">
        <f t="shared" si="373"/>
        <v>0</v>
      </c>
      <c r="EI178" s="27">
        <f t="shared" si="373"/>
        <v>0</v>
      </c>
      <c r="EJ178" s="27">
        <f t="shared" si="373"/>
        <v>0</v>
      </c>
      <c r="EK178" s="27">
        <f t="shared" si="373"/>
        <v>0</v>
      </c>
      <c r="EL178" s="27">
        <f t="shared" si="373"/>
        <v>0</v>
      </c>
      <c r="EM178" s="27">
        <f t="shared" si="373"/>
        <v>0</v>
      </c>
      <c r="EN178" s="27">
        <f t="shared" si="373"/>
        <v>0</v>
      </c>
      <c r="EO178" s="27">
        <f t="shared" si="373"/>
        <v>0</v>
      </c>
      <c r="EP178" s="27">
        <f t="shared" si="373"/>
        <v>0</v>
      </c>
      <c r="EQ178" s="27">
        <f t="shared" si="373"/>
        <v>0</v>
      </c>
      <c r="ER178" s="27">
        <f t="shared" si="373"/>
        <v>0</v>
      </c>
      <c r="ES178" s="27">
        <f t="shared" si="373"/>
        <v>0</v>
      </c>
      <c r="ET178" s="27">
        <f t="shared" si="373"/>
        <v>0</v>
      </c>
      <c r="EU178" s="27">
        <f t="shared" si="373"/>
        <v>0</v>
      </c>
      <c r="EV178" s="27">
        <f t="shared" si="373"/>
        <v>0</v>
      </c>
      <c r="EW178" s="27">
        <f t="shared" si="373"/>
        <v>0</v>
      </c>
      <c r="EX178" s="27">
        <f t="shared" si="373"/>
        <v>0</v>
      </c>
      <c r="EY178" s="27">
        <f t="shared" si="373"/>
        <v>0</v>
      </c>
      <c r="EZ178" s="27">
        <f t="shared" si="373"/>
        <v>0</v>
      </c>
      <c r="FA178" s="27">
        <f t="shared" si="373"/>
        <v>0</v>
      </c>
      <c r="FB178" s="27">
        <f t="shared" si="373"/>
        <v>0</v>
      </c>
      <c r="FC178" s="27">
        <f t="shared" si="373"/>
        <v>0</v>
      </c>
      <c r="FD178" s="27">
        <f t="shared" si="373"/>
        <v>0</v>
      </c>
      <c r="FE178" s="27">
        <f t="shared" si="373"/>
        <v>0</v>
      </c>
      <c r="FF178" s="27">
        <f t="shared" si="373"/>
        <v>0</v>
      </c>
      <c r="FG178" s="27">
        <f t="shared" si="373"/>
        <v>0</v>
      </c>
      <c r="FH178" s="27">
        <f t="shared" si="373"/>
        <v>0</v>
      </c>
      <c r="FI178" s="27">
        <f t="shared" ref="FI178:GJ178" si="374" xml:space="preserve"> FI$52</f>
        <v>0</v>
      </c>
      <c r="FJ178" s="27">
        <f t="shared" si="374"/>
        <v>0</v>
      </c>
      <c r="FK178" s="27">
        <f t="shared" si="374"/>
        <v>0</v>
      </c>
      <c r="FL178" s="27">
        <f t="shared" si="374"/>
        <v>0</v>
      </c>
      <c r="FM178" s="27">
        <f t="shared" si="374"/>
        <v>0</v>
      </c>
      <c r="FN178" s="27">
        <f t="shared" si="374"/>
        <v>0</v>
      </c>
      <c r="FO178" s="27">
        <f t="shared" si="374"/>
        <v>0</v>
      </c>
      <c r="FP178" s="27">
        <f t="shared" si="374"/>
        <v>0</v>
      </c>
      <c r="FQ178" s="27">
        <f t="shared" si="374"/>
        <v>0</v>
      </c>
      <c r="FR178" s="27">
        <f t="shared" si="374"/>
        <v>0</v>
      </c>
      <c r="FS178" s="27">
        <f t="shared" si="374"/>
        <v>0</v>
      </c>
      <c r="FT178" s="27">
        <f t="shared" si="374"/>
        <v>0</v>
      </c>
      <c r="FU178" s="27">
        <f t="shared" si="374"/>
        <v>0</v>
      </c>
      <c r="FV178" s="27">
        <f t="shared" si="374"/>
        <v>0</v>
      </c>
      <c r="FW178" s="27">
        <f t="shared" si="374"/>
        <v>0</v>
      </c>
      <c r="FX178" s="27">
        <f t="shared" si="374"/>
        <v>0</v>
      </c>
      <c r="FY178" s="27">
        <f t="shared" si="374"/>
        <v>0</v>
      </c>
      <c r="FZ178" s="27">
        <f t="shared" si="374"/>
        <v>0</v>
      </c>
      <c r="GA178" s="27">
        <f t="shared" si="374"/>
        <v>0</v>
      </c>
      <c r="GB178" s="27">
        <f t="shared" si="374"/>
        <v>0</v>
      </c>
      <c r="GC178" s="27">
        <f t="shared" si="374"/>
        <v>0</v>
      </c>
      <c r="GD178" s="27">
        <f t="shared" si="374"/>
        <v>0</v>
      </c>
      <c r="GE178" s="27">
        <f t="shared" si="374"/>
        <v>0</v>
      </c>
      <c r="GF178" s="27">
        <f t="shared" si="374"/>
        <v>0</v>
      </c>
      <c r="GG178" s="27">
        <f t="shared" si="374"/>
        <v>0</v>
      </c>
      <c r="GH178" s="27">
        <f t="shared" si="374"/>
        <v>0</v>
      </c>
      <c r="GI178" s="27">
        <f t="shared" si="374"/>
        <v>0</v>
      </c>
      <c r="GJ178" s="27">
        <f t="shared" si="374"/>
        <v>0</v>
      </c>
    </row>
    <row r="179" spans="1:192" hidden="1" outlineLevel="2" x14ac:dyDescent="0.35">
      <c r="A179" s="28"/>
      <c r="B179" s="28"/>
      <c r="C179" s="25"/>
      <c r="D179" s="51"/>
      <c r="E179" s="27" t="str">
        <f t="shared" ref="E179:AJ179" si="375" xml:space="preserve"> E$56</f>
        <v>First construction period flag</v>
      </c>
      <c r="F179" s="27">
        <f t="shared" si="375"/>
        <v>0</v>
      </c>
      <c r="G179" s="27" t="str">
        <f t="shared" si="375"/>
        <v>flag</v>
      </c>
      <c r="H179" s="27">
        <f t="shared" si="375"/>
        <v>1</v>
      </c>
      <c r="I179" s="27">
        <f t="shared" si="375"/>
        <v>0</v>
      </c>
      <c r="J179" s="27">
        <f t="shared" si="375"/>
        <v>0</v>
      </c>
      <c r="K179" s="27">
        <f t="shared" si="375"/>
        <v>0</v>
      </c>
      <c r="L179" s="27">
        <f t="shared" si="375"/>
        <v>0</v>
      </c>
      <c r="M179" s="27">
        <f t="shared" si="375"/>
        <v>0</v>
      </c>
      <c r="N179" s="27">
        <f t="shared" si="375"/>
        <v>0</v>
      </c>
      <c r="O179" s="27">
        <f t="shared" si="375"/>
        <v>0</v>
      </c>
      <c r="P179" s="27">
        <f t="shared" si="375"/>
        <v>1</v>
      </c>
      <c r="Q179" s="27">
        <f t="shared" si="375"/>
        <v>0</v>
      </c>
      <c r="R179" s="27">
        <f t="shared" si="375"/>
        <v>0</v>
      </c>
      <c r="S179" s="27">
        <f t="shared" si="375"/>
        <v>0</v>
      </c>
      <c r="T179" s="27">
        <f t="shared" si="375"/>
        <v>0</v>
      </c>
      <c r="U179" s="27">
        <f t="shared" si="375"/>
        <v>0</v>
      </c>
      <c r="V179" s="27">
        <f t="shared" si="375"/>
        <v>0</v>
      </c>
      <c r="W179" s="27">
        <f t="shared" si="375"/>
        <v>0</v>
      </c>
      <c r="X179" s="27">
        <f t="shared" si="375"/>
        <v>0</v>
      </c>
      <c r="Y179" s="27">
        <f t="shared" si="375"/>
        <v>0</v>
      </c>
      <c r="Z179" s="27">
        <f t="shared" si="375"/>
        <v>0</v>
      </c>
      <c r="AA179" s="27">
        <f t="shared" si="375"/>
        <v>0</v>
      </c>
      <c r="AB179" s="27">
        <f t="shared" si="375"/>
        <v>0</v>
      </c>
      <c r="AC179" s="27">
        <f t="shared" si="375"/>
        <v>0</v>
      </c>
      <c r="AD179" s="27">
        <f t="shared" si="375"/>
        <v>0</v>
      </c>
      <c r="AE179" s="27">
        <f t="shared" si="375"/>
        <v>0</v>
      </c>
      <c r="AF179" s="27">
        <f t="shared" si="375"/>
        <v>0</v>
      </c>
      <c r="AG179" s="27">
        <f t="shared" si="375"/>
        <v>0</v>
      </c>
      <c r="AH179" s="27">
        <f t="shared" si="375"/>
        <v>0</v>
      </c>
      <c r="AI179" s="27">
        <f t="shared" si="375"/>
        <v>0</v>
      </c>
      <c r="AJ179" s="27">
        <f t="shared" si="375"/>
        <v>0</v>
      </c>
      <c r="AK179" s="27">
        <f t="shared" ref="AK179:BP179" si="376" xml:space="preserve"> AK$56</f>
        <v>0</v>
      </c>
      <c r="AL179" s="27">
        <f t="shared" si="376"/>
        <v>0</v>
      </c>
      <c r="AM179" s="27">
        <f t="shared" si="376"/>
        <v>0</v>
      </c>
      <c r="AN179" s="27">
        <f t="shared" si="376"/>
        <v>0</v>
      </c>
      <c r="AO179" s="27">
        <f t="shared" si="376"/>
        <v>0</v>
      </c>
      <c r="AP179" s="27">
        <f t="shared" si="376"/>
        <v>0</v>
      </c>
      <c r="AQ179" s="27">
        <f t="shared" si="376"/>
        <v>0</v>
      </c>
      <c r="AR179" s="27">
        <f t="shared" si="376"/>
        <v>0</v>
      </c>
      <c r="AS179" s="27">
        <f t="shared" si="376"/>
        <v>0</v>
      </c>
      <c r="AT179" s="27">
        <f t="shared" si="376"/>
        <v>0</v>
      </c>
      <c r="AU179" s="27">
        <f t="shared" si="376"/>
        <v>0</v>
      </c>
      <c r="AV179" s="27">
        <f t="shared" si="376"/>
        <v>0</v>
      </c>
      <c r="AW179" s="27">
        <f t="shared" si="376"/>
        <v>0</v>
      </c>
      <c r="AX179" s="27">
        <f t="shared" si="376"/>
        <v>0</v>
      </c>
      <c r="AY179" s="27">
        <f t="shared" si="376"/>
        <v>0</v>
      </c>
      <c r="AZ179" s="27">
        <f t="shared" si="376"/>
        <v>0</v>
      </c>
      <c r="BA179" s="27">
        <f t="shared" si="376"/>
        <v>0</v>
      </c>
      <c r="BB179" s="27">
        <f t="shared" si="376"/>
        <v>0</v>
      </c>
      <c r="BC179" s="27">
        <f t="shared" si="376"/>
        <v>0</v>
      </c>
      <c r="BD179" s="27">
        <f t="shared" si="376"/>
        <v>0</v>
      </c>
      <c r="BE179" s="27">
        <f t="shared" si="376"/>
        <v>0</v>
      </c>
      <c r="BF179" s="27">
        <f t="shared" si="376"/>
        <v>0</v>
      </c>
      <c r="BG179" s="27">
        <f t="shared" si="376"/>
        <v>0</v>
      </c>
      <c r="BH179" s="27">
        <f t="shared" si="376"/>
        <v>0</v>
      </c>
      <c r="BI179" s="27">
        <f t="shared" si="376"/>
        <v>0</v>
      </c>
      <c r="BJ179" s="27">
        <f t="shared" si="376"/>
        <v>0</v>
      </c>
      <c r="BK179" s="27">
        <f t="shared" si="376"/>
        <v>0</v>
      </c>
      <c r="BL179" s="27">
        <f t="shared" si="376"/>
        <v>0</v>
      </c>
      <c r="BM179" s="27">
        <f t="shared" si="376"/>
        <v>0</v>
      </c>
      <c r="BN179" s="27">
        <f t="shared" si="376"/>
        <v>0</v>
      </c>
      <c r="BO179" s="27">
        <f t="shared" si="376"/>
        <v>0</v>
      </c>
      <c r="BP179" s="27">
        <f t="shared" si="376"/>
        <v>0</v>
      </c>
      <c r="BQ179" s="27">
        <f t="shared" ref="BQ179:CV179" si="377" xml:space="preserve"> BQ$56</f>
        <v>0</v>
      </c>
      <c r="BR179" s="27">
        <f t="shared" si="377"/>
        <v>0</v>
      </c>
      <c r="BS179" s="27">
        <f t="shared" si="377"/>
        <v>0</v>
      </c>
      <c r="BT179" s="27">
        <f t="shared" si="377"/>
        <v>0</v>
      </c>
      <c r="BU179" s="27">
        <f t="shared" si="377"/>
        <v>0</v>
      </c>
      <c r="BV179" s="27">
        <f t="shared" si="377"/>
        <v>0</v>
      </c>
      <c r="BW179" s="27">
        <f t="shared" si="377"/>
        <v>0</v>
      </c>
      <c r="BX179" s="27">
        <f t="shared" si="377"/>
        <v>0</v>
      </c>
      <c r="BY179" s="27">
        <f t="shared" si="377"/>
        <v>0</v>
      </c>
      <c r="BZ179" s="27">
        <f t="shared" si="377"/>
        <v>0</v>
      </c>
      <c r="CA179" s="27">
        <f t="shared" si="377"/>
        <v>0</v>
      </c>
      <c r="CB179" s="27">
        <f t="shared" si="377"/>
        <v>0</v>
      </c>
      <c r="CC179" s="27">
        <f t="shared" si="377"/>
        <v>0</v>
      </c>
      <c r="CD179" s="27">
        <f t="shared" si="377"/>
        <v>0</v>
      </c>
      <c r="CE179" s="27">
        <f t="shared" si="377"/>
        <v>0</v>
      </c>
      <c r="CF179" s="27">
        <f t="shared" si="377"/>
        <v>0</v>
      </c>
      <c r="CG179" s="27">
        <f t="shared" si="377"/>
        <v>0</v>
      </c>
      <c r="CH179" s="27">
        <f t="shared" si="377"/>
        <v>0</v>
      </c>
      <c r="CI179" s="27">
        <f t="shared" si="377"/>
        <v>0</v>
      </c>
      <c r="CJ179" s="27">
        <f t="shared" si="377"/>
        <v>0</v>
      </c>
      <c r="CK179" s="27">
        <f t="shared" si="377"/>
        <v>0</v>
      </c>
      <c r="CL179" s="27">
        <f t="shared" si="377"/>
        <v>0</v>
      </c>
      <c r="CM179" s="27">
        <f t="shared" si="377"/>
        <v>0</v>
      </c>
      <c r="CN179" s="27">
        <f t="shared" si="377"/>
        <v>0</v>
      </c>
      <c r="CO179" s="27">
        <f t="shared" si="377"/>
        <v>0</v>
      </c>
      <c r="CP179" s="27">
        <f t="shared" si="377"/>
        <v>0</v>
      </c>
      <c r="CQ179" s="27">
        <f t="shared" si="377"/>
        <v>0</v>
      </c>
      <c r="CR179" s="27">
        <f t="shared" si="377"/>
        <v>0</v>
      </c>
      <c r="CS179" s="27">
        <f t="shared" si="377"/>
        <v>0</v>
      </c>
      <c r="CT179" s="27">
        <f t="shared" si="377"/>
        <v>0</v>
      </c>
      <c r="CU179" s="27">
        <f t="shared" si="377"/>
        <v>0</v>
      </c>
      <c r="CV179" s="27">
        <f t="shared" si="377"/>
        <v>0</v>
      </c>
      <c r="CW179" s="27">
        <f t="shared" ref="CW179:EB179" si="378" xml:space="preserve"> CW$56</f>
        <v>0</v>
      </c>
      <c r="CX179" s="27">
        <f t="shared" si="378"/>
        <v>0</v>
      </c>
      <c r="CY179" s="27">
        <f t="shared" si="378"/>
        <v>0</v>
      </c>
      <c r="CZ179" s="27">
        <f t="shared" si="378"/>
        <v>0</v>
      </c>
      <c r="DA179" s="27">
        <f t="shared" si="378"/>
        <v>0</v>
      </c>
      <c r="DB179" s="27">
        <f t="shared" si="378"/>
        <v>0</v>
      </c>
      <c r="DC179" s="27">
        <f t="shared" si="378"/>
        <v>0</v>
      </c>
      <c r="DD179" s="27">
        <f t="shared" si="378"/>
        <v>0</v>
      </c>
      <c r="DE179" s="27">
        <f t="shared" si="378"/>
        <v>0</v>
      </c>
      <c r="DF179" s="27">
        <f t="shared" si="378"/>
        <v>0</v>
      </c>
      <c r="DG179" s="27">
        <f t="shared" si="378"/>
        <v>0</v>
      </c>
      <c r="DH179" s="27">
        <f t="shared" si="378"/>
        <v>0</v>
      </c>
      <c r="DI179" s="27">
        <f t="shared" si="378"/>
        <v>0</v>
      </c>
      <c r="DJ179" s="27">
        <f t="shared" si="378"/>
        <v>0</v>
      </c>
      <c r="DK179" s="27">
        <f t="shared" si="378"/>
        <v>0</v>
      </c>
      <c r="DL179" s="27">
        <f t="shared" si="378"/>
        <v>0</v>
      </c>
      <c r="DM179" s="27">
        <f t="shared" si="378"/>
        <v>0</v>
      </c>
      <c r="DN179" s="27">
        <f t="shared" si="378"/>
        <v>0</v>
      </c>
      <c r="DO179" s="27">
        <f t="shared" si="378"/>
        <v>0</v>
      </c>
      <c r="DP179" s="27">
        <f t="shared" si="378"/>
        <v>0</v>
      </c>
      <c r="DQ179" s="27">
        <f t="shared" si="378"/>
        <v>0</v>
      </c>
      <c r="DR179" s="27">
        <f t="shared" si="378"/>
        <v>0</v>
      </c>
      <c r="DS179" s="27">
        <f t="shared" si="378"/>
        <v>0</v>
      </c>
      <c r="DT179" s="27">
        <f t="shared" si="378"/>
        <v>0</v>
      </c>
      <c r="DU179" s="27">
        <f t="shared" si="378"/>
        <v>0</v>
      </c>
      <c r="DV179" s="27">
        <f t="shared" si="378"/>
        <v>0</v>
      </c>
      <c r="DW179" s="27">
        <f t="shared" si="378"/>
        <v>0</v>
      </c>
      <c r="DX179" s="27">
        <f t="shared" si="378"/>
        <v>0</v>
      </c>
      <c r="DY179" s="27">
        <f t="shared" si="378"/>
        <v>0</v>
      </c>
      <c r="DZ179" s="27">
        <f t="shared" si="378"/>
        <v>0</v>
      </c>
      <c r="EA179" s="27">
        <f t="shared" si="378"/>
        <v>0</v>
      </c>
      <c r="EB179" s="27">
        <f t="shared" si="378"/>
        <v>0</v>
      </c>
      <c r="EC179" s="27">
        <f t="shared" ref="EC179:FH179" si="379" xml:space="preserve"> EC$56</f>
        <v>0</v>
      </c>
      <c r="ED179" s="27">
        <f t="shared" si="379"/>
        <v>0</v>
      </c>
      <c r="EE179" s="27">
        <f t="shared" si="379"/>
        <v>0</v>
      </c>
      <c r="EF179" s="27">
        <f t="shared" si="379"/>
        <v>0</v>
      </c>
      <c r="EG179" s="27">
        <f t="shared" si="379"/>
        <v>0</v>
      </c>
      <c r="EH179" s="27">
        <f t="shared" si="379"/>
        <v>0</v>
      </c>
      <c r="EI179" s="27">
        <f t="shared" si="379"/>
        <v>0</v>
      </c>
      <c r="EJ179" s="27">
        <f t="shared" si="379"/>
        <v>0</v>
      </c>
      <c r="EK179" s="27">
        <f t="shared" si="379"/>
        <v>0</v>
      </c>
      <c r="EL179" s="27">
        <f t="shared" si="379"/>
        <v>0</v>
      </c>
      <c r="EM179" s="27">
        <f t="shared" si="379"/>
        <v>0</v>
      </c>
      <c r="EN179" s="27">
        <f t="shared" si="379"/>
        <v>0</v>
      </c>
      <c r="EO179" s="27">
        <f t="shared" si="379"/>
        <v>0</v>
      </c>
      <c r="EP179" s="27">
        <f t="shared" si="379"/>
        <v>0</v>
      </c>
      <c r="EQ179" s="27">
        <f t="shared" si="379"/>
        <v>0</v>
      </c>
      <c r="ER179" s="27">
        <f t="shared" si="379"/>
        <v>0</v>
      </c>
      <c r="ES179" s="27">
        <f t="shared" si="379"/>
        <v>0</v>
      </c>
      <c r="ET179" s="27">
        <f t="shared" si="379"/>
        <v>0</v>
      </c>
      <c r="EU179" s="27">
        <f t="shared" si="379"/>
        <v>0</v>
      </c>
      <c r="EV179" s="27">
        <f t="shared" si="379"/>
        <v>0</v>
      </c>
      <c r="EW179" s="27">
        <f t="shared" si="379"/>
        <v>0</v>
      </c>
      <c r="EX179" s="27">
        <f t="shared" si="379"/>
        <v>0</v>
      </c>
      <c r="EY179" s="27">
        <f t="shared" si="379"/>
        <v>0</v>
      </c>
      <c r="EZ179" s="27">
        <f t="shared" si="379"/>
        <v>0</v>
      </c>
      <c r="FA179" s="27">
        <f t="shared" si="379"/>
        <v>0</v>
      </c>
      <c r="FB179" s="27">
        <f t="shared" si="379"/>
        <v>0</v>
      </c>
      <c r="FC179" s="27">
        <f t="shared" si="379"/>
        <v>0</v>
      </c>
      <c r="FD179" s="27">
        <f t="shared" si="379"/>
        <v>0</v>
      </c>
      <c r="FE179" s="27">
        <f t="shared" si="379"/>
        <v>0</v>
      </c>
      <c r="FF179" s="27">
        <f t="shared" si="379"/>
        <v>0</v>
      </c>
      <c r="FG179" s="27">
        <f t="shared" si="379"/>
        <v>0</v>
      </c>
      <c r="FH179" s="27">
        <f t="shared" si="379"/>
        <v>0</v>
      </c>
      <c r="FI179" s="27">
        <f t="shared" ref="FI179:GJ179" si="380" xml:space="preserve"> FI$56</f>
        <v>0</v>
      </c>
      <c r="FJ179" s="27">
        <f t="shared" si="380"/>
        <v>0</v>
      </c>
      <c r="FK179" s="27">
        <f t="shared" si="380"/>
        <v>0</v>
      </c>
      <c r="FL179" s="27">
        <f t="shared" si="380"/>
        <v>0</v>
      </c>
      <c r="FM179" s="27">
        <f t="shared" si="380"/>
        <v>0</v>
      </c>
      <c r="FN179" s="27">
        <f t="shared" si="380"/>
        <v>0</v>
      </c>
      <c r="FO179" s="27">
        <f t="shared" si="380"/>
        <v>0</v>
      </c>
      <c r="FP179" s="27">
        <f t="shared" si="380"/>
        <v>0</v>
      </c>
      <c r="FQ179" s="27">
        <f t="shared" si="380"/>
        <v>0</v>
      </c>
      <c r="FR179" s="27">
        <f t="shared" si="380"/>
        <v>0</v>
      </c>
      <c r="FS179" s="27">
        <f t="shared" si="380"/>
        <v>0</v>
      </c>
      <c r="FT179" s="27">
        <f t="shared" si="380"/>
        <v>0</v>
      </c>
      <c r="FU179" s="27">
        <f t="shared" si="380"/>
        <v>0</v>
      </c>
      <c r="FV179" s="27">
        <f t="shared" si="380"/>
        <v>0</v>
      </c>
      <c r="FW179" s="27">
        <f t="shared" si="380"/>
        <v>0</v>
      </c>
      <c r="FX179" s="27">
        <f t="shared" si="380"/>
        <v>0</v>
      </c>
      <c r="FY179" s="27">
        <f t="shared" si="380"/>
        <v>0</v>
      </c>
      <c r="FZ179" s="27">
        <f t="shared" si="380"/>
        <v>0</v>
      </c>
      <c r="GA179" s="27">
        <f t="shared" si="380"/>
        <v>0</v>
      </c>
      <c r="GB179" s="27">
        <f t="shared" si="380"/>
        <v>0</v>
      </c>
      <c r="GC179" s="27">
        <f t="shared" si="380"/>
        <v>0</v>
      </c>
      <c r="GD179" s="27">
        <f t="shared" si="380"/>
        <v>0</v>
      </c>
      <c r="GE179" s="27">
        <f t="shared" si="380"/>
        <v>0</v>
      </c>
      <c r="GF179" s="27">
        <f t="shared" si="380"/>
        <v>0</v>
      </c>
      <c r="GG179" s="27">
        <f t="shared" si="380"/>
        <v>0</v>
      </c>
      <c r="GH179" s="27">
        <f t="shared" si="380"/>
        <v>0</v>
      </c>
      <c r="GI179" s="27">
        <f t="shared" si="380"/>
        <v>0</v>
      </c>
      <c r="GJ179" s="27">
        <f t="shared" si="380"/>
        <v>0</v>
      </c>
    </row>
    <row r="180" spans="1:192" hidden="1" outlineLevel="2" x14ac:dyDescent="0.35">
      <c r="A180" s="28"/>
      <c r="B180" s="28"/>
      <c r="C180" s="25"/>
      <c r="D180" s="51"/>
      <c r="E180" s="27" t="str">
        <f t="shared" ref="E180:AJ180" si="381" xml:space="preserve"> E$74</f>
        <v>First operating period flag</v>
      </c>
      <c r="F180" s="27">
        <f t="shared" si="381"/>
        <v>0</v>
      </c>
      <c r="G180" s="27" t="str">
        <f t="shared" si="381"/>
        <v>flag</v>
      </c>
      <c r="H180" s="27">
        <f t="shared" si="381"/>
        <v>1</v>
      </c>
      <c r="I180" s="27">
        <f t="shared" si="381"/>
        <v>0</v>
      </c>
      <c r="J180" s="27">
        <f t="shared" si="381"/>
        <v>0</v>
      </c>
      <c r="K180" s="27">
        <f t="shared" si="381"/>
        <v>0</v>
      </c>
      <c r="L180" s="27">
        <f t="shared" si="381"/>
        <v>0</v>
      </c>
      <c r="M180" s="27">
        <f t="shared" si="381"/>
        <v>0</v>
      </c>
      <c r="N180" s="27">
        <f t="shared" si="381"/>
        <v>0</v>
      </c>
      <c r="O180" s="27">
        <f t="shared" si="381"/>
        <v>0</v>
      </c>
      <c r="P180" s="27">
        <f t="shared" si="381"/>
        <v>0</v>
      </c>
      <c r="Q180" s="27">
        <f t="shared" si="381"/>
        <v>0</v>
      </c>
      <c r="R180" s="27">
        <f t="shared" si="381"/>
        <v>0</v>
      </c>
      <c r="S180" s="27">
        <f t="shared" si="381"/>
        <v>0</v>
      </c>
      <c r="T180" s="27">
        <f t="shared" si="381"/>
        <v>0</v>
      </c>
      <c r="U180" s="27">
        <f t="shared" si="381"/>
        <v>0</v>
      </c>
      <c r="V180" s="27">
        <f t="shared" si="381"/>
        <v>0</v>
      </c>
      <c r="W180" s="27">
        <f t="shared" si="381"/>
        <v>0</v>
      </c>
      <c r="X180" s="27">
        <f t="shared" si="381"/>
        <v>0</v>
      </c>
      <c r="Y180" s="27">
        <f t="shared" si="381"/>
        <v>0</v>
      </c>
      <c r="Z180" s="27">
        <f t="shared" si="381"/>
        <v>0</v>
      </c>
      <c r="AA180" s="27">
        <f t="shared" si="381"/>
        <v>0</v>
      </c>
      <c r="AB180" s="27">
        <f t="shared" si="381"/>
        <v>0</v>
      </c>
      <c r="AC180" s="27">
        <f t="shared" si="381"/>
        <v>0</v>
      </c>
      <c r="AD180" s="27">
        <f t="shared" si="381"/>
        <v>0</v>
      </c>
      <c r="AE180" s="27">
        <f t="shared" si="381"/>
        <v>0</v>
      </c>
      <c r="AF180" s="27">
        <f t="shared" si="381"/>
        <v>0</v>
      </c>
      <c r="AG180" s="27">
        <f t="shared" si="381"/>
        <v>0</v>
      </c>
      <c r="AH180" s="27">
        <f t="shared" si="381"/>
        <v>0</v>
      </c>
      <c r="AI180" s="27">
        <f t="shared" si="381"/>
        <v>0</v>
      </c>
      <c r="AJ180" s="27">
        <f t="shared" si="381"/>
        <v>0</v>
      </c>
      <c r="AK180" s="27">
        <f t="shared" ref="AK180:BP180" si="382" xml:space="preserve"> AK$74</f>
        <v>0</v>
      </c>
      <c r="AL180" s="27">
        <f t="shared" si="382"/>
        <v>0</v>
      </c>
      <c r="AM180" s="27">
        <f t="shared" si="382"/>
        <v>0</v>
      </c>
      <c r="AN180" s="27">
        <f t="shared" si="382"/>
        <v>0</v>
      </c>
      <c r="AO180" s="27">
        <f t="shared" si="382"/>
        <v>0</v>
      </c>
      <c r="AP180" s="27">
        <f t="shared" si="382"/>
        <v>0</v>
      </c>
      <c r="AQ180" s="27">
        <f t="shared" si="382"/>
        <v>0</v>
      </c>
      <c r="AR180" s="27">
        <f t="shared" si="382"/>
        <v>0</v>
      </c>
      <c r="AS180" s="27">
        <f t="shared" si="382"/>
        <v>0</v>
      </c>
      <c r="AT180" s="27">
        <f t="shared" si="382"/>
        <v>0</v>
      </c>
      <c r="AU180" s="27">
        <f t="shared" si="382"/>
        <v>0</v>
      </c>
      <c r="AV180" s="27">
        <f t="shared" si="382"/>
        <v>0</v>
      </c>
      <c r="AW180" s="27">
        <f t="shared" si="382"/>
        <v>0</v>
      </c>
      <c r="AX180" s="27">
        <f t="shared" si="382"/>
        <v>0</v>
      </c>
      <c r="AY180" s="27">
        <f t="shared" si="382"/>
        <v>0</v>
      </c>
      <c r="AZ180" s="27">
        <f t="shared" si="382"/>
        <v>0</v>
      </c>
      <c r="BA180" s="27">
        <f t="shared" si="382"/>
        <v>0</v>
      </c>
      <c r="BB180" s="27">
        <f t="shared" si="382"/>
        <v>0</v>
      </c>
      <c r="BC180" s="27">
        <f t="shared" si="382"/>
        <v>0</v>
      </c>
      <c r="BD180" s="27">
        <f t="shared" si="382"/>
        <v>0</v>
      </c>
      <c r="BE180" s="27">
        <f t="shared" si="382"/>
        <v>0</v>
      </c>
      <c r="BF180" s="27">
        <f t="shared" si="382"/>
        <v>1</v>
      </c>
      <c r="BG180" s="27">
        <f t="shared" si="382"/>
        <v>0</v>
      </c>
      <c r="BH180" s="27">
        <f t="shared" si="382"/>
        <v>0</v>
      </c>
      <c r="BI180" s="27">
        <f t="shared" si="382"/>
        <v>0</v>
      </c>
      <c r="BJ180" s="27">
        <f t="shared" si="382"/>
        <v>0</v>
      </c>
      <c r="BK180" s="27">
        <f t="shared" si="382"/>
        <v>0</v>
      </c>
      <c r="BL180" s="27">
        <f t="shared" si="382"/>
        <v>0</v>
      </c>
      <c r="BM180" s="27">
        <f t="shared" si="382"/>
        <v>0</v>
      </c>
      <c r="BN180" s="27">
        <f t="shared" si="382"/>
        <v>0</v>
      </c>
      <c r="BO180" s="27">
        <f t="shared" si="382"/>
        <v>0</v>
      </c>
      <c r="BP180" s="27">
        <f t="shared" si="382"/>
        <v>0</v>
      </c>
      <c r="BQ180" s="27">
        <f t="shared" ref="BQ180:CV180" si="383" xml:space="preserve"> BQ$74</f>
        <v>0</v>
      </c>
      <c r="BR180" s="27">
        <f t="shared" si="383"/>
        <v>0</v>
      </c>
      <c r="BS180" s="27">
        <f t="shared" si="383"/>
        <v>0</v>
      </c>
      <c r="BT180" s="27">
        <f t="shared" si="383"/>
        <v>0</v>
      </c>
      <c r="BU180" s="27">
        <f t="shared" si="383"/>
        <v>0</v>
      </c>
      <c r="BV180" s="27">
        <f t="shared" si="383"/>
        <v>0</v>
      </c>
      <c r="BW180" s="27">
        <f t="shared" si="383"/>
        <v>0</v>
      </c>
      <c r="BX180" s="27">
        <f t="shared" si="383"/>
        <v>0</v>
      </c>
      <c r="BY180" s="27">
        <f t="shared" si="383"/>
        <v>0</v>
      </c>
      <c r="BZ180" s="27">
        <f t="shared" si="383"/>
        <v>0</v>
      </c>
      <c r="CA180" s="27">
        <f t="shared" si="383"/>
        <v>0</v>
      </c>
      <c r="CB180" s="27">
        <f t="shared" si="383"/>
        <v>0</v>
      </c>
      <c r="CC180" s="27">
        <f t="shared" si="383"/>
        <v>0</v>
      </c>
      <c r="CD180" s="27">
        <f t="shared" si="383"/>
        <v>0</v>
      </c>
      <c r="CE180" s="27">
        <f t="shared" si="383"/>
        <v>0</v>
      </c>
      <c r="CF180" s="27">
        <f t="shared" si="383"/>
        <v>0</v>
      </c>
      <c r="CG180" s="27">
        <f t="shared" si="383"/>
        <v>0</v>
      </c>
      <c r="CH180" s="27">
        <f t="shared" si="383"/>
        <v>0</v>
      </c>
      <c r="CI180" s="27">
        <f t="shared" si="383"/>
        <v>0</v>
      </c>
      <c r="CJ180" s="27">
        <f t="shared" si="383"/>
        <v>0</v>
      </c>
      <c r="CK180" s="27">
        <f t="shared" si="383"/>
        <v>0</v>
      </c>
      <c r="CL180" s="27">
        <f t="shared" si="383"/>
        <v>0</v>
      </c>
      <c r="CM180" s="27">
        <f t="shared" si="383"/>
        <v>0</v>
      </c>
      <c r="CN180" s="27">
        <f t="shared" si="383"/>
        <v>0</v>
      </c>
      <c r="CO180" s="27">
        <f t="shared" si="383"/>
        <v>0</v>
      </c>
      <c r="CP180" s="27">
        <f t="shared" si="383"/>
        <v>0</v>
      </c>
      <c r="CQ180" s="27">
        <f t="shared" si="383"/>
        <v>0</v>
      </c>
      <c r="CR180" s="27">
        <f t="shared" si="383"/>
        <v>0</v>
      </c>
      <c r="CS180" s="27">
        <f t="shared" si="383"/>
        <v>0</v>
      </c>
      <c r="CT180" s="27">
        <f t="shared" si="383"/>
        <v>0</v>
      </c>
      <c r="CU180" s="27">
        <f t="shared" si="383"/>
        <v>0</v>
      </c>
      <c r="CV180" s="27">
        <f t="shared" si="383"/>
        <v>0</v>
      </c>
      <c r="CW180" s="27">
        <f t="shared" ref="CW180:EB180" si="384" xml:space="preserve"> CW$74</f>
        <v>0</v>
      </c>
      <c r="CX180" s="27">
        <f t="shared" si="384"/>
        <v>0</v>
      </c>
      <c r="CY180" s="27">
        <f t="shared" si="384"/>
        <v>0</v>
      </c>
      <c r="CZ180" s="27">
        <f t="shared" si="384"/>
        <v>0</v>
      </c>
      <c r="DA180" s="27">
        <f t="shared" si="384"/>
        <v>0</v>
      </c>
      <c r="DB180" s="27">
        <f t="shared" si="384"/>
        <v>0</v>
      </c>
      <c r="DC180" s="27">
        <f t="shared" si="384"/>
        <v>0</v>
      </c>
      <c r="DD180" s="27">
        <f t="shared" si="384"/>
        <v>0</v>
      </c>
      <c r="DE180" s="27">
        <f t="shared" si="384"/>
        <v>0</v>
      </c>
      <c r="DF180" s="27">
        <f t="shared" si="384"/>
        <v>0</v>
      </c>
      <c r="DG180" s="27">
        <f t="shared" si="384"/>
        <v>0</v>
      </c>
      <c r="DH180" s="27">
        <f t="shared" si="384"/>
        <v>0</v>
      </c>
      <c r="DI180" s="27">
        <f t="shared" si="384"/>
        <v>0</v>
      </c>
      <c r="DJ180" s="27">
        <f t="shared" si="384"/>
        <v>0</v>
      </c>
      <c r="DK180" s="27">
        <f t="shared" si="384"/>
        <v>0</v>
      </c>
      <c r="DL180" s="27">
        <f t="shared" si="384"/>
        <v>0</v>
      </c>
      <c r="DM180" s="27">
        <f t="shared" si="384"/>
        <v>0</v>
      </c>
      <c r="DN180" s="27">
        <f t="shared" si="384"/>
        <v>0</v>
      </c>
      <c r="DO180" s="27">
        <f t="shared" si="384"/>
        <v>0</v>
      </c>
      <c r="DP180" s="27">
        <f t="shared" si="384"/>
        <v>0</v>
      </c>
      <c r="DQ180" s="27">
        <f t="shared" si="384"/>
        <v>0</v>
      </c>
      <c r="DR180" s="27">
        <f t="shared" si="384"/>
        <v>0</v>
      </c>
      <c r="DS180" s="27">
        <f t="shared" si="384"/>
        <v>0</v>
      </c>
      <c r="DT180" s="27">
        <f t="shared" si="384"/>
        <v>0</v>
      </c>
      <c r="DU180" s="27">
        <f t="shared" si="384"/>
        <v>0</v>
      </c>
      <c r="DV180" s="27">
        <f t="shared" si="384"/>
        <v>0</v>
      </c>
      <c r="DW180" s="27">
        <f t="shared" si="384"/>
        <v>0</v>
      </c>
      <c r="DX180" s="27">
        <f t="shared" si="384"/>
        <v>0</v>
      </c>
      <c r="DY180" s="27">
        <f t="shared" si="384"/>
        <v>0</v>
      </c>
      <c r="DZ180" s="27">
        <f t="shared" si="384"/>
        <v>0</v>
      </c>
      <c r="EA180" s="27">
        <f t="shared" si="384"/>
        <v>0</v>
      </c>
      <c r="EB180" s="27">
        <f t="shared" si="384"/>
        <v>0</v>
      </c>
      <c r="EC180" s="27">
        <f t="shared" ref="EC180:FH180" si="385" xml:space="preserve"> EC$74</f>
        <v>0</v>
      </c>
      <c r="ED180" s="27">
        <f t="shared" si="385"/>
        <v>0</v>
      </c>
      <c r="EE180" s="27">
        <f t="shared" si="385"/>
        <v>0</v>
      </c>
      <c r="EF180" s="27">
        <f t="shared" si="385"/>
        <v>0</v>
      </c>
      <c r="EG180" s="27">
        <f t="shared" si="385"/>
        <v>0</v>
      </c>
      <c r="EH180" s="27">
        <f t="shared" si="385"/>
        <v>0</v>
      </c>
      <c r="EI180" s="27">
        <f t="shared" si="385"/>
        <v>0</v>
      </c>
      <c r="EJ180" s="27">
        <f t="shared" si="385"/>
        <v>0</v>
      </c>
      <c r="EK180" s="27">
        <f t="shared" si="385"/>
        <v>0</v>
      </c>
      <c r="EL180" s="27">
        <f t="shared" si="385"/>
        <v>0</v>
      </c>
      <c r="EM180" s="27">
        <f t="shared" si="385"/>
        <v>0</v>
      </c>
      <c r="EN180" s="27">
        <f t="shared" si="385"/>
        <v>0</v>
      </c>
      <c r="EO180" s="27">
        <f t="shared" si="385"/>
        <v>0</v>
      </c>
      <c r="EP180" s="27">
        <f t="shared" si="385"/>
        <v>0</v>
      </c>
      <c r="EQ180" s="27">
        <f t="shared" si="385"/>
        <v>0</v>
      </c>
      <c r="ER180" s="27">
        <f t="shared" si="385"/>
        <v>0</v>
      </c>
      <c r="ES180" s="27">
        <f t="shared" si="385"/>
        <v>0</v>
      </c>
      <c r="ET180" s="27">
        <f t="shared" si="385"/>
        <v>0</v>
      </c>
      <c r="EU180" s="27">
        <f t="shared" si="385"/>
        <v>0</v>
      </c>
      <c r="EV180" s="27">
        <f t="shared" si="385"/>
        <v>0</v>
      </c>
      <c r="EW180" s="27">
        <f t="shared" si="385"/>
        <v>0</v>
      </c>
      <c r="EX180" s="27">
        <f t="shared" si="385"/>
        <v>0</v>
      </c>
      <c r="EY180" s="27">
        <f t="shared" si="385"/>
        <v>0</v>
      </c>
      <c r="EZ180" s="27">
        <f t="shared" si="385"/>
        <v>0</v>
      </c>
      <c r="FA180" s="27">
        <f t="shared" si="385"/>
        <v>0</v>
      </c>
      <c r="FB180" s="27">
        <f t="shared" si="385"/>
        <v>0</v>
      </c>
      <c r="FC180" s="27">
        <f t="shared" si="385"/>
        <v>0</v>
      </c>
      <c r="FD180" s="27">
        <f t="shared" si="385"/>
        <v>0</v>
      </c>
      <c r="FE180" s="27">
        <f t="shared" si="385"/>
        <v>0</v>
      </c>
      <c r="FF180" s="27">
        <f t="shared" si="385"/>
        <v>0</v>
      </c>
      <c r="FG180" s="27">
        <f t="shared" si="385"/>
        <v>0</v>
      </c>
      <c r="FH180" s="27">
        <f t="shared" si="385"/>
        <v>0</v>
      </c>
      <c r="FI180" s="27">
        <f t="shared" ref="FI180:GJ180" si="386" xml:space="preserve"> FI$74</f>
        <v>0</v>
      </c>
      <c r="FJ180" s="27">
        <f t="shared" si="386"/>
        <v>0</v>
      </c>
      <c r="FK180" s="27">
        <f t="shared" si="386"/>
        <v>0</v>
      </c>
      <c r="FL180" s="27">
        <f t="shared" si="386"/>
        <v>0</v>
      </c>
      <c r="FM180" s="27">
        <f t="shared" si="386"/>
        <v>0</v>
      </c>
      <c r="FN180" s="27">
        <f t="shared" si="386"/>
        <v>0</v>
      </c>
      <c r="FO180" s="27">
        <f t="shared" si="386"/>
        <v>0</v>
      </c>
      <c r="FP180" s="27">
        <f t="shared" si="386"/>
        <v>0</v>
      </c>
      <c r="FQ180" s="27">
        <f t="shared" si="386"/>
        <v>0</v>
      </c>
      <c r="FR180" s="27">
        <f t="shared" si="386"/>
        <v>0</v>
      </c>
      <c r="FS180" s="27">
        <f t="shared" si="386"/>
        <v>0</v>
      </c>
      <c r="FT180" s="27">
        <f t="shared" si="386"/>
        <v>0</v>
      </c>
      <c r="FU180" s="27">
        <f t="shared" si="386"/>
        <v>0</v>
      </c>
      <c r="FV180" s="27">
        <f t="shared" si="386"/>
        <v>0</v>
      </c>
      <c r="FW180" s="27">
        <f t="shared" si="386"/>
        <v>0</v>
      </c>
      <c r="FX180" s="27">
        <f t="shared" si="386"/>
        <v>0</v>
      </c>
      <c r="FY180" s="27">
        <f t="shared" si="386"/>
        <v>0</v>
      </c>
      <c r="FZ180" s="27">
        <f t="shared" si="386"/>
        <v>0</v>
      </c>
      <c r="GA180" s="27">
        <f t="shared" si="386"/>
        <v>0</v>
      </c>
      <c r="GB180" s="27">
        <f t="shared" si="386"/>
        <v>0</v>
      </c>
      <c r="GC180" s="27">
        <f t="shared" si="386"/>
        <v>0</v>
      </c>
      <c r="GD180" s="27">
        <f t="shared" si="386"/>
        <v>0</v>
      </c>
      <c r="GE180" s="27">
        <f t="shared" si="386"/>
        <v>0</v>
      </c>
      <c r="GF180" s="27">
        <f t="shared" si="386"/>
        <v>0</v>
      </c>
      <c r="GG180" s="27">
        <f t="shared" si="386"/>
        <v>0</v>
      </c>
      <c r="GH180" s="27">
        <f t="shared" si="386"/>
        <v>0</v>
      </c>
      <c r="GI180" s="27">
        <f t="shared" si="386"/>
        <v>0</v>
      </c>
      <c r="GJ180" s="27">
        <f t="shared" si="386"/>
        <v>0</v>
      </c>
    </row>
    <row r="181" spans="1:192" hidden="1" outlineLevel="2" x14ac:dyDescent="0.35">
      <c r="A181" s="28"/>
      <c r="B181" s="28"/>
      <c r="C181" s="25"/>
      <c r="D181" s="51"/>
      <c r="E181" s="27" t="str">
        <f t="shared" ref="E181:AJ181" si="387" xml:space="preserve"> E$94</f>
        <v>First post operating period flag</v>
      </c>
      <c r="F181" s="27">
        <f t="shared" si="387"/>
        <v>0</v>
      </c>
      <c r="G181" s="27">
        <f t="shared" si="387"/>
        <v>0</v>
      </c>
      <c r="H181" s="27">
        <f t="shared" si="387"/>
        <v>0</v>
      </c>
      <c r="I181" s="27">
        <f t="shared" si="387"/>
        <v>0</v>
      </c>
      <c r="J181" s="27">
        <f t="shared" si="387"/>
        <v>0</v>
      </c>
      <c r="K181" s="27">
        <f t="shared" si="387"/>
        <v>0</v>
      </c>
      <c r="L181" s="27">
        <f t="shared" si="387"/>
        <v>0</v>
      </c>
      <c r="M181" s="27">
        <f t="shared" si="387"/>
        <v>0</v>
      </c>
      <c r="N181" s="27">
        <f t="shared" si="387"/>
        <v>0</v>
      </c>
      <c r="O181" s="27">
        <f t="shared" si="387"/>
        <v>0</v>
      </c>
      <c r="P181" s="27">
        <f t="shared" si="387"/>
        <v>0</v>
      </c>
      <c r="Q181" s="27">
        <f t="shared" si="387"/>
        <v>0</v>
      </c>
      <c r="R181" s="27">
        <f t="shared" si="387"/>
        <v>0</v>
      </c>
      <c r="S181" s="27">
        <f t="shared" si="387"/>
        <v>0</v>
      </c>
      <c r="T181" s="27">
        <f t="shared" si="387"/>
        <v>0</v>
      </c>
      <c r="U181" s="27">
        <f t="shared" si="387"/>
        <v>0</v>
      </c>
      <c r="V181" s="27">
        <f t="shared" si="387"/>
        <v>0</v>
      </c>
      <c r="W181" s="27">
        <f t="shared" si="387"/>
        <v>0</v>
      </c>
      <c r="X181" s="27">
        <f t="shared" si="387"/>
        <v>0</v>
      </c>
      <c r="Y181" s="27">
        <f t="shared" si="387"/>
        <v>0</v>
      </c>
      <c r="Z181" s="27">
        <f t="shared" si="387"/>
        <v>0</v>
      </c>
      <c r="AA181" s="27">
        <f t="shared" si="387"/>
        <v>0</v>
      </c>
      <c r="AB181" s="27">
        <f t="shared" si="387"/>
        <v>0</v>
      </c>
      <c r="AC181" s="27">
        <f t="shared" si="387"/>
        <v>0</v>
      </c>
      <c r="AD181" s="27">
        <f t="shared" si="387"/>
        <v>0</v>
      </c>
      <c r="AE181" s="27">
        <f t="shared" si="387"/>
        <v>0</v>
      </c>
      <c r="AF181" s="27">
        <f t="shared" si="387"/>
        <v>0</v>
      </c>
      <c r="AG181" s="27">
        <f t="shared" si="387"/>
        <v>0</v>
      </c>
      <c r="AH181" s="27">
        <f t="shared" si="387"/>
        <v>0</v>
      </c>
      <c r="AI181" s="27">
        <f t="shared" si="387"/>
        <v>0</v>
      </c>
      <c r="AJ181" s="27">
        <f t="shared" si="387"/>
        <v>0</v>
      </c>
      <c r="AK181" s="27">
        <f t="shared" ref="AK181:BP181" si="388" xml:space="preserve"> AK$94</f>
        <v>0</v>
      </c>
      <c r="AL181" s="27">
        <f t="shared" si="388"/>
        <v>0</v>
      </c>
      <c r="AM181" s="27">
        <f t="shared" si="388"/>
        <v>0</v>
      </c>
      <c r="AN181" s="27">
        <f t="shared" si="388"/>
        <v>0</v>
      </c>
      <c r="AO181" s="27">
        <f t="shared" si="388"/>
        <v>0</v>
      </c>
      <c r="AP181" s="27">
        <f t="shared" si="388"/>
        <v>0</v>
      </c>
      <c r="AQ181" s="27">
        <f t="shared" si="388"/>
        <v>0</v>
      </c>
      <c r="AR181" s="27">
        <f t="shared" si="388"/>
        <v>0</v>
      </c>
      <c r="AS181" s="27">
        <f t="shared" si="388"/>
        <v>0</v>
      </c>
      <c r="AT181" s="27">
        <f t="shared" si="388"/>
        <v>0</v>
      </c>
      <c r="AU181" s="27">
        <f t="shared" si="388"/>
        <v>0</v>
      </c>
      <c r="AV181" s="27">
        <f t="shared" si="388"/>
        <v>0</v>
      </c>
      <c r="AW181" s="27">
        <f t="shared" si="388"/>
        <v>0</v>
      </c>
      <c r="AX181" s="27">
        <f t="shared" si="388"/>
        <v>0</v>
      </c>
      <c r="AY181" s="27">
        <f t="shared" si="388"/>
        <v>0</v>
      </c>
      <c r="AZ181" s="27">
        <f t="shared" si="388"/>
        <v>0</v>
      </c>
      <c r="BA181" s="27">
        <f t="shared" si="388"/>
        <v>0</v>
      </c>
      <c r="BB181" s="27">
        <f t="shared" si="388"/>
        <v>0</v>
      </c>
      <c r="BC181" s="27">
        <f t="shared" si="388"/>
        <v>0</v>
      </c>
      <c r="BD181" s="27">
        <f t="shared" si="388"/>
        <v>0</v>
      </c>
      <c r="BE181" s="27">
        <f t="shared" si="388"/>
        <v>0</v>
      </c>
      <c r="BF181" s="27">
        <f t="shared" si="388"/>
        <v>0</v>
      </c>
      <c r="BG181" s="27">
        <f t="shared" si="388"/>
        <v>0</v>
      </c>
      <c r="BH181" s="27">
        <f t="shared" si="388"/>
        <v>0</v>
      </c>
      <c r="BI181" s="27">
        <f t="shared" si="388"/>
        <v>0</v>
      </c>
      <c r="BJ181" s="27">
        <f t="shared" si="388"/>
        <v>0</v>
      </c>
      <c r="BK181" s="27">
        <f t="shared" si="388"/>
        <v>0</v>
      </c>
      <c r="BL181" s="27">
        <f t="shared" si="388"/>
        <v>0</v>
      </c>
      <c r="BM181" s="27">
        <f t="shared" si="388"/>
        <v>0</v>
      </c>
      <c r="BN181" s="27">
        <f t="shared" si="388"/>
        <v>0</v>
      </c>
      <c r="BO181" s="27">
        <f t="shared" si="388"/>
        <v>0</v>
      </c>
      <c r="BP181" s="27">
        <f t="shared" si="388"/>
        <v>0</v>
      </c>
      <c r="BQ181" s="27">
        <f t="shared" ref="BQ181:CV181" si="389" xml:space="preserve"> BQ$94</f>
        <v>0</v>
      </c>
      <c r="BR181" s="27">
        <f t="shared" si="389"/>
        <v>0</v>
      </c>
      <c r="BS181" s="27">
        <f t="shared" si="389"/>
        <v>0</v>
      </c>
      <c r="BT181" s="27">
        <f t="shared" si="389"/>
        <v>0</v>
      </c>
      <c r="BU181" s="27">
        <f t="shared" si="389"/>
        <v>0</v>
      </c>
      <c r="BV181" s="27">
        <f t="shared" si="389"/>
        <v>0</v>
      </c>
      <c r="BW181" s="27">
        <f t="shared" si="389"/>
        <v>0</v>
      </c>
      <c r="BX181" s="27">
        <f t="shared" si="389"/>
        <v>0</v>
      </c>
      <c r="BY181" s="27">
        <f t="shared" si="389"/>
        <v>0</v>
      </c>
      <c r="BZ181" s="27">
        <f t="shared" si="389"/>
        <v>0</v>
      </c>
      <c r="CA181" s="27">
        <f t="shared" si="389"/>
        <v>0</v>
      </c>
      <c r="CB181" s="27">
        <f t="shared" si="389"/>
        <v>0</v>
      </c>
      <c r="CC181" s="27">
        <f t="shared" si="389"/>
        <v>0</v>
      </c>
      <c r="CD181" s="27">
        <f t="shared" si="389"/>
        <v>0</v>
      </c>
      <c r="CE181" s="27">
        <f t="shared" si="389"/>
        <v>0</v>
      </c>
      <c r="CF181" s="27">
        <f t="shared" si="389"/>
        <v>0</v>
      </c>
      <c r="CG181" s="27">
        <f t="shared" si="389"/>
        <v>0</v>
      </c>
      <c r="CH181" s="27">
        <f t="shared" si="389"/>
        <v>0</v>
      </c>
      <c r="CI181" s="27">
        <f t="shared" si="389"/>
        <v>0</v>
      </c>
      <c r="CJ181" s="27">
        <f t="shared" si="389"/>
        <v>0</v>
      </c>
      <c r="CK181" s="27">
        <f t="shared" si="389"/>
        <v>0</v>
      </c>
      <c r="CL181" s="27">
        <f t="shared" si="389"/>
        <v>0</v>
      </c>
      <c r="CM181" s="27">
        <f t="shared" si="389"/>
        <v>0</v>
      </c>
      <c r="CN181" s="27">
        <f t="shared" si="389"/>
        <v>0</v>
      </c>
      <c r="CO181" s="27">
        <f t="shared" si="389"/>
        <v>0</v>
      </c>
      <c r="CP181" s="27">
        <f t="shared" si="389"/>
        <v>0</v>
      </c>
      <c r="CQ181" s="27">
        <f t="shared" si="389"/>
        <v>0</v>
      </c>
      <c r="CR181" s="27">
        <f t="shared" si="389"/>
        <v>0</v>
      </c>
      <c r="CS181" s="27">
        <f t="shared" si="389"/>
        <v>0</v>
      </c>
      <c r="CT181" s="27">
        <f t="shared" si="389"/>
        <v>0</v>
      </c>
      <c r="CU181" s="27">
        <f t="shared" si="389"/>
        <v>0</v>
      </c>
      <c r="CV181" s="27">
        <f t="shared" si="389"/>
        <v>0</v>
      </c>
      <c r="CW181" s="27">
        <f t="shared" ref="CW181:EB181" si="390" xml:space="preserve"> CW$94</f>
        <v>0</v>
      </c>
      <c r="CX181" s="27">
        <f t="shared" si="390"/>
        <v>0</v>
      </c>
      <c r="CY181" s="27">
        <f t="shared" si="390"/>
        <v>0</v>
      </c>
      <c r="CZ181" s="27">
        <f t="shared" si="390"/>
        <v>0</v>
      </c>
      <c r="DA181" s="27">
        <f t="shared" si="390"/>
        <v>0</v>
      </c>
      <c r="DB181" s="27">
        <f t="shared" si="390"/>
        <v>0</v>
      </c>
      <c r="DC181" s="27">
        <f t="shared" si="390"/>
        <v>0</v>
      </c>
      <c r="DD181" s="27">
        <f t="shared" si="390"/>
        <v>0</v>
      </c>
      <c r="DE181" s="27">
        <f t="shared" si="390"/>
        <v>0</v>
      </c>
      <c r="DF181" s="27">
        <f t="shared" si="390"/>
        <v>0</v>
      </c>
      <c r="DG181" s="27">
        <f t="shared" si="390"/>
        <v>0</v>
      </c>
      <c r="DH181" s="27">
        <f t="shared" si="390"/>
        <v>0</v>
      </c>
      <c r="DI181" s="27">
        <f t="shared" si="390"/>
        <v>0</v>
      </c>
      <c r="DJ181" s="27">
        <f t="shared" si="390"/>
        <v>0</v>
      </c>
      <c r="DK181" s="27">
        <f t="shared" si="390"/>
        <v>0</v>
      </c>
      <c r="DL181" s="27">
        <f t="shared" si="390"/>
        <v>0</v>
      </c>
      <c r="DM181" s="27">
        <f t="shared" si="390"/>
        <v>0</v>
      </c>
      <c r="DN181" s="27">
        <f t="shared" si="390"/>
        <v>0</v>
      </c>
      <c r="DO181" s="27">
        <f t="shared" si="390"/>
        <v>0</v>
      </c>
      <c r="DP181" s="27">
        <f t="shared" si="390"/>
        <v>0</v>
      </c>
      <c r="DQ181" s="27">
        <f t="shared" si="390"/>
        <v>0</v>
      </c>
      <c r="DR181" s="27">
        <f t="shared" si="390"/>
        <v>0</v>
      </c>
      <c r="DS181" s="27">
        <f t="shared" si="390"/>
        <v>0</v>
      </c>
      <c r="DT181" s="27">
        <f t="shared" si="390"/>
        <v>0</v>
      </c>
      <c r="DU181" s="27">
        <f t="shared" si="390"/>
        <v>0</v>
      </c>
      <c r="DV181" s="27">
        <f t="shared" si="390"/>
        <v>0</v>
      </c>
      <c r="DW181" s="27">
        <f t="shared" si="390"/>
        <v>0</v>
      </c>
      <c r="DX181" s="27">
        <f t="shared" si="390"/>
        <v>0</v>
      </c>
      <c r="DY181" s="27">
        <f t="shared" si="390"/>
        <v>0</v>
      </c>
      <c r="DZ181" s="27">
        <f t="shared" si="390"/>
        <v>0</v>
      </c>
      <c r="EA181" s="27">
        <f t="shared" si="390"/>
        <v>0</v>
      </c>
      <c r="EB181" s="27">
        <f t="shared" si="390"/>
        <v>0</v>
      </c>
      <c r="EC181" s="27">
        <f t="shared" ref="EC181:FH181" si="391" xml:space="preserve"> EC$94</f>
        <v>0</v>
      </c>
      <c r="ED181" s="27">
        <f t="shared" si="391"/>
        <v>0</v>
      </c>
      <c r="EE181" s="27">
        <f t="shared" si="391"/>
        <v>0</v>
      </c>
      <c r="EF181" s="27">
        <f t="shared" si="391"/>
        <v>0</v>
      </c>
      <c r="EG181" s="27">
        <f t="shared" si="391"/>
        <v>0</v>
      </c>
      <c r="EH181" s="27">
        <f t="shared" si="391"/>
        <v>0</v>
      </c>
      <c r="EI181" s="27">
        <f t="shared" si="391"/>
        <v>0</v>
      </c>
      <c r="EJ181" s="27">
        <f t="shared" si="391"/>
        <v>0</v>
      </c>
      <c r="EK181" s="27">
        <f t="shared" si="391"/>
        <v>0</v>
      </c>
      <c r="EL181" s="27">
        <f t="shared" si="391"/>
        <v>0</v>
      </c>
      <c r="EM181" s="27">
        <f t="shared" si="391"/>
        <v>0</v>
      </c>
      <c r="EN181" s="27">
        <f t="shared" si="391"/>
        <v>0</v>
      </c>
      <c r="EO181" s="27">
        <f t="shared" si="391"/>
        <v>0</v>
      </c>
      <c r="EP181" s="27">
        <f t="shared" si="391"/>
        <v>0</v>
      </c>
      <c r="EQ181" s="27">
        <f t="shared" si="391"/>
        <v>0</v>
      </c>
      <c r="ER181" s="27">
        <f t="shared" si="391"/>
        <v>0</v>
      </c>
      <c r="ES181" s="27">
        <f t="shared" si="391"/>
        <v>0</v>
      </c>
      <c r="ET181" s="27">
        <f t="shared" si="391"/>
        <v>0</v>
      </c>
      <c r="EU181" s="27">
        <f t="shared" si="391"/>
        <v>0</v>
      </c>
      <c r="EV181" s="27">
        <f t="shared" si="391"/>
        <v>0</v>
      </c>
      <c r="EW181" s="27">
        <f t="shared" si="391"/>
        <v>0</v>
      </c>
      <c r="EX181" s="27">
        <f t="shared" si="391"/>
        <v>0</v>
      </c>
      <c r="EY181" s="27">
        <f t="shared" si="391"/>
        <v>0</v>
      </c>
      <c r="EZ181" s="27">
        <f t="shared" si="391"/>
        <v>0</v>
      </c>
      <c r="FA181" s="27">
        <f t="shared" si="391"/>
        <v>0</v>
      </c>
      <c r="FB181" s="27">
        <f t="shared" si="391"/>
        <v>1</v>
      </c>
      <c r="FC181" s="27">
        <f t="shared" si="391"/>
        <v>0</v>
      </c>
      <c r="FD181" s="27">
        <f t="shared" si="391"/>
        <v>0</v>
      </c>
      <c r="FE181" s="27">
        <f t="shared" si="391"/>
        <v>0</v>
      </c>
      <c r="FF181" s="27">
        <f t="shared" si="391"/>
        <v>0</v>
      </c>
      <c r="FG181" s="27">
        <f t="shared" si="391"/>
        <v>0</v>
      </c>
      <c r="FH181" s="27">
        <f t="shared" si="391"/>
        <v>0</v>
      </c>
      <c r="FI181" s="27">
        <f t="shared" ref="FI181:GJ181" si="392" xml:space="preserve"> FI$94</f>
        <v>0</v>
      </c>
      <c r="FJ181" s="27">
        <f t="shared" si="392"/>
        <v>0</v>
      </c>
      <c r="FK181" s="27">
        <f t="shared" si="392"/>
        <v>0</v>
      </c>
      <c r="FL181" s="27">
        <f t="shared" si="392"/>
        <v>0</v>
      </c>
      <c r="FM181" s="27">
        <f t="shared" si="392"/>
        <v>0</v>
      </c>
      <c r="FN181" s="27">
        <f t="shared" si="392"/>
        <v>0</v>
      </c>
      <c r="FO181" s="27">
        <f t="shared" si="392"/>
        <v>0</v>
      </c>
      <c r="FP181" s="27">
        <f t="shared" si="392"/>
        <v>0</v>
      </c>
      <c r="FQ181" s="27">
        <f t="shared" si="392"/>
        <v>0</v>
      </c>
      <c r="FR181" s="27">
        <f t="shared" si="392"/>
        <v>0</v>
      </c>
      <c r="FS181" s="27">
        <f t="shared" si="392"/>
        <v>0</v>
      </c>
      <c r="FT181" s="27">
        <f t="shared" si="392"/>
        <v>0</v>
      </c>
      <c r="FU181" s="27">
        <f t="shared" si="392"/>
        <v>0</v>
      </c>
      <c r="FV181" s="27">
        <f t="shared" si="392"/>
        <v>0</v>
      </c>
      <c r="FW181" s="27">
        <f t="shared" si="392"/>
        <v>0</v>
      </c>
      <c r="FX181" s="27">
        <f t="shared" si="392"/>
        <v>0</v>
      </c>
      <c r="FY181" s="27">
        <f t="shared" si="392"/>
        <v>0</v>
      </c>
      <c r="FZ181" s="27">
        <f t="shared" si="392"/>
        <v>0</v>
      </c>
      <c r="GA181" s="27">
        <f t="shared" si="392"/>
        <v>0</v>
      </c>
      <c r="GB181" s="27">
        <f t="shared" si="392"/>
        <v>0</v>
      </c>
      <c r="GC181" s="27">
        <f t="shared" si="392"/>
        <v>0</v>
      </c>
      <c r="GD181" s="27">
        <f t="shared" si="392"/>
        <v>0</v>
      </c>
      <c r="GE181" s="27">
        <f t="shared" si="392"/>
        <v>0</v>
      </c>
      <c r="GF181" s="27">
        <f t="shared" si="392"/>
        <v>0</v>
      </c>
      <c r="GG181" s="27">
        <f t="shared" si="392"/>
        <v>0</v>
      </c>
      <c r="GH181" s="27">
        <f t="shared" si="392"/>
        <v>0</v>
      </c>
      <c r="GI181" s="27">
        <f t="shared" si="392"/>
        <v>0</v>
      </c>
      <c r="GJ181" s="27">
        <f t="shared" si="392"/>
        <v>0</v>
      </c>
    </row>
    <row r="182" spans="1:192" hidden="1" outlineLevel="2" x14ac:dyDescent="0.35">
      <c r="A182" s="28"/>
      <c r="B182" s="28"/>
      <c r="C182" s="25"/>
      <c r="D182" s="27"/>
      <c r="E182" s="27" t="s">
        <v>28</v>
      </c>
      <c r="F182" s="27"/>
      <c r="G182" s="27" t="s">
        <v>14</v>
      </c>
      <c r="H182" s="27"/>
      <c r="I182" s="26"/>
      <c r="J182" s="27">
        <f t="shared" ref="J182:AO182" si="393" xml:space="preserve"> I182 + MAX(J177:J181)</f>
        <v>1</v>
      </c>
      <c r="K182" s="27">
        <f t="shared" si="393"/>
        <v>1</v>
      </c>
      <c r="L182" s="27">
        <f t="shared" si="393"/>
        <v>1</v>
      </c>
      <c r="M182" s="27">
        <f t="shared" si="393"/>
        <v>1</v>
      </c>
      <c r="N182" s="27">
        <f t="shared" si="393"/>
        <v>1</v>
      </c>
      <c r="O182" s="27">
        <f t="shared" si="393"/>
        <v>2</v>
      </c>
      <c r="P182" s="27">
        <f t="shared" si="393"/>
        <v>3</v>
      </c>
      <c r="Q182" s="27">
        <f t="shared" si="393"/>
        <v>3</v>
      </c>
      <c r="R182" s="27">
        <f t="shared" si="393"/>
        <v>3</v>
      </c>
      <c r="S182" s="27">
        <f t="shared" si="393"/>
        <v>3</v>
      </c>
      <c r="T182" s="27">
        <f t="shared" si="393"/>
        <v>3</v>
      </c>
      <c r="U182" s="27">
        <f t="shared" si="393"/>
        <v>3</v>
      </c>
      <c r="V182" s="27">
        <f t="shared" si="393"/>
        <v>3</v>
      </c>
      <c r="W182" s="27">
        <f t="shared" si="393"/>
        <v>3</v>
      </c>
      <c r="X182" s="27">
        <f t="shared" si="393"/>
        <v>3</v>
      </c>
      <c r="Y182" s="27">
        <f t="shared" si="393"/>
        <v>3</v>
      </c>
      <c r="Z182" s="27">
        <f t="shared" si="393"/>
        <v>3</v>
      </c>
      <c r="AA182" s="27">
        <f t="shared" si="393"/>
        <v>3</v>
      </c>
      <c r="AB182" s="27">
        <f t="shared" si="393"/>
        <v>3</v>
      </c>
      <c r="AC182" s="27">
        <f t="shared" si="393"/>
        <v>3</v>
      </c>
      <c r="AD182" s="27">
        <f t="shared" si="393"/>
        <v>3</v>
      </c>
      <c r="AE182" s="27">
        <f t="shared" si="393"/>
        <v>3</v>
      </c>
      <c r="AF182" s="27">
        <f t="shared" si="393"/>
        <v>3</v>
      </c>
      <c r="AG182" s="27">
        <f t="shared" si="393"/>
        <v>3</v>
      </c>
      <c r="AH182" s="27">
        <f t="shared" si="393"/>
        <v>3</v>
      </c>
      <c r="AI182" s="27">
        <f t="shared" si="393"/>
        <v>3</v>
      </c>
      <c r="AJ182" s="27">
        <f t="shared" si="393"/>
        <v>3</v>
      </c>
      <c r="AK182" s="27">
        <f t="shared" si="393"/>
        <v>3</v>
      </c>
      <c r="AL182" s="27">
        <f t="shared" si="393"/>
        <v>3</v>
      </c>
      <c r="AM182" s="27">
        <f t="shared" si="393"/>
        <v>3</v>
      </c>
      <c r="AN182" s="27">
        <f t="shared" si="393"/>
        <v>3</v>
      </c>
      <c r="AO182" s="27">
        <f t="shared" si="393"/>
        <v>3</v>
      </c>
      <c r="AP182" s="27">
        <f t="shared" ref="AP182:BU182" si="394" xml:space="preserve"> AO182 + MAX(AP177:AP181)</f>
        <v>3</v>
      </c>
      <c r="AQ182" s="27">
        <f t="shared" si="394"/>
        <v>3</v>
      </c>
      <c r="AR182" s="27">
        <f t="shared" si="394"/>
        <v>3</v>
      </c>
      <c r="AS182" s="27">
        <f t="shared" si="394"/>
        <v>3</v>
      </c>
      <c r="AT182" s="27">
        <f t="shared" si="394"/>
        <v>3</v>
      </c>
      <c r="AU182" s="27">
        <f t="shared" si="394"/>
        <v>3</v>
      </c>
      <c r="AV182" s="27">
        <f t="shared" si="394"/>
        <v>3</v>
      </c>
      <c r="AW182" s="27">
        <f t="shared" si="394"/>
        <v>3</v>
      </c>
      <c r="AX182" s="27">
        <f t="shared" si="394"/>
        <v>3</v>
      </c>
      <c r="AY182" s="27">
        <f t="shared" si="394"/>
        <v>3</v>
      </c>
      <c r="AZ182" s="27">
        <f t="shared" si="394"/>
        <v>3</v>
      </c>
      <c r="BA182" s="27">
        <f t="shared" si="394"/>
        <v>3</v>
      </c>
      <c r="BB182" s="27">
        <f t="shared" si="394"/>
        <v>3</v>
      </c>
      <c r="BC182" s="27">
        <f t="shared" si="394"/>
        <v>3</v>
      </c>
      <c r="BD182" s="27">
        <f t="shared" si="394"/>
        <v>3</v>
      </c>
      <c r="BE182" s="27">
        <f t="shared" si="394"/>
        <v>3</v>
      </c>
      <c r="BF182" s="27">
        <f t="shared" si="394"/>
        <v>4</v>
      </c>
      <c r="BG182" s="27">
        <f t="shared" si="394"/>
        <v>4</v>
      </c>
      <c r="BH182" s="27">
        <f t="shared" si="394"/>
        <v>4</v>
      </c>
      <c r="BI182" s="27">
        <f t="shared" si="394"/>
        <v>4</v>
      </c>
      <c r="BJ182" s="27">
        <f t="shared" si="394"/>
        <v>4</v>
      </c>
      <c r="BK182" s="27">
        <f t="shared" si="394"/>
        <v>4</v>
      </c>
      <c r="BL182" s="27">
        <f t="shared" si="394"/>
        <v>4</v>
      </c>
      <c r="BM182" s="27">
        <f t="shared" si="394"/>
        <v>4</v>
      </c>
      <c r="BN182" s="27">
        <f t="shared" si="394"/>
        <v>4</v>
      </c>
      <c r="BO182" s="27">
        <f t="shared" si="394"/>
        <v>4</v>
      </c>
      <c r="BP182" s="27">
        <f t="shared" si="394"/>
        <v>4</v>
      </c>
      <c r="BQ182" s="27">
        <f t="shared" si="394"/>
        <v>4</v>
      </c>
      <c r="BR182" s="27">
        <f t="shared" si="394"/>
        <v>4</v>
      </c>
      <c r="BS182" s="27">
        <f t="shared" si="394"/>
        <v>4</v>
      </c>
      <c r="BT182" s="27">
        <f t="shared" si="394"/>
        <v>4</v>
      </c>
      <c r="BU182" s="27">
        <f t="shared" si="394"/>
        <v>4</v>
      </c>
      <c r="BV182" s="27">
        <f t="shared" ref="BV182:DA182" si="395" xml:space="preserve"> BU182 + MAX(BV177:BV181)</f>
        <v>4</v>
      </c>
      <c r="BW182" s="27">
        <f t="shared" si="395"/>
        <v>4</v>
      </c>
      <c r="BX182" s="27">
        <f t="shared" si="395"/>
        <v>4</v>
      </c>
      <c r="BY182" s="27">
        <f t="shared" si="395"/>
        <v>4</v>
      </c>
      <c r="BZ182" s="27">
        <f t="shared" si="395"/>
        <v>4</v>
      </c>
      <c r="CA182" s="27">
        <f t="shared" si="395"/>
        <v>4</v>
      </c>
      <c r="CB182" s="27">
        <f t="shared" si="395"/>
        <v>4</v>
      </c>
      <c r="CC182" s="27">
        <f t="shared" si="395"/>
        <v>4</v>
      </c>
      <c r="CD182" s="27">
        <f t="shared" si="395"/>
        <v>4</v>
      </c>
      <c r="CE182" s="27">
        <f t="shared" si="395"/>
        <v>4</v>
      </c>
      <c r="CF182" s="27">
        <f t="shared" si="395"/>
        <v>4</v>
      </c>
      <c r="CG182" s="27">
        <f t="shared" si="395"/>
        <v>4</v>
      </c>
      <c r="CH182" s="27">
        <f t="shared" si="395"/>
        <v>4</v>
      </c>
      <c r="CI182" s="27">
        <f t="shared" si="395"/>
        <v>4</v>
      </c>
      <c r="CJ182" s="27">
        <f t="shared" si="395"/>
        <v>4</v>
      </c>
      <c r="CK182" s="27">
        <f t="shared" si="395"/>
        <v>4</v>
      </c>
      <c r="CL182" s="27">
        <f t="shared" si="395"/>
        <v>4</v>
      </c>
      <c r="CM182" s="27">
        <f t="shared" si="395"/>
        <v>4</v>
      </c>
      <c r="CN182" s="27">
        <f t="shared" si="395"/>
        <v>4</v>
      </c>
      <c r="CO182" s="27">
        <f t="shared" si="395"/>
        <v>4</v>
      </c>
      <c r="CP182" s="27">
        <f t="shared" si="395"/>
        <v>4</v>
      </c>
      <c r="CQ182" s="27">
        <f t="shared" si="395"/>
        <v>4</v>
      </c>
      <c r="CR182" s="27">
        <f t="shared" si="395"/>
        <v>4</v>
      </c>
      <c r="CS182" s="27">
        <f t="shared" si="395"/>
        <v>4</v>
      </c>
      <c r="CT182" s="27">
        <f t="shared" si="395"/>
        <v>4</v>
      </c>
      <c r="CU182" s="27">
        <f t="shared" si="395"/>
        <v>4</v>
      </c>
      <c r="CV182" s="27">
        <f t="shared" si="395"/>
        <v>4</v>
      </c>
      <c r="CW182" s="27">
        <f t="shared" si="395"/>
        <v>4</v>
      </c>
      <c r="CX182" s="27">
        <f t="shared" si="395"/>
        <v>4</v>
      </c>
      <c r="CY182" s="27">
        <f t="shared" si="395"/>
        <v>4</v>
      </c>
      <c r="CZ182" s="27">
        <f t="shared" si="395"/>
        <v>4</v>
      </c>
      <c r="DA182" s="27">
        <f t="shared" si="395"/>
        <v>4</v>
      </c>
      <c r="DB182" s="27">
        <f t="shared" ref="DB182:EG182" si="396" xml:space="preserve"> DA182 + MAX(DB177:DB181)</f>
        <v>4</v>
      </c>
      <c r="DC182" s="27">
        <f t="shared" si="396"/>
        <v>4</v>
      </c>
      <c r="DD182" s="27">
        <f t="shared" si="396"/>
        <v>4</v>
      </c>
      <c r="DE182" s="27">
        <f t="shared" si="396"/>
        <v>4</v>
      </c>
      <c r="DF182" s="27">
        <f t="shared" si="396"/>
        <v>4</v>
      </c>
      <c r="DG182" s="27">
        <f t="shared" si="396"/>
        <v>4</v>
      </c>
      <c r="DH182" s="27">
        <f t="shared" si="396"/>
        <v>4</v>
      </c>
      <c r="DI182" s="27">
        <f t="shared" si="396"/>
        <v>4</v>
      </c>
      <c r="DJ182" s="27">
        <f t="shared" si="396"/>
        <v>4</v>
      </c>
      <c r="DK182" s="27">
        <f t="shared" si="396"/>
        <v>4</v>
      </c>
      <c r="DL182" s="27">
        <f t="shared" si="396"/>
        <v>4</v>
      </c>
      <c r="DM182" s="27">
        <f t="shared" si="396"/>
        <v>4</v>
      </c>
      <c r="DN182" s="27">
        <f t="shared" si="396"/>
        <v>4</v>
      </c>
      <c r="DO182" s="27">
        <f t="shared" si="396"/>
        <v>4</v>
      </c>
      <c r="DP182" s="27">
        <f t="shared" si="396"/>
        <v>4</v>
      </c>
      <c r="DQ182" s="27">
        <f t="shared" si="396"/>
        <v>4</v>
      </c>
      <c r="DR182" s="27">
        <f t="shared" si="396"/>
        <v>4</v>
      </c>
      <c r="DS182" s="27">
        <f t="shared" si="396"/>
        <v>4</v>
      </c>
      <c r="DT182" s="27">
        <f t="shared" si="396"/>
        <v>4</v>
      </c>
      <c r="DU182" s="27">
        <f t="shared" si="396"/>
        <v>4</v>
      </c>
      <c r="DV182" s="27">
        <f t="shared" si="396"/>
        <v>4</v>
      </c>
      <c r="DW182" s="27">
        <f t="shared" si="396"/>
        <v>4</v>
      </c>
      <c r="DX182" s="27">
        <f t="shared" si="396"/>
        <v>4</v>
      </c>
      <c r="DY182" s="27">
        <f t="shared" si="396"/>
        <v>4</v>
      </c>
      <c r="DZ182" s="27">
        <f t="shared" si="396"/>
        <v>4</v>
      </c>
      <c r="EA182" s="27">
        <f t="shared" si="396"/>
        <v>4</v>
      </c>
      <c r="EB182" s="27">
        <f t="shared" si="396"/>
        <v>4</v>
      </c>
      <c r="EC182" s="27">
        <f t="shared" si="396"/>
        <v>4</v>
      </c>
      <c r="ED182" s="27">
        <f t="shared" si="396"/>
        <v>4</v>
      </c>
      <c r="EE182" s="27">
        <f t="shared" si="396"/>
        <v>4</v>
      </c>
      <c r="EF182" s="27">
        <f t="shared" si="396"/>
        <v>4</v>
      </c>
      <c r="EG182" s="27">
        <f t="shared" si="396"/>
        <v>4</v>
      </c>
      <c r="EH182" s="27">
        <f t="shared" ref="EH182:FM182" si="397" xml:space="preserve"> EG182 + MAX(EH177:EH181)</f>
        <v>4</v>
      </c>
      <c r="EI182" s="27">
        <f t="shared" si="397"/>
        <v>4</v>
      </c>
      <c r="EJ182" s="27">
        <f t="shared" si="397"/>
        <v>4</v>
      </c>
      <c r="EK182" s="27">
        <f t="shared" si="397"/>
        <v>4</v>
      </c>
      <c r="EL182" s="27">
        <f t="shared" si="397"/>
        <v>4</v>
      </c>
      <c r="EM182" s="27">
        <f t="shared" si="397"/>
        <v>4</v>
      </c>
      <c r="EN182" s="27">
        <f t="shared" si="397"/>
        <v>4</v>
      </c>
      <c r="EO182" s="27">
        <f t="shared" si="397"/>
        <v>4</v>
      </c>
      <c r="EP182" s="27">
        <f t="shared" si="397"/>
        <v>4</v>
      </c>
      <c r="EQ182" s="27">
        <f t="shared" si="397"/>
        <v>4</v>
      </c>
      <c r="ER182" s="27">
        <f t="shared" si="397"/>
        <v>4</v>
      </c>
      <c r="ES182" s="27">
        <f t="shared" si="397"/>
        <v>4</v>
      </c>
      <c r="ET182" s="27">
        <f t="shared" si="397"/>
        <v>4</v>
      </c>
      <c r="EU182" s="27">
        <f t="shared" si="397"/>
        <v>4</v>
      </c>
      <c r="EV182" s="27">
        <f t="shared" si="397"/>
        <v>4</v>
      </c>
      <c r="EW182" s="27">
        <f t="shared" si="397"/>
        <v>4</v>
      </c>
      <c r="EX182" s="27">
        <f t="shared" si="397"/>
        <v>4</v>
      </c>
      <c r="EY182" s="27">
        <f t="shared" si="397"/>
        <v>4</v>
      </c>
      <c r="EZ182" s="27">
        <f t="shared" si="397"/>
        <v>4</v>
      </c>
      <c r="FA182" s="27">
        <f t="shared" si="397"/>
        <v>4</v>
      </c>
      <c r="FB182" s="27">
        <f t="shared" si="397"/>
        <v>5</v>
      </c>
      <c r="FC182" s="27">
        <f t="shared" si="397"/>
        <v>5</v>
      </c>
      <c r="FD182" s="27">
        <f t="shared" si="397"/>
        <v>5</v>
      </c>
      <c r="FE182" s="27">
        <f t="shared" si="397"/>
        <v>5</v>
      </c>
      <c r="FF182" s="27">
        <f t="shared" si="397"/>
        <v>5</v>
      </c>
      <c r="FG182" s="27">
        <f t="shared" si="397"/>
        <v>5</v>
      </c>
      <c r="FH182" s="27">
        <f t="shared" si="397"/>
        <v>5</v>
      </c>
      <c r="FI182" s="27">
        <f t="shared" si="397"/>
        <v>5</v>
      </c>
      <c r="FJ182" s="27">
        <f t="shared" si="397"/>
        <v>5</v>
      </c>
      <c r="FK182" s="27">
        <f t="shared" si="397"/>
        <v>5</v>
      </c>
      <c r="FL182" s="27">
        <f t="shared" si="397"/>
        <v>5</v>
      </c>
      <c r="FM182" s="27">
        <f t="shared" si="397"/>
        <v>5</v>
      </c>
      <c r="FN182" s="27">
        <f t="shared" ref="FN182:GJ182" si="398" xml:space="preserve"> FM182 + MAX(FN177:FN181)</f>
        <v>5</v>
      </c>
      <c r="FO182" s="27">
        <f t="shared" si="398"/>
        <v>5</v>
      </c>
      <c r="FP182" s="27">
        <f t="shared" si="398"/>
        <v>5</v>
      </c>
      <c r="FQ182" s="27">
        <f t="shared" si="398"/>
        <v>5</v>
      </c>
      <c r="FR182" s="27">
        <f t="shared" si="398"/>
        <v>5</v>
      </c>
      <c r="FS182" s="27">
        <f t="shared" si="398"/>
        <v>5</v>
      </c>
      <c r="FT182" s="27">
        <f t="shared" si="398"/>
        <v>5</v>
      </c>
      <c r="FU182" s="27">
        <f t="shared" si="398"/>
        <v>5</v>
      </c>
      <c r="FV182" s="27">
        <f t="shared" si="398"/>
        <v>5</v>
      </c>
      <c r="FW182" s="27">
        <f t="shared" si="398"/>
        <v>5</v>
      </c>
      <c r="FX182" s="27">
        <f t="shared" si="398"/>
        <v>5</v>
      </c>
      <c r="FY182" s="27">
        <f t="shared" si="398"/>
        <v>5</v>
      </c>
      <c r="FZ182" s="27">
        <f t="shared" si="398"/>
        <v>5</v>
      </c>
      <c r="GA182" s="27">
        <f t="shared" si="398"/>
        <v>5</v>
      </c>
      <c r="GB182" s="27">
        <f t="shared" si="398"/>
        <v>5</v>
      </c>
      <c r="GC182" s="27">
        <f t="shared" si="398"/>
        <v>5</v>
      </c>
      <c r="GD182" s="27">
        <f t="shared" si="398"/>
        <v>5</v>
      </c>
      <c r="GE182" s="27">
        <f t="shared" si="398"/>
        <v>5</v>
      </c>
      <c r="GF182" s="27">
        <f t="shared" si="398"/>
        <v>5</v>
      </c>
      <c r="GG182" s="27">
        <f t="shared" si="398"/>
        <v>5</v>
      </c>
      <c r="GH182" s="27">
        <f t="shared" si="398"/>
        <v>5</v>
      </c>
      <c r="GI182" s="27">
        <f t="shared" si="398"/>
        <v>5</v>
      </c>
      <c r="GJ182" s="27">
        <f t="shared" si="398"/>
        <v>5</v>
      </c>
    </row>
    <row r="183" spans="1:192" hidden="1" outlineLevel="2" x14ac:dyDescent="0.35">
      <c r="E183" s="9"/>
      <c r="F183" s="9"/>
      <c r="G183" s="9"/>
      <c r="H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  <c r="EU183" s="9"/>
      <c r="EV183" s="9"/>
      <c r="EW183" s="9"/>
      <c r="EX183" s="9"/>
      <c r="EY183" s="9"/>
      <c r="EZ183" s="9"/>
      <c r="FA183" s="9"/>
      <c r="FB183" s="9"/>
      <c r="FC183" s="9"/>
      <c r="FD183" s="9"/>
      <c r="FE183" s="9"/>
      <c r="FF183" s="9"/>
      <c r="FG183" s="9"/>
      <c r="FH183" s="9"/>
      <c r="FI183" s="9"/>
      <c r="FJ183" s="9"/>
      <c r="FK183" s="9"/>
      <c r="FL183" s="9"/>
      <c r="FM183" s="9"/>
      <c r="FN183" s="9"/>
      <c r="FO183" s="9"/>
      <c r="FP183" s="9"/>
      <c r="FQ183" s="9"/>
      <c r="FR183" s="9"/>
      <c r="FS183" s="9"/>
      <c r="FT183" s="9"/>
      <c r="FU183" s="9"/>
      <c r="FV183" s="9"/>
      <c r="FW183" s="9"/>
      <c r="FX183" s="9"/>
      <c r="FY183" s="9"/>
      <c r="FZ183" s="9"/>
      <c r="GA183" s="9"/>
      <c r="GB183" s="9"/>
      <c r="GC183" s="9"/>
      <c r="GD183" s="9"/>
      <c r="GE183" s="9"/>
      <c r="GF183" s="9"/>
      <c r="GG183" s="9"/>
      <c r="GH183" s="9"/>
      <c r="GI183" s="9"/>
      <c r="GJ183" s="9"/>
    </row>
    <row r="184" spans="1:192" hidden="1" outlineLevel="2" x14ac:dyDescent="0.35">
      <c r="E184" s="157" t="str">
        <f xml:space="preserve"> InpC!E$152</f>
        <v>Pre-forecast period</v>
      </c>
      <c r="F184" s="157" t="str">
        <f xml:space="preserve"> InpC!F$152</f>
        <v>Pre-fcst</v>
      </c>
      <c r="G184" s="157" t="str">
        <f xml:space="preserve"> InpC!G$152</f>
        <v>label</v>
      </c>
    </row>
    <row r="185" spans="1:192" hidden="1" outlineLevel="2" x14ac:dyDescent="0.35">
      <c r="E185" s="59" t="str">
        <f xml:space="preserve"> InpC!E$153</f>
        <v>Financial Close</v>
      </c>
      <c r="F185" s="59" t="str">
        <f xml:space="preserve"> InpC!F$153</f>
        <v>Fin Close</v>
      </c>
      <c r="G185" s="59" t="str">
        <f xml:space="preserve"> InpC!G$153</f>
        <v>label</v>
      </c>
      <c r="H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  <c r="EC185" s="9"/>
      <c r="ED185" s="9"/>
      <c r="EE185" s="9"/>
      <c r="EF185" s="9"/>
      <c r="EG185" s="9"/>
      <c r="EH185" s="9"/>
      <c r="EI185" s="9"/>
      <c r="EJ185" s="9"/>
      <c r="EK185" s="9"/>
      <c r="EL185" s="9"/>
      <c r="EM185" s="9"/>
      <c r="EN185" s="9"/>
      <c r="EO185" s="9"/>
      <c r="EP185" s="9"/>
      <c r="EQ185" s="9"/>
      <c r="ER185" s="9"/>
      <c r="ES185" s="9"/>
      <c r="ET185" s="9"/>
      <c r="EU185" s="9"/>
      <c r="EV185" s="9"/>
      <c r="EW185" s="9"/>
      <c r="EX185" s="9"/>
      <c r="EY185" s="9"/>
      <c r="EZ185" s="9"/>
      <c r="FA185" s="9"/>
      <c r="FB185" s="9"/>
      <c r="FC185" s="9"/>
      <c r="FD185" s="9"/>
      <c r="FE185" s="9"/>
      <c r="FF185" s="9"/>
      <c r="FG185" s="9"/>
      <c r="FH185" s="9"/>
      <c r="FI185" s="9"/>
      <c r="FJ185" s="9"/>
      <c r="FK185" s="9"/>
      <c r="FL185" s="9"/>
      <c r="FM185" s="9"/>
      <c r="FN185" s="9"/>
      <c r="FO185" s="9"/>
      <c r="FP185" s="9"/>
      <c r="FQ185" s="9"/>
      <c r="FR185" s="9"/>
      <c r="FS185" s="9"/>
      <c r="FT185" s="9"/>
      <c r="FU185" s="9"/>
      <c r="FV185" s="9"/>
      <c r="FW185" s="9"/>
      <c r="FX185" s="9"/>
      <c r="FY185" s="9"/>
      <c r="FZ185" s="9"/>
      <c r="GA185" s="9"/>
      <c r="GB185" s="9"/>
      <c r="GC185" s="9"/>
      <c r="GD185" s="9"/>
      <c r="GE185" s="9"/>
      <c r="GF185" s="9"/>
      <c r="GG185" s="9"/>
      <c r="GH185" s="9"/>
      <c r="GI185" s="9"/>
      <c r="GJ185" s="9"/>
    </row>
    <row r="186" spans="1:192" hidden="1" outlineLevel="2" x14ac:dyDescent="0.35">
      <c r="E186" s="59" t="str">
        <f xml:space="preserve"> InpC!E$154</f>
        <v>Construction</v>
      </c>
      <c r="F186" s="59" t="str">
        <f xml:space="preserve"> InpC!F$154</f>
        <v>Construction</v>
      </c>
      <c r="G186" s="59" t="str">
        <f xml:space="preserve"> InpC!G$154</f>
        <v>label</v>
      </c>
      <c r="H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9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9"/>
      <c r="GB186" s="9"/>
      <c r="GC186" s="9"/>
      <c r="GD186" s="9"/>
      <c r="GE186" s="9"/>
      <c r="GF186" s="9"/>
      <c r="GG186" s="9"/>
      <c r="GH186" s="9"/>
      <c r="GI186" s="9"/>
      <c r="GJ186" s="9"/>
    </row>
    <row r="187" spans="1:192" hidden="1" outlineLevel="2" x14ac:dyDescent="0.35">
      <c r="E187" s="59" t="str">
        <f xml:space="preserve"> InpC!E$155</f>
        <v>Operations</v>
      </c>
      <c r="F187" s="59" t="str">
        <f xml:space="preserve"> InpC!F$155</f>
        <v>Operations</v>
      </c>
      <c r="G187" s="59" t="str">
        <f xml:space="preserve"> InpC!G$155</f>
        <v>label</v>
      </c>
      <c r="H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  <c r="FI187" s="9"/>
      <c r="FJ187" s="9"/>
      <c r="FK187" s="9"/>
      <c r="FL187" s="9"/>
      <c r="FM187" s="9"/>
      <c r="FN187" s="9"/>
      <c r="FO187" s="9"/>
      <c r="FP187" s="9"/>
      <c r="FQ187" s="9"/>
      <c r="FR187" s="9"/>
      <c r="FS187" s="9"/>
      <c r="FT187" s="9"/>
      <c r="FU187" s="9"/>
      <c r="FV187" s="9"/>
      <c r="FW187" s="9"/>
      <c r="FX187" s="9"/>
      <c r="FY187" s="9"/>
      <c r="FZ187" s="9"/>
      <c r="GA187" s="9"/>
      <c r="GB187" s="9"/>
      <c r="GC187" s="9"/>
      <c r="GD187" s="9"/>
      <c r="GE187" s="9"/>
      <c r="GF187" s="9"/>
      <c r="GG187" s="9"/>
      <c r="GH187" s="9"/>
      <c r="GI187" s="9"/>
      <c r="GJ187" s="9"/>
    </row>
    <row r="188" spans="1:192" hidden="1" outlineLevel="2" x14ac:dyDescent="0.35">
      <c r="E188" s="59" t="str">
        <f xml:space="preserve"> InpC!E$156</f>
        <v>Post ops</v>
      </c>
      <c r="F188" s="59" t="str">
        <f xml:space="preserve"> InpC!F$156</f>
        <v>Post ops</v>
      </c>
      <c r="G188" s="59" t="str">
        <f xml:space="preserve"> InpC!G$156</f>
        <v>label</v>
      </c>
      <c r="H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9"/>
      <c r="EP188" s="9"/>
      <c r="EQ188" s="9"/>
      <c r="ER188" s="9"/>
      <c r="ES188" s="9"/>
      <c r="ET188" s="9"/>
      <c r="EU188" s="9"/>
      <c r="EV188" s="9"/>
      <c r="EW188" s="9"/>
      <c r="EX188" s="9"/>
      <c r="EY188" s="9"/>
      <c r="EZ188" s="9"/>
      <c r="FA188" s="9"/>
      <c r="FB188" s="9"/>
      <c r="FC188" s="9"/>
      <c r="FD188" s="9"/>
      <c r="FE188" s="9"/>
      <c r="FF188" s="9"/>
      <c r="FG188" s="9"/>
      <c r="FH188" s="9"/>
      <c r="FI188" s="9"/>
      <c r="FJ188" s="9"/>
      <c r="FK188" s="9"/>
      <c r="FL188" s="9"/>
      <c r="FM188" s="9"/>
      <c r="FN188" s="9"/>
      <c r="FO188" s="9"/>
      <c r="FP188" s="9"/>
      <c r="FQ188" s="9"/>
      <c r="FR188" s="9"/>
      <c r="FS188" s="9"/>
      <c r="FT188" s="9"/>
      <c r="FU188" s="9"/>
      <c r="FV188" s="9"/>
      <c r="FW188" s="9"/>
      <c r="FX188" s="9"/>
      <c r="FY188" s="9"/>
      <c r="FZ188" s="9"/>
      <c r="GA188" s="9"/>
      <c r="GB188" s="9"/>
      <c r="GC188" s="9"/>
      <c r="GD188" s="9"/>
      <c r="GE188" s="9"/>
      <c r="GF188" s="9"/>
      <c r="GG188" s="9"/>
      <c r="GH188" s="9"/>
      <c r="GI188" s="9"/>
      <c r="GJ188" s="9"/>
    </row>
    <row r="189" spans="1:192" hidden="1" outlineLevel="2" x14ac:dyDescent="0.35">
      <c r="A189" s="52"/>
      <c r="B189" s="52"/>
      <c r="C189" s="53"/>
      <c r="D189" s="55"/>
      <c r="E189" s="54" t="str">
        <f t="shared" ref="E189:AJ189" si="399" xml:space="preserve"> E$182</f>
        <v>Timeline label counter</v>
      </c>
      <c r="F189" s="54">
        <f t="shared" si="399"/>
        <v>0</v>
      </c>
      <c r="G189" s="54" t="str">
        <f t="shared" si="399"/>
        <v>counter</v>
      </c>
      <c r="H189" s="54">
        <f t="shared" si="399"/>
        <v>0</v>
      </c>
      <c r="I189" s="54">
        <f t="shared" si="399"/>
        <v>0</v>
      </c>
      <c r="J189" s="54">
        <f t="shared" si="399"/>
        <v>1</v>
      </c>
      <c r="K189" s="54">
        <f t="shared" si="399"/>
        <v>1</v>
      </c>
      <c r="L189" s="54">
        <f t="shared" si="399"/>
        <v>1</v>
      </c>
      <c r="M189" s="54">
        <f t="shared" si="399"/>
        <v>1</v>
      </c>
      <c r="N189" s="54">
        <f t="shared" si="399"/>
        <v>1</v>
      </c>
      <c r="O189" s="54">
        <f t="shared" si="399"/>
        <v>2</v>
      </c>
      <c r="P189" s="54">
        <f t="shared" si="399"/>
        <v>3</v>
      </c>
      <c r="Q189" s="54">
        <f t="shared" si="399"/>
        <v>3</v>
      </c>
      <c r="R189" s="54">
        <f t="shared" si="399"/>
        <v>3</v>
      </c>
      <c r="S189" s="54">
        <f t="shared" si="399"/>
        <v>3</v>
      </c>
      <c r="T189" s="54">
        <f t="shared" si="399"/>
        <v>3</v>
      </c>
      <c r="U189" s="54">
        <f t="shared" si="399"/>
        <v>3</v>
      </c>
      <c r="V189" s="54">
        <f t="shared" si="399"/>
        <v>3</v>
      </c>
      <c r="W189" s="54">
        <f t="shared" si="399"/>
        <v>3</v>
      </c>
      <c r="X189" s="54">
        <f t="shared" si="399"/>
        <v>3</v>
      </c>
      <c r="Y189" s="54">
        <f t="shared" si="399"/>
        <v>3</v>
      </c>
      <c r="Z189" s="54">
        <f t="shared" si="399"/>
        <v>3</v>
      </c>
      <c r="AA189" s="54">
        <f t="shared" si="399"/>
        <v>3</v>
      </c>
      <c r="AB189" s="54">
        <f t="shared" si="399"/>
        <v>3</v>
      </c>
      <c r="AC189" s="54">
        <f t="shared" si="399"/>
        <v>3</v>
      </c>
      <c r="AD189" s="54">
        <f t="shared" si="399"/>
        <v>3</v>
      </c>
      <c r="AE189" s="54">
        <f t="shared" si="399"/>
        <v>3</v>
      </c>
      <c r="AF189" s="54">
        <f t="shared" si="399"/>
        <v>3</v>
      </c>
      <c r="AG189" s="54">
        <f t="shared" si="399"/>
        <v>3</v>
      </c>
      <c r="AH189" s="54">
        <f t="shared" si="399"/>
        <v>3</v>
      </c>
      <c r="AI189" s="54">
        <f t="shared" si="399"/>
        <v>3</v>
      </c>
      <c r="AJ189" s="54">
        <f t="shared" si="399"/>
        <v>3</v>
      </c>
      <c r="AK189" s="54">
        <f t="shared" ref="AK189:BP189" si="400" xml:space="preserve"> AK$182</f>
        <v>3</v>
      </c>
      <c r="AL189" s="54">
        <f t="shared" si="400"/>
        <v>3</v>
      </c>
      <c r="AM189" s="54">
        <f t="shared" si="400"/>
        <v>3</v>
      </c>
      <c r="AN189" s="54">
        <f t="shared" si="400"/>
        <v>3</v>
      </c>
      <c r="AO189" s="54">
        <f t="shared" si="400"/>
        <v>3</v>
      </c>
      <c r="AP189" s="54">
        <f t="shared" si="400"/>
        <v>3</v>
      </c>
      <c r="AQ189" s="54">
        <f t="shared" si="400"/>
        <v>3</v>
      </c>
      <c r="AR189" s="54">
        <f t="shared" si="400"/>
        <v>3</v>
      </c>
      <c r="AS189" s="54">
        <f t="shared" si="400"/>
        <v>3</v>
      </c>
      <c r="AT189" s="54">
        <f t="shared" si="400"/>
        <v>3</v>
      </c>
      <c r="AU189" s="54">
        <f t="shared" si="400"/>
        <v>3</v>
      </c>
      <c r="AV189" s="54">
        <f t="shared" si="400"/>
        <v>3</v>
      </c>
      <c r="AW189" s="54">
        <f t="shared" si="400"/>
        <v>3</v>
      </c>
      <c r="AX189" s="54">
        <f t="shared" si="400"/>
        <v>3</v>
      </c>
      <c r="AY189" s="54">
        <f t="shared" si="400"/>
        <v>3</v>
      </c>
      <c r="AZ189" s="54">
        <f t="shared" si="400"/>
        <v>3</v>
      </c>
      <c r="BA189" s="54">
        <f t="shared" si="400"/>
        <v>3</v>
      </c>
      <c r="BB189" s="54">
        <f t="shared" si="400"/>
        <v>3</v>
      </c>
      <c r="BC189" s="54">
        <f t="shared" si="400"/>
        <v>3</v>
      </c>
      <c r="BD189" s="54">
        <f t="shared" si="400"/>
        <v>3</v>
      </c>
      <c r="BE189" s="54">
        <f t="shared" si="400"/>
        <v>3</v>
      </c>
      <c r="BF189" s="54">
        <f t="shared" si="400"/>
        <v>4</v>
      </c>
      <c r="BG189" s="54">
        <f t="shared" si="400"/>
        <v>4</v>
      </c>
      <c r="BH189" s="54">
        <f t="shared" si="400"/>
        <v>4</v>
      </c>
      <c r="BI189" s="54">
        <f t="shared" si="400"/>
        <v>4</v>
      </c>
      <c r="BJ189" s="54">
        <f t="shared" si="400"/>
        <v>4</v>
      </c>
      <c r="BK189" s="54">
        <f t="shared" si="400"/>
        <v>4</v>
      </c>
      <c r="BL189" s="54">
        <f t="shared" si="400"/>
        <v>4</v>
      </c>
      <c r="BM189" s="54">
        <f t="shared" si="400"/>
        <v>4</v>
      </c>
      <c r="BN189" s="54">
        <f t="shared" si="400"/>
        <v>4</v>
      </c>
      <c r="BO189" s="54">
        <f t="shared" si="400"/>
        <v>4</v>
      </c>
      <c r="BP189" s="54">
        <f t="shared" si="400"/>
        <v>4</v>
      </c>
      <c r="BQ189" s="54">
        <f t="shared" ref="BQ189:CV189" si="401" xml:space="preserve"> BQ$182</f>
        <v>4</v>
      </c>
      <c r="BR189" s="54">
        <f t="shared" si="401"/>
        <v>4</v>
      </c>
      <c r="BS189" s="54">
        <f t="shared" si="401"/>
        <v>4</v>
      </c>
      <c r="BT189" s="54">
        <f t="shared" si="401"/>
        <v>4</v>
      </c>
      <c r="BU189" s="54">
        <f t="shared" si="401"/>
        <v>4</v>
      </c>
      <c r="BV189" s="54">
        <f t="shared" si="401"/>
        <v>4</v>
      </c>
      <c r="BW189" s="54">
        <f t="shared" si="401"/>
        <v>4</v>
      </c>
      <c r="BX189" s="54">
        <f t="shared" si="401"/>
        <v>4</v>
      </c>
      <c r="BY189" s="54">
        <f t="shared" si="401"/>
        <v>4</v>
      </c>
      <c r="BZ189" s="54">
        <f t="shared" si="401"/>
        <v>4</v>
      </c>
      <c r="CA189" s="54">
        <f t="shared" si="401"/>
        <v>4</v>
      </c>
      <c r="CB189" s="54">
        <f t="shared" si="401"/>
        <v>4</v>
      </c>
      <c r="CC189" s="54">
        <f t="shared" si="401"/>
        <v>4</v>
      </c>
      <c r="CD189" s="54">
        <f t="shared" si="401"/>
        <v>4</v>
      </c>
      <c r="CE189" s="54">
        <f t="shared" si="401"/>
        <v>4</v>
      </c>
      <c r="CF189" s="54">
        <f t="shared" si="401"/>
        <v>4</v>
      </c>
      <c r="CG189" s="54">
        <f t="shared" si="401"/>
        <v>4</v>
      </c>
      <c r="CH189" s="54">
        <f t="shared" si="401"/>
        <v>4</v>
      </c>
      <c r="CI189" s="54">
        <f t="shared" si="401"/>
        <v>4</v>
      </c>
      <c r="CJ189" s="54">
        <f t="shared" si="401"/>
        <v>4</v>
      </c>
      <c r="CK189" s="54">
        <f t="shared" si="401"/>
        <v>4</v>
      </c>
      <c r="CL189" s="54">
        <f t="shared" si="401"/>
        <v>4</v>
      </c>
      <c r="CM189" s="54">
        <f t="shared" si="401"/>
        <v>4</v>
      </c>
      <c r="CN189" s="54">
        <f t="shared" si="401"/>
        <v>4</v>
      </c>
      <c r="CO189" s="54">
        <f t="shared" si="401"/>
        <v>4</v>
      </c>
      <c r="CP189" s="54">
        <f t="shared" si="401"/>
        <v>4</v>
      </c>
      <c r="CQ189" s="54">
        <f t="shared" si="401"/>
        <v>4</v>
      </c>
      <c r="CR189" s="54">
        <f t="shared" si="401"/>
        <v>4</v>
      </c>
      <c r="CS189" s="54">
        <f t="shared" si="401"/>
        <v>4</v>
      </c>
      <c r="CT189" s="54">
        <f t="shared" si="401"/>
        <v>4</v>
      </c>
      <c r="CU189" s="54">
        <f t="shared" si="401"/>
        <v>4</v>
      </c>
      <c r="CV189" s="54">
        <f t="shared" si="401"/>
        <v>4</v>
      </c>
      <c r="CW189" s="54">
        <f t="shared" ref="CW189:EB189" si="402" xml:space="preserve"> CW$182</f>
        <v>4</v>
      </c>
      <c r="CX189" s="54">
        <f t="shared" si="402"/>
        <v>4</v>
      </c>
      <c r="CY189" s="54">
        <f t="shared" si="402"/>
        <v>4</v>
      </c>
      <c r="CZ189" s="54">
        <f t="shared" si="402"/>
        <v>4</v>
      </c>
      <c r="DA189" s="54">
        <f t="shared" si="402"/>
        <v>4</v>
      </c>
      <c r="DB189" s="54">
        <f t="shared" si="402"/>
        <v>4</v>
      </c>
      <c r="DC189" s="54">
        <f t="shared" si="402"/>
        <v>4</v>
      </c>
      <c r="DD189" s="54">
        <f t="shared" si="402"/>
        <v>4</v>
      </c>
      <c r="DE189" s="54">
        <f t="shared" si="402"/>
        <v>4</v>
      </c>
      <c r="DF189" s="54">
        <f t="shared" si="402"/>
        <v>4</v>
      </c>
      <c r="DG189" s="54">
        <f t="shared" si="402"/>
        <v>4</v>
      </c>
      <c r="DH189" s="54">
        <f t="shared" si="402"/>
        <v>4</v>
      </c>
      <c r="DI189" s="54">
        <f t="shared" si="402"/>
        <v>4</v>
      </c>
      <c r="DJ189" s="54">
        <f t="shared" si="402"/>
        <v>4</v>
      </c>
      <c r="DK189" s="54">
        <f t="shared" si="402"/>
        <v>4</v>
      </c>
      <c r="DL189" s="54">
        <f t="shared" si="402"/>
        <v>4</v>
      </c>
      <c r="DM189" s="54">
        <f t="shared" si="402"/>
        <v>4</v>
      </c>
      <c r="DN189" s="54">
        <f t="shared" si="402"/>
        <v>4</v>
      </c>
      <c r="DO189" s="54">
        <f t="shared" si="402"/>
        <v>4</v>
      </c>
      <c r="DP189" s="54">
        <f t="shared" si="402"/>
        <v>4</v>
      </c>
      <c r="DQ189" s="54">
        <f t="shared" si="402"/>
        <v>4</v>
      </c>
      <c r="DR189" s="54">
        <f t="shared" si="402"/>
        <v>4</v>
      </c>
      <c r="DS189" s="54">
        <f t="shared" si="402"/>
        <v>4</v>
      </c>
      <c r="DT189" s="54">
        <f t="shared" si="402"/>
        <v>4</v>
      </c>
      <c r="DU189" s="54">
        <f t="shared" si="402"/>
        <v>4</v>
      </c>
      <c r="DV189" s="54">
        <f t="shared" si="402"/>
        <v>4</v>
      </c>
      <c r="DW189" s="54">
        <f t="shared" si="402"/>
        <v>4</v>
      </c>
      <c r="DX189" s="54">
        <f t="shared" si="402"/>
        <v>4</v>
      </c>
      <c r="DY189" s="54">
        <f t="shared" si="402"/>
        <v>4</v>
      </c>
      <c r="DZ189" s="54">
        <f t="shared" si="402"/>
        <v>4</v>
      </c>
      <c r="EA189" s="54">
        <f t="shared" si="402"/>
        <v>4</v>
      </c>
      <c r="EB189" s="54">
        <f t="shared" si="402"/>
        <v>4</v>
      </c>
      <c r="EC189" s="54">
        <f t="shared" ref="EC189:FH189" si="403" xml:space="preserve"> EC$182</f>
        <v>4</v>
      </c>
      <c r="ED189" s="54">
        <f t="shared" si="403"/>
        <v>4</v>
      </c>
      <c r="EE189" s="54">
        <f t="shared" si="403"/>
        <v>4</v>
      </c>
      <c r="EF189" s="54">
        <f t="shared" si="403"/>
        <v>4</v>
      </c>
      <c r="EG189" s="54">
        <f t="shared" si="403"/>
        <v>4</v>
      </c>
      <c r="EH189" s="54">
        <f t="shared" si="403"/>
        <v>4</v>
      </c>
      <c r="EI189" s="54">
        <f t="shared" si="403"/>
        <v>4</v>
      </c>
      <c r="EJ189" s="54">
        <f t="shared" si="403"/>
        <v>4</v>
      </c>
      <c r="EK189" s="54">
        <f t="shared" si="403"/>
        <v>4</v>
      </c>
      <c r="EL189" s="54">
        <f t="shared" si="403"/>
        <v>4</v>
      </c>
      <c r="EM189" s="54">
        <f t="shared" si="403"/>
        <v>4</v>
      </c>
      <c r="EN189" s="54">
        <f t="shared" si="403"/>
        <v>4</v>
      </c>
      <c r="EO189" s="54">
        <f t="shared" si="403"/>
        <v>4</v>
      </c>
      <c r="EP189" s="54">
        <f t="shared" si="403"/>
        <v>4</v>
      </c>
      <c r="EQ189" s="54">
        <f t="shared" si="403"/>
        <v>4</v>
      </c>
      <c r="ER189" s="54">
        <f t="shared" si="403"/>
        <v>4</v>
      </c>
      <c r="ES189" s="54">
        <f t="shared" si="403"/>
        <v>4</v>
      </c>
      <c r="ET189" s="54">
        <f t="shared" si="403"/>
        <v>4</v>
      </c>
      <c r="EU189" s="54">
        <f t="shared" si="403"/>
        <v>4</v>
      </c>
      <c r="EV189" s="54">
        <f t="shared" si="403"/>
        <v>4</v>
      </c>
      <c r="EW189" s="54">
        <f t="shared" si="403"/>
        <v>4</v>
      </c>
      <c r="EX189" s="54">
        <f t="shared" si="403"/>
        <v>4</v>
      </c>
      <c r="EY189" s="54">
        <f t="shared" si="403"/>
        <v>4</v>
      </c>
      <c r="EZ189" s="54">
        <f t="shared" si="403"/>
        <v>4</v>
      </c>
      <c r="FA189" s="54">
        <f t="shared" si="403"/>
        <v>4</v>
      </c>
      <c r="FB189" s="54">
        <f t="shared" si="403"/>
        <v>5</v>
      </c>
      <c r="FC189" s="54">
        <f t="shared" si="403"/>
        <v>5</v>
      </c>
      <c r="FD189" s="54">
        <f t="shared" si="403"/>
        <v>5</v>
      </c>
      <c r="FE189" s="54">
        <f t="shared" si="403"/>
        <v>5</v>
      </c>
      <c r="FF189" s="54">
        <f t="shared" si="403"/>
        <v>5</v>
      </c>
      <c r="FG189" s="54">
        <f t="shared" si="403"/>
        <v>5</v>
      </c>
      <c r="FH189" s="54">
        <f t="shared" si="403"/>
        <v>5</v>
      </c>
      <c r="FI189" s="54">
        <f t="shared" ref="FI189:GJ189" si="404" xml:space="preserve"> FI$182</f>
        <v>5</v>
      </c>
      <c r="FJ189" s="54">
        <f t="shared" si="404"/>
        <v>5</v>
      </c>
      <c r="FK189" s="54">
        <f t="shared" si="404"/>
        <v>5</v>
      </c>
      <c r="FL189" s="54">
        <f t="shared" si="404"/>
        <v>5</v>
      </c>
      <c r="FM189" s="54">
        <f t="shared" si="404"/>
        <v>5</v>
      </c>
      <c r="FN189" s="54">
        <f t="shared" si="404"/>
        <v>5</v>
      </c>
      <c r="FO189" s="54">
        <f t="shared" si="404"/>
        <v>5</v>
      </c>
      <c r="FP189" s="54">
        <f t="shared" si="404"/>
        <v>5</v>
      </c>
      <c r="FQ189" s="54">
        <f t="shared" si="404"/>
        <v>5</v>
      </c>
      <c r="FR189" s="54">
        <f t="shared" si="404"/>
        <v>5</v>
      </c>
      <c r="FS189" s="54">
        <f t="shared" si="404"/>
        <v>5</v>
      </c>
      <c r="FT189" s="54">
        <f t="shared" si="404"/>
        <v>5</v>
      </c>
      <c r="FU189" s="54">
        <f t="shared" si="404"/>
        <v>5</v>
      </c>
      <c r="FV189" s="54">
        <f t="shared" si="404"/>
        <v>5</v>
      </c>
      <c r="FW189" s="54">
        <f t="shared" si="404"/>
        <v>5</v>
      </c>
      <c r="FX189" s="54">
        <f t="shared" si="404"/>
        <v>5</v>
      </c>
      <c r="FY189" s="54">
        <f t="shared" si="404"/>
        <v>5</v>
      </c>
      <c r="FZ189" s="54">
        <f t="shared" si="404"/>
        <v>5</v>
      </c>
      <c r="GA189" s="54">
        <f t="shared" si="404"/>
        <v>5</v>
      </c>
      <c r="GB189" s="54">
        <f t="shared" si="404"/>
        <v>5</v>
      </c>
      <c r="GC189" s="54">
        <f t="shared" si="404"/>
        <v>5</v>
      </c>
      <c r="GD189" s="54">
        <f t="shared" si="404"/>
        <v>5</v>
      </c>
      <c r="GE189" s="54">
        <f t="shared" si="404"/>
        <v>5</v>
      </c>
      <c r="GF189" s="54">
        <f t="shared" si="404"/>
        <v>5</v>
      </c>
      <c r="GG189" s="54">
        <f t="shared" si="404"/>
        <v>5</v>
      </c>
      <c r="GH189" s="54">
        <f t="shared" si="404"/>
        <v>5</v>
      </c>
      <c r="GI189" s="54">
        <f t="shared" si="404"/>
        <v>5</v>
      </c>
      <c r="GJ189" s="54">
        <f t="shared" si="404"/>
        <v>5</v>
      </c>
    </row>
    <row r="190" spans="1:192" hidden="1" outlineLevel="2" x14ac:dyDescent="0.35">
      <c r="A190" s="56"/>
      <c r="B190" s="56"/>
      <c r="C190" s="57"/>
      <c r="D190" s="50"/>
      <c r="E190" s="58" t="s">
        <v>27</v>
      </c>
      <c r="F190" s="58"/>
      <c r="G190" s="58" t="s">
        <v>26</v>
      </c>
      <c r="H190" s="71"/>
      <c r="I190" s="71"/>
      <c r="J190" s="71" t="str">
        <f t="shared" ref="J190:AO190" si="405">INDEX($F184:$F188, J189)</f>
        <v>Pre-fcst</v>
      </c>
      <c r="K190" s="71" t="str">
        <f t="shared" si="405"/>
        <v>Pre-fcst</v>
      </c>
      <c r="L190" s="71" t="str">
        <f t="shared" si="405"/>
        <v>Pre-fcst</v>
      </c>
      <c r="M190" s="71" t="str">
        <f t="shared" si="405"/>
        <v>Pre-fcst</v>
      </c>
      <c r="N190" s="71" t="str">
        <f t="shared" si="405"/>
        <v>Pre-fcst</v>
      </c>
      <c r="O190" s="71" t="str">
        <f t="shared" si="405"/>
        <v>Fin Close</v>
      </c>
      <c r="P190" s="71" t="str">
        <f t="shared" si="405"/>
        <v>Construction</v>
      </c>
      <c r="Q190" s="71" t="str">
        <f t="shared" si="405"/>
        <v>Construction</v>
      </c>
      <c r="R190" s="71" t="str">
        <f t="shared" si="405"/>
        <v>Construction</v>
      </c>
      <c r="S190" s="71" t="str">
        <f t="shared" si="405"/>
        <v>Construction</v>
      </c>
      <c r="T190" s="71" t="str">
        <f t="shared" si="405"/>
        <v>Construction</v>
      </c>
      <c r="U190" s="71" t="str">
        <f t="shared" si="405"/>
        <v>Construction</v>
      </c>
      <c r="V190" s="71" t="str">
        <f t="shared" si="405"/>
        <v>Construction</v>
      </c>
      <c r="W190" s="71" t="str">
        <f t="shared" si="405"/>
        <v>Construction</v>
      </c>
      <c r="X190" s="71" t="str">
        <f t="shared" si="405"/>
        <v>Construction</v>
      </c>
      <c r="Y190" s="71" t="str">
        <f t="shared" si="405"/>
        <v>Construction</v>
      </c>
      <c r="Z190" s="71" t="str">
        <f t="shared" si="405"/>
        <v>Construction</v>
      </c>
      <c r="AA190" s="71" t="str">
        <f t="shared" si="405"/>
        <v>Construction</v>
      </c>
      <c r="AB190" s="71" t="str">
        <f t="shared" si="405"/>
        <v>Construction</v>
      </c>
      <c r="AC190" s="71" t="str">
        <f t="shared" si="405"/>
        <v>Construction</v>
      </c>
      <c r="AD190" s="71" t="str">
        <f t="shared" si="405"/>
        <v>Construction</v>
      </c>
      <c r="AE190" s="71" t="str">
        <f t="shared" si="405"/>
        <v>Construction</v>
      </c>
      <c r="AF190" s="71" t="str">
        <f t="shared" si="405"/>
        <v>Construction</v>
      </c>
      <c r="AG190" s="71" t="str">
        <f t="shared" si="405"/>
        <v>Construction</v>
      </c>
      <c r="AH190" s="71" t="str">
        <f t="shared" si="405"/>
        <v>Construction</v>
      </c>
      <c r="AI190" s="71" t="str">
        <f t="shared" si="405"/>
        <v>Construction</v>
      </c>
      <c r="AJ190" s="71" t="str">
        <f t="shared" si="405"/>
        <v>Construction</v>
      </c>
      <c r="AK190" s="71" t="str">
        <f t="shared" si="405"/>
        <v>Construction</v>
      </c>
      <c r="AL190" s="71" t="str">
        <f t="shared" si="405"/>
        <v>Construction</v>
      </c>
      <c r="AM190" s="71" t="str">
        <f t="shared" si="405"/>
        <v>Construction</v>
      </c>
      <c r="AN190" s="71" t="str">
        <f t="shared" si="405"/>
        <v>Construction</v>
      </c>
      <c r="AO190" s="71" t="str">
        <f t="shared" si="405"/>
        <v>Construction</v>
      </c>
      <c r="AP190" s="71" t="str">
        <f t="shared" ref="AP190:BU190" si="406">INDEX($F184:$F188, AP189)</f>
        <v>Construction</v>
      </c>
      <c r="AQ190" s="71" t="str">
        <f t="shared" si="406"/>
        <v>Construction</v>
      </c>
      <c r="AR190" s="71" t="str">
        <f t="shared" si="406"/>
        <v>Construction</v>
      </c>
      <c r="AS190" s="71" t="str">
        <f t="shared" si="406"/>
        <v>Construction</v>
      </c>
      <c r="AT190" s="71" t="str">
        <f t="shared" si="406"/>
        <v>Construction</v>
      </c>
      <c r="AU190" s="71" t="str">
        <f t="shared" si="406"/>
        <v>Construction</v>
      </c>
      <c r="AV190" s="71" t="str">
        <f t="shared" si="406"/>
        <v>Construction</v>
      </c>
      <c r="AW190" s="71" t="str">
        <f t="shared" si="406"/>
        <v>Construction</v>
      </c>
      <c r="AX190" s="71" t="str">
        <f t="shared" si="406"/>
        <v>Construction</v>
      </c>
      <c r="AY190" s="71" t="str">
        <f t="shared" si="406"/>
        <v>Construction</v>
      </c>
      <c r="AZ190" s="71" t="str">
        <f t="shared" si="406"/>
        <v>Construction</v>
      </c>
      <c r="BA190" s="71" t="str">
        <f t="shared" si="406"/>
        <v>Construction</v>
      </c>
      <c r="BB190" s="71" t="str">
        <f t="shared" si="406"/>
        <v>Construction</v>
      </c>
      <c r="BC190" s="71" t="str">
        <f t="shared" si="406"/>
        <v>Construction</v>
      </c>
      <c r="BD190" s="71" t="str">
        <f t="shared" si="406"/>
        <v>Construction</v>
      </c>
      <c r="BE190" s="71" t="str">
        <f t="shared" si="406"/>
        <v>Construction</v>
      </c>
      <c r="BF190" s="71" t="str">
        <f t="shared" si="406"/>
        <v>Operations</v>
      </c>
      <c r="BG190" s="71" t="str">
        <f t="shared" si="406"/>
        <v>Operations</v>
      </c>
      <c r="BH190" s="71" t="str">
        <f t="shared" si="406"/>
        <v>Operations</v>
      </c>
      <c r="BI190" s="71" t="str">
        <f t="shared" si="406"/>
        <v>Operations</v>
      </c>
      <c r="BJ190" s="71" t="str">
        <f t="shared" si="406"/>
        <v>Operations</v>
      </c>
      <c r="BK190" s="71" t="str">
        <f t="shared" si="406"/>
        <v>Operations</v>
      </c>
      <c r="BL190" s="71" t="str">
        <f t="shared" si="406"/>
        <v>Operations</v>
      </c>
      <c r="BM190" s="71" t="str">
        <f t="shared" si="406"/>
        <v>Operations</v>
      </c>
      <c r="BN190" s="71" t="str">
        <f t="shared" si="406"/>
        <v>Operations</v>
      </c>
      <c r="BO190" s="71" t="str">
        <f t="shared" si="406"/>
        <v>Operations</v>
      </c>
      <c r="BP190" s="71" t="str">
        <f t="shared" si="406"/>
        <v>Operations</v>
      </c>
      <c r="BQ190" s="71" t="str">
        <f t="shared" si="406"/>
        <v>Operations</v>
      </c>
      <c r="BR190" s="71" t="str">
        <f t="shared" si="406"/>
        <v>Operations</v>
      </c>
      <c r="BS190" s="71" t="str">
        <f t="shared" si="406"/>
        <v>Operations</v>
      </c>
      <c r="BT190" s="71" t="str">
        <f t="shared" si="406"/>
        <v>Operations</v>
      </c>
      <c r="BU190" s="71" t="str">
        <f t="shared" si="406"/>
        <v>Operations</v>
      </c>
      <c r="BV190" s="71" t="str">
        <f t="shared" ref="BV190:DA190" si="407">INDEX($F184:$F188, BV189)</f>
        <v>Operations</v>
      </c>
      <c r="BW190" s="71" t="str">
        <f t="shared" si="407"/>
        <v>Operations</v>
      </c>
      <c r="BX190" s="71" t="str">
        <f t="shared" si="407"/>
        <v>Operations</v>
      </c>
      <c r="BY190" s="71" t="str">
        <f t="shared" si="407"/>
        <v>Operations</v>
      </c>
      <c r="BZ190" s="71" t="str">
        <f t="shared" si="407"/>
        <v>Operations</v>
      </c>
      <c r="CA190" s="71" t="str">
        <f t="shared" si="407"/>
        <v>Operations</v>
      </c>
      <c r="CB190" s="71" t="str">
        <f t="shared" si="407"/>
        <v>Operations</v>
      </c>
      <c r="CC190" s="71" t="str">
        <f t="shared" si="407"/>
        <v>Operations</v>
      </c>
      <c r="CD190" s="71" t="str">
        <f t="shared" si="407"/>
        <v>Operations</v>
      </c>
      <c r="CE190" s="71" t="str">
        <f t="shared" si="407"/>
        <v>Operations</v>
      </c>
      <c r="CF190" s="71" t="str">
        <f t="shared" si="407"/>
        <v>Operations</v>
      </c>
      <c r="CG190" s="71" t="str">
        <f t="shared" si="407"/>
        <v>Operations</v>
      </c>
      <c r="CH190" s="71" t="str">
        <f t="shared" si="407"/>
        <v>Operations</v>
      </c>
      <c r="CI190" s="71" t="str">
        <f t="shared" si="407"/>
        <v>Operations</v>
      </c>
      <c r="CJ190" s="71" t="str">
        <f t="shared" si="407"/>
        <v>Operations</v>
      </c>
      <c r="CK190" s="71" t="str">
        <f t="shared" si="407"/>
        <v>Operations</v>
      </c>
      <c r="CL190" s="71" t="str">
        <f t="shared" si="407"/>
        <v>Operations</v>
      </c>
      <c r="CM190" s="71" t="str">
        <f t="shared" si="407"/>
        <v>Operations</v>
      </c>
      <c r="CN190" s="71" t="str">
        <f t="shared" si="407"/>
        <v>Operations</v>
      </c>
      <c r="CO190" s="71" t="str">
        <f t="shared" si="407"/>
        <v>Operations</v>
      </c>
      <c r="CP190" s="71" t="str">
        <f t="shared" si="407"/>
        <v>Operations</v>
      </c>
      <c r="CQ190" s="71" t="str">
        <f t="shared" si="407"/>
        <v>Operations</v>
      </c>
      <c r="CR190" s="71" t="str">
        <f t="shared" si="407"/>
        <v>Operations</v>
      </c>
      <c r="CS190" s="71" t="str">
        <f t="shared" si="407"/>
        <v>Operations</v>
      </c>
      <c r="CT190" s="71" t="str">
        <f t="shared" si="407"/>
        <v>Operations</v>
      </c>
      <c r="CU190" s="71" t="str">
        <f t="shared" si="407"/>
        <v>Operations</v>
      </c>
      <c r="CV190" s="71" t="str">
        <f t="shared" si="407"/>
        <v>Operations</v>
      </c>
      <c r="CW190" s="71" t="str">
        <f t="shared" si="407"/>
        <v>Operations</v>
      </c>
      <c r="CX190" s="71" t="str">
        <f t="shared" si="407"/>
        <v>Operations</v>
      </c>
      <c r="CY190" s="71" t="str">
        <f t="shared" si="407"/>
        <v>Operations</v>
      </c>
      <c r="CZ190" s="71" t="str">
        <f t="shared" si="407"/>
        <v>Operations</v>
      </c>
      <c r="DA190" s="71" t="str">
        <f t="shared" si="407"/>
        <v>Operations</v>
      </c>
      <c r="DB190" s="71" t="str">
        <f t="shared" ref="DB190:EG190" si="408">INDEX($F184:$F188, DB189)</f>
        <v>Operations</v>
      </c>
      <c r="DC190" s="71" t="str">
        <f t="shared" si="408"/>
        <v>Operations</v>
      </c>
      <c r="DD190" s="71" t="str">
        <f t="shared" si="408"/>
        <v>Operations</v>
      </c>
      <c r="DE190" s="71" t="str">
        <f t="shared" si="408"/>
        <v>Operations</v>
      </c>
      <c r="DF190" s="71" t="str">
        <f t="shared" si="408"/>
        <v>Operations</v>
      </c>
      <c r="DG190" s="71" t="str">
        <f t="shared" si="408"/>
        <v>Operations</v>
      </c>
      <c r="DH190" s="71" t="str">
        <f t="shared" si="408"/>
        <v>Operations</v>
      </c>
      <c r="DI190" s="71" t="str">
        <f t="shared" si="408"/>
        <v>Operations</v>
      </c>
      <c r="DJ190" s="71" t="str">
        <f t="shared" si="408"/>
        <v>Operations</v>
      </c>
      <c r="DK190" s="71" t="str">
        <f t="shared" si="408"/>
        <v>Operations</v>
      </c>
      <c r="DL190" s="71" t="str">
        <f t="shared" si="408"/>
        <v>Operations</v>
      </c>
      <c r="DM190" s="71" t="str">
        <f t="shared" si="408"/>
        <v>Operations</v>
      </c>
      <c r="DN190" s="71" t="str">
        <f t="shared" si="408"/>
        <v>Operations</v>
      </c>
      <c r="DO190" s="71" t="str">
        <f t="shared" si="408"/>
        <v>Operations</v>
      </c>
      <c r="DP190" s="71" t="str">
        <f t="shared" si="408"/>
        <v>Operations</v>
      </c>
      <c r="DQ190" s="71" t="str">
        <f t="shared" si="408"/>
        <v>Operations</v>
      </c>
      <c r="DR190" s="71" t="str">
        <f t="shared" si="408"/>
        <v>Operations</v>
      </c>
      <c r="DS190" s="71" t="str">
        <f t="shared" si="408"/>
        <v>Operations</v>
      </c>
      <c r="DT190" s="71" t="str">
        <f t="shared" si="408"/>
        <v>Operations</v>
      </c>
      <c r="DU190" s="71" t="str">
        <f t="shared" si="408"/>
        <v>Operations</v>
      </c>
      <c r="DV190" s="71" t="str">
        <f t="shared" si="408"/>
        <v>Operations</v>
      </c>
      <c r="DW190" s="71" t="str">
        <f t="shared" si="408"/>
        <v>Operations</v>
      </c>
      <c r="DX190" s="71" t="str">
        <f t="shared" si="408"/>
        <v>Operations</v>
      </c>
      <c r="DY190" s="71" t="str">
        <f t="shared" si="408"/>
        <v>Operations</v>
      </c>
      <c r="DZ190" s="71" t="str">
        <f t="shared" si="408"/>
        <v>Operations</v>
      </c>
      <c r="EA190" s="71" t="str">
        <f t="shared" si="408"/>
        <v>Operations</v>
      </c>
      <c r="EB190" s="71" t="str">
        <f t="shared" si="408"/>
        <v>Operations</v>
      </c>
      <c r="EC190" s="71" t="str">
        <f t="shared" si="408"/>
        <v>Operations</v>
      </c>
      <c r="ED190" s="71" t="str">
        <f t="shared" si="408"/>
        <v>Operations</v>
      </c>
      <c r="EE190" s="71" t="str">
        <f t="shared" si="408"/>
        <v>Operations</v>
      </c>
      <c r="EF190" s="71" t="str">
        <f t="shared" si="408"/>
        <v>Operations</v>
      </c>
      <c r="EG190" s="71" t="str">
        <f t="shared" si="408"/>
        <v>Operations</v>
      </c>
      <c r="EH190" s="71" t="str">
        <f t="shared" ref="EH190:FM190" si="409">INDEX($F184:$F188, EH189)</f>
        <v>Operations</v>
      </c>
      <c r="EI190" s="71" t="str">
        <f t="shared" si="409"/>
        <v>Operations</v>
      </c>
      <c r="EJ190" s="71" t="str">
        <f t="shared" si="409"/>
        <v>Operations</v>
      </c>
      <c r="EK190" s="71" t="str">
        <f t="shared" si="409"/>
        <v>Operations</v>
      </c>
      <c r="EL190" s="71" t="str">
        <f t="shared" si="409"/>
        <v>Operations</v>
      </c>
      <c r="EM190" s="71" t="str">
        <f t="shared" si="409"/>
        <v>Operations</v>
      </c>
      <c r="EN190" s="71" t="str">
        <f t="shared" si="409"/>
        <v>Operations</v>
      </c>
      <c r="EO190" s="71" t="str">
        <f t="shared" si="409"/>
        <v>Operations</v>
      </c>
      <c r="EP190" s="71" t="str">
        <f t="shared" si="409"/>
        <v>Operations</v>
      </c>
      <c r="EQ190" s="71" t="str">
        <f t="shared" si="409"/>
        <v>Operations</v>
      </c>
      <c r="ER190" s="71" t="str">
        <f t="shared" si="409"/>
        <v>Operations</v>
      </c>
      <c r="ES190" s="71" t="str">
        <f t="shared" si="409"/>
        <v>Operations</v>
      </c>
      <c r="ET190" s="71" t="str">
        <f t="shared" si="409"/>
        <v>Operations</v>
      </c>
      <c r="EU190" s="71" t="str">
        <f t="shared" si="409"/>
        <v>Operations</v>
      </c>
      <c r="EV190" s="71" t="str">
        <f t="shared" si="409"/>
        <v>Operations</v>
      </c>
      <c r="EW190" s="71" t="str">
        <f t="shared" si="409"/>
        <v>Operations</v>
      </c>
      <c r="EX190" s="71" t="str">
        <f t="shared" si="409"/>
        <v>Operations</v>
      </c>
      <c r="EY190" s="71" t="str">
        <f t="shared" si="409"/>
        <v>Operations</v>
      </c>
      <c r="EZ190" s="71" t="str">
        <f t="shared" si="409"/>
        <v>Operations</v>
      </c>
      <c r="FA190" s="71" t="str">
        <f t="shared" si="409"/>
        <v>Operations</v>
      </c>
      <c r="FB190" s="71" t="str">
        <f t="shared" si="409"/>
        <v>Post ops</v>
      </c>
      <c r="FC190" s="71" t="str">
        <f t="shared" si="409"/>
        <v>Post ops</v>
      </c>
      <c r="FD190" s="71" t="str">
        <f t="shared" si="409"/>
        <v>Post ops</v>
      </c>
      <c r="FE190" s="71" t="str">
        <f t="shared" si="409"/>
        <v>Post ops</v>
      </c>
      <c r="FF190" s="71" t="str">
        <f t="shared" si="409"/>
        <v>Post ops</v>
      </c>
      <c r="FG190" s="71" t="str">
        <f t="shared" si="409"/>
        <v>Post ops</v>
      </c>
      <c r="FH190" s="71" t="str">
        <f t="shared" si="409"/>
        <v>Post ops</v>
      </c>
      <c r="FI190" s="71" t="str">
        <f t="shared" si="409"/>
        <v>Post ops</v>
      </c>
      <c r="FJ190" s="71" t="str">
        <f t="shared" si="409"/>
        <v>Post ops</v>
      </c>
      <c r="FK190" s="71" t="str">
        <f t="shared" si="409"/>
        <v>Post ops</v>
      </c>
      <c r="FL190" s="71" t="str">
        <f t="shared" si="409"/>
        <v>Post ops</v>
      </c>
      <c r="FM190" s="71" t="str">
        <f t="shared" si="409"/>
        <v>Post ops</v>
      </c>
      <c r="FN190" s="71" t="str">
        <f t="shared" ref="FN190:GJ190" si="410">INDEX($F184:$F188, FN189)</f>
        <v>Post ops</v>
      </c>
      <c r="FO190" s="71" t="str">
        <f t="shared" si="410"/>
        <v>Post ops</v>
      </c>
      <c r="FP190" s="71" t="str">
        <f t="shared" si="410"/>
        <v>Post ops</v>
      </c>
      <c r="FQ190" s="71" t="str">
        <f t="shared" si="410"/>
        <v>Post ops</v>
      </c>
      <c r="FR190" s="71" t="str">
        <f t="shared" si="410"/>
        <v>Post ops</v>
      </c>
      <c r="FS190" s="71" t="str">
        <f t="shared" si="410"/>
        <v>Post ops</v>
      </c>
      <c r="FT190" s="71" t="str">
        <f t="shared" si="410"/>
        <v>Post ops</v>
      </c>
      <c r="FU190" s="71" t="str">
        <f t="shared" si="410"/>
        <v>Post ops</v>
      </c>
      <c r="FV190" s="71" t="str">
        <f t="shared" si="410"/>
        <v>Post ops</v>
      </c>
      <c r="FW190" s="71" t="str">
        <f t="shared" si="410"/>
        <v>Post ops</v>
      </c>
      <c r="FX190" s="71" t="str">
        <f t="shared" si="410"/>
        <v>Post ops</v>
      </c>
      <c r="FY190" s="71" t="str">
        <f t="shared" si="410"/>
        <v>Post ops</v>
      </c>
      <c r="FZ190" s="71" t="str">
        <f t="shared" si="410"/>
        <v>Post ops</v>
      </c>
      <c r="GA190" s="71" t="str">
        <f t="shared" si="410"/>
        <v>Post ops</v>
      </c>
      <c r="GB190" s="71" t="str">
        <f t="shared" si="410"/>
        <v>Post ops</v>
      </c>
      <c r="GC190" s="71" t="str">
        <f t="shared" si="410"/>
        <v>Post ops</v>
      </c>
      <c r="GD190" s="71" t="str">
        <f t="shared" si="410"/>
        <v>Post ops</v>
      </c>
      <c r="GE190" s="71" t="str">
        <f t="shared" si="410"/>
        <v>Post ops</v>
      </c>
      <c r="GF190" s="71" t="str">
        <f t="shared" si="410"/>
        <v>Post ops</v>
      </c>
      <c r="GG190" s="71" t="str">
        <f t="shared" si="410"/>
        <v>Post ops</v>
      </c>
      <c r="GH190" s="71" t="str">
        <f t="shared" si="410"/>
        <v>Post ops</v>
      </c>
      <c r="GI190" s="71" t="str">
        <f t="shared" si="410"/>
        <v>Post ops</v>
      </c>
      <c r="GJ190" s="71" t="str">
        <f t="shared" si="410"/>
        <v>Post ops</v>
      </c>
    </row>
    <row r="191" spans="1:192" hidden="1" outlineLevel="2" x14ac:dyDescent="0.35">
      <c r="E191" s="9"/>
      <c r="F191" s="9"/>
      <c r="G191" s="9"/>
      <c r="H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/>
      <c r="EE191" s="9"/>
      <c r="EF191" s="9"/>
      <c r="EG191" s="9"/>
      <c r="EH191" s="9"/>
      <c r="EI191" s="9"/>
      <c r="EJ191" s="9"/>
      <c r="EK191" s="9"/>
      <c r="EL191" s="9"/>
      <c r="EM191" s="9"/>
      <c r="EN191" s="9"/>
      <c r="EO191" s="9"/>
      <c r="EP191" s="9"/>
      <c r="EQ191" s="9"/>
      <c r="ER191" s="9"/>
      <c r="ES191" s="9"/>
      <c r="ET191" s="9"/>
      <c r="EU191" s="9"/>
      <c r="EV191" s="9"/>
      <c r="EW191" s="9"/>
      <c r="EX191" s="9"/>
      <c r="EY191" s="9"/>
      <c r="EZ191" s="9"/>
      <c r="FA191" s="9"/>
      <c r="FB191" s="9"/>
      <c r="FC191" s="9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  <c r="FO191" s="9"/>
      <c r="FP191" s="9"/>
      <c r="FQ191" s="9"/>
      <c r="FR191" s="9"/>
      <c r="FS191" s="9"/>
      <c r="FT191" s="9"/>
      <c r="FU191" s="9"/>
      <c r="FV191" s="9"/>
      <c r="FW191" s="9"/>
      <c r="FX191" s="9"/>
      <c r="FY191" s="9"/>
      <c r="FZ191" s="9"/>
      <c r="GA191" s="9"/>
      <c r="GB191" s="9"/>
      <c r="GC191" s="9"/>
      <c r="GD191" s="9"/>
      <c r="GE191" s="9"/>
      <c r="GF191" s="9"/>
      <c r="GG191" s="9"/>
      <c r="GH191" s="9"/>
      <c r="GI191" s="9"/>
      <c r="GJ191" s="9"/>
    </row>
    <row r="192" spans="1:192" hidden="1" outlineLevel="2" x14ac:dyDescent="0.35"/>
    <row r="193" spans="1:192" x14ac:dyDescent="0.35">
      <c r="A193" s="43"/>
      <c r="C193" s="44"/>
      <c r="D193" s="45"/>
      <c r="E193" s="12"/>
      <c r="F193" s="12"/>
      <c r="G193" s="12"/>
      <c r="H193" s="12"/>
      <c r="I193" s="12"/>
      <c r="J193" s="14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/>
      <c r="BC193" s="1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12"/>
      <c r="CC193" s="12"/>
      <c r="CD193" s="12"/>
      <c r="CE193" s="12"/>
      <c r="CF193" s="12"/>
      <c r="CG193" s="12"/>
      <c r="CH193" s="12"/>
      <c r="CI193" s="12"/>
      <c r="CJ193" s="12"/>
      <c r="CK193" s="12"/>
      <c r="CL193" s="12"/>
      <c r="CM193" s="12"/>
      <c r="CN193" s="12"/>
      <c r="CO193" s="12"/>
      <c r="CP193" s="12"/>
      <c r="CQ193" s="12"/>
      <c r="CR193" s="12"/>
      <c r="CS193" s="12"/>
      <c r="CT193" s="12"/>
      <c r="CU193" s="12"/>
      <c r="CV193" s="12"/>
      <c r="CW193" s="12"/>
      <c r="CX193" s="12"/>
      <c r="CY193" s="12"/>
      <c r="CZ193" s="12"/>
      <c r="DA193" s="12"/>
      <c r="DB193" s="12"/>
      <c r="DC193" s="12"/>
      <c r="DD193" s="12"/>
      <c r="DE193" s="12"/>
      <c r="DF193" s="12"/>
      <c r="DG193" s="12"/>
      <c r="DH193" s="12"/>
      <c r="DI193" s="12"/>
      <c r="DJ193" s="12"/>
      <c r="DK193" s="12"/>
      <c r="DL193" s="12"/>
      <c r="DM193" s="12"/>
      <c r="DN193" s="12"/>
      <c r="DO193" s="12"/>
      <c r="DP193" s="12"/>
      <c r="DQ193" s="12"/>
      <c r="DR193" s="12"/>
      <c r="DS193" s="12"/>
      <c r="DT193" s="12"/>
      <c r="DU193" s="12"/>
      <c r="DV193" s="12"/>
      <c r="DW193" s="12"/>
      <c r="DX193" s="12"/>
      <c r="DY193" s="12"/>
      <c r="DZ193" s="12"/>
      <c r="EA193" s="12"/>
      <c r="EB193" s="12"/>
      <c r="EC193" s="12"/>
      <c r="ED193" s="12"/>
      <c r="EE193" s="12"/>
      <c r="EF193" s="12"/>
      <c r="EG193" s="12"/>
      <c r="EH193" s="12"/>
      <c r="EI193" s="12"/>
      <c r="EJ193" s="12"/>
      <c r="EK193" s="12"/>
      <c r="EL193" s="12"/>
      <c r="EM193" s="12"/>
      <c r="EN193" s="12"/>
      <c r="EO193" s="12"/>
      <c r="EP193" s="12"/>
      <c r="EQ193" s="12"/>
      <c r="ER193" s="12"/>
      <c r="ES193" s="12"/>
      <c r="ET193" s="12"/>
      <c r="EU193" s="12"/>
      <c r="EV193" s="12"/>
      <c r="EW193" s="12"/>
      <c r="EX193" s="12"/>
      <c r="EY193" s="12"/>
      <c r="EZ193" s="12"/>
      <c r="FA193" s="12"/>
      <c r="FB193" s="12"/>
      <c r="FC193" s="12"/>
      <c r="FD193" s="12"/>
      <c r="FE193" s="12"/>
      <c r="FF193" s="12"/>
      <c r="FG193" s="12"/>
      <c r="FH193" s="12"/>
      <c r="FI193" s="12"/>
      <c r="FJ193" s="12"/>
      <c r="FK193" s="12"/>
      <c r="FL193" s="12"/>
      <c r="FM193" s="12"/>
      <c r="FN193" s="12"/>
      <c r="FO193" s="12"/>
      <c r="FP193" s="12"/>
      <c r="FQ193" s="12"/>
      <c r="FR193" s="12"/>
      <c r="FS193" s="12"/>
      <c r="FT193" s="12"/>
      <c r="FU193" s="12"/>
      <c r="FV193" s="12"/>
      <c r="FW193" s="12"/>
      <c r="FX193" s="12"/>
      <c r="FY193" s="12"/>
      <c r="FZ193" s="12"/>
      <c r="GA193" s="12"/>
      <c r="GB193" s="12"/>
      <c r="GC193" s="12"/>
      <c r="GD193" s="12"/>
      <c r="GE193" s="12"/>
      <c r="GF193" s="12"/>
      <c r="GG193" s="12"/>
      <c r="GH193" s="12"/>
      <c r="GI193" s="12"/>
      <c r="GJ193" s="12"/>
    </row>
    <row r="194" spans="1:192" x14ac:dyDescent="0.35">
      <c r="A194" s="13" t="s">
        <v>117</v>
      </c>
      <c r="E194" s="9"/>
      <c r="F194" s="9"/>
      <c r="G194" s="9"/>
      <c r="H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  <c r="EA194" s="9"/>
      <c r="EB194" s="9"/>
      <c r="EC194" s="9"/>
      <c r="ED194" s="9"/>
      <c r="EE194" s="9"/>
      <c r="EF194" s="9"/>
      <c r="EG194" s="9"/>
      <c r="EH194" s="9"/>
      <c r="EI194" s="9"/>
      <c r="EJ194" s="9"/>
      <c r="EK194" s="9"/>
      <c r="EL194" s="9"/>
      <c r="EM194" s="9"/>
      <c r="EN194" s="9"/>
      <c r="EO194" s="9"/>
      <c r="EP194" s="9"/>
      <c r="EQ194" s="9"/>
      <c r="ER194" s="9"/>
      <c r="ES194" s="9"/>
      <c r="ET194" s="9"/>
      <c r="EU194" s="9"/>
      <c r="EV194" s="9"/>
      <c r="EW194" s="9"/>
      <c r="EX194" s="9"/>
      <c r="EY194" s="9"/>
      <c r="EZ194" s="9"/>
      <c r="FA194" s="9"/>
      <c r="FB194" s="9"/>
      <c r="FC194" s="9"/>
      <c r="FD194" s="9"/>
      <c r="FE194" s="9"/>
      <c r="FF194" s="9"/>
      <c r="FG194" s="9"/>
      <c r="FH194" s="9"/>
      <c r="FI194" s="9"/>
      <c r="FJ194" s="9"/>
      <c r="FK194" s="9"/>
      <c r="FL194" s="9"/>
      <c r="FM194" s="9"/>
      <c r="FN194" s="9"/>
      <c r="FO194" s="9"/>
      <c r="FP194" s="9"/>
      <c r="FQ194" s="9"/>
      <c r="FR194" s="9"/>
      <c r="FS194" s="9"/>
      <c r="FT194" s="9"/>
      <c r="FU194" s="9"/>
      <c r="FV194" s="9"/>
      <c r="FW194" s="9"/>
      <c r="FX194" s="9"/>
      <c r="FY194" s="9"/>
      <c r="FZ194" s="9"/>
      <c r="GA194" s="9"/>
      <c r="GB194" s="9"/>
      <c r="GC194" s="9"/>
      <c r="GD194" s="9"/>
      <c r="GE194" s="9"/>
      <c r="GF194" s="9"/>
      <c r="GG194" s="9"/>
      <c r="GH194" s="9"/>
      <c r="GI194" s="9"/>
      <c r="GJ194" s="9"/>
    </row>
    <row r="195" spans="1:192" outlineLevel="1" x14ac:dyDescent="0.35">
      <c r="E195" s="9"/>
      <c r="F195" s="9"/>
      <c r="G195" s="9"/>
      <c r="H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  <c r="EA195" s="9"/>
      <c r="EB195" s="9"/>
      <c r="EC195" s="9"/>
      <c r="ED195" s="9"/>
      <c r="EE195" s="9"/>
      <c r="EF195" s="9"/>
      <c r="EG195" s="9"/>
      <c r="EH195" s="9"/>
      <c r="EI195" s="9"/>
      <c r="EJ195" s="9"/>
      <c r="EK195" s="9"/>
      <c r="EL195" s="9"/>
      <c r="EM195" s="9"/>
      <c r="EN195" s="9"/>
      <c r="EO195" s="9"/>
      <c r="EP195" s="9"/>
      <c r="EQ195" s="9"/>
      <c r="ER195" s="9"/>
      <c r="ES195" s="9"/>
      <c r="ET195" s="9"/>
      <c r="EU195" s="9"/>
      <c r="EV195" s="9"/>
      <c r="EW195" s="9"/>
      <c r="EX195" s="9"/>
      <c r="EY195" s="9"/>
      <c r="EZ195" s="9"/>
      <c r="FA195" s="9"/>
      <c r="FB195" s="9"/>
      <c r="FC195" s="9"/>
      <c r="FD195" s="9"/>
      <c r="FE195" s="9"/>
      <c r="FF195" s="9"/>
      <c r="FG195" s="9"/>
      <c r="FH195" s="9"/>
      <c r="FI195" s="9"/>
      <c r="FJ195" s="9"/>
      <c r="FK195" s="9"/>
      <c r="FL195" s="9"/>
      <c r="FM195" s="9"/>
      <c r="FN195" s="9"/>
      <c r="FO195" s="9"/>
      <c r="FP195" s="9"/>
      <c r="FQ195" s="9"/>
      <c r="FR195" s="9"/>
      <c r="FS195" s="9"/>
      <c r="FT195" s="9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</row>
    <row r="196" spans="1:192" outlineLevel="1" collapsed="1" x14ac:dyDescent="0.35">
      <c r="B196" s="13" t="s">
        <v>119</v>
      </c>
      <c r="E196" s="9"/>
      <c r="F196" s="9"/>
      <c r="G196" s="9"/>
      <c r="H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I196" s="9"/>
      <c r="FJ196" s="9"/>
      <c r="FK196" s="9"/>
      <c r="FL196" s="9"/>
      <c r="FM196" s="9"/>
      <c r="FN196" s="9"/>
      <c r="FO196" s="9"/>
      <c r="FP196" s="9"/>
      <c r="FQ196" s="9"/>
      <c r="FR196" s="9"/>
      <c r="FS196" s="9"/>
      <c r="FT196" s="9"/>
      <c r="FU196" s="9"/>
      <c r="FV196" s="9"/>
      <c r="FW196" s="9"/>
      <c r="FX196" s="9"/>
      <c r="FY196" s="9"/>
      <c r="FZ196" s="9"/>
      <c r="GA196" s="9"/>
      <c r="GB196" s="9"/>
      <c r="GC196" s="9"/>
      <c r="GD196" s="9"/>
      <c r="GE196" s="9"/>
      <c r="GF196" s="9"/>
      <c r="GG196" s="9"/>
      <c r="GH196" s="9"/>
      <c r="GI196" s="9"/>
      <c r="GJ196" s="9"/>
    </row>
    <row r="197" spans="1:192" hidden="1" outlineLevel="2" x14ac:dyDescent="0.35">
      <c r="E197" s="135" t="str">
        <f t="shared" ref="E197:AJ197" si="411" xml:space="preserve"> E$90</f>
        <v>Operating period flag</v>
      </c>
      <c r="F197" s="135">
        <f t="shared" si="411"/>
        <v>0</v>
      </c>
      <c r="G197" s="135" t="str">
        <f t="shared" si="411"/>
        <v>flag</v>
      </c>
      <c r="H197" s="135">
        <f t="shared" si="411"/>
        <v>100</v>
      </c>
      <c r="I197" s="135">
        <f t="shared" si="411"/>
        <v>0</v>
      </c>
      <c r="J197" s="135">
        <f t="shared" si="411"/>
        <v>0</v>
      </c>
      <c r="K197" s="135">
        <f t="shared" si="411"/>
        <v>0</v>
      </c>
      <c r="L197" s="135">
        <f t="shared" si="411"/>
        <v>0</v>
      </c>
      <c r="M197" s="135">
        <f t="shared" si="411"/>
        <v>0</v>
      </c>
      <c r="N197" s="135">
        <f t="shared" si="411"/>
        <v>0</v>
      </c>
      <c r="O197" s="135">
        <f t="shared" si="411"/>
        <v>0</v>
      </c>
      <c r="P197" s="135">
        <f t="shared" si="411"/>
        <v>0</v>
      </c>
      <c r="Q197" s="135">
        <f t="shared" si="411"/>
        <v>0</v>
      </c>
      <c r="R197" s="135">
        <f t="shared" si="411"/>
        <v>0</v>
      </c>
      <c r="S197" s="135">
        <f t="shared" si="411"/>
        <v>0</v>
      </c>
      <c r="T197" s="135">
        <f t="shared" si="411"/>
        <v>0</v>
      </c>
      <c r="U197" s="135">
        <f t="shared" si="411"/>
        <v>0</v>
      </c>
      <c r="V197" s="135">
        <f t="shared" si="411"/>
        <v>0</v>
      </c>
      <c r="W197" s="135">
        <f t="shared" si="411"/>
        <v>0</v>
      </c>
      <c r="X197" s="135">
        <f t="shared" si="411"/>
        <v>0</v>
      </c>
      <c r="Y197" s="135">
        <f t="shared" si="411"/>
        <v>0</v>
      </c>
      <c r="Z197" s="135">
        <f t="shared" si="411"/>
        <v>0</v>
      </c>
      <c r="AA197" s="135">
        <f t="shared" si="411"/>
        <v>0</v>
      </c>
      <c r="AB197" s="135">
        <f t="shared" si="411"/>
        <v>0</v>
      </c>
      <c r="AC197" s="135">
        <f t="shared" si="411"/>
        <v>0</v>
      </c>
      <c r="AD197" s="135">
        <f t="shared" si="411"/>
        <v>0</v>
      </c>
      <c r="AE197" s="135">
        <f t="shared" si="411"/>
        <v>0</v>
      </c>
      <c r="AF197" s="135">
        <f t="shared" si="411"/>
        <v>0</v>
      </c>
      <c r="AG197" s="135">
        <f t="shared" si="411"/>
        <v>0</v>
      </c>
      <c r="AH197" s="135">
        <f t="shared" si="411"/>
        <v>0</v>
      </c>
      <c r="AI197" s="135">
        <f t="shared" si="411"/>
        <v>0</v>
      </c>
      <c r="AJ197" s="135">
        <f t="shared" si="411"/>
        <v>0</v>
      </c>
      <c r="AK197" s="135">
        <f t="shared" ref="AK197:BP197" si="412" xml:space="preserve"> AK$90</f>
        <v>0</v>
      </c>
      <c r="AL197" s="135">
        <f t="shared" si="412"/>
        <v>0</v>
      </c>
      <c r="AM197" s="135">
        <f t="shared" si="412"/>
        <v>0</v>
      </c>
      <c r="AN197" s="135">
        <f t="shared" si="412"/>
        <v>0</v>
      </c>
      <c r="AO197" s="135">
        <f t="shared" si="412"/>
        <v>0</v>
      </c>
      <c r="AP197" s="135">
        <f t="shared" si="412"/>
        <v>0</v>
      </c>
      <c r="AQ197" s="135">
        <f t="shared" si="412"/>
        <v>0</v>
      </c>
      <c r="AR197" s="135">
        <f t="shared" si="412"/>
        <v>0</v>
      </c>
      <c r="AS197" s="135">
        <f t="shared" si="412"/>
        <v>0</v>
      </c>
      <c r="AT197" s="135">
        <f t="shared" si="412"/>
        <v>0</v>
      </c>
      <c r="AU197" s="135">
        <f t="shared" si="412"/>
        <v>0</v>
      </c>
      <c r="AV197" s="135">
        <f t="shared" si="412"/>
        <v>0</v>
      </c>
      <c r="AW197" s="135">
        <f t="shared" si="412"/>
        <v>0</v>
      </c>
      <c r="AX197" s="135">
        <f t="shared" si="412"/>
        <v>0</v>
      </c>
      <c r="AY197" s="135">
        <f t="shared" si="412"/>
        <v>0</v>
      </c>
      <c r="AZ197" s="135">
        <f t="shared" si="412"/>
        <v>0</v>
      </c>
      <c r="BA197" s="135">
        <f t="shared" si="412"/>
        <v>0</v>
      </c>
      <c r="BB197" s="135">
        <f t="shared" si="412"/>
        <v>0</v>
      </c>
      <c r="BC197" s="135">
        <f t="shared" si="412"/>
        <v>0</v>
      </c>
      <c r="BD197" s="135">
        <f t="shared" si="412"/>
        <v>0</v>
      </c>
      <c r="BE197" s="135">
        <f t="shared" si="412"/>
        <v>0</v>
      </c>
      <c r="BF197" s="135">
        <f t="shared" si="412"/>
        <v>1</v>
      </c>
      <c r="BG197" s="135">
        <f t="shared" si="412"/>
        <v>1</v>
      </c>
      <c r="BH197" s="135">
        <f t="shared" si="412"/>
        <v>1</v>
      </c>
      <c r="BI197" s="135">
        <f t="shared" si="412"/>
        <v>1</v>
      </c>
      <c r="BJ197" s="135">
        <f t="shared" si="412"/>
        <v>1</v>
      </c>
      <c r="BK197" s="135">
        <f t="shared" si="412"/>
        <v>1</v>
      </c>
      <c r="BL197" s="135">
        <f t="shared" si="412"/>
        <v>1</v>
      </c>
      <c r="BM197" s="135">
        <f t="shared" si="412"/>
        <v>1</v>
      </c>
      <c r="BN197" s="135">
        <f t="shared" si="412"/>
        <v>1</v>
      </c>
      <c r="BO197" s="135">
        <f t="shared" si="412"/>
        <v>1</v>
      </c>
      <c r="BP197" s="135">
        <f t="shared" si="412"/>
        <v>1</v>
      </c>
      <c r="BQ197" s="135">
        <f t="shared" ref="BQ197:CV197" si="413" xml:space="preserve"> BQ$90</f>
        <v>1</v>
      </c>
      <c r="BR197" s="135">
        <f t="shared" si="413"/>
        <v>1</v>
      </c>
      <c r="BS197" s="135">
        <f t="shared" si="413"/>
        <v>1</v>
      </c>
      <c r="BT197" s="135">
        <f t="shared" si="413"/>
        <v>1</v>
      </c>
      <c r="BU197" s="135">
        <f t="shared" si="413"/>
        <v>1</v>
      </c>
      <c r="BV197" s="135">
        <f t="shared" si="413"/>
        <v>1</v>
      </c>
      <c r="BW197" s="135">
        <f t="shared" si="413"/>
        <v>1</v>
      </c>
      <c r="BX197" s="135">
        <f t="shared" si="413"/>
        <v>1</v>
      </c>
      <c r="BY197" s="135">
        <f t="shared" si="413"/>
        <v>1</v>
      </c>
      <c r="BZ197" s="135">
        <f t="shared" si="413"/>
        <v>1</v>
      </c>
      <c r="CA197" s="135">
        <f t="shared" si="413"/>
        <v>1</v>
      </c>
      <c r="CB197" s="135">
        <f t="shared" si="413"/>
        <v>1</v>
      </c>
      <c r="CC197" s="135">
        <f t="shared" si="413"/>
        <v>1</v>
      </c>
      <c r="CD197" s="135">
        <f t="shared" si="413"/>
        <v>1</v>
      </c>
      <c r="CE197" s="135">
        <f t="shared" si="413"/>
        <v>1</v>
      </c>
      <c r="CF197" s="135">
        <f t="shared" si="413"/>
        <v>1</v>
      </c>
      <c r="CG197" s="135">
        <f t="shared" si="413"/>
        <v>1</v>
      </c>
      <c r="CH197" s="135">
        <f t="shared" si="413"/>
        <v>1</v>
      </c>
      <c r="CI197" s="135">
        <f t="shared" si="413"/>
        <v>1</v>
      </c>
      <c r="CJ197" s="135">
        <f t="shared" si="413"/>
        <v>1</v>
      </c>
      <c r="CK197" s="135">
        <f t="shared" si="413"/>
        <v>1</v>
      </c>
      <c r="CL197" s="135">
        <f t="shared" si="413"/>
        <v>1</v>
      </c>
      <c r="CM197" s="135">
        <f t="shared" si="413"/>
        <v>1</v>
      </c>
      <c r="CN197" s="135">
        <f t="shared" si="413"/>
        <v>1</v>
      </c>
      <c r="CO197" s="135">
        <f t="shared" si="413"/>
        <v>1</v>
      </c>
      <c r="CP197" s="135">
        <f t="shared" si="413"/>
        <v>1</v>
      </c>
      <c r="CQ197" s="135">
        <f t="shared" si="413"/>
        <v>1</v>
      </c>
      <c r="CR197" s="135">
        <f t="shared" si="413"/>
        <v>1</v>
      </c>
      <c r="CS197" s="135">
        <f t="shared" si="413"/>
        <v>1</v>
      </c>
      <c r="CT197" s="135">
        <f t="shared" si="413"/>
        <v>1</v>
      </c>
      <c r="CU197" s="135">
        <f t="shared" si="413"/>
        <v>1</v>
      </c>
      <c r="CV197" s="135">
        <f t="shared" si="413"/>
        <v>1</v>
      </c>
      <c r="CW197" s="135">
        <f t="shared" ref="CW197:EB197" si="414" xml:space="preserve"> CW$90</f>
        <v>1</v>
      </c>
      <c r="CX197" s="135">
        <f t="shared" si="414"/>
        <v>1</v>
      </c>
      <c r="CY197" s="135">
        <f t="shared" si="414"/>
        <v>1</v>
      </c>
      <c r="CZ197" s="135">
        <f t="shared" si="414"/>
        <v>1</v>
      </c>
      <c r="DA197" s="135">
        <f t="shared" si="414"/>
        <v>1</v>
      </c>
      <c r="DB197" s="135">
        <f t="shared" si="414"/>
        <v>1</v>
      </c>
      <c r="DC197" s="135">
        <f t="shared" si="414"/>
        <v>1</v>
      </c>
      <c r="DD197" s="135">
        <f t="shared" si="414"/>
        <v>1</v>
      </c>
      <c r="DE197" s="135">
        <f t="shared" si="414"/>
        <v>1</v>
      </c>
      <c r="DF197" s="135">
        <f t="shared" si="414"/>
        <v>1</v>
      </c>
      <c r="DG197" s="135">
        <f t="shared" si="414"/>
        <v>1</v>
      </c>
      <c r="DH197" s="135">
        <f t="shared" si="414"/>
        <v>1</v>
      </c>
      <c r="DI197" s="135">
        <f t="shared" si="414"/>
        <v>1</v>
      </c>
      <c r="DJ197" s="135">
        <f t="shared" si="414"/>
        <v>1</v>
      </c>
      <c r="DK197" s="135">
        <f t="shared" si="414"/>
        <v>1</v>
      </c>
      <c r="DL197" s="135">
        <f t="shared" si="414"/>
        <v>1</v>
      </c>
      <c r="DM197" s="135">
        <f t="shared" si="414"/>
        <v>1</v>
      </c>
      <c r="DN197" s="135">
        <f t="shared" si="414"/>
        <v>1</v>
      </c>
      <c r="DO197" s="135">
        <f t="shared" si="414"/>
        <v>1</v>
      </c>
      <c r="DP197" s="135">
        <f t="shared" si="414"/>
        <v>1</v>
      </c>
      <c r="DQ197" s="135">
        <f t="shared" si="414"/>
        <v>1</v>
      </c>
      <c r="DR197" s="135">
        <f t="shared" si="414"/>
        <v>1</v>
      </c>
      <c r="DS197" s="135">
        <f t="shared" si="414"/>
        <v>1</v>
      </c>
      <c r="DT197" s="135">
        <f t="shared" si="414"/>
        <v>1</v>
      </c>
      <c r="DU197" s="135">
        <f t="shared" si="414"/>
        <v>1</v>
      </c>
      <c r="DV197" s="135">
        <f t="shared" si="414"/>
        <v>1</v>
      </c>
      <c r="DW197" s="135">
        <f t="shared" si="414"/>
        <v>1</v>
      </c>
      <c r="DX197" s="135">
        <f t="shared" si="414"/>
        <v>1</v>
      </c>
      <c r="DY197" s="135">
        <f t="shared" si="414"/>
        <v>1</v>
      </c>
      <c r="DZ197" s="135">
        <f t="shared" si="414"/>
        <v>1</v>
      </c>
      <c r="EA197" s="135">
        <f t="shared" si="414"/>
        <v>1</v>
      </c>
      <c r="EB197" s="135">
        <f t="shared" si="414"/>
        <v>1</v>
      </c>
      <c r="EC197" s="135">
        <f t="shared" ref="EC197:FH197" si="415" xml:space="preserve"> EC$90</f>
        <v>1</v>
      </c>
      <c r="ED197" s="135">
        <f t="shared" si="415"/>
        <v>1</v>
      </c>
      <c r="EE197" s="135">
        <f t="shared" si="415"/>
        <v>1</v>
      </c>
      <c r="EF197" s="135">
        <f t="shared" si="415"/>
        <v>1</v>
      </c>
      <c r="EG197" s="135">
        <f t="shared" si="415"/>
        <v>1</v>
      </c>
      <c r="EH197" s="135">
        <f t="shared" si="415"/>
        <v>1</v>
      </c>
      <c r="EI197" s="135">
        <f t="shared" si="415"/>
        <v>1</v>
      </c>
      <c r="EJ197" s="135">
        <f t="shared" si="415"/>
        <v>1</v>
      </c>
      <c r="EK197" s="135">
        <f t="shared" si="415"/>
        <v>1</v>
      </c>
      <c r="EL197" s="135">
        <f t="shared" si="415"/>
        <v>1</v>
      </c>
      <c r="EM197" s="135">
        <f t="shared" si="415"/>
        <v>1</v>
      </c>
      <c r="EN197" s="135">
        <f t="shared" si="415"/>
        <v>1</v>
      </c>
      <c r="EO197" s="135">
        <f t="shared" si="415"/>
        <v>1</v>
      </c>
      <c r="EP197" s="135">
        <f t="shared" si="415"/>
        <v>1</v>
      </c>
      <c r="EQ197" s="135">
        <f t="shared" si="415"/>
        <v>1</v>
      </c>
      <c r="ER197" s="135">
        <f t="shared" si="415"/>
        <v>1</v>
      </c>
      <c r="ES197" s="135">
        <f t="shared" si="415"/>
        <v>1</v>
      </c>
      <c r="ET197" s="135">
        <f t="shared" si="415"/>
        <v>1</v>
      </c>
      <c r="EU197" s="135">
        <f t="shared" si="415"/>
        <v>1</v>
      </c>
      <c r="EV197" s="135">
        <f t="shared" si="415"/>
        <v>1</v>
      </c>
      <c r="EW197" s="135">
        <f t="shared" si="415"/>
        <v>1</v>
      </c>
      <c r="EX197" s="135">
        <f t="shared" si="415"/>
        <v>1</v>
      </c>
      <c r="EY197" s="135">
        <f t="shared" si="415"/>
        <v>1</v>
      </c>
      <c r="EZ197" s="135">
        <f t="shared" si="415"/>
        <v>1</v>
      </c>
      <c r="FA197" s="135">
        <f t="shared" si="415"/>
        <v>1</v>
      </c>
      <c r="FB197" s="135">
        <f t="shared" si="415"/>
        <v>0</v>
      </c>
      <c r="FC197" s="135">
        <f t="shared" si="415"/>
        <v>0</v>
      </c>
      <c r="FD197" s="135">
        <f t="shared" si="415"/>
        <v>0</v>
      </c>
      <c r="FE197" s="135">
        <f t="shared" si="415"/>
        <v>0</v>
      </c>
      <c r="FF197" s="135">
        <f t="shared" si="415"/>
        <v>0</v>
      </c>
      <c r="FG197" s="135">
        <f t="shared" si="415"/>
        <v>0</v>
      </c>
      <c r="FH197" s="135">
        <f t="shared" si="415"/>
        <v>0</v>
      </c>
      <c r="FI197" s="135">
        <f t="shared" ref="FI197:GJ197" si="416" xml:space="preserve"> FI$90</f>
        <v>0</v>
      </c>
      <c r="FJ197" s="135">
        <f t="shared" si="416"/>
        <v>0</v>
      </c>
      <c r="FK197" s="135">
        <f t="shared" si="416"/>
        <v>0</v>
      </c>
      <c r="FL197" s="135">
        <f t="shared" si="416"/>
        <v>0</v>
      </c>
      <c r="FM197" s="135">
        <f t="shared" si="416"/>
        <v>0</v>
      </c>
      <c r="FN197" s="135">
        <f t="shared" si="416"/>
        <v>0</v>
      </c>
      <c r="FO197" s="135">
        <f t="shared" si="416"/>
        <v>0</v>
      </c>
      <c r="FP197" s="135">
        <f t="shared" si="416"/>
        <v>0</v>
      </c>
      <c r="FQ197" s="135">
        <f t="shared" si="416"/>
        <v>0</v>
      </c>
      <c r="FR197" s="135">
        <f t="shared" si="416"/>
        <v>0</v>
      </c>
      <c r="FS197" s="135">
        <f t="shared" si="416"/>
        <v>0</v>
      </c>
      <c r="FT197" s="135">
        <f t="shared" si="416"/>
        <v>0</v>
      </c>
      <c r="FU197" s="135">
        <f t="shared" si="416"/>
        <v>0</v>
      </c>
      <c r="FV197" s="135">
        <f t="shared" si="416"/>
        <v>0</v>
      </c>
      <c r="FW197" s="135">
        <f t="shared" si="416"/>
        <v>0</v>
      </c>
      <c r="FX197" s="135">
        <f t="shared" si="416"/>
        <v>0</v>
      </c>
      <c r="FY197" s="135">
        <f t="shared" si="416"/>
        <v>0</v>
      </c>
      <c r="FZ197" s="135">
        <f t="shared" si="416"/>
        <v>0</v>
      </c>
      <c r="GA197" s="135">
        <f t="shared" si="416"/>
        <v>0</v>
      </c>
      <c r="GB197" s="135">
        <f t="shared" si="416"/>
        <v>0</v>
      </c>
      <c r="GC197" s="135">
        <f t="shared" si="416"/>
        <v>0</v>
      </c>
      <c r="GD197" s="135">
        <f t="shared" si="416"/>
        <v>0</v>
      </c>
      <c r="GE197" s="135">
        <f t="shared" si="416"/>
        <v>0</v>
      </c>
      <c r="GF197" s="135">
        <f t="shared" si="416"/>
        <v>0</v>
      </c>
      <c r="GG197" s="135">
        <f t="shared" si="416"/>
        <v>0</v>
      </c>
      <c r="GH197" s="135">
        <f t="shared" si="416"/>
        <v>0</v>
      </c>
      <c r="GI197" s="135">
        <f t="shared" si="416"/>
        <v>0</v>
      </c>
      <c r="GJ197" s="135">
        <f t="shared" si="416"/>
        <v>0</v>
      </c>
    </row>
    <row r="198" spans="1:192" hidden="1" outlineLevel="2" x14ac:dyDescent="0.35">
      <c r="E198" s="9" t="s">
        <v>115</v>
      </c>
      <c r="F198" s="9"/>
      <c r="G198" s="9"/>
      <c r="H198" s="9"/>
      <c r="J198" s="9">
        <f t="shared" ref="J198:AO198" si="417">I198 + J197</f>
        <v>0</v>
      </c>
      <c r="K198" s="9">
        <f t="shared" si="417"/>
        <v>0</v>
      </c>
      <c r="L198" s="9">
        <f t="shared" si="417"/>
        <v>0</v>
      </c>
      <c r="M198" s="9">
        <f t="shared" si="417"/>
        <v>0</v>
      </c>
      <c r="N198" s="9">
        <f t="shared" si="417"/>
        <v>0</v>
      </c>
      <c r="O198" s="9">
        <f t="shared" si="417"/>
        <v>0</v>
      </c>
      <c r="P198" s="9">
        <f t="shared" si="417"/>
        <v>0</v>
      </c>
      <c r="Q198" s="9">
        <f t="shared" si="417"/>
        <v>0</v>
      </c>
      <c r="R198" s="9">
        <f t="shared" si="417"/>
        <v>0</v>
      </c>
      <c r="S198" s="9">
        <f t="shared" si="417"/>
        <v>0</v>
      </c>
      <c r="T198" s="9">
        <f t="shared" si="417"/>
        <v>0</v>
      </c>
      <c r="U198" s="9">
        <f t="shared" si="417"/>
        <v>0</v>
      </c>
      <c r="V198" s="9">
        <f t="shared" si="417"/>
        <v>0</v>
      </c>
      <c r="W198" s="9">
        <f t="shared" si="417"/>
        <v>0</v>
      </c>
      <c r="X198" s="9">
        <f t="shared" si="417"/>
        <v>0</v>
      </c>
      <c r="Y198" s="9">
        <f t="shared" si="417"/>
        <v>0</v>
      </c>
      <c r="Z198" s="9">
        <f t="shared" si="417"/>
        <v>0</v>
      </c>
      <c r="AA198" s="9">
        <f t="shared" si="417"/>
        <v>0</v>
      </c>
      <c r="AB198" s="9">
        <f t="shared" si="417"/>
        <v>0</v>
      </c>
      <c r="AC198" s="9">
        <f t="shared" si="417"/>
        <v>0</v>
      </c>
      <c r="AD198" s="9">
        <f t="shared" si="417"/>
        <v>0</v>
      </c>
      <c r="AE198" s="9">
        <f t="shared" si="417"/>
        <v>0</v>
      </c>
      <c r="AF198" s="9">
        <f t="shared" si="417"/>
        <v>0</v>
      </c>
      <c r="AG198" s="9">
        <f t="shared" si="417"/>
        <v>0</v>
      </c>
      <c r="AH198" s="9">
        <f t="shared" si="417"/>
        <v>0</v>
      </c>
      <c r="AI198" s="9">
        <f t="shared" si="417"/>
        <v>0</v>
      </c>
      <c r="AJ198" s="9">
        <f t="shared" si="417"/>
        <v>0</v>
      </c>
      <c r="AK198" s="9">
        <f t="shared" si="417"/>
        <v>0</v>
      </c>
      <c r="AL198" s="9">
        <f t="shared" si="417"/>
        <v>0</v>
      </c>
      <c r="AM198" s="9">
        <f t="shared" si="417"/>
        <v>0</v>
      </c>
      <c r="AN198" s="9">
        <f t="shared" si="417"/>
        <v>0</v>
      </c>
      <c r="AO198" s="9">
        <f t="shared" si="417"/>
        <v>0</v>
      </c>
      <c r="AP198" s="9">
        <f t="shared" ref="AP198:BU198" si="418">AO198 + AP197</f>
        <v>0</v>
      </c>
      <c r="AQ198" s="9">
        <f t="shared" si="418"/>
        <v>0</v>
      </c>
      <c r="AR198" s="9">
        <f t="shared" si="418"/>
        <v>0</v>
      </c>
      <c r="AS198" s="9">
        <f t="shared" si="418"/>
        <v>0</v>
      </c>
      <c r="AT198" s="9">
        <f t="shared" si="418"/>
        <v>0</v>
      </c>
      <c r="AU198" s="9">
        <f t="shared" si="418"/>
        <v>0</v>
      </c>
      <c r="AV198" s="9">
        <f t="shared" si="418"/>
        <v>0</v>
      </c>
      <c r="AW198" s="9">
        <f t="shared" si="418"/>
        <v>0</v>
      </c>
      <c r="AX198" s="9">
        <f t="shared" si="418"/>
        <v>0</v>
      </c>
      <c r="AY198" s="9">
        <f t="shared" si="418"/>
        <v>0</v>
      </c>
      <c r="AZ198" s="9">
        <f t="shared" si="418"/>
        <v>0</v>
      </c>
      <c r="BA198" s="9">
        <f t="shared" si="418"/>
        <v>0</v>
      </c>
      <c r="BB198" s="9">
        <f t="shared" si="418"/>
        <v>0</v>
      </c>
      <c r="BC198" s="9">
        <f t="shared" si="418"/>
        <v>0</v>
      </c>
      <c r="BD198" s="9">
        <f t="shared" si="418"/>
        <v>0</v>
      </c>
      <c r="BE198" s="9">
        <f t="shared" si="418"/>
        <v>0</v>
      </c>
      <c r="BF198" s="9">
        <f t="shared" si="418"/>
        <v>1</v>
      </c>
      <c r="BG198" s="9">
        <f t="shared" si="418"/>
        <v>2</v>
      </c>
      <c r="BH198" s="9">
        <f t="shared" si="418"/>
        <v>3</v>
      </c>
      <c r="BI198" s="9">
        <f t="shared" si="418"/>
        <v>4</v>
      </c>
      <c r="BJ198" s="9">
        <f t="shared" si="418"/>
        <v>5</v>
      </c>
      <c r="BK198" s="9">
        <f t="shared" si="418"/>
        <v>6</v>
      </c>
      <c r="BL198" s="9">
        <f t="shared" si="418"/>
        <v>7</v>
      </c>
      <c r="BM198" s="9">
        <f t="shared" si="418"/>
        <v>8</v>
      </c>
      <c r="BN198" s="9">
        <f t="shared" si="418"/>
        <v>9</v>
      </c>
      <c r="BO198" s="9">
        <f t="shared" si="418"/>
        <v>10</v>
      </c>
      <c r="BP198" s="9">
        <f t="shared" si="418"/>
        <v>11</v>
      </c>
      <c r="BQ198" s="9">
        <f t="shared" si="418"/>
        <v>12</v>
      </c>
      <c r="BR198" s="9">
        <f t="shared" si="418"/>
        <v>13</v>
      </c>
      <c r="BS198" s="9">
        <f t="shared" si="418"/>
        <v>14</v>
      </c>
      <c r="BT198" s="9">
        <f t="shared" si="418"/>
        <v>15</v>
      </c>
      <c r="BU198" s="9">
        <f t="shared" si="418"/>
        <v>16</v>
      </c>
      <c r="BV198" s="9">
        <f t="shared" ref="BV198:DA198" si="419">BU198 + BV197</f>
        <v>17</v>
      </c>
      <c r="BW198" s="9">
        <f t="shared" si="419"/>
        <v>18</v>
      </c>
      <c r="BX198" s="9">
        <f t="shared" si="419"/>
        <v>19</v>
      </c>
      <c r="BY198" s="9">
        <f t="shared" si="419"/>
        <v>20</v>
      </c>
      <c r="BZ198" s="9">
        <f t="shared" si="419"/>
        <v>21</v>
      </c>
      <c r="CA198" s="9">
        <f t="shared" si="419"/>
        <v>22</v>
      </c>
      <c r="CB198" s="9">
        <f t="shared" si="419"/>
        <v>23</v>
      </c>
      <c r="CC198" s="9">
        <f t="shared" si="419"/>
        <v>24</v>
      </c>
      <c r="CD198" s="9">
        <f t="shared" si="419"/>
        <v>25</v>
      </c>
      <c r="CE198" s="9">
        <f t="shared" si="419"/>
        <v>26</v>
      </c>
      <c r="CF198" s="9">
        <f t="shared" si="419"/>
        <v>27</v>
      </c>
      <c r="CG198" s="9">
        <f t="shared" si="419"/>
        <v>28</v>
      </c>
      <c r="CH198" s="9">
        <f t="shared" si="419"/>
        <v>29</v>
      </c>
      <c r="CI198" s="9">
        <f t="shared" si="419"/>
        <v>30</v>
      </c>
      <c r="CJ198" s="9">
        <f t="shared" si="419"/>
        <v>31</v>
      </c>
      <c r="CK198" s="9">
        <f t="shared" si="419"/>
        <v>32</v>
      </c>
      <c r="CL198" s="9">
        <f t="shared" si="419"/>
        <v>33</v>
      </c>
      <c r="CM198" s="9">
        <f t="shared" si="419"/>
        <v>34</v>
      </c>
      <c r="CN198" s="9">
        <f t="shared" si="419"/>
        <v>35</v>
      </c>
      <c r="CO198" s="9">
        <f t="shared" si="419"/>
        <v>36</v>
      </c>
      <c r="CP198" s="9">
        <f t="shared" si="419"/>
        <v>37</v>
      </c>
      <c r="CQ198" s="9">
        <f t="shared" si="419"/>
        <v>38</v>
      </c>
      <c r="CR198" s="9">
        <f t="shared" si="419"/>
        <v>39</v>
      </c>
      <c r="CS198" s="9">
        <f t="shared" si="419"/>
        <v>40</v>
      </c>
      <c r="CT198" s="9">
        <f t="shared" si="419"/>
        <v>41</v>
      </c>
      <c r="CU198" s="9">
        <f t="shared" si="419"/>
        <v>42</v>
      </c>
      <c r="CV198" s="9">
        <f t="shared" si="419"/>
        <v>43</v>
      </c>
      <c r="CW198" s="9">
        <f t="shared" si="419"/>
        <v>44</v>
      </c>
      <c r="CX198" s="9">
        <f t="shared" si="419"/>
        <v>45</v>
      </c>
      <c r="CY198" s="9">
        <f t="shared" si="419"/>
        <v>46</v>
      </c>
      <c r="CZ198" s="9">
        <f t="shared" si="419"/>
        <v>47</v>
      </c>
      <c r="DA198" s="9">
        <f t="shared" si="419"/>
        <v>48</v>
      </c>
      <c r="DB198" s="9">
        <f t="shared" ref="DB198:EG198" si="420">DA198 + DB197</f>
        <v>49</v>
      </c>
      <c r="DC198" s="9">
        <f t="shared" si="420"/>
        <v>50</v>
      </c>
      <c r="DD198" s="9">
        <f t="shared" si="420"/>
        <v>51</v>
      </c>
      <c r="DE198" s="9">
        <f t="shared" si="420"/>
        <v>52</v>
      </c>
      <c r="DF198" s="9">
        <f t="shared" si="420"/>
        <v>53</v>
      </c>
      <c r="DG198" s="9">
        <f t="shared" si="420"/>
        <v>54</v>
      </c>
      <c r="DH198" s="9">
        <f t="shared" si="420"/>
        <v>55</v>
      </c>
      <c r="DI198" s="9">
        <f t="shared" si="420"/>
        <v>56</v>
      </c>
      <c r="DJ198" s="9">
        <f t="shared" si="420"/>
        <v>57</v>
      </c>
      <c r="DK198" s="9">
        <f t="shared" si="420"/>
        <v>58</v>
      </c>
      <c r="DL198" s="9">
        <f t="shared" si="420"/>
        <v>59</v>
      </c>
      <c r="DM198" s="9">
        <f t="shared" si="420"/>
        <v>60</v>
      </c>
      <c r="DN198" s="9">
        <f t="shared" si="420"/>
        <v>61</v>
      </c>
      <c r="DO198" s="9">
        <f t="shared" si="420"/>
        <v>62</v>
      </c>
      <c r="DP198" s="9">
        <f t="shared" si="420"/>
        <v>63</v>
      </c>
      <c r="DQ198" s="9">
        <f t="shared" si="420"/>
        <v>64</v>
      </c>
      <c r="DR198" s="9">
        <f t="shared" si="420"/>
        <v>65</v>
      </c>
      <c r="DS198" s="9">
        <f t="shared" si="420"/>
        <v>66</v>
      </c>
      <c r="DT198" s="9">
        <f t="shared" si="420"/>
        <v>67</v>
      </c>
      <c r="DU198" s="9">
        <f t="shared" si="420"/>
        <v>68</v>
      </c>
      <c r="DV198" s="9">
        <f t="shared" si="420"/>
        <v>69</v>
      </c>
      <c r="DW198" s="9">
        <f t="shared" si="420"/>
        <v>70</v>
      </c>
      <c r="DX198" s="9">
        <f t="shared" si="420"/>
        <v>71</v>
      </c>
      <c r="DY198" s="9">
        <f t="shared" si="420"/>
        <v>72</v>
      </c>
      <c r="DZ198" s="9">
        <f t="shared" si="420"/>
        <v>73</v>
      </c>
      <c r="EA198" s="9">
        <f t="shared" si="420"/>
        <v>74</v>
      </c>
      <c r="EB198" s="9">
        <f t="shared" si="420"/>
        <v>75</v>
      </c>
      <c r="EC198" s="9">
        <f t="shared" si="420"/>
        <v>76</v>
      </c>
      <c r="ED198" s="9">
        <f t="shared" si="420"/>
        <v>77</v>
      </c>
      <c r="EE198" s="9">
        <f t="shared" si="420"/>
        <v>78</v>
      </c>
      <c r="EF198" s="9">
        <f t="shared" si="420"/>
        <v>79</v>
      </c>
      <c r="EG198" s="9">
        <f t="shared" si="420"/>
        <v>80</v>
      </c>
      <c r="EH198" s="9">
        <f t="shared" ref="EH198:FM198" si="421">EG198 + EH197</f>
        <v>81</v>
      </c>
      <c r="EI198" s="9">
        <f t="shared" si="421"/>
        <v>82</v>
      </c>
      <c r="EJ198" s="9">
        <f t="shared" si="421"/>
        <v>83</v>
      </c>
      <c r="EK198" s="9">
        <f t="shared" si="421"/>
        <v>84</v>
      </c>
      <c r="EL198" s="9">
        <f t="shared" si="421"/>
        <v>85</v>
      </c>
      <c r="EM198" s="9">
        <f t="shared" si="421"/>
        <v>86</v>
      </c>
      <c r="EN198" s="9">
        <f t="shared" si="421"/>
        <v>87</v>
      </c>
      <c r="EO198" s="9">
        <f t="shared" si="421"/>
        <v>88</v>
      </c>
      <c r="EP198" s="9">
        <f t="shared" si="421"/>
        <v>89</v>
      </c>
      <c r="EQ198" s="9">
        <f t="shared" si="421"/>
        <v>90</v>
      </c>
      <c r="ER198" s="9">
        <f t="shared" si="421"/>
        <v>91</v>
      </c>
      <c r="ES198" s="9">
        <f t="shared" si="421"/>
        <v>92</v>
      </c>
      <c r="ET198" s="9">
        <f t="shared" si="421"/>
        <v>93</v>
      </c>
      <c r="EU198" s="9">
        <f t="shared" si="421"/>
        <v>94</v>
      </c>
      <c r="EV198" s="9">
        <f t="shared" si="421"/>
        <v>95</v>
      </c>
      <c r="EW198" s="9">
        <f t="shared" si="421"/>
        <v>96</v>
      </c>
      <c r="EX198" s="9">
        <f t="shared" si="421"/>
        <v>97</v>
      </c>
      <c r="EY198" s="9">
        <f t="shared" si="421"/>
        <v>98</v>
      </c>
      <c r="EZ198" s="9">
        <f t="shared" si="421"/>
        <v>99</v>
      </c>
      <c r="FA198" s="9">
        <f t="shared" si="421"/>
        <v>100</v>
      </c>
      <c r="FB198" s="9">
        <f t="shared" si="421"/>
        <v>100</v>
      </c>
      <c r="FC198" s="9">
        <f t="shared" si="421"/>
        <v>100</v>
      </c>
      <c r="FD198" s="9">
        <f t="shared" si="421"/>
        <v>100</v>
      </c>
      <c r="FE198" s="9">
        <f t="shared" si="421"/>
        <v>100</v>
      </c>
      <c r="FF198" s="9">
        <f t="shared" si="421"/>
        <v>100</v>
      </c>
      <c r="FG198" s="9">
        <f t="shared" si="421"/>
        <v>100</v>
      </c>
      <c r="FH198" s="9">
        <f t="shared" si="421"/>
        <v>100</v>
      </c>
      <c r="FI198" s="9">
        <f t="shared" si="421"/>
        <v>100</v>
      </c>
      <c r="FJ198" s="9">
        <f t="shared" si="421"/>
        <v>100</v>
      </c>
      <c r="FK198" s="9">
        <f t="shared" si="421"/>
        <v>100</v>
      </c>
      <c r="FL198" s="9">
        <f t="shared" si="421"/>
        <v>100</v>
      </c>
      <c r="FM198" s="9">
        <f t="shared" si="421"/>
        <v>100</v>
      </c>
      <c r="FN198" s="9">
        <f t="shared" ref="FN198:GJ198" si="422">FM198 + FN197</f>
        <v>100</v>
      </c>
      <c r="FO198" s="9">
        <f t="shared" si="422"/>
        <v>100</v>
      </c>
      <c r="FP198" s="9">
        <f t="shared" si="422"/>
        <v>100</v>
      </c>
      <c r="FQ198" s="9">
        <f t="shared" si="422"/>
        <v>100</v>
      </c>
      <c r="FR198" s="9">
        <f t="shared" si="422"/>
        <v>100</v>
      </c>
      <c r="FS198" s="9">
        <f t="shared" si="422"/>
        <v>100</v>
      </c>
      <c r="FT198" s="9">
        <f t="shared" si="422"/>
        <v>100</v>
      </c>
      <c r="FU198" s="9">
        <f t="shared" si="422"/>
        <v>100</v>
      </c>
      <c r="FV198" s="9">
        <f t="shared" si="422"/>
        <v>100</v>
      </c>
      <c r="FW198" s="9">
        <f t="shared" si="422"/>
        <v>100</v>
      </c>
      <c r="FX198" s="9">
        <f t="shared" si="422"/>
        <v>100</v>
      </c>
      <c r="FY198" s="9">
        <f t="shared" si="422"/>
        <v>100</v>
      </c>
      <c r="FZ198" s="9">
        <f t="shared" si="422"/>
        <v>100</v>
      </c>
      <c r="GA198" s="9">
        <f t="shared" si="422"/>
        <v>100</v>
      </c>
      <c r="GB198" s="9">
        <f t="shared" si="422"/>
        <v>100</v>
      </c>
      <c r="GC198" s="9">
        <f t="shared" si="422"/>
        <v>100</v>
      </c>
      <c r="GD198" s="9">
        <f t="shared" si="422"/>
        <v>100</v>
      </c>
      <c r="GE198" s="9">
        <f t="shared" si="422"/>
        <v>100</v>
      </c>
      <c r="GF198" s="9">
        <f t="shared" si="422"/>
        <v>100</v>
      </c>
      <c r="GG198" s="9">
        <f t="shared" si="422"/>
        <v>100</v>
      </c>
      <c r="GH198" s="9">
        <f t="shared" si="422"/>
        <v>100</v>
      </c>
      <c r="GI198" s="9">
        <f t="shared" si="422"/>
        <v>100</v>
      </c>
      <c r="GJ198" s="9">
        <f t="shared" si="422"/>
        <v>100</v>
      </c>
    </row>
    <row r="199" spans="1:192" hidden="1" outlineLevel="2" x14ac:dyDescent="0.35">
      <c r="E199" s="9"/>
      <c r="F199" s="9"/>
      <c r="G199" s="9"/>
      <c r="H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  <c r="EA199" s="9"/>
      <c r="EB199" s="9"/>
      <c r="EC199" s="9"/>
      <c r="ED199" s="9"/>
      <c r="EE199" s="9"/>
      <c r="EF199" s="9"/>
      <c r="EG199" s="9"/>
      <c r="EH199" s="9"/>
      <c r="EI199" s="9"/>
      <c r="EJ199" s="9"/>
      <c r="EK199" s="9"/>
      <c r="EL199" s="9"/>
      <c r="EM199" s="9"/>
      <c r="EN199" s="9"/>
      <c r="EO199" s="9"/>
      <c r="EP199" s="9"/>
      <c r="EQ199" s="9"/>
      <c r="ER199" s="9"/>
      <c r="ES199" s="9"/>
      <c r="ET199" s="9"/>
      <c r="EU199" s="9"/>
      <c r="EV199" s="9"/>
      <c r="EW199" s="9"/>
      <c r="EX199" s="9"/>
      <c r="EY199" s="9"/>
      <c r="EZ199" s="9"/>
      <c r="FA199" s="9"/>
      <c r="FB199" s="9"/>
      <c r="FC199" s="9"/>
      <c r="FD199" s="9"/>
      <c r="FE199" s="9"/>
      <c r="FF199" s="9"/>
      <c r="FG199" s="9"/>
      <c r="FH199" s="9"/>
      <c r="FI199" s="9"/>
      <c r="FJ199" s="9"/>
      <c r="FK199" s="9"/>
      <c r="FL199" s="9"/>
      <c r="FM199" s="9"/>
      <c r="FN199" s="9"/>
      <c r="FO199" s="9"/>
      <c r="FP199" s="9"/>
      <c r="FQ199" s="9"/>
      <c r="FR199" s="9"/>
      <c r="FS199" s="9"/>
      <c r="FT199" s="9"/>
      <c r="FU199" s="9"/>
      <c r="FV199" s="9"/>
      <c r="FW199" s="9"/>
      <c r="FX199" s="9"/>
      <c r="FY199" s="9"/>
      <c r="FZ199" s="9"/>
      <c r="GA199" s="9"/>
      <c r="GB199" s="9"/>
      <c r="GC199" s="9"/>
      <c r="GD199" s="9"/>
      <c r="GE199" s="9"/>
      <c r="GF199" s="9"/>
      <c r="GG199" s="9"/>
      <c r="GH199" s="9"/>
      <c r="GI199" s="9"/>
      <c r="GJ199" s="9"/>
    </row>
    <row r="200" spans="1:192" hidden="1" outlineLevel="2" x14ac:dyDescent="0.35">
      <c r="E200" s="59" t="str">
        <f xml:space="preserve"> InpC!E$144</f>
        <v>Number of periods in a year</v>
      </c>
      <c r="F200" s="59">
        <f xml:space="preserve"> InpC!F$144</f>
        <v>4</v>
      </c>
      <c r="G200" s="59" t="str">
        <f xml:space="preserve"> InpC!G$144</f>
        <v>periods</v>
      </c>
      <c r="H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9"/>
      <c r="EP200" s="9"/>
      <c r="EQ200" s="9"/>
      <c r="ER200" s="9"/>
      <c r="ES200" s="9"/>
      <c r="ET200" s="9"/>
      <c r="EU200" s="9"/>
      <c r="EV200" s="9"/>
      <c r="EW200" s="9"/>
      <c r="EX200" s="9"/>
      <c r="EY200" s="9"/>
      <c r="EZ200" s="9"/>
      <c r="FA200" s="9"/>
      <c r="FB200" s="9"/>
      <c r="FC200" s="9"/>
      <c r="FD200" s="9"/>
      <c r="FE200" s="9"/>
      <c r="FF200" s="9"/>
      <c r="FG200" s="9"/>
      <c r="FH200" s="9"/>
      <c r="FI200" s="9"/>
      <c r="FJ200" s="9"/>
      <c r="FK200" s="9"/>
      <c r="FL200" s="9"/>
      <c r="FM200" s="9"/>
      <c r="FN200" s="9"/>
      <c r="FO200" s="9"/>
      <c r="FP200" s="9"/>
      <c r="FQ200" s="9"/>
      <c r="FR200" s="9"/>
      <c r="FS200" s="9"/>
      <c r="FT200" s="9"/>
      <c r="FU200" s="9"/>
      <c r="FV200" s="9"/>
      <c r="FW200" s="9"/>
      <c r="FX200" s="9"/>
      <c r="FY200" s="9"/>
      <c r="FZ200" s="9"/>
      <c r="GA200" s="9"/>
      <c r="GB200" s="9"/>
      <c r="GC200" s="9"/>
      <c r="GD200" s="9"/>
      <c r="GE200" s="9"/>
      <c r="GF200" s="9"/>
      <c r="GG200" s="9"/>
      <c r="GH200" s="9"/>
      <c r="GI200" s="9"/>
      <c r="GJ200" s="9"/>
    </row>
    <row r="201" spans="1:192" hidden="1" outlineLevel="2" x14ac:dyDescent="0.35">
      <c r="E201" s="135" t="str">
        <f t="shared" ref="E201:AJ201" si="423" xml:space="preserve"> E$198</f>
        <v>Contract period number</v>
      </c>
      <c r="F201" s="135">
        <f t="shared" si="423"/>
        <v>0</v>
      </c>
      <c r="G201" s="135">
        <f t="shared" si="423"/>
        <v>0</v>
      </c>
      <c r="H201" s="135">
        <f t="shared" si="423"/>
        <v>0</v>
      </c>
      <c r="I201" s="135">
        <f t="shared" si="423"/>
        <v>0</v>
      </c>
      <c r="J201" s="135">
        <f t="shared" si="423"/>
        <v>0</v>
      </c>
      <c r="K201" s="135">
        <f t="shared" si="423"/>
        <v>0</v>
      </c>
      <c r="L201" s="135">
        <f t="shared" si="423"/>
        <v>0</v>
      </c>
      <c r="M201" s="135">
        <f t="shared" si="423"/>
        <v>0</v>
      </c>
      <c r="N201" s="135">
        <f t="shared" si="423"/>
        <v>0</v>
      </c>
      <c r="O201" s="135">
        <f t="shared" si="423"/>
        <v>0</v>
      </c>
      <c r="P201" s="135">
        <f t="shared" si="423"/>
        <v>0</v>
      </c>
      <c r="Q201" s="135">
        <f t="shared" si="423"/>
        <v>0</v>
      </c>
      <c r="R201" s="135">
        <f t="shared" si="423"/>
        <v>0</v>
      </c>
      <c r="S201" s="135">
        <f t="shared" si="423"/>
        <v>0</v>
      </c>
      <c r="T201" s="135">
        <f t="shared" si="423"/>
        <v>0</v>
      </c>
      <c r="U201" s="135">
        <f t="shared" si="423"/>
        <v>0</v>
      </c>
      <c r="V201" s="135">
        <f t="shared" si="423"/>
        <v>0</v>
      </c>
      <c r="W201" s="135">
        <f t="shared" si="423"/>
        <v>0</v>
      </c>
      <c r="X201" s="135">
        <f t="shared" si="423"/>
        <v>0</v>
      </c>
      <c r="Y201" s="135">
        <f t="shared" si="423"/>
        <v>0</v>
      </c>
      <c r="Z201" s="135">
        <f t="shared" si="423"/>
        <v>0</v>
      </c>
      <c r="AA201" s="135">
        <f t="shared" si="423"/>
        <v>0</v>
      </c>
      <c r="AB201" s="135">
        <f t="shared" si="423"/>
        <v>0</v>
      </c>
      <c r="AC201" s="135">
        <f t="shared" si="423"/>
        <v>0</v>
      </c>
      <c r="AD201" s="135">
        <f t="shared" si="423"/>
        <v>0</v>
      </c>
      <c r="AE201" s="135">
        <f t="shared" si="423"/>
        <v>0</v>
      </c>
      <c r="AF201" s="135">
        <f t="shared" si="423"/>
        <v>0</v>
      </c>
      <c r="AG201" s="135">
        <f t="shared" si="423"/>
        <v>0</v>
      </c>
      <c r="AH201" s="135">
        <f t="shared" si="423"/>
        <v>0</v>
      </c>
      <c r="AI201" s="135">
        <f t="shared" si="423"/>
        <v>0</v>
      </c>
      <c r="AJ201" s="135">
        <f t="shared" si="423"/>
        <v>0</v>
      </c>
      <c r="AK201" s="135">
        <f t="shared" ref="AK201:BP201" si="424" xml:space="preserve"> AK$198</f>
        <v>0</v>
      </c>
      <c r="AL201" s="135">
        <f t="shared" si="424"/>
        <v>0</v>
      </c>
      <c r="AM201" s="135">
        <f t="shared" si="424"/>
        <v>0</v>
      </c>
      <c r="AN201" s="135">
        <f t="shared" si="424"/>
        <v>0</v>
      </c>
      <c r="AO201" s="135">
        <f t="shared" si="424"/>
        <v>0</v>
      </c>
      <c r="AP201" s="135">
        <f t="shared" si="424"/>
        <v>0</v>
      </c>
      <c r="AQ201" s="135">
        <f t="shared" si="424"/>
        <v>0</v>
      </c>
      <c r="AR201" s="135">
        <f t="shared" si="424"/>
        <v>0</v>
      </c>
      <c r="AS201" s="135">
        <f t="shared" si="424"/>
        <v>0</v>
      </c>
      <c r="AT201" s="135">
        <f t="shared" si="424"/>
        <v>0</v>
      </c>
      <c r="AU201" s="135">
        <f t="shared" si="424"/>
        <v>0</v>
      </c>
      <c r="AV201" s="135">
        <f t="shared" si="424"/>
        <v>0</v>
      </c>
      <c r="AW201" s="135">
        <f t="shared" si="424"/>
        <v>0</v>
      </c>
      <c r="AX201" s="135">
        <f t="shared" si="424"/>
        <v>0</v>
      </c>
      <c r="AY201" s="135">
        <f t="shared" si="424"/>
        <v>0</v>
      </c>
      <c r="AZ201" s="135">
        <f t="shared" si="424"/>
        <v>0</v>
      </c>
      <c r="BA201" s="135">
        <f t="shared" si="424"/>
        <v>0</v>
      </c>
      <c r="BB201" s="135">
        <f t="shared" si="424"/>
        <v>0</v>
      </c>
      <c r="BC201" s="135">
        <f t="shared" si="424"/>
        <v>0</v>
      </c>
      <c r="BD201" s="135">
        <f t="shared" si="424"/>
        <v>0</v>
      </c>
      <c r="BE201" s="135">
        <f t="shared" si="424"/>
        <v>0</v>
      </c>
      <c r="BF201" s="135">
        <f t="shared" si="424"/>
        <v>1</v>
      </c>
      <c r="BG201" s="135">
        <f t="shared" si="424"/>
        <v>2</v>
      </c>
      <c r="BH201" s="135">
        <f t="shared" si="424"/>
        <v>3</v>
      </c>
      <c r="BI201" s="135">
        <f t="shared" si="424"/>
        <v>4</v>
      </c>
      <c r="BJ201" s="135">
        <f t="shared" si="424"/>
        <v>5</v>
      </c>
      <c r="BK201" s="135">
        <f t="shared" si="424"/>
        <v>6</v>
      </c>
      <c r="BL201" s="135">
        <f t="shared" si="424"/>
        <v>7</v>
      </c>
      <c r="BM201" s="135">
        <f t="shared" si="424"/>
        <v>8</v>
      </c>
      <c r="BN201" s="135">
        <f t="shared" si="424"/>
        <v>9</v>
      </c>
      <c r="BO201" s="135">
        <f t="shared" si="424"/>
        <v>10</v>
      </c>
      <c r="BP201" s="135">
        <f t="shared" si="424"/>
        <v>11</v>
      </c>
      <c r="BQ201" s="135">
        <f t="shared" ref="BQ201:CV201" si="425" xml:space="preserve"> BQ$198</f>
        <v>12</v>
      </c>
      <c r="BR201" s="135">
        <f t="shared" si="425"/>
        <v>13</v>
      </c>
      <c r="BS201" s="135">
        <f t="shared" si="425"/>
        <v>14</v>
      </c>
      <c r="BT201" s="135">
        <f t="shared" si="425"/>
        <v>15</v>
      </c>
      <c r="BU201" s="135">
        <f t="shared" si="425"/>
        <v>16</v>
      </c>
      <c r="BV201" s="135">
        <f t="shared" si="425"/>
        <v>17</v>
      </c>
      <c r="BW201" s="135">
        <f t="shared" si="425"/>
        <v>18</v>
      </c>
      <c r="BX201" s="135">
        <f t="shared" si="425"/>
        <v>19</v>
      </c>
      <c r="BY201" s="135">
        <f t="shared" si="425"/>
        <v>20</v>
      </c>
      <c r="BZ201" s="135">
        <f t="shared" si="425"/>
        <v>21</v>
      </c>
      <c r="CA201" s="135">
        <f t="shared" si="425"/>
        <v>22</v>
      </c>
      <c r="CB201" s="135">
        <f t="shared" si="425"/>
        <v>23</v>
      </c>
      <c r="CC201" s="135">
        <f t="shared" si="425"/>
        <v>24</v>
      </c>
      <c r="CD201" s="135">
        <f t="shared" si="425"/>
        <v>25</v>
      </c>
      <c r="CE201" s="135">
        <f t="shared" si="425"/>
        <v>26</v>
      </c>
      <c r="CF201" s="135">
        <f t="shared" si="425"/>
        <v>27</v>
      </c>
      <c r="CG201" s="135">
        <f t="shared" si="425"/>
        <v>28</v>
      </c>
      <c r="CH201" s="135">
        <f t="shared" si="425"/>
        <v>29</v>
      </c>
      <c r="CI201" s="135">
        <f t="shared" si="425"/>
        <v>30</v>
      </c>
      <c r="CJ201" s="135">
        <f t="shared" si="425"/>
        <v>31</v>
      </c>
      <c r="CK201" s="135">
        <f t="shared" si="425"/>
        <v>32</v>
      </c>
      <c r="CL201" s="135">
        <f t="shared" si="425"/>
        <v>33</v>
      </c>
      <c r="CM201" s="135">
        <f t="shared" si="425"/>
        <v>34</v>
      </c>
      <c r="CN201" s="135">
        <f t="shared" si="425"/>
        <v>35</v>
      </c>
      <c r="CO201" s="135">
        <f t="shared" si="425"/>
        <v>36</v>
      </c>
      <c r="CP201" s="135">
        <f t="shared" si="425"/>
        <v>37</v>
      </c>
      <c r="CQ201" s="135">
        <f t="shared" si="425"/>
        <v>38</v>
      </c>
      <c r="CR201" s="135">
        <f t="shared" si="425"/>
        <v>39</v>
      </c>
      <c r="CS201" s="135">
        <f t="shared" si="425"/>
        <v>40</v>
      </c>
      <c r="CT201" s="135">
        <f t="shared" si="425"/>
        <v>41</v>
      </c>
      <c r="CU201" s="135">
        <f t="shared" si="425"/>
        <v>42</v>
      </c>
      <c r="CV201" s="135">
        <f t="shared" si="425"/>
        <v>43</v>
      </c>
      <c r="CW201" s="135">
        <f t="shared" ref="CW201:EB201" si="426" xml:space="preserve"> CW$198</f>
        <v>44</v>
      </c>
      <c r="CX201" s="135">
        <f t="shared" si="426"/>
        <v>45</v>
      </c>
      <c r="CY201" s="135">
        <f t="shared" si="426"/>
        <v>46</v>
      </c>
      <c r="CZ201" s="135">
        <f t="shared" si="426"/>
        <v>47</v>
      </c>
      <c r="DA201" s="135">
        <f t="shared" si="426"/>
        <v>48</v>
      </c>
      <c r="DB201" s="135">
        <f t="shared" si="426"/>
        <v>49</v>
      </c>
      <c r="DC201" s="135">
        <f t="shared" si="426"/>
        <v>50</v>
      </c>
      <c r="DD201" s="135">
        <f t="shared" si="426"/>
        <v>51</v>
      </c>
      <c r="DE201" s="135">
        <f t="shared" si="426"/>
        <v>52</v>
      </c>
      <c r="DF201" s="135">
        <f t="shared" si="426"/>
        <v>53</v>
      </c>
      <c r="DG201" s="135">
        <f t="shared" si="426"/>
        <v>54</v>
      </c>
      <c r="DH201" s="135">
        <f t="shared" si="426"/>
        <v>55</v>
      </c>
      <c r="DI201" s="135">
        <f t="shared" si="426"/>
        <v>56</v>
      </c>
      <c r="DJ201" s="135">
        <f t="shared" si="426"/>
        <v>57</v>
      </c>
      <c r="DK201" s="135">
        <f t="shared" si="426"/>
        <v>58</v>
      </c>
      <c r="DL201" s="135">
        <f t="shared" si="426"/>
        <v>59</v>
      </c>
      <c r="DM201" s="135">
        <f t="shared" si="426"/>
        <v>60</v>
      </c>
      <c r="DN201" s="135">
        <f t="shared" si="426"/>
        <v>61</v>
      </c>
      <c r="DO201" s="135">
        <f t="shared" si="426"/>
        <v>62</v>
      </c>
      <c r="DP201" s="135">
        <f t="shared" si="426"/>
        <v>63</v>
      </c>
      <c r="DQ201" s="135">
        <f t="shared" si="426"/>
        <v>64</v>
      </c>
      <c r="DR201" s="135">
        <f t="shared" si="426"/>
        <v>65</v>
      </c>
      <c r="DS201" s="135">
        <f t="shared" si="426"/>
        <v>66</v>
      </c>
      <c r="DT201" s="135">
        <f t="shared" si="426"/>
        <v>67</v>
      </c>
      <c r="DU201" s="135">
        <f t="shared" si="426"/>
        <v>68</v>
      </c>
      <c r="DV201" s="135">
        <f t="shared" si="426"/>
        <v>69</v>
      </c>
      <c r="DW201" s="135">
        <f t="shared" si="426"/>
        <v>70</v>
      </c>
      <c r="DX201" s="135">
        <f t="shared" si="426"/>
        <v>71</v>
      </c>
      <c r="DY201" s="135">
        <f t="shared" si="426"/>
        <v>72</v>
      </c>
      <c r="DZ201" s="135">
        <f t="shared" si="426"/>
        <v>73</v>
      </c>
      <c r="EA201" s="135">
        <f t="shared" si="426"/>
        <v>74</v>
      </c>
      <c r="EB201" s="135">
        <f t="shared" si="426"/>
        <v>75</v>
      </c>
      <c r="EC201" s="135">
        <f t="shared" ref="EC201:FH201" si="427" xml:space="preserve"> EC$198</f>
        <v>76</v>
      </c>
      <c r="ED201" s="135">
        <f t="shared" si="427"/>
        <v>77</v>
      </c>
      <c r="EE201" s="135">
        <f t="shared" si="427"/>
        <v>78</v>
      </c>
      <c r="EF201" s="135">
        <f t="shared" si="427"/>
        <v>79</v>
      </c>
      <c r="EG201" s="135">
        <f t="shared" si="427"/>
        <v>80</v>
      </c>
      <c r="EH201" s="135">
        <f t="shared" si="427"/>
        <v>81</v>
      </c>
      <c r="EI201" s="135">
        <f t="shared" si="427"/>
        <v>82</v>
      </c>
      <c r="EJ201" s="135">
        <f t="shared" si="427"/>
        <v>83</v>
      </c>
      <c r="EK201" s="135">
        <f t="shared" si="427"/>
        <v>84</v>
      </c>
      <c r="EL201" s="135">
        <f t="shared" si="427"/>
        <v>85</v>
      </c>
      <c r="EM201" s="135">
        <f t="shared" si="427"/>
        <v>86</v>
      </c>
      <c r="EN201" s="135">
        <f t="shared" si="427"/>
        <v>87</v>
      </c>
      <c r="EO201" s="135">
        <f t="shared" si="427"/>
        <v>88</v>
      </c>
      <c r="EP201" s="135">
        <f t="shared" si="427"/>
        <v>89</v>
      </c>
      <c r="EQ201" s="135">
        <f t="shared" si="427"/>
        <v>90</v>
      </c>
      <c r="ER201" s="135">
        <f t="shared" si="427"/>
        <v>91</v>
      </c>
      <c r="ES201" s="135">
        <f t="shared" si="427"/>
        <v>92</v>
      </c>
      <c r="ET201" s="135">
        <f t="shared" si="427"/>
        <v>93</v>
      </c>
      <c r="EU201" s="135">
        <f t="shared" si="427"/>
        <v>94</v>
      </c>
      <c r="EV201" s="135">
        <f t="shared" si="427"/>
        <v>95</v>
      </c>
      <c r="EW201" s="135">
        <f t="shared" si="427"/>
        <v>96</v>
      </c>
      <c r="EX201" s="135">
        <f t="shared" si="427"/>
        <v>97</v>
      </c>
      <c r="EY201" s="135">
        <f t="shared" si="427"/>
        <v>98</v>
      </c>
      <c r="EZ201" s="135">
        <f t="shared" si="427"/>
        <v>99</v>
      </c>
      <c r="FA201" s="135">
        <f t="shared" si="427"/>
        <v>100</v>
      </c>
      <c r="FB201" s="135">
        <f t="shared" si="427"/>
        <v>100</v>
      </c>
      <c r="FC201" s="135">
        <f t="shared" si="427"/>
        <v>100</v>
      </c>
      <c r="FD201" s="135">
        <f t="shared" si="427"/>
        <v>100</v>
      </c>
      <c r="FE201" s="135">
        <f t="shared" si="427"/>
        <v>100</v>
      </c>
      <c r="FF201" s="135">
        <f t="shared" si="427"/>
        <v>100</v>
      </c>
      <c r="FG201" s="135">
        <f t="shared" si="427"/>
        <v>100</v>
      </c>
      <c r="FH201" s="135">
        <f t="shared" si="427"/>
        <v>100</v>
      </c>
      <c r="FI201" s="135">
        <f t="shared" ref="FI201:GJ201" si="428" xml:space="preserve"> FI$198</f>
        <v>100</v>
      </c>
      <c r="FJ201" s="135">
        <f t="shared" si="428"/>
        <v>100</v>
      </c>
      <c r="FK201" s="135">
        <f t="shared" si="428"/>
        <v>100</v>
      </c>
      <c r="FL201" s="135">
        <f t="shared" si="428"/>
        <v>100</v>
      </c>
      <c r="FM201" s="135">
        <f t="shared" si="428"/>
        <v>100</v>
      </c>
      <c r="FN201" s="135">
        <f t="shared" si="428"/>
        <v>100</v>
      </c>
      <c r="FO201" s="135">
        <f t="shared" si="428"/>
        <v>100</v>
      </c>
      <c r="FP201" s="135">
        <f t="shared" si="428"/>
        <v>100</v>
      </c>
      <c r="FQ201" s="135">
        <f t="shared" si="428"/>
        <v>100</v>
      </c>
      <c r="FR201" s="135">
        <f t="shared" si="428"/>
        <v>100</v>
      </c>
      <c r="FS201" s="135">
        <f t="shared" si="428"/>
        <v>100</v>
      </c>
      <c r="FT201" s="135">
        <f t="shared" si="428"/>
        <v>100</v>
      </c>
      <c r="FU201" s="135">
        <f t="shared" si="428"/>
        <v>100</v>
      </c>
      <c r="FV201" s="135">
        <f t="shared" si="428"/>
        <v>100</v>
      </c>
      <c r="FW201" s="135">
        <f t="shared" si="428"/>
        <v>100</v>
      </c>
      <c r="FX201" s="135">
        <f t="shared" si="428"/>
        <v>100</v>
      </c>
      <c r="FY201" s="135">
        <f t="shared" si="428"/>
        <v>100</v>
      </c>
      <c r="FZ201" s="135">
        <f t="shared" si="428"/>
        <v>100</v>
      </c>
      <c r="GA201" s="135">
        <f t="shared" si="428"/>
        <v>100</v>
      </c>
      <c r="GB201" s="135">
        <f t="shared" si="428"/>
        <v>100</v>
      </c>
      <c r="GC201" s="135">
        <f t="shared" si="428"/>
        <v>100</v>
      </c>
      <c r="GD201" s="135">
        <f t="shared" si="428"/>
        <v>100</v>
      </c>
      <c r="GE201" s="135">
        <f t="shared" si="428"/>
        <v>100</v>
      </c>
      <c r="GF201" s="135">
        <f t="shared" si="428"/>
        <v>100</v>
      </c>
      <c r="GG201" s="135">
        <f t="shared" si="428"/>
        <v>100</v>
      </c>
      <c r="GH201" s="135">
        <f t="shared" si="428"/>
        <v>100</v>
      </c>
      <c r="GI201" s="135">
        <f t="shared" si="428"/>
        <v>100</v>
      </c>
      <c r="GJ201" s="135">
        <f t="shared" si="428"/>
        <v>100</v>
      </c>
    </row>
    <row r="202" spans="1:192" hidden="1" outlineLevel="2" x14ac:dyDescent="0.35">
      <c r="E202" s="135" t="str">
        <f t="shared" ref="E202:AJ202" si="429" xml:space="preserve"> E$90</f>
        <v>Operating period flag</v>
      </c>
      <c r="F202" s="135">
        <f t="shared" si="429"/>
        <v>0</v>
      </c>
      <c r="G202" s="135" t="str">
        <f t="shared" si="429"/>
        <v>flag</v>
      </c>
      <c r="H202" s="135">
        <f t="shared" si="429"/>
        <v>100</v>
      </c>
      <c r="I202" s="135">
        <f t="shared" si="429"/>
        <v>0</v>
      </c>
      <c r="J202" s="135">
        <f t="shared" si="429"/>
        <v>0</v>
      </c>
      <c r="K202" s="135">
        <f t="shared" si="429"/>
        <v>0</v>
      </c>
      <c r="L202" s="135">
        <f t="shared" si="429"/>
        <v>0</v>
      </c>
      <c r="M202" s="135">
        <f t="shared" si="429"/>
        <v>0</v>
      </c>
      <c r="N202" s="135">
        <f t="shared" si="429"/>
        <v>0</v>
      </c>
      <c r="O202" s="135">
        <f t="shared" si="429"/>
        <v>0</v>
      </c>
      <c r="P202" s="135">
        <f t="shared" si="429"/>
        <v>0</v>
      </c>
      <c r="Q202" s="135">
        <f t="shared" si="429"/>
        <v>0</v>
      </c>
      <c r="R202" s="135">
        <f t="shared" si="429"/>
        <v>0</v>
      </c>
      <c r="S202" s="135">
        <f t="shared" si="429"/>
        <v>0</v>
      </c>
      <c r="T202" s="135">
        <f t="shared" si="429"/>
        <v>0</v>
      </c>
      <c r="U202" s="135">
        <f t="shared" si="429"/>
        <v>0</v>
      </c>
      <c r="V202" s="135">
        <f t="shared" si="429"/>
        <v>0</v>
      </c>
      <c r="W202" s="135">
        <f t="shared" si="429"/>
        <v>0</v>
      </c>
      <c r="X202" s="135">
        <f t="shared" si="429"/>
        <v>0</v>
      </c>
      <c r="Y202" s="135">
        <f t="shared" si="429"/>
        <v>0</v>
      </c>
      <c r="Z202" s="135">
        <f t="shared" si="429"/>
        <v>0</v>
      </c>
      <c r="AA202" s="135">
        <f t="shared" si="429"/>
        <v>0</v>
      </c>
      <c r="AB202" s="135">
        <f t="shared" si="429"/>
        <v>0</v>
      </c>
      <c r="AC202" s="135">
        <f t="shared" si="429"/>
        <v>0</v>
      </c>
      <c r="AD202" s="135">
        <f t="shared" si="429"/>
        <v>0</v>
      </c>
      <c r="AE202" s="135">
        <f t="shared" si="429"/>
        <v>0</v>
      </c>
      <c r="AF202" s="135">
        <f t="shared" si="429"/>
        <v>0</v>
      </c>
      <c r="AG202" s="135">
        <f t="shared" si="429"/>
        <v>0</v>
      </c>
      <c r="AH202" s="135">
        <f t="shared" si="429"/>
        <v>0</v>
      </c>
      <c r="AI202" s="135">
        <f t="shared" si="429"/>
        <v>0</v>
      </c>
      <c r="AJ202" s="135">
        <f t="shared" si="429"/>
        <v>0</v>
      </c>
      <c r="AK202" s="135">
        <f t="shared" ref="AK202:BP202" si="430" xml:space="preserve"> AK$90</f>
        <v>0</v>
      </c>
      <c r="AL202" s="135">
        <f t="shared" si="430"/>
        <v>0</v>
      </c>
      <c r="AM202" s="135">
        <f t="shared" si="430"/>
        <v>0</v>
      </c>
      <c r="AN202" s="135">
        <f t="shared" si="430"/>
        <v>0</v>
      </c>
      <c r="AO202" s="135">
        <f t="shared" si="430"/>
        <v>0</v>
      </c>
      <c r="AP202" s="135">
        <f t="shared" si="430"/>
        <v>0</v>
      </c>
      <c r="AQ202" s="135">
        <f t="shared" si="430"/>
        <v>0</v>
      </c>
      <c r="AR202" s="135">
        <f t="shared" si="430"/>
        <v>0</v>
      </c>
      <c r="AS202" s="135">
        <f t="shared" si="430"/>
        <v>0</v>
      </c>
      <c r="AT202" s="135">
        <f t="shared" si="430"/>
        <v>0</v>
      </c>
      <c r="AU202" s="135">
        <f t="shared" si="430"/>
        <v>0</v>
      </c>
      <c r="AV202" s="135">
        <f t="shared" si="430"/>
        <v>0</v>
      </c>
      <c r="AW202" s="135">
        <f t="shared" si="430"/>
        <v>0</v>
      </c>
      <c r="AX202" s="135">
        <f t="shared" si="430"/>
        <v>0</v>
      </c>
      <c r="AY202" s="135">
        <f t="shared" si="430"/>
        <v>0</v>
      </c>
      <c r="AZ202" s="135">
        <f t="shared" si="430"/>
        <v>0</v>
      </c>
      <c r="BA202" s="135">
        <f t="shared" si="430"/>
        <v>0</v>
      </c>
      <c r="BB202" s="135">
        <f t="shared" si="430"/>
        <v>0</v>
      </c>
      <c r="BC202" s="135">
        <f t="shared" si="430"/>
        <v>0</v>
      </c>
      <c r="BD202" s="135">
        <f t="shared" si="430"/>
        <v>0</v>
      </c>
      <c r="BE202" s="135">
        <f t="shared" si="430"/>
        <v>0</v>
      </c>
      <c r="BF202" s="135">
        <f t="shared" si="430"/>
        <v>1</v>
      </c>
      <c r="BG202" s="135">
        <f t="shared" si="430"/>
        <v>1</v>
      </c>
      <c r="BH202" s="135">
        <f t="shared" si="430"/>
        <v>1</v>
      </c>
      <c r="BI202" s="135">
        <f t="shared" si="430"/>
        <v>1</v>
      </c>
      <c r="BJ202" s="135">
        <f t="shared" si="430"/>
        <v>1</v>
      </c>
      <c r="BK202" s="135">
        <f t="shared" si="430"/>
        <v>1</v>
      </c>
      <c r="BL202" s="135">
        <f t="shared" si="430"/>
        <v>1</v>
      </c>
      <c r="BM202" s="135">
        <f t="shared" si="430"/>
        <v>1</v>
      </c>
      <c r="BN202" s="135">
        <f t="shared" si="430"/>
        <v>1</v>
      </c>
      <c r="BO202" s="135">
        <f t="shared" si="430"/>
        <v>1</v>
      </c>
      <c r="BP202" s="135">
        <f t="shared" si="430"/>
        <v>1</v>
      </c>
      <c r="BQ202" s="135">
        <f t="shared" ref="BQ202:CV202" si="431" xml:space="preserve"> BQ$90</f>
        <v>1</v>
      </c>
      <c r="BR202" s="135">
        <f t="shared" si="431"/>
        <v>1</v>
      </c>
      <c r="BS202" s="135">
        <f t="shared" si="431"/>
        <v>1</v>
      </c>
      <c r="BT202" s="135">
        <f t="shared" si="431"/>
        <v>1</v>
      </c>
      <c r="BU202" s="135">
        <f t="shared" si="431"/>
        <v>1</v>
      </c>
      <c r="BV202" s="135">
        <f t="shared" si="431"/>
        <v>1</v>
      </c>
      <c r="BW202" s="135">
        <f t="shared" si="431"/>
        <v>1</v>
      </c>
      <c r="BX202" s="135">
        <f t="shared" si="431"/>
        <v>1</v>
      </c>
      <c r="BY202" s="135">
        <f t="shared" si="431"/>
        <v>1</v>
      </c>
      <c r="BZ202" s="135">
        <f t="shared" si="431"/>
        <v>1</v>
      </c>
      <c r="CA202" s="135">
        <f t="shared" si="431"/>
        <v>1</v>
      </c>
      <c r="CB202" s="135">
        <f t="shared" si="431"/>
        <v>1</v>
      </c>
      <c r="CC202" s="135">
        <f t="shared" si="431"/>
        <v>1</v>
      </c>
      <c r="CD202" s="135">
        <f t="shared" si="431"/>
        <v>1</v>
      </c>
      <c r="CE202" s="135">
        <f t="shared" si="431"/>
        <v>1</v>
      </c>
      <c r="CF202" s="135">
        <f t="shared" si="431"/>
        <v>1</v>
      </c>
      <c r="CG202" s="135">
        <f t="shared" si="431"/>
        <v>1</v>
      </c>
      <c r="CH202" s="135">
        <f t="shared" si="431"/>
        <v>1</v>
      </c>
      <c r="CI202" s="135">
        <f t="shared" si="431"/>
        <v>1</v>
      </c>
      <c r="CJ202" s="135">
        <f t="shared" si="431"/>
        <v>1</v>
      </c>
      <c r="CK202" s="135">
        <f t="shared" si="431"/>
        <v>1</v>
      </c>
      <c r="CL202" s="135">
        <f t="shared" si="431"/>
        <v>1</v>
      </c>
      <c r="CM202" s="135">
        <f t="shared" si="431"/>
        <v>1</v>
      </c>
      <c r="CN202" s="135">
        <f t="shared" si="431"/>
        <v>1</v>
      </c>
      <c r="CO202" s="135">
        <f t="shared" si="431"/>
        <v>1</v>
      </c>
      <c r="CP202" s="135">
        <f t="shared" si="431"/>
        <v>1</v>
      </c>
      <c r="CQ202" s="135">
        <f t="shared" si="431"/>
        <v>1</v>
      </c>
      <c r="CR202" s="135">
        <f t="shared" si="431"/>
        <v>1</v>
      </c>
      <c r="CS202" s="135">
        <f t="shared" si="431"/>
        <v>1</v>
      </c>
      <c r="CT202" s="135">
        <f t="shared" si="431"/>
        <v>1</v>
      </c>
      <c r="CU202" s="135">
        <f t="shared" si="431"/>
        <v>1</v>
      </c>
      <c r="CV202" s="135">
        <f t="shared" si="431"/>
        <v>1</v>
      </c>
      <c r="CW202" s="135">
        <f t="shared" ref="CW202:EB202" si="432" xml:space="preserve"> CW$90</f>
        <v>1</v>
      </c>
      <c r="CX202" s="135">
        <f t="shared" si="432"/>
        <v>1</v>
      </c>
      <c r="CY202" s="135">
        <f t="shared" si="432"/>
        <v>1</v>
      </c>
      <c r="CZ202" s="135">
        <f t="shared" si="432"/>
        <v>1</v>
      </c>
      <c r="DA202" s="135">
        <f t="shared" si="432"/>
        <v>1</v>
      </c>
      <c r="DB202" s="135">
        <f t="shared" si="432"/>
        <v>1</v>
      </c>
      <c r="DC202" s="135">
        <f t="shared" si="432"/>
        <v>1</v>
      </c>
      <c r="DD202" s="135">
        <f t="shared" si="432"/>
        <v>1</v>
      </c>
      <c r="DE202" s="135">
        <f t="shared" si="432"/>
        <v>1</v>
      </c>
      <c r="DF202" s="135">
        <f t="shared" si="432"/>
        <v>1</v>
      </c>
      <c r="DG202" s="135">
        <f t="shared" si="432"/>
        <v>1</v>
      </c>
      <c r="DH202" s="135">
        <f t="shared" si="432"/>
        <v>1</v>
      </c>
      <c r="DI202" s="135">
        <f t="shared" si="432"/>
        <v>1</v>
      </c>
      <c r="DJ202" s="135">
        <f t="shared" si="432"/>
        <v>1</v>
      </c>
      <c r="DK202" s="135">
        <f t="shared" si="432"/>
        <v>1</v>
      </c>
      <c r="DL202" s="135">
        <f t="shared" si="432"/>
        <v>1</v>
      </c>
      <c r="DM202" s="135">
        <f t="shared" si="432"/>
        <v>1</v>
      </c>
      <c r="DN202" s="135">
        <f t="shared" si="432"/>
        <v>1</v>
      </c>
      <c r="DO202" s="135">
        <f t="shared" si="432"/>
        <v>1</v>
      </c>
      <c r="DP202" s="135">
        <f t="shared" si="432"/>
        <v>1</v>
      </c>
      <c r="DQ202" s="135">
        <f t="shared" si="432"/>
        <v>1</v>
      </c>
      <c r="DR202" s="135">
        <f t="shared" si="432"/>
        <v>1</v>
      </c>
      <c r="DS202" s="135">
        <f t="shared" si="432"/>
        <v>1</v>
      </c>
      <c r="DT202" s="135">
        <f t="shared" si="432"/>
        <v>1</v>
      </c>
      <c r="DU202" s="135">
        <f t="shared" si="432"/>
        <v>1</v>
      </c>
      <c r="DV202" s="135">
        <f t="shared" si="432"/>
        <v>1</v>
      </c>
      <c r="DW202" s="135">
        <f t="shared" si="432"/>
        <v>1</v>
      </c>
      <c r="DX202" s="135">
        <f t="shared" si="432"/>
        <v>1</v>
      </c>
      <c r="DY202" s="135">
        <f t="shared" si="432"/>
        <v>1</v>
      </c>
      <c r="DZ202" s="135">
        <f t="shared" si="432"/>
        <v>1</v>
      </c>
      <c r="EA202" s="135">
        <f t="shared" si="432"/>
        <v>1</v>
      </c>
      <c r="EB202" s="135">
        <f t="shared" si="432"/>
        <v>1</v>
      </c>
      <c r="EC202" s="135">
        <f t="shared" ref="EC202:FH202" si="433" xml:space="preserve"> EC$90</f>
        <v>1</v>
      </c>
      <c r="ED202" s="135">
        <f t="shared" si="433"/>
        <v>1</v>
      </c>
      <c r="EE202" s="135">
        <f t="shared" si="433"/>
        <v>1</v>
      </c>
      <c r="EF202" s="135">
        <f t="shared" si="433"/>
        <v>1</v>
      </c>
      <c r="EG202" s="135">
        <f t="shared" si="433"/>
        <v>1</v>
      </c>
      <c r="EH202" s="135">
        <f t="shared" si="433"/>
        <v>1</v>
      </c>
      <c r="EI202" s="135">
        <f t="shared" si="433"/>
        <v>1</v>
      </c>
      <c r="EJ202" s="135">
        <f t="shared" si="433"/>
        <v>1</v>
      </c>
      <c r="EK202" s="135">
        <f t="shared" si="433"/>
        <v>1</v>
      </c>
      <c r="EL202" s="135">
        <f t="shared" si="433"/>
        <v>1</v>
      </c>
      <c r="EM202" s="135">
        <f t="shared" si="433"/>
        <v>1</v>
      </c>
      <c r="EN202" s="135">
        <f t="shared" si="433"/>
        <v>1</v>
      </c>
      <c r="EO202" s="135">
        <f t="shared" si="433"/>
        <v>1</v>
      </c>
      <c r="EP202" s="135">
        <f t="shared" si="433"/>
        <v>1</v>
      </c>
      <c r="EQ202" s="135">
        <f t="shared" si="433"/>
        <v>1</v>
      </c>
      <c r="ER202" s="135">
        <f t="shared" si="433"/>
        <v>1</v>
      </c>
      <c r="ES202" s="135">
        <f t="shared" si="433"/>
        <v>1</v>
      </c>
      <c r="ET202" s="135">
        <f t="shared" si="433"/>
        <v>1</v>
      </c>
      <c r="EU202" s="135">
        <f t="shared" si="433"/>
        <v>1</v>
      </c>
      <c r="EV202" s="135">
        <f t="shared" si="433"/>
        <v>1</v>
      </c>
      <c r="EW202" s="135">
        <f t="shared" si="433"/>
        <v>1</v>
      </c>
      <c r="EX202" s="135">
        <f t="shared" si="433"/>
        <v>1</v>
      </c>
      <c r="EY202" s="135">
        <f t="shared" si="433"/>
        <v>1</v>
      </c>
      <c r="EZ202" s="135">
        <f t="shared" si="433"/>
        <v>1</v>
      </c>
      <c r="FA202" s="135">
        <f t="shared" si="433"/>
        <v>1</v>
      </c>
      <c r="FB202" s="135">
        <f t="shared" si="433"/>
        <v>0</v>
      </c>
      <c r="FC202" s="135">
        <f t="shared" si="433"/>
        <v>0</v>
      </c>
      <c r="FD202" s="135">
        <f t="shared" si="433"/>
        <v>0</v>
      </c>
      <c r="FE202" s="135">
        <f t="shared" si="433"/>
        <v>0</v>
      </c>
      <c r="FF202" s="135">
        <f t="shared" si="433"/>
        <v>0</v>
      </c>
      <c r="FG202" s="135">
        <f t="shared" si="433"/>
        <v>0</v>
      </c>
      <c r="FH202" s="135">
        <f t="shared" si="433"/>
        <v>0</v>
      </c>
      <c r="FI202" s="135">
        <f t="shared" ref="FI202:GJ202" si="434" xml:space="preserve"> FI$90</f>
        <v>0</v>
      </c>
      <c r="FJ202" s="135">
        <f t="shared" si="434"/>
        <v>0</v>
      </c>
      <c r="FK202" s="135">
        <f t="shared" si="434"/>
        <v>0</v>
      </c>
      <c r="FL202" s="135">
        <f t="shared" si="434"/>
        <v>0</v>
      </c>
      <c r="FM202" s="135">
        <f t="shared" si="434"/>
        <v>0</v>
      </c>
      <c r="FN202" s="135">
        <f t="shared" si="434"/>
        <v>0</v>
      </c>
      <c r="FO202" s="135">
        <f t="shared" si="434"/>
        <v>0</v>
      </c>
      <c r="FP202" s="135">
        <f t="shared" si="434"/>
        <v>0</v>
      </c>
      <c r="FQ202" s="135">
        <f t="shared" si="434"/>
        <v>0</v>
      </c>
      <c r="FR202" s="135">
        <f t="shared" si="434"/>
        <v>0</v>
      </c>
      <c r="FS202" s="135">
        <f t="shared" si="434"/>
        <v>0</v>
      </c>
      <c r="FT202" s="135">
        <f t="shared" si="434"/>
        <v>0</v>
      </c>
      <c r="FU202" s="135">
        <f t="shared" si="434"/>
        <v>0</v>
      </c>
      <c r="FV202" s="135">
        <f t="shared" si="434"/>
        <v>0</v>
      </c>
      <c r="FW202" s="135">
        <f t="shared" si="434"/>
        <v>0</v>
      </c>
      <c r="FX202" s="135">
        <f t="shared" si="434"/>
        <v>0</v>
      </c>
      <c r="FY202" s="135">
        <f t="shared" si="434"/>
        <v>0</v>
      </c>
      <c r="FZ202" s="135">
        <f t="shared" si="434"/>
        <v>0</v>
      </c>
      <c r="GA202" s="135">
        <f t="shared" si="434"/>
        <v>0</v>
      </c>
      <c r="GB202" s="135">
        <f t="shared" si="434"/>
        <v>0</v>
      </c>
      <c r="GC202" s="135">
        <f t="shared" si="434"/>
        <v>0</v>
      </c>
      <c r="GD202" s="135">
        <f t="shared" si="434"/>
        <v>0</v>
      </c>
      <c r="GE202" s="135">
        <f t="shared" si="434"/>
        <v>0</v>
      </c>
      <c r="GF202" s="135">
        <f t="shared" si="434"/>
        <v>0</v>
      </c>
      <c r="GG202" s="135">
        <f t="shared" si="434"/>
        <v>0</v>
      </c>
      <c r="GH202" s="135">
        <f t="shared" si="434"/>
        <v>0</v>
      </c>
      <c r="GI202" s="135">
        <f t="shared" si="434"/>
        <v>0</v>
      </c>
      <c r="GJ202" s="135">
        <f t="shared" si="434"/>
        <v>0</v>
      </c>
    </row>
    <row r="203" spans="1:192" s="159" customFormat="1" hidden="1" outlineLevel="2" x14ac:dyDescent="0.35">
      <c r="A203" s="125"/>
      <c r="B203" s="125"/>
      <c r="C203" s="126"/>
      <c r="D203" s="127"/>
      <c r="E203" s="128" t="s">
        <v>189</v>
      </c>
      <c r="F203" s="128"/>
      <c r="G203" s="128" t="s">
        <v>14</v>
      </c>
      <c r="H203" s="128"/>
      <c r="I203" s="128"/>
      <c r="J203" s="128">
        <f t="shared" ref="J203:AO203" si="435" xml:space="preserve"> IF( I203 = $F200, 1, I203 + 1) * J202</f>
        <v>0</v>
      </c>
      <c r="K203" s="128">
        <f t="shared" si="435"/>
        <v>0</v>
      </c>
      <c r="L203" s="128">
        <f t="shared" si="435"/>
        <v>0</v>
      </c>
      <c r="M203" s="128">
        <f t="shared" si="435"/>
        <v>0</v>
      </c>
      <c r="N203" s="128">
        <f t="shared" si="435"/>
        <v>0</v>
      </c>
      <c r="O203" s="128">
        <f t="shared" si="435"/>
        <v>0</v>
      </c>
      <c r="P203" s="128">
        <f t="shared" si="435"/>
        <v>0</v>
      </c>
      <c r="Q203" s="128">
        <f t="shared" si="435"/>
        <v>0</v>
      </c>
      <c r="R203" s="128">
        <f t="shared" si="435"/>
        <v>0</v>
      </c>
      <c r="S203" s="128">
        <f t="shared" si="435"/>
        <v>0</v>
      </c>
      <c r="T203" s="128">
        <f t="shared" si="435"/>
        <v>0</v>
      </c>
      <c r="U203" s="128">
        <f t="shared" si="435"/>
        <v>0</v>
      </c>
      <c r="V203" s="128">
        <f t="shared" si="435"/>
        <v>0</v>
      </c>
      <c r="W203" s="128">
        <f t="shared" si="435"/>
        <v>0</v>
      </c>
      <c r="X203" s="128">
        <f t="shared" si="435"/>
        <v>0</v>
      </c>
      <c r="Y203" s="128">
        <f t="shared" si="435"/>
        <v>0</v>
      </c>
      <c r="Z203" s="128">
        <f t="shared" si="435"/>
        <v>0</v>
      </c>
      <c r="AA203" s="128">
        <f t="shared" si="435"/>
        <v>0</v>
      </c>
      <c r="AB203" s="128">
        <f t="shared" si="435"/>
        <v>0</v>
      </c>
      <c r="AC203" s="128">
        <f t="shared" si="435"/>
        <v>0</v>
      </c>
      <c r="AD203" s="128">
        <f t="shared" si="435"/>
        <v>0</v>
      </c>
      <c r="AE203" s="128">
        <f t="shared" si="435"/>
        <v>0</v>
      </c>
      <c r="AF203" s="128">
        <f t="shared" si="435"/>
        <v>0</v>
      </c>
      <c r="AG203" s="128">
        <f t="shared" si="435"/>
        <v>0</v>
      </c>
      <c r="AH203" s="128">
        <f t="shared" si="435"/>
        <v>0</v>
      </c>
      <c r="AI203" s="128">
        <f t="shared" si="435"/>
        <v>0</v>
      </c>
      <c r="AJ203" s="128">
        <f t="shared" si="435"/>
        <v>0</v>
      </c>
      <c r="AK203" s="128">
        <f t="shared" si="435"/>
        <v>0</v>
      </c>
      <c r="AL203" s="128">
        <f t="shared" si="435"/>
        <v>0</v>
      </c>
      <c r="AM203" s="128">
        <f t="shared" si="435"/>
        <v>0</v>
      </c>
      <c r="AN203" s="128">
        <f t="shared" si="435"/>
        <v>0</v>
      </c>
      <c r="AO203" s="128">
        <f t="shared" si="435"/>
        <v>0</v>
      </c>
      <c r="AP203" s="128">
        <f t="shared" ref="AP203:BU203" si="436" xml:space="preserve"> IF( AO203 = $F200, 1, AO203 + 1) * AP202</f>
        <v>0</v>
      </c>
      <c r="AQ203" s="128">
        <f t="shared" si="436"/>
        <v>0</v>
      </c>
      <c r="AR203" s="128">
        <f t="shared" si="436"/>
        <v>0</v>
      </c>
      <c r="AS203" s="128">
        <f t="shared" si="436"/>
        <v>0</v>
      </c>
      <c r="AT203" s="128">
        <f t="shared" si="436"/>
        <v>0</v>
      </c>
      <c r="AU203" s="128">
        <f t="shared" si="436"/>
        <v>0</v>
      </c>
      <c r="AV203" s="128">
        <f t="shared" si="436"/>
        <v>0</v>
      </c>
      <c r="AW203" s="128">
        <f t="shared" si="436"/>
        <v>0</v>
      </c>
      <c r="AX203" s="128">
        <f t="shared" si="436"/>
        <v>0</v>
      </c>
      <c r="AY203" s="128">
        <f t="shared" si="436"/>
        <v>0</v>
      </c>
      <c r="AZ203" s="128">
        <f t="shared" si="436"/>
        <v>0</v>
      </c>
      <c r="BA203" s="128">
        <f t="shared" si="436"/>
        <v>0</v>
      </c>
      <c r="BB203" s="128">
        <f t="shared" si="436"/>
        <v>0</v>
      </c>
      <c r="BC203" s="128">
        <f t="shared" si="436"/>
        <v>0</v>
      </c>
      <c r="BD203" s="128">
        <f t="shared" si="436"/>
        <v>0</v>
      </c>
      <c r="BE203" s="128">
        <f t="shared" si="436"/>
        <v>0</v>
      </c>
      <c r="BF203" s="128">
        <f t="shared" si="436"/>
        <v>1</v>
      </c>
      <c r="BG203" s="128">
        <f t="shared" si="436"/>
        <v>2</v>
      </c>
      <c r="BH203" s="128">
        <f t="shared" si="436"/>
        <v>3</v>
      </c>
      <c r="BI203" s="128">
        <f t="shared" si="436"/>
        <v>4</v>
      </c>
      <c r="BJ203" s="128">
        <f t="shared" si="436"/>
        <v>1</v>
      </c>
      <c r="BK203" s="128">
        <f t="shared" si="436"/>
        <v>2</v>
      </c>
      <c r="BL203" s="128">
        <f t="shared" si="436"/>
        <v>3</v>
      </c>
      <c r="BM203" s="128">
        <f t="shared" si="436"/>
        <v>4</v>
      </c>
      <c r="BN203" s="128">
        <f t="shared" si="436"/>
        <v>1</v>
      </c>
      <c r="BO203" s="128">
        <f t="shared" si="436"/>
        <v>2</v>
      </c>
      <c r="BP203" s="128">
        <f t="shared" si="436"/>
        <v>3</v>
      </c>
      <c r="BQ203" s="128">
        <f t="shared" si="436"/>
        <v>4</v>
      </c>
      <c r="BR203" s="128">
        <f t="shared" si="436"/>
        <v>1</v>
      </c>
      <c r="BS203" s="128">
        <f t="shared" si="436"/>
        <v>2</v>
      </c>
      <c r="BT203" s="128">
        <f t="shared" si="436"/>
        <v>3</v>
      </c>
      <c r="BU203" s="128">
        <f t="shared" si="436"/>
        <v>4</v>
      </c>
      <c r="BV203" s="128">
        <f t="shared" ref="BV203:DA203" si="437" xml:space="preserve"> IF( BU203 = $F200, 1, BU203 + 1) * BV202</f>
        <v>1</v>
      </c>
      <c r="BW203" s="128">
        <f t="shared" si="437"/>
        <v>2</v>
      </c>
      <c r="BX203" s="128">
        <f t="shared" si="437"/>
        <v>3</v>
      </c>
      <c r="BY203" s="128">
        <f t="shared" si="437"/>
        <v>4</v>
      </c>
      <c r="BZ203" s="128">
        <f t="shared" si="437"/>
        <v>1</v>
      </c>
      <c r="CA203" s="128">
        <f t="shared" si="437"/>
        <v>2</v>
      </c>
      <c r="CB203" s="128">
        <f t="shared" si="437"/>
        <v>3</v>
      </c>
      <c r="CC203" s="128">
        <f t="shared" si="437"/>
        <v>4</v>
      </c>
      <c r="CD203" s="128">
        <f t="shared" si="437"/>
        <v>1</v>
      </c>
      <c r="CE203" s="128">
        <f t="shared" si="437"/>
        <v>2</v>
      </c>
      <c r="CF203" s="128">
        <f t="shared" si="437"/>
        <v>3</v>
      </c>
      <c r="CG203" s="128">
        <f t="shared" si="437"/>
        <v>4</v>
      </c>
      <c r="CH203" s="128">
        <f t="shared" si="437"/>
        <v>1</v>
      </c>
      <c r="CI203" s="128">
        <f t="shared" si="437"/>
        <v>2</v>
      </c>
      <c r="CJ203" s="128">
        <f t="shared" si="437"/>
        <v>3</v>
      </c>
      <c r="CK203" s="128">
        <f t="shared" si="437"/>
        <v>4</v>
      </c>
      <c r="CL203" s="128">
        <f t="shared" si="437"/>
        <v>1</v>
      </c>
      <c r="CM203" s="128">
        <f t="shared" si="437"/>
        <v>2</v>
      </c>
      <c r="CN203" s="128">
        <f t="shared" si="437"/>
        <v>3</v>
      </c>
      <c r="CO203" s="128">
        <f t="shared" si="437"/>
        <v>4</v>
      </c>
      <c r="CP203" s="128">
        <f t="shared" si="437"/>
        <v>1</v>
      </c>
      <c r="CQ203" s="128">
        <f t="shared" si="437"/>
        <v>2</v>
      </c>
      <c r="CR203" s="128">
        <f t="shared" si="437"/>
        <v>3</v>
      </c>
      <c r="CS203" s="128">
        <f t="shared" si="437"/>
        <v>4</v>
      </c>
      <c r="CT203" s="128">
        <f t="shared" si="437"/>
        <v>1</v>
      </c>
      <c r="CU203" s="128">
        <f t="shared" si="437"/>
        <v>2</v>
      </c>
      <c r="CV203" s="128">
        <f t="shared" si="437"/>
        <v>3</v>
      </c>
      <c r="CW203" s="128">
        <f t="shared" si="437"/>
        <v>4</v>
      </c>
      <c r="CX203" s="128">
        <f t="shared" si="437"/>
        <v>1</v>
      </c>
      <c r="CY203" s="128">
        <f t="shared" si="437"/>
        <v>2</v>
      </c>
      <c r="CZ203" s="128">
        <f t="shared" si="437"/>
        <v>3</v>
      </c>
      <c r="DA203" s="128">
        <f t="shared" si="437"/>
        <v>4</v>
      </c>
      <c r="DB203" s="128">
        <f t="shared" ref="DB203:EG203" si="438" xml:space="preserve"> IF( DA203 = $F200, 1, DA203 + 1) * DB202</f>
        <v>1</v>
      </c>
      <c r="DC203" s="128">
        <f t="shared" si="438"/>
        <v>2</v>
      </c>
      <c r="DD203" s="128">
        <f t="shared" si="438"/>
        <v>3</v>
      </c>
      <c r="DE203" s="128">
        <f t="shared" si="438"/>
        <v>4</v>
      </c>
      <c r="DF203" s="128">
        <f t="shared" si="438"/>
        <v>1</v>
      </c>
      <c r="DG203" s="128">
        <f t="shared" si="438"/>
        <v>2</v>
      </c>
      <c r="DH203" s="128">
        <f t="shared" si="438"/>
        <v>3</v>
      </c>
      <c r="DI203" s="128">
        <f t="shared" si="438"/>
        <v>4</v>
      </c>
      <c r="DJ203" s="128">
        <f t="shared" si="438"/>
        <v>1</v>
      </c>
      <c r="DK203" s="128">
        <f t="shared" si="438"/>
        <v>2</v>
      </c>
      <c r="DL203" s="128">
        <f t="shared" si="438"/>
        <v>3</v>
      </c>
      <c r="DM203" s="128">
        <f t="shared" si="438"/>
        <v>4</v>
      </c>
      <c r="DN203" s="128">
        <f t="shared" si="438"/>
        <v>1</v>
      </c>
      <c r="DO203" s="128">
        <f t="shared" si="438"/>
        <v>2</v>
      </c>
      <c r="DP203" s="128">
        <f t="shared" si="438"/>
        <v>3</v>
      </c>
      <c r="DQ203" s="128">
        <f t="shared" si="438"/>
        <v>4</v>
      </c>
      <c r="DR203" s="128">
        <f t="shared" si="438"/>
        <v>1</v>
      </c>
      <c r="DS203" s="128">
        <f t="shared" si="438"/>
        <v>2</v>
      </c>
      <c r="DT203" s="128">
        <f t="shared" si="438"/>
        <v>3</v>
      </c>
      <c r="DU203" s="128">
        <f t="shared" si="438"/>
        <v>4</v>
      </c>
      <c r="DV203" s="128">
        <f t="shared" si="438"/>
        <v>1</v>
      </c>
      <c r="DW203" s="128">
        <f t="shared" si="438"/>
        <v>2</v>
      </c>
      <c r="DX203" s="128">
        <f t="shared" si="438"/>
        <v>3</v>
      </c>
      <c r="DY203" s="128">
        <f t="shared" si="438"/>
        <v>4</v>
      </c>
      <c r="DZ203" s="128">
        <f t="shared" si="438"/>
        <v>1</v>
      </c>
      <c r="EA203" s="128">
        <f t="shared" si="438"/>
        <v>2</v>
      </c>
      <c r="EB203" s="128">
        <f t="shared" si="438"/>
        <v>3</v>
      </c>
      <c r="EC203" s="128">
        <f t="shared" si="438"/>
        <v>4</v>
      </c>
      <c r="ED203" s="128">
        <f t="shared" si="438"/>
        <v>1</v>
      </c>
      <c r="EE203" s="128">
        <f t="shared" si="438"/>
        <v>2</v>
      </c>
      <c r="EF203" s="128">
        <f t="shared" si="438"/>
        <v>3</v>
      </c>
      <c r="EG203" s="128">
        <f t="shared" si="438"/>
        <v>4</v>
      </c>
      <c r="EH203" s="128">
        <f t="shared" ref="EH203:FM203" si="439" xml:space="preserve"> IF( EG203 = $F200, 1, EG203 + 1) * EH202</f>
        <v>1</v>
      </c>
      <c r="EI203" s="128">
        <f t="shared" si="439"/>
        <v>2</v>
      </c>
      <c r="EJ203" s="128">
        <f t="shared" si="439"/>
        <v>3</v>
      </c>
      <c r="EK203" s="128">
        <f t="shared" si="439"/>
        <v>4</v>
      </c>
      <c r="EL203" s="128">
        <f t="shared" si="439"/>
        <v>1</v>
      </c>
      <c r="EM203" s="128">
        <f t="shared" si="439"/>
        <v>2</v>
      </c>
      <c r="EN203" s="128">
        <f t="shared" si="439"/>
        <v>3</v>
      </c>
      <c r="EO203" s="128">
        <f t="shared" si="439"/>
        <v>4</v>
      </c>
      <c r="EP203" s="128">
        <f t="shared" si="439"/>
        <v>1</v>
      </c>
      <c r="EQ203" s="128">
        <f t="shared" si="439"/>
        <v>2</v>
      </c>
      <c r="ER203" s="128">
        <f t="shared" si="439"/>
        <v>3</v>
      </c>
      <c r="ES203" s="128">
        <f t="shared" si="439"/>
        <v>4</v>
      </c>
      <c r="ET203" s="128">
        <f t="shared" si="439"/>
        <v>1</v>
      </c>
      <c r="EU203" s="128">
        <f t="shared" si="439"/>
        <v>2</v>
      </c>
      <c r="EV203" s="128">
        <f t="shared" si="439"/>
        <v>3</v>
      </c>
      <c r="EW203" s="128">
        <f t="shared" si="439"/>
        <v>4</v>
      </c>
      <c r="EX203" s="128">
        <f t="shared" si="439"/>
        <v>1</v>
      </c>
      <c r="EY203" s="128">
        <f t="shared" si="439"/>
        <v>2</v>
      </c>
      <c r="EZ203" s="128">
        <f t="shared" si="439"/>
        <v>3</v>
      </c>
      <c r="FA203" s="128">
        <f t="shared" si="439"/>
        <v>4</v>
      </c>
      <c r="FB203" s="128">
        <f t="shared" si="439"/>
        <v>0</v>
      </c>
      <c r="FC203" s="128">
        <f t="shared" si="439"/>
        <v>0</v>
      </c>
      <c r="FD203" s="128">
        <f t="shared" si="439"/>
        <v>0</v>
      </c>
      <c r="FE203" s="128">
        <f t="shared" si="439"/>
        <v>0</v>
      </c>
      <c r="FF203" s="128">
        <f t="shared" si="439"/>
        <v>0</v>
      </c>
      <c r="FG203" s="128">
        <f t="shared" si="439"/>
        <v>0</v>
      </c>
      <c r="FH203" s="128">
        <f t="shared" si="439"/>
        <v>0</v>
      </c>
      <c r="FI203" s="128">
        <f t="shared" si="439"/>
        <v>0</v>
      </c>
      <c r="FJ203" s="128">
        <f t="shared" si="439"/>
        <v>0</v>
      </c>
      <c r="FK203" s="128">
        <f t="shared" si="439"/>
        <v>0</v>
      </c>
      <c r="FL203" s="128">
        <f t="shared" si="439"/>
        <v>0</v>
      </c>
      <c r="FM203" s="128">
        <f t="shared" si="439"/>
        <v>0</v>
      </c>
      <c r="FN203" s="128">
        <f t="shared" ref="FN203:GJ203" si="440" xml:space="preserve"> IF( FM203 = $F200, 1, FM203 + 1) * FN202</f>
        <v>0</v>
      </c>
      <c r="FO203" s="128">
        <f t="shared" si="440"/>
        <v>0</v>
      </c>
      <c r="FP203" s="128">
        <f t="shared" si="440"/>
        <v>0</v>
      </c>
      <c r="FQ203" s="128">
        <f t="shared" si="440"/>
        <v>0</v>
      </c>
      <c r="FR203" s="128">
        <f t="shared" si="440"/>
        <v>0</v>
      </c>
      <c r="FS203" s="128">
        <f t="shared" si="440"/>
        <v>0</v>
      </c>
      <c r="FT203" s="128">
        <f t="shared" si="440"/>
        <v>0</v>
      </c>
      <c r="FU203" s="128">
        <f t="shared" si="440"/>
        <v>0</v>
      </c>
      <c r="FV203" s="128">
        <f t="shared" si="440"/>
        <v>0</v>
      </c>
      <c r="FW203" s="128">
        <f t="shared" si="440"/>
        <v>0</v>
      </c>
      <c r="FX203" s="128">
        <f t="shared" si="440"/>
        <v>0</v>
      </c>
      <c r="FY203" s="128">
        <f t="shared" si="440"/>
        <v>0</v>
      </c>
      <c r="FZ203" s="128">
        <f t="shared" si="440"/>
        <v>0</v>
      </c>
      <c r="GA203" s="128">
        <f t="shared" si="440"/>
        <v>0</v>
      </c>
      <c r="GB203" s="128">
        <f t="shared" si="440"/>
        <v>0</v>
      </c>
      <c r="GC203" s="128">
        <f t="shared" si="440"/>
        <v>0</v>
      </c>
      <c r="GD203" s="128">
        <f t="shared" si="440"/>
        <v>0</v>
      </c>
      <c r="GE203" s="128">
        <f t="shared" si="440"/>
        <v>0</v>
      </c>
      <c r="GF203" s="128">
        <f t="shared" si="440"/>
        <v>0</v>
      </c>
      <c r="GG203" s="128">
        <f t="shared" si="440"/>
        <v>0</v>
      </c>
      <c r="GH203" s="128">
        <f t="shared" si="440"/>
        <v>0</v>
      </c>
      <c r="GI203" s="128">
        <f t="shared" si="440"/>
        <v>0</v>
      </c>
      <c r="GJ203" s="128">
        <f t="shared" si="440"/>
        <v>0</v>
      </c>
    </row>
    <row r="204" spans="1:192" outlineLevel="1" x14ac:dyDescent="0.35">
      <c r="A204" s="125"/>
      <c r="B204" s="125"/>
      <c r="C204" s="126"/>
      <c r="D204" s="127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28"/>
      <c r="AH204" s="128"/>
      <c r="AI204" s="128"/>
      <c r="AJ204" s="128"/>
      <c r="AK204" s="128"/>
      <c r="AL204" s="128"/>
      <c r="AM204" s="128"/>
      <c r="AN204" s="128"/>
      <c r="AO204" s="128"/>
      <c r="AP204" s="128"/>
      <c r="AQ204" s="128"/>
      <c r="AR204" s="128"/>
      <c r="AS204" s="128"/>
      <c r="AT204" s="128"/>
      <c r="AU204" s="128"/>
      <c r="AV204" s="128"/>
      <c r="AW204" s="128"/>
      <c r="AX204" s="128"/>
      <c r="AY204" s="128"/>
      <c r="AZ204" s="128"/>
      <c r="BA204" s="128"/>
      <c r="BB204" s="128"/>
      <c r="BC204" s="128"/>
      <c r="BD204" s="128"/>
      <c r="BE204" s="128"/>
      <c r="BF204" s="128"/>
      <c r="BG204" s="128"/>
      <c r="BH204" s="128"/>
      <c r="BI204" s="128"/>
      <c r="BJ204" s="128"/>
      <c r="BK204" s="128"/>
      <c r="BL204" s="128"/>
      <c r="BM204" s="128"/>
      <c r="BN204" s="128"/>
      <c r="BO204" s="128"/>
      <c r="BP204" s="128"/>
      <c r="BQ204" s="128"/>
      <c r="BR204" s="128"/>
      <c r="BS204" s="128"/>
      <c r="BT204" s="128"/>
      <c r="BU204" s="128"/>
      <c r="BV204" s="128"/>
      <c r="BW204" s="128"/>
      <c r="BX204" s="128"/>
      <c r="BY204" s="128"/>
      <c r="BZ204" s="128"/>
      <c r="CA204" s="128"/>
      <c r="CB204" s="128"/>
      <c r="CC204" s="128"/>
      <c r="CD204" s="128"/>
      <c r="CE204" s="128"/>
      <c r="CF204" s="128"/>
      <c r="CG204" s="128"/>
      <c r="CH204" s="128"/>
      <c r="CI204" s="128"/>
      <c r="CJ204" s="128"/>
      <c r="CK204" s="128"/>
      <c r="CL204" s="128"/>
      <c r="CM204" s="128"/>
      <c r="CN204" s="128"/>
      <c r="CO204" s="128"/>
      <c r="CP204" s="128"/>
      <c r="CQ204" s="128"/>
      <c r="CR204" s="128"/>
      <c r="CS204" s="128"/>
      <c r="CT204" s="128"/>
      <c r="CU204" s="128"/>
      <c r="CV204" s="128"/>
      <c r="CW204" s="128"/>
      <c r="CX204" s="128"/>
      <c r="CY204" s="128"/>
      <c r="CZ204" s="128"/>
      <c r="DA204" s="128"/>
      <c r="DB204" s="128"/>
      <c r="DC204" s="128"/>
      <c r="DD204" s="128"/>
      <c r="DE204" s="128"/>
      <c r="DF204" s="128"/>
      <c r="DG204" s="128"/>
      <c r="DH204" s="128"/>
      <c r="DI204" s="128"/>
      <c r="DJ204" s="128"/>
      <c r="DK204" s="128"/>
      <c r="DL204" s="128"/>
      <c r="DM204" s="128"/>
      <c r="DN204" s="128"/>
      <c r="DO204" s="128"/>
      <c r="DP204" s="128"/>
      <c r="DQ204" s="128"/>
      <c r="DR204" s="128"/>
      <c r="DS204" s="128"/>
      <c r="DT204" s="128"/>
      <c r="DU204" s="128"/>
      <c r="DV204" s="128"/>
      <c r="DW204" s="128"/>
      <c r="DX204" s="128"/>
      <c r="DY204" s="128"/>
      <c r="DZ204" s="128"/>
      <c r="EA204" s="128"/>
      <c r="EB204" s="128"/>
      <c r="EC204" s="128"/>
      <c r="ED204" s="128"/>
      <c r="EE204" s="128"/>
      <c r="EF204" s="128"/>
      <c r="EG204" s="128"/>
      <c r="EH204" s="128"/>
      <c r="EI204" s="128"/>
      <c r="EJ204" s="128"/>
      <c r="EK204" s="128"/>
      <c r="EL204" s="128"/>
      <c r="EM204" s="128"/>
      <c r="EN204" s="128"/>
      <c r="EO204" s="128"/>
      <c r="EP204" s="128"/>
      <c r="EQ204" s="128"/>
      <c r="ER204" s="128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  <c r="FJ204" s="128"/>
      <c r="FK204" s="128"/>
      <c r="FL204" s="128"/>
      <c r="FM204" s="128"/>
      <c r="FN204" s="128"/>
      <c r="FO204" s="128"/>
      <c r="FP204" s="128"/>
      <c r="FQ204" s="128"/>
      <c r="FR204" s="128"/>
      <c r="FS204" s="128"/>
      <c r="FT204" s="128"/>
      <c r="FU204" s="128"/>
      <c r="FV204" s="128"/>
      <c r="FW204" s="128"/>
      <c r="FX204" s="128"/>
      <c r="FY204" s="128"/>
      <c r="FZ204" s="128"/>
      <c r="GA204" s="128"/>
      <c r="GB204" s="128"/>
      <c r="GC204" s="128"/>
      <c r="GD204" s="128"/>
      <c r="GE204" s="128"/>
      <c r="GF204" s="128"/>
      <c r="GG204" s="128"/>
      <c r="GH204" s="128"/>
      <c r="GI204" s="128"/>
      <c r="GJ204" s="128"/>
    </row>
    <row r="205" spans="1:192" outlineLevel="1" collapsed="1" x14ac:dyDescent="0.35">
      <c r="A205" s="198"/>
      <c r="B205" s="198" t="s">
        <v>116</v>
      </c>
      <c r="C205" s="199"/>
      <c r="D205" s="200"/>
      <c r="E205" s="197"/>
      <c r="F205" s="197"/>
      <c r="G205" s="197"/>
      <c r="H205" s="197"/>
      <c r="I205" s="197"/>
      <c r="J205" s="197"/>
      <c r="K205" s="197"/>
      <c r="L205" s="197"/>
      <c r="M205" s="197"/>
      <c r="N205" s="197"/>
      <c r="O205" s="197"/>
      <c r="P205" s="197"/>
      <c r="Q205" s="197"/>
      <c r="R205" s="197"/>
      <c r="S205" s="197"/>
      <c r="T205" s="197"/>
      <c r="U205" s="197"/>
      <c r="V205" s="197"/>
      <c r="W205" s="197"/>
      <c r="X205" s="197"/>
      <c r="Y205" s="197"/>
      <c r="Z205" s="197"/>
      <c r="AA205" s="197"/>
      <c r="AB205" s="197"/>
      <c r="AC205" s="197"/>
      <c r="AD205" s="197"/>
      <c r="AE205" s="197"/>
      <c r="AF205" s="197"/>
      <c r="AG205" s="197"/>
      <c r="AH205" s="197"/>
      <c r="AI205" s="197"/>
      <c r="AJ205" s="197"/>
      <c r="AK205" s="197"/>
      <c r="AL205" s="197"/>
      <c r="AM205" s="197"/>
      <c r="AN205" s="197"/>
      <c r="AO205" s="197"/>
      <c r="AP205" s="197"/>
      <c r="AQ205" s="197"/>
      <c r="AR205" s="197"/>
      <c r="AS205" s="197"/>
      <c r="AT205" s="197"/>
      <c r="AU205" s="197"/>
      <c r="AV205" s="197"/>
      <c r="AW205" s="197"/>
      <c r="AX205" s="197"/>
      <c r="AY205" s="197"/>
      <c r="AZ205" s="197"/>
      <c r="BA205" s="197"/>
      <c r="BB205" s="197"/>
      <c r="BC205" s="197"/>
      <c r="BD205" s="197"/>
      <c r="BE205" s="197"/>
      <c r="BF205" s="197"/>
      <c r="BG205" s="197"/>
      <c r="BH205" s="197"/>
      <c r="BI205" s="197"/>
      <c r="BJ205" s="197"/>
      <c r="BK205" s="197"/>
      <c r="BL205" s="197"/>
      <c r="BM205" s="197"/>
      <c r="BN205" s="197"/>
      <c r="BO205" s="197"/>
      <c r="BP205" s="197"/>
      <c r="BQ205" s="197"/>
      <c r="BR205" s="197"/>
      <c r="BS205" s="197"/>
      <c r="BT205" s="197"/>
      <c r="BU205" s="197"/>
      <c r="BV205" s="197"/>
      <c r="BW205" s="197"/>
      <c r="BX205" s="197"/>
      <c r="BY205" s="197"/>
      <c r="BZ205" s="197"/>
      <c r="CA205" s="197"/>
      <c r="CB205" s="197"/>
      <c r="CC205" s="197"/>
      <c r="CD205" s="197"/>
      <c r="CE205" s="197"/>
      <c r="CF205" s="197"/>
      <c r="CG205" s="197"/>
      <c r="CH205" s="197"/>
      <c r="CI205" s="197"/>
      <c r="CJ205" s="197"/>
      <c r="CK205" s="197"/>
      <c r="CL205" s="197"/>
      <c r="CM205" s="197"/>
      <c r="CN205" s="197"/>
      <c r="CO205" s="197"/>
      <c r="CP205" s="197"/>
      <c r="CQ205" s="197"/>
      <c r="CR205" s="197"/>
      <c r="CS205" s="197"/>
      <c r="CT205" s="197"/>
      <c r="CU205" s="197"/>
      <c r="CV205" s="197"/>
      <c r="CW205" s="197"/>
      <c r="CX205" s="197"/>
      <c r="CY205" s="197"/>
      <c r="CZ205" s="197"/>
      <c r="DA205" s="197"/>
      <c r="DB205" s="197"/>
      <c r="DC205" s="197"/>
      <c r="DD205" s="197"/>
      <c r="DE205" s="197"/>
      <c r="DF205" s="197"/>
      <c r="DG205" s="197"/>
      <c r="DH205" s="197"/>
      <c r="DI205" s="197"/>
      <c r="DJ205" s="197"/>
      <c r="DK205" s="197"/>
      <c r="DL205" s="197"/>
      <c r="DM205" s="197"/>
      <c r="DN205" s="197"/>
      <c r="DO205" s="197"/>
      <c r="DP205" s="197"/>
      <c r="DQ205" s="197"/>
      <c r="DR205" s="197"/>
      <c r="DS205" s="197"/>
      <c r="DT205" s="197"/>
      <c r="DU205" s="197"/>
      <c r="DV205" s="197"/>
      <c r="DW205" s="197"/>
      <c r="DX205" s="197"/>
      <c r="DY205" s="197"/>
      <c r="DZ205" s="197"/>
      <c r="EA205" s="197"/>
      <c r="EB205" s="197"/>
      <c r="EC205" s="197"/>
      <c r="ED205" s="197"/>
      <c r="EE205" s="197"/>
      <c r="EF205" s="197"/>
      <c r="EG205" s="197"/>
      <c r="EH205" s="197"/>
      <c r="EI205" s="197"/>
      <c r="EJ205" s="197"/>
      <c r="EK205" s="197"/>
      <c r="EL205" s="197"/>
      <c r="EM205" s="197"/>
      <c r="EN205" s="197"/>
      <c r="EO205" s="197"/>
      <c r="EP205" s="197"/>
      <c r="EQ205" s="197"/>
      <c r="ER205" s="197"/>
      <c r="ES205" s="197"/>
      <c r="ET205" s="197"/>
      <c r="EU205" s="197"/>
      <c r="EV205" s="197"/>
      <c r="EW205" s="197"/>
      <c r="EX205" s="197"/>
      <c r="EY205" s="197"/>
      <c r="EZ205" s="197"/>
      <c r="FA205" s="197"/>
      <c r="FB205" s="197"/>
      <c r="FC205" s="197"/>
      <c r="FD205" s="197"/>
      <c r="FE205" s="197"/>
      <c r="FF205" s="197"/>
      <c r="FG205" s="197"/>
      <c r="FH205" s="197"/>
      <c r="FI205" s="197"/>
      <c r="FJ205" s="197"/>
      <c r="FK205" s="197"/>
      <c r="FL205" s="197"/>
      <c r="FM205" s="197"/>
      <c r="FN205" s="197"/>
      <c r="FO205" s="197"/>
      <c r="FP205" s="197"/>
      <c r="FQ205" s="197"/>
      <c r="FR205" s="197"/>
      <c r="FS205" s="197"/>
      <c r="FT205" s="197"/>
      <c r="FU205" s="197"/>
      <c r="FV205" s="197"/>
      <c r="FW205" s="197"/>
      <c r="FX205" s="197"/>
      <c r="FY205" s="197"/>
      <c r="FZ205" s="197"/>
      <c r="GA205" s="197"/>
      <c r="GB205" s="197"/>
      <c r="GC205" s="197"/>
      <c r="GD205" s="197"/>
      <c r="GE205" s="197"/>
      <c r="GF205" s="197"/>
      <c r="GG205" s="197"/>
      <c r="GH205" s="197"/>
      <c r="GI205" s="197"/>
      <c r="GJ205" s="197"/>
    </row>
    <row r="206" spans="1:192" hidden="1" outlineLevel="2" x14ac:dyDescent="0.35">
      <c r="A206" s="46"/>
      <c r="B206" s="46"/>
      <c r="C206" s="29"/>
      <c r="D206" s="30"/>
      <c r="E206" s="68" t="str">
        <f xml:space="preserve"> InpC!E$144</f>
        <v>Number of periods in a year</v>
      </c>
      <c r="F206" s="68">
        <f xml:space="preserve"> InpC!F$144</f>
        <v>4</v>
      </c>
      <c r="G206" s="68" t="str">
        <f xml:space="preserve"> InpC!G$144</f>
        <v>periods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</row>
    <row r="207" spans="1:192" hidden="1" outlineLevel="2" x14ac:dyDescent="0.35">
      <c r="A207" s="46"/>
      <c r="B207" s="46"/>
      <c r="C207" s="29"/>
      <c r="D207" s="30"/>
      <c r="E207" s="26" t="str">
        <f t="shared" ref="E207:AJ207" si="441" xml:space="preserve"> E$164</f>
        <v>End of financial year flag</v>
      </c>
      <c r="F207" s="26">
        <f t="shared" si="441"/>
        <v>0</v>
      </c>
      <c r="G207" s="26">
        <f t="shared" si="441"/>
        <v>0</v>
      </c>
      <c r="H207" s="26">
        <f t="shared" si="441"/>
        <v>0</v>
      </c>
      <c r="I207" s="26">
        <f t="shared" si="441"/>
        <v>0</v>
      </c>
      <c r="J207" s="26">
        <f t="shared" si="441"/>
        <v>0</v>
      </c>
      <c r="K207" s="26">
        <f t="shared" si="441"/>
        <v>0</v>
      </c>
      <c r="L207" s="26">
        <f t="shared" si="441"/>
        <v>0</v>
      </c>
      <c r="M207" s="26">
        <f t="shared" si="441"/>
        <v>0</v>
      </c>
      <c r="N207" s="26">
        <f t="shared" si="441"/>
        <v>0</v>
      </c>
      <c r="O207" s="26">
        <f t="shared" si="441"/>
        <v>0</v>
      </c>
      <c r="P207" s="26">
        <f t="shared" si="441"/>
        <v>0</v>
      </c>
      <c r="Q207" s="26">
        <f t="shared" si="441"/>
        <v>0</v>
      </c>
      <c r="R207" s="26">
        <f t="shared" si="441"/>
        <v>0</v>
      </c>
      <c r="S207" s="26">
        <f t="shared" si="441"/>
        <v>0</v>
      </c>
      <c r="T207" s="26">
        <f t="shared" si="441"/>
        <v>0</v>
      </c>
      <c r="U207" s="26">
        <f t="shared" si="441"/>
        <v>1</v>
      </c>
      <c r="V207" s="26">
        <f t="shared" si="441"/>
        <v>0</v>
      </c>
      <c r="W207" s="26">
        <f t="shared" si="441"/>
        <v>0</v>
      </c>
      <c r="X207" s="26">
        <f t="shared" si="441"/>
        <v>0</v>
      </c>
      <c r="Y207" s="26">
        <f t="shared" si="441"/>
        <v>0</v>
      </c>
      <c r="Z207" s="26">
        <f t="shared" si="441"/>
        <v>0</v>
      </c>
      <c r="AA207" s="26">
        <f t="shared" si="441"/>
        <v>0</v>
      </c>
      <c r="AB207" s="26">
        <f t="shared" si="441"/>
        <v>0</v>
      </c>
      <c r="AC207" s="26">
        <f t="shared" si="441"/>
        <v>0</v>
      </c>
      <c r="AD207" s="26">
        <f t="shared" si="441"/>
        <v>0</v>
      </c>
      <c r="AE207" s="26">
        <f t="shared" si="441"/>
        <v>0</v>
      </c>
      <c r="AF207" s="26">
        <f t="shared" si="441"/>
        <v>0</v>
      </c>
      <c r="AG207" s="26">
        <f t="shared" si="441"/>
        <v>1</v>
      </c>
      <c r="AH207" s="26">
        <f t="shared" si="441"/>
        <v>0</v>
      </c>
      <c r="AI207" s="26">
        <f t="shared" si="441"/>
        <v>0</v>
      </c>
      <c r="AJ207" s="26">
        <f t="shared" si="441"/>
        <v>0</v>
      </c>
      <c r="AK207" s="26">
        <f t="shared" ref="AK207:BP207" si="442" xml:space="preserve"> AK$164</f>
        <v>0</v>
      </c>
      <c r="AL207" s="26">
        <f t="shared" si="442"/>
        <v>0</v>
      </c>
      <c r="AM207" s="26">
        <f t="shared" si="442"/>
        <v>0</v>
      </c>
      <c r="AN207" s="26">
        <f t="shared" si="442"/>
        <v>0</v>
      </c>
      <c r="AO207" s="26">
        <f t="shared" si="442"/>
        <v>0</v>
      </c>
      <c r="AP207" s="26">
        <f t="shared" si="442"/>
        <v>0</v>
      </c>
      <c r="AQ207" s="26">
        <f t="shared" si="442"/>
        <v>0</v>
      </c>
      <c r="AR207" s="26">
        <f t="shared" si="442"/>
        <v>0</v>
      </c>
      <c r="AS207" s="26">
        <f t="shared" si="442"/>
        <v>1</v>
      </c>
      <c r="AT207" s="26">
        <f t="shared" si="442"/>
        <v>0</v>
      </c>
      <c r="AU207" s="26">
        <f t="shared" si="442"/>
        <v>0</v>
      </c>
      <c r="AV207" s="26">
        <f t="shared" si="442"/>
        <v>0</v>
      </c>
      <c r="AW207" s="26">
        <f t="shared" si="442"/>
        <v>0</v>
      </c>
      <c r="AX207" s="26">
        <f t="shared" si="442"/>
        <v>0</v>
      </c>
      <c r="AY207" s="26">
        <f t="shared" si="442"/>
        <v>0</v>
      </c>
      <c r="AZ207" s="26">
        <f t="shared" si="442"/>
        <v>0</v>
      </c>
      <c r="BA207" s="26">
        <f t="shared" si="442"/>
        <v>0</v>
      </c>
      <c r="BB207" s="26">
        <f t="shared" si="442"/>
        <v>0</v>
      </c>
      <c r="BC207" s="26">
        <f t="shared" si="442"/>
        <v>0</v>
      </c>
      <c r="BD207" s="26">
        <f t="shared" si="442"/>
        <v>0</v>
      </c>
      <c r="BE207" s="26">
        <f t="shared" si="442"/>
        <v>1</v>
      </c>
      <c r="BF207" s="26">
        <f t="shared" si="442"/>
        <v>0</v>
      </c>
      <c r="BG207" s="26">
        <f t="shared" si="442"/>
        <v>0</v>
      </c>
      <c r="BH207" s="26">
        <f t="shared" si="442"/>
        <v>0</v>
      </c>
      <c r="BI207" s="26">
        <f t="shared" si="442"/>
        <v>1</v>
      </c>
      <c r="BJ207" s="26">
        <f t="shared" si="442"/>
        <v>0</v>
      </c>
      <c r="BK207" s="26">
        <f t="shared" si="442"/>
        <v>0</v>
      </c>
      <c r="BL207" s="26">
        <f t="shared" si="442"/>
        <v>0</v>
      </c>
      <c r="BM207" s="26">
        <f t="shared" si="442"/>
        <v>1</v>
      </c>
      <c r="BN207" s="26">
        <f t="shared" si="442"/>
        <v>0</v>
      </c>
      <c r="BO207" s="26">
        <f t="shared" si="442"/>
        <v>0</v>
      </c>
      <c r="BP207" s="26">
        <f t="shared" si="442"/>
        <v>0</v>
      </c>
      <c r="BQ207" s="26">
        <f t="shared" ref="BQ207:CV207" si="443" xml:space="preserve"> BQ$164</f>
        <v>1</v>
      </c>
      <c r="BR207" s="26">
        <f t="shared" si="443"/>
        <v>0</v>
      </c>
      <c r="BS207" s="26">
        <f t="shared" si="443"/>
        <v>0</v>
      </c>
      <c r="BT207" s="26">
        <f t="shared" si="443"/>
        <v>0</v>
      </c>
      <c r="BU207" s="26">
        <f t="shared" si="443"/>
        <v>1</v>
      </c>
      <c r="BV207" s="26">
        <f t="shared" si="443"/>
        <v>0</v>
      </c>
      <c r="BW207" s="26">
        <f t="shared" si="443"/>
        <v>0</v>
      </c>
      <c r="BX207" s="26">
        <f t="shared" si="443"/>
        <v>0</v>
      </c>
      <c r="BY207" s="26">
        <f t="shared" si="443"/>
        <v>1</v>
      </c>
      <c r="BZ207" s="26">
        <f t="shared" si="443"/>
        <v>0</v>
      </c>
      <c r="CA207" s="26">
        <f t="shared" si="443"/>
        <v>0</v>
      </c>
      <c r="CB207" s="26">
        <f t="shared" si="443"/>
        <v>0</v>
      </c>
      <c r="CC207" s="26">
        <f t="shared" si="443"/>
        <v>1</v>
      </c>
      <c r="CD207" s="26">
        <f t="shared" si="443"/>
        <v>0</v>
      </c>
      <c r="CE207" s="26">
        <f t="shared" si="443"/>
        <v>0</v>
      </c>
      <c r="CF207" s="26">
        <f t="shared" si="443"/>
        <v>0</v>
      </c>
      <c r="CG207" s="26">
        <f t="shared" si="443"/>
        <v>1</v>
      </c>
      <c r="CH207" s="26">
        <f t="shared" si="443"/>
        <v>0</v>
      </c>
      <c r="CI207" s="26">
        <f t="shared" si="443"/>
        <v>0</v>
      </c>
      <c r="CJ207" s="26">
        <f t="shared" si="443"/>
        <v>0</v>
      </c>
      <c r="CK207" s="26">
        <f t="shared" si="443"/>
        <v>1</v>
      </c>
      <c r="CL207" s="26">
        <f t="shared" si="443"/>
        <v>0</v>
      </c>
      <c r="CM207" s="26">
        <f t="shared" si="443"/>
        <v>0</v>
      </c>
      <c r="CN207" s="26">
        <f t="shared" si="443"/>
        <v>0</v>
      </c>
      <c r="CO207" s="26">
        <f t="shared" si="443"/>
        <v>1</v>
      </c>
      <c r="CP207" s="26">
        <f t="shared" si="443"/>
        <v>0</v>
      </c>
      <c r="CQ207" s="26">
        <f t="shared" si="443"/>
        <v>0</v>
      </c>
      <c r="CR207" s="26">
        <f t="shared" si="443"/>
        <v>0</v>
      </c>
      <c r="CS207" s="26">
        <f t="shared" si="443"/>
        <v>1</v>
      </c>
      <c r="CT207" s="26">
        <f t="shared" si="443"/>
        <v>0</v>
      </c>
      <c r="CU207" s="26">
        <f t="shared" si="443"/>
        <v>0</v>
      </c>
      <c r="CV207" s="26">
        <f t="shared" si="443"/>
        <v>0</v>
      </c>
      <c r="CW207" s="26">
        <f t="shared" ref="CW207:EB207" si="444" xml:space="preserve"> CW$164</f>
        <v>1</v>
      </c>
      <c r="CX207" s="26">
        <f t="shared" si="444"/>
        <v>0</v>
      </c>
      <c r="CY207" s="26">
        <f t="shared" si="444"/>
        <v>0</v>
      </c>
      <c r="CZ207" s="26">
        <f t="shared" si="444"/>
        <v>0</v>
      </c>
      <c r="DA207" s="26">
        <f t="shared" si="444"/>
        <v>1</v>
      </c>
      <c r="DB207" s="26">
        <f t="shared" si="444"/>
        <v>0</v>
      </c>
      <c r="DC207" s="26">
        <f t="shared" si="444"/>
        <v>0</v>
      </c>
      <c r="DD207" s="26">
        <f t="shared" si="444"/>
        <v>0</v>
      </c>
      <c r="DE207" s="26">
        <f t="shared" si="444"/>
        <v>1</v>
      </c>
      <c r="DF207" s="26">
        <f t="shared" si="444"/>
        <v>0</v>
      </c>
      <c r="DG207" s="26">
        <f t="shared" si="444"/>
        <v>0</v>
      </c>
      <c r="DH207" s="26">
        <f t="shared" si="444"/>
        <v>0</v>
      </c>
      <c r="DI207" s="26">
        <f t="shared" si="444"/>
        <v>1</v>
      </c>
      <c r="DJ207" s="26">
        <f t="shared" si="444"/>
        <v>0</v>
      </c>
      <c r="DK207" s="26">
        <f t="shared" si="444"/>
        <v>0</v>
      </c>
      <c r="DL207" s="26">
        <f t="shared" si="444"/>
        <v>0</v>
      </c>
      <c r="DM207" s="26">
        <f t="shared" si="444"/>
        <v>1</v>
      </c>
      <c r="DN207" s="26">
        <f t="shared" si="444"/>
        <v>0</v>
      </c>
      <c r="DO207" s="26">
        <f t="shared" si="444"/>
        <v>0</v>
      </c>
      <c r="DP207" s="26">
        <f t="shared" si="444"/>
        <v>0</v>
      </c>
      <c r="DQ207" s="26">
        <f t="shared" si="444"/>
        <v>1</v>
      </c>
      <c r="DR207" s="26">
        <f t="shared" si="444"/>
        <v>0</v>
      </c>
      <c r="DS207" s="26">
        <f t="shared" si="444"/>
        <v>0</v>
      </c>
      <c r="DT207" s="26">
        <f t="shared" si="444"/>
        <v>0</v>
      </c>
      <c r="DU207" s="26">
        <f t="shared" si="444"/>
        <v>1</v>
      </c>
      <c r="DV207" s="26">
        <f t="shared" si="444"/>
        <v>0</v>
      </c>
      <c r="DW207" s="26">
        <f t="shared" si="444"/>
        <v>0</v>
      </c>
      <c r="DX207" s="26">
        <f t="shared" si="444"/>
        <v>0</v>
      </c>
      <c r="DY207" s="26">
        <f t="shared" si="444"/>
        <v>1</v>
      </c>
      <c r="DZ207" s="26">
        <f t="shared" si="444"/>
        <v>0</v>
      </c>
      <c r="EA207" s="26">
        <f t="shared" si="444"/>
        <v>0</v>
      </c>
      <c r="EB207" s="26">
        <f t="shared" si="444"/>
        <v>0</v>
      </c>
      <c r="EC207" s="26">
        <f t="shared" ref="EC207:FH207" si="445" xml:space="preserve"> EC$164</f>
        <v>1</v>
      </c>
      <c r="ED207" s="26">
        <f t="shared" si="445"/>
        <v>0</v>
      </c>
      <c r="EE207" s="26">
        <f t="shared" si="445"/>
        <v>0</v>
      </c>
      <c r="EF207" s="26">
        <f t="shared" si="445"/>
        <v>0</v>
      </c>
      <c r="EG207" s="26">
        <f t="shared" si="445"/>
        <v>1</v>
      </c>
      <c r="EH207" s="26">
        <f t="shared" si="445"/>
        <v>0</v>
      </c>
      <c r="EI207" s="26">
        <f t="shared" si="445"/>
        <v>0</v>
      </c>
      <c r="EJ207" s="26">
        <f t="shared" si="445"/>
        <v>0</v>
      </c>
      <c r="EK207" s="26">
        <f t="shared" si="445"/>
        <v>1</v>
      </c>
      <c r="EL207" s="26">
        <f t="shared" si="445"/>
        <v>0</v>
      </c>
      <c r="EM207" s="26">
        <f t="shared" si="445"/>
        <v>0</v>
      </c>
      <c r="EN207" s="26">
        <f t="shared" si="445"/>
        <v>0</v>
      </c>
      <c r="EO207" s="26">
        <f t="shared" si="445"/>
        <v>1</v>
      </c>
      <c r="EP207" s="26">
        <f t="shared" si="445"/>
        <v>0</v>
      </c>
      <c r="EQ207" s="26">
        <f t="shared" si="445"/>
        <v>0</v>
      </c>
      <c r="ER207" s="26">
        <f t="shared" si="445"/>
        <v>0</v>
      </c>
      <c r="ES207" s="26">
        <f t="shared" si="445"/>
        <v>1</v>
      </c>
      <c r="ET207" s="26">
        <f t="shared" si="445"/>
        <v>0</v>
      </c>
      <c r="EU207" s="26">
        <f t="shared" si="445"/>
        <v>0</v>
      </c>
      <c r="EV207" s="26">
        <f t="shared" si="445"/>
        <v>0</v>
      </c>
      <c r="EW207" s="26">
        <f t="shared" si="445"/>
        <v>1</v>
      </c>
      <c r="EX207" s="26">
        <f t="shared" si="445"/>
        <v>0</v>
      </c>
      <c r="EY207" s="26">
        <f t="shared" si="445"/>
        <v>0</v>
      </c>
      <c r="EZ207" s="26">
        <f t="shared" si="445"/>
        <v>0</v>
      </c>
      <c r="FA207" s="26">
        <f t="shared" si="445"/>
        <v>1</v>
      </c>
      <c r="FB207" s="26">
        <f t="shared" si="445"/>
        <v>0</v>
      </c>
      <c r="FC207" s="26">
        <f t="shared" si="445"/>
        <v>0</v>
      </c>
      <c r="FD207" s="26">
        <f t="shared" si="445"/>
        <v>0</v>
      </c>
      <c r="FE207" s="26">
        <f t="shared" si="445"/>
        <v>1</v>
      </c>
      <c r="FF207" s="26">
        <f t="shared" si="445"/>
        <v>0</v>
      </c>
      <c r="FG207" s="26">
        <f t="shared" si="445"/>
        <v>0</v>
      </c>
      <c r="FH207" s="26">
        <f t="shared" si="445"/>
        <v>0</v>
      </c>
      <c r="FI207" s="26">
        <f t="shared" ref="FI207:GJ207" si="446" xml:space="preserve"> FI$164</f>
        <v>1</v>
      </c>
      <c r="FJ207" s="26">
        <f t="shared" si="446"/>
        <v>0</v>
      </c>
      <c r="FK207" s="26">
        <f t="shared" si="446"/>
        <v>0</v>
      </c>
      <c r="FL207" s="26">
        <f t="shared" si="446"/>
        <v>0</v>
      </c>
      <c r="FM207" s="26">
        <f t="shared" si="446"/>
        <v>1</v>
      </c>
      <c r="FN207" s="26">
        <f t="shared" si="446"/>
        <v>0</v>
      </c>
      <c r="FO207" s="26">
        <f t="shared" si="446"/>
        <v>0</v>
      </c>
      <c r="FP207" s="26">
        <f t="shared" si="446"/>
        <v>0</v>
      </c>
      <c r="FQ207" s="26">
        <f t="shared" si="446"/>
        <v>1</v>
      </c>
      <c r="FR207" s="26">
        <f t="shared" si="446"/>
        <v>0</v>
      </c>
      <c r="FS207" s="26">
        <f t="shared" si="446"/>
        <v>0</v>
      </c>
      <c r="FT207" s="26">
        <f t="shared" si="446"/>
        <v>0</v>
      </c>
      <c r="FU207" s="26">
        <f t="shared" si="446"/>
        <v>1</v>
      </c>
      <c r="FV207" s="26">
        <f t="shared" si="446"/>
        <v>0</v>
      </c>
      <c r="FW207" s="26">
        <f t="shared" si="446"/>
        <v>0</v>
      </c>
      <c r="FX207" s="26">
        <f t="shared" si="446"/>
        <v>0</v>
      </c>
      <c r="FY207" s="26">
        <f t="shared" si="446"/>
        <v>1</v>
      </c>
      <c r="FZ207" s="26">
        <f t="shared" si="446"/>
        <v>0</v>
      </c>
      <c r="GA207" s="26">
        <f t="shared" si="446"/>
        <v>0</v>
      </c>
      <c r="GB207" s="26">
        <f t="shared" si="446"/>
        <v>0</v>
      </c>
      <c r="GC207" s="26">
        <f t="shared" si="446"/>
        <v>1</v>
      </c>
      <c r="GD207" s="26">
        <f t="shared" si="446"/>
        <v>0</v>
      </c>
      <c r="GE207" s="26">
        <f t="shared" si="446"/>
        <v>0</v>
      </c>
      <c r="GF207" s="26">
        <f t="shared" si="446"/>
        <v>0</v>
      </c>
      <c r="GG207" s="26">
        <f t="shared" si="446"/>
        <v>1</v>
      </c>
      <c r="GH207" s="26">
        <f t="shared" si="446"/>
        <v>0</v>
      </c>
      <c r="GI207" s="26">
        <f t="shared" si="446"/>
        <v>0</v>
      </c>
      <c r="GJ207" s="26">
        <f t="shared" si="446"/>
        <v>0</v>
      </c>
    </row>
    <row r="208" spans="1:192" hidden="1" outlineLevel="2" x14ac:dyDescent="0.35">
      <c r="A208" s="46"/>
      <c r="B208" s="46"/>
      <c r="C208" s="29"/>
      <c r="D208" s="30"/>
      <c r="E208" s="26" t="str">
        <f t="shared" ref="E208:AJ208" si="447" xml:space="preserve"> E$90</f>
        <v>Operating period flag</v>
      </c>
      <c r="F208" s="26">
        <f t="shared" si="447"/>
        <v>0</v>
      </c>
      <c r="G208" s="26" t="str">
        <f t="shared" si="447"/>
        <v>flag</v>
      </c>
      <c r="H208" s="26">
        <f t="shared" si="447"/>
        <v>100</v>
      </c>
      <c r="I208" s="26">
        <f t="shared" si="447"/>
        <v>0</v>
      </c>
      <c r="J208" s="26">
        <f t="shared" si="447"/>
        <v>0</v>
      </c>
      <c r="K208" s="26">
        <f t="shared" si="447"/>
        <v>0</v>
      </c>
      <c r="L208" s="26">
        <f t="shared" si="447"/>
        <v>0</v>
      </c>
      <c r="M208" s="26">
        <f t="shared" si="447"/>
        <v>0</v>
      </c>
      <c r="N208" s="26">
        <f t="shared" si="447"/>
        <v>0</v>
      </c>
      <c r="O208" s="26">
        <f t="shared" si="447"/>
        <v>0</v>
      </c>
      <c r="P208" s="26">
        <f t="shared" si="447"/>
        <v>0</v>
      </c>
      <c r="Q208" s="26">
        <f t="shared" si="447"/>
        <v>0</v>
      </c>
      <c r="R208" s="26">
        <f t="shared" si="447"/>
        <v>0</v>
      </c>
      <c r="S208" s="26">
        <f t="shared" si="447"/>
        <v>0</v>
      </c>
      <c r="T208" s="26">
        <f t="shared" si="447"/>
        <v>0</v>
      </c>
      <c r="U208" s="26">
        <f t="shared" si="447"/>
        <v>0</v>
      </c>
      <c r="V208" s="26">
        <f t="shared" si="447"/>
        <v>0</v>
      </c>
      <c r="W208" s="26">
        <f t="shared" si="447"/>
        <v>0</v>
      </c>
      <c r="X208" s="26">
        <f t="shared" si="447"/>
        <v>0</v>
      </c>
      <c r="Y208" s="26">
        <f t="shared" si="447"/>
        <v>0</v>
      </c>
      <c r="Z208" s="26">
        <f t="shared" si="447"/>
        <v>0</v>
      </c>
      <c r="AA208" s="26">
        <f t="shared" si="447"/>
        <v>0</v>
      </c>
      <c r="AB208" s="26">
        <f t="shared" si="447"/>
        <v>0</v>
      </c>
      <c r="AC208" s="26">
        <f t="shared" si="447"/>
        <v>0</v>
      </c>
      <c r="AD208" s="26">
        <f t="shared" si="447"/>
        <v>0</v>
      </c>
      <c r="AE208" s="26">
        <f t="shared" si="447"/>
        <v>0</v>
      </c>
      <c r="AF208" s="26">
        <f t="shared" si="447"/>
        <v>0</v>
      </c>
      <c r="AG208" s="26">
        <f t="shared" si="447"/>
        <v>0</v>
      </c>
      <c r="AH208" s="26">
        <f t="shared" si="447"/>
        <v>0</v>
      </c>
      <c r="AI208" s="26">
        <f t="shared" si="447"/>
        <v>0</v>
      </c>
      <c r="AJ208" s="26">
        <f t="shared" si="447"/>
        <v>0</v>
      </c>
      <c r="AK208" s="26">
        <f t="shared" ref="AK208:BP208" si="448" xml:space="preserve"> AK$90</f>
        <v>0</v>
      </c>
      <c r="AL208" s="26">
        <f t="shared" si="448"/>
        <v>0</v>
      </c>
      <c r="AM208" s="26">
        <f t="shared" si="448"/>
        <v>0</v>
      </c>
      <c r="AN208" s="26">
        <f t="shared" si="448"/>
        <v>0</v>
      </c>
      <c r="AO208" s="26">
        <f t="shared" si="448"/>
        <v>0</v>
      </c>
      <c r="AP208" s="26">
        <f t="shared" si="448"/>
        <v>0</v>
      </c>
      <c r="AQ208" s="26">
        <f t="shared" si="448"/>
        <v>0</v>
      </c>
      <c r="AR208" s="26">
        <f t="shared" si="448"/>
        <v>0</v>
      </c>
      <c r="AS208" s="26">
        <f t="shared" si="448"/>
        <v>0</v>
      </c>
      <c r="AT208" s="26">
        <f t="shared" si="448"/>
        <v>0</v>
      </c>
      <c r="AU208" s="26">
        <f t="shared" si="448"/>
        <v>0</v>
      </c>
      <c r="AV208" s="26">
        <f t="shared" si="448"/>
        <v>0</v>
      </c>
      <c r="AW208" s="26">
        <f t="shared" si="448"/>
        <v>0</v>
      </c>
      <c r="AX208" s="26">
        <f t="shared" si="448"/>
        <v>0</v>
      </c>
      <c r="AY208" s="26">
        <f t="shared" si="448"/>
        <v>0</v>
      </c>
      <c r="AZ208" s="26">
        <f t="shared" si="448"/>
        <v>0</v>
      </c>
      <c r="BA208" s="26">
        <f t="shared" si="448"/>
        <v>0</v>
      </c>
      <c r="BB208" s="26">
        <f t="shared" si="448"/>
        <v>0</v>
      </c>
      <c r="BC208" s="26">
        <f t="shared" si="448"/>
        <v>0</v>
      </c>
      <c r="BD208" s="26">
        <f t="shared" si="448"/>
        <v>0</v>
      </c>
      <c r="BE208" s="26">
        <f t="shared" si="448"/>
        <v>0</v>
      </c>
      <c r="BF208" s="26">
        <f t="shared" si="448"/>
        <v>1</v>
      </c>
      <c r="BG208" s="26">
        <f t="shared" si="448"/>
        <v>1</v>
      </c>
      <c r="BH208" s="26">
        <f t="shared" si="448"/>
        <v>1</v>
      </c>
      <c r="BI208" s="26">
        <f t="shared" si="448"/>
        <v>1</v>
      </c>
      <c r="BJ208" s="26">
        <f t="shared" si="448"/>
        <v>1</v>
      </c>
      <c r="BK208" s="26">
        <f t="shared" si="448"/>
        <v>1</v>
      </c>
      <c r="BL208" s="26">
        <f t="shared" si="448"/>
        <v>1</v>
      </c>
      <c r="BM208" s="26">
        <f t="shared" si="448"/>
        <v>1</v>
      </c>
      <c r="BN208" s="26">
        <f t="shared" si="448"/>
        <v>1</v>
      </c>
      <c r="BO208" s="26">
        <f t="shared" si="448"/>
        <v>1</v>
      </c>
      <c r="BP208" s="26">
        <f t="shared" si="448"/>
        <v>1</v>
      </c>
      <c r="BQ208" s="26">
        <f t="shared" ref="BQ208:CV208" si="449" xml:space="preserve"> BQ$90</f>
        <v>1</v>
      </c>
      <c r="BR208" s="26">
        <f t="shared" si="449"/>
        <v>1</v>
      </c>
      <c r="BS208" s="26">
        <f t="shared" si="449"/>
        <v>1</v>
      </c>
      <c r="BT208" s="26">
        <f t="shared" si="449"/>
        <v>1</v>
      </c>
      <c r="BU208" s="26">
        <f t="shared" si="449"/>
        <v>1</v>
      </c>
      <c r="BV208" s="26">
        <f t="shared" si="449"/>
        <v>1</v>
      </c>
      <c r="BW208" s="26">
        <f t="shared" si="449"/>
        <v>1</v>
      </c>
      <c r="BX208" s="26">
        <f t="shared" si="449"/>
        <v>1</v>
      </c>
      <c r="BY208" s="26">
        <f t="shared" si="449"/>
        <v>1</v>
      </c>
      <c r="BZ208" s="26">
        <f t="shared" si="449"/>
        <v>1</v>
      </c>
      <c r="CA208" s="26">
        <f t="shared" si="449"/>
        <v>1</v>
      </c>
      <c r="CB208" s="26">
        <f t="shared" si="449"/>
        <v>1</v>
      </c>
      <c r="CC208" s="26">
        <f t="shared" si="449"/>
        <v>1</v>
      </c>
      <c r="CD208" s="26">
        <f t="shared" si="449"/>
        <v>1</v>
      </c>
      <c r="CE208" s="26">
        <f t="shared" si="449"/>
        <v>1</v>
      </c>
      <c r="CF208" s="26">
        <f t="shared" si="449"/>
        <v>1</v>
      </c>
      <c r="CG208" s="26">
        <f t="shared" si="449"/>
        <v>1</v>
      </c>
      <c r="CH208" s="26">
        <f t="shared" si="449"/>
        <v>1</v>
      </c>
      <c r="CI208" s="26">
        <f t="shared" si="449"/>
        <v>1</v>
      </c>
      <c r="CJ208" s="26">
        <f t="shared" si="449"/>
        <v>1</v>
      </c>
      <c r="CK208" s="26">
        <f t="shared" si="449"/>
        <v>1</v>
      </c>
      <c r="CL208" s="26">
        <f t="shared" si="449"/>
        <v>1</v>
      </c>
      <c r="CM208" s="26">
        <f t="shared" si="449"/>
        <v>1</v>
      </c>
      <c r="CN208" s="26">
        <f t="shared" si="449"/>
        <v>1</v>
      </c>
      <c r="CO208" s="26">
        <f t="shared" si="449"/>
        <v>1</v>
      </c>
      <c r="CP208" s="26">
        <f t="shared" si="449"/>
        <v>1</v>
      </c>
      <c r="CQ208" s="26">
        <f t="shared" si="449"/>
        <v>1</v>
      </c>
      <c r="CR208" s="26">
        <f t="shared" si="449"/>
        <v>1</v>
      </c>
      <c r="CS208" s="26">
        <f t="shared" si="449"/>
        <v>1</v>
      </c>
      <c r="CT208" s="26">
        <f t="shared" si="449"/>
        <v>1</v>
      </c>
      <c r="CU208" s="26">
        <f t="shared" si="449"/>
        <v>1</v>
      </c>
      <c r="CV208" s="26">
        <f t="shared" si="449"/>
        <v>1</v>
      </c>
      <c r="CW208" s="26">
        <f t="shared" ref="CW208:EB208" si="450" xml:space="preserve"> CW$90</f>
        <v>1</v>
      </c>
      <c r="CX208" s="26">
        <f t="shared" si="450"/>
        <v>1</v>
      </c>
      <c r="CY208" s="26">
        <f t="shared" si="450"/>
        <v>1</v>
      </c>
      <c r="CZ208" s="26">
        <f t="shared" si="450"/>
        <v>1</v>
      </c>
      <c r="DA208" s="26">
        <f t="shared" si="450"/>
        <v>1</v>
      </c>
      <c r="DB208" s="26">
        <f t="shared" si="450"/>
        <v>1</v>
      </c>
      <c r="DC208" s="26">
        <f t="shared" si="450"/>
        <v>1</v>
      </c>
      <c r="DD208" s="26">
        <f t="shared" si="450"/>
        <v>1</v>
      </c>
      <c r="DE208" s="26">
        <f t="shared" si="450"/>
        <v>1</v>
      </c>
      <c r="DF208" s="26">
        <f t="shared" si="450"/>
        <v>1</v>
      </c>
      <c r="DG208" s="26">
        <f t="shared" si="450"/>
        <v>1</v>
      </c>
      <c r="DH208" s="26">
        <f t="shared" si="450"/>
        <v>1</v>
      </c>
      <c r="DI208" s="26">
        <f t="shared" si="450"/>
        <v>1</v>
      </c>
      <c r="DJ208" s="26">
        <f t="shared" si="450"/>
        <v>1</v>
      </c>
      <c r="DK208" s="26">
        <f t="shared" si="450"/>
        <v>1</v>
      </c>
      <c r="DL208" s="26">
        <f t="shared" si="450"/>
        <v>1</v>
      </c>
      <c r="DM208" s="26">
        <f t="shared" si="450"/>
        <v>1</v>
      </c>
      <c r="DN208" s="26">
        <f t="shared" si="450"/>
        <v>1</v>
      </c>
      <c r="DO208" s="26">
        <f t="shared" si="450"/>
        <v>1</v>
      </c>
      <c r="DP208" s="26">
        <f t="shared" si="450"/>
        <v>1</v>
      </c>
      <c r="DQ208" s="26">
        <f t="shared" si="450"/>
        <v>1</v>
      </c>
      <c r="DR208" s="26">
        <f t="shared" si="450"/>
        <v>1</v>
      </c>
      <c r="DS208" s="26">
        <f t="shared" si="450"/>
        <v>1</v>
      </c>
      <c r="DT208" s="26">
        <f t="shared" si="450"/>
        <v>1</v>
      </c>
      <c r="DU208" s="26">
        <f t="shared" si="450"/>
        <v>1</v>
      </c>
      <c r="DV208" s="26">
        <f t="shared" si="450"/>
        <v>1</v>
      </c>
      <c r="DW208" s="26">
        <f t="shared" si="450"/>
        <v>1</v>
      </c>
      <c r="DX208" s="26">
        <f t="shared" si="450"/>
        <v>1</v>
      </c>
      <c r="DY208" s="26">
        <f t="shared" si="450"/>
        <v>1</v>
      </c>
      <c r="DZ208" s="26">
        <f t="shared" si="450"/>
        <v>1</v>
      </c>
      <c r="EA208" s="26">
        <f t="shared" si="450"/>
        <v>1</v>
      </c>
      <c r="EB208" s="26">
        <f t="shared" si="450"/>
        <v>1</v>
      </c>
      <c r="EC208" s="26">
        <f t="shared" ref="EC208:FH208" si="451" xml:space="preserve"> EC$90</f>
        <v>1</v>
      </c>
      <c r="ED208" s="26">
        <f t="shared" si="451"/>
        <v>1</v>
      </c>
      <c r="EE208" s="26">
        <f t="shared" si="451"/>
        <v>1</v>
      </c>
      <c r="EF208" s="26">
        <f t="shared" si="451"/>
        <v>1</v>
      </c>
      <c r="EG208" s="26">
        <f t="shared" si="451"/>
        <v>1</v>
      </c>
      <c r="EH208" s="26">
        <f t="shared" si="451"/>
        <v>1</v>
      </c>
      <c r="EI208" s="26">
        <f t="shared" si="451"/>
        <v>1</v>
      </c>
      <c r="EJ208" s="26">
        <f t="shared" si="451"/>
        <v>1</v>
      </c>
      <c r="EK208" s="26">
        <f t="shared" si="451"/>
        <v>1</v>
      </c>
      <c r="EL208" s="26">
        <f t="shared" si="451"/>
        <v>1</v>
      </c>
      <c r="EM208" s="26">
        <f t="shared" si="451"/>
        <v>1</v>
      </c>
      <c r="EN208" s="26">
        <f t="shared" si="451"/>
        <v>1</v>
      </c>
      <c r="EO208" s="26">
        <f t="shared" si="451"/>
        <v>1</v>
      </c>
      <c r="EP208" s="26">
        <f t="shared" si="451"/>
        <v>1</v>
      </c>
      <c r="EQ208" s="26">
        <f t="shared" si="451"/>
        <v>1</v>
      </c>
      <c r="ER208" s="26">
        <f t="shared" si="451"/>
        <v>1</v>
      </c>
      <c r="ES208" s="26">
        <f t="shared" si="451"/>
        <v>1</v>
      </c>
      <c r="ET208" s="26">
        <f t="shared" si="451"/>
        <v>1</v>
      </c>
      <c r="EU208" s="26">
        <f t="shared" si="451"/>
        <v>1</v>
      </c>
      <c r="EV208" s="26">
        <f t="shared" si="451"/>
        <v>1</v>
      </c>
      <c r="EW208" s="26">
        <f t="shared" si="451"/>
        <v>1</v>
      </c>
      <c r="EX208" s="26">
        <f t="shared" si="451"/>
        <v>1</v>
      </c>
      <c r="EY208" s="26">
        <f t="shared" si="451"/>
        <v>1</v>
      </c>
      <c r="EZ208" s="26">
        <f t="shared" si="451"/>
        <v>1</v>
      </c>
      <c r="FA208" s="26">
        <f t="shared" si="451"/>
        <v>1</v>
      </c>
      <c r="FB208" s="26">
        <f t="shared" si="451"/>
        <v>0</v>
      </c>
      <c r="FC208" s="26">
        <f t="shared" si="451"/>
        <v>0</v>
      </c>
      <c r="FD208" s="26">
        <f t="shared" si="451"/>
        <v>0</v>
      </c>
      <c r="FE208" s="26">
        <f t="shared" si="451"/>
        <v>0</v>
      </c>
      <c r="FF208" s="26">
        <f t="shared" si="451"/>
        <v>0</v>
      </c>
      <c r="FG208" s="26">
        <f t="shared" si="451"/>
        <v>0</v>
      </c>
      <c r="FH208" s="26">
        <f t="shared" si="451"/>
        <v>0</v>
      </c>
      <c r="FI208" s="26">
        <f t="shared" ref="FI208:GJ208" si="452" xml:space="preserve"> FI$90</f>
        <v>0</v>
      </c>
      <c r="FJ208" s="26">
        <f t="shared" si="452"/>
        <v>0</v>
      </c>
      <c r="FK208" s="26">
        <f t="shared" si="452"/>
        <v>0</v>
      </c>
      <c r="FL208" s="26">
        <f t="shared" si="452"/>
        <v>0</v>
      </c>
      <c r="FM208" s="26">
        <f t="shared" si="452"/>
        <v>0</v>
      </c>
      <c r="FN208" s="26">
        <f t="shared" si="452"/>
        <v>0</v>
      </c>
      <c r="FO208" s="26">
        <f t="shared" si="452"/>
        <v>0</v>
      </c>
      <c r="FP208" s="26">
        <f t="shared" si="452"/>
        <v>0</v>
      </c>
      <c r="FQ208" s="26">
        <f t="shared" si="452"/>
        <v>0</v>
      </c>
      <c r="FR208" s="26">
        <f t="shared" si="452"/>
        <v>0</v>
      </c>
      <c r="FS208" s="26">
        <f t="shared" si="452"/>
        <v>0</v>
      </c>
      <c r="FT208" s="26">
        <f t="shared" si="452"/>
        <v>0</v>
      </c>
      <c r="FU208" s="26">
        <f t="shared" si="452"/>
        <v>0</v>
      </c>
      <c r="FV208" s="26">
        <f t="shared" si="452"/>
        <v>0</v>
      </c>
      <c r="FW208" s="26">
        <f t="shared" si="452"/>
        <v>0</v>
      </c>
      <c r="FX208" s="26">
        <f t="shared" si="452"/>
        <v>0</v>
      </c>
      <c r="FY208" s="26">
        <f t="shared" si="452"/>
        <v>0</v>
      </c>
      <c r="FZ208" s="26">
        <f t="shared" si="452"/>
        <v>0</v>
      </c>
      <c r="GA208" s="26">
        <f t="shared" si="452"/>
        <v>0</v>
      </c>
      <c r="GB208" s="26">
        <f t="shared" si="452"/>
        <v>0</v>
      </c>
      <c r="GC208" s="26">
        <f t="shared" si="452"/>
        <v>0</v>
      </c>
      <c r="GD208" s="26">
        <f t="shared" si="452"/>
        <v>0</v>
      </c>
      <c r="GE208" s="26">
        <f t="shared" si="452"/>
        <v>0</v>
      </c>
      <c r="GF208" s="26">
        <f t="shared" si="452"/>
        <v>0</v>
      </c>
      <c r="GG208" s="26">
        <f t="shared" si="452"/>
        <v>0</v>
      </c>
      <c r="GH208" s="26">
        <f t="shared" si="452"/>
        <v>0</v>
      </c>
      <c r="GI208" s="26">
        <f t="shared" si="452"/>
        <v>0</v>
      </c>
      <c r="GJ208" s="26">
        <f t="shared" si="452"/>
        <v>0</v>
      </c>
    </row>
    <row r="209" spans="1:192" s="159" customFormat="1" hidden="1" outlineLevel="2" x14ac:dyDescent="0.35">
      <c r="A209" s="191"/>
      <c r="B209" s="191"/>
      <c r="C209" s="192"/>
      <c r="D209" s="193"/>
      <c r="E209" s="194" t="s">
        <v>116</v>
      </c>
      <c r="F209" s="194"/>
      <c r="G209" s="194" t="s">
        <v>14</v>
      </c>
      <c r="H209" s="194"/>
      <c r="I209" s="194"/>
      <c r="J209" s="194">
        <f t="shared" ref="J209:AO209" si="453" xml:space="preserve"> (I209 + I207) * J208</f>
        <v>0</v>
      </c>
      <c r="K209" s="194">
        <f t="shared" si="453"/>
        <v>0</v>
      </c>
      <c r="L209" s="194">
        <f t="shared" si="453"/>
        <v>0</v>
      </c>
      <c r="M209" s="194">
        <f t="shared" si="453"/>
        <v>0</v>
      </c>
      <c r="N209" s="194">
        <f t="shared" si="453"/>
        <v>0</v>
      </c>
      <c r="O209" s="194">
        <f t="shared" si="453"/>
        <v>0</v>
      </c>
      <c r="P209" s="194">
        <f t="shared" si="453"/>
        <v>0</v>
      </c>
      <c r="Q209" s="194">
        <f t="shared" si="453"/>
        <v>0</v>
      </c>
      <c r="R209" s="194">
        <f t="shared" si="453"/>
        <v>0</v>
      </c>
      <c r="S209" s="194">
        <f t="shared" si="453"/>
        <v>0</v>
      </c>
      <c r="T209" s="194">
        <f t="shared" si="453"/>
        <v>0</v>
      </c>
      <c r="U209" s="194">
        <f t="shared" si="453"/>
        <v>0</v>
      </c>
      <c r="V209" s="194">
        <f t="shared" si="453"/>
        <v>0</v>
      </c>
      <c r="W209" s="194">
        <f t="shared" si="453"/>
        <v>0</v>
      </c>
      <c r="X209" s="194">
        <f t="shared" si="453"/>
        <v>0</v>
      </c>
      <c r="Y209" s="194">
        <f t="shared" si="453"/>
        <v>0</v>
      </c>
      <c r="Z209" s="194">
        <f t="shared" si="453"/>
        <v>0</v>
      </c>
      <c r="AA209" s="194">
        <f t="shared" si="453"/>
        <v>0</v>
      </c>
      <c r="AB209" s="194">
        <f t="shared" si="453"/>
        <v>0</v>
      </c>
      <c r="AC209" s="194">
        <f t="shared" si="453"/>
        <v>0</v>
      </c>
      <c r="AD209" s="194">
        <f t="shared" si="453"/>
        <v>0</v>
      </c>
      <c r="AE209" s="194">
        <f t="shared" si="453"/>
        <v>0</v>
      </c>
      <c r="AF209" s="194">
        <f t="shared" si="453"/>
        <v>0</v>
      </c>
      <c r="AG209" s="194">
        <f t="shared" si="453"/>
        <v>0</v>
      </c>
      <c r="AH209" s="194">
        <f t="shared" si="453"/>
        <v>0</v>
      </c>
      <c r="AI209" s="194">
        <f t="shared" si="453"/>
        <v>0</v>
      </c>
      <c r="AJ209" s="194">
        <f t="shared" si="453"/>
        <v>0</v>
      </c>
      <c r="AK209" s="194">
        <f t="shared" si="453"/>
        <v>0</v>
      </c>
      <c r="AL209" s="194">
        <f t="shared" si="453"/>
        <v>0</v>
      </c>
      <c r="AM209" s="194">
        <f t="shared" si="453"/>
        <v>0</v>
      </c>
      <c r="AN209" s="194">
        <f t="shared" si="453"/>
        <v>0</v>
      </c>
      <c r="AO209" s="194">
        <f t="shared" si="453"/>
        <v>0</v>
      </c>
      <c r="AP209" s="194">
        <f t="shared" ref="AP209:BU209" si="454" xml:space="preserve"> (AO209 + AO207) * AP208</f>
        <v>0</v>
      </c>
      <c r="AQ209" s="194">
        <f t="shared" si="454"/>
        <v>0</v>
      </c>
      <c r="AR209" s="194">
        <f t="shared" si="454"/>
        <v>0</v>
      </c>
      <c r="AS209" s="194">
        <f t="shared" si="454"/>
        <v>0</v>
      </c>
      <c r="AT209" s="194">
        <f t="shared" si="454"/>
        <v>0</v>
      </c>
      <c r="AU209" s="194">
        <f t="shared" si="454"/>
        <v>0</v>
      </c>
      <c r="AV209" s="194">
        <f t="shared" si="454"/>
        <v>0</v>
      </c>
      <c r="AW209" s="194">
        <f t="shared" si="454"/>
        <v>0</v>
      </c>
      <c r="AX209" s="194">
        <f t="shared" si="454"/>
        <v>0</v>
      </c>
      <c r="AY209" s="194">
        <f t="shared" si="454"/>
        <v>0</v>
      </c>
      <c r="AZ209" s="194">
        <f t="shared" si="454"/>
        <v>0</v>
      </c>
      <c r="BA209" s="194">
        <f t="shared" si="454"/>
        <v>0</v>
      </c>
      <c r="BB209" s="194">
        <f t="shared" si="454"/>
        <v>0</v>
      </c>
      <c r="BC209" s="194">
        <f t="shared" si="454"/>
        <v>0</v>
      </c>
      <c r="BD209" s="194">
        <f t="shared" si="454"/>
        <v>0</v>
      </c>
      <c r="BE209" s="194">
        <f t="shared" si="454"/>
        <v>0</v>
      </c>
      <c r="BF209" s="194">
        <f t="shared" si="454"/>
        <v>1</v>
      </c>
      <c r="BG209" s="194">
        <f t="shared" si="454"/>
        <v>1</v>
      </c>
      <c r="BH209" s="194">
        <f t="shared" si="454"/>
        <v>1</v>
      </c>
      <c r="BI209" s="194">
        <f t="shared" si="454"/>
        <v>1</v>
      </c>
      <c r="BJ209" s="194">
        <f t="shared" si="454"/>
        <v>2</v>
      </c>
      <c r="BK209" s="194">
        <f t="shared" si="454"/>
        <v>2</v>
      </c>
      <c r="BL209" s="194">
        <f t="shared" si="454"/>
        <v>2</v>
      </c>
      <c r="BM209" s="194">
        <f t="shared" si="454"/>
        <v>2</v>
      </c>
      <c r="BN209" s="194">
        <f t="shared" si="454"/>
        <v>3</v>
      </c>
      <c r="BO209" s="194">
        <f t="shared" si="454"/>
        <v>3</v>
      </c>
      <c r="BP209" s="194">
        <f t="shared" si="454"/>
        <v>3</v>
      </c>
      <c r="BQ209" s="194">
        <f t="shared" si="454"/>
        <v>3</v>
      </c>
      <c r="BR209" s="194">
        <f t="shared" si="454"/>
        <v>4</v>
      </c>
      <c r="BS209" s="194">
        <f t="shared" si="454"/>
        <v>4</v>
      </c>
      <c r="BT209" s="194">
        <f t="shared" si="454"/>
        <v>4</v>
      </c>
      <c r="BU209" s="194">
        <f t="shared" si="454"/>
        <v>4</v>
      </c>
      <c r="BV209" s="194">
        <f t="shared" ref="BV209:DA209" si="455" xml:space="preserve"> (BU209 + BU207) * BV208</f>
        <v>5</v>
      </c>
      <c r="BW209" s="194">
        <f t="shared" si="455"/>
        <v>5</v>
      </c>
      <c r="BX209" s="194">
        <f t="shared" si="455"/>
        <v>5</v>
      </c>
      <c r="BY209" s="194">
        <f t="shared" si="455"/>
        <v>5</v>
      </c>
      <c r="BZ209" s="194">
        <f t="shared" si="455"/>
        <v>6</v>
      </c>
      <c r="CA209" s="194">
        <f t="shared" si="455"/>
        <v>6</v>
      </c>
      <c r="CB209" s="194">
        <f t="shared" si="455"/>
        <v>6</v>
      </c>
      <c r="CC209" s="194">
        <f t="shared" si="455"/>
        <v>6</v>
      </c>
      <c r="CD209" s="194">
        <f t="shared" si="455"/>
        <v>7</v>
      </c>
      <c r="CE209" s="194">
        <f t="shared" si="455"/>
        <v>7</v>
      </c>
      <c r="CF209" s="194">
        <f t="shared" si="455"/>
        <v>7</v>
      </c>
      <c r="CG209" s="194">
        <f t="shared" si="455"/>
        <v>7</v>
      </c>
      <c r="CH209" s="194">
        <f t="shared" si="455"/>
        <v>8</v>
      </c>
      <c r="CI209" s="194">
        <f t="shared" si="455"/>
        <v>8</v>
      </c>
      <c r="CJ209" s="194">
        <f t="shared" si="455"/>
        <v>8</v>
      </c>
      <c r="CK209" s="194">
        <f t="shared" si="455"/>
        <v>8</v>
      </c>
      <c r="CL209" s="194">
        <f t="shared" si="455"/>
        <v>9</v>
      </c>
      <c r="CM209" s="194">
        <f t="shared" si="455"/>
        <v>9</v>
      </c>
      <c r="CN209" s="194">
        <f t="shared" si="455"/>
        <v>9</v>
      </c>
      <c r="CO209" s="194">
        <f t="shared" si="455"/>
        <v>9</v>
      </c>
      <c r="CP209" s="194">
        <f t="shared" si="455"/>
        <v>10</v>
      </c>
      <c r="CQ209" s="194">
        <f t="shared" si="455"/>
        <v>10</v>
      </c>
      <c r="CR209" s="194">
        <f t="shared" si="455"/>
        <v>10</v>
      </c>
      <c r="CS209" s="194">
        <f t="shared" si="455"/>
        <v>10</v>
      </c>
      <c r="CT209" s="194">
        <f t="shared" si="455"/>
        <v>11</v>
      </c>
      <c r="CU209" s="194">
        <f t="shared" si="455"/>
        <v>11</v>
      </c>
      <c r="CV209" s="194">
        <f t="shared" si="455"/>
        <v>11</v>
      </c>
      <c r="CW209" s="194">
        <f t="shared" si="455"/>
        <v>11</v>
      </c>
      <c r="CX209" s="194">
        <f t="shared" si="455"/>
        <v>12</v>
      </c>
      <c r="CY209" s="194">
        <f t="shared" si="455"/>
        <v>12</v>
      </c>
      <c r="CZ209" s="194">
        <f t="shared" si="455"/>
        <v>12</v>
      </c>
      <c r="DA209" s="194">
        <f t="shared" si="455"/>
        <v>12</v>
      </c>
      <c r="DB209" s="194">
        <f t="shared" ref="DB209:EG209" si="456" xml:space="preserve"> (DA209 + DA207) * DB208</f>
        <v>13</v>
      </c>
      <c r="DC209" s="194">
        <f t="shared" si="456"/>
        <v>13</v>
      </c>
      <c r="DD209" s="194">
        <f t="shared" si="456"/>
        <v>13</v>
      </c>
      <c r="DE209" s="194">
        <f t="shared" si="456"/>
        <v>13</v>
      </c>
      <c r="DF209" s="194">
        <f t="shared" si="456"/>
        <v>14</v>
      </c>
      <c r="DG209" s="194">
        <f t="shared" si="456"/>
        <v>14</v>
      </c>
      <c r="DH209" s="194">
        <f t="shared" si="456"/>
        <v>14</v>
      </c>
      <c r="DI209" s="194">
        <f t="shared" si="456"/>
        <v>14</v>
      </c>
      <c r="DJ209" s="194">
        <f t="shared" si="456"/>
        <v>15</v>
      </c>
      <c r="DK209" s="194">
        <f t="shared" si="456"/>
        <v>15</v>
      </c>
      <c r="DL209" s="194">
        <f t="shared" si="456"/>
        <v>15</v>
      </c>
      <c r="DM209" s="194">
        <f t="shared" si="456"/>
        <v>15</v>
      </c>
      <c r="DN209" s="194">
        <f t="shared" si="456"/>
        <v>16</v>
      </c>
      <c r="DO209" s="194">
        <f t="shared" si="456"/>
        <v>16</v>
      </c>
      <c r="DP209" s="194">
        <f t="shared" si="456"/>
        <v>16</v>
      </c>
      <c r="DQ209" s="194">
        <f t="shared" si="456"/>
        <v>16</v>
      </c>
      <c r="DR209" s="194">
        <f t="shared" si="456"/>
        <v>17</v>
      </c>
      <c r="DS209" s="194">
        <f t="shared" si="456"/>
        <v>17</v>
      </c>
      <c r="DT209" s="194">
        <f t="shared" si="456"/>
        <v>17</v>
      </c>
      <c r="DU209" s="194">
        <f t="shared" si="456"/>
        <v>17</v>
      </c>
      <c r="DV209" s="194">
        <f t="shared" si="456"/>
        <v>18</v>
      </c>
      <c r="DW209" s="194">
        <f t="shared" si="456"/>
        <v>18</v>
      </c>
      <c r="DX209" s="194">
        <f t="shared" si="456"/>
        <v>18</v>
      </c>
      <c r="DY209" s="194">
        <f t="shared" si="456"/>
        <v>18</v>
      </c>
      <c r="DZ209" s="194">
        <f t="shared" si="456"/>
        <v>19</v>
      </c>
      <c r="EA209" s="194">
        <f t="shared" si="456"/>
        <v>19</v>
      </c>
      <c r="EB209" s="194">
        <f t="shared" si="456"/>
        <v>19</v>
      </c>
      <c r="EC209" s="194">
        <f t="shared" si="456"/>
        <v>19</v>
      </c>
      <c r="ED209" s="194">
        <f t="shared" si="456"/>
        <v>20</v>
      </c>
      <c r="EE209" s="194">
        <f t="shared" si="456"/>
        <v>20</v>
      </c>
      <c r="EF209" s="194">
        <f t="shared" si="456"/>
        <v>20</v>
      </c>
      <c r="EG209" s="194">
        <f t="shared" si="456"/>
        <v>20</v>
      </c>
      <c r="EH209" s="194">
        <f t="shared" ref="EH209:FM209" si="457" xml:space="preserve"> (EG209 + EG207) * EH208</f>
        <v>21</v>
      </c>
      <c r="EI209" s="194">
        <f t="shared" si="457"/>
        <v>21</v>
      </c>
      <c r="EJ209" s="194">
        <f t="shared" si="457"/>
        <v>21</v>
      </c>
      <c r="EK209" s="194">
        <f t="shared" si="457"/>
        <v>21</v>
      </c>
      <c r="EL209" s="194">
        <f t="shared" si="457"/>
        <v>22</v>
      </c>
      <c r="EM209" s="194">
        <f t="shared" si="457"/>
        <v>22</v>
      </c>
      <c r="EN209" s="194">
        <f t="shared" si="457"/>
        <v>22</v>
      </c>
      <c r="EO209" s="194">
        <f t="shared" si="457"/>
        <v>22</v>
      </c>
      <c r="EP209" s="194">
        <f t="shared" si="457"/>
        <v>23</v>
      </c>
      <c r="EQ209" s="194">
        <f t="shared" si="457"/>
        <v>23</v>
      </c>
      <c r="ER209" s="194">
        <f t="shared" si="457"/>
        <v>23</v>
      </c>
      <c r="ES209" s="194">
        <f t="shared" si="457"/>
        <v>23</v>
      </c>
      <c r="ET209" s="194">
        <f t="shared" si="457"/>
        <v>24</v>
      </c>
      <c r="EU209" s="194">
        <f t="shared" si="457"/>
        <v>24</v>
      </c>
      <c r="EV209" s="194">
        <f t="shared" si="457"/>
        <v>24</v>
      </c>
      <c r="EW209" s="194">
        <f t="shared" si="457"/>
        <v>24</v>
      </c>
      <c r="EX209" s="194">
        <f t="shared" si="457"/>
        <v>25</v>
      </c>
      <c r="EY209" s="194">
        <f t="shared" si="457"/>
        <v>25</v>
      </c>
      <c r="EZ209" s="194">
        <f t="shared" si="457"/>
        <v>25</v>
      </c>
      <c r="FA209" s="194">
        <f t="shared" si="457"/>
        <v>25</v>
      </c>
      <c r="FB209" s="194">
        <f t="shared" si="457"/>
        <v>0</v>
      </c>
      <c r="FC209" s="194">
        <f t="shared" si="457"/>
        <v>0</v>
      </c>
      <c r="FD209" s="194">
        <f t="shared" si="457"/>
        <v>0</v>
      </c>
      <c r="FE209" s="194">
        <f t="shared" si="457"/>
        <v>0</v>
      </c>
      <c r="FF209" s="194">
        <f t="shared" si="457"/>
        <v>0</v>
      </c>
      <c r="FG209" s="194">
        <f t="shared" si="457"/>
        <v>0</v>
      </c>
      <c r="FH209" s="194">
        <f t="shared" si="457"/>
        <v>0</v>
      </c>
      <c r="FI209" s="194">
        <f t="shared" si="457"/>
        <v>0</v>
      </c>
      <c r="FJ209" s="194">
        <f t="shared" si="457"/>
        <v>0</v>
      </c>
      <c r="FK209" s="194">
        <f t="shared" si="457"/>
        <v>0</v>
      </c>
      <c r="FL209" s="194">
        <f t="shared" si="457"/>
        <v>0</v>
      </c>
      <c r="FM209" s="194">
        <f t="shared" si="457"/>
        <v>0</v>
      </c>
      <c r="FN209" s="194">
        <f t="shared" ref="FN209:GJ209" si="458" xml:space="preserve"> (FM209 + FM207) * FN208</f>
        <v>0</v>
      </c>
      <c r="FO209" s="194">
        <f t="shared" si="458"/>
        <v>0</v>
      </c>
      <c r="FP209" s="194">
        <f t="shared" si="458"/>
        <v>0</v>
      </c>
      <c r="FQ209" s="194">
        <f t="shared" si="458"/>
        <v>0</v>
      </c>
      <c r="FR209" s="194">
        <f t="shared" si="458"/>
        <v>0</v>
      </c>
      <c r="FS209" s="194">
        <f t="shared" si="458"/>
        <v>0</v>
      </c>
      <c r="FT209" s="194">
        <f t="shared" si="458"/>
        <v>0</v>
      </c>
      <c r="FU209" s="194">
        <f t="shared" si="458"/>
        <v>0</v>
      </c>
      <c r="FV209" s="194">
        <f t="shared" si="458"/>
        <v>0</v>
      </c>
      <c r="FW209" s="194">
        <f t="shared" si="458"/>
        <v>0</v>
      </c>
      <c r="FX209" s="194">
        <f t="shared" si="458"/>
        <v>0</v>
      </c>
      <c r="FY209" s="194">
        <f t="shared" si="458"/>
        <v>0</v>
      </c>
      <c r="FZ209" s="194">
        <f t="shared" si="458"/>
        <v>0</v>
      </c>
      <c r="GA209" s="194">
        <f t="shared" si="458"/>
        <v>0</v>
      </c>
      <c r="GB209" s="194">
        <f t="shared" si="458"/>
        <v>0</v>
      </c>
      <c r="GC209" s="194">
        <f t="shared" si="458"/>
        <v>0</v>
      </c>
      <c r="GD209" s="194">
        <f t="shared" si="458"/>
        <v>0</v>
      </c>
      <c r="GE209" s="194">
        <f t="shared" si="458"/>
        <v>0</v>
      </c>
      <c r="GF209" s="194">
        <f t="shared" si="458"/>
        <v>0</v>
      </c>
      <c r="GG209" s="194">
        <f t="shared" si="458"/>
        <v>0</v>
      </c>
      <c r="GH209" s="194">
        <f t="shared" si="458"/>
        <v>0</v>
      </c>
      <c r="GI209" s="194">
        <f t="shared" si="458"/>
        <v>0</v>
      </c>
      <c r="GJ209" s="194">
        <f t="shared" si="458"/>
        <v>0</v>
      </c>
    </row>
    <row r="210" spans="1:192" ht="12.75" hidden="1" outlineLevel="2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</row>
    <row r="211" spans="1:192" ht="12.75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</row>
    <row r="212" spans="1:192" collapsed="1" x14ac:dyDescent="0.35">
      <c r="A212" s="437" t="s">
        <v>704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</row>
    <row r="213" spans="1:192" ht="12.75" hidden="1" outlineLevel="1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</row>
    <row r="214" spans="1:192" ht="12.75" hidden="1" outlineLevel="1" x14ac:dyDescent="0.35">
      <c r="A214"/>
      <c r="B214"/>
      <c r="C214"/>
      <c r="D214"/>
      <c r="E214" t="str">
        <f>$E$70</f>
        <v>Construction period flag</v>
      </c>
      <c r="F214"/>
      <c r="G214" t="str">
        <f>$G$70</f>
        <v>flag</v>
      </c>
      <c r="H214">
        <f>$H$70</f>
        <v>42</v>
      </c>
      <c r="I214"/>
      <c r="J214">
        <f t="shared" ref="J214:AO214" si="459">J$70</f>
        <v>0</v>
      </c>
      <c r="K214">
        <f t="shared" si="459"/>
        <v>0</v>
      </c>
      <c r="L214">
        <f t="shared" si="459"/>
        <v>0</v>
      </c>
      <c r="M214">
        <f t="shared" si="459"/>
        <v>0</v>
      </c>
      <c r="N214">
        <f t="shared" si="459"/>
        <v>0</v>
      </c>
      <c r="O214">
        <f t="shared" si="459"/>
        <v>0</v>
      </c>
      <c r="P214">
        <f t="shared" si="459"/>
        <v>1</v>
      </c>
      <c r="Q214">
        <f t="shared" si="459"/>
        <v>1</v>
      </c>
      <c r="R214">
        <f t="shared" si="459"/>
        <v>1</v>
      </c>
      <c r="S214">
        <f t="shared" si="459"/>
        <v>1</v>
      </c>
      <c r="T214">
        <f t="shared" si="459"/>
        <v>1</v>
      </c>
      <c r="U214">
        <f t="shared" si="459"/>
        <v>1</v>
      </c>
      <c r="V214">
        <f t="shared" si="459"/>
        <v>1</v>
      </c>
      <c r="W214">
        <f t="shared" si="459"/>
        <v>1</v>
      </c>
      <c r="X214">
        <f t="shared" si="459"/>
        <v>1</v>
      </c>
      <c r="Y214">
        <f t="shared" si="459"/>
        <v>1</v>
      </c>
      <c r="Z214">
        <f t="shared" si="459"/>
        <v>1</v>
      </c>
      <c r="AA214">
        <f t="shared" si="459"/>
        <v>1</v>
      </c>
      <c r="AB214">
        <f t="shared" si="459"/>
        <v>1</v>
      </c>
      <c r="AC214">
        <f t="shared" si="459"/>
        <v>1</v>
      </c>
      <c r="AD214">
        <f t="shared" si="459"/>
        <v>1</v>
      </c>
      <c r="AE214">
        <f t="shared" si="459"/>
        <v>1</v>
      </c>
      <c r="AF214">
        <f t="shared" si="459"/>
        <v>1</v>
      </c>
      <c r="AG214">
        <f t="shared" si="459"/>
        <v>1</v>
      </c>
      <c r="AH214">
        <f t="shared" si="459"/>
        <v>1</v>
      </c>
      <c r="AI214">
        <f t="shared" si="459"/>
        <v>1</v>
      </c>
      <c r="AJ214">
        <f t="shared" si="459"/>
        <v>1</v>
      </c>
      <c r="AK214">
        <f t="shared" si="459"/>
        <v>1</v>
      </c>
      <c r="AL214">
        <f t="shared" si="459"/>
        <v>1</v>
      </c>
      <c r="AM214">
        <f t="shared" si="459"/>
        <v>1</v>
      </c>
      <c r="AN214">
        <f t="shared" si="459"/>
        <v>1</v>
      </c>
      <c r="AO214">
        <f t="shared" si="459"/>
        <v>1</v>
      </c>
      <c r="AP214">
        <f t="shared" ref="AP214:BU214" si="460">AP$70</f>
        <v>1</v>
      </c>
      <c r="AQ214">
        <f t="shared" si="460"/>
        <v>1</v>
      </c>
      <c r="AR214">
        <f t="shared" si="460"/>
        <v>1</v>
      </c>
      <c r="AS214">
        <f t="shared" si="460"/>
        <v>1</v>
      </c>
      <c r="AT214">
        <f t="shared" si="460"/>
        <v>1</v>
      </c>
      <c r="AU214">
        <f t="shared" si="460"/>
        <v>1</v>
      </c>
      <c r="AV214">
        <f t="shared" si="460"/>
        <v>1</v>
      </c>
      <c r="AW214">
        <f t="shared" si="460"/>
        <v>1</v>
      </c>
      <c r="AX214">
        <f t="shared" si="460"/>
        <v>1</v>
      </c>
      <c r="AY214">
        <f t="shared" si="460"/>
        <v>1</v>
      </c>
      <c r="AZ214">
        <f t="shared" si="460"/>
        <v>1</v>
      </c>
      <c r="BA214">
        <f t="shared" si="460"/>
        <v>1</v>
      </c>
      <c r="BB214">
        <f t="shared" si="460"/>
        <v>1</v>
      </c>
      <c r="BC214">
        <f t="shared" si="460"/>
        <v>1</v>
      </c>
      <c r="BD214">
        <f t="shared" si="460"/>
        <v>1</v>
      </c>
      <c r="BE214">
        <f t="shared" si="460"/>
        <v>1</v>
      </c>
      <c r="BF214">
        <f t="shared" si="460"/>
        <v>0</v>
      </c>
      <c r="BG214">
        <f t="shared" si="460"/>
        <v>0</v>
      </c>
      <c r="BH214">
        <f t="shared" si="460"/>
        <v>0</v>
      </c>
      <c r="BI214">
        <f t="shared" si="460"/>
        <v>0</v>
      </c>
      <c r="BJ214">
        <f t="shared" si="460"/>
        <v>0</v>
      </c>
      <c r="BK214">
        <f t="shared" si="460"/>
        <v>0</v>
      </c>
      <c r="BL214">
        <f t="shared" si="460"/>
        <v>0</v>
      </c>
      <c r="BM214">
        <f t="shared" si="460"/>
        <v>0</v>
      </c>
      <c r="BN214">
        <f t="shared" si="460"/>
        <v>0</v>
      </c>
      <c r="BO214">
        <f t="shared" si="460"/>
        <v>0</v>
      </c>
      <c r="BP214">
        <f t="shared" si="460"/>
        <v>0</v>
      </c>
      <c r="BQ214">
        <f t="shared" si="460"/>
        <v>0</v>
      </c>
      <c r="BR214">
        <f t="shared" si="460"/>
        <v>0</v>
      </c>
      <c r="BS214">
        <f t="shared" si="460"/>
        <v>0</v>
      </c>
      <c r="BT214">
        <f t="shared" si="460"/>
        <v>0</v>
      </c>
      <c r="BU214">
        <f t="shared" si="460"/>
        <v>0</v>
      </c>
      <c r="BV214">
        <f t="shared" ref="BV214:DA214" si="461">BV$70</f>
        <v>0</v>
      </c>
      <c r="BW214">
        <f t="shared" si="461"/>
        <v>0</v>
      </c>
      <c r="BX214">
        <f t="shared" si="461"/>
        <v>0</v>
      </c>
      <c r="BY214">
        <f t="shared" si="461"/>
        <v>0</v>
      </c>
      <c r="BZ214">
        <f t="shared" si="461"/>
        <v>0</v>
      </c>
      <c r="CA214">
        <f t="shared" si="461"/>
        <v>0</v>
      </c>
      <c r="CB214">
        <f t="shared" si="461"/>
        <v>0</v>
      </c>
      <c r="CC214">
        <f t="shared" si="461"/>
        <v>0</v>
      </c>
      <c r="CD214">
        <f t="shared" si="461"/>
        <v>0</v>
      </c>
      <c r="CE214">
        <f t="shared" si="461"/>
        <v>0</v>
      </c>
      <c r="CF214">
        <f t="shared" si="461"/>
        <v>0</v>
      </c>
      <c r="CG214">
        <f t="shared" si="461"/>
        <v>0</v>
      </c>
      <c r="CH214">
        <f t="shared" si="461"/>
        <v>0</v>
      </c>
      <c r="CI214">
        <f t="shared" si="461"/>
        <v>0</v>
      </c>
      <c r="CJ214">
        <f t="shared" si="461"/>
        <v>0</v>
      </c>
      <c r="CK214">
        <f t="shared" si="461"/>
        <v>0</v>
      </c>
      <c r="CL214">
        <f t="shared" si="461"/>
        <v>0</v>
      </c>
      <c r="CM214">
        <f t="shared" si="461"/>
        <v>0</v>
      </c>
      <c r="CN214">
        <f t="shared" si="461"/>
        <v>0</v>
      </c>
      <c r="CO214">
        <f t="shared" si="461"/>
        <v>0</v>
      </c>
      <c r="CP214">
        <f t="shared" si="461"/>
        <v>0</v>
      </c>
      <c r="CQ214">
        <f t="shared" si="461"/>
        <v>0</v>
      </c>
      <c r="CR214">
        <f t="shared" si="461"/>
        <v>0</v>
      </c>
      <c r="CS214">
        <f t="shared" si="461"/>
        <v>0</v>
      </c>
      <c r="CT214">
        <f t="shared" si="461"/>
        <v>0</v>
      </c>
      <c r="CU214">
        <f t="shared" si="461"/>
        <v>0</v>
      </c>
      <c r="CV214">
        <f t="shared" si="461"/>
        <v>0</v>
      </c>
      <c r="CW214">
        <f t="shared" si="461"/>
        <v>0</v>
      </c>
      <c r="CX214">
        <f t="shared" si="461"/>
        <v>0</v>
      </c>
      <c r="CY214">
        <f t="shared" si="461"/>
        <v>0</v>
      </c>
      <c r="CZ214">
        <f t="shared" si="461"/>
        <v>0</v>
      </c>
      <c r="DA214">
        <f t="shared" si="461"/>
        <v>0</v>
      </c>
      <c r="DB214">
        <f t="shared" ref="DB214:EG214" si="462">DB$70</f>
        <v>0</v>
      </c>
      <c r="DC214">
        <f t="shared" si="462"/>
        <v>0</v>
      </c>
      <c r="DD214">
        <f t="shared" si="462"/>
        <v>0</v>
      </c>
      <c r="DE214">
        <f t="shared" si="462"/>
        <v>0</v>
      </c>
      <c r="DF214">
        <f t="shared" si="462"/>
        <v>0</v>
      </c>
      <c r="DG214">
        <f t="shared" si="462"/>
        <v>0</v>
      </c>
      <c r="DH214">
        <f t="shared" si="462"/>
        <v>0</v>
      </c>
      <c r="DI214">
        <f t="shared" si="462"/>
        <v>0</v>
      </c>
      <c r="DJ214">
        <f t="shared" si="462"/>
        <v>0</v>
      </c>
      <c r="DK214">
        <f t="shared" si="462"/>
        <v>0</v>
      </c>
      <c r="DL214">
        <f t="shared" si="462"/>
        <v>0</v>
      </c>
      <c r="DM214">
        <f t="shared" si="462"/>
        <v>0</v>
      </c>
      <c r="DN214">
        <f t="shared" si="462"/>
        <v>0</v>
      </c>
      <c r="DO214">
        <f t="shared" si="462"/>
        <v>0</v>
      </c>
      <c r="DP214">
        <f t="shared" si="462"/>
        <v>0</v>
      </c>
      <c r="DQ214">
        <f t="shared" si="462"/>
        <v>0</v>
      </c>
      <c r="DR214">
        <f t="shared" si="462"/>
        <v>0</v>
      </c>
      <c r="DS214">
        <f t="shared" si="462"/>
        <v>0</v>
      </c>
      <c r="DT214">
        <f t="shared" si="462"/>
        <v>0</v>
      </c>
      <c r="DU214">
        <f t="shared" si="462"/>
        <v>0</v>
      </c>
      <c r="DV214">
        <f t="shared" si="462"/>
        <v>0</v>
      </c>
      <c r="DW214">
        <f t="shared" si="462"/>
        <v>0</v>
      </c>
      <c r="DX214">
        <f t="shared" si="462"/>
        <v>0</v>
      </c>
      <c r="DY214">
        <f t="shared" si="462"/>
        <v>0</v>
      </c>
      <c r="DZ214">
        <f t="shared" si="462"/>
        <v>0</v>
      </c>
      <c r="EA214">
        <f t="shared" si="462"/>
        <v>0</v>
      </c>
      <c r="EB214">
        <f t="shared" si="462"/>
        <v>0</v>
      </c>
      <c r="EC214">
        <f t="shared" si="462"/>
        <v>0</v>
      </c>
      <c r="ED214">
        <f t="shared" si="462"/>
        <v>0</v>
      </c>
      <c r="EE214">
        <f t="shared" si="462"/>
        <v>0</v>
      </c>
      <c r="EF214">
        <f t="shared" si="462"/>
        <v>0</v>
      </c>
      <c r="EG214">
        <f t="shared" si="462"/>
        <v>0</v>
      </c>
      <c r="EH214">
        <f t="shared" ref="EH214:FM214" si="463">EH$70</f>
        <v>0</v>
      </c>
      <c r="EI214">
        <f t="shared" si="463"/>
        <v>0</v>
      </c>
      <c r="EJ214">
        <f t="shared" si="463"/>
        <v>0</v>
      </c>
      <c r="EK214">
        <f t="shared" si="463"/>
        <v>0</v>
      </c>
      <c r="EL214">
        <f t="shared" si="463"/>
        <v>0</v>
      </c>
      <c r="EM214">
        <f t="shared" si="463"/>
        <v>0</v>
      </c>
      <c r="EN214">
        <f t="shared" si="463"/>
        <v>0</v>
      </c>
      <c r="EO214">
        <f t="shared" si="463"/>
        <v>0</v>
      </c>
      <c r="EP214">
        <f t="shared" si="463"/>
        <v>0</v>
      </c>
      <c r="EQ214">
        <f t="shared" si="463"/>
        <v>0</v>
      </c>
      <c r="ER214">
        <f t="shared" si="463"/>
        <v>0</v>
      </c>
      <c r="ES214">
        <f t="shared" si="463"/>
        <v>0</v>
      </c>
      <c r="ET214">
        <f t="shared" si="463"/>
        <v>0</v>
      </c>
      <c r="EU214">
        <f t="shared" si="463"/>
        <v>0</v>
      </c>
      <c r="EV214">
        <f t="shared" si="463"/>
        <v>0</v>
      </c>
      <c r="EW214">
        <f t="shared" si="463"/>
        <v>0</v>
      </c>
      <c r="EX214">
        <f t="shared" si="463"/>
        <v>0</v>
      </c>
      <c r="EY214">
        <f t="shared" si="463"/>
        <v>0</v>
      </c>
      <c r="EZ214">
        <f t="shared" si="463"/>
        <v>0</v>
      </c>
      <c r="FA214">
        <f t="shared" si="463"/>
        <v>0</v>
      </c>
      <c r="FB214">
        <f t="shared" si="463"/>
        <v>0</v>
      </c>
      <c r="FC214">
        <f t="shared" si="463"/>
        <v>0</v>
      </c>
      <c r="FD214">
        <f t="shared" si="463"/>
        <v>0</v>
      </c>
      <c r="FE214">
        <f t="shared" si="463"/>
        <v>0</v>
      </c>
      <c r="FF214">
        <f t="shared" si="463"/>
        <v>0</v>
      </c>
      <c r="FG214">
        <f t="shared" si="463"/>
        <v>0</v>
      </c>
      <c r="FH214">
        <f t="shared" si="463"/>
        <v>0</v>
      </c>
      <c r="FI214">
        <f t="shared" si="463"/>
        <v>0</v>
      </c>
      <c r="FJ214">
        <f t="shared" si="463"/>
        <v>0</v>
      </c>
      <c r="FK214">
        <f t="shared" si="463"/>
        <v>0</v>
      </c>
      <c r="FL214">
        <f t="shared" si="463"/>
        <v>0</v>
      </c>
      <c r="FM214">
        <f t="shared" si="463"/>
        <v>0</v>
      </c>
      <c r="FN214">
        <f t="shared" ref="FN214:GJ214" si="464">FN$70</f>
        <v>0</v>
      </c>
      <c r="FO214">
        <f t="shared" si="464"/>
        <v>0</v>
      </c>
      <c r="FP214">
        <f t="shared" si="464"/>
        <v>0</v>
      </c>
      <c r="FQ214">
        <f t="shared" si="464"/>
        <v>0</v>
      </c>
      <c r="FR214">
        <f t="shared" si="464"/>
        <v>0</v>
      </c>
      <c r="FS214">
        <f t="shared" si="464"/>
        <v>0</v>
      </c>
      <c r="FT214">
        <f t="shared" si="464"/>
        <v>0</v>
      </c>
      <c r="FU214">
        <f t="shared" si="464"/>
        <v>0</v>
      </c>
      <c r="FV214">
        <f t="shared" si="464"/>
        <v>0</v>
      </c>
      <c r="FW214">
        <f t="shared" si="464"/>
        <v>0</v>
      </c>
      <c r="FX214">
        <f t="shared" si="464"/>
        <v>0</v>
      </c>
      <c r="FY214">
        <f t="shared" si="464"/>
        <v>0</v>
      </c>
      <c r="FZ214">
        <f t="shared" si="464"/>
        <v>0</v>
      </c>
      <c r="GA214">
        <f t="shared" si="464"/>
        <v>0</v>
      </c>
      <c r="GB214">
        <f t="shared" si="464"/>
        <v>0</v>
      </c>
      <c r="GC214">
        <f t="shared" si="464"/>
        <v>0</v>
      </c>
      <c r="GD214">
        <f t="shared" si="464"/>
        <v>0</v>
      </c>
      <c r="GE214">
        <f t="shared" si="464"/>
        <v>0</v>
      </c>
      <c r="GF214">
        <f t="shared" si="464"/>
        <v>0</v>
      </c>
      <c r="GG214">
        <f t="shared" si="464"/>
        <v>0</v>
      </c>
      <c r="GH214">
        <f t="shared" si="464"/>
        <v>0</v>
      </c>
      <c r="GI214">
        <f t="shared" si="464"/>
        <v>0</v>
      </c>
      <c r="GJ214">
        <f t="shared" si="464"/>
        <v>0</v>
      </c>
    </row>
    <row r="215" spans="1:192" s="438" customFormat="1" ht="12.75" hidden="1" outlineLevel="1" x14ac:dyDescent="0.35">
      <c r="E215" s="438" t="s">
        <v>705</v>
      </c>
      <c r="G215" s="438" t="s">
        <v>14</v>
      </c>
      <c r="H215" s="438">
        <f>SUM(J215:GJ215)</f>
        <v>6573</v>
      </c>
      <c r="J215" s="438">
        <f t="shared" ref="J215:AO215" si="465">I215+J214</f>
        <v>0</v>
      </c>
      <c r="K215" s="438">
        <f t="shared" si="465"/>
        <v>0</v>
      </c>
      <c r="L215" s="438">
        <f t="shared" si="465"/>
        <v>0</v>
      </c>
      <c r="M215" s="438">
        <f t="shared" si="465"/>
        <v>0</v>
      </c>
      <c r="N215" s="438">
        <f t="shared" si="465"/>
        <v>0</v>
      </c>
      <c r="O215" s="438">
        <f t="shared" si="465"/>
        <v>0</v>
      </c>
      <c r="P215" s="438">
        <f t="shared" si="465"/>
        <v>1</v>
      </c>
      <c r="Q215" s="438">
        <f t="shared" si="465"/>
        <v>2</v>
      </c>
      <c r="R215" s="438">
        <f t="shared" si="465"/>
        <v>3</v>
      </c>
      <c r="S215" s="438">
        <f t="shared" si="465"/>
        <v>4</v>
      </c>
      <c r="T215" s="438">
        <f t="shared" si="465"/>
        <v>5</v>
      </c>
      <c r="U215" s="438">
        <f t="shared" si="465"/>
        <v>6</v>
      </c>
      <c r="V215" s="438">
        <f t="shared" si="465"/>
        <v>7</v>
      </c>
      <c r="W215" s="438">
        <f t="shared" si="465"/>
        <v>8</v>
      </c>
      <c r="X215" s="438">
        <f t="shared" si="465"/>
        <v>9</v>
      </c>
      <c r="Y215" s="438">
        <f t="shared" si="465"/>
        <v>10</v>
      </c>
      <c r="Z215" s="438">
        <f t="shared" si="465"/>
        <v>11</v>
      </c>
      <c r="AA215" s="438">
        <f t="shared" si="465"/>
        <v>12</v>
      </c>
      <c r="AB215" s="438">
        <f t="shared" si="465"/>
        <v>13</v>
      </c>
      <c r="AC215" s="438">
        <f t="shared" si="465"/>
        <v>14</v>
      </c>
      <c r="AD215" s="438">
        <f t="shared" si="465"/>
        <v>15</v>
      </c>
      <c r="AE215" s="438">
        <f t="shared" si="465"/>
        <v>16</v>
      </c>
      <c r="AF215" s="438">
        <f t="shared" si="465"/>
        <v>17</v>
      </c>
      <c r="AG215" s="438">
        <f t="shared" si="465"/>
        <v>18</v>
      </c>
      <c r="AH215" s="438">
        <f t="shared" si="465"/>
        <v>19</v>
      </c>
      <c r="AI215" s="438">
        <f t="shared" si="465"/>
        <v>20</v>
      </c>
      <c r="AJ215" s="438">
        <f t="shared" si="465"/>
        <v>21</v>
      </c>
      <c r="AK215" s="438">
        <f t="shared" si="465"/>
        <v>22</v>
      </c>
      <c r="AL215" s="438">
        <f t="shared" si="465"/>
        <v>23</v>
      </c>
      <c r="AM215" s="438">
        <f t="shared" si="465"/>
        <v>24</v>
      </c>
      <c r="AN215" s="438">
        <f t="shared" si="465"/>
        <v>25</v>
      </c>
      <c r="AO215" s="438">
        <f t="shared" si="465"/>
        <v>26</v>
      </c>
      <c r="AP215" s="438">
        <f t="shared" ref="AP215:BU215" si="466">AO215+AP214</f>
        <v>27</v>
      </c>
      <c r="AQ215" s="438">
        <f t="shared" si="466"/>
        <v>28</v>
      </c>
      <c r="AR215" s="438">
        <f t="shared" si="466"/>
        <v>29</v>
      </c>
      <c r="AS215" s="438">
        <f t="shared" si="466"/>
        <v>30</v>
      </c>
      <c r="AT215" s="438">
        <f t="shared" si="466"/>
        <v>31</v>
      </c>
      <c r="AU215" s="438">
        <f t="shared" si="466"/>
        <v>32</v>
      </c>
      <c r="AV215" s="438">
        <f t="shared" si="466"/>
        <v>33</v>
      </c>
      <c r="AW215" s="438">
        <f t="shared" si="466"/>
        <v>34</v>
      </c>
      <c r="AX215" s="438">
        <f t="shared" si="466"/>
        <v>35</v>
      </c>
      <c r="AY215" s="438">
        <f t="shared" si="466"/>
        <v>36</v>
      </c>
      <c r="AZ215" s="438">
        <f t="shared" si="466"/>
        <v>37</v>
      </c>
      <c r="BA215" s="438">
        <f t="shared" si="466"/>
        <v>38</v>
      </c>
      <c r="BB215" s="438">
        <f t="shared" si="466"/>
        <v>39</v>
      </c>
      <c r="BC215" s="438">
        <f t="shared" si="466"/>
        <v>40</v>
      </c>
      <c r="BD215" s="438">
        <f t="shared" si="466"/>
        <v>41</v>
      </c>
      <c r="BE215" s="438">
        <f t="shared" si="466"/>
        <v>42</v>
      </c>
      <c r="BF215" s="438">
        <f t="shared" si="466"/>
        <v>42</v>
      </c>
      <c r="BG215" s="438">
        <f t="shared" si="466"/>
        <v>42</v>
      </c>
      <c r="BH215" s="438">
        <f t="shared" si="466"/>
        <v>42</v>
      </c>
      <c r="BI215" s="438">
        <f t="shared" si="466"/>
        <v>42</v>
      </c>
      <c r="BJ215" s="438">
        <f t="shared" si="466"/>
        <v>42</v>
      </c>
      <c r="BK215" s="438">
        <f t="shared" si="466"/>
        <v>42</v>
      </c>
      <c r="BL215" s="438">
        <f t="shared" si="466"/>
        <v>42</v>
      </c>
      <c r="BM215" s="438">
        <f t="shared" si="466"/>
        <v>42</v>
      </c>
      <c r="BN215" s="438">
        <f t="shared" si="466"/>
        <v>42</v>
      </c>
      <c r="BO215" s="438">
        <f t="shared" si="466"/>
        <v>42</v>
      </c>
      <c r="BP215" s="438">
        <f t="shared" si="466"/>
        <v>42</v>
      </c>
      <c r="BQ215" s="438">
        <f t="shared" si="466"/>
        <v>42</v>
      </c>
      <c r="BR215" s="438">
        <f t="shared" si="466"/>
        <v>42</v>
      </c>
      <c r="BS215" s="438">
        <f t="shared" si="466"/>
        <v>42</v>
      </c>
      <c r="BT215" s="438">
        <f t="shared" si="466"/>
        <v>42</v>
      </c>
      <c r="BU215" s="438">
        <f t="shared" si="466"/>
        <v>42</v>
      </c>
      <c r="BV215" s="438">
        <f t="shared" ref="BV215:DA215" si="467">BU215+BV214</f>
        <v>42</v>
      </c>
      <c r="BW215" s="438">
        <f t="shared" si="467"/>
        <v>42</v>
      </c>
      <c r="BX215" s="438">
        <f t="shared" si="467"/>
        <v>42</v>
      </c>
      <c r="BY215" s="438">
        <f t="shared" si="467"/>
        <v>42</v>
      </c>
      <c r="BZ215" s="438">
        <f t="shared" si="467"/>
        <v>42</v>
      </c>
      <c r="CA215" s="438">
        <f t="shared" si="467"/>
        <v>42</v>
      </c>
      <c r="CB215" s="438">
        <f t="shared" si="467"/>
        <v>42</v>
      </c>
      <c r="CC215" s="438">
        <f t="shared" si="467"/>
        <v>42</v>
      </c>
      <c r="CD215" s="438">
        <f t="shared" si="467"/>
        <v>42</v>
      </c>
      <c r="CE215" s="438">
        <f t="shared" si="467"/>
        <v>42</v>
      </c>
      <c r="CF215" s="438">
        <f t="shared" si="467"/>
        <v>42</v>
      </c>
      <c r="CG215" s="438">
        <f t="shared" si="467"/>
        <v>42</v>
      </c>
      <c r="CH215" s="438">
        <f t="shared" si="467"/>
        <v>42</v>
      </c>
      <c r="CI215" s="438">
        <f t="shared" si="467"/>
        <v>42</v>
      </c>
      <c r="CJ215" s="438">
        <f t="shared" si="467"/>
        <v>42</v>
      </c>
      <c r="CK215" s="438">
        <f t="shared" si="467"/>
        <v>42</v>
      </c>
      <c r="CL215" s="438">
        <f t="shared" si="467"/>
        <v>42</v>
      </c>
      <c r="CM215" s="438">
        <f t="shared" si="467"/>
        <v>42</v>
      </c>
      <c r="CN215" s="438">
        <f t="shared" si="467"/>
        <v>42</v>
      </c>
      <c r="CO215" s="438">
        <f t="shared" si="467"/>
        <v>42</v>
      </c>
      <c r="CP215" s="438">
        <f t="shared" si="467"/>
        <v>42</v>
      </c>
      <c r="CQ215" s="438">
        <f t="shared" si="467"/>
        <v>42</v>
      </c>
      <c r="CR215" s="438">
        <f t="shared" si="467"/>
        <v>42</v>
      </c>
      <c r="CS215" s="438">
        <f t="shared" si="467"/>
        <v>42</v>
      </c>
      <c r="CT215" s="438">
        <f t="shared" si="467"/>
        <v>42</v>
      </c>
      <c r="CU215" s="438">
        <f t="shared" si="467"/>
        <v>42</v>
      </c>
      <c r="CV215" s="438">
        <f t="shared" si="467"/>
        <v>42</v>
      </c>
      <c r="CW215" s="438">
        <f t="shared" si="467"/>
        <v>42</v>
      </c>
      <c r="CX215" s="438">
        <f t="shared" si="467"/>
        <v>42</v>
      </c>
      <c r="CY215" s="438">
        <f t="shared" si="467"/>
        <v>42</v>
      </c>
      <c r="CZ215" s="438">
        <f t="shared" si="467"/>
        <v>42</v>
      </c>
      <c r="DA215" s="438">
        <f t="shared" si="467"/>
        <v>42</v>
      </c>
      <c r="DB215" s="438">
        <f t="shared" ref="DB215:EG215" si="468">DA215+DB214</f>
        <v>42</v>
      </c>
      <c r="DC215" s="438">
        <f t="shared" si="468"/>
        <v>42</v>
      </c>
      <c r="DD215" s="438">
        <f t="shared" si="468"/>
        <v>42</v>
      </c>
      <c r="DE215" s="438">
        <f t="shared" si="468"/>
        <v>42</v>
      </c>
      <c r="DF215" s="438">
        <f t="shared" si="468"/>
        <v>42</v>
      </c>
      <c r="DG215" s="438">
        <f t="shared" si="468"/>
        <v>42</v>
      </c>
      <c r="DH215" s="438">
        <f t="shared" si="468"/>
        <v>42</v>
      </c>
      <c r="DI215" s="438">
        <f t="shared" si="468"/>
        <v>42</v>
      </c>
      <c r="DJ215" s="438">
        <f t="shared" si="468"/>
        <v>42</v>
      </c>
      <c r="DK215" s="438">
        <f t="shared" si="468"/>
        <v>42</v>
      </c>
      <c r="DL215" s="438">
        <f t="shared" si="468"/>
        <v>42</v>
      </c>
      <c r="DM215" s="438">
        <f t="shared" si="468"/>
        <v>42</v>
      </c>
      <c r="DN215" s="438">
        <f t="shared" si="468"/>
        <v>42</v>
      </c>
      <c r="DO215" s="438">
        <f t="shared" si="468"/>
        <v>42</v>
      </c>
      <c r="DP215" s="438">
        <f t="shared" si="468"/>
        <v>42</v>
      </c>
      <c r="DQ215" s="438">
        <f t="shared" si="468"/>
        <v>42</v>
      </c>
      <c r="DR215" s="438">
        <f t="shared" si="468"/>
        <v>42</v>
      </c>
      <c r="DS215" s="438">
        <f t="shared" si="468"/>
        <v>42</v>
      </c>
      <c r="DT215" s="438">
        <f t="shared" si="468"/>
        <v>42</v>
      </c>
      <c r="DU215" s="438">
        <f t="shared" si="468"/>
        <v>42</v>
      </c>
      <c r="DV215" s="438">
        <f t="shared" si="468"/>
        <v>42</v>
      </c>
      <c r="DW215" s="438">
        <f t="shared" si="468"/>
        <v>42</v>
      </c>
      <c r="DX215" s="438">
        <f t="shared" si="468"/>
        <v>42</v>
      </c>
      <c r="DY215" s="438">
        <f t="shared" si="468"/>
        <v>42</v>
      </c>
      <c r="DZ215" s="438">
        <f t="shared" si="468"/>
        <v>42</v>
      </c>
      <c r="EA215" s="438">
        <f t="shared" si="468"/>
        <v>42</v>
      </c>
      <c r="EB215" s="438">
        <f t="shared" si="468"/>
        <v>42</v>
      </c>
      <c r="EC215" s="438">
        <f t="shared" si="468"/>
        <v>42</v>
      </c>
      <c r="ED215" s="438">
        <f t="shared" si="468"/>
        <v>42</v>
      </c>
      <c r="EE215" s="438">
        <f t="shared" si="468"/>
        <v>42</v>
      </c>
      <c r="EF215" s="438">
        <f t="shared" si="468"/>
        <v>42</v>
      </c>
      <c r="EG215" s="438">
        <f t="shared" si="468"/>
        <v>42</v>
      </c>
      <c r="EH215" s="438">
        <f t="shared" ref="EH215:FM215" si="469">EG215+EH214</f>
        <v>42</v>
      </c>
      <c r="EI215" s="438">
        <f t="shared" si="469"/>
        <v>42</v>
      </c>
      <c r="EJ215" s="438">
        <f t="shared" si="469"/>
        <v>42</v>
      </c>
      <c r="EK215" s="438">
        <f t="shared" si="469"/>
        <v>42</v>
      </c>
      <c r="EL215" s="438">
        <f t="shared" si="469"/>
        <v>42</v>
      </c>
      <c r="EM215" s="438">
        <f t="shared" si="469"/>
        <v>42</v>
      </c>
      <c r="EN215" s="438">
        <f t="shared" si="469"/>
        <v>42</v>
      </c>
      <c r="EO215" s="438">
        <f t="shared" si="469"/>
        <v>42</v>
      </c>
      <c r="EP215" s="438">
        <f t="shared" si="469"/>
        <v>42</v>
      </c>
      <c r="EQ215" s="438">
        <f t="shared" si="469"/>
        <v>42</v>
      </c>
      <c r="ER215" s="438">
        <f t="shared" si="469"/>
        <v>42</v>
      </c>
      <c r="ES215" s="438">
        <f t="shared" si="469"/>
        <v>42</v>
      </c>
      <c r="ET215" s="438">
        <f t="shared" si="469"/>
        <v>42</v>
      </c>
      <c r="EU215" s="438">
        <f t="shared" si="469"/>
        <v>42</v>
      </c>
      <c r="EV215" s="438">
        <f t="shared" si="469"/>
        <v>42</v>
      </c>
      <c r="EW215" s="438">
        <f t="shared" si="469"/>
        <v>42</v>
      </c>
      <c r="EX215" s="438">
        <f t="shared" si="469"/>
        <v>42</v>
      </c>
      <c r="EY215" s="438">
        <f t="shared" si="469"/>
        <v>42</v>
      </c>
      <c r="EZ215" s="438">
        <f t="shared" si="469"/>
        <v>42</v>
      </c>
      <c r="FA215" s="438">
        <f t="shared" si="469"/>
        <v>42</v>
      </c>
      <c r="FB215" s="438">
        <f t="shared" si="469"/>
        <v>42</v>
      </c>
      <c r="FC215" s="438">
        <f t="shared" si="469"/>
        <v>42</v>
      </c>
      <c r="FD215" s="438">
        <f t="shared" si="469"/>
        <v>42</v>
      </c>
      <c r="FE215" s="438">
        <f t="shared" si="469"/>
        <v>42</v>
      </c>
      <c r="FF215" s="438">
        <f t="shared" si="469"/>
        <v>42</v>
      </c>
      <c r="FG215" s="438">
        <f t="shared" si="469"/>
        <v>42</v>
      </c>
      <c r="FH215" s="438">
        <f t="shared" si="469"/>
        <v>42</v>
      </c>
      <c r="FI215" s="438">
        <f t="shared" si="469"/>
        <v>42</v>
      </c>
      <c r="FJ215" s="438">
        <f t="shared" si="469"/>
        <v>42</v>
      </c>
      <c r="FK215" s="438">
        <f t="shared" si="469"/>
        <v>42</v>
      </c>
      <c r="FL215" s="438">
        <f t="shared" si="469"/>
        <v>42</v>
      </c>
      <c r="FM215" s="438">
        <f t="shared" si="469"/>
        <v>42</v>
      </c>
      <c r="FN215" s="438">
        <f t="shared" ref="FN215:GJ215" si="470">FM215+FN214</f>
        <v>42</v>
      </c>
      <c r="FO215" s="438">
        <f t="shared" si="470"/>
        <v>42</v>
      </c>
      <c r="FP215" s="438">
        <f t="shared" si="470"/>
        <v>42</v>
      </c>
      <c r="FQ215" s="438">
        <f t="shared" si="470"/>
        <v>42</v>
      </c>
      <c r="FR215" s="438">
        <f t="shared" si="470"/>
        <v>42</v>
      </c>
      <c r="FS215" s="438">
        <f t="shared" si="470"/>
        <v>42</v>
      </c>
      <c r="FT215" s="438">
        <f t="shared" si="470"/>
        <v>42</v>
      </c>
      <c r="FU215" s="438">
        <f t="shared" si="470"/>
        <v>42</v>
      </c>
      <c r="FV215" s="438">
        <f t="shared" si="470"/>
        <v>42</v>
      </c>
      <c r="FW215" s="438">
        <f t="shared" si="470"/>
        <v>42</v>
      </c>
      <c r="FX215" s="438">
        <f t="shared" si="470"/>
        <v>42</v>
      </c>
      <c r="FY215" s="438">
        <f t="shared" si="470"/>
        <v>42</v>
      </c>
      <c r="FZ215" s="438">
        <f t="shared" si="470"/>
        <v>42</v>
      </c>
      <c r="GA215" s="438">
        <f t="shared" si="470"/>
        <v>42</v>
      </c>
      <c r="GB215" s="438">
        <f t="shared" si="470"/>
        <v>42</v>
      </c>
      <c r="GC215" s="438">
        <f t="shared" si="470"/>
        <v>42</v>
      </c>
      <c r="GD215" s="438">
        <f t="shared" si="470"/>
        <v>42</v>
      </c>
      <c r="GE215" s="438">
        <f t="shared" si="470"/>
        <v>42</v>
      </c>
      <c r="GF215" s="438">
        <f t="shared" si="470"/>
        <v>42</v>
      </c>
      <c r="GG215" s="438">
        <f t="shared" si="470"/>
        <v>42</v>
      </c>
      <c r="GH215" s="438">
        <f t="shared" si="470"/>
        <v>42</v>
      </c>
      <c r="GI215" s="438">
        <f t="shared" si="470"/>
        <v>42</v>
      </c>
      <c r="GJ215" s="438">
        <f t="shared" si="470"/>
        <v>42</v>
      </c>
    </row>
    <row r="216" spans="1:192" hidden="1" outlineLevel="1" x14ac:dyDescent="0.35">
      <c r="E216" s="9"/>
      <c r="F216" s="9"/>
      <c r="G216" s="9"/>
      <c r="H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DZ216" s="9"/>
      <c r="EA216" s="9"/>
      <c r="EB216" s="9"/>
      <c r="EC216" s="9"/>
      <c r="ED216" s="9"/>
      <c r="EE216" s="9"/>
      <c r="EF216" s="9"/>
      <c r="EG216" s="9"/>
      <c r="EH216" s="9"/>
      <c r="EI216" s="9"/>
      <c r="EJ216" s="9"/>
      <c r="EK216" s="9"/>
      <c r="EL216" s="9"/>
      <c r="EM216" s="9"/>
      <c r="EN216" s="9"/>
      <c r="EO216" s="9"/>
      <c r="EP216" s="9"/>
      <c r="EQ216" s="9"/>
      <c r="ER216" s="9"/>
      <c r="ES216" s="9"/>
      <c r="ET216" s="9"/>
      <c r="EU216" s="9"/>
      <c r="EV216" s="9"/>
      <c r="EW216" s="9"/>
      <c r="EX216" s="9"/>
      <c r="EY216" s="9"/>
      <c r="EZ216" s="9"/>
      <c r="FA216" s="9"/>
      <c r="FB216" s="9"/>
      <c r="FC216" s="9"/>
      <c r="FD216" s="9"/>
      <c r="FE216" s="9"/>
      <c r="FF216" s="9"/>
      <c r="FG216" s="9"/>
      <c r="FH216" s="9"/>
      <c r="FI216" s="9"/>
      <c r="FJ216" s="9"/>
      <c r="FK216" s="9"/>
      <c r="FL216" s="9"/>
      <c r="FM216" s="9"/>
      <c r="FN216" s="9"/>
      <c r="FO216" s="9"/>
      <c r="FP216" s="9"/>
      <c r="FQ216" s="9"/>
      <c r="FR216" s="9"/>
      <c r="FS216" s="9"/>
      <c r="FT216" s="9"/>
      <c r="FU216" s="9"/>
      <c r="FV216" s="9"/>
      <c r="FW216" s="9"/>
      <c r="FX216" s="9"/>
      <c r="FY216" s="9"/>
      <c r="FZ216" s="9"/>
      <c r="GA216" s="9"/>
      <c r="GB216" s="9"/>
      <c r="GC216" s="9"/>
      <c r="GD216" s="9"/>
      <c r="GE216" s="9"/>
      <c r="GF216" s="9"/>
      <c r="GG216" s="9"/>
      <c r="GH216" s="9"/>
      <c r="GI216" s="9"/>
      <c r="GJ216" s="9"/>
    </row>
    <row r="217" spans="1:192" x14ac:dyDescent="0.35">
      <c r="E217" s="9"/>
      <c r="F217" s="9"/>
      <c r="G217" s="9"/>
      <c r="H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9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9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9"/>
      <c r="GB217" s="9"/>
      <c r="GC217" s="9"/>
      <c r="GD217" s="9"/>
      <c r="GE217" s="9"/>
      <c r="GF217" s="9"/>
      <c r="GG217" s="9"/>
      <c r="GH217" s="9"/>
      <c r="GI217" s="9"/>
      <c r="GJ217" s="9"/>
    </row>
    <row r="218" spans="1:192" collapsed="1" x14ac:dyDescent="0.35">
      <c r="A218" s="13" t="s">
        <v>141</v>
      </c>
    </row>
    <row r="219" spans="1:192" hidden="1" outlineLevel="1" x14ac:dyDescent="0.35">
      <c r="A219" s="43"/>
      <c r="C219" s="44"/>
      <c r="D219" s="45"/>
      <c r="E219" s="24" t="str">
        <f t="shared" ref="E219:AJ219" si="471" xml:space="preserve"> E$40</f>
        <v>Model period beginning</v>
      </c>
      <c r="F219" s="24">
        <f t="shared" si="471"/>
        <v>0</v>
      </c>
      <c r="G219" s="24" t="str">
        <f t="shared" si="471"/>
        <v>date</v>
      </c>
      <c r="H219" s="24">
        <f t="shared" si="471"/>
        <v>0</v>
      </c>
      <c r="I219" s="119">
        <f t="shared" si="471"/>
        <v>0</v>
      </c>
      <c r="J219" s="24">
        <f t="shared" si="471"/>
        <v>46023</v>
      </c>
      <c r="K219" s="24">
        <f t="shared" si="471"/>
        <v>46054</v>
      </c>
      <c r="L219" s="24">
        <f t="shared" si="471"/>
        <v>46082</v>
      </c>
      <c r="M219" s="24">
        <f t="shared" si="471"/>
        <v>46113</v>
      </c>
      <c r="N219" s="24">
        <f t="shared" si="471"/>
        <v>46143</v>
      </c>
      <c r="O219" s="24">
        <f t="shared" si="471"/>
        <v>46174</v>
      </c>
      <c r="P219" s="24">
        <f t="shared" si="471"/>
        <v>46204</v>
      </c>
      <c r="Q219" s="24">
        <f t="shared" si="471"/>
        <v>46235</v>
      </c>
      <c r="R219" s="24">
        <f t="shared" si="471"/>
        <v>46266</v>
      </c>
      <c r="S219" s="24">
        <f t="shared" si="471"/>
        <v>46296</v>
      </c>
      <c r="T219" s="24">
        <f t="shared" si="471"/>
        <v>46327</v>
      </c>
      <c r="U219" s="24">
        <f t="shared" si="471"/>
        <v>46357</v>
      </c>
      <c r="V219" s="24">
        <f t="shared" si="471"/>
        <v>46388</v>
      </c>
      <c r="W219" s="24">
        <f t="shared" si="471"/>
        <v>46419</v>
      </c>
      <c r="X219" s="24">
        <f t="shared" si="471"/>
        <v>46447</v>
      </c>
      <c r="Y219" s="24">
        <f t="shared" si="471"/>
        <v>46478</v>
      </c>
      <c r="Z219" s="24">
        <f t="shared" si="471"/>
        <v>46508</v>
      </c>
      <c r="AA219" s="24">
        <f t="shared" si="471"/>
        <v>46539</v>
      </c>
      <c r="AB219" s="24">
        <f t="shared" si="471"/>
        <v>46569</v>
      </c>
      <c r="AC219" s="24">
        <f t="shared" si="471"/>
        <v>46600</v>
      </c>
      <c r="AD219" s="24">
        <f t="shared" si="471"/>
        <v>46631</v>
      </c>
      <c r="AE219" s="24">
        <f t="shared" si="471"/>
        <v>46661</v>
      </c>
      <c r="AF219" s="24">
        <f t="shared" si="471"/>
        <v>46692</v>
      </c>
      <c r="AG219" s="24">
        <f t="shared" si="471"/>
        <v>46722</v>
      </c>
      <c r="AH219" s="24">
        <f t="shared" si="471"/>
        <v>46753</v>
      </c>
      <c r="AI219" s="24">
        <f t="shared" si="471"/>
        <v>46784</v>
      </c>
      <c r="AJ219" s="24">
        <f t="shared" si="471"/>
        <v>46813</v>
      </c>
      <c r="AK219" s="24">
        <f t="shared" ref="AK219:BP219" si="472" xml:space="preserve"> AK$40</f>
        <v>46844</v>
      </c>
      <c r="AL219" s="24">
        <f t="shared" si="472"/>
        <v>46874</v>
      </c>
      <c r="AM219" s="24">
        <f t="shared" si="472"/>
        <v>46905</v>
      </c>
      <c r="AN219" s="24">
        <f t="shared" si="472"/>
        <v>46935</v>
      </c>
      <c r="AO219" s="24">
        <f t="shared" si="472"/>
        <v>46966</v>
      </c>
      <c r="AP219" s="24">
        <f t="shared" si="472"/>
        <v>46997</v>
      </c>
      <c r="AQ219" s="24">
        <f t="shared" si="472"/>
        <v>47027</v>
      </c>
      <c r="AR219" s="24">
        <f t="shared" si="472"/>
        <v>47058</v>
      </c>
      <c r="AS219" s="24">
        <f t="shared" si="472"/>
        <v>47088</v>
      </c>
      <c r="AT219" s="24">
        <f t="shared" si="472"/>
        <v>47119</v>
      </c>
      <c r="AU219" s="24">
        <f t="shared" si="472"/>
        <v>47150</v>
      </c>
      <c r="AV219" s="24">
        <f t="shared" si="472"/>
        <v>47178</v>
      </c>
      <c r="AW219" s="24">
        <f t="shared" si="472"/>
        <v>47209</v>
      </c>
      <c r="AX219" s="24">
        <f t="shared" si="472"/>
        <v>47239</v>
      </c>
      <c r="AY219" s="24">
        <f t="shared" si="472"/>
        <v>47270</v>
      </c>
      <c r="AZ219" s="24">
        <f t="shared" si="472"/>
        <v>47300</v>
      </c>
      <c r="BA219" s="24">
        <f t="shared" si="472"/>
        <v>47331</v>
      </c>
      <c r="BB219" s="24">
        <f t="shared" si="472"/>
        <v>47362</v>
      </c>
      <c r="BC219" s="24">
        <f t="shared" si="472"/>
        <v>47392</v>
      </c>
      <c r="BD219" s="24">
        <f t="shared" si="472"/>
        <v>47423</v>
      </c>
      <c r="BE219" s="24">
        <f t="shared" si="472"/>
        <v>47453</v>
      </c>
      <c r="BF219" s="24">
        <f t="shared" si="472"/>
        <v>47484</v>
      </c>
      <c r="BG219" s="24">
        <f t="shared" si="472"/>
        <v>47574</v>
      </c>
      <c r="BH219" s="24">
        <f t="shared" si="472"/>
        <v>47665</v>
      </c>
      <c r="BI219" s="24">
        <f t="shared" si="472"/>
        <v>47757</v>
      </c>
      <c r="BJ219" s="24">
        <f t="shared" si="472"/>
        <v>47849</v>
      </c>
      <c r="BK219" s="24">
        <f t="shared" si="472"/>
        <v>47939</v>
      </c>
      <c r="BL219" s="24">
        <f t="shared" si="472"/>
        <v>48030</v>
      </c>
      <c r="BM219" s="24">
        <f t="shared" si="472"/>
        <v>48122</v>
      </c>
      <c r="BN219" s="24">
        <f t="shared" si="472"/>
        <v>48214</v>
      </c>
      <c r="BO219" s="24">
        <f t="shared" si="472"/>
        <v>48305</v>
      </c>
      <c r="BP219" s="24">
        <f t="shared" si="472"/>
        <v>48396</v>
      </c>
      <c r="BQ219" s="24">
        <f t="shared" ref="BQ219:CV219" si="473" xml:space="preserve"> BQ$40</f>
        <v>48488</v>
      </c>
      <c r="BR219" s="24">
        <f t="shared" si="473"/>
        <v>48580</v>
      </c>
      <c r="BS219" s="24">
        <f t="shared" si="473"/>
        <v>48670</v>
      </c>
      <c r="BT219" s="24">
        <f t="shared" si="473"/>
        <v>48761</v>
      </c>
      <c r="BU219" s="24">
        <f t="shared" si="473"/>
        <v>48853</v>
      </c>
      <c r="BV219" s="24">
        <f t="shared" si="473"/>
        <v>48945</v>
      </c>
      <c r="BW219" s="24">
        <f t="shared" si="473"/>
        <v>49035</v>
      </c>
      <c r="BX219" s="24">
        <f t="shared" si="473"/>
        <v>49126</v>
      </c>
      <c r="BY219" s="24">
        <f t="shared" si="473"/>
        <v>49218</v>
      </c>
      <c r="BZ219" s="24">
        <f t="shared" si="473"/>
        <v>49310</v>
      </c>
      <c r="CA219" s="24">
        <f t="shared" si="473"/>
        <v>49400</v>
      </c>
      <c r="CB219" s="24">
        <f t="shared" si="473"/>
        <v>49491</v>
      </c>
      <c r="CC219" s="24">
        <f t="shared" si="473"/>
        <v>49583</v>
      </c>
      <c r="CD219" s="24">
        <f t="shared" si="473"/>
        <v>49675</v>
      </c>
      <c r="CE219" s="24">
        <f t="shared" si="473"/>
        <v>49766</v>
      </c>
      <c r="CF219" s="24">
        <f t="shared" si="473"/>
        <v>49857</v>
      </c>
      <c r="CG219" s="24">
        <f t="shared" si="473"/>
        <v>49949</v>
      </c>
      <c r="CH219" s="24">
        <f t="shared" si="473"/>
        <v>50041</v>
      </c>
      <c r="CI219" s="24">
        <f t="shared" si="473"/>
        <v>50131</v>
      </c>
      <c r="CJ219" s="24">
        <f t="shared" si="473"/>
        <v>50222</v>
      </c>
      <c r="CK219" s="24">
        <f t="shared" si="473"/>
        <v>50314</v>
      </c>
      <c r="CL219" s="24">
        <f t="shared" si="473"/>
        <v>50406</v>
      </c>
      <c r="CM219" s="24">
        <f t="shared" si="473"/>
        <v>50496</v>
      </c>
      <c r="CN219" s="24">
        <f t="shared" si="473"/>
        <v>50587</v>
      </c>
      <c r="CO219" s="24">
        <f t="shared" si="473"/>
        <v>50679</v>
      </c>
      <c r="CP219" s="24">
        <f t="shared" si="473"/>
        <v>50771</v>
      </c>
      <c r="CQ219" s="24">
        <f t="shared" si="473"/>
        <v>50861</v>
      </c>
      <c r="CR219" s="24">
        <f t="shared" si="473"/>
        <v>50952</v>
      </c>
      <c r="CS219" s="24">
        <f t="shared" si="473"/>
        <v>51044</v>
      </c>
      <c r="CT219" s="24">
        <f t="shared" si="473"/>
        <v>51136</v>
      </c>
      <c r="CU219" s="24">
        <f t="shared" si="473"/>
        <v>51227</v>
      </c>
      <c r="CV219" s="24">
        <f t="shared" si="473"/>
        <v>51318</v>
      </c>
      <c r="CW219" s="24">
        <f t="shared" ref="CW219:EB219" si="474" xml:space="preserve"> CW$40</f>
        <v>51410</v>
      </c>
      <c r="CX219" s="24">
        <f t="shared" si="474"/>
        <v>51502</v>
      </c>
      <c r="CY219" s="24">
        <f t="shared" si="474"/>
        <v>51592</v>
      </c>
      <c r="CZ219" s="24">
        <f t="shared" si="474"/>
        <v>51683</v>
      </c>
      <c r="DA219" s="24">
        <f t="shared" si="474"/>
        <v>51775</v>
      </c>
      <c r="DB219" s="24">
        <f t="shared" si="474"/>
        <v>51867</v>
      </c>
      <c r="DC219" s="24">
        <f t="shared" si="474"/>
        <v>51957</v>
      </c>
      <c r="DD219" s="24">
        <f t="shared" si="474"/>
        <v>52048</v>
      </c>
      <c r="DE219" s="24">
        <f t="shared" si="474"/>
        <v>52140</v>
      </c>
      <c r="DF219" s="24">
        <f t="shared" si="474"/>
        <v>52232</v>
      </c>
      <c r="DG219" s="24">
        <f t="shared" si="474"/>
        <v>52322</v>
      </c>
      <c r="DH219" s="24">
        <f t="shared" si="474"/>
        <v>52413</v>
      </c>
      <c r="DI219" s="24">
        <f t="shared" si="474"/>
        <v>52505</v>
      </c>
      <c r="DJ219" s="24">
        <f t="shared" si="474"/>
        <v>52597</v>
      </c>
      <c r="DK219" s="24">
        <f t="shared" si="474"/>
        <v>52688</v>
      </c>
      <c r="DL219" s="24">
        <f t="shared" si="474"/>
        <v>52779</v>
      </c>
      <c r="DM219" s="24">
        <f t="shared" si="474"/>
        <v>52871</v>
      </c>
      <c r="DN219" s="24">
        <f t="shared" si="474"/>
        <v>52963</v>
      </c>
      <c r="DO219" s="24">
        <f t="shared" si="474"/>
        <v>53053</v>
      </c>
      <c r="DP219" s="24">
        <f t="shared" si="474"/>
        <v>53144</v>
      </c>
      <c r="DQ219" s="24">
        <f t="shared" si="474"/>
        <v>53236</v>
      </c>
      <c r="DR219" s="24">
        <f t="shared" si="474"/>
        <v>53328</v>
      </c>
      <c r="DS219" s="24">
        <f t="shared" si="474"/>
        <v>53418</v>
      </c>
      <c r="DT219" s="24">
        <f t="shared" si="474"/>
        <v>53509</v>
      </c>
      <c r="DU219" s="24">
        <f t="shared" si="474"/>
        <v>53601</v>
      </c>
      <c r="DV219" s="24">
        <f t="shared" si="474"/>
        <v>53693</v>
      </c>
      <c r="DW219" s="24">
        <f t="shared" si="474"/>
        <v>53783</v>
      </c>
      <c r="DX219" s="24">
        <f t="shared" si="474"/>
        <v>53874</v>
      </c>
      <c r="DY219" s="24">
        <f t="shared" si="474"/>
        <v>53966</v>
      </c>
      <c r="DZ219" s="24">
        <f t="shared" si="474"/>
        <v>54058</v>
      </c>
      <c r="EA219" s="24">
        <f t="shared" si="474"/>
        <v>54149</v>
      </c>
      <c r="EB219" s="24">
        <f t="shared" si="474"/>
        <v>54240</v>
      </c>
      <c r="EC219" s="24">
        <f t="shared" ref="EC219:FH219" si="475" xml:space="preserve"> EC$40</f>
        <v>54332</v>
      </c>
      <c r="ED219" s="24">
        <f t="shared" si="475"/>
        <v>54424</v>
      </c>
      <c r="EE219" s="24">
        <f t="shared" si="475"/>
        <v>54514</v>
      </c>
      <c r="EF219" s="24">
        <f t="shared" si="475"/>
        <v>54605</v>
      </c>
      <c r="EG219" s="24">
        <f t="shared" si="475"/>
        <v>54697</v>
      </c>
      <c r="EH219" s="24">
        <f t="shared" si="475"/>
        <v>54789</v>
      </c>
      <c r="EI219" s="24">
        <f t="shared" si="475"/>
        <v>54879</v>
      </c>
      <c r="EJ219" s="24">
        <f t="shared" si="475"/>
        <v>54970</v>
      </c>
      <c r="EK219" s="24">
        <f t="shared" si="475"/>
        <v>55062</v>
      </c>
      <c r="EL219" s="24">
        <f t="shared" si="475"/>
        <v>55154</v>
      </c>
      <c r="EM219" s="24">
        <f t="shared" si="475"/>
        <v>55244</v>
      </c>
      <c r="EN219" s="24">
        <f t="shared" si="475"/>
        <v>55335</v>
      </c>
      <c r="EO219" s="24">
        <f t="shared" si="475"/>
        <v>55427</v>
      </c>
      <c r="EP219" s="24">
        <f t="shared" si="475"/>
        <v>55519</v>
      </c>
      <c r="EQ219" s="24">
        <f t="shared" si="475"/>
        <v>55610</v>
      </c>
      <c r="ER219" s="24">
        <f t="shared" si="475"/>
        <v>55701</v>
      </c>
      <c r="ES219" s="24">
        <f t="shared" si="475"/>
        <v>55793</v>
      </c>
      <c r="ET219" s="24">
        <f t="shared" si="475"/>
        <v>55885</v>
      </c>
      <c r="EU219" s="24">
        <f t="shared" si="475"/>
        <v>55975</v>
      </c>
      <c r="EV219" s="24">
        <f t="shared" si="475"/>
        <v>56066</v>
      </c>
      <c r="EW219" s="24">
        <f t="shared" si="475"/>
        <v>56158</v>
      </c>
      <c r="EX219" s="24">
        <f t="shared" si="475"/>
        <v>56250</v>
      </c>
      <c r="EY219" s="24">
        <f t="shared" si="475"/>
        <v>56340</v>
      </c>
      <c r="EZ219" s="24">
        <f t="shared" si="475"/>
        <v>56431</v>
      </c>
      <c r="FA219" s="24">
        <f t="shared" si="475"/>
        <v>56523</v>
      </c>
      <c r="FB219" s="24">
        <f t="shared" si="475"/>
        <v>56615</v>
      </c>
      <c r="FC219" s="24">
        <f t="shared" si="475"/>
        <v>56705</v>
      </c>
      <c r="FD219" s="24">
        <f t="shared" si="475"/>
        <v>56796</v>
      </c>
      <c r="FE219" s="24">
        <f t="shared" si="475"/>
        <v>56888</v>
      </c>
      <c r="FF219" s="24">
        <f t="shared" si="475"/>
        <v>56980</v>
      </c>
      <c r="FG219" s="24">
        <f t="shared" si="475"/>
        <v>57071</v>
      </c>
      <c r="FH219" s="24">
        <f t="shared" si="475"/>
        <v>57162</v>
      </c>
      <c r="FI219" s="24">
        <f t="shared" ref="FI219:GJ219" si="476" xml:space="preserve"> FI$40</f>
        <v>57254</v>
      </c>
      <c r="FJ219" s="24">
        <f t="shared" si="476"/>
        <v>57346</v>
      </c>
      <c r="FK219" s="24">
        <f t="shared" si="476"/>
        <v>57436</v>
      </c>
      <c r="FL219" s="24">
        <f t="shared" si="476"/>
        <v>57527</v>
      </c>
      <c r="FM219" s="24">
        <f t="shared" si="476"/>
        <v>57619</v>
      </c>
      <c r="FN219" s="24">
        <f t="shared" si="476"/>
        <v>57711</v>
      </c>
      <c r="FO219" s="24">
        <f t="shared" si="476"/>
        <v>57801</v>
      </c>
      <c r="FP219" s="24">
        <f t="shared" si="476"/>
        <v>57892</v>
      </c>
      <c r="FQ219" s="24">
        <f t="shared" si="476"/>
        <v>57984</v>
      </c>
      <c r="FR219" s="24">
        <f t="shared" si="476"/>
        <v>58076</v>
      </c>
      <c r="FS219" s="24">
        <f t="shared" si="476"/>
        <v>58166</v>
      </c>
      <c r="FT219" s="24">
        <f t="shared" si="476"/>
        <v>58257</v>
      </c>
      <c r="FU219" s="24">
        <f t="shared" si="476"/>
        <v>58349</v>
      </c>
      <c r="FV219" s="24">
        <f t="shared" si="476"/>
        <v>58441</v>
      </c>
      <c r="FW219" s="24">
        <f t="shared" si="476"/>
        <v>58532</v>
      </c>
      <c r="FX219" s="24">
        <f t="shared" si="476"/>
        <v>58623</v>
      </c>
      <c r="FY219" s="24">
        <f t="shared" si="476"/>
        <v>58715</v>
      </c>
      <c r="FZ219" s="24">
        <f t="shared" si="476"/>
        <v>58807</v>
      </c>
      <c r="GA219" s="24">
        <f t="shared" si="476"/>
        <v>58897</v>
      </c>
      <c r="GB219" s="24">
        <f t="shared" si="476"/>
        <v>58988</v>
      </c>
      <c r="GC219" s="24">
        <f t="shared" si="476"/>
        <v>59080</v>
      </c>
      <c r="GD219" s="24">
        <f t="shared" si="476"/>
        <v>59172</v>
      </c>
      <c r="GE219" s="24">
        <f t="shared" si="476"/>
        <v>59262</v>
      </c>
      <c r="GF219" s="24">
        <f t="shared" si="476"/>
        <v>59353</v>
      </c>
      <c r="GG219" s="24">
        <f t="shared" si="476"/>
        <v>59445</v>
      </c>
      <c r="GH219" s="24">
        <f t="shared" si="476"/>
        <v>59537</v>
      </c>
      <c r="GI219" s="24">
        <f t="shared" si="476"/>
        <v>59627</v>
      </c>
      <c r="GJ219" s="24">
        <f t="shared" si="476"/>
        <v>59718</v>
      </c>
    </row>
    <row r="220" spans="1:192" hidden="1" outlineLevel="1" x14ac:dyDescent="0.35">
      <c r="A220" s="43"/>
      <c r="B220" s="43"/>
      <c r="C220" s="44"/>
      <c r="D220" s="61"/>
      <c r="E220" s="10" t="str">
        <f t="shared" ref="E220:AJ220" si="477" xml:space="preserve"> E$45</f>
        <v>Model period ending</v>
      </c>
      <c r="F220" s="10">
        <f t="shared" si="477"/>
        <v>0</v>
      </c>
      <c r="G220" s="10" t="str">
        <f t="shared" si="477"/>
        <v>date</v>
      </c>
      <c r="H220" s="10">
        <f t="shared" si="477"/>
        <v>0</v>
      </c>
      <c r="I220" s="120">
        <f t="shared" si="477"/>
        <v>0</v>
      </c>
      <c r="J220" s="10">
        <f t="shared" si="477"/>
        <v>46053</v>
      </c>
      <c r="K220" s="10">
        <f t="shared" si="477"/>
        <v>46081</v>
      </c>
      <c r="L220" s="10">
        <f t="shared" si="477"/>
        <v>46112</v>
      </c>
      <c r="M220" s="10">
        <f t="shared" si="477"/>
        <v>46142</v>
      </c>
      <c r="N220" s="10">
        <f t="shared" si="477"/>
        <v>46173</v>
      </c>
      <c r="O220" s="10">
        <f t="shared" si="477"/>
        <v>46203</v>
      </c>
      <c r="P220" s="10">
        <f t="shared" si="477"/>
        <v>46234</v>
      </c>
      <c r="Q220" s="10">
        <f t="shared" si="477"/>
        <v>46265</v>
      </c>
      <c r="R220" s="10">
        <f t="shared" si="477"/>
        <v>46295</v>
      </c>
      <c r="S220" s="10">
        <f t="shared" si="477"/>
        <v>46326</v>
      </c>
      <c r="T220" s="10">
        <f t="shared" si="477"/>
        <v>46356</v>
      </c>
      <c r="U220" s="10">
        <f t="shared" si="477"/>
        <v>46387</v>
      </c>
      <c r="V220" s="10">
        <f t="shared" si="477"/>
        <v>46418</v>
      </c>
      <c r="W220" s="10">
        <f t="shared" si="477"/>
        <v>46446</v>
      </c>
      <c r="X220" s="10">
        <f t="shared" si="477"/>
        <v>46477</v>
      </c>
      <c r="Y220" s="10">
        <f t="shared" si="477"/>
        <v>46507</v>
      </c>
      <c r="Z220" s="10">
        <f t="shared" si="477"/>
        <v>46538</v>
      </c>
      <c r="AA220" s="10">
        <f t="shared" si="477"/>
        <v>46568</v>
      </c>
      <c r="AB220" s="10">
        <f t="shared" si="477"/>
        <v>46599</v>
      </c>
      <c r="AC220" s="10">
        <f t="shared" si="477"/>
        <v>46630</v>
      </c>
      <c r="AD220" s="10">
        <f t="shared" si="477"/>
        <v>46660</v>
      </c>
      <c r="AE220" s="10">
        <f t="shared" si="477"/>
        <v>46691</v>
      </c>
      <c r="AF220" s="10">
        <f t="shared" si="477"/>
        <v>46721</v>
      </c>
      <c r="AG220" s="10">
        <f t="shared" si="477"/>
        <v>46752</v>
      </c>
      <c r="AH220" s="10">
        <f t="shared" si="477"/>
        <v>46783</v>
      </c>
      <c r="AI220" s="10">
        <f t="shared" si="477"/>
        <v>46812</v>
      </c>
      <c r="AJ220" s="10">
        <f t="shared" si="477"/>
        <v>46843</v>
      </c>
      <c r="AK220" s="10">
        <f t="shared" ref="AK220:BP220" si="478" xml:space="preserve"> AK$45</f>
        <v>46873</v>
      </c>
      <c r="AL220" s="10">
        <f t="shared" si="478"/>
        <v>46904</v>
      </c>
      <c r="AM220" s="10">
        <f t="shared" si="478"/>
        <v>46934</v>
      </c>
      <c r="AN220" s="10">
        <f t="shared" si="478"/>
        <v>46965</v>
      </c>
      <c r="AO220" s="10">
        <f t="shared" si="478"/>
        <v>46996</v>
      </c>
      <c r="AP220" s="10">
        <f t="shared" si="478"/>
        <v>47026</v>
      </c>
      <c r="AQ220" s="10">
        <f t="shared" si="478"/>
        <v>47057</v>
      </c>
      <c r="AR220" s="10">
        <f t="shared" si="478"/>
        <v>47087</v>
      </c>
      <c r="AS220" s="10">
        <f t="shared" si="478"/>
        <v>47118</v>
      </c>
      <c r="AT220" s="10">
        <f t="shared" si="478"/>
        <v>47149</v>
      </c>
      <c r="AU220" s="10">
        <f t="shared" si="478"/>
        <v>47177</v>
      </c>
      <c r="AV220" s="10">
        <f t="shared" si="478"/>
        <v>47208</v>
      </c>
      <c r="AW220" s="10">
        <f t="shared" si="478"/>
        <v>47238</v>
      </c>
      <c r="AX220" s="10">
        <f t="shared" si="478"/>
        <v>47269</v>
      </c>
      <c r="AY220" s="10">
        <f t="shared" si="478"/>
        <v>47299</v>
      </c>
      <c r="AZ220" s="10">
        <f t="shared" si="478"/>
        <v>47330</v>
      </c>
      <c r="BA220" s="10">
        <f t="shared" si="478"/>
        <v>47361</v>
      </c>
      <c r="BB220" s="10">
        <f t="shared" si="478"/>
        <v>47391</v>
      </c>
      <c r="BC220" s="10">
        <f t="shared" si="478"/>
        <v>47422</v>
      </c>
      <c r="BD220" s="10">
        <f t="shared" si="478"/>
        <v>47452</v>
      </c>
      <c r="BE220" s="10">
        <f t="shared" si="478"/>
        <v>47483</v>
      </c>
      <c r="BF220" s="10">
        <f t="shared" si="478"/>
        <v>47573</v>
      </c>
      <c r="BG220" s="10">
        <f t="shared" si="478"/>
        <v>47664</v>
      </c>
      <c r="BH220" s="10">
        <f t="shared" si="478"/>
        <v>47756</v>
      </c>
      <c r="BI220" s="10">
        <f t="shared" si="478"/>
        <v>47848</v>
      </c>
      <c r="BJ220" s="10">
        <f t="shared" si="478"/>
        <v>47938</v>
      </c>
      <c r="BK220" s="10">
        <f t="shared" si="478"/>
        <v>48029</v>
      </c>
      <c r="BL220" s="10">
        <f t="shared" si="478"/>
        <v>48121</v>
      </c>
      <c r="BM220" s="10">
        <f t="shared" si="478"/>
        <v>48213</v>
      </c>
      <c r="BN220" s="10">
        <f t="shared" si="478"/>
        <v>48304</v>
      </c>
      <c r="BO220" s="10">
        <f t="shared" si="478"/>
        <v>48395</v>
      </c>
      <c r="BP220" s="10">
        <f t="shared" si="478"/>
        <v>48487</v>
      </c>
      <c r="BQ220" s="10">
        <f t="shared" ref="BQ220:CV220" si="479" xml:space="preserve"> BQ$45</f>
        <v>48579</v>
      </c>
      <c r="BR220" s="10">
        <f t="shared" si="479"/>
        <v>48669</v>
      </c>
      <c r="BS220" s="10">
        <f t="shared" si="479"/>
        <v>48760</v>
      </c>
      <c r="BT220" s="10">
        <f t="shared" si="479"/>
        <v>48852</v>
      </c>
      <c r="BU220" s="10">
        <f t="shared" si="479"/>
        <v>48944</v>
      </c>
      <c r="BV220" s="10">
        <f t="shared" si="479"/>
        <v>49034</v>
      </c>
      <c r="BW220" s="10">
        <f t="shared" si="479"/>
        <v>49125</v>
      </c>
      <c r="BX220" s="10">
        <f t="shared" si="479"/>
        <v>49217</v>
      </c>
      <c r="BY220" s="10">
        <f t="shared" si="479"/>
        <v>49309</v>
      </c>
      <c r="BZ220" s="10">
        <f t="shared" si="479"/>
        <v>49399</v>
      </c>
      <c r="CA220" s="10">
        <f t="shared" si="479"/>
        <v>49490</v>
      </c>
      <c r="CB220" s="10">
        <f t="shared" si="479"/>
        <v>49582</v>
      </c>
      <c r="CC220" s="10">
        <f t="shared" si="479"/>
        <v>49674</v>
      </c>
      <c r="CD220" s="10">
        <f t="shared" si="479"/>
        <v>49765</v>
      </c>
      <c r="CE220" s="10">
        <f t="shared" si="479"/>
        <v>49856</v>
      </c>
      <c r="CF220" s="10">
        <f t="shared" si="479"/>
        <v>49948</v>
      </c>
      <c r="CG220" s="10">
        <f t="shared" si="479"/>
        <v>50040</v>
      </c>
      <c r="CH220" s="10">
        <f t="shared" si="479"/>
        <v>50130</v>
      </c>
      <c r="CI220" s="10">
        <f t="shared" si="479"/>
        <v>50221</v>
      </c>
      <c r="CJ220" s="10">
        <f t="shared" si="479"/>
        <v>50313</v>
      </c>
      <c r="CK220" s="10">
        <f t="shared" si="479"/>
        <v>50405</v>
      </c>
      <c r="CL220" s="10">
        <f t="shared" si="479"/>
        <v>50495</v>
      </c>
      <c r="CM220" s="10">
        <f t="shared" si="479"/>
        <v>50586</v>
      </c>
      <c r="CN220" s="10">
        <f t="shared" si="479"/>
        <v>50678</v>
      </c>
      <c r="CO220" s="10">
        <f t="shared" si="479"/>
        <v>50770</v>
      </c>
      <c r="CP220" s="10">
        <f t="shared" si="479"/>
        <v>50860</v>
      </c>
      <c r="CQ220" s="10">
        <f t="shared" si="479"/>
        <v>50951</v>
      </c>
      <c r="CR220" s="10">
        <f t="shared" si="479"/>
        <v>51043</v>
      </c>
      <c r="CS220" s="10">
        <f t="shared" si="479"/>
        <v>51135</v>
      </c>
      <c r="CT220" s="10">
        <f t="shared" si="479"/>
        <v>51226</v>
      </c>
      <c r="CU220" s="10">
        <f t="shared" si="479"/>
        <v>51317</v>
      </c>
      <c r="CV220" s="10">
        <f t="shared" si="479"/>
        <v>51409</v>
      </c>
      <c r="CW220" s="10">
        <f t="shared" ref="CW220:EB220" si="480" xml:space="preserve"> CW$45</f>
        <v>51501</v>
      </c>
      <c r="CX220" s="10">
        <f t="shared" si="480"/>
        <v>51591</v>
      </c>
      <c r="CY220" s="10">
        <f t="shared" si="480"/>
        <v>51682</v>
      </c>
      <c r="CZ220" s="10">
        <f t="shared" si="480"/>
        <v>51774</v>
      </c>
      <c r="DA220" s="10">
        <f t="shared" si="480"/>
        <v>51866</v>
      </c>
      <c r="DB220" s="10">
        <f t="shared" si="480"/>
        <v>51956</v>
      </c>
      <c r="DC220" s="10">
        <f t="shared" si="480"/>
        <v>52047</v>
      </c>
      <c r="DD220" s="10">
        <f t="shared" si="480"/>
        <v>52139</v>
      </c>
      <c r="DE220" s="10">
        <f t="shared" si="480"/>
        <v>52231</v>
      </c>
      <c r="DF220" s="10">
        <f t="shared" si="480"/>
        <v>52321</v>
      </c>
      <c r="DG220" s="10">
        <f t="shared" si="480"/>
        <v>52412</v>
      </c>
      <c r="DH220" s="10">
        <f t="shared" si="480"/>
        <v>52504</v>
      </c>
      <c r="DI220" s="10">
        <f t="shared" si="480"/>
        <v>52596</v>
      </c>
      <c r="DJ220" s="10">
        <f t="shared" si="480"/>
        <v>52687</v>
      </c>
      <c r="DK220" s="10">
        <f t="shared" si="480"/>
        <v>52778</v>
      </c>
      <c r="DL220" s="10">
        <f t="shared" si="480"/>
        <v>52870</v>
      </c>
      <c r="DM220" s="10">
        <f t="shared" si="480"/>
        <v>52962</v>
      </c>
      <c r="DN220" s="10">
        <f t="shared" si="480"/>
        <v>53052</v>
      </c>
      <c r="DO220" s="10">
        <f t="shared" si="480"/>
        <v>53143</v>
      </c>
      <c r="DP220" s="10">
        <f t="shared" si="480"/>
        <v>53235</v>
      </c>
      <c r="DQ220" s="10">
        <f t="shared" si="480"/>
        <v>53327</v>
      </c>
      <c r="DR220" s="10">
        <f t="shared" si="480"/>
        <v>53417</v>
      </c>
      <c r="DS220" s="10">
        <f t="shared" si="480"/>
        <v>53508</v>
      </c>
      <c r="DT220" s="10">
        <f t="shared" si="480"/>
        <v>53600</v>
      </c>
      <c r="DU220" s="10">
        <f t="shared" si="480"/>
        <v>53692</v>
      </c>
      <c r="DV220" s="10">
        <f t="shared" si="480"/>
        <v>53782</v>
      </c>
      <c r="DW220" s="10">
        <f t="shared" si="480"/>
        <v>53873</v>
      </c>
      <c r="DX220" s="10">
        <f t="shared" si="480"/>
        <v>53965</v>
      </c>
      <c r="DY220" s="10">
        <f t="shared" si="480"/>
        <v>54057</v>
      </c>
      <c r="DZ220" s="10">
        <f t="shared" si="480"/>
        <v>54148</v>
      </c>
      <c r="EA220" s="10">
        <f t="shared" si="480"/>
        <v>54239</v>
      </c>
      <c r="EB220" s="10">
        <f t="shared" si="480"/>
        <v>54331</v>
      </c>
      <c r="EC220" s="10">
        <f t="shared" ref="EC220:FH220" si="481" xml:space="preserve"> EC$45</f>
        <v>54423</v>
      </c>
      <c r="ED220" s="10">
        <f t="shared" si="481"/>
        <v>54513</v>
      </c>
      <c r="EE220" s="10">
        <f t="shared" si="481"/>
        <v>54604</v>
      </c>
      <c r="EF220" s="10">
        <f t="shared" si="481"/>
        <v>54696</v>
      </c>
      <c r="EG220" s="10">
        <f t="shared" si="481"/>
        <v>54788</v>
      </c>
      <c r="EH220" s="10">
        <f t="shared" si="481"/>
        <v>54878</v>
      </c>
      <c r="EI220" s="10">
        <f t="shared" si="481"/>
        <v>54969</v>
      </c>
      <c r="EJ220" s="10">
        <f t="shared" si="481"/>
        <v>55061</v>
      </c>
      <c r="EK220" s="10">
        <f t="shared" si="481"/>
        <v>55153</v>
      </c>
      <c r="EL220" s="10">
        <f t="shared" si="481"/>
        <v>55243</v>
      </c>
      <c r="EM220" s="10">
        <f t="shared" si="481"/>
        <v>55334</v>
      </c>
      <c r="EN220" s="10">
        <f t="shared" si="481"/>
        <v>55426</v>
      </c>
      <c r="EO220" s="10">
        <f t="shared" si="481"/>
        <v>55518</v>
      </c>
      <c r="EP220" s="10">
        <f t="shared" si="481"/>
        <v>55609</v>
      </c>
      <c r="EQ220" s="10">
        <f t="shared" si="481"/>
        <v>55700</v>
      </c>
      <c r="ER220" s="10">
        <f t="shared" si="481"/>
        <v>55792</v>
      </c>
      <c r="ES220" s="10">
        <f t="shared" si="481"/>
        <v>55884</v>
      </c>
      <c r="ET220" s="10">
        <f t="shared" si="481"/>
        <v>55974</v>
      </c>
      <c r="EU220" s="10">
        <f t="shared" si="481"/>
        <v>56065</v>
      </c>
      <c r="EV220" s="10">
        <f t="shared" si="481"/>
        <v>56157</v>
      </c>
      <c r="EW220" s="10">
        <f t="shared" si="481"/>
        <v>56249</v>
      </c>
      <c r="EX220" s="10">
        <f t="shared" si="481"/>
        <v>56339</v>
      </c>
      <c r="EY220" s="10">
        <f t="shared" si="481"/>
        <v>56430</v>
      </c>
      <c r="EZ220" s="10">
        <f t="shared" si="481"/>
        <v>56522</v>
      </c>
      <c r="FA220" s="10">
        <f t="shared" si="481"/>
        <v>56614</v>
      </c>
      <c r="FB220" s="10">
        <f t="shared" si="481"/>
        <v>56704</v>
      </c>
      <c r="FC220" s="10">
        <f t="shared" si="481"/>
        <v>56795</v>
      </c>
      <c r="FD220" s="10">
        <f t="shared" si="481"/>
        <v>56887</v>
      </c>
      <c r="FE220" s="10">
        <f t="shared" si="481"/>
        <v>56979</v>
      </c>
      <c r="FF220" s="10">
        <f t="shared" si="481"/>
        <v>57070</v>
      </c>
      <c r="FG220" s="10">
        <f t="shared" si="481"/>
        <v>57161</v>
      </c>
      <c r="FH220" s="10">
        <f t="shared" si="481"/>
        <v>57253</v>
      </c>
      <c r="FI220" s="10">
        <f t="shared" ref="FI220:GJ220" si="482" xml:space="preserve"> FI$45</f>
        <v>57345</v>
      </c>
      <c r="FJ220" s="10">
        <f t="shared" si="482"/>
        <v>57435</v>
      </c>
      <c r="FK220" s="10">
        <f t="shared" si="482"/>
        <v>57526</v>
      </c>
      <c r="FL220" s="10">
        <f t="shared" si="482"/>
        <v>57618</v>
      </c>
      <c r="FM220" s="10">
        <f t="shared" si="482"/>
        <v>57710</v>
      </c>
      <c r="FN220" s="10">
        <f t="shared" si="482"/>
        <v>57800</v>
      </c>
      <c r="FO220" s="10">
        <f t="shared" si="482"/>
        <v>57891</v>
      </c>
      <c r="FP220" s="10">
        <f t="shared" si="482"/>
        <v>57983</v>
      </c>
      <c r="FQ220" s="10">
        <f t="shared" si="482"/>
        <v>58075</v>
      </c>
      <c r="FR220" s="10">
        <f t="shared" si="482"/>
        <v>58165</v>
      </c>
      <c r="FS220" s="10">
        <f t="shared" si="482"/>
        <v>58256</v>
      </c>
      <c r="FT220" s="10">
        <f t="shared" si="482"/>
        <v>58348</v>
      </c>
      <c r="FU220" s="10">
        <f t="shared" si="482"/>
        <v>58440</v>
      </c>
      <c r="FV220" s="10">
        <f t="shared" si="482"/>
        <v>58531</v>
      </c>
      <c r="FW220" s="10">
        <f t="shared" si="482"/>
        <v>58622</v>
      </c>
      <c r="FX220" s="10">
        <f t="shared" si="482"/>
        <v>58714</v>
      </c>
      <c r="FY220" s="10">
        <f t="shared" si="482"/>
        <v>58806</v>
      </c>
      <c r="FZ220" s="10">
        <f t="shared" si="482"/>
        <v>58896</v>
      </c>
      <c r="GA220" s="10">
        <f t="shared" si="482"/>
        <v>58987</v>
      </c>
      <c r="GB220" s="10">
        <f t="shared" si="482"/>
        <v>59079</v>
      </c>
      <c r="GC220" s="10">
        <f t="shared" si="482"/>
        <v>59171</v>
      </c>
      <c r="GD220" s="10">
        <f t="shared" si="482"/>
        <v>59261</v>
      </c>
      <c r="GE220" s="10">
        <f t="shared" si="482"/>
        <v>59352</v>
      </c>
      <c r="GF220" s="10">
        <f t="shared" si="482"/>
        <v>59444</v>
      </c>
      <c r="GG220" s="10">
        <f t="shared" si="482"/>
        <v>59536</v>
      </c>
      <c r="GH220" s="10">
        <f t="shared" si="482"/>
        <v>59626</v>
      </c>
      <c r="GI220" s="10">
        <f t="shared" si="482"/>
        <v>59717</v>
      </c>
      <c r="GJ220" s="10">
        <f t="shared" si="482"/>
        <v>59809</v>
      </c>
    </row>
    <row r="221" spans="1:192" s="159" customFormat="1" hidden="1" outlineLevel="1" x14ac:dyDescent="0.35">
      <c r="A221" s="125"/>
      <c r="B221" s="125"/>
      <c r="C221" s="126"/>
      <c r="D221" s="127"/>
      <c r="E221" s="158" t="s">
        <v>143</v>
      </c>
      <c r="F221" s="158"/>
      <c r="G221" s="158" t="s">
        <v>142</v>
      </c>
      <c r="H221" s="158"/>
      <c r="I221" s="128"/>
      <c r="J221" s="128">
        <f t="shared" ref="J221:AO221" si="483" xml:space="preserve"> J220 - J219 + 1</f>
        <v>31</v>
      </c>
      <c r="K221" s="128">
        <f t="shared" si="483"/>
        <v>28</v>
      </c>
      <c r="L221" s="128">
        <f t="shared" si="483"/>
        <v>31</v>
      </c>
      <c r="M221" s="128">
        <f t="shared" si="483"/>
        <v>30</v>
      </c>
      <c r="N221" s="128">
        <f t="shared" si="483"/>
        <v>31</v>
      </c>
      <c r="O221" s="128">
        <f t="shared" si="483"/>
        <v>30</v>
      </c>
      <c r="P221" s="128">
        <f t="shared" si="483"/>
        <v>31</v>
      </c>
      <c r="Q221" s="128">
        <f t="shared" si="483"/>
        <v>31</v>
      </c>
      <c r="R221" s="128">
        <f t="shared" si="483"/>
        <v>30</v>
      </c>
      <c r="S221" s="128">
        <f t="shared" si="483"/>
        <v>31</v>
      </c>
      <c r="T221" s="128">
        <f t="shared" si="483"/>
        <v>30</v>
      </c>
      <c r="U221" s="128">
        <f t="shared" si="483"/>
        <v>31</v>
      </c>
      <c r="V221" s="128">
        <f t="shared" si="483"/>
        <v>31</v>
      </c>
      <c r="W221" s="128">
        <f t="shared" si="483"/>
        <v>28</v>
      </c>
      <c r="X221" s="128">
        <f t="shared" si="483"/>
        <v>31</v>
      </c>
      <c r="Y221" s="128">
        <f t="shared" si="483"/>
        <v>30</v>
      </c>
      <c r="Z221" s="128">
        <f t="shared" si="483"/>
        <v>31</v>
      </c>
      <c r="AA221" s="128">
        <f t="shared" si="483"/>
        <v>30</v>
      </c>
      <c r="AB221" s="128">
        <f t="shared" si="483"/>
        <v>31</v>
      </c>
      <c r="AC221" s="128">
        <f t="shared" si="483"/>
        <v>31</v>
      </c>
      <c r="AD221" s="128">
        <f t="shared" si="483"/>
        <v>30</v>
      </c>
      <c r="AE221" s="128">
        <f t="shared" si="483"/>
        <v>31</v>
      </c>
      <c r="AF221" s="128">
        <f t="shared" si="483"/>
        <v>30</v>
      </c>
      <c r="AG221" s="128">
        <f t="shared" si="483"/>
        <v>31</v>
      </c>
      <c r="AH221" s="128">
        <f t="shared" si="483"/>
        <v>31</v>
      </c>
      <c r="AI221" s="128">
        <f t="shared" si="483"/>
        <v>29</v>
      </c>
      <c r="AJ221" s="128">
        <f t="shared" si="483"/>
        <v>31</v>
      </c>
      <c r="AK221" s="128">
        <f t="shared" si="483"/>
        <v>30</v>
      </c>
      <c r="AL221" s="128">
        <f t="shared" si="483"/>
        <v>31</v>
      </c>
      <c r="AM221" s="128">
        <f t="shared" si="483"/>
        <v>30</v>
      </c>
      <c r="AN221" s="128">
        <f t="shared" si="483"/>
        <v>31</v>
      </c>
      <c r="AO221" s="128">
        <f t="shared" si="483"/>
        <v>31</v>
      </c>
      <c r="AP221" s="128">
        <f t="shared" ref="AP221:BU221" si="484" xml:space="preserve"> AP220 - AP219 + 1</f>
        <v>30</v>
      </c>
      <c r="AQ221" s="128">
        <f t="shared" si="484"/>
        <v>31</v>
      </c>
      <c r="AR221" s="128">
        <f t="shared" si="484"/>
        <v>30</v>
      </c>
      <c r="AS221" s="128">
        <f t="shared" si="484"/>
        <v>31</v>
      </c>
      <c r="AT221" s="128">
        <f t="shared" si="484"/>
        <v>31</v>
      </c>
      <c r="AU221" s="128">
        <f t="shared" si="484"/>
        <v>28</v>
      </c>
      <c r="AV221" s="128">
        <f t="shared" si="484"/>
        <v>31</v>
      </c>
      <c r="AW221" s="128">
        <f t="shared" si="484"/>
        <v>30</v>
      </c>
      <c r="AX221" s="128">
        <f t="shared" si="484"/>
        <v>31</v>
      </c>
      <c r="AY221" s="128">
        <f t="shared" si="484"/>
        <v>30</v>
      </c>
      <c r="AZ221" s="128">
        <f t="shared" si="484"/>
        <v>31</v>
      </c>
      <c r="BA221" s="128">
        <f t="shared" si="484"/>
        <v>31</v>
      </c>
      <c r="BB221" s="128">
        <f t="shared" si="484"/>
        <v>30</v>
      </c>
      <c r="BC221" s="128">
        <f t="shared" si="484"/>
        <v>31</v>
      </c>
      <c r="BD221" s="128">
        <f t="shared" si="484"/>
        <v>30</v>
      </c>
      <c r="BE221" s="128">
        <f t="shared" si="484"/>
        <v>31</v>
      </c>
      <c r="BF221" s="128">
        <f t="shared" si="484"/>
        <v>90</v>
      </c>
      <c r="BG221" s="128">
        <f t="shared" si="484"/>
        <v>91</v>
      </c>
      <c r="BH221" s="128">
        <f t="shared" si="484"/>
        <v>92</v>
      </c>
      <c r="BI221" s="128">
        <f t="shared" si="484"/>
        <v>92</v>
      </c>
      <c r="BJ221" s="128">
        <f t="shared" si="484"/>
        <v>90</v>
      </c>
      <c r="BK221" s="128">
        <f t="shared" si="484"/>
        <v>91</v>
      </c>
      <c r="BL221" s="128">
        <f t="shared" si="484"/>
        <v>92</v>
      </c>
      <c r="BM221" s="128">
        <f t="shared" si="484"/>
        <v>92</v>
      </c>
      <c r="BN221" s="128">
        <f t="shared" si="484"/>
        <v>91</v>
      </c>
      <c r="BO221" s="128">
        <f t="shared" si="484"/>
        <v>91</v>
      </c>
      <c r="BP221" s="128">
        <f t="shared" si="484"/>
        <v>92</v>
      </c>
      <c r="BQ221" s="128">
        <f t="shared" si="484"/>
        <v>92</v>
      </c>
      <c r="BR221" s="128">
        <f t="shared" si="484"/>
        <v>90</v>
      </c>
      <c r="BS221" s="128">
        <f t="shared" si="484"/>
        <v>91</v>
      </c>
      <c r="BT221" s="128">
        <f t="shared" si="484"/>
        <v>92</v>
      </c>
      <c r="BU221" s="128">
        <f t="shared" si="484"/>
        <v>92</v>
      </c>
      <c r="BV221" s="128">
        <f t="shared" ref="BV221:DA221" si="485" xml:space="preserve"> BV220 - BV219 + 1</f>
        <v>90</v>
      </c>
      <c r="BW221" s="128">
        <f t="shared" si="485"/>
        <v>91</v>
      </c>
      <c r="BX221" s="128">
        <f t="shared" si="485"/>
        <v>92</v>
      </c>
      <c r="BY221" s="128">
        <f t="shared" si="485"/>
        <v>92</v>
      </c>
      <c r="BZ221" s="128">
        <f t="shared" si="485"/>
        <v>90</v>
      </c>
      <c r="CA221" s="128">
        <f t="shared" si="485"/>
        <v>91</v>
      </c>
      <c r="CB221" s="128">
        <f t="shared" si="485"/>
        <v>92</v>
      </c>
      <c r="CC221" s="128">
        <f t="shared" si="485"/>
        <v>92</v>
      </c>
      <c r="CD221" s="128">
        <f t="shared" si="485"/>
        <v>91</v>
      </c>
      <c r="CE221" s="128">
        <f t="shared" si="485"/>
        <v>91</v>
      </c>
      <c r="CF221" s="128">
        <f t="shared" si="485"/>
        <v>92</v>
      </c>
      <c r="CG221" s="128">
        <f t="shared" si="485"/>
        <v>92</v>
      </c>
      <c r="CH221" s="128">
        <f t="shared" si="485"/>
        <v>90</v>
      </c>
      <c r="CI221" s="128">
        <f t="shared" si="485"/>
        <v>91</v>
      </c>
      <c r="CJ221" s="128">
        <f t="shared" si="485"/>
        <v>92</v>
      </c>
      <c r="CK221" s="128">
        <f t="shared" si="485"/>
        <v>92</v>
      </c>
      <c r="CL221" s="128">
        <f t="shared" si="485"/>
        <v>90</v>
      </c>
      <c r="CM221" s="128">
        <f t="shared" si="485"/>
        <v>91</v>
      </c>
      <c r="CN221" s="128">
        <f t="shared" si="485"/>
        <v>92</v>
      </c>
      <c r="CO221" s="128">
        <f t="shared" si="485"/>
        <v>92</v>
      </c>
      <c r="CP221" s="128">
        <f t="shared" si="485"/>
        <v>90</v>
      </c>
      <c r="CQ221" s="128">
        <f t="shared" si="485"/>
        <v>91</v>
      </c>
      <c r="CR221" s="128">
        <f t="shared" si="485"/>
        <v>92</v>
      </c>
      <c r="CS221" s="128">
        <f t="shared" si="485"/>
        <v>92</v>
      </c>
      <c r="CT221" s="128">
        <f t="shared" si="485"/>
        <v>91</v>
      </c>
      <c r="CU221" s="128">
        <f t="shared" si="485"/>
        <v>91</v>
      </c>
      <c r="CV221" s="128">
        <f t="shared" si="485"/>
        <v>92</v>
      </c>
      <c r="CW221" s="128">
        <f t="shared" si="485"/>
        <v>92</v>
      </c>
      <c r="CX221" s="128">
        <f t="shared" si="485"/>
        <v>90</v>
      </c>
      <c r="CY221" s="128">
        <f t="shared" si="485"/>
        <v>91</v>
      </c>
      <c r="CZ221" s="128">
        <f t="shared" si="485"/>
        <v>92</v>
      </c>
      <c r="DA221" s="128">
        <f t="shared" si="485"/>
        <v>92</v>
      </c>
      <c r="DB221" s="128">
        <f t="shared" ref="DB221:EG221" si="486" xml:space="preserve"> DB220 - DB219 + 1</f>
        <v>90</v>
      </c>
      <c r="DC221" s="128">
        <f t="shared" si="486"/>
        <v>91</v>
      </c>
      <c r="DD221" s="128">
        <f t="shared" si="486"/>
        <v>92</v>
      </c>
      <c r="DE221" s="128">
        <f t="shared" si="486"/>
        <v>92</v>
      </c>
      <c r="DF221" s="128">
        <f t="shared" si="486"/>
        <v>90</v>
      </c>
      <c r="DG221" s="128">
        <f t="shared" si="486"/>
        <v>91</v>
      </c>
      <c r="DH221" s="128">
        <f t="shared" si="486"/>
        <v>92</v>
      </c>
      <c r="DI221" s="128">
        <f t="shared" si="486"/>
        <v>92</v>
      </c>
      <c r="DJ221" s="128">
        <f t="shared" si="486"/>
        <v>91</v>
      </c>
      <c r="DK221" s="128">
        <f t="shared" si="486"/>
        <v>91</v>
      </c>
      <c r="DL221" s="128">
        <f t="shared" si="486"/>
        <v>92</v>
      </c>
      <c r="DM221" s="128">
        <f t="shared" si="486"/>
        <v>92</v>
      </c>
      <c r="DN221" s="128">
        <f t="shared" si="486"/>
        <v>90</v>
      </c>
      <c r="DO221" s="128">
        <f t="shared" si="486"/>
        <v>91</v>
      </c>
      <c r="DP221" s="128">
        <f t="shared" si="486"/>
        <v>92</v>
      </c>
      <c r="DQ221" s="128">
        <f t="shared" si="486"/>
        <v>92</v>
      </c>
      <c r="DR221" s="128">
        <f t="shared" si="486"/>
        <v>90</v>
      </c>
      <c r="DS221" s="128">
        <f t="shared" si="486"/>
        <v>91</v>
      </c>
      <c r="DT221" s="128">
        <f t="shared" si="486"/>
        <v>92</v>
      </c>
      <c r="DU221" s="128">
        <f t="shared" si="486"/>
        <v>92</v>
      </c>
      <c r="DV221" s="128">
        <f t="shared" si="486"/>
        <v>90</v>
      </c>
      <c r="DW221" s="128">
        <f t="shared" si="486"/>
        <v>91</v>
      </c>
      <c r="DX221" s="128">
        <f t="shared" si="486"/>
        <v>92</v>
      </c>
      <c r="DY221" s="128">
        <f t="shared" si="486"/>
        <v>92</v>
      </c>
      <c r="DZ221" s="128">
        <f t="shared" si="486"/>
        <v>91</v>
      </c>
      <c r="EA221" s="128">
        <f t="shared" si="486"/>
        <v>91</v>
      </c>
      <c r="EB221" s="128">
        <f t="shared" si="486"/>
        <v>92</v>
      </c>
      <c r="EC221" s="128">
        <f t="shared" si="486"/>
        <v>92</v>
      </c>
      <c r="ED221" s="128">
        <f t="shared" si="486"/>
        <v>90</v>
      </c>
      <c r="EE221" s="128">
        <f t="shared" si="486"/>
        <v>91</v>
      </c>
      <c r="EF221" s="128">
        <f t="shared" si="486"/>
        <v>92</v>
      </c>
      <c r="EG221" s="128">
        <f t="shared" si="486"/>
        <v>92</v>
      </c>
      <c r="EH221" s="128">
        <f t="shared" ref="EH221:FM221" si="487" xml:space="preserve"> EH220 - EH219 + 1</f>
        <v>90</v>
      </c>
      <c r="EI221" s="128">
        <f t="shared" si="487"/>
        <v>91</v>
      </c>
      <c r="EJ221" s="128">
        <f t="shared" si="487"/>
        <v>92</v>
      </c>
      <c r="EK221" s="128">
        <f t="shared" si="487"/>
        <v>92</v>
      </c>
      <c r="EL221" s="128">
        <f t="shared" si="487"/>
        <v>90</v>
      </c>
      <c r="EM221" s="128">
        <f t="shared" si="487"/>
        <v>91</v>
      </c>
      <c r="EN221" s="128">
        <f t="shared" si="487"/>
        <v>92</v>
      </c>
      <c r="EO221" s="128">
        <f t="shared" si="487"/>
        <v>92</v>
      </c>
      <c r="EP221" s="128">
        <f t="shared" si="487"/>
        <v>91</v>
      </c>
      <c r="EQ221" s="128">
        <f t="shared" si="487"/>
        <v>91</v>
      </c>
      <c r="ER221" s="128">
        <f t="shared" si="487"/>
        <v>92</v>
      </c>
      <c r="ES221" s="128">
        <f t="shared" si="487"/>
        <v>92</v>
      </c>
      <c r="ET221" s="128">
        <f t="shared" si="487"/>
        <v>90</v>
      </c>
      <c r="EU221" s="128">
        <f t="shared" si="487"/>
        <v>91</v>
      </c>
      <c r="EV221" s="128">
        <f t="shared" si="487"/>
        <v>92</v>
      </c>
      <c r="EW221" s="128">
        <f t="shared" si="487"/>
        <v>92</v>
      </c>
      <c r="EX221" s="128">
        <f t="shared" si="487"/>
        <v>90</v>
      </c>
      <c r="EY221" s="128">
        <f t="shared" si="487"/>
        <v>91</v>
      </c>
      <c r="EZ221" s="128">
        <f t="shared" si="487"/>
        <v>92</v>
      </c>
      <c r="FA221" s="128">
        <f t="shared" si="487"/>
        <v>92</v>
      </c>
      <c r="FB221" s="128">
        <f t="shared" si="487"/>
        <v>90</v>
      </c>
      <c r="FC221" s="128">
        <f t="shared" si="487"/>
        <v>91</v>
      </c>
      <c r="FD221" s="128">
        <f t="shared" si="487"/>
        <v>92</v>
      </c>
      <c r="FE221" s="128">
        <f t="shared" si="487"/>
        <v>92</v>
      </c>
      <c r="FF221" s="128">
        <f t="shared" si="487"/>
        <v>91</v>
      </c>
      <c r="FG221" s="128">
        <f t="shared" si="487"/>
        <v>91</v>
      </c>
      <c r="FH221" s="128">
        <f t="shared" si="487"/>
        <v>92</v>
      </c>
      <c r="FI221" s="128">
        <f t="shared" si="487"/>
        <v>92</v>
      </c>
      <c r="FJ221" s="128">
        <f t="shared" si="487"/>
        <v>90</v>
      </c>
      <c r="FK221" s="128">
        <f t="shared" si="487"/>
        <v>91</v>
      </c>
      <c r="FL221" s="128">
        <f t="shared" si="487"/>
        <v>92</v>
      </c>
      <c r="FM221" s="128">
        <f t="shared" si="487"/>
        <v>92</v>
      </c>
      <c r="FN221" s="128">
        <f t="shared" ref="FN221:GJ221" si="488" xml:space="preserve"> FN220 - FN219 + 1</f>
        <v>90</v>
      </c>
      <c r="FO221" s="128">
        <f t="shared" si="488"/>
        <v>91</v>
      </c>
      <c r="FP221" s="128">
        <f t="shared" si="488"/>
        <v>92</v>
      </c>
      <c r="FQ221" s="128">
        <f t="shared" si="488"/>
        <v>92</v>
      </c>
      <c r="FR221" s="128">
        <f t="shared" si="488"/>
        <v>90</v>
      </c>
      <c r="FS221" s="128">
        <f t="shared" si="488"/>
        <v>91</v>
      </c>
      <c r="FT221" s="128">
        <f t="shared" si="488"/>
        <v>92</v>
      </c>
      <c r="FU221" s="128">
        <f t="shared" si="488"/>
        <v>92</v>
      </c>
      <c r="FV221" s="128">
        <f t="shared" si="488"/>
        <v>91</v>
      </c>
      <c r="FW221" s="128">
        <f t="shared" si="488"/>
        <v>91</v>
      </c>
      <c r="FX221" s="128">
        <f t="shared" si="488"/>
        <v>92</v>
      </c>
      <c r="FY221" s="128">
        <f t="shared" si="488"/>
        <v>92</v>
      </c>
      <c r="FZ221" s="128">
        <f t="shared" si="488"/>
        <v>90</v>
      </c>
      <c r="GA221" s="128">
        <f t="shared" si="488"/>
        <v>91</v>
      </c>
      <c r="GB221" s="128">
        <f t="shared" si="488"/>
        <v>92</v>
      </c>
      <c r="GC221" s="128">
        <f t="shared" si="488"/>
        <v>92</v>
      </c>
      <c r="GD221" s="128">
        <f t="shared" si="488"/>
        <v>90</v>
      </c>
      <c r="GE221" s="128">
        <f t="shared" si="488"/>
        <v>91</v>
      </c>
      <c r="GF221" s="128">
        <f t="shared" si="488"/>
        <v>92</v>
      </c>
      <c r="GG221" s="128">
        <f t="shared" si="488"/>
        <v>92</v>
      </c>
      <c r="GH221" s="128">
        <f t="shared" si="488"/>
        <v>90</v>
      </c>
      <c r="GI221" s="128">
        <f t="shared" si="488"/>
        <v>91</v>
      </c>
      <c r="GJ221" s="128">
        <f t="shared" si="488"/>
        <v>92</v>
      </c>
    </row>
    <row r="222" spans="1:192" hidden="1" outlineLevel="1" x14ac:dyDescent="0.35"/>
    <row r="224" spans="1:192" x14ac:dyDescent="0.35">
      <c r="A224" s="13" t="s">
        <v>61</v>
      </c>
    </row>
  </sheetData>
  <conditionalFormatting sqref="J3:GJ3">
    <cfRule type="cellIs" dxfId="175" priority="8" stopIfTrue="1" operator="equal">
      <formula>"Construction"</formula>
    </cfRule>
    <cfRule type="cellIs" dxfId="174" priority="9" stopIfTrue="1" operator="equal">
      <formula>"Operations"</formula>
    </cfRule>
  </conditionalFormatting>
  <conditionalFormatting sqref="J3:GJ3">
    <cfRule type="cellIs" dxfId="173" priority="7" operator="equal">
      <formula>"Fin Close"</formula>
    </cfRule>
  </conditionalFormatting>
  <conditionalFormatting sqref="J3:GJ3">
    <cfRule type="cellIs" dxfId="172" priority="5" operator="equal">
      <formula>"PPA ext."</formula>
    </cfRule>
    <cfRule type="cellIs" dxfId="171" priority="6" operator="equal">
      <formula>"Delay"</formula>
    </cfRule>
  </conditionalFormatting>
  <conditionalFormatting sqref="F2:F4">
    <cfRule type="cellIs" dxfId="170" priority="1" stopIfTrue="1" operator="notEqual">
      <formula>0</formula>
    </cfRule>
    <cfRule type="cellIs" dxfId="169" priority="2" stopIfTrue="1" operator="equal">
      <formula>""</formula>
    </cfRule>
  </conditionalFormatting>
  <conditionalFormatting sqref="F2:F4">
    <cfRule type="cellIs" dxfId="168" priority="3" stopIfTrue="1" operator="notEqual">
      <formula>0</formula>
    </cfRule>
    <cfRule type="cellIs" dxfId="167" priority="4" stopIfTrue="1" operator="equal">
      <formula>""</formula>
    </cfRule>
  </conditionalFormatting>
  <dataValidations count="1">
    <dataValidation allowBlank="1" showInputMessage="1" showErrorMessage="1" sqref="E166:H166 E153:H153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99F7-CDDC-4200-AFE1-90415EA6F680}">
  <sheetPr codeName="Sheet16">
    <outlinePr summaryBelow="0" summaryRight="0"/>
  </sheetPr>
  <dimension ref="A1:GJ70"/>
  <sheetViews>
    <sheetView showGridLines="0" defaultGridColor="0" colorId="8" zoomScaleNormal="100" workbookViewId="0">
      <pane xSplit="9" ySplit="5" topLeftCell="AY39" activePane="bottomRight" state="frozen"/>
      <selection activeCell="H18" sqref="H18"/>
      <selection pane="topRight" activeCell="H18" sqref="H18"/>
      <selection pane="bottomLeft" activeCell="H18" sqref="H18"/>
      <selection pane="bottomRight" activeCell="BE62" sqref="BE62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Const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198"/>
      <c r="B7" s="198"/>
      <c r="C7" s="199"/>
      <c r="D7" s="200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x14ac:dyDescent="0.35">
      <c r="A8" s="13" t="s">
        <v>176</v>
      </c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s="523" customFormat="1" outlineLevel="1" x14ac:dyDescent="0.35">
      <c r="A9" s="578"/>
      <c r="B9" s="578"/>
      <c r="C9" s="579"/>
      <c r="D9" s="580"/>
      <c r="E9" s="581" t="str">
        <f xml:space="preserve"> InpC!E$30</f>
        <v>EPC cost</v>
      </c>
      <c r="F9" s="581">
        <f xml:space="preserve"> InpC!F$30</f>
        <v>300000</v>
      </c>
      <c r="G9" s="581" t="str">
        <f xml:space="preserve"> InpC!G$30</f>
        <v>$ 000s</v>
      </c>
      <c r="H9" s="582"/>
      <c r="I9" s="583"/>
      <c r="J9" s="584"/>
      <c r="K9" s="583"/>
      <c r="L9" s="583"/>
      <c r="M9" s="583"/>
      <c r="N9" s="583"/>
      <c r="O9" s="583"/>
      <c r="P9" s="583"/>
      <c r="Q9" s="583"/>
      <c r="R9" s="583"/>
      <c r="S9" s="583"/>
      <c r="T9" s="583"/>
      <c r="U9" s="583"/>
      <c r="V9" s="583"/>
      <c r="W9" s="583"/>
      <c r="X9" s="583"/>
      <c r="Y9" s="583"/>
      <c r="Z9" s="583"/>
      <c r="AA9" s="583"/>
      <c r="AB9" s="583"/>
      <c r="AC9" s="583"/>
      <c r="AD9" s="583"/>
      <c r="AE9" s="583"/>
      <c r="AF9" s="583"/>
      <c r="AG9" s="583"/>
      <c r="AH9" s="583"/>
      <c r="AI9" s="583"/>
      <c r="AJ9" s="583"/>
      <c r="AK9" s="583"/>
      <c r="AL9" s="583"/>
      <c r="AM9" s="583"/>
      <c r="AN9" s="583"/>
      <c r="AO9" s="583"/>
      <c r="AP9" s="583"/>
      <c r="AQ9" s="583"/>
      <c r="AR9" s="583"/>
      <c r="AS9" s="583"/>
      <c r="AT9" s="583"/>
      <c r="AU9" s="583"/>
      <c r="AV9" s="583"/>
      <c r="AW9" s="583"/>
      <c r="AX9" s="583"/>
      <c r="AY9" s="583"/>
      <c r="AZ9" s="583"/>
      <c r="BA9" s="583"/>
      <c r="BB9" s="583"/>
      <c r="BC9" s="583"/>
      <c r="BD9" s="583"/>
      <c r="BE9" s="583"/>
      <c r="BF9" s="583"/>
      <c r="BG9" s="583"/>
      <c r="BH9" s="583"/>
      <c r="BI9" s="583"/>
      <c r="BJ9" s="583"/>
      <c r="BK9" s="583"/>
      <c r="BL9" s="583"/>
      <c r="BM9" s="583"/>
      <c r="BN9" s="583"/>
      <c r="BO9" s="583"/>
      <c r="BP9" s="583"/>
      <c r="BQ9" s="583"/>
      <c r="BR9" s="583"/>
      <c r="BS9" s="583"/>
      <c r="BT9" s="583"/>
      <c r="BU9" s="583"/>
      <c r="BV9" s="583"/>
      <c r="BW9" s="583"/>
      <c r="BX9" s="583"/>
      <c r="BY9" s="583"/>
      <c r="BZ9" s="583"/>
      <c r="CA9" s="583"/>
      <c r="CB9" s="583"/>
      <c r="CC9" s="583"/>
      <c r="CD9" s="583"/>
      <c r="CE9" s="583"/>
      <c r="CF9" s="583"/>
      <c r="CG9" s="583"/>
      <c r="CH9" s="583"/>
      <c r="CI9" s="583"/>
      <c r="CJ9" s="583"/>
      <c r="CK9" s="583"/>
      <c r="CL9" s="583"/>
      <c r="CM9" s="583"/>
      <c r="CN9" s="583"/>
      <c r="CO9" s="583"/>
      <c r="CP9" s="583"/>
      <c r="CQ9" s="583"/>
      <c r="CR9" s="583"/>
      <c r="CS9" s="583"/>
      <c r="CT9" s="583"/>
      <c r="CU9" s="583"/>
      <c r="CV9" s="583"/>
      <c r="CW9" s="583"/>
      <c r="CX9" s="583"/>
      <c r="CY9" s="583"/>
      <c r="CZ9" s="583"/>
      <c r="DA9" s="583"/>
      <c r="DB9" s="583"/>
      <c r="DC9" s="583"/>
      <c r="DD9" s="583"/>
      <c r="DE9" s="583"/>
      <c r="DF9" s="583"/>
      <c r="DG9" s="583"/>
      <c r="DH9" s="583"/>
      <c r="DI9" s="583"/>
      <c r="DJ9" s="583"/>
      <c r="DK9" s="583"/>
      <c r="DL9" s="583"/>
      <c r="DM9" s="583"/>
      <c r="DN9" s="583"/>
      <c r="DO9" s="583"/>
      <c r="DP9" s="583"/>
      <c r="DQ9" s="583"/>
      <c r="DR9" s="583"/>
      <c r="DS9" s="583"/>
      <c r="DT9" s="583"/>
      <c r="DU9" s="583"/>
      <c r="DV9" s="583"/>
      <c r="DW9" s="583"/>
      <c r="DX9" s="583"/>
      <c r="DY9" s="583"/>
      <c r="DZ9" s="583"/>
      <c r="EA9" s="583"/>
      <c r="EB9" s="583"/>
      <c r="EC9" s="583"/>
      <c r="ED9" s="583"/>
      <c r="EE9" s="583"/>
      <c r="EF9" s="583"/>
      <c r="EG9" s="583"/>
      <c r="EH9" s="583"/>
      <c r="EI9" s="583"/>
      <c r="EJ9" s="583"/>
      <c r="EK9" s="583"/>
      <c r="EL9" s="583"/>
      <c r="EM9" s="583"/>
      <c r="EN9" s="583"/>
      <c r="EO9" s="583"/>
      <c r="EP9" s="583"/>
      <c r="EQ9" s="583"/>
      <c r="ER9" s="583"/>
      <c r="ES9" s="583"/>
      <c r="ET9" s="583"/>
      <c r="EU9" s="583"/>
      <c r="EV9" s="583"/>
      <c r="EW9" s="583"/>
      <c r="EX9" s="583"/>
      <c r="EY9" s="583"/>
      <c r="EZ9" s="583"/>
      <c r="FA9" s="583"/>
      <c r="FB9" s="583"/>
      <c r="FC9" s="583"/>
      <c r="FD9" s="583"/>
      <c r="FE9" s="583"/>
      <c r="FF9" s="583"/>
      <c r="FG9" s="583"/>
      <c r="FH9" s="583"/>
      <c r="FI9" s="583"/>
      <c r="FJ9" s="583"/>
      <c r="FK9" s="583"/>
      <c r="FL9" s="583"/>
      <c r="FM9" s="583"/>
      <c r="FN9" s="583"/>
      <c r="FO9" s="583"/>
      <c r="FP9" s="583"/>
      <c r="FQ9" s="583"/>
      <c r="FR9" s="583"/>
      <c r="FS9" s="583"/>
      <c r="FT9" s="583"/>
      <c r="FU9" s="583"/>
      <c r="FV9" s="583"/>
      <c r="FW9" s="583"/>
      <c r="FX9" s="583"/>
      <c r="FY9" s="583"/>
      <c r="FZ9" s="583"/>
      <c r="GA9" s="583"/>
      <c r="GB9" s="583"/>
      <c r="GC9" s="583"/>
      <c r="GD9" s="583"/>
      <c r="GE9" s="583"/>
      <c r="GF9" s="583"/>
      <c r="GG9" s="583"/>
      <c r="GH9" s="583"/>
      <c r="GI9" s="583"/>
      <c r="GJ9" s="583"/>
    </row>
    <row r="10" spans="1:192" outlineLevel="1" x14ac:dyDescent="0.35">
      <c r="E10" s="443" t="str">
        <f xml:space="preserve"> InpS!E$9</f>
        <v>Base EPC cost profile</v>
      </c>
      <c r="F10" s="443">
        <f xml:space="preserve"> InpS!F$9</f>
        <v>0</v>
      </c>
      <c r="G10" s="443" t="str">
        <f xml:space="preserve"> InpS!G$9</f>
        <v>%</v>
      </c>
      <c r="H10" s="443">
        <f xml:space="preserve"> InpS!H$9</f>
        <v>1.0000000000000007</v>
      </c>
      <c r="I10" s="443">
        <f xml:space="preserve"> InpS!I$9</f>
        <v>0</v>
      </c>
      <c r="J10" s="443">
        <f xml:space="preserve"> InpS!J$9</f>
        <v>0</v>
      </c>
      <c r="K10" s="443">
        <f xml:space="preserve"> InpS!K$9</f>
        <v>0</v>
      </c>
      <c r="L10" s="443">
        <f xml:space="preserve"> InpS!L$9</f>
        <v>0</v>
      </c>
      <c r="M10" s="443">
        <f xml:space="preserve"> InpS!M$9</f>
        <v>0</v>
      </c>
      <c r="N10" s="443">
        <f xml:space="preserve"> InpS!N$9</f>
        <v>0</v>
      </c>
      <c r="O10" s="443">
        <f xml:space="preserve"> InpS!O$9</f>
        <v>0</v>
      </c>
      <c r="P10" s="443">
        <f xml:space="preserve"> InpS!P$9</f>
        <v>0.1</v>
      </c>
      <c r="Q10" s="443">
        <f xml:space="preserve"> InpS!Q$9</f>
        <v>2.1951219512195124E-2</v>
      </c>
      <c r="R10" s="443">
        <f xml:space="preserve"> InpS!R$9</f>
        <v>2.1951219512195124E-2</v>
      </c>
      <c r="S10" s="443">
        <f xml:space="preserve"> InpS!S$9</f>
        <v>2.1951219512195124E-2</v>
      </c>
      <c r="T10" s="443">
        <f xml:space="preserve"> InpS!T$9</f>
        <v>2.1951219512195124E-2</v>
      </c>
      <c r="U10" s="443">
        <f xml:space="preserve"> InpS!U$9</f>
        <v>2.1951219512195124E-2</v>
      </c>
      <c r="V10" s="443">
        <f xml:space="preserve"> InpS!V$9</f>
        <v>2.1951219512195124E-2</v>
      </c>
      <c r="W10" s="443">
        <f xml:space="preserve"> InpS!W$9</f>
        <v>2.1951219512195124E-2</v>
      </c>
      <c r="X10" s="443">
        <f xml:space="preserve"> InpS!X$9</f>
        <v>2.1951219512195124E-2</v>
      </c>
      <c r="Y10" s="443">
        <f xml:space="preserve"> InpS!Y$9</f>
        <v>2.1951219512195124E-2</v>
      </c>
      <c r="Z10" s="443">
        <f xml:space="preserve"> InpS!Z$9</f>
        <v>2.1951219512195124E-2</v>
      </c>
      <c r="AA10" s="443">
        <f xml:space="preserve"> InpS!AA$9</f>
        <v>2.1951219512195124E-2</v>
      </c>
      <c r="AB10" s="443">
        <f xml:space="preserve"> InpS!AB$9</f>
        <v>2.1951219512195124E-2</v>
      </c>
      <c r="AC10" s="443">
        <f xml:space="preserve"> InpS!AC$9</f>
        <v>2.1951219512195124E-2</v>
      </c>
      <c r="AD10" s="443">
        <f xml:space="preserve"> InpS!AD$9</f>
        <v>2.1951219512195124E-2</v>
      </c>
      <c r="AE10" s="443">
        <f xml:space="preserve"> InpS!AE$9</f>
        <v>2.1951219512195124E-2</v>
      </c>
      <c r="AF10" s="443">
        <f xml:space="preserve"> InpS!AF$9</f>
        <v>2.1951219512195124E-2</v>
      </c>
      <c r="AG10" s="443">
        <f xml:space="preserve"> InpS!AG$9</f>
        <v>2.1951219512195124E-2</v>
      </c>
      <c r="AH10" s="443">
        <f xml:space="preserve"> InpS!AH$9</f>
        <v>2.1951219512195124E-2</v>
      </c>
      <c r="AI10" s="443">
        <f xml:space="preserve"> InpS!AI$9</f>
        <v>2.1951219512195124E-2</v>
      </c>
      <c r="AJ10" s="443">
        <f xml:space="preserve"> InpS!AJ$9</f>
        <v>2.1951219512195124E-2</v>
      </c>
      <c r="AK10" s="443">
        <f xml:space="preserve"> InpS!AK$9</f>
        <v>2.1951219512195124E-2</v>
      </c>
      <c r="AL10" s="443">
        <f xml:space="preserve"> InpS!AL$9</f>
        <v>2.1951219512195124E-2</v>
      </c>
      <c r="AM10" s="443">
        <f xml:space="preserve"> InpS!AM$9</f>
        <v>2.1951219512195124E-2</v>
      </c>
      <c r="AN10" s="443">
        <f xml:space="preserve"> InpS!AN$9</f>
        <v>2.1951219512195124E-2</v>
      </c>
      <c r="AO10" s="443">
        <f xml:space="preserve"> InpS!AO$9</f>
        <v>2.1951219512195124E-2</v>
      </c>
      <c r="AP10" s="443">
        <f xml:space="preserve"> InpS!AP$9</f>
        <v>2.1951219512195124E-2</v>
      </c>
      <c r="AQ10" s="443">
        <f xml:space="preserve"> InpS!AQ$9</f>
        <v>2.1951219512195124E-2</v>
      </c>
      <c r="AR10" s="443">
        <f xml:space="preserve"> InpS!AR$9</f>
        <v>2.1951219512195124E-2</v>
      </c>
      <c r="AS10" s="443">
        <f xml:space="preserve"> InpS!AS$9</f>
        <v>2.1951219512195124E-2</v>
      </c>
      <c r="AT10" s="443">
        <f xml:space="preserve"> InpS!AT$9</f>
        <v>2.1951219512195124E-2</v>
      </c>
      <c r="AU10" s="443">
        <f xml:space="preserve"> InpS!AU$9</f>
        <v>2.1951219512195124E-2</v>
      </c>
      <c r="AV10" s="443">
        <f xml:space="preserve"> InpS!AV$9</f>
        <v>2.1951219512195124E-2</v>
      </c>
      <c r="AW10" s="443">
        <f xml:space="preserve"> InpS!AW$9</f>
        <v>2.1951219512195124E-2</v>
      </c>
      <c r="AX10" s="443">
        <f xml:space="preserve"> InpS!AX$9</f>
        <v>2.1951219512195124E-2</v>
      </c>
      <c r="AY10" s="443">
        <f xml:space="preserve"> InpS!AY$9</f>
        <v>2.1951219512195124E-2</v>
      </c>
      <c r="AZ10" s="443">
        <f xml:space="preserve"> InpS!AZ$9</f>
        <v>2.1951219512195124E-2</v>
      </c>
      <c r="BA10" s="443">
        <f xml:space="preserve"> InpS!BA$9</f>
        <v>2.1951219512195124E-2</v>
      </c>
      <c r="BB10" s="443">
        <f xml:space="preserve"> InpS!BB$9</f>
        <v>2.1951219512195124E-2</v>
      </c>
      <c r="BC10" s="443">
        <f xml:space="preserve"> InpS!BC$9</f>
        <v>2.1951219512195124E-2</v>
      </c>
      <c r="BD10" s="443">
        <f xml:space="preserve"> InpS!BD$9</f>
        <v>2.1951219512195124E-2</v>
      </c>
      <c r="BE10" s="443">
        <f xml:space="preserve"> InpS!BE$9</f>
        <v>2.1951219512195124E-2</v>
      </c>
      <c r="BF10" s="443">
        <f xml:space="preserve"> InpS!BF$9</f>
        <v>0</v>
      </c>
      <c r="BG10" s="443">
        <f xml:space="preserve"> InpS!BG$9</f>
        <v>0</v>
      </c>
      <c r="BH10" s="443">
        <f xml:space="preserve"> InpS!BH$9</f>
        <v>0</v>
      </c>
      <c r="BI10" s="443">
        <f xml:space="preserve"> InpS!BI$9</f>
        <v>0</v>
      </c>
      <c r="BJ10" s="443">
        <f xml:space="preserve"> InpS!BJ$9</f>
        <v>0</v>
      </c>
      <c r="BK10" s="443">
        <f xml:space="preserve"> InpS!BK$9</f>
        <v>0</v>
      </c>
      <c r="BL10" s="443">
        <f xml:space="preserve"> InpS!BL$9</f>
        <v>0</v>
      </c>
      <c r="BM10" s="443">
        <f xml:space="preserve"> InpS!BM$9</f>
        <v>0</v>
      </c>
      <c r="BN10" s="443">
        <f xml:space="preserve"> InpS!BN$9</f>
        <v>0</v>
      </c>
      <c r="BO10" s="443">
        <f xml:space="preserve"> InpS!BO$9</f>
        <v>0</v>
      </c>
      <c r="BP10" s="443">
        <f xml:space="preserve"> InpS!BP$9</f>
        <v>0</v>
      </c>
      <c r="BQ10" s="443">
        <f xml:space="preserve"> InpS!BQ$9</f>
        <v>0</v>
      </c>
      <c r="BR10" s="443">
        <f xml:space="preserve"> InpS!BR$9</f>
        <v>0</v>
      </c>
      <c r="BS10" s="443">
        <f xml:space="preserve"> InpS!BS$9</f>
        <v>0</v>
      </c>
      <c r="BT10" s="443">
        <f xml:space="preserve"> InpS!BT$9</f>
        <v>0</v>
      </c>
      <c r="BU10" s="443">
        <f xml:space="preserve"> InpS!BU$9</f>
        <v>0</v>
      </c>
      <c r="BV10" s="443">
        <f xml:space="preserve"> InpS!BV$9</f>
        <v>0</v>
      </c>
      <c r="BW10" s="443">
        <f xml:space="preserve"> InpS!BW$9</f>
        <v>0</v>
      </c>
      <c r="BX10" s="443">
        <f xml:space="preserve"> InpS!BX$9</f>
        <v>0</v>
      </c>
      <c r="BY10" s="443">
        <f xml:space="preserve"> InpS!BY$9</f>
        <v>0</v>
      </c>
      <c r="BZ10" s="443">
        <f xml:space="preserve"> InpS!BZ$9</f>
        <v>0</v>
      </c>
      <c r="CA10" s="443">
        <f xml:space="preserve"> InpS!CA$9</f>
        <v>0</v>
      </c>
      <c r="CB10" s="443">
        <f xml:space="preserve"> InpS!CB$9</f>
        <v>0</v>
      </c>
      <c r="CC10" s="443">
        <f xml:space="preserve"> InpS!CC$9</f>
        <v>0</v>
      </c>
      <c r="CD10" s="443">
        <f xml:space="preserve"> InpS!CD$9</f>
        <v>0</v>
      </c>
      <c r="CE10" s="443">
        <f xml:space="preserve"> InpS!CE$9</f>
        <v>0</v>
      </c>
      <c r="CF10" s="443">
        <f xml:space="preserve"> InpS!CF$9</f>
        <v>0</v>
      </c>
      <c r="CG10" s="443">
        <f xml:space="preserve"> InpS!CG$9</f>
        <v>0</v>
      </c>
      <c r="CH10" s="443">
        <f xml:space="preserve"> InpS!CH$9</f>
        <v>0</v>
      </c>
      <c r="CI10" s="443">
        <f xml:space="preserve"> InpS!CI$9</f>
        <v>0</v>
      </c>
      <c r="CJ10" s="443">
        <f xml:space="preserve"> InpS!CJ$9</f>
        <v>0</v>
      </c>
      <c r="CK10" s="443">
        <f xml:space="preserve"> InpS!CK$9</f>
        <v>0</v>
      </c>
      <c r="CL10" s="443">
        <f xml:space="preserve"> InpS!CL$9</f>
        <v>0</v>
      </c>
      <c r="CM10" s="443">
        <f xml:space="preserve"> InpS!CM$9</f>
        <v>0</v>
      </c>
      <c r="CN10" s="443">
        <f xml:space="preserve"> InpS!CN$9</f>
        <v>0</v>
      </c>
      <c r="CO10" s="443">
        <f xml:space="preserve"> InpS!CO$9</f>
        <v>0</v>
      </c>
      <c r="CP10" s="443">
        <f xml:space="preserve"> InpS!CP$9</f>
        <v>0</v>
      </c>
      <c r="CQ10" s="443">
        <f xml:space="preserve"> InpS!CQ$9</f>
        <v>0</v>
      </c>
      <c r="CR10" s="443">
        <f xml:space="preserve"> InpS!CR$9</f>
        <v>0</v>
      </c>
      <c r="CS10" s="443">
        <f xml:space="preserve"> InpS!CS$9</f>
        <v>0</v>
      </c>
      <c r="CT10" s="443">
        <f xml:space="preserve"> InpS!CT$9</f>
        <v>0</v>
      </c>
      <c r="CU10" s="443">
        <f xml:space="preserve"> InpS!CU$9</f>
        <v>0</v>
      </c>
      <c r="CV10" s="443">
        <f xml:space="preserve"> InpS!CV$9</f>
        <v>0</v>
      </c>
      <c r="CW10" s="443">
        <f xml:space="preserve"> InpS!CW$9</f>
        <v>0</v>
      </c>
      <c r="CX10" s="443">
        <f xml:space="preserve"> InpS!CX$9</f>
        <v>0</v>
      </c>
      <c r="CY10" s="443">
        <f xml:space="preserve"> InpS!CY$9</f>
        <v>0</v>
      </c>
      <c r="CZ10" s="443">
        <f xml:space="preserve"> InpS!CZ$9</f>
        <v>0</v>
      </c>
      <c r="DA10" s="443">
        <f xml:space="preserve"> InpS!DA$9</f>
        <v>0</v>
      </c>
      <c r="DB10" s="443">
        <f xml:space="preserve"> InpS!DB$9</f>
        <v>0</v>
      </c>
      <c r="DC10" s="443">
        <f xml:space="preserve"> InpS!DC$9</f>
        <v>0</v>
      </c>
      <c r="DD10" s="443">
        <f xml:space="preserve"> InpS!DD$9</f>
        <v>0</v>
      </c>
      <c r="DE10" s="443">
        <f xml:space="preserve"> InpS!DE$9</f>
        <v>0</v>
      </c>
      <c r="DF10" s="443">
        <f xml:space="preserve"> InpS!DF$9</f>
        <v>0</v>
      </c>
      <c r="DG10" s="443">
        <f xml:space="preserve"> InpS!DG$9</f>
        <v>0</v>
      </c>
      <c r="DH10" s="443">
        <f xml:space="preserve"> InpS!DH$9</f>
        <v>0</v>
      </c>
      <c r="DI10" s="443">
        <f xml:space="preserve"> InpS!DI$9</f>
        <v>0</v>
      </c>
      <c r="DJ10" s="443">
        <f xml:space="preserve"> InpS!DJ$9</f>
        <v>0</v>
      </c>
      <c r="DK10" s="443">
        <f xml:space="preserve"> InpS!DK$9</f>
        <v>0</v>
      </c>
      <c r="DL10" s="443">
        <f xml:space="preserve"> InpS!DL$9</f>
        <v>0</v>
      </c>
      <c r="DM10" s="443">
        <f xml:space="preserve"> InpS!DM$9</f>
        <v>0</v>
      </c>
      <c r="DN10" s="443">
        <f xml:space="preserve"> InpS!DN$9</f>
        <v>0</v>
      </c>
      <c r="DO10" s="443">
        <f xml:space="preserve"> InpS!DO$9</f>
        <v>0</v>
      </c>
      <c r="DP10" s="443">
        <f xml:space="preserve"> InpS!DP$9</f>
        <v>0</v>
      </c>
      <c r="DQ10" s="443">
        <f xml:space="preserve"> InpS!DQ$9</f>
        <v>0</v>
      </c>
      <c r="DR10" s="443">
        <f xml:space="preserve"> InpS!DR$9</f>
        <v>0</v>
      </c>
      <c r="DS10" s="443">
        <f xml:space="preserve"> InpS!DS$9</f>
        <v>0</v>
      </c>
      <c r="DT10" s="443">
        <f xml:space="preserve"> InpS!DT$9</f>
        <v>0</v>
      </c>
      <c r="DU10" s="443">
        <f xml:space="preserve"> InpS!DU$9</f>
        <v>0</v>
      </c>
      <c r="DV10" s="443">
        <f xml:space="preserve"> InpS!DV$9</f>
        <v>0</v>
      </c>
      <c r="DW10" s="443">
        <f xml:space="preserve"> InpS!DW$9</f>
        <v>0</v>
      </c>
      <c r="DX10" s="443">
        <f xml:space="preserve"> InpS!DX$9</f>
        <v>0</v>
      </c>
      <c r="DY10" s="443">
        <f xml:space="preserve"> InpS!DY$9</f>
        <v>0</v>
      </c>
      <c r="DZ10" s="443">
        <f xml:space="preserve"> InpS!DZ$9</f>
        <v>0</v>
      </c>
      <c r="EA10" s="443">
        <f xml:space="preserve"> InpS!EA$9</f>
        <v>0</v>
      </c>
      <c r="EB10" s="443">
        <f xml:space="preserve"> InpS!EB$9</f>
        <v>0</v>
      </c>
      <c r="EC10" s="443">
        <f xml:space="preserve"> InpS!EC$9</f>
        <v>0</v>
      </c>
      <c r="ED10" s="443">
        <f xml:space="preserve"> InpS!ED$9</f>
        <v>0</v>
      </c>
      <c r="EE10" s="443">
        <f xml:space="preserve"> InpS!EE$9</f>
        <v>0</v>
      </c>
      <c r="EF10" s="443">
        <f xml:space="preserve"> InpS!EF$9</f>
        <v>0</v>
      </c>
      <c r="EG10" s="443">
        <f xml:space="preserve"> InpS!EG$9</f>
        <v>0</v>
      </c>
      <c r="EH10" s="443">
        <f xml:space="preserve"> InpS!EH$9</f>
        <v>0</v>
      </c>
      <c r="EI10" s="443">
        <f xml:space="preserve"> InpS!EI$9</f>
        <v>0</v>
      </c>
      <c r="EJ10" s="443">
        <f xml:space="preserve"> InpS!EJ$9</f>
        <v>0</v>
      </c>
      <c r="EK10" s="443">
        <f xml:space="preserve"> InpS!EK$9</f>
        <v>0</v>
      </c>
      <c r="EL10" s="443">
        <f xml:space="preserve"> InpS!EL$9</f>
        <v>0</v>
      </c>
      <c r="EM10" s="443">
        <f xml:space="preserve"> InpS!EM$9</f>
        <v>0</v>
      </c>
      <c r="EN10" s="443">
        <f xml:space="preserve"> InpS!EN$9</f>
        <v>0</v>
      </c>
      <c r="EO10" s="443">
        <f xml:space="preserve"> InpS!EO$9</f>
        <v>0</v>
      </c>
      <c r="EP10" s="443">
        <f xml:space="preserve"> InpS!EP$9</f>
        <v>0</v>
      </c>
      <c r="EQ10" s="443">
        <f xml:space="preserve"> InpS!EQ$9</f>
        <v>0</v>
      </c>
      <c r="ER10" s="443">
        <f xml:space="preserve"> InpS!ER$9</f>
        <v>0</v>
      </c>
      <c r="ES10" s="443">
        <f xml:space="preserve"> InpS!ES$9</f>
        <v>0</v>
      </c>
      <c r="ET10" s="443">
        <f xml:space="preserve"> InpS!ET$9</f>
        <v>0</v>
      </c>
      <c r="EU10" s="443">
        <f xml:space="preserve"> InpS!EU$9</f>
        <v>0</v>
      </c>
      <c r="EV10" s="443">
        <f xml:space="preserve"> InpS!EV$9</f>
        <v>0</v>
      </c>
      <c r="EW10" s="443">
        <f xml:space="preserve"> InpS!EW$9</f>
        <v>0</v>
      </c>
      <c r="EX10" s="443">
        <f xml:space="preserve"> InpS!EX$9</f>
        <v>0</v>
      </c>
      <c r="EY10" s="443">
        <f xml:space="preserve"> InpS!EY$9</f>
        <v>0</v>
      </c>
      <c r="EZ10" s="443">
        <f xml:space="preserve"> InpS!EZ$9</f>
        <v>0</v>
      </c>
      <c r="FA10" s="443">
        <f xml:space="preserve"> InpS!FA$9</f>
        <v>0</v>
      </c>
      <c r="FB10" s="443">
        <f xml:space="preserve"> InpS!FB$9</f>
        <v>0</v>
      </c>
      <c r="FC10" s="443">
        <f xml:space="preserve"> InpS!FC$9</f>
        <v>0</v>
      </c>
      <c r="FD10" s="443">
        <f xml:space="preserve"> InpS!FD$9</f>
        <v>0</v>
      </c>
      <c r="FE10" s="443">
        <f xml:space="preserve"> InpS!FE$9</f>
        <v>0</v>
      </c>
      <c r="FF10" s="443">
        <f xml:space="preserve"> InpS!FF$9</f>
        <v>0</v>
      </c>
      <c r="FG10" s="443">
        <f xml:space="preserve"> InpS!FG$9</f>
        <v>0</v>
      </c>
      <c r="FH10" s="443">
        <f xml:space="preserve"> InpS!FH$9</f>
        <v>0</v>
      </c>
      <c r="FI10" s="443">
        <f xml:space="preserve"> InpS!FI$9</f>
        <v>0</v>
      </c>
      <c r="FJ10" s="443">
        <f xml:space="preserve"> InpS!FJ$9</f>
        <v>0</v>
      </c>
      <c r="FK10" s="443">
        <f xml:space="preserve"> InpS!FK$9</f>
        <v>0</v>
      </c>
      <c r="FL10" s="443">
        <f xml:space="preserve"> InpS!FL$9</f>
        <v>0</v>
      </c>
      <c r="FM10" s="443">
        <f xml:space="preserve"> InpS!FM$9</f>
        <v>0</v>
      </c>
      <c r="FN10" s="443">
        <f xml:space="preserve"> InpS!FN$9</f>
        <v>0</v>
      </c>
      <c r="FO10" s="443">
        <f xml:space="preserve"> InpS!FO$9</f>
        <v>0</v>
      </c>
      <c r="FP10" s="443">
        <f xml:space="preserve"> InpS!FP$9</f>
        <v>0</v>
      </c>
      <c r="FQ10" s="443">
        <f xml:space="preserve"> InpS!FQ$9</f>
        <v>0</v>
      </c>
      <c r="FR10" s="443">
        <f xml:space="preserve"> InpS!FR$9</f>
        <v>0</v>
      </c>
      <c r="FS10" s="443">
        <f xml:space="preserve"> InpS!FS$9</f>
        <v>0</v>
      </c>
      <c r="FT10" s="443">
        <f xml:space="preserve"> InpS!FT$9</f>
        <v>0</v>
      </c>
      <c r="FU10" s="443">
        <f xml:space="preserve"> InpS!FU$9</f>
        <v>0</v>
      </c>
      <c r="FV10" s="443">
        <f xml:space="preserve"> InpS!FV$9</f>
        <v>0</v>
      </c>
      <c r="FW10" s="443">
        <f xml:space="preserve"> InpS!FW$9</f>
        <v>0</v>
      </c>
      <c r="FX10" s="443">
        <f xml:space="preserve"> InpS!FX$9</f>
        <v>0</v>
      </c>
      <c r="FY10" s="443">
        <f xml:space="preserve"> InpS!FY$9</f>
        <v>0</v>
      </c>
      <c r="FZ10" s="443">
        <f xml:space="preserve"> InpS!FZ$9</f>
        <v>0</v>
      </c>
      <c r="GA10" s="443">
        <f xml:space="preserve"> InpS!GA$9</f>
        <v>0</v>
      </c>
      <c r="GB10" s="443">
        <f xml:space="preserve"> InpS!GB$9</f>
        <v>0</v>
      </c>
      <c r="GC10" s="443">
        <f xml:space="preserve"> InpS!GC$9</f>
        <v>0</v>
      </c>
      <c r="GD10" s="443">
        <f xml:space="preserve"> InpS!GD$9</f>
        <v>0</v>
      </c>
      <c r="GE10" s="443">
        <f xml:space="preserve"> InpS!GE$9</f>
        <v>0</v>
      </c>
      <c r="GF10" s="443">
        <f xml:space="preserve"> InpS!GF$9</f>
        <v>0</v>
      </c>
      <c r="GG10" s="443">
        <f xml:space="preserve"> InpS!GG$9</f>
        <v>0</v>
      </c>
      <c r="GH10" s="443">
        <f xml:space="preserve"> InpS!GH$9</f>
        <v>0</v>
      </c>
      <c r="GI10" s="443">
        <f xml:space="preserve"> InpS!GI$9</f>
        <v>0</v>
      </c>
      <c r="GJ10" s="443">
        <f xml:space="preserve"> InpS!GJ$9</f>
        <v>0</v>
      </c>
    </row>
    <row r="11" spans="1:192" s="159" customFormat="1" outlineLevel="1" x14ac:dyDescent="0.35">
      <c r="A11" s="125"/>
      <c r="B11" s="125"/>
      <c r="C11" s="126"/>
      <c r="D11" s="127"/>
      <c r="E11" s="158" t="s">
        <v>177</v>
      </c>
      <c r="F11" s="158"/>
      <c r="G11" s="158" t="str">
        <f xml:space="preserve"> SMU</f>
        <v>$ 000s</v>
      </c>
      <c r="H11" s="158">
        <f xml:space="preserve"> SUM(J11:BE11)</f>
        <v>299999.99999999983</v>
      </c>
      <c r="I11" s="128"/>
      <c r="J11" s="158">
        <f t="shared" ref="J11:AO11" si="0" xml:space="preserve"> $F9 * J10</f>
        <v>0</v>
      </c>
      <c r="K11" s="158">
        <f t="shared" si="0"/>
        <v>0</v>
      </c>
      <c r="L11" s="158">
        <f t="shared" si="0"/>
        <v>0</v>
      </c>
      <c r="M11" s="158">
        <f t="shared" si="0"/>
        <v>0</v>
      </c>
      <c r="N11" s="158">
        <f t="shared" si="0"/>
        <v>0</v>
      </c>
      <c r="O11" s="158">
        <f t="shared" si="0"/>
        <v>0</v>
      </c>
      <c r="P11" s="158">
        <f t="shared" si="0"/>
        <v>30000</v>
      </c>
      <c r="Q11" s="158">
        <f t="shared" si="0"/>
        <v>6585.3658536585372</v>
      </c>
      <c r="R11" s="158">
        <f t="shared" si="0"/>
        <v>6585.3658536585372</v>
      </c>
      <c r="S11" s="158">
        <f t="shared" si="0"/>
        <v>6585.3658536585372</v>
      </c>
      <c r="T11" s="158">
        <f t="shared" si="0"/>
        <v>6585.3658536585372</v>
      </c>
      <c r="U11" s="158">
        <f t="shared" si="0"/>
        <v>6585.3658536585372</v>
      </c>
      <c r="V11" s="158">
        <f t="shared" si="0"/>
        <v>6585.3658536585372</v>
      </c>
      <c r="W11" s="158">
        <f t="shared" si="0"/>
        <v>6585.3658536585372</v>
      </c>
      <c r="X11" s="158">
        <f t="shared" si="0"/>
        <v>6585.3658536585372</v>
      </c>
      <c r="Y11" s="158">
        <f t="shared" si="0"/>
        <v>6585.3658536585372</v>
      </c>
      <c r="Z11" s="158">
        <f t="shared" si="0"/>
        <v>6585.3658536585372</v>
      </c>
      <c r="AA11" s="158">
        <f t="shared" si="0"/>
        <v>6585.3658536585372</v>
      </c>
      <c r="AB11" s="158">
        <f t="shared" si="0"/>
        <v>6585.3658536585372</v>
      </c>
      <c r="AC11" s="158">
        <f t="shared" si="0"/>
        <v>6585.3658536585372</v>
      </c>
      <c r="AD11" s="158">
        <f t="shared" si="0"/>
        <v>6585.3658536585372</v>
      </c>
      <c r="AE11" s="158">
        <f t="shared" si="0"/>
        <v>6585.3658536585372</v>
      </c>
      <c r="AF11" s="158">
        <f t="shared" si="0"/>
        <v>6585.3658536585372</v>
      </c>
      <c r="AG11" s="158">
        <f t="shared" si="0"/>
        <v>6585.3658536585372</v>
      </c>
      <c r="AH11" s="158">
        <f t="shared" si="0"/>
        <v>6585.3658536585372</v>
      </c>
      <c r="AI11" s="158">
        <f t="shared" si="0"/>
        <v>6585.3658536585372</v>
      </c>
      <c r="AJ11" s="158">
        <f t="shared" si="0"/>
        <v>6585.3658536585372</v>
      </c>
      <c r="AK11" s="158">
        <f t="shared" si="0"/>
        <v>6585.3658536585372</v>
      </c>
      <c r="AL11" s="158">
        <f t="shared" si="0"/>
        <v>6585.3658536585372</v>
      </c>
      <c r="AM11" s="158">
        <f t="shared" si="0"/>
        <v>6585.3658536585372</v>
      </c>
      <c r="AN11" s="158">
        <f t="shared" si="0"/>
        <v>6585.3658536585372</v>
      </c>
      <c r="AO11" s="158">
        <f t="shared" si="0"/>
        <v>6585.3658536585372</v>
      </c>
      <c r="AP11" s="158">
        <f t="shared" ref="AP11:BU11" si="1" xml:space="preserve"> $F9 * AP10</f>
        <v>6585.3658536585372</v>
      </c>
      <c r="AQ11" s="158">
        <f t="shared" si="1"/>
        <v>6585.3658536585372</v>
      </c>
      <c r="AR11" s="158">
        <f t="shared" si="1"/>
        <v>6585.3658536585372</v>
      </c>
      <c r="AS11" s="158">
        <f t="shared" si="1"/>
        <v>6585.3658536585372</v>
      </c>
      <c r="AT11" s="158">
        <f t="shared" si="1"/>
        <v>6585.3658536585372</v>
      </c>
      <c r="AU11" s="158">
        <f t="shared" si="1"/>
        <v>6585.3658536585372</v>
      </c>
      <c r="AV11" s="158">
        <f t="shared" si="1"/>
        <v>6585.3658536585372</v>
      </c>
      <c r="AW11" s="158">
        <f t="shared" si="1"/>
        <v>6585.3658536585372</v>
      </c>
      <c r="AX11" s="158">
        <f t="shared" si="1"/>
        <v>6585.3658536585372</v>
      </c>
      <c r="AY11" s="158">
        <f t="shared" si="1"/>
        <v>6585.3658536585372</v>
      </c>
      <c r="AZ11" s="158">
        <f t="shared" si="1"/>
        <v>6585.3658536585372</v>
      </c>
      <c r="BA11" s="158">
        <f t="shared" si="1"/>
        <v>6585.3658536585372</v>
      </c>
      <c r="BB11" s="158">
        <f t="shared" si="1"/>
        <v>6585.3658536585372</v>
      </c>
      <c r="BC11" s="158">
        <f t="shared" si="1"/>
        <v>6585.3658536585372</v>
      </c>
      <c r="BD11" s="158">
        <f t="shared" si="1"/>
        <v>6585.3658536585372</v>
      </c>
      <c r="BE11" s="158">
        <f t="shared" si="1"/>
        <v>6585.3658536585372</v>
      </c>
      <c r="BF11" s="158">
        <f t="shared" si="1"/>
        <v>0</v>
      </c>
      <c r="BG11" s="158">
        <f t="shared" si="1"/>
        <v>0</v>
      </c>
      <c r="BH11" s="158">
        <f t="shared" si="1"/>
        <v>0</v>
      </c>
      <c r="BI11" s="158">
        <f t="shared" si="1"/>
        <v>0</v>
      </c>
      <c r="BJ11" s="158">
        <f t="shared" si="1"/>
        <v>0</v>
      </c>
      <c r="BK11" s="158">
        <f t="shared" si="1"/>
        <v>0</v>
      </c>
      <c r="BL11" s="158">
        <f t="shared" si="1"/>
        <v>0</v>
      </c>
      <c r="BM11" s="158">
        <f t="shared" si="1"/>
        <v>0</v>
      </c>
      <c r="BN11" s="158">
        <f t="shared" si="1"/>
        <v>0</v>
      </c>
      <c r="BO11" s="158">
        <f t="shared" si="1"/>
        <v>0</v>
      </c>
      <c r="BP11" s="158">
        <f t="shared" si="1"/>
        <v>0</v>
      </c>
      <c r="BQ11" s="158">
        <f t="shared" si="1"/>
        <v>0</v>
      </c>
      <c r="BR11" s="158">
        <f t="shared" si="1"/>
        <v>0</v>
      </c>
      <c r="BS11" s="158">
        <f t="shared" si="1"/>
        <v>0</v>
      </c>
      <c r="BT11" s="158">
        <f t="shared" si="1"/>
        <v>0</v>
      </c>
      <c r="BU11" s="158">
        <f t="shared" si="1"/>
        <v>0</v>
      </c>
      <c r="BV11" s="158">
        <f t="shared" ref="BV11:DA11" si="2" xml:space="preserve"> $F9 * BV10</f>
        <v>0</v>
      </c>
      <c r="BW11" s="158">
        <f t="shared" si="2"/>
        <v>0</v>
      </c>
      <c r="BX11" s="158">
        <f t="shared" si="2"/>
        <v>0</v>
      </c>
      <c r="BY11" s="158">
        <f t="shared" si="2"/>
        <v>0</v>
      </c>
      <c r="BZ11" s="158">
        <f t="shared" si="2"/>
        <v>0</v>
      </c>
      <c r="CA11" s="158">
        <f t="shared" si="2"/>
        <v>0</v>
      </c>
      <c r="CB11" s="158">
        <f t="shared" si="2"/>
        <v>0</v>
      </c>
      <c r="CC11" s="158">
        <f t="shared" si="2"/>
        <v>0</v>
      </c>
      <c r="CD11" s="158">
        <f t="shared" si="2"/>
        <v>0</v>
      </c>
      <c r="CE11" s="158">
        <f t="shared" si="2"/>
        <v>0</v>
      </c>
      <c r="CF11" s="158">
        <f t="shared" si="2"/>
        <v>0</v>
      </c>
      <c r="CG11" s="158">
        <f t="shared" si="2"/>
        <v>0</v>
      </c>
      <c r="CH11" s="158">
        <f t="shared" si="2"/>
        <v>0</v>
      </c>
      <c r="CI11" s="158">
        <f t="shared" si="2"/>
        <v>0</v>
      </c>
      <c r="CJ11" s="158">
        <f t="shared" si="2"/>
        <v>0</v>
      </c>
      <c r="CK11" s="158">
        <f t="shared" si="2"/>
        <v>0</v>
      </c>
      <c r="CL11" s="158">
        <f t="shared" si="2"/>
        <v>0</v>
      </c>
      <c r="CM11" s="158">
        <f t="shared" si="2"/>
        <v>0</v>
      </c>
      <c r="CN11" s="158">
        <f t="shared" si="2"/>
        <v>0</v>
      </c>
      <c r="CO11" s="158">
        <f t="shared" si="2"/>
        <v>0</v>
      </c>
      <c r="CP11" s="158">
        <f t="shared" si="2"/>
        <v>0</v>
      </c>
      <c r="CQ11" s="158">
        <f t="shared" si="2"/>
        <v>0</v>
      </c>
      <c r="CR11" s="158">
        <f t="shared" si="2"/>
        <v>0</v>
      </c>
      <c r="CS11" s="158">
        <f t="shared" si="2"/>
        <v>0</v>
      </c>
      <c r="CT11" s="158">
        <f t="shared" si="2"/>
        <v>0</v>
      </c>
      <c r="CU11" s="158">
        <f t="shared" si="2"/>
        <v>0</v>
      </c>
      <c r="CV11" s="158">
        <f t="shared" si="2"/>
        <v>0</v>
      </c>
      <c r="CW11" s="158">
        <f t="shared" si="2"/>
        <v>0</v>
      </c>
      <c r="CX11" s="158">
        <f t="shared" si="2"/>
        <v>0</v>
      </c>
      <c r="CY11" s="158">
        <f t="shared" si="2"/>
        <v>0</v>
      </c>
      <c r="CZ11" s="158">
        <f t="shared" si="2"/>
        <v>0</v>
      </c>
      <c r="DA11" s="158">
        <f t="shared" si="2"/>
        <v>0</v>
      </c>
      <c r="DB11" s="158">
        <f t="shared" ref="DB11:EG11" si="3" xml:space="preserve"> $F9 * DB10</f>
        <v>0</v>
      </c>
      <c r="DC11" s="158">
        <f t="shared" si="3"/>
        <v>0</v>
      </c>
      <c r="DD11" s="158">
        <f t="shared" si="3"/>
        <v>0</v>
      </c>
      <c r="DE11" s="158">
        <f t="shared" si="3"/>
        <v>0</v>
      </c>
      <c r="DF11" s="158">
        <f t="shared" si="3"/>
        <v>0</v>
      </c>
      <c r="DG11" s="158">
        <f t="shared" si="3"/>
        <v>0</v>
      </c>
      <c r="DH11" s="158">
        <f t="shared" si="3"/>
        <v>0</v>
      </c>
      <c r="DI11" s="158">
        <f t="shared" si="3"/>
        <v>0</v>
      </c>
      <c r="DJ11" s="158">
        <f t="shared" si="3"/>
        <v>0</v>
      </c>
      <c r="DK11" s="158">
        <f t="shared" si="3"/>
        <v>0</v>
      </c>
      <c r="DL11" s="158">
        <f t="shared" si="3"/>
        <v>0</v>
      </c>
      <c r="DM11" s="158">
        <f t="shared" si="3"/>
        <v>0</v>
      </c>
      <c r="DN11" s="158">
        <f t="shared" si="3"/>
        <v>0</v>
      </c>
      <c r="DO11" s="158">
        <f t="shared" si="3"/>
        <v>0</v>
      </c>
      <c r="DP11" s="158">
        <f t="shared" si="3"/>
        <v>0</v>
      </c>
      <c r="DQ11" s="158">
        <f t="shared" si="3"/>
        <v>0</v>
      </c>
      <c r="DR11" s="158">
        <f t="shared" si="3"/>
        <v>0</v>
      </c>
      <c r="DS11" s="158">
        <f t="shared" si="3"/>
        <v>0</v>
      </c>
      <c r="DT11" s="158">
        <f t="shared" si="3"/>
        <v>0</v>
      </c>
      <c r="DU11" s="158">
        <f t="shared" si="3"/>
        <v>0</v>
      </c>
      <c r="DV11" s="158">
        <f t="shared" si="3"/>
        <v>0</v>
      </c>
      <c r="DW11" s="158">
        <f t="shared" si="3"/>
        <v>0</v>
      </c>
      <c r="DX11" s="158">
        <f t="shared" si="3"/>
        <v>0</v>
      </c>
      <c r="DY11" s="158">
        <f t="shared" si="3"/>
        <v>0</v>
      </c>
      <c r="DZ11" s="158">
        <f t="shared" si="3"/>
        <v>0</v>
      </c>
      <c r="EA11" s="158">
        <f t="shared" si="3"/>
        <v>0</v>
      </c>
      <c r="EB11" s="158">
        <f t="shared" si="3"/>
        <v>0</v>
      </c>
      <c r="EC11" s="158">
        <f t="shared" si="3"/>
        <v>0</v>
      </c>
      <c r="ED11" s="158">
        <f t="shared" si="3"/>
        <v>0</v>
      </c>
      <c r="EE11" s="158">
        <f t="shared" si="3"/>
        <v>0</v>
      </c>
      <c r="EF11" s="158">
        <f t="shared" si="3"/>
        <v>0</v>
      </c>
      <c r="EG11" s="158">
        <f t="shared" si="3"/>
        <v>0</v>
      </c>
      <c r="EH11" s="158">
        <f t="shared" ref="EH11:FM11" si="4" xml:space="preserve"> $F9 * EH10</f>
        <v>0</v>
      </c>
      <c r="EI11" s="158">
        <f t="shared" si="4"/>
        <v>0</v>
      </c>
      <c r="EJ11" s="158">
        <f t="shared" si="4"/>
        <v>0</v>
      </c>
      <c r="EK11" s="158">
        <f t="shared" si="4"/>
        <v>0</v>
      </c>
      <c r="EL11" s="158">
        <f t="shared" si="4"/>
        <v>0</v>
      </c>
      <c r="EM11" s="158">
        <f t="shared" si="4"/>
        <v>0</v>
      </c>
      <c r="EN11" s="158">
        <f t="shared" si="4"/>
        <v>0</v>
      </c>
      <c r="EO11" s="158">
        <f t="shared" si="4"/>
        <v>0</v>
      </c>
      <c r="EP11" s="158">
        <f t="shared" si="4"/>
        <v>0</v>
      </c>
      <c r="EQ11" s="158">
        <f t="shared" si="4"/>
        <v>0</v>
      </c>
      <c r="ER11" s="158">
        <f t="shared" si="4"/>
        <v>0</v>
      </c>
      <c r="ES11" s="158">
        <f t="shared" si="4"/>
        <v>0</v>
      </c>
      <c r="ET11" s="158">
        <f t="shared" si="4"/>
        <v>0</v>
      </c>
      <c r="EU11" s="158">
        <f t="shared" si="4"/>
        <v>0</v>
      </c>
      <c r="EV11" s="158">
        <f t="shared" si="4"/>
        <v>0</v>
      </c>
      <c r="EW11" s="158">
        <f t="shared" si="4"/>
        <v>0</v>
      </c>
      <c r="EX11" s="158">
        <f t="shared" si="4"/>
        <v>0</v>
      </c>
      <c r="EY11" s="158">
        <f t="shared" si="4"/>
        <v>0</v>
      </c>
      <c r="EZ11" s="158">
        <f t="shared" si="4"/>
        <v>0</v>
      </c>
      <c r="FA11" s="158">
        <f t="shared" si="4"/>
        <v>0</v>
      </c>
      <c r="FB11" s="158">
        <f t="shared" si="4"/>
        <v>0</v>
      </c>
      <c r="FC11" s="158">
        <f t="shared" si="4"/>
        <v>0</v>
      </c>
      <c r="FD11" s="158">
        <f t="shared" si="4"/>
        <v>0</v>
      </c>
      <c r="FE11" s="158">
        <f t="shared" si="4"/>
        <v>0</v>
      </c>
      <c r="FF11" s="158">
        <f t="shared" si="4"/>
        <v>0</v>
      </c>
      <c r="FG11" s="158">
        <f t="shared" si="4"/>
        <v>0</v>
      </c>
      <c r="FH11" s="158">
        <f t="shared" si="4"/>
        <v>0</v>
      </c>
      <c r="FI11" s="158">
        <f t="shared" si="4"/>
        <v>0</v>
      </c>
      <c r="FJ11" s="158">
        <f t="shared" si="4"/>
        <v>0</v>
      </c>
      <c r="FK11" s="158">
        <f t="shared" si="4"/>
        <v>0</v>
      </c>
      <c r="FL11" s="158">
        <f t="shared" si="4"/>
        <v>0</v>
      </c>
      <c r="FM11" s="158">
        <f t="shared" si="4"/>
        <v>0</v>
      </c>
      <c r="FN11" s="158">
        <f t="shared" ref="FN11:GJ11" si="5" xml:space="preserve"> $F9 * FN10</f>
        <v>0</v>
      </c>
      <c r="FO11" s="158">
        <f t="shared" si="5"/>
        <v>0</v>
      </c>
      <c r="FP11" s="158">
        <f t="shared" si="5"/>
        <v>0</v>
      </c>
      <c r="FQ11" s="158">
        <f t="shared" si="5"/>
        <v>0</v>
      </c>
      <c r="FR11" s="158">
        <f t="shared" si="5"/>
        <v>0</v>
      </c>
      <c r="FS11" s="158">
        <f t="shared" si="5"/>
        <v>0</v>
      </c>
      <c r="FT11" s="158">
        <f t="shared" si="5"/>
        <v>0</v>
      </c>
      <c r="FU11" s="158">
        <f t="shared" si="5"/>
        <v>0</v>
      </c>
      <c r="FV11" s="158">
        <f t="shared" si="5"/>
        <v>0</v>
      </c>
      <c r="FW11" s="158">
        <f t="shared" si="5"/>
        <v>0</v>
      </c>
      <c r="FX11" s="158">
        <f t="shared" si="5"/>
        <v>0</v>
      </c>
      <c r="FY11" s="158">
        <f t="shared" si="5"/>
        <v>0</v>
      </c>
      <c r="FZ11" s="158">
        <f t="shared" si="5"/>
        <v>0</v>
      </c>
      <c r="GA11" s="158">
        <f t="shared" si="5"/>
        <v>0</v>
      </c>
      <c r="GB11" s="158">
        <f t="shared" si="5"/>
        <v>0</v>
      </c>
      <c r="GC11" s="158">
        <f t="shared" si="5"/>
        <v>0</v>
      </c>
      <c r="GD11" s="158">
        <f t="shared" si="5"/>
        <v>0</v>
      </c>
      <c r="GE11" s="158">
        <f t="shared" si="5"/>
        <v>0</v>
      </c>
      <c r="GF11" s="158">
        <f t="shared" si="5"/>
        <v>0</v>
      </c>
      <c r="GG11" s="158">
        <f t="shared" si="5"/>
        <v>0</v>
      </c>
      <c r="GH11" s="158">
        <f t="shared" si="5"/>
        <v>0</v>
      </c>
      <c r="GI11" s="158">
        <f t="shared" si="5"/>
        <v>0</v>
      </c>
      <c r="GJ11" s="158">
        <f t="shared" si="5"/>
        <v>0</v>
      </c>
    </row>
    <row r="12" spans="1:192" outlineLevel="1" x14ac:dyDescent="0.35"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</row>
    <row r="13" spans="1:192" s="454" customFormat="1" outlineLevel="1" x14ac:dyDescent="0.35">
      <c r="A13" s="586"/>
      <c r="B13" s="586"/>
      <c r="C13" s="587"/>
      <c r="D13" s="588"/>
      <c r="E13" s="589" t="str">
        <f xml:space="preserve"> InpC!E$31</f>
        <v>EPC spent contingency</v>
      </c>
      <c r="F13" s="590">
        <f xml:space="preserve"> InpC!F$31</f>
        <v>0.05</v>
      </c>
      <c r="G13" s="589" t="str">
        <f xml:space="preserve"> InpC!G$31</f>
        <v>%</v>
      </c>
      <c r="H13" s="591"/>
      <c r="I13" s="592"/>
      <c r="J13" s="593"/>
      <c r="K13" s="592"/>
      <c r="L13" s="592"/>
      <c r="M13" s="592"/>
      <c r="N13" s="592"/>
      <c r="O13" s="592"/>
      <c r="P13" s="592"/>
      <c r="Q13" s="592"/>
      <c r="R13" s="592"/>
      <c r="S13" s="592"/>
      <c r="T13" s="592"/>
      <c r="U13" s="592"/>
      <c r="V13" s="592"/>
      <c r="W13" s="592"/>
      <c r="X13" s="592"/>
      <c r="Y13" s="592"/>
      <c r="Z13" s="592"/>
      <c r="AA13" s="592"/>
      <c r="AB13" s="592"/>
      <c r="AC13" s="592"/>
      <c r="AD13" s="592"/>
      <c r="AE13" s="592"/>
      <c r="AF13" s="592"/>
      <c r="AG13" s="592"/>
      <c r="AH13" s="592"/>
      <c r="AI13" s="592"/>
      <c r="AJ13" s="592"/>
      <c r="AK13" s="592"/>
      <c r="AL13" s="592"/>
      <c r="AM13" s="592"/>
      <c r="AN13" s="592"/>
      <c r="AO13" s="592"/>
      <c r="AP13" s="592"/>
      <c r="AQ13" s="592"/>
      <c r="AR13" s="592"/>
      <c r="AS13" s="592"/>
      <c r="AT13" s="592"/>
      <c r="AU13" s="592"/>
      <c r="AV13" s="592"/>
      <c r="AW13" s="592"/>
      <c r="AX13" s="592"/>
      <c r="AY13" s="592"/>
      <c r="AZ13" s="592"/>
      <c r="BA13" s="592"/>
      <c r="BB13" s="592"/>
      <c r="BC13" s="592"/>
      <c r="BD13" s="592"/>
      <c r="BE13" s="592"/>
      <c r="BF13" s="592"/>
      <c r="BG13" s="592"/>
      <c r="BH13" s="592"/>
      <c r="BI13" s="592"/>
      <c r="BJ13" s="592"/>
      <c r="BK13" s="592"/>
      <c r="BL13" s="592"/>
      <c r="BM13" s="592"/>
      <c r="BN13" s="592"/>
      <c r="BO13" s="592"/>
      <c r="BP13" s="592"/>
      <c r="BQ13" s="592"/>
      <c r="BR13" s="592"/>
      <c r="BS13" s="592"/>
      <c r="BT13" s="592"/>
      <c r="BU13" s="592"/>
      <c r="BV13" s="592"/>
      <c r="BW13" s="592"/>
      <c r="BX13" s="592"/>
      <c r="BY13" s="592"/>
      <c r="BZ13" s="592"/>
      <c r="CA13" s="592"/>
      <c r="CB13" s="592"/>
      <c r="CC13" s="592"/>
      <c r="CD13" s="592"/>
      <c r="CE13" s="592"/>
      <c r="CF13" s="592"/>
      <c r="CG13" s="592"/>
      <c r="CH13" s="592"/>
      <c r="CI13" s="592"/>
      <c r="CJ13" s="592"/>
      <c r="CK13" s="592"/>
      <c r="CL13" s="592"/>
      <c r="CM13" s="592"/>
      <c r="CN13" s="592"/>
      <c r="CO13" s="592"/>
      <c r="CP13" s="592"/>
      <c r="CQ13" s="592"/>
      <c r="CR13" s="592"/>
      <c r="CS13" s="592"/>
      <c r="CT13" s="592"/>
      <c r="CU13" s="592"/>
      <c r="CV13" s="592"/>
      <c r="CW13" s="592"/>
      <c r="CX13" s="592"/>
      <c r="CY13" s="592"/>
      <c r="CZ13" s="592"/>
      <c r="DA13" s="592"/>
      <c r="DB13" s="592"/>
      <c r="DC13" s="592"/>
      <c r="DD13" s="592"/>
      <c r="DE13" s="592"/>
      <c r="DF13" s="592"/>
      <c r="DG13" s="592"/>
      <c r="DH13" s="592"/>
      <c r="DI13" s="592"/>
      <c r="DJ13" s="592"/>
      <c r="DK13" s="592"/>
      <c r="DL13" s="592"/>
      <c r="DM13" s="592"/>
      <c r="DN13" s="592"/>
      <c r="DO13" s="592"/>
      <c r="DP13" s="592"/>
      <c r="DQ13" s="592"/>
      <c r="DR13" s="592"/>
      <c r="DS13" s="592"/>
      <c r="DT13" s="592"/>
      <c r="DU13" s="592"/>
      <c r="DV13" s="592"/>
      <c r="DW13" s="592"/>
      <c r="DX13" s="592"/>
      <c r="DY13" s="592"/>
      <c r="DZ13" s="592"/>
      <c r="EA13" s="592"/>
      <c r="EB13" s="592"/>
      <c r="EC13" s="592"/>
      <c r="ED13" s="592"/>
      <c r="EE13" s="592"/>
      <c r="EF13" s="592"/>
      <c r="EG13" s="592"/>
      <c r="EH13" s="592"/>
      <c r="EI13" s="592"/>
      <c r="EJ13" s="592"/>
      <c r="EK13" s="592"/>
      <c r="EL13" s="592"/>
      <c r="EM13" s="592"/>
      <c r="EN13" s="592"/>
      <c r="EO13" s="592"/>
      <c r="EP13" s="592"/>
      <c r="EQ13" s="592"/>
      <c r="ER13" s="592"/>
      <c r="ES13" s="592"/>
      <c r="ET13" s="592"/>
      <c r="EU13" s="592"/>
      <c r="EV13" s="592"/>
      <c r="EW13" s="592"/>
      <c r="EX13" s="592"/>
      <c r="EY13" s="592"/>
      <c r="EZ13" s="592"/>
      <c r="FA13" s="592"/>
      <c r="FB13" s="592"/>
      <c r="FC13" s="592"/>
      <c r="FD13" s="592"/>
      <c r="FE13" s="592"/>
      <c r="FF13" s="592"/>
      <c r="FG13" s="592"/>
      <c r="FH13" s="592"/>
      <c r="FI13" s="592"/>
      <c r="FJ13" s="592"/>
      <c r="FK13" s="592"/>
      <c r="FL13" s="592"/>
      <c r="FM13" s="592"/>
      <c r="FN13" s="592"/>
      <c r="FO13" s="592"/>
      <c r="FP13" s="592"/>
      <c r="FQ13" s="592"/>
      <c r="FR13" s="592"/>
      <c r="FS13" s="592"/>
      <c r="FT13" s="592"/>
      <c r="FU13" s="592"/>
      <c r="FV13" s="592"/>
      <c r="FW13" s="592"/>
      <c r="FX13" s="592"/>
      <c r="FY13" s="592"/>
      <c r="FZ13" s="592"/>
      <c r="GA13" s="592"/>
      <c r="GB13" s="592"/>
      <c r="GC13" s="592"/>
      <c r="GD13" s="592"/>
      <c r="GE13" s="592"/>
      <c r="GF13" s="592"/>
      <c r="GG13" s="592"/>
      <c r="GH13" s="592"/>
      <c r="GI13" s="592"/>
      <c r="GJ13" s="592"/>
    </row>
    <row r="14" spans="1:192" outlineLevel="1" x14ac:dyDescent="0.35">
      <c r="E14" s="11" t="str">
        <f t="shared" ref="E14:AJ14" si="6" xml:space="preserve"> E$11</f>
        <v>EPC base cost</v>
      </c>
      <c r="F14" s="11">
        <f t="shared" si="6"/>
        <v>0</v>
      </c>
      <c r="G14" s="11" t="str">
        <f t="shared" si="6"/>
        <v>$ 000s</v>
      </c>
      <c r="H14" s="11">
        <f t="shared" si="6"/>
        <v>299999.99999999983</v>
      </c>
      <c r="I14" s="11">
        <f t="shared" si="6"/>
        <v>0</v>
      </c>
      <c r="J14" s="11">
        <f t="shared" si="6"/>
        <v>0</v>
      </c>
      <c r="K14" s="11">
        <f t="shared" si="6"/>
        <v>0</v>
      </c>
      <c r="L14" s="11">
        <f t="shared" si="6"/>
        <v>0</v>
      </c>
      <c r="M14" s="11">
        <f t="shared" si="6"/>
        <v>0</v>
      </c>
      <c r="N14" s="11">
        <f t="shared" si="6"/>
        <v>0</v>
      </c>
      <c r="O14" s="11">
        <f t="shared" si="6"/>
        <v>0</v>
      </c>
      <c r="P14" s="11">
        <f t="shared" si="6"/>
        <v>30000</v>
      </c>
      <c r="Q14" s="11">
        <f t="shared" si="6"/>
        <v>6585.3658536585372</v>
      </c>
      <c r="R14" s="11">
        <f t="shared" si="6"/>
        <v>6585.3658536585372</v>
      </c>
      <c r="S14" s="11">
        <f t="shared" si="6"/>
        <v>6585.3658536585372</v>
      </c>
      <c r="T14" s="11">
        <f t="shared" si="6"/>
        <v>6585.3658536585372</v>
      </c>
      <c r="U14" s="11">
        <f t="shared" si="6"/>
        <v>6585.3658536585372</v>
      </c>
      <c r="V14" s="11">
        <f t="shared" si="6"/>
        <v>6585.3658536585372</v>
      </c>
      <c r="W14" s="11">
        <f t="shared" si="6"/>
        <v>6585.3658536585372</v>
      </c>
      <c r="X14" s="11">
        <f t="shared" si="6"/>
        <v>6585.3658536585372</v>
      </c>
      <c r="Y14" s="11">
        <f t="shared" si="6"/>
        <v>6585.3658536585372</v>
      </c>
      <c r="Z14" s="11">
        <f t="shared" si="6"/>
        <v>6585.3658536585372</v>
      </c>
      <c r="AA14" s="11">
        <f t="shared" si="6"/>
        <v>6585.3658536585372</v>
      </c>
      <c r="AB14" s="11">
        <f t="shared" si="6"/>
        <v>6585.3658536585372</v>
      </c>
      <c r="AC14" s="11">
        <f t="shared" si="6"/>
        <v>6585.3658536585372</v>
      </c>
      <c r="AD14" s="11">
        <f t="shared" si="6"/>
        <v>6585.3658536585372</v>
      </c>
      <c r="AE14" s="11">
        <f t="shared" si="6"/>
        <v>6585.3658536585372</v>
      </c>
      <c r="AF14" s="11">
        <f t="shared" si="6"/>
        <v>6585.3658536585372</v>
      </c>
      <c r="AG14" s="11">
        <f t="shared" si="6"/>
        <v>6585.3658536585372</v>
      </c>
      <c r="AH14" s="11">
        <f t="shared" si="6"/>
        <v>6585.3658536585372</v>
      </c>
      <c r="AI14" s="11">
        <f t="shared" si="6"/>
        <v>6585.3658536585372</v>
      </c>
      <c r="AJ14" s="11">
        <f t="shared" si="6"/>
        <v>6585.3658536585372</v>
      </c>
      <c r="AK14" s="11">
        <f t="shared" ref="AK14:BP14" si="7" xml:space="preserve"> AK$11</f>
        <v>6585.3658536585372</v>
      </c>
      <c r="AL14" s="11">
        <f t="shared" si="7"/>
        <v>6585.3658536585372</v>
      </c>
      <c r="AM14" s="11">
        <f t="shared" si="7"/>
        <v>6585.3658536585372</v>
      </c>
      <c r="AN14" s="11">
        <f t="shared" si="7"/>
        <v>6585.3658536585372</v>
      </c>
      <c r="AO14" s="11">
        <f t="shared" si="7"/>
        <v>6585.3658536585372</v>
      </c>
      <c r="AP14" s="11">
        <f t="shared" si="7"/>
        <v>6585.3658536585372</v>
      </c>
      <c r="AQ14" s="11">
        <f t="shared" si="7"/>
        <v>6585.3658536585372</v>
      </c>
      <c r="AR14" s="11">
        <f t="shared" si="7"/>
        <v>6585.3658536585372</v>
      </c>
      <c r="AS14" s="11">
        <f t="shared" si="7"/>
        <v>6585.3658536585372</v>
      </c>
      <c r="AT14" s="11">
        <f t="shared" si="7"/>
        <v>6585.3658536585372</v>
      </c>
      <c r="AU14" s="11">
        <f t="shared" si="7"/>
        <v>6585.3658536585372</v>
      </c>
      <c r="AV14" s="11">
        <f t="shared" si="7"/>
        <v>6585.3658536585372</v>
      </c>
      <c r="AW14" s="11">
        <f t="shared" si="7"/>
        <v>6585.3658536585372</v>
      </c>
      <c r="AX14" s="11">
        <f t="shared" si="7"/>
        <v>6585.3658536585372</v>
      </c>
      <c r="AY14" s="11">
        <f t="shared" si="7"/>
        <v>6585.3658536585372</v>
      </c>
      <c r="AZ14" s="11">
        <f t="shared" si="7"/>
        <v>6585.3658536585372</v>
      </c>
      <c r="BA14" s="11">
        <f t="shared" si="7"/>
        <v>6585.3658536585372</v>
      </c>
      <c r="BB14" s="11">
        <f t="shared" si="7"/>
        <v>6585.3658536585372</v>
      </c>
      <c r="BC14" s="11">
        <f t="shared" si="7"/>
        <v>6585.3658536585372</v>
      </c>
      <c r="BD14" s="11">
        <f t="shared" si="7"/>
        <v>6585.3658536585372</v>
      </c>
      <c r="BE14" s="11">
        <f t="shared" si="7"/>
        <v>6585.3658536585372</v>
      </c>
      <c r="BF14" s="11">
        <f t="shared" si="7"/>
        <v>0</v>
      </c>
      <c r="BG14" s="11">
        <f t="shared" si="7"/>
        <v>0</v>
      </c>
      <c r="BH14" s="11">
        <f t="shared" si="7"/>
        <v>0</v>
      </c>
      <c r="BI14" s="11">
        <f t="shared" si="7"/>
        <v>0</v>
      </c>
      <c r="BJ14" s="11">
        <f t="shared" si="7"/>
        <v>0</v>
      </c>
      <c r="BK14" s="11">
        <f t="shared" si="7"/>
        <v>0</v>
      </c>
      <c r="BL14" s="11">
        <f t="shared" si="7"/>
        <v>0</v>
      </c>
      <c r="BM14" s="11">
        <f t="shared" si="7"/>
        <v>0</v>
      </c>
      <c r="BN14" s="11">
        <f t="shared" si="7"/>
        <v>0</v>
      </c>
      <c r="BO14" s="11">
        <f t="shared" si="7"/>
        <v>0</v>
      </c>
      <c r="BP14" s="11">
        <f t="shared" si="7"/>
        <v>0</v>
      </c>
      <c r="BQ14" s="11">
        <f t="shared" ref="BQ14:CV14" si="8" xml:space="preserve"> BQ$11</f>
        <v>0</v>
      </c>
      <c r="BR14" s="11">
        <f t="shared" si="8"/>
        <v>0</v>
      </c>
      <c r="BS14" s="11">
        <f t="shared" si="8"/>
        <v>0</v>
      </c>
      <c r="BT14" s="11">
        <f t="shared" si="8"/>
        <v>0</v>
      </c>
      <c r="BU14" s="11">
        <f t="shared" si="8"/>
        <v>0</v>
      </c>
      <c r="BV14" s="11">
        <f t="shared" si="8"/>
        <v>0</v>
      </c>
      <c r="BW14" s="11">
        <f t="shared" si="8"/>
        <v>0</v>
      </c>
      <c r="BX14" s="11">
        <f t="shared" si="8"/>
        <v>0</v>
      </c>
      <c r="BY14" s="11">
        <f t="shared" si="8"/>
        <v>0</v>
      </c>
      <c r="BZ14" s="11">
        <f t="shared" si="8"/>
        <v>0</v>
      </c>
      <c r="CA14" s="11">
        <f t="shared" si="8"/>
        <v>0</v>
      </c>
      <c r="CB14" s="11">
        <f t="shared" si="8"/>
        <v>0</v>
      </c>
      <c r="CC14" s="11">
        <f t="shared" si="8"/>
        <v>0</v>
      </c>
      <c r="CD14" s="11">
        <f t="shared" si="8"/>
        <v>0</v>
      </c>
      <c r="CE14" s="11">
        <f t="shared" si="8"/>
        <v>0</v>
      </c>
      <c r="CF14" s="11">
        <f t="shared" si="8"/>
        <v>0</v>
      </c>
      <c r="CG14" s="11">
        <f t="shared" si="8"/>
        <v>0</v>
      </c>
      <c r="CH14" s="11">
        <f t="shared" si="8"/>
        <v>0</v>
      </c>
      <c r="CI14" s="11">
        <f t="shared" si="8"/>
        <v>0</v>
      </c>
      <c r="CJ14" s="11">
        <f t="shared" si="8"/>
        <v>0</v>
      </c>
      <c r="CK14" s="11">
        <f t="shared" si="8"/>
        <v>0</v>
      </c>
      <c r="CL14" s="11">
        <f t="shared" si="8"/>
        <v>0</v>
      </c>
      <c r="CM14" s="11">
        <f t="shared" si="8"/>
        <v>0</v>
      </c>
      <c r="CN14" s="11">
        <f t="shared" si="8"/>
        <v>0</v>
      </c>
      <c r="CO14" s="11">
        <f t="shared" si="8"/>
        <v>0</v>
      </c>
      <c r="CP14" s="11">
        <f t="shared" si="8"/>
        <v>0</v>
      </c>
      <c r="CQ14" s="11">
        <f t="shared" si="8"/>
        <v>0</v>
      </c>
      <c r="CR14" s="11">
        <f t="shared" si="8"/>
        <v>0</v>
      </c>
      <c r="CS14" s="11">
        <f t="shared" si="8"/>
        <v>0</v>
      </c>
      <c r="CT14" s="11">
        <f t="shared" si="8"/>
        <v>0</v>
      </c>
      <c r="CU14" s="11">
        <f t="shared" si="8"/>
        <v>0</v>
      </c>
      <c r="CV14" s="11">
        <f t="shared" si="8"/>
        <v>0</v>
      </c>
      <c r="CW14" s="11">
        <f t="shared" ref="CW14:EB14" si="9" xml:space="preserve"> CW$11</f>
        <v>0</v>
      </c>
      <c r="CX14" s="11">
        <f t="shared" si="9"/>
        <v>0</v>
      </c>
      <c r="CY14" s="11">
        <f t="shared" si="9"/>
        <v>0</v>
      </c>
      <c r="CZ14" s="11">
        <f t="shared" si="9"/>
        <v>0</v>
      </c>
      <c r="DA14" s="11">
        <f t="shared" si="9"/>
        <v>0</v>
      </c>
      <c r="DB14" s="11">
        <f t="shared" si="9"/>
        <v>0</v>
      </c>
      <c r="DC14" s="11">
        <f t="shared" si="9"/>
        <v>0</v>
      </c>
      <c r="DD14" s="11">
        <f t="shared" si="9"/>
        <v>0</v>
      </c>
      <c r="DE14" s="11">
        <f t="shared" si="9"/>
        <v>0</v>
      </c>
      <c r="DF14" s="11">
        <f t="shared" si="9"/>
        <v>0</v>
      </c>
      <c r="DG14" s="11">
        <f t="shared" si="9"/>
        <v>0</v>
      </c>
      <c r="DH14" s="11">
        <f t="shared" si="9"/>
        <v>0</v>
      </c>
      <c r="DI14" s="11">
        <f t="shared" si="9"/>
        <v>0</v>
      </c>
      <c r="DJ14" s="11">
        <f t="shared" si="9"/>
        <v>0</v>
      </c>
      <c r="DK14" s="11">
        <f t="shared" si="9"/>
        <v>0</v>
      </c>
      <c r="DL14" s="11">
        <f t="shared" si="9"/>
        <v>0</v>
      </c>
      <c r="DM14" s="11">
        <f t="shared" si="9"/>
        <v>0</v>
      </c>
      <c r="DN14" s="11">
        <f t="shared" si="9"/>
        <v>0</v>
      </c>
      <c r="DO14" s="11">
        <f t="shared" si="9"/>
        <v>0</v>
      </c>
      <c r="DP14" s="11">
        <f t="shared" si="9"/>
        <v>0</v>
      </c>
      <c r="DQ14" s="11">
        <f t="shared" si="9"/>
        <v>0</v>
      </c>
      <c r="DR14" s="11">
        <f t="shared" si="9"/>
        <v>0</v>
      </c>
      <c r="DS14" s="11">
        <f t="shared" si="9"/>
        <v>0</v>
      </c>
      <c r="DT14" s="11">
        <f t="shared" si="9"/>
        <v>0</v>
      </c>
      <c r="DU14" s="11">
        <f t="shared" si="9"/>
        <v>0</v>
      </c>
      <c r="DV14" s="11">
        <f t="shared" si="9"/>
        <v>0</v>
      </c>
      <c r="DW14" s="11">
        <f t="shared" si="9"/>
        <v>0</v>
      </c>
      <c r="DX14" s="11">
        <f t="shared" si="9"/>
        <v>0</v>
      </c>
      <c r="DY14" s="11">
        <f t="shared" si="9"/>
        <v>0</v>
      </c>
      <c r="DZ14" s="11">
        <f t="shared" si="9"/>
        <v>0</v>
      </c>
      <c r="EA14" s="11">
        <f t="shared" si="9"/>
        <v>0</v>
      </c>
      <c r="EB14" s="11">
        <f t="shared" si="9"/>
        <v>0</v>
      </c>
      <c r="EC14" s="11">
        <f t="shared" ref="EC14:FH14" si="10" xml:space="preserve"> EC$11</f>
        <v>0</v>
      </c>
      <c r="ED14" s="11">
        <f t="shared" si="10"/>
        <v>0</v>
      </c>
      <c r="EE14" s="11">
        <f t="shared" si="10"/>
        <v>0</v>
      </c>
      <c r="EF14" s="11">
        <f t="shared" si="10"/>
        <v>0</v>
      </c>
      <c r="EG14" s="11">
        <f t="shared" si="10"/>
        <v>0</v>
      </c>
      <c r="EH14" s="11">
        <f t="shared" si="10"/>
        <v>0</v>
      </c>
      <c r="EI14" s="11">
        <f t="shared" si="10"/>
        <v>0</v>
      </c>
      <c r="EJ14" s="11">
        <f t="shared" si="10"/>
        <v>0</v>
      </c>
      <c r="EK14" s="11">
        <f t="shared" si="10"/>
        <v>0</v>
      </c>
      <c r="EL14" s="11">
        <f t="shared" si="10"/>
        <v>0</v>
      </c>
      <c r="EM14" s="11">
        <f t="shared" si="10"/>
        <v>0</v>
      </c>
      <c r="EN14" s="11">
        <f t="shared" si="10"/>
        <v>0</v>
      </c>
      <c r="EO14" s="11">
        <f t="shared" si="10"/>
        <v>0</v>
      </c>
      <c r="EP14" s="11">
        <f t="shared" si="10"/>
        <v>0</v>
      </c>
      <c r="EQ14" s="11">
        <f t="shared" si="10"/>
        <v>0</v>
      </c>
      <c r="ER14" s="11">
        <f t="shared" si="10"/>
        <v>0</v>
      </c>
      <c r="ES14" s="11">
        <f t="shared" si="10"/>
        <v>0</v>
      </c>
      <c r="ET14" s="11">
        <f t="shared" si="10"/>
        <v>0</v>
      </c>
      <c r="EU14" s="11">
        <f t="shared" si="10"/>
        <v>0</v>
      </c>
      <c r="EV14" s="11">
        <f t="shared" si="10"/>
        <v>0</v>
      </c>
      <c r="EW14" s="11">
        <f t="shared" si="10"/>
        <v>0</v>
      </c>
      <c r="EX14" s="11">
        <f t="shared" si="10"/>
        <v>0</v>
      </c>
      <c r="EY14" s="11">
        <f t="shared" si="10"/>
        <v>0</v>
      </c>
      <c r="EZ14" s="11">
        <f t="shared" si="10"/>
        <v>0</v>
      </c>
      <c r="FA14" s="11">
        <f t="shared" si="10"/>
        <v>0</v>
      </c>
      <c r="FB14" s="11">
        <f t="shared" si="10"/>
        <v>0</v>
      </c>
      <c r="FC14" s="11">
        <f t="shared" si="10"/>
        <v>0</v>
      </c>
      <c r="FD14" s="11">
        <f t="shared" si="10"/>
        <v>0</v>
      </c>
      <c r="FE14" s="11">
        <f t="shared" si="10"/>
        <v>0</v>
      </c>
      <c r="FF14" s="11">
        <f t="shared" si="10"/>
        <v>0</v>
      </c>
      <c r="FG14" s="11">
        <f t="shared" si="10"/>
        <v>0</v>
      </c>
      <c r="FH14" s="11">
        <f t="shared" si="10"/>
        <v>0</v>
      </c>
      <c r="FI14" s="11">
        <f t="shared" ref="FI14:GJ14" si="11" xml:space="preserve"> FI$11</f>
        <v>0</v>
      </c>
      <c r="FJ14" s="11">
        <f t="shared" si="11"/>
        <v>0</v>
      </c>
      <c r="FK14" s="11">
        <f t="shared" si="11"/>
        <v>0</v>
      </c>
      <c r="FL14" s="11">
        <f t="shared" si="11"/>
        <v>0</v>
      </c>
      <c r="FM14" s="11">
        <f t="shared" si="11"/>
        <v>0</v>
      </c>
      <c r="FN14" s="11">
        <f t="shared" si="11"/>
        <v>0</v>
      </c>
      <c r="FO14" s="11">
        <f t="shared" si="11"/>
        <v>0</v>
      </c>
      <c r="FP14" s="11">
        <f t="shared" si="11"/>
        <v>0</v>
      </c>
      <c r="FQ14" s="11">
        <f t="shared" si="11"/>
        <v>0</v>
      </c>
      <c r="FR14" s="11">
        <f t="shared" si="11"/>
        <v>0</v>
      </c>
      <c r="FS14" s="11">
        <f t="shared" si="11"/>
        <v>0</v>
      </c>
      <c r="FT14" s="11">
        <f t="shared" si="11"/>
        <v>0</v>
      </c>
      <c r="FU14" s="11">
        <f t="shared" si="11"/>
        <v>0</v>
      </c>
      <c r="FV14" s="11">
        <f t="shared" si="11"/>
        <v>0</v>
      </c>
      <c r="FW14" s="11">
        <f t="shared" si="11"/>
        <v>0</v>
      </c>
      <c r="FX14" s="11">
        <f t="shared" si="11"/>
        <v>0</v>
      </c>
      <c r="FY14" s="11">
        <f t="shared" si="11"/>
        <v>0</v>
      </c>
      <c r="FZ14" s="11">
        <f t="shared" si="11"/>
        <v>0</v>
      </c>
      <c r="GA14" s="11">
        <f t="shared" si="11"/>
        <v>0</v>
      </c>
      <c r="GB14" s="11">
        <f t="shared" si="11"/>
        <v>0</v>
      </c>
      <c r="GC14" s="11">
        <f t="shared" si="11"/>
        <v>0</v>
      </c>
      <c r="GD14" s="11">
        <f t="shared" si="11"/>
        <v>0</v>
      </c>
      <c r="GE14" s="11">
        <f t="shared" si="11"/>
        <v>0</v>
      </c>
      <c r="GF14" s="11">
        <f t="shared" si="11"/>
        <v>0</v>
      </c>
      <c r="GG14" s="11">
        <f t="shared" si="11"/>
        <v>0</v>
      </c>
      <c r="GH14" s="11">
        <f t="shared" si="11"/>
        <v>0</v>
      </c>
      <c r="GI14" s="11">
        <f t="shared" si="11"/>
        <v>0</v>
      </c>
      <c r="GJ14" s="11">
        <f t="shared" si="11"/>
        <v>0</v>
      </c>
    </row>
    <row r="15" spans="1:192" s="159" customFormat="1" outlineLevel="1" x14ac:dyDescent="0.35">
      <c r="A15" s="125"/>
      <c r="B15" s="125"/>
      <c r="C15" s="126"/>
      <c r="D15" s="127"/>
      <c r="E15" s="158" t="s">
        <v>178</v>
      </c>
      <c r="F15" s="158"/>
      <c r="G15" s="158" t="str">
        <f xml:space="preserve"> SMU</f>
        <v>$ 000s</v>
      </c>
      <c r="H15" s="158">
        <f xml:space="preserve"> SUM(J15:BE15)</f>
        <v>15000.000000000011</v>
      </c>
      <c r="I15" s="128"/>
      <c r="J15" s="158">
        <f t="shared" ref="J15:AO15" si="12" xml:space="preserve"> $F13 * J14</f>
        <v>0</v>
      </c>
      <c r="K15" s="158">
        <f t="shared" si="12"/>
        <v>0</v>
      </c>
      <c r="L15" s="158">
        <f t="shared" si="12"/>
        <v>0</v>
      </c>
      <c r="M15" s="158">
        <f t="shared" si="12"/>
        <v>0</v>
      </c>
      <c r="N15" s="158">
        <f t="shared" si="12"/>
        <v>0</v>
      </c>
      <c r="O15" s="158">
        <f t="shared" si="12"/>
        <v>0</v>
      </c>
      <c r="P15" s="158">
        <f t="shared" si="12"/>
        <v>1500</v>
      </c>
      <c r="Q15" s="158">
        <f t="shared" si="12"/>
        <v>329.26829268292687</v>
      </c>
      <c r="R15" s="158">
        <f t="shared" si="12"/>
        <v>329.26829268292687</v>
      </c>
      <c r="S15" s="158">
        <f t="shared" si="12"/>
        <v>329.26829268292687</v>
      </c>
      <c r="T15" s="158">
        <f t="shared" si="12"/>
        <v>329.26829268292687</v>
      </c>
      <c r="U15" s="158">
        <f t="shared" si="12"/>
        <v>329.26829268292687</v>
      </c>
      <c r="V15" s="158">
        <f t="shared" si="12"/>
        <v>329.26829268292687</v>
      </c>
      <c r="W15" s="158">
        <f t="shared" si="12"/>
        <v>329.26829268292687</v>
      </c>
      <c r="X15" s="158">
        <f t="shared" si="12"/>
        <v>329.26829268292687</v>
      </c>
      <c r="Y15" s="158">
        <f t="shared" si="12"/>
        <v>329.26829268292687</v>
      </c>
      <c r="Z15" s="158">
        <f t="shared" si="12"/>
        <v>329.26829268292687</v>
      </c>
      <c r="AA15" s="158">
        <f t="shared" si="12"/>
        <v>329.26829268292687</v>
      </c>
      <c r="AB15" s="158">
        <f t="shared" si="12"/>
        <v>329.26829268292687</v>
      </c>
      <c r="AC15" s="158">
        <f t="shared" si="12"/>
        <v>329.26829268292687</v>
      </c>
      <c r="AD15" s="158">
        <f t="shared" si="12"/>
        <v>329.26829268292687</v>
      </c>
      <c r="AE15" s="158">
        <f t="shared" si="12"/>
        <v>329.26829268292687</v>
      </c>
      <c r="AF15" s="158">
        <f t="shared" si="12"/>
        <v>329.26829268292687</v>
      </c>
      <c r="AG15" s="158">
        <f t="shared" si="12"/>
        <v>329.26829268292687</v>
      </c>
      <c r="AH15" s="158">
        <f t="shared" si="12"/>
        <v>329.26829268292687</v>
      </c>
      <c r="AI15" s="158">
        <f t="shared" si="12"/>
        <v>329.26829268292687</v>
      </c>
      <c r="AJ15" s="158">
        <f t="shared" si="12"/>
        <v>329.26829268292687</v>
      </c>
      <c r="AK15" s="158">
        <f t="shared" si="12"/>
        <v>329.26829268292687</v>
      </c>
      <c r="AL15" s="158">
        <f t="shared" si="12"/>
        <v>329.26829268292687</v>
      </c>
      <c r="AM15" s="158">
        <f t="shared" si="12"/>
        <v>329.26829268292687</v>
      </c>
      <c r="AN15" s="158">
        <f t="shared" si="12"/>
        <v>329.26829268292687</v>
      </c>
      <c r="AO15" s="158">
        <f t="shared" si="12"/>
        <v>329.26829268292687</v>
      </c>
      <c r="AP15" s="158">
        <f t="shared" ref="AP15:BU15" si="13" xml:space="preserve"> $F13 * AP14</f>
        <v>329.26829268292687</v>
      </c>
      <c r="AQ15" s="158">
        <f t="shared" si="13"/>
        <v>329.26829268292687</v>
      </c>
      <c r="AR15" s="158">
        <f t="shared" si="13"/>
        <v>329.26829268292687</v>
      </c>
      <c r="AS15" s="158">
        <f t="shared" si="13"/>
        <v>329.26829268292687</v>
      </c>
      <c r="AT15" s="158">
        <f t="shared" si="13"/>
        <v>329.26829268292687</v>
      </c>
      <c r="AU15" s="158">
        <f t="shared" si="13"/>
        <v>329.26829268292687</v>
      </c>
      <c r="AV15" s="158">
        <f t="shared" si="13"/>
        <v>329.26829268292687</v>
      </c>
      <c r="AW15" s="158">
        <f t="shared" si="13"/>
        <v>329.26829268292687</v>
      </c>
      <c r="AX15" s="158">
        <f t="shared" si="13"/>
        <v>329.26829268292687</v>
      </c>
      <c r="AY15" s="158">
        <f t="shared" si="13"/>
        <v>329.26829268292687</v>
      </c>
      <c r="AZ15" s="158">
        <f t="shared" si="13"/>
        <v>329.26829268292687</v>
      </c>
      <c r="BA15" s="158">
        <f t="shared" si="13"/>
        <v>329.26829268292687</v>
      </c>
      <c r="BB15" s="158">
        <f t="shared" si="13"/>
        <v>329.26829268292687</v>
      </c>
      <c r="BC15" s="158">
        <f t="shared" si="13"/>
        <v>329.26829268292687</v>
      </c>
      <c r="BD15" s="158">
        <f t="shared" si="13"/>
        <v>329.26829268292687</v>
      </c>
      <c r="BE15" s="158">
        <f t="shared" si="13"/>
        <v>329.26829268292687</v>
      </c>
      <c r="BF15" s="158">
        <f t="shared" si="13"/>
        <v>0</v>
      </c>
      <c r="BG15" s="158">
        <f t="shared" si="13"/>
        <v>0</v>
      </c>
      <c r="BH15" s="158">
        <f t="shared" si="13"/>
        <v>0</v>
      </c>
      <c r="BI15" s="158">
        <f t="shared" si="13"/>
        <v>0</v>
      </c>
      <c r="BJ15" s="158">
        <f t="shared" si="13"/>
        <v>0</v>
      </c>
      <c r="BK15" s="158">
        <f t="shared" si="13"/>
        <v>0</v>
      </c>
      <c r="BL15" s="158">
        <f t="shared" si="13"/>
        <v>0</v>
      </c>
      <c r="BM15" s="158">
        <f t="shared" si="13"/>
        <v>0</v>
      </c>
      <c r="BN15" s="158">
        <f t="shared" si="13"/>
        <v>0</v>
      </c>
      <c r="BO15" s="158">
        <f t="shared" si="13"/>
        <v>0</v>
      </c>
      <c r="BP15" s="158">
        <f t="shared" si="13"/>
        <v>0</v>
      </c>
      <c r="BQ15" s="158">
        <f t="shared" si="13"/>
        <v>0</v>
      </c>
      <c r="BR15" s="158">
        <f t="shared" si="13"/>
        <v>0</v>
      </c>
      <c r="BS15" s="158">
        <f t="shared" si="13"/>
        <v>0</v>
      </c>
      <c r="BT15" s="158">
        <f t="shared" si="13"/>
        <v>0</v>
      </c>
      <c r="BU15" s="158">
        <f t="shared" si="13"/>
        <v>0</v>
      </c>
      <c r="BV15" s="158">
        <f t="shared" ref="BV15:DA15" si="14" xml:space="preserve"> $F13 * BV14</f>
        <v>0</v>
      </c>
      <c r="BW15" s="158">
        <f t="shared" si="14"/>
        <v>0</v>
      </c>
      <c r="BX15" s="158">
        <f t="shared" si="14"/>
        <v>0</v>
      </c>
      <c r="BY15" s="158">
        <f t="shared" si="14"/>
        <v>0</v>
      </c>
      <c r="BZ15" s="158">
        <f t="shared" si="14"/>
        <v>0</v>
      </c>
      <c r="CA15" s="158">
        <f t="shared" si="14"/>
        <v>0</v>
      </c>
      <c r="CB15" s="158">
        <f t="shared" si="14"/>
        <v>0</v>
      </c>
      <c r="CC15" s="158">
        <f t="shared" si="14"/>
        <v>0</v>
      </c>
      <c r="CD15" s="158">
        <f t="shared" si="14"/>
        <v>0</v>
      </c>
      <c r="CE15" s="158">
        <f t="shared" si="14"/>
        <v>0</v>
      </c>
      <c r="CF15" s="158">
        <f t="shared" si="14"/>
        <v>0</v>
      </c>
      <c r="CG15" s="158">
        <f t="shared" si="14"/>
        <v>0</v>
      </c>
      <c r="CH15" s="158">
        <f t="shared" si="14"/>
        <v>0</v>
      </c>
      <c r="CI15" s="158">
        <f t="shared" si="14"/>
        <v>0</v>
      </c>
      <c r="CJ15" s="158">
        <f t="shared" si="14"/>
        <v>0</v>
      </c>
      <c r="CK15" s="158">
        <f t="shared" si="14"/>
        <v>0</v>
      </c>
      <c r="CL15" s="158">
        <f t="shared" si="14"/>
        <v>0</v>
      </c>
      <c r="CM15" s="158">
        <f t="shared" si="14"/>
        <v>0</v>
      </c>
      <c r="CN15" s="158">
        <f t="shared" si="14"/>
        <v>0</v>
      </c>
      <c r="CO15" s="158">
        <f t="shared" si="14"/>
        <v>0</v>
      </c>
      <c r="CP15" s="158">
        <f t="shared" si="14"/>
        <v>0</v>
      </c>
      <c r="CQ15" s="158">
        <f t="shared" si="14"/>
        <v>0</v>
      </c>
      <c r="CR15" s="158">
        <f t="shared" si="14"/>
        <v>0</v>
      </c>
      <c r="CS15" s="158">
        <f t="shared" si="14"/>
        <v>0</v>
      </c>
      <c r="CT15" s="158">
        <f t="shared" si="14"/>
        <v>0</v>
      </c>
      <c r="CU15" s="158">
        <f t="shared" si="14"/>
        <v>0</v>
      </c>
      <c r="CV15" s="158">
        <f t="shared" si="14"/>
        <v>0</v>
      </c>
      <c r="CW15" s="158">
        <f t="shared" si="14"/>
        <v>0</v>
      </c>
      <c r="CX15" s="158">
        <f t="shared" si="14"/>
        <v>0</v>
      </c>
      <c r="CY15" s="158">
        <f t="shared" si="14"/>
        <v>0</v>
      </c>
      <c r="CZ15" s="158">
        <f t="shared" si="14"/>
        <v>0</v>
      </c>
      <c r="DA15" s="158">
        <f t="shared" si="14"/>
        <v>0</v>
      </c>
      <c r="DB15" s="158">
        <f t="shared" ref="DB15:EG15" si="15" xml:space="preserve"> $F13 * DB14</f>
        <v>0</v>
      </c>
      <c r="DC15" s="158">
        <f t="shared" si="15"/>
        <v>0</v>
      </c>
      <c r="DD15" s="158">
        <f t="shared" si="15"/>
        <v>0</v>
      </c>
      <c r="DE15" s="158">
        <f t="shared" si="15"/>
        <v>0</v>
      </c>
      <c r="DF15" s="158">
        <f t="shared" si="15"/>
        <v>0</v>
      </c>
      <c r="DG15" s="158">
        <f t="shared" si="15"/>
        <v>0</v>
      </c>
      <c r="DH15" s="158">
        <f t="shared" si="15"/>
        <v>0</v>
      </c>
      <c r="DI15" s="158">
        <f t="shared" si="15"/>
        <v>0</v>
      </c>
      <c r="DJ15" s="158">
        <f t="shared" si="15"/>
        <v>0</v>
      </c>
      <c r="DK15" s="158">
        <f t="shared" si="15"/>
        <v>0</v>
      </c>
      <c r="DL15" s="158">
        <f t="shared" si="15"/>
        <v>0</v>
      </c>
      <c r="DM15" s="158">
        <f t="shared" si="15"/>
        <v>0</v>
      </c>
      <c r="DN15" s="158">
        <f t="shared" si="15"/>
        <v>0</v>
      </c>
      <c r="DO15" s="158">
        <f t="shared" si="15"/>
        <v>0</v>
      </c>
      <c r="DP15" s="158">
        <f t="shared" si="15"/>
        <v>0</v>
      </c>
      <c r="DQ15" s="158">
        <f t="shared" si="15"/>
        <v>0</v>
      </c>
      <c r="DR15" s="158">
        <f t="shared" si="15"/>
        <v>0</v>
      </c>
      <c r="DS15" s="158">
        <f t="shared" si="15"/>
        <v>0</v>
      </c>
      <c r="DT15" s="158">
        <f t="shared" si="15"/>
        <v>0</v>
      </c>
      <c r="DU15" s="158">
        <f t="shared" si="15"/>
        <v>0</v>
      </c>
      <c r="DV15" s="158">
        <f t="shared" si="15"/>
        <v>0</v>
      </c>
      <c r="DW15" s="158">
        <f t="shared" si="15"/>
        <v>0</v>
      </c>
      <c r="DX15" s="158">
        <f t="shared" si="15"/>
        <v>0</v>
      </c>
      <c r="DY15" s="158">
        <f t="shared" si="15"/>
        <v>0</v>
      </c>
      <c r="DZ15" s="158">
        <f t="shared" si="15"/>
        <v>0</v>
      </c>
      <c r="EA15" s="158">
        <f t="shared" si="15"/>
        <v>0</v>
      </c>
      <c r="EB15" s="158">
        <f t="shared" si="15"/>
        <v>0</v>
      </c>
      <c r="EC15" s="158">
        <f t="shared" si="15"/>
        <v>0</v>
      </c>
      <c r="ED15" s="158">
        <f t="shared" si="15"/>
        <v>0</v>
      </c>
      <c r="EE15" s="158">
        <f t="shared" si="15"/>
        <v>0</v>
      </c>
      <c r="EF15" s="158">
        <f t="shared" si="15"/>
        <v>0</v>
      </c>
      <c r="EG15" s="158">
        <f t="shared" si="15"/>
        <v>0</v>
      </c>
      <c r="EH15" s="158">
        <f t="shared" ref="EH15:FM15" si="16" xml:space="preserve"> $F13 * EH14</f>
        <v>0</v>
      </c>
      <c r="EI15" s="158">
        <f t="shared" si="16"/>
        <v>0</v>
      </c>
      <c r="EJ15" s="158">
        <f t="shared" si="16"/>
        <v>0</v>
      </c>
      <c r="EK15" s="158">
        <f t="shared" si="16"/>
        <v>0</v>
      </c>
      <c r="EL15" s="158">
        <f t="shared" si="16"/>
        <v>0</v>
      </c>
      <c r="EM15" s="158">
        <f t="shared" si="16"/>
        <v>0</v>
      </c>
      <c r="EN15" s="158">
        <f t="shared" si="16"/>
        <v>0</v>
      </c>
      <c r="EO15" s="158">
        <f t="shared" si="16"/>
        <v>0</v>
      </c>
      <c r="EP15" s="158">
        <f t="shared" si="16"/>
        <v>0</v>
      </c>
      <c r="EQ15" s="158">
        <f t="shared" si="16"/>
        <v>0</v>
      </c>
      <c r="ER15" s="158">
        <f t="shared" si="16"/>
        <v>0</v>
      </c>
      <c r="ES15" s="158">
        <f t="shared" si="16"/>
        <v>0</v>
      </c>
      <c r="ET15" s="158">
        <f t="shared" si="16"/>
        <v>0</v>
      </c>
      <c r="EU15" s="158">
        <f t="shared" si="16"/>
        <v>0</v>
      </c>
      <c r="EV15" s="158">
        <f t="shared" si="16"/>
        <v>0</v>
      </c>
      <c r="EW15" s="158">
        <f t="shared" si="16"/>
        <v>0</v>
      </c>
      <c r="EX15" s="158">
        <f t="shared" si="16"/>
        <v>0</v>
      </c>
      <c r="EY15" s="158">
        <f t="shared" si="16"/>
        <v>0</v>
      </c>
      <c r="EZ15" s="158">
        <f t="shared" si="16"/>
        <v>0</v>
      </c>
      <c r="FA15" s="158">
        <f t="shared" si="16"/>
        <v>0</v>
      </c>
      <c r="FB15" s="158">
        <f t="shared" si="16"/>
        <v>0</v>
      </c>
      <c r="FC15" s="158">
        <f t="shared" si="16"/>
        <v>0</v>
      </c>
      <c r="FD15" s="158">
        <f t="shared" si="16"/>
        <v>0</v>
      </c>
      <c r="FE15" s="158">
        <f t="shared" si="16"/>
        <v>0</v>
      </c>
      <c r="FF15" s="158">
        <f t="shared" si="16"/>
        <v>0</v>
      </c>
      <c r="FG15" s="158">
        <f t="shared" si="16"/>
        <v>0</v>
      </c>
      <c r="FH15" s="158">
        <f t="shared" si="16"/>
        <v>0</v>
      </c>
      <c r="FI15" s="158">
        <f t="shared" si="16"/>
        <v>0</v>
      </c>
      <c r="FJ15" s="158">
        <f t="shared" si="16"/>
        <v>0</v>
      </c>
      <c r="FK15" s="158">
        <f t="shared" si="16"/>
        <v>0</v>
      </c>
      <c r="FL15" s="158">
        <f t="shared" si="16"/>
        <v>0</v>
      </c>
      <c r="FM15" s="158">
        <f t="shared" si="16"/>
        <v>0</v>
      </c>
      <c r="FN15" s="158">
        <f t="shared" ref="FN15:GJ15" si="17" xml:space="preserve"> $F13 * FN14</f>
        <v>0</v>
      </c>
      <c r="FO15" s="158">
        <f t="shared" si="17"/>
        <v>0</v>
      </c>
      <c r="FP15" s="158">
        <f t="shared" si="17"/>
        <v>0</v>
      </c>
      <c r="FQ15" s="158">
        <f t="shared" si="17"/>
        <v>0</v>
      </c>
      <c r="FR15" s="158">
        <f t="shared" si="17"/>
        <v>0</v>
      </c>
      <c r="FS15" s="158">
        <f t="shared" si="17"/>
        <v>0</v>
      </c>
      <c r="FT15" s="158">
        <f t="shared" si="17"/>
        <v>0</v>
      </c>
      <c r="FU15" s="158">
        <f t="shared" si="17"/>
        <v>0</v>
      </c>
      <c r="FV15" s="158">
        <f t="shared" si="17"/>
        <v>0</v>
      </c>
      <c r="FW15" s="158">
        <f t="shared" si="17"/>
        <v>0</v>
      </c>
      <c r="FX15" s="158">
        <f t="shared" si="17"/>
        <v>0</v>
      </c>
      <c r="FY15" s="158">
        <f t="shared" si="17"/>
        <v>0</v>
      </c>
      <c r="FZ15" s="158">
        <f t="shared" si="17"/>
        <v>0</v>
      </c>
      <c r="GA15" s="158">
        <f t="shared" si="17"/>
        <v>0</v>
      </c>
      <c r="GB15" s="158">
        <f t="shared" si="17"/>
        <v>0</v>
      </c>
      <c r="GC15" s="158">
        <f t="shared" si="17"/>
        <v>0</v>
      </c>
      <c r="GD15" s="158">
        <f t="shared" si="17"/>
        <v>0</v>
      </c>
      <c r="GE15" s="158">
        <f t="shared" si="17"/>
        <v>0</v>
      </c>
      <c r="GF15" s="158">
        <f t="shared" si="17"/>
        <v>0</v>
      </c>
      <c r="GG15" s="158">
        <f t="shared" si="17"/>
        <v>0</v>
      </c>
      <c r="GH15" s="158">
        <f t="shared" si="17"/>
        <v>0</v>
      </c>
      <c r="GI15" s="158">
        <f t="shared" si="17"/>
        <v>0</v>
      </c>
      <c r="GJ15" s="158">
        <f t="shared" si="17"/>
        <v>0</v>
      </c>
    </row>
    <row r="16" spans="1:192" outlineLevel="1" x14ac:dyDescent="0.35"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  <c r="BX16" s="197"/>
      <c r="BY16" s="197"/>
      <c r="BZ16" s="197"/>
      <c r="CA16" s="197"/>
      <c r="CB16" s="197"/>
      <c r="CC16" s="197"/>
      <c r="CD16" s="197"/>
      <c r="CE16" s="197"/>
      <c r="CF16" s="197"/>
      <c r="CG16" s="197"/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197"/>
      <c r="DI16" s="197"/>
      <c r="DJ16" s="197"/>
      <c r="DK16" s="197"/>
      <c r="DL16" s="197"/>
      <c r="DM16" s="197"/>
      <c r="DN16" s="197"/>
      <c r="DO16" s="197"/>
      <c r="DP16" s="197"/>
      <c r="DQ16" s="197"/>
      <c r="DR16" s="197"/>
      <c r="DS16" s="197"/>
      <c r="DT16" s="197"/>
      <c r="DU16" s="197"/>
      <c r="DV16" s="197"/>
      <c r="DW16" s="197"/>
      <c r="DX16" s="197"/>
      <c r="DY16" s="197"/>
      <c r="DZ16" s="197"/>
      <c r="EA16" s="197"/>
      <c r="EB16" s="197"/>
      <c r="EC16" s="197"/>
      <c r="ED16" s="197"/>
      <c r="EE16" s="197"/>
      <c r="EF16" s="197"/>
      <c r="EG16" s="197"/>
      <c r="EH16" s="197"/>
      <c r="EI16" s="197"/>
      <c r="EJ16" s="197"/>
      <c r="EK16" s="197"/>
      <c r="EL16" s="197"/>
      <c r="EM16" s="197"/>
      <c r="EN16" s="197"/>
      <c r="EO16" s="197"/>
      <c r="EP16" s="197"/>
      <c r="EQ16" s="197"/>
      <c r="ER16" s="197"/>
      <c r="ES16" s="197"/>
      <c r="ET16" s="197"/>
      <c r="EU16" s="197"/>
      <c r="EV16" s="197"/>
      <c r="EW16" s="197"/>
      <c r="EX16" s="197"/>
      <c r="EY16" s="197"/>
      <c r="EZ16" s="197"/>
      <c r="FA16" s="197"/>
      <c r="FB16" s="197"/>
      <c r="FC16" s="197"/>
      <c r="FD16" s="197"/>
      <c r="FE16" s="197"/>
      <c r="FF16" s="197"/>
      <c r="FG16" s="197"/>
      <c r="FH16" s="197"/>
      <c r="FI16" s="197"/>
      <c r="FJ16" s="197"/>
      <c r="FK16" s="197"/>
      <c r="FL16" s="197"/>
      <c r="FM16" s="197"/>
      <c r="FN16" s="197"/>
      <c r="FO16" s="197"/>
      <c r="FP16" s="197"/>
      <c r="FQ16" s="197"/>
      <c r="FR16" s="197"/>
      <c r="FS16" s="197"/>
      <c r="FT16" s="197"/>
      <c r="FU16" s="197"/>
      <c r="FV16" s="197"/>
      <c r="FW16" s="197"/>
      <c r="FX16" s="197"/>
      <c r="FY16" s="197"/>
      <c r="FZ16" s="197"/>
      <c r="GA16" s="197"/>
      <c r="GB16" s="197"/>
      <c r="GC16" s="197"/>
      <c r="GD16" s="197"/>
      <c r="GE16" s="197"/>
      <c r="GF16" s="197"/>
      <c r="GG16" s="197"/>
      <c r="GH16" s="197"/>
      <c r="GI16" s="197"/>
      <c r="GJ16" s="197"/>
    </row>
    <row r="17" spans="1:192" x14ac:dyDescent="0.35"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  <c r="AL17" s="197"/>
      <c r="AM17" s="197"/>
      <c r="AN17" s="197"/>
      <c r="AO17" s="197"/>
      <c r="AP17" s="197"/>
      <c r="AQ17" s="197"/>
      <c r="AR17" s="197"/>
      <c r="AS17" s="197"/>
      <c r="AT17" s="197"/>
      <c r="AU17" s="197"/>
      <c r="AV17" s="197"/>
      <c r="AW17" s="197"/>
      <c r="AX17" s="197"/>
      <c r="AY17" s="197"/>
      <c r="AZ17" s="197"/>
      <c r="BA17" s="197"/>
      <c r="BB17" s="197"/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  <c r="BM17" s="197"/>
      <c r="BN17" s="197"/>
      <c r="BO17" s="197"/>
      <c r="BP17" s="197"/>
      <c r="BQ17" s="197"/>
      <c r="BR17" s="197"/>
      <c r="BS17" s="197"/>
      <c r="BT17" s="197"/>
      <c r="BU17" s="197"/>
      <c r="BV17" s="197"/>
      <c r="BW17" s="197"/>
      <c r="BX17" s="197"/>
      <c r="BY17" s="197"/>
      <c r="BZ17" s="197"/>
      <c r="CA17" s="197"/>
      <c r="CB17" s="197"/>
      <c r="CC17" s="197"/>
      <c r="CD17" s="197"/>
      <c r="CE17" s="197"/>
      <c r="CF17" s="197"/>
      <c r="CG17" s="197"/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197"/>
      <c r="DI17" s="197"/>
      <c r="DJ17" s="197"/>
      <c r="DK17" s="197"/>
      <c r="DL17" s="197"/>
      <c r="DM17" s="197"/>
      <c r="DN17" s="197"/>
      <c r="DO17" s="197"/>
      <c r="DP17" s="197"/>
      <c r="DQ17" s="197"/>
      <c r="DR17" s="197"/>
      <c r="DS17" s="197"/>
      <c r="DT17" s="197"/>
      <c r="DU17" s="197"/>
      <c r="DV17" s="197"/>
      <c r="DW17" s="197"/>
      <c r="DX17" s="197"/>
      <c r="DY17" s="197"/>
      <c r="DZ17" s="197"/>
      <c r="EA17" s="197"/>
      <c r="EB17" s="197"/>
      <c r="EC17" s="197"/>
      <c r="ED17" s="197"/>
      <c r="EE17" s="197"/>
      <c r="EF17" s="197"/>
      <c r="EG17" s="197"/>
      <c r="EH17" s="197"/>
      <c r="EI17" s="197"/>
      <c r="EJ17" s="197"/>
      <c r="EK17" s="197"/>
      <c r="EL17" s="197"/>
      <c r="EM17" s="197"/>
      <c r="EN17" s="197"/>
      <c r="EO17" s="197"/>
      <c r="EP17" s="197"/>
      <c r="EQ17" s="197"/>
      <c r="ER17" s="197"/>
      <c r="ES17" s="197"/>
      <c r="ET17" s="197"/>
      <c r="EU17" s="197"/>
      <c r="EV17" s="197"/>
      <c r="EW17" s="197"/>
      <c r="EX17" s="197"/>
      <c r="EY17" s="197"/>
      <c r="EZ17" s="197"/>
      <c r="FA17" s="197"/>
      <c r="FB17" s="197"/>
      <c r="FC17" s="197"/>
      <c r="FD17" s="197"/>
      <c r="FE17" s="197"/>
      <c r="FF17" s="197"/>
      <c r="FG17" s="197"/>
      <c r="FH17" s="197"/>
      <c r="FI17" s="197"/>
      <c r="FJ17" s="197"/>
      <c r="FK17" s="197"/>
      <c r="FL17" s="197"/>
      <c r="FM17" s="197"/>
      <c r="FN17" s="197"/>
      <c r="FO17" s="197"/>
      <c r="FP17" s="197"/>
      <c r="FQ17" s="197"/>
      <c r="FR17" s="197"/>
      <c r="FS17" s="197"/>
      <c r="FT17" s="197"/>
      <c r="FU17" s="197"/>
      <c r="FV17" s="197"/>
      <c r="FW17" s="197"/>
      <c r="FX17" s="197"/>
      <c r="FY17" s="197"/>
      <c r="FZ17" s="197"/>
      <c r="GA17" s="197"/>
      <c r="GB17" s="197"/>
      <c r="GC17" s="197"/>
      <c r="GD17" s="197"/>
      <c r="GE17" s="197"/>
      <c r="GF17" s="197"/>
      <c r="GG17" s="197"/>
      <c r="GH17" s="197"/>
      <c r="GI17" s="197"/>
      <c r="GJ17" s="197"/>
    </row>
    <row r="18" spans="1:192" x14ac:dyDescent="0.35">
      <c r="A18" s="13" t="s">
        <v>179</v>
      </c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  <c r="AL18" s="197"/>
      <c r="AM18" s="197"/>
      <c r="AN18" s="197"/>
      <c r="AO18" s="197"/>
      <c r="AP18" s="197"/>
      <c r="AQ18" s="197"/>
      <c r="AR18" s="197"/>
      <c r="AS18" s="197"/>
      <c r="AT18" s="197"/>
      <c r="AU18" s="197"/>
      <c r="AV18" s="197"/>
      <c r="AW18" s="197"/>
      <c r="AX18" s="197"/>
      <c r="AY18" s="197"/>
      <c r="AZ18" s="197"/>
      <c r="BA18" s="197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  <c r="BM18" s="197"/>
      <c r="BN18" s="197"/>
      <c r="BO18" s="197"/>
      <c r="BP18" s="197"/>
      <c r="BQ18" s="197"/>
      <c r="BR18" s="197"/>
      <c r="BS18" s="197"/>
      <c r="BT18" s="197"/>
      <c r="BU18" s="197"/>
      <c r="BV18" s="197"/>
      <c r="BW18" s="197"/>
      <c r="BX18" s="197"/>
      <c r="BY18" s="197"/>
      <c r="BZ18" s="197"/>
      <c r="CA18" s="197"/>
      <c r="CB18" s="197"/>
      <c r="CC18" s="197"/>
      <c r="CD18" s="197"/>
      <c r="CE18" s="197"/>
      <c r="CF18" s="197"/>
      <c r="CG18" s="197"/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197"/>
      <c r="DI18" s="197"/>
      <c r="DJ18" s="197"/>
      <c r="DK18" s="197"/>
      <c r="DL18" s="197"/>
      <c r="DM18" s="197"/>
      <c r="DN18" s="197"/>
      <c r="DO18" s="197"/>
      <c r="DP18" s="197"/>
      <c r="DQ18" s="197"/>
      <c r="DR18" s="197"/>
      <c r="DS18" s="197"/>
      <c r="DT18" s="197"/>
      <c r="DU18" s="197"/>
      <c r="DV18" s="197"/>
      <c r="DW18" s="197"/>
      <c r="DX18" s="197"/>
      <c r="DY18" s="197"/>
      <c r="DZ18" s="197"/>
      <c r="EA18" s="197"/>
      <c r="EB18" s="197"/>
      <c r="EC18" s="197"/>
      <c r="ED18" s="197"/>
      <c r="EE18" s="197"/>
      <c r="EF18" s="197"/>
      <c r="EG18" s="197"/>
      <c r="EH18" s="197"/>
      <c r="EI18" s="197"/>
      <c r="EJ18" s="197"/>
      <c r="EK18" s="197"/>
      <c r="EL18" s="197"/>
      <c r="EM18" s="197"/>
      <c r="EN18" s="197"/>
      <c r="EO18" s="197"/>
      <c r="EP18" s="197"/>
      <c r="EQ18" s="197"/>
      <c r="ER18" s="197"/>
      <c r="ES18" s="197"/>
      <c r="ET18" s="197"/>
      <c r="EU18" s="197"/>
      <c r="EV18" s="197"/>
      <c r="EW18" s="197"/>
      <c r="EX18" s="197"/>
      <c r="EY18" s="197"/>
      <c r="EZ18" s="197"/>
      <c r="FA18" s="197"/>
      <c r="FB18" s="197"/>
      <c r="FC18" s="197"/>
      <c r="FD18" s="197"/>
      <c r="FE18" s="197"/>
      <c r="FF18" s="197"/>
      <c r="FG18" s="197"/>
      <c r="FH18" s="197"/>
      <c r="FI18" s="197"/>
      <c r="FJ18" s="197"/>
      <c r="FK18" s="197"/>
      <c r="FL18" s="197"/>
      <c r="FM18" s="197"/>
      <c r="FN18" s="197"/>
      <c r="FO18" s="197"/>
      <c r="FP18" s="197"/>
      <c r="FQ18" s="197"/>
      <c r="FR18" s="197"/>
      <c r="FS18" s="197"/>
      <c r="FT18" s="197"/>
      <c r="FU18" s="197"/>
      <c r="FV18" s="197"/>
      <c r="FW18" s="197"/>
      <c r="FX18" s="197"/>
      <c r="FY18" s="197"/>
      <c r="FZ18" s="197"/>
      <c r="GA18" s="197"/>
      <c r="GB18" s="197"/>
      <c r="GC18" s="197"/>
      <c r="GD18" s="197"/>
      <c r="GE18" s="197"/>
      <c r="GF18" s="197"/>
      <c r="GG18" s="197"/>
      <c r="GH18" s="197"/>
      <c r="GI18" s="197"/>
      <c r="GJ18" s="197"/>
    </row>
    <row r="19" spans="1:192" outlineLevel="1" x14ac:dyDescent="0.35">
      <c r="B19" s="13" t="s">
        <v>180</v>
      </c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  <c r="CF19" s="197"/>
      <c r="CG19" s="197"/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197"/>
      <c r="DI19" s="197"/>
      <c r="DJ19" s="197"/>
      <c r="DK19" s="197"/>
      <c r="DL19" s="197"/>
      <c r="DM19" s="197"/>
      <c r="DN19" s="197"/>
      <c r="DO19" s="197"/>
      <c r="DP19" s="197"/>
      <c r="DQ19" s="197"/>
      <c r="DR19" s="197"/>
      <c r="DS19" s="197"/>
      <c r="DT19" s="197"/>
      <c r="DU19" s="197"/>
      <c r="DV19" s="197"/>
      <c r="DW19" s="197"/>
      <c r="DX19" s="197"/>
      <c r="DY19" s="197"/>
      <c r="DZ19" s="197"/>
      <c r="EA19" s="197"/>
      <c r="EB19" s="197"/>
      <c r="EC19" s="197"/>
      <c r="ED19" s="197"/>
      <c r="EE19" s="197"/>
      <c r="EF19" s="197"/>
      <c r="EG19" s="197"/>
      <c r="EH19" s="197"/>
      <c r="EI19" s="197"/>
      <c r="EJ19" s="197"/>
      <c r="EK19" s="197"/>
      <c r="EL19" s="197"/>
      <c r="EM19" s="197"/>
      <c r="EN19" s="197"/>
      <c r="EO19" s="197"/>
      <c r="EP19" s="197"/>
      <c r="EQ19" s="197"/>
      <c r="ER19" s="197"/>
      <c r="ES19" s="197"/>
      <c r="ET19" s="197"/>
      <c r="EU19" s="197"/>
      <c r="EV19" s="197"/>
      <c r="EW19" s="197"/>
      <c r="EX19" s="197"/>
      <c r="EY19" s="197"/>
      <c r="EZ19" s="197"/>
      <c r="FA19" s="197"/>
      <c r="FB19" s="197"/>
      <c r="FC19" s="197"/>
      <c r="FD19" s="197"/>
      <c r="FE19" s="197"/>
      <c r="FF19" s="197"/>
      <c r="FG19" s="197"/>
      <c r="FH19" s="197"/>
      <c r="FI19" s="197"/>
      <c r="FJ19" s="197"/>
      <c r="FK19" s="197"/>
      <c r="FL19" s="197"/>
      <c r="FM19" s="197"/>
      <c r="FN19" s="197"/>
      <c r="FO19" s="197"/>
      <c r="FP19" s="197"/>
      <c r="FQ19" s="197"/>
      <c r="FR19" s="197"/>
      <c r="FS19" s="197"/>
      <c r="FT19" s="197"/>
      <c r="FU19" s="197"/>
      <c r="FV19" s="197"/>
      <c r="FW19" s="197"/>
      <c r="FX19" s="197"/>
      <c r="FY19" s="197"/>
      <c r="FZ19" s="197"/>
      <c r="GA19" s="197"/>
      <c r="GB19" s="197"/>
      <c r="GC19" s="197"/>
      <c r="GD19" s="197"/>
      <c r="GE19" s="197"/>
      <c r="GF19" s="197"/>
      <c r="GG19" s="197"/>
      <c r="GH19" s="197"/>
      <c r="GI19" s="197"/>
      <c r="GJ19" s="197"/>
    </row>
    <row r="20" spans="1:192" s="523" customFormat="1" outlineLevel="2" x14ac:dyDescent="0.35">
      <c r="A20" s="578"/>
      <c r="B20" s="578"/>
      <c r="C20" s="579"/>
      <c r="D20" s="580"/>
      <c r="E20" s="581" t="str">
        <f xml:space="preserve"> InpC!E$32</f>
        <v>Annual SPV costs</v>
      </c>
      <c r="F20" s="581">
        <f xml:space="preserve"> InpC!F$32</f>
        <v>1200</v>
      </c>
      <c r="G20" s="581" t="str">
        <f xml:space="preserve"> InpC!G$32</f>
        <v>$ 000s p.a.</v>
      </c>
      <c r="H20" s="582"/>
      <c r="I20" s="583"/>
      <c r="J20" s="584"/>
      <c r="K20" s="565"/>
      <c r="L20" s="565"/>
      <c r="M20" s="565"/>
      <c r="N20" s="565"/>
      <c r="O20" s="565"/>
      <c r="P20" s="565"/>
      <c r="Q20" s="565"/>
      <c r="R20" s="565"/>
      <c r="S20" s="565"/>
      <c r="T20" s="565"/>
      <c r="U20" s="565"/>
      <c r="V20" s="565"/>
      <c r="W20" s="565"/>
      <c r="X20" s="565"/>
      <c r="Y20" s="565"/>
      <c r="Z20" s="565"/>
      <c r="AA20" s="565"/>
      <c r="AB20" s="565"/>
      <c r="AC20" s="565"/>
      <c r="AD20" s="565"/>
      <c r="AE20" s="565"/>
      <c r="AF20" s="565"/>
      <c r="AG20" s="565"/>
      <c r="AH20" s="565"/>
      <c r="AI20" s="565"/>
      <c r="AJ20" s="565"/>
      <c r="AK20" s="565"/>
      <c r="AL20" s="565"/>
      <c r="AM20" s="565"/>
      <c r="AN20" s="565"/>
      <c r="AO20" s="565"/>
      <c r="AP20" s="565"/>
      <c r="AQ20" s="565"/>
      <c r="AR20" s="565"/>
      <c r="AS20" s="565"/>
      <c r="AT20" s="565"/>
      <c r="AU20" s="565"/>
      <c r="AV20" s="565"/>
      <c r="AW20" s="565"/>
      <c r="AX20" s="565"/>
      <c r="AY20" s="565"/>
      <c r="AZ20" s="565"/>
      <c r="BA20" s="565"/>
      <c r="BB20" s="565"/>
      <c r="BC20" s="565"/>
      <c r="BD20" s="565"/>
      <c r="BE20" s="565"/>
      <c r="BF20" s="565"/>
      <c r="BG20" s="565"/>
      <c r="BH20" s="565"/>
      <c r="BI20" s="565"/>
      <c r="BJ20" s="565"/>
      <c r="BK20" s="565"/>
      <c r="BL20" s="565"/>
      <c r="BM20" s="565"/>
      <c r="BN20" s="565"/>
      <c r="BO20" s="565"/>
      <c r="BP20" s="565"/>
      <c r="BQ20" s="565"/>
      <c r="BR20" s="565"/>
      <c r="BS20" s="565"/>
      <c r="BT20" s="565"/>
      <c r="BU20" s="565"/>
      <c r="BV20" s="565"/>
      <c r="BW20" s="565"/>
      <c r="BX20" s="565"/>
      <c r="BY20" s="565"/>
      <c r="BZ20" s="565"/>
      <c r="CA20" s="565"/>
      <c r="CB20" s="565"/>
      <c r="CC20" s="565"/>
      <c r="CD20" s="565"/>
      <c r="CE20" s="565"/>
      <c r="CF20" s="565"/>
      <c r="CG20" s="565"/>
      <c r="CH20" s="565"/>
      <c r="CI20" s="565"/>
      <c r="CJ20" s="565"/>
      <c r="CK20" s="565"/>
      <c r="CL20" s="565"/>
      <c r="CM20" s="565"/>
      <c r="CN20" s="565"/>
      <c r="CO20" s="565"/>
      <c r="CP20" s="565"/>
      <c r="CQ20" s="565"/>
      <c r="CR20" s="565"/>
      <c r="CS20" s="565"/>
      <c r="CT20" s="565"/>
      <c r="CU20" s="565"/>
      <c r="CV20" s="565"/>
      <c r="CW20" s="565"/>
      <c r="CX20" s="565"/>
      <c r="CY20" s="565"/>
      <c r="CZ20" s="565"/>
      <c r="DA20" s="565"/>
      <c r="DB20" s="565"/>
      <c r="DC20" s="565"/>
      <c r="DD20" s="565"/>
      <c r="DE20" s="565"/>
      <c r="DF20" s="565"/>
      <c r="DG20" s="565"/>
      <c r="DH20" s="565"/>
      <c r="DI20" s="565"/>
      <c r="DJ20" s="565"/>
      <c r="DK20" s="565"/>
      <c r="DL20" s="565"/>
      <c r="DM20" s="565"/>
      <c r="DN20" s="565"/>
      <c r="DO20" s="565"/>
      <c r="DP20" s="565"/>
      <c r="DQ20" s="565"/>
      <c r="DR20" s="565"/>
      <c r="DS20" s="565"/>
      <c r="DT20" s="565"/>
      <c r="DU20" s="565"/>
      <c r="DV20" s="565"/>
      <c r="DW20" s="565"/>
      <c r="DX20" s="565"/>
      <c r="DY20" s="565"/>
      <c r="DZ20" s="565"/>
      <c r="EA20" s="565"/>
      <c r="EB20" s="565"/>
      <c r="EC20" s="565"/>
      <c r="ED20" s="565"/>
      <c r="EE20" s="565"/>
      <c r="EF20" s="565"/>
      <c r="EG20" s="565"/>
      <c r="EH20" s="565"/>
      <c r="EI20" s="565"/>
      <c r="EJ20" s="565"/>
      <c r="EK20" s="565"/>
      <c r="EL20" s="565"/>
      <c r="EM20" s="565"/>
      <c r="EN20" s="565"/>
      <c r="EO20" s="565"/>
      <c r="EP20" s="565"/>
      <c r="EQ20" s="565"/>
      <c r="ER20" s="565"/>
      <c r="ES20" s="565"/>
      <c r="ET20" s="565"/>
      <c r="EU20" s="565"/>
      <c r="EV20" s="565"/>
      <c r="EW20" s="565"/>
      <c r="EX20" s="565"/>
      <c r="EY20" s="565"/>
      <c r="EZ20" s="565"/>
      <c r="FA20" s="565"/>
      <c r="FB20" s="565"/>
      <c r="FC20" s="565"/>
      <c r="FD20" s="565"/>
      <c r="FE20" s="565"/>
      <c r="FF20" s="565"/>
      <c r="FG20" s="565"/>
      <c r="FH20" s="565"/>
      <c r="FI20" s="565"/>
      <c r="FJ20" s="565"/>
      <c r="FK20" s="565"/>
      <c r="FL20" s="565"/>
      <c r="FM20" s="565"/>
      <c r="FN20" s="565"/>
      <c r="FO20" s="565"/>
      <c r="FP20" s="565"/>
      <c r="FQ20" s="565"/>
      <c r="FR20" s="565"/>
      <c r="FS20" s="565"/>
      <c r="FT20" s="565"/>
      <c r="FU20" s="565"/>
      <c r="FV20" s="565"/>
      <c r="FW20" s="565"/>
      <c r="FX20" s="565"/>
      <c r="FY20" s="565"/>
      <c r="FZ20" s="565"/>
      <c r="GA20" s="565"/>
      <c r="GB20" s="565"/>
      <c r="GC20" s="565"/>
      <c r="GD20" s="565"/>
      <c r="GE20" s="565"/>
      <c r="GF20" s="565"/>
      <c r="GG20" s="565"/>
      <c r="GH20" s="565"/>
      <c r="GI20" s="565"/>
      <c r="GJ20" s="565"/>
    </row>
    <row r="21" spans="1:192" outlineLevel="2" x14ac:dyDescent="0.35">
      <c r="E21" s="160" t="str">
        <f xml:space="preserve"> InpC!E$141</f>
        <v>Months in year</v>
      </c>
      <c r="F21" s="160">
        <f xml:space="preserve"> InpC!F$141</f>
        <v>12</v>
      </c>
      <c r="G21" s="160" t="str">
        <f xml:space="preserve"> InpC!G$141</f>
        <v>months</v>
      </c>
    </row>
    <row r="22" spans="1:192" outlineLevel="2" x14ac:dyDescent="0.35">
      <c r="E22" s="157" t="str">
        <f xml:space="preserve"> Time!E$70</f>
        <v>Construction period flag</v>
      </c>
      <c r="F22" s="157">
        <f xml:space="preserve"> Time!F$70</f>
        <v>0</v>
      </c>
      <c r="G22" s="157" t="str">
        <f xml:space="preserve"> Time!G$70</f>
        <v>flag</v>
      </c>
      <c r="H22" s="157">
        <f xml:space="preserve"> Time!H$70</f>
        <v>42</v>
      </c>
      <c r="I22" s="157">
        <f xml:space="preserve"> Time!I$70</f>
        <v>0</v>
      </c>
      <c r="J22" s="157">
        <f xml:space="preserve"> Time!J$70</f>
        <v>0</v>
      </c>
      <c r="K22" s="157">
        <f xml:space="preserve"> Time!K$70</f>
        <v>0</v>
      </c>
      <c r="L22" s="157">
        <f xml:space="preserve"> Time!L$70</f>
        <v>0</v>
      </c>
      <c r="M22" s="157">
        <f xml:space="preserve"> Time!M$70</f>
        <v>0</v>
      </c>
      <c r="N22" s="157">
        <f xml:space="preserve"> Time!N$70</f>
        <v>0</v>
      </c>
      <c r="O22" s="157">
        <f xml:space="preserve"> Time!O$70</f>
        <v>0</v>
      </c>
      <c r="P22" s="157">
        <f xml:space="preserve"> Time!P$70</f>
        <v>1</v>
      </c>
      <c r="Q22" s="157">
        <f xml:space="preserve"> Time!Q$70</f>
        <v>1</v>
      </c>
      <c r="R22" s="157">
        <f xml:space="preserve"> Time!R$70</f>
        <v>1</v>
      </c>
      <c r="S22" s="157">
        <f xml:space="preserve"> Time!S$70</f>
        <v>1</v>
      </c>
      <c r="T22" s="157">
        <f xml:space="preserve"> Time!T$70</f>
        <v>1</v>
      </c>
      <c r="U22" s="157">
        <f xml:space="preserve"> Time!U$70</f>
        <v>1</v>
      </c>
      <c r="V22" s="157">
        <f xml:space="preserve"> Time!V$70</f>
        <v>1</v>
      </c>
      <c r="W22" s="157">
        <f xml:space="preserve"> Time!W$70</f>
        <v>1</v>
      </c>
      <c r="X22" s="157">
        <f xml:space="preserve"> Time!X$70</f>
        <v>1</v>
      </c>
      <c r="Y22" s="157">
        <f xml:space="preserve"> Time!Y$70</f>
        <v>1</v>
      </c>
      <c r="Z22" s="157">
        <f xml:space="preserve"> Time!Z$70</f>
        <v>1</v>
      </c>
      <c r="AA22" s="157">
        <f xml:space="preserve"> Time!AA$70</f>
        <v>1</v>
      </c>
      <c r="AB22" s="157">
        <f xml:space="preserve"> Time!AB$70</f>
        <v>1</v>
      </c>
      <c r="AC22" s="157">
        <f xml:space="preserve"> Time!AC$70</f>
        <v>1</v>
      </c>
      <c r="AD22" s="157">
        <f xml:space="preserve"> Time!AD$70</f>
        <v>1</v>
      </c>
      <c r="AE22" s="157">
        <f xml:space="preserve"> Time!AE$70</f>
        <v>1</v>
      </c>
      <c r="AF22" s="157">
        <f xml:space="preserve"> Time!AF$70</f>
        <v>1</v>
      </c>
      <c r="AG22" s="157">
        <f xml:space="preserve"> Time!AG$70</f>
        <v>1</v>
      </c>
      <c r="AH22" s="157">
        <f xml:space="preserve"> Time!AH$70</f>
        <v>1</v>
      </c>
      <c r="AI22" s="157">
        <f xml:space="preserve"> Time!AI$70</f>
        <v>1</v>
      </c>
      <c r="AJ22" s="157">
        <f xml:space="preserve"> Time!AJ$70</f>
        <v>1</v>
      </c>
      <c r="AK22" s="157">
        <f xml:space="preserve"> Time!AK$70</f>
        <v>1</v>
      </c>
      <c r="AL22" s="157">
        <f xml:space="preserve"> Time!AL$70</f>
        <v>1</v>
      </c>
      <c r="AM22" s="157">
        <f xml:space="preserve"> Time!AM$70</f>
        <v>1</v>
      </c>
      <c r="AN22" s="157">
        <f xml:space="preserve"> Time!AN$70</f>
        <v>1</v>
      </c>
      <c r="AO22" s="157">
        <f xml:space="preserve"> Time!AO$70</f>
        <v>1</v>
      </c>
      <c r="AP22" s="157">
        <f xml:space="preserve"> Time!AP$70</f>
        <v>1</v>
      </c>
      <c r="AQ22" s="157">
        <f xml:space="preserve"> Time!AQ$70</f>
        <v>1</v>
      </c>
      <c r="AR22" s="157">
        <f xml:space="preserve"> Time!AR$70</f>
        <v>1</v>
      </c>
      <c r="AS22" s="157">
        <f xml:space="preserve"> Time!AS$70</f>
        <v>1</v>
      </c>
      <c r="AT22" s="157">
        <f xml:space="preserve"> Time!AT$70</f>
        <v>1</v>
      </c>
      <c r="AU22" s="157">
        <f xml:space="preserve"> Time!AU$70</f>
        <v>1</v>
      </c>
      <c r="AV22" s="157">
        <f xml:space="preserve"> Time!AV$70</f>
        <v>1</v>
      </c>
      <c r="AW22" s="157">
        <f xml:space="preserve"> Time!AW$70</f>
        <v>1</v>
      </c>
      <c r="AX22" s="157">
        <f xml:space="preserve"> Time!AX$70</f>
        <v>1</v>
      </c>
      <c r="AY22" s="157">
        <f xml:space="preserve"> Time!AY$70</f>
        <v>1</v>
      </c>
      <c r="AZ22" s="157">
        <f xml:space="preserve"> Time!AZ$70</f>
        <v>1</v>
      </c>
      <c r="BA22" s="157">
        <f xml:space="preserve"> Time!BA$70</f>
        <v>1</v>
      </c>
      <c r="BB22" s="157">
        <f xml:space="preserve"> Time!BB$70</f>
        <v>1</v>
      </c>
      <c r="BC22" s="157">
        <f xml:space="preserve"> Time!BC$70</f>
        <v>1</v>
      </c>
      <c r="BD22" s="157">
        <f xml:space="preserve"> Time!BD$70</f>
        <v>1</v>
      </c>
      <c r="BE22" s="157">
        <f xml:space="preserve"> Time!BE$70</f>
        <v>1</v>
      </c>
      <c r="BF22" s="157">
        <f xml:space="preserve"> Time!BF$70</f>
        <v>0</v>
      </c>
      <c r="BG22" s="157">
        <f xml:space="preserve"> Time!BG$70</f>
        <v>0</v>
      </c>
      <c r="BH22" s="157">
        <f xml:space="preserve"> Time!BH$70</f>
        <v>0</v>
      </c>
      <c r="BI22" s="157">
        <f xml:space="preserve"> Time!BI$70</f>
        <v>0</v>
      </c>
      <c r="BJ22" s="157">
        <f xml:space="preserve"> Time!BJ$70</f>
        <v>0</v>
      </c>
      <c r="BK22" s="157">
        <f xml:space="preserve"> Time!BK$70</f>
        <v>0</v>
      </c>
      <c r="BL22" s="157">
        <f xml:space="preserve"> Time!BL$70</f>
        <v>0</v>
      </c>
      <c r="BM22" s="157">
        <f xml:space="preserve"> Time!BM$70</f>
        <v>0</v>
      </c>
      <c r="BN22" s="157">
        <f xml:space="preserve"> Time!BN$70</f>
        <v>0</v>
      </c>
      <c r="BO22" s="157">
        <f xml:space="preserve"> Time!BO$70</f>
        <v>0</v>
      </c>
      <c r="BP22" s="157">
        <f xml:space="preserve"> Time!BP$70</f>
        <v>0</v>
      </c>
      <c r="BQ22" s="157">
        <f xml:space="preserve"> Time!BQ$70</f>
        <v>0</v>
      </c>
      <c r="BR22" s="157">
        <f xml:space="preserve"> Time!BR$70</f>
        <v>0</v>
      </c>
      <c r="BS22" s="157">
        <f xml:space="preserve"> Time!BS$70</f>
        <v>0</v>
      </c>
      <c r="BT22" s="157">
        <f xml:space="preserve"> Time!BT$70</f>
        <v>0</v>
      </c>
      <c r="BU22" s="157">
        <f xml:space="preserve"> Time!BU$70</f>
        <v>0</v>
      </c>
      <c r="BV22" s="157">
        <f xml:space="preserve"> Time!BV$70</f>
        <v>0</v>
      </c>
      <c r="BW22" s="157">
        <f xml:space="preserve"> Time!BW$70</f>
        <v>0</v>
      </c>
      <c r="BX22" s="157">
        <f xml:space="preserve"> Time!BX$70</f>
        <v>0</v>
      </c>
      <c r="BY22" s="157">
        <f xml:space="preserve"> Time!BY$70</f>
        <v>0</v>
      </c>
      <c r="BZ22" s="157">
        <f xml:space="preserve"> Time!BZ$70</f>
        <v>0</v>
      </c>
      <c r="CA22" s="157">
        <f xml:space="preserve"> Time!CA$70</f>
        <v>0</v>
      </c>
      <c r="CB22" s="157">
        <f xml:space="preserve"> Time!CB$70</f>
        <v>0</v>
      </c>
      <c r="CC22" s="157">
        <f xml:space="preserve"> Time!CC$70</f>
        <v>0</v>
      </c>
      <c r="CD22" s="157">
        <f xml:space="preserve"> Time!CD$70</f>
        <v>0</v>
      </c>
      <c r="CE22" s="157">
        <f xml:space="preserve"> Time!CE$70</f>
        <v>0</v>
      </c>
      <c r="CF22" s="157">
        <f xml:space="preserve"> Time!CF$70</f>
        <v>0</v>
      </c>
      <c r="CG22" s="157">
        <f xml:space="preserve"> Time!CG$70</f>
        <v>0</v>
      </c>
      <c r="CH22" s="157">
        <f xml:space="preserve"> Time!CH$70</f>
        <v>0</v>
      </c>
      <c r="CI22" s="157">
        <f xml:space="preserve"> Time!CI$70</f>
        <v>0</v>
      </c>
      <c r="CJ22" s="157">
        <f xml:space="preserve"> Time!CJ$70</f>
        <v>0</v>
      </c>
      <c r="CK22" s="157">
        <f xml:space="preserve"> Time!CK$70</f>
        <v>0</v>
      </c>
      <c r="CL22" s="157">
        <f xml:space="preserve"> Time!CL$70</f>
        <v>0</v>
      </c>
      <c r="CM22" s="157">
        <f xml:space="preserve"> Time!CM$70</f>
        <v>0</v>
      </c>
      <c r="CN22" s="157">
        <f xml:space="preserve"> Time!CN$70</f>
        <v>0</v>
      </c>
      <c r="CO22" s="157">
        <f xml:space="preserve"> Time!CO$70</f>
        <v>0</v>
      </c>
      <c r="CP22" s="157">
        <f xml:space="preserve"> Time!CP$70</f>
        <v>0</v>
      </c>
      <c r="CQ22" s="157">
        <f xml:space="preserve"> Time!CQ$70</f>
        <v>0</v>
      </c>
      <c r="CR22" s="157">
        <f xml:space="preserve"> Time!CR$70</f>
        <v>0</v>
      </c>
      <c r="CS22" s="157">
        <f xml:space="preserve"> Time!CS$70</f>
        <v>0</v>
      </c>
      <c r="CT22" s="157">
        <f xml:space="preserve"> Time!CT$70</f>
        <v>0</v>
      </c>
      <c r="CU22" s="157">
        <f xml:space="preserve"> Time!CU$70</f>
        <v>0</v>
      </c>
      <c r="CV22" s="157">
        <f xml:space="preserve"> Time!CV$70</f>
        <v>0</v>
      </c>
      <c r="CW22" s="157">
        <f xml:space="preserve"> Time!CW$70</f>
        <v>0</v>
      </c>
      <c r="CX22" s="157">
        <f xml:space="preserve"> Time!CX$70</f>
        <v>0</v>
      </c>
      <c r="CY22" s="157">
        <f xml:space="preserve"> Time!CY$70</f>
        <v>0</v>
      </c>
      <c r="CZ22" s="157">
        <f xml:space="preserve"> Time!CZ$70</f>
        <v>0</v>
      </c>
      <c r="DA22" s="157">
        <f xml:space="preserve"> Time!DA$70</f>
        <v>0</v>
      </c>
      <c r="DB22" s="157">
        <f xml:space="preserve"> Time!DB$70</f>
        <v>0</v>
      </c>
      <c r="DC22" s="157">
        <f xml:space="preserve"> Time!DC$70</f>
        <v>0</v>
      </c>
      <c r="DD22" s="157">
        <f xml:space="preserve"> Time!DD$70</f>
        <v>0</v>
      </c>
      <c r="DE22" s="157">
        <f xml:space="preserve"> Time!DE$70</f>
        <v>0</v>
      </c>
      <c r="DF22" s="157">
        <f xml:space="preserve"> Time!DF$70</f>
        <v>0</v>
      </c>
      <c r="DG22" s="157">
        <f xml:space="preserve"> Time!DG$70</f>
        <v>0</v>
      </c>
      <c r="DH22" s="157">
        <f xml:space="preserve"> Time!DH$70</f>
        <v>0</v>
      </c>
      <c r="DI22" s="157">
        <f xml:space="preserve"> Time!DI$70</f>
        <v>0</v>
      </c>
      <c r="DJ22" s="157">
        <f xml:space="preserve"> Time!DJ$70</f>
        <v>0</v>
      </c>
      <c r="DK22" s="157">
        <f xml:space="preserve"> Time!DK$70</f>
        <v>0</v>
      </c>
      <c r="DL22" s="157">
        <f xml:space="preserve"> Time!DL$70</f>
        <v>0</v>
      </c>
      <c r="DM22" s="157">
        <f xml:space="preserve"> Time!DM$70</f>
        <v>0</v>
      </c>
      <c r="DN22" s="157">
        <f xml:space="preserve"> Time!DN$70</f>
        <v>0</v>
      </c>
      <c r="DO22" s="157">
        <f xml:space="preserve"> Time!DO$70</f>
        <v>0</v>
      </c>
      <c r="DP22" s="157">
        <f xml:space="preserve"> Time!DP$70</f>
        <v>0</v>
      </c>
      <c r="DQ22" s="157">
        <f xml:space="preserve"> Time!DQ$70</f>
        <v>0</v>
      </c>
      <c r="DR22" s="157">
        <f xml:space="preserve"> Time!DR$70</f>
        <v>0</v>
      </c>
      <c r="DS22" s="157">
        <f xml:space="preserve"> Time!DS$70</f>
        <v>0</v>
      </c>
      <c r="DT22" s="157">
        <f xml:space="preserve"> Time!DT$70</f>
        <v>0</v>
      </c>
      <c r="DU22" s="157">
        <f xml:space="preserve"> Time!DU$70</f>
        <v>0</v>
      </c>
      <c r="DV22" s="157">
        <f xml:space="preserve"> Time!DV$70</f>
        <v>0</v>
      </c>
      <c r="DW22" s="157">
        <f xml:space="preserve"> Time!DW$70</f>
        <v>0</v>
      </c>
      <c r="DX22" s="157">
        <f xml:space="preserve"> Time!DX$70</f>
        <v>0</v>
      </c>
      <c r="DY22" s="157">
        <f xml:space="preserve"> Time!DY$70</f>
        <v>0</v>
      </c>
      <c r="DZ22" s="157">
        <f xml:space="preserve"> Time!DZ$70</f>
        <v>0</v>
      </c>
      <c r="EA22" s="157">
        <f xml:space="preserve"> Time!EA$70</f>
        <v>0</v>
      </c>
      <c r="EB22" s="157">
        <f xml:space="preserve"> Time!EB$70</f>
        <v>0</v>
      </c>
      <c r="EC22" s="157">
        <f xml:space="preserve"> Time!EC$70</f>
        <v>0</v>
      </c>
      <c r="ED22" s="157">
        <f xml:space="preserve"> Time!ED$70</f>
        <v>0</v>
      </c>
      <c r="EE22" s="157">
        <f xml:space="preserve"> Time!EE$70</f>
        <v>0</v>
      </c>
      <c r="EF22" s="157">
        <f xml:space="preserve"> Time!EF$70</f>
        <v>0</v>
      </c>
      <c r="EG22" s="157">
        <f xml:space="preserve"> Time!EG$70</f>
        <v>0</v>
      </c>
      <c r="EH22" s="157">
        <f xml:space="preserve"> Time!EH$70</f>
        <v>0</v>
      </c>
      <c r="EI22" s="157">
        <f xml:space="preserve"> Time!EI$70</f>
        <v>0</v>
      </c>
      <c r="EJ22" s="157">
        <f xml:space="preserve"> Time!EJ$70</f>
        <v>0</v>
      </c>
      <c r="EK22" s="157">
        <f xml:space="preserve"> Time!EK$70</f>
        <v>0</v>
      </c>
      <c r="EL22" s="157">
        <f xml:space="preserve"> Time!EL$70</f>
        <v>0</v>
      </c>
      <c r="EM22" s="157">
        <f xml:space="preserve"> Time!EM$70</f>
        <v>0</v>
      </c>
      <c r="EN22" s="157">
        <f xml:space="preserve"> Time!EN$70</f>
        <v>0</v>
      </c>
      <c r="EO22" s="157">
        <f xml:space="preserve"> Time!EO$70</f>
        <v>0</v>
      </c>
      <c r="EP22" s="157">
        <f xml:space="preserve"> Time!EP$70</f>
        <v>0</v>
      </c>
      <c r="EQ22" s="157">
        <f xml:space="preserve"> Time!EQ$70</f>
        <v>0</v>
      </c>
      <c r="ER22" s="157">
        <f xml:space="preserve"> Time!ER$70</f>
        <v>0</v>
      </c>
      <c r="ES22" s="157">
        <f xml:space="preserve"> Time!ES$70</f>
        <v>0</v>
      </c>
      <c r="ET22" s="157">
        <f xml:space="preserve"> Time!ET$70</f>
        <v>0</v>
      </c>
      <c r="EU22" s="157">
        <f xml:space="preserve"> Time!EU$70</f>
        <v>0</v>
      </c>
      <c r="EV22" s="157">
        <f xml:space="preserve"> Time!EV$70</f>
        <v>0</v>
      </c>
      <c r="EW22" s="157">
        <f xml:space="preserve"> Time!EW$70</f>
        <v>0</v>
      </c>
      <c r="EX22" s="157">
        <f xml:space="preserve"> Time!EX$70</f>
        <v>0</v>
      </c>
      <c r="EY22" s="157">
        <f xml:space="preserve"> Time!EY$70</f>
        <v>0</v>
      </c>
      <c r="EZ22" s="157">
        <f xml:space="preserve"> Time!EZ$70</f>
        <v>0</v>
      </c>
      <c r="FA22" s="157">
        <f xml:space="preserve"> Time!FA$70</f>
        <v>0</v>
      </c>
      <c r="FB22" s="157">
        <f xml:space="preserve"> Time!FB$70</f>
        <v>0</v>
      </c>
      <c r="FC22" s="157">
        <f xml:space="preserve"> Time!FC$70</f>
        <v>0</v>
      </c>
      <c r="FD22" s="157">
        <f xml:space="preserve"> Time!FD$70</f>
        <v>0</v>
      </c>
      <c r="FE22" s="157">
        <f xml:space="preserve"> Time!FE$70</f>
        <v>0</v>
      </c>
      <c r="FF22" s="157">
        <f xml:space="preserve"> Time!FF$70</f>
        <v>0</v>
      </c>
      <c r="FG22" s="157">
        <f xml:space="preserve"> Time!FG$70</f>
        <v>0</v>
      </c>
      <c r="FH22" s="157">
        <f xml:space="preserve"> Time!FH$70</f>
        <v>0</v>
      </c>
      <c r="FI22" s="157">
        <f xml:space="preserve"> Time!FI$70</f>
        <v>0</v>
      </c>
      <c r="FJ22" s="157">
        <f xml:space="preserve"> Time!FJ$70</f>
        <v>0</v>
      </c>
      <c r="FK22" s="157">
        <f xml:space="preserve"> Time!FK$70</f>
        <v>0</v>
      </c>
      <c r="FL22" s="157">
        <f xml:space="preserve"> Time!FL$70</f>
        <v>0</v>
      </c>
      <c r="FM22" s="157">
        <f xml:space="preserve"> Time!FM$70</f>
        <v>0</v>
      </c>
      <c r="FN22" s="157">
        <f xml:space="preserve"> Time!FN$70</f>
        <v>0</v>
      </c>
      <c r="FO22" s="157">
        <f xml:space="preserve"> Time!FO$70</f>
        <v>0</v>
      </c>
      <c r="FP22" s="157">
        <f xml:space="preserve"> Time!FP$70</f>
        <v>0</v>
      </c>
      <c r="FQ22" s="157">
        <f xml:space="preserve"> Time!FQ$70</f>
        <v>0</v>
      </c>
      <c r="FR22" s="157">
        <f xml:space="preserve"> Time!FR$70</f>
        <v>0</v>
      </c>
      <c r="FS22" s="157">
        <f xml:space="preserve"> Time!FS$70</f>
        <v>0</v>
      </c>
      <c r="FT22" s="157">
        <f xml:space="preserve"> Time!FT$70</f>
        <v>0</v>
      </c>
      <c r="FU22" s="157">
        <f xml:space="preserve"> Time!FU$70</f>
        <v>0</v>
      </c>
      <c r="FV22" s="157">
        <f xml:space="preserve"> Time!FV$70</f>
        <v>0</v>
      </c>
      <c r="FW22" s="157">
        <f xml:space="preserve"> Time!FW$70</f>
        <v>0</v>
      </c>
      <c r="FX22" s="157">
        <f xml:space="preserve"> Time!FX$70</f>
        <v>0</v>
      </c>
      <c r="FY22" s="157">
        <f xml:space="preserve"> Time!FY$70</f>
        <v>0</v>
      </c>
      <c r="FZ22" s="157">
        <f xml:space="preserve"> Time!FZ$70</f>
        <v>0</v>
      </c>
      <c r="GA22" s="157">
        <f xml:space="preserve"> Time!GA$70</f>
        <v>0</v>
      </c>
      <c r="GB22" s="157">
        <f xml:space="preserve"> Time!GB$70</f>
        <v>0</v>
      </c>
      <c r="GC22" s="157">
        <f xml:space="preserve"> Time!GC$70</f>
        <v>0</v>
      </c>
      <c r="GD22" s="157">
        <f xml:space="preserve"> Time!GD$70</f>
        <v>0</v>
      </c>
      <c r="GE22" s="157">
        <f xml:space="preserve"> Time!GE$70</f>
        <v>0</v>
      </c>
      <c r="GF22" s="157">
        <f xml:space="preserve"> Time!GF$70</f>
        <v>0</v>
      </c>
      <c r="GG22" s="157">
        <f xml:space="preserve"> Time!GG$70</f>
        <v>0</v>
      </c>
      <c r="GH22" s="157">
        <f xml:space="preserve"> Time!GH$70</f>
        <v>0</v>
      </c>
      <c r="GI22" s="157">
        <f xml:space="preserve"> Time!GI$70</f>
        <v>0</v>
      </c>
      <c r="GJ22" s="157">
        <f xml:space="preserve"> Time!GJ$70</f>
        <v>0</v>
      </c>
    </row>
    <row r="23" spans="1:192" s="159" customFormat="1" outlineLevel="2" x14ac:dyDescent="0.35">
      <c r="A23" s="125"/>
      <c r="B23" s="125"/>
      <c r="C23" s="126"/>
      <c r="D23" s="127"/>
      <c r="E23" s="158" t="s">
        <v>180</v>
      </c>
      <c r="F23" s="158"/>
      <c r="G23" s="158" t="str">
        <f xml:space="preserve"> SMU</f>
        <v>$ 000s</v>
      </c>
      <c r="H23" s="158">
        <f xml:space="preserve"> SUM(J23:BE23)</f>
        <v>4200</v>
      </c>
      <c r="I23" s="128"/>
      <c r="J23" s="158">
        <f t="shared" ref="J23:AO23" si="18" xml:space="preserve"> $F20 / $F21 * J22</f>
        <v>0</v>
      </c>
      <c r="K23" s="158">
        <f t="shared" si="18"/>
        <v>0</v>
      </c>
      <c r="L23" s="158">
        <f t="shared" si="18"/>
        <v>0</v>
      </c>
      <c r="M23" s="158">
        <f t="shared" si="18"/>
        <v>0</v>
      </c>
      <c r="N23" s="158">
        <f t="shared" si="18"/>
        <v>0</v>
      </c>
      <c r="O23" s="158">
        <f t="shared" si="18"/>
        <v>0</v>
      </c>
      <c r="P23" s="158">
        <f t="shared" si="18"/>
        <v>100</v>
      </c>
      <c r="Q23" s="158">
        <f t="shared" si="18"/>
        <v>100</v>
      </c>
      <c r="R23" s="158">
        <f t="shared" si="18"/>
        <v>100</v>
      </c>
      <c r="S23" s="158">
        <f t="shared" si="18"/>
        <v>100</v>
      </c>
      <c r="T23" s="158">
        <f t="shared" si="18"/>
        <v>100</v>
      </c>
      <c r="U23" s="158">
        <f t="shared" si="18"/>
        <v>100</v>
      </c>
      <c r="V23" s="158">
        <f t="shared" si="18"/>
        <v>100</v>
      </c>
      <c r="W23" s="158">
        <f t="shared" si="18"/>
        <v>100</v>
      </c>
      <c r="X23" s="158">
        <f t="shared" si="18"/>
        <v>100</v>
      </c>
      <c r="Y23" s="158">
        <f t="shared" si="18"/>
        <v>100</v>
      </c>
      <c r="Z23" s="158">
        <f t="shared" si="18"/>
        <v>100</v>
      </c>
      <c r="AA23" s="158">
        <f t="shared" si="18"/>
        <v>100</v>
      </c>
      <c r="AB23" s="158">
        <f t="shared" si="18"/>
        <v>100</v>
      </c>
      <c r="AC23" s="158">
        <f t="shared" si="18"/>
        <v>100</v>
      </c>
      <c r="AD23" s="158">
        <f t="shared" si="18"/>
        <v>100</v>
      </c>
      <c r="AE23" s="158">
        <f t="shared" si="18"/>
        <v>100</v>
      </c>
      <c r="AF23" s="158">
        <f t="shared" si="18"/>
        <v>100</v>
      </c>
      <c r="AG23" s="158">
        <f t="shared" si="18"/>
        <v>100</v>
      </c>
      <c r="AH23" s="158">
        <f t="shared" si="18"/>
        <v>100</v>
      </c>
      <c r="AI23" s="158">
        <f t="shared" si="18"/>
        <v>100</v>
      </c>
      <c r="AJ23" s="158">
        <f t="shared" si="18"/>
        <v>100</v>
      </c>
      <c r="AK23" s="158">
        <f t="shared" si="18"/>
        <v>100</v>
      </c>
      <c r="AL23" s="158">
        <f t="shared" si="18"/>
        <v>100</v>
      </c>
      <c r="AM23" s="158">
        <f t="shared" si="18"/>
        <v>100</v>
      </c>
      <c r="AN23" s="158">
        <f t="shared" si="18"/>
        <v>100</v>
      </c>
      <c r="AO23" s="158">
        <f t="shared" si="18"/>
        <v>100</v>
      </c>
      <c r="AP23" s="158">
        <f t="shared" ref="AP23:BU23" si="19" xml:space="preserve"> $F20 / $F21 * AP22</f>
        <v>100</v>
      </c>
      <c r="AQ23" s="158">
        <f t="shared" si="19"/>
        <v>100</v>
      </c>
      <c r="AR23" s="158">
        <f t="shared" si="19"/>
        <v>100</v>
      </c>
      <c r="AS23" s="158">
        <f t="shared" si="19"/>
        <v>100</v>
      </c>
      <c r="AT23" s="158">
        <f t="shared" si="19"/>
        <v>100</v>
      </c>
      <c r="AU23" s="158">
        <f t="shared" si="19"/>
        <v>100</v>
      </c>
      <c r="AV23" s="158">
        <f t="shared" si="19"/>
        <v>100</v>
      </c>
      <c r="AW23" s="158">
        <f t="shared" si="19"/>
        <v>100</v>
      </c>
      <c r="AX23" s="158">
        <f t="shared" si="19"/>
        <v>100</v>
      </c>
      <c r="AY23" s="158">
        <f t="shared" si="19"/>
        <v>100</v>
      </c>
      <c r="AZ23" s="158">
        <f t="shared" si="19"/>
        <v>100</v>
      </c>
      <c r="BA23" s="158">
        <f t="shared" si="19"/>
        <v>100</v>
      </c>
      <c r="BB23" s="158">
        <f t="shared" si="19"/>
        <v>100</v>
      </c>
      <c r="BC23" s="158">
        <f t="shared" si="19"/>
        <v>100</v>
      </c>
      <c r="BD23" s="158">
        <f t="shared" si="19"/>
        <v>100</v>
      </c>
      <c r="BE23" s="158">
        <f t="shared" si="19"/>
        <v>100</v>
      </c>
      <c r="BF23" s="158">
        <f t="shared" si="19"/>
        <v>0</v>
      </c>
      <c r="BG23" s="158">
        <f t="shared" si="19"/>
        <v>0</v>
      </c>
      <c r="BH23" s="158">
        <f t="shared" si="19"/>
        <v>0</v>
      </c>
      <c r="BI23" s="158">
        <f t="shared" si="19"/>
        <v>0</v>
      </c>
      <c r="BJ23" s="158">
        <f t="shared" si="19"/>
        <v>0</v>
      </c>
      <c r="BK23" s="158">
        <f t="shared" si="19"/>
        <v>0</v>
      </c>
      <c r="BL23" s="158">
        <f t="shared" si="19"/>
        <v>0</v>
      </c>
      <c r="BM23" s="158">
        <f t="shared" si="19"/>
        <v>0</v>
      </c>
      <c r="BN23" s="158">
        <f t="shared" si="19"/>
        <v>0</v>
      </c>
      <c r="BO23" s="158">
        <f t="shared" si="19"/>
        <v>0</v>
      </c>
      <c r="BP23" s="158">
        <f t="shared" si="19"/>
        <v>0</v>
      </c>
      <c r="BQ23" s="158">
        <f t="shared" si="19"/>
        <v>0</v>
      </c>
      <c r="BR23" s="158">
        <f t="shared" si="19"/>
        <v>0</v>
      </c>
      <c r="BS23" s="158">
        <f t="shared" si="19"/>
        <v>0</v>
      </c>
      <c r="BT23" s="158">
        <f t="shared" si="19"/>
        <v>0</v>
      </c>
      <c r="BU23" s="158">
        <f t="shared" si="19"/>
        <v>0</v>
      </c>
      <c r="BV23" s="158">
        <f t="shared" ref="BV23:DA23" si="20" xml:space="preserve"> $F20 / $F21 * BV22</f>
        <v>0</v>
      </c>
      <c r="BW23" s="158">
        <f t="shared" si="20"/>
        <v>0</v>
      </c>
      <c r="BX23" s="158">
        <f t="shared" si="20"/>
        <v>0</v>
      </c>
      <c r="BY23" s="158">
        <f t="shared" si="20"/>
        <v>0</v>
      </c>
      <c r="BZ23" s="158">
        <f t="shared" si="20"/>
        <v>0</v>
      </c>
      <c r="CA23" s="158">
        <f t="shared" si="20"/>
        <v>0</v>
      </c>
      <c r="CB23" s="158">
        <f t="shared" si="20"/>
        <v>0</v>
      </c>
      <c r="CC23" s="158">
        <f t="shared" si="20"/>
        <v>0</v>
      </c>
      <c r="CD23" s="158">
        <f t="shared" si="20"/>
        <v>0</v>
      </c>
      <c r="CE23" s="158">
        <f t="shared" si="20"/>
        <v>0</v>
      </c>
      <c r="CF23" s="158">
        <f t="shared" si="20"/>
        <v>0</v>
      </c>
      <c r="CG23" s="158">
        <f t="shared" si="20"/>
        <v>0</v>
      </c>
      <c r="CH23" s="158">
        <f t="shared" si="20"/>
        <v>0</v>
      </c>
      <c r="CI23" s="158">
        <f t="shared" si="20"/>
        <v>0</v>
      </c>
      <c r="CJ23" s="158">
        <f t="shared" si="20"/>
        <v>0</v>
      </c>
      <c r="CK23" s="158">
        <f t="shared" si="20"/>
        <v>0</v>
      </c>
      <c r="CL23" s="158">
        <f t="shared" si="20"/>
        <v>0</v>
      </c>
      <c r="CM23" s="158">
        <f t="shared" si="20"/>
        <v>0</v>
      </c>
      <c r="CN23" s="158">
        <f t="shared" si="20"/>
        <v>0</v>
      </c>
      <c r="CO23" s="158">
        <f t="shared" si="20"/>
        <v>0</v>
      </c>
      <c r="CP23" s="158">
        <f t="shared" si="20"/>
        <v>0</v>
      </c>
      <c r="CQ23" s="158">
        <f t="shared" si="20"/>
        <v>0</v>
      </c>
      <c r="CR23" s="158">
        <f t="shared" si="20"/>
        <v>0</v>
      </c>
      <c r="CS23" s="158">
        <f t="shared" si="20"/>
        <v>0</v>
      </c>
      <c r="CT23" s="158">
        <f t="shared" si="20"/>
        <v>0</v>
      </c>
      <c r="CU23" s="158">
        <f t="shared" si="20"/>
        <v>0</v>
      </c>
      <c r="CV23" s="158">
        <f t="shared" si="20"/>
        <v>0</v>
      </c>
      <c r="CW23" s="158">
        <f t="shared" si="20"/>
        <v>0</v>
      </c>
      <c r="CX23" s="158">
        <f t="shared" si="20"/>
        <v>0</v>
      </c>
      <c r="CY23" s="158">
        <f t="shared" si="20"/>
        <v>0</v>
      </c>
      <c r="CZ23" s="158">
        <f t="shared" si="20"/>
        <v>0</v>
      </c>
      <c r="DA23" s="158">
        <f t="shared" si="20"/>
        <v>0</v>
      </c>
      <c r="DB23" s="158">
        <f t="shared" ref="DB23:EG23" si="21" xml:space="preserve"> $F20 / $F21 * DB22</f>
        <v>0</v>
      </c>
      <c r="DC23" s="158">
        <f t="shared" si="21"/>
        <v>0</v>
      </c>
      <c r="DD23" s="158">
        <f t="shared" si="21"/>
        <v>0</v>
      </c>
      <c r="DE23" s="158">
        <f t="shared" si="21"/>
        <v>0</v>
      </c>
      <c r="DF23" s="158">
        <f t="shared" si="21"/>
        <v>0</v>
      </c>
      <c r="DG23" s="158">
        <f t="shared" si="21"/>
        <v>0</v>
      </c>
      <c r="DH23" s="158">
        <f t="shared" si="21"/>
        <v>0</v>
      </c>
      <c r="DI23" s="158">
        <f t="shared" si="21"/>
        <v>0</v>
      </c>
      <c r="DJ23" s="158">
        <f t="shared" si="21"/>
        <v>0</v>
      </c>
      <c r="DK23" s="158">
        <f t="shared" si="21"/>
        <v>0</v>
      </c>
      <c r="DL23" s="158">
        <f t="shared" si="21"/>
        <v>0</v>
      </c>
      <c r="DM23" s="158">
        <f t="shared" si="21"/>
        <v>0</v>
      </c>
      <c r="DN23" s="158">
        <f t="shared" si="21"/>
        <v>0</v>
      </c>
      <c r="DO23" s="158">
        <f t="shared" si="21"/>
        <v>0</v>
      </c>
      <c r="DP23" s="158">
        <f t="shared" si="21"/>
        <v>0</v>
      </c>
      <c r="DQ23" s="158">
        <f t="shared" si="21"/>
        <v>0</v>
      </c>
      <c r="DR23" s="158">
        <f t="shared" si="21"/>
        <v>0</v>
      </c>
      <c r="DS23" s="158">
        <f t="shared" si="21"/>
        <v>0</v>
      </c>
      <c r="DT23" s="158">
        <f t="shared" si="21"/>
        <v>0</v>
      </c>
      <c r="DU23" s="158">
        <f t="shared" si="21"/>
        <v>0</v>
      </c>
      <c r="DV23" s="158">
        <f t="shared" si="21"/>
        <v>0</v>
      </c>
      <c r="DW23" s="158">
        <f t="shared" si="21"/>
        <v>0</v>
      </c>
      <c r="DX23" s="158">
        <f t="shared" si="21"/>
        <v>0</v>
      </c>
      <c r="DY23" s="158">
        <f t="shared" si="21"/>
        <v>0</v>
      </c>
      <c r="DZ23" s="158">
        <f t="shared" si="21"/>
        <v>0</v>
      </c>
      <c r="EA23" s="158">
        <f t="shared" si="21"/>
        <v>0</v>
      </c>
      <c r="EB23" s="158">
        <f t="shared" si="21"/>
        <v>0</v>
      </c>
      <c r="EC23" s="158">
        <f t="shared" si="21"/>
        <v>0</v>
      </c>
      <c r="ED23" s="158">
        <f t="shared" si="21"/>
        <v>0</v>
      </c>
      <c r="EE23" s="158">
        <f t="shared" si="21"/>
        <v>0</v>
      </c>
      <c r="EF23" s="158">
        <f t="shared" si="21"/>
        <v>0</v>
      </c>
      <c r="EG23" s="158">
        <f t="shared" si="21"/>
        <v>0</v>
      </c>
      <c r="EH23" s="158">
        <f t="shared" ref="EH23:FM23" si="22" xml:space="preserve"> $F20 / $F21 * EH22</f>
        <v>0</v>
      </c>
      <c r="EI23" s="158">
        <f t="shared" si="22"/>
        <v>0</v>
      </c>
      <c r="EJ23" s="158">
        <f t="shared" si="22"/>
        <v>0</v>
      </c>
      <c r="EK23" s="158">
        <f t="shared" si="22"/>
        <v>0</v>
      </c>
      <c r="EL23" s="158">
        <f t="shared" si="22"/>
        <v>0</v>
      </c>
      <c r="EM23" s="158">
        <f t="shared" si="22"/>
        <v>0</v>
      </c>
      <c r="EN23" s="158">
        <f t="shared" si="22"/>
        <v>0</v>
      </c>
      <c r="EO23" s="158">
        <f t="shared" si="22"/>
        <v>0</v>
      </c>
      <c r="EP23" s="158">
        <f t="shared" si="22"/>
        <v>0</v>
      </c>
      <c r="EQ23" s="158">
        <f t="shared" si="22"/>
        <v>0</v>
      </c>
      <c r="ER23" s="158">
        <f t="shared" si="22"/>
        <v>0</v>
      </c>
      <c r="ES23" s="158">
        <f t="shared" si="22"/>
        <v>0</v>
      </c>
      <c r="ET23" s="158">
        <f t="shared" si="22"/>
        <v>0</v>
      </c>
      <c r="EU23" s="158">
        <f t="shared" si="22"/>
        <v>0</v>
      </c>
      <c r="EV23" s="158">
        <f t="shared" si="22"/>
        <v>0</v>
      </c>
      <c r="EW23" s="158">
        <f t="shared" si="22"/>
        <v>0</v>
      </c>
      <c r="EX23" s="158">
        <f t="shared" si="22"/>
        <v>0</v>
      </c>
      <c r="EY23" s="158">
        <f t="shared" si="22"/>
        <v>0</v>
      </c>
      <c r="EZ23" s="158">
        <f t="shared" si="22"/>
        <v>0</v>
      </c>
      <c r="FA23" s="158">
        <f t="shared" si="22"/>
        <v>0</v>
      </c>
      <c r="FB23" s="158">
        <f t="shared" si="22"/>
        <v>0</v>
      </c>
      <c r="FC23" s="158">
        <f t="shared" si="22"/>
        <v>0</v>
      </c>
      <c r="FD23" s="158">
        <f t="shared" si="22"/>
        <v>0</v>
      </c>
      <c r="FE23" s="158">
        <f t="shared" si="22"/>
        <v>0</v>
      </c>
      <c r="FF23" s="158">
        <f t="shared" si="22"/>
        <v>0</v>
      </c>
      <c r="FG23" s="158">
        <f t="shared" si="22"/>
        <v>0</v>
      </c>
      <c r="FH23" s="158">
        <f t="shared" si="22"/>
        <v>0</v>
      </c>
      <c r="FI23" s="158">
        <f t="shared" si="22"/>
        <v>0</v>
      </c>
      <c r="FJ23" s="158">
        <f t="shared" si="22"/>
        <v>0</v>
      </c>
      <c r="FK23" s="158">
        <f t="shared" si="22"/>
        <v>0</v>
      </c>
      <c r="FL23" s="158">
        <f t="shared" si="22"/>
        <v>0</v>
      </c>
      <c r="FM23" s="158">
        <f t="shared" si="22"/>
        <v>0</v>
      </c>
      <c r="FN23" s="158">
        <f t="shared" ref="FN23:GJ23" si="23" xml:space="preserve"> $F20 / $F21 * FN22</f>
        <v>0</v>
      </c>
      <c r="FO23" s="158">
        <f t="shared" si="23"/>
        <v>0</v>
      </c>
      <c r="FP23" s="158">
        <f t="shared" si="23"/>
        <v>0</v>
      </c>
      <c r="FQ23" s="158">
        <f t="shared" si="23"/>
        <v>0</v>
      </c>
      <c r="FR23" s="158">
        <f t="shared" si="23"/>
        <v>0</v>
      </c>
      <c r="FS23" s="158">
        <f t="shared" si="23"/>
        <v>0</v>
      </c>
      <c r="FT23" s="158">
        <f t="shared" si="23"/>
        <v>0</v>
      </c>
      <c r="FU23" s="158">
        <f t="shared" si="23"/>
        <v>0</v>
      </c>
      <c r="FV23" s="158">
        <f t="shared" si="23"/>
        <v>0</v>
      </c>
      <c r="FW23" s="158">
        <f t="shared" si="23"/>
        <v>0</v>
      </c>
      <c r="FX23" s="158">
        <f t="shared" si="23"/>
        <v>0</v>
      </c>
      <c r="FY23" s="158">
        <f t="shared" si="23"/>
        <v>0</v>
      </c>
      <c r="FZ23" s="158">
        <f t="shared" si="23"/>
        <v>0</v>
      </c>
      <c r="GA23" s="158">
        <f t="shared" si="23"/>
        <v>0</v>
      </c>
      <c r="GB23" s="158">
        <f t="shared" si="23"/>
        <v>0</v>
      </c>
      <c r="GC23" s="158">
        <f t="shared" si="23"/>
        <v>0</v>
      </c>
      <c r="GD23" s="158">
        <f t="shared" si="23"/>
        <v>0</v>
      </c>
      <c r="GE23" s="158">
        <f t="shared" si="23"/>
        <v>0</v>
      </c>
      <c r="GF23" s="158">
        <f t="shared" si="23"/>
        <v>0</v>
      </c>
      <c r="GG23" s="158">
        <f t="shared" si="23"/>
        <v>0</v>
      </c>
      <c r="GH23" s="158">
        <f t="shared" si="23"/>
        <v>0</v>
      </c>
      <c r="GI23" s="158">
        <f t="shared" si="23"/>
        <v>0</v>
      </c>
      <c r="GJ23" s="158">
        <f t="shared" si="23"/>
        <v>0</v>
      </c>
    </row>
    <row r="24" spans="1:192" outlineLevel="1" x14ac:dyDescent="0.35"/>
    <row r="25" spans="1:192" outlineLevel="1" x14ac:dyDescent="0.35">
      <c r="B25" s="13" t="s">
        <v>165</v>
      </c>
    </row>
    <row r="26" spans="1:192" s="523" customFormat="1" outlineLevel="2" x14ac:dyDescent="0.35">
      <c r="A26" s="578"/>
      <c r="B26" s="578"/>
      <c r="C26" s="579"/>
      <c r="D26" s="580"/>
      <c r="E26" s="581" t="str">
        <f xml:space="preserve"> InpC!E$33</f>
        <v>Construction insurance - base amount</v>
      </c>
      <c r="F26" s="581">
        <f xml:space="preserve"> InpC!F$33</f>
        <v>850</v>
      </c>
      <c r="G26" s="581" t="str">
        <f xml:space="preserve"> InpC!G$33</f>
        <v>$ 000s</v>
      </c>
      <c r="H26" s="582"/>
      <c r="I26" s="583"/>
      <c r="J26" s="584"/>
      <c r="K26" s="565"/>
      <c r="L26" s="565"/>
      <c r="M26" s="565"/>
      <c r="N26" s="565"/>
      <c r="O26" s="565"/>
      <c r="P26" s="565"/>
      <c r="Q26" s="565"/>
      <c r="R26" s="565"/>
      <c r="S26" s="565"/>
      <c r="T26" s="565"/>
      <c r="U26" s="565"/>
      <c r="V26" s="565"/>
      <c r="W26" s="565"/>
      <c r="X26" s="565"/>
      <c r="Y26" s="565"/>
      <c r="Z26" s="565"/>
      <c r="AA26" s="565"/>
      <c r="AB26" s="565"/>
      <c r="AC26" s="565"/>
      <c r="AD26" s="565"/>
      <c r="AE26" s="565"/>
      <c r="AF26" s="565"/>
      <c r="AG26" s="565"/>
      <c r="AH26" s="565"/>
      <c r="AI26" s="565"/>
      <c r="AJ26" s="565"/>
      <c r="AK26" s="565"/>
      <c r="AL26" s="565"/>
      <c r="AM26" s="565"/>
      <c r="AN26" s="565"/>
      <c r="AO26" s="565"/>
      <c r="AP26" s="565"/>
      <c r="AQ26" s="565"/>
      <c r="AR26" s="565"/>
      <c r="AS26" s="565"/>
      <c r="AT26" s="565"/>
      <c r="AU26" s="565"/>
      <c r="AV26" s="565"/>
      <c r="AW26" s="565"/>
      <c r="AX26" s="565"/>
      <c r="AY26" s="565"/>
      <c r="AZ26" s="565"/>
      <c r="BA26" s="565"/>
      <c r="BB26" s="565"/>
      <c r="BC26" s="565"/>
      <c r="BD26" s="565"/>
      <c r="BE26" s="565"/>
      <c r="BF26" s="565"/>
      <c r="BG26" s="565"/>
      <c r="BH26" s="565"/>
      <c r="BI26" s="565"/>
      <c r="BJ26" s="565"/>
      <c r="BK26" s="565"/>
      <c r="BL26" s="565"/>
      <c r="BM26" s="565"/>
      <c r="BN26" s="565"/>
      <c r="BO26" s="565"/>
      <c r="BP26" s="565"/>
      <c r="BQ26" s="565"/>
      <c r="BR26" s="565"/>
      <c r="BS26" s="565"/>
      <c r="BT26" s="565"/>
      <c r="BU26" s="565"/>
      <c r="BV26" s="565"/>
      <c r="BW26" s="565"/>
      <c r="BX26" s="565"/>
      <c r="BY26" s="565"/>
      <c r="BZ26" s="565"/>
      <c r="CA26" s="565"/>
      <c r="CB26" s="565"/>
      <c r="CC26" s="565"/>
      <c r="CD26" s="565"/>
      <c r="CE26" s="565"/>
      <c r="CF26" s="565"/>
      <c r="CG26" s="565"/>
      <c r="CH26" s="565"/>
      <c r="CI26" s="565"/>
      <c r="CJ26" s="565"/>
      <c r="CK26" s="565"/>
      <c r="CL26" s="565"/>
      <c r="CM26" s="565"/>
      <c r="CN26" s="565"/>
      <c r="CO26" s="565"/>
      <c r="CP26" s="565"/>
      <c r="CQ26" s="565"/>
      <c r="CR26" s="565"/>
      <c r="CS26" s="565"/>
      <c r="CT26" s="565"/>
      <c r="CU26" s="565"/>
      <c r="CV26" s="565"/>
      <c r="CW26" s="565"/>
      <c r="CX26" s="565"/>
      <c r="CY26" s="565"/>
      <c r="CZ26" s="565"/>
      <c r="DA26" s="565"/>
      <c r="DB26" s="565"/>
      <c r="DC26" s="565"/>
      <c r="DD26" s="565"/>
      <c r="DE26" s="565"/>
      <c r="DF26" s="565"/>
      <c r="DG26" s="565"/>
      <c r="DH26" s="565"/>
      <c r="DI26" s="565"/>
      <c r="DJ26" s="565"/>
      <c r="DK26" s="565"/>
      <c r="DL26" s="565"/>
      <c r="DM26" s="565"/>
      <c r="DN26" s="565"/>
      <c r="DO26" s="565"/>
      <c r="DP26" s="565"/>
      <c r="DQ26" s="565"/>
      <c r="DR26" s="565"/>
      <c r="DS26" s="565"/>
      <c r="DT26" s="565"/>
      <c r="DU26" s="565"/>
      <c r="DV26" s="565"/>
      <c r="DW26" s="565"/>
      <c r="DX26" s="565"/>
      <c r="DY26" s="565"/>
      <c r="DZ26" s="565"/>
      <c r="EA26" s="565"/>
      <c r="EB26" s="565"/>
      <c r="EC26" s="565"/>
      <c r="ED26" s="565"/>
      <c r="EE26" s="565"/>
      <c r="EF26" s="565"/>
      <c r="EG26" s="565"/>
      <c r="EH26" s="565"/>
      <c r="EI26" s="565"/>
      <c r="EJ26" s="565"/>
      <c r="EK26" s="565"/>
      <c r="EL26" s="565"/>
      <c r="EM26" s="565"/>
      <c r="EN26" s="565"/>
      <c r="EO26" s="565"/>
      <c r="EP26" s="565"/>
      <c r="EQ26" s="565"/>
      <c r="ER26" s="565"/>
      <c r="ES26" s="565"/>
      <c r="ET26" s="565"/>
      <c r="EU26" s="565"/>
      <c r="EV26" s="565"/>
      <c r="EW26" s="565"/>
      <c r="EX26" s="565"/>
      <c r="EY26" s="565"/>
      <c r="EZ26" s="565"/>
      <c r="FA26" s="565"/>
      <c r="FB26" s="565"/>
      <c r="FC26" s="565"/>
      <c r="FD26" s="565"/>
      <c r="FE26" s="565"/>
      <c r="FF26" s="565"/>
      <c r="FG26" s="565"/>
      <c r="FH26" s="565"/>
      <c r="FI26" s="565"/>
      <c r="FJ26" s="565"/>
      <c r="FK26" s="565"/>
      <c r="FL26" s="565"/>
      <c r="FM26" s="565"/>
      <c r="FN26" s="565"/>
      <c r="FO26" s="565"/>
      <c r="FP26" s="565"/>
      <c r="FQ26" s="565"/>
      <c r="FR26" s="565"/>
      <c r="FS26" s="565"/>
      <c r="FT26" s="565"/>
      <c r="FU26" s="565"/>
      <c r="FV26" s="565"/>
      <c r="FW26" s="565"/>
      <c r="FX26" s="565"/>
      <c r="FY26" s="565"/>
      <c r="FZ26" s="565"/>
      <c r="GA26" s="565"/>
      <c r="GB26" s="565"/>
      <c r="GC26" s="565"/>
      <c r="GD26" s="565"/>
      <c r="GE26" s="565"/>
      <c r="GF26" s="565"/>
      <c r="GG26" s="565"/>
      <c r="GH26" s="565"/>
      <c r="GI26" s="565"/>
      <c r="GJ26" s="565"/>
    </row>
    <row r="27" spans="1:192" outlineLevel="2" x14ac:dyDescent="0.35">
      <c r="E27" s="157" t="str">
        <f xml:space="preserve"> Time!E$52</f>
        <v>Financial close date flag</v>
      </c>
      <c r="F27" s="157">
        <f xml:space="preserve"> Time!F$52</f>
        <v>0</v>
      </c>
      <c r="G27" s="157" t="str">
        <f xml:space="preserve"> Time!G$52</f>
        <v>flag</v>
      </c>
      <c r="H27" s="157">
        <f xml:space="preserve"> Time!H$52</f>
        <v>1</v>
      </c>
      <c r="I27" s="157">
        <f xml:space="preserve"> Time!I$52</f>
        <v>0</v>
      </c>
      <c r="J27" s="157">
        <f xml:space="preserve"> Time!J$52</f>
        <v>0</v>
      </c>
      <c r="K27" s="157">
        <f xml:space="preserve"> Time!K$52</f>
        <v>0</v>
      </c>
      <c r="L27" s="157">
        <f xml:space="preserve"> Time!L$52</f>
        <v>0</v>
      </c>
      <c r="M27" s="157">
        <f xml:space="preserve"> Time!M$52</f>
        <v>0</v>
      </c>
      <c r="N27" s="157">
        <f xml:space="preserve"> Time!N$52</f>
        <v>0</v>
      </c>
      <c r="O27" s="157">
        <f xml:space="preserve"> Time!O$52</f>
        <v>1</v>
      </c>
      <c r="P27" s="157">
        <f xml:space="preserve"> Time!P$52</f>
        <v>0</v>
      </c>
      <c r="Q27" s="157">
        <f xml:space="preserve"> Time!Q$52</f>
        <v>0</v>
      </c>
      <c r="R27" s="157">
        <f xml:space="preserve"> Time!R$52</f>
        <v>0</v>
      </c>
      <c r="S27" s="157">
        <f xml:space="preserve"> Time!S$52</f>
        <v>0</v>
      </c>
      <c r="T27" s="157">
        <f xml:space="preserve"> Time!T$52</f>
        <v>0</v>
      </c>
      <c r="U27" s="157">
        <f xml:space="preserve"> Time!U$52</f>
        <v>0</v>
      </c>
      <c r="V27" s="157">
        <f xml:space="preserve"> Time!V$52</f>
        <v>0</v>
      </c>
      <c r="W27" s="157">
        <f xml:space="preserve"> Time!W$52</f>
        <v>0</v>
      </c>
      <c r="X27" s="157">
        <f xml:space="preserve"> Time!X$52</f>
        <v>0</v>
      </c>
      <c r="Y27" s="157">
        <f xml:space="preserve"> Time!Y$52</f>
        <v>0</v>
      </c>
      <c r="Z27" s="157">
        <f xml:space="preserve"> Time!Z$52</f>
        <v>0</v>
      </c>
      <c r="AA27" s="157">
        <f xml:space="preserve"> Time!AA$52</f>
        <v>0</v>
      </c>
      <c r="AB27" s="157">
        <f xml:space="preserve"> Time!AB$52</f>
        <v>0</v>
      </c>
      <c r="AC27" s="157">
        <f xml:space="preserve"> Time!AC$52</f>
        <v>0</v>
      </c>
      <c r="AD27" s="157">
        <f xml:space="preserve"> Time!AD$52</f>
        <v>0</v>
      </c>
      <c r="AE27" s="157">
        <f xml:space="preserve"> Time!AE$52</f>
        <v>0</v>
      </c>
      <c r="AF27" s="157">
        <f xml:space="preserve"> Time!AF$52</f>
        <v>0</v>
      </c>
      <c r="AG27" s="157">
        <f xml:space="preserve"> Time!AG$52</f>
        <v>0</v>
      </c>
      <c r="AH27" s="157">
        <f xml:space="preserve"> Time!AH$52</f>
        <v>0</v>
      </c>
      <c r="AI27" s="157">
        <f xml:space="preserve"> Time!AI$52</f>
        <v>0</v>
      </c>
      <c r="AJ27" s="157">
        <f xml:space="preserve"> Time!AJ$52</f>
        <v>0</v>
      </c>
      <c r="AK27" s="157">
        <f xml:space="preserve"> Time!AK$52</f>
        <v>0</v>
      </c>
      <c r="AL27" s="157">
        <f xml:space="preserve"> Time!AL$52</f>
        <v>0</v>
      </c>
      <c r="AM27" s="157">
        <f xml:space="preserve"> Time!AM$52</f>
        <v>0</v>
      </c>
      <c r="AN27" s="157">
        <f xml:space="preserve"> Time!AN$52</f>
        <v>0</v>
      </c>
      <c r="AO27" s="157">
        <f xml:space="preserve"> Time!AO$52</f>
        <v>0</v>
      </c>
      <c r="AP27" s="157">
        <f xml:space="preserve"> Time!AP$52</f>
        <v>0</v>
      </c>
      <c r="AQ27" s="157">
        <f xml:space="preserve"> Time!AQ$52</f>
        <v>0</v>
      </c>
      <c r="AR27" s="157">
        <f xml:space="preserve"> Time!AR$52</f>
        <v>0</v>
      </c>
      <c r="AS27" s="157">
        <f xml:space="preserve"> Time!AS$52</f>
        <v>0</v>
      </c>
      <c r="AT27" s="157">
        <f xml:space="preserve"> Time!AT$52</f>
        <v>0</v>
      </c>
      <c r="AU27" s="157">
        <f xml:space="preserve"> Time!AU$52</f>
        <v>0</v>
      </c>
      <c r="AV27" s="157">
        <f xml:space="preserve"> Time!AV$52</f>
        <v>0</v>
      </c>
      <c r="AW27" s="157">
        <f xml:space="preserve"> Time!AW$52</f>
        <v>0</v>
      </c>
      <c r="AX27" s="157">
        <f xml:space="preserve"> Time!AX$52</f>
        <v>0</v>
      </c>
      <c r="AY27" s="157">
        <f xml:space="preserve"> Time!AY$52</f>
        <v>0</v>
      </c>
      <c r="AZ27" s="157">
        <f xml:space="preserve"> Time!AZ$52</f>
        <v>0</v>
      </c>
      <c r="BA27" s="157">
        <f xml:space="preserve"> Time!BA$52</f>
        <v>0</v>
      </c>
      <c r="BB27" s="157">
        <f xml:space="preserve"> Time!BB$52</f>
        <v>0</v>
      </c>
      <c r="BC27" s="157">
        <f xml:space="preserve"> Time!BC$52</f>
        <v>0</v>
      </c>
      <c r="BD27" s="157">
        <f xml:space="preserve"> Time!BD$52</f>
        <v>0</v>
      </c>
      <c r="BE27" s="157">
        <f xml:space="preserve"> Time!BE$52</f>
        <v>0</v>
      </c>
      <c r="BF27" s="157">
        <f xml:space="preserve"> Time!BF$52</f>
        <v>0</v>
      </c>
      <c r="BG27" s="157">
        <f xml:space="preserve"> Time!BG$52</f>
        <v>0</v>
      </c>
      <c r="BH27" s="157">
        <f xml:space="preserve"> Time!BH$52</f>
        <v>0</v>
      </c>
      <c r="BI27" s="157">
        <f xml:space="preserve"> Time!BI$52</f>
        <v>0</v>
      </c>
      <c r="BJ27" s="157">
        <f xml:space="preserve"> Time!BJ$52</f>
        <v>0</v>
      </c>
      <c r="BK27" s="157">
        <f xml:space="preserve"> Time!BK$52</f>
        <v>0</v>
      </c>
      <c r="BL27" s="157">
        <f xml:space="preserve"> Time!BL$52</f>
        <v>0</v>
      </c>
      <c r="BM27" s="157">
        <f xml:space="preserve"> Time!BM$52</f>
        <v>0</v>
      </c>
      <c r="BN27" s="157">
        <f xml:space="preserve"> Time!BN$52</f>
        <v>0</v>
      </c>
      <c r="BO27" s="157">
        <f xml:space="preserve"> Time!BO$52</f>
        <v>0</v>
      </c>
      <c r="BP27" s="157">
        <f xml:space="preserve"> Time!BP$52</f>
        <v>0</v>
      </c>
      <c r="BQ27" s="157">
        <f xml:space="preserve"> Time!BQ$52</f>
        <v>0</v>
      </c>
      <c r="BR27" s="157">
        <f xml:space="preserve"> Time!BR$52</f>
        <v>0</v>
      </c>
      <c r="BS27" s="157">
        <f xml:space="preserve"> Time!BS$52</f>
        <v>0</v>
      </c>
      <c r="BT27" s="157">
        <f xml:space="preserve"> Time!BT$52</f>
        <v>0</v>
      </c>
      <c r="BU27" s="157">
        <f xml:space="preserve"> Time!BU$52</f>
        <v>0</v>
      </c>
      <c r="BV27" s="157">
        <f xml:space="preserve"> Time!BV$52</f>
        <v>0</v>
      </c>
      <c r="BW27" s="157">
        <f xml:space="preserve"> Time!BW$52</f>
        <v>0</v>
      </c>
      <c r="BX27" s="157">
        <f xml:space="preserve"> Time!BX$52</f>
        <v>0</v>
      </c>
      <c r="BY27" s="157">
        <f xml:space="preserve"> Time!BY$52</f>
        <v>0</v>
      </c>
      <c r="BZ27" s="157">
        <f xml:space="preserve"> Time!BZ$52</f>
        <v>0</v>
      </c>
      <c r="CA27" s="157">
        <f xml:space="preserve"> Time!CA$52</f>
        <v>0</v>
      </c>
      <c r="CB27" s="157">
        <f xml:space="preserve"> Time!CB$52</f>
        <v>0</v>
      </c>
      <c r="CC27" s="157">
        <f xml:space="preserve"> Time!CC$52</f>
        <v>0</v>
      </c>
      <c r="CD27" s="157">
        <f xml:space="preserve"> Time!CD$52</f>
        <v>0</v>
      </c>
      <c r="CE27" s="157">
        <f xml:space="preserve"> Time!CE$52</f>
        <v>0</v>
      </c>
      <c r="CF27" s="157">
        <f xml:space="preserve"> Time!CF$52</f>
        <v>0</v>
      </c>
      <c r="CG27" s="157">
        <f xml:space="preserve"> Time!CG$52</f>
        <v>0</v>
      </c>
      <c r="CH27" s="157">
        <f xml:space="preserve"> Time!CH$52</f>
        <v>0</v>
      </c>
      <c r="CI27" s="157">
        <f xml:space="preserve"> Time!CI$52</f>
        <v>0</v>
      </c>
      <c r="CJ27" s="157">
        <f xml:space="preserve"> Time!CJ$52</f>
        <v>0</v>
      </c>
      <c r="CK27" s="157">
        <f xml:space="preserve"> Time!CK$52</f>
        <v>0</v>
      </c>
      <c r="CL27" s="157">
        <f xml:space="preserve"> Time!CL$52</f>
        <v>0</v>
      </c>
      <c r="CM27" s="157">
        <f xml:space="preserve"> Time!CM$52</f>
        <v>0</v>
      </c>
      <c r="CN27" s="157">
        <f xml:space="preserve"> Time!CN$52</f>
        <v>0</v>
      </c>
      <c r="CO27" s="157">
        <f xml:space="preserve"> Time!CO$52</f>
        <v>0</v>
      </c>
      <c r="CP27" s="157">
        <f xml:space="preserve"> Time!CP$52</f>
        <v>0</v>
      </c>
      <c r="CQ27" s="157">
        <f xml:space="preserve"> Time!CQ$52</f>
        <v>0</v>
      </c>
      <c r="CR27" s="157">
        <f xml:space="preserve"> Time!CR$52</f>
        <v>0</v>
      </c>
      <c r="CS27" s="157">
        <f xml:space="preserve"> Time!CS$52</f>
        <v>0</v>
      </c>
      <c r="CT27" s="157">
        <f xml:space="preserve"> Time!CT$52</f>
        <v>0</v>
      </c>
      <c r="CU27" s="157">
        <f xml:space="preserve"> Time!CU$52</f>
        <v>0</v>
      </c>
      <c r="CV27" s="157">
        <f xml:space="preserve"> Time!CV$52</f>
        <v>0</v>
      </c>
      <c r="CW27" s="157">
        <f xml:space="preserve"> Time!CW$52</f>
        <v>0</v>
      </c>
      <c r="CX27" s="157">
        <f xml:space="preserve"> Time!CX$52</f>
        <v>0</v>
      </c>
      <c r="CY27" s="157">
        <f xml:space="preserve"> Time!CY$52</f>
        <v>0</v>
      </c>
      <c r="CZ27" s="157">
        <f xml:space="preserve"> Time!CZ$52</f>
        <v>0</v>
      </c>
      <c r="DA27" s="157">
        <f xml:space="preserve"> Time!DA$52</f>
        <v>0</v>
      </c>
      <c r="DB27" s="157">
        <f xml:space="preserve"> Time!DB$52</f>
        <v>0</v>
      </c>
      <c r="DC27" s="157">
        <f xml:space="preserve"> Time!DC$52</f>
        <v>0</v>
      </c>
      <c r="DD27" s="157">
        <f xml:space="preserve"> Time!DD$52</f>
        <v>0</v>
      </c>
      <c r="DE27" s="157">
        <f xml:space="preserve"> Time!DE$52</f>
        <v>0</v>
      </c>
      <c r="DF27" s="157">
        <f xml:space="preserve"> Time!DF$52</f>
        <v>0</v>
      </c>
      <c r="DG27" s="157">
        <f xml:space="preserve"> Time!DG$52</f>
        <v>0</v>
      </c>
      <c r="DH27" s="157">
        <f xml:space="preserve"> Time!DH$52</f>
        <v>0</v>
      </c>
      <c r="DI27" s="157">
        <f xml:space="preserve"> Time!DI$52</f>
        <v>0</v>
      </c>
      <c r="DJ27" s="157">
        <f xml:space="preserve"> Time!DJ$52</f>
        <v>0</v>
      </c>
      <c r="DK27" s="157">
        <f xml:space="preserve"> Time!DK$52</f>
        <v>0</v>
      </c>
      <c r="DL27" s="157">
        <f xml:space="preserve"> Time!DL$52</f>
        <v>0</v>
      </c>
      <c r="DM27" s="157">
        <f xml:space="preserve"> Time!DM$52</f>
        <v>0</v>
      </c>
      <c r="DN27" s="157">
        <f xml:space="preserve"> Time!DN$52</f>
        <v>0</v>
      </c>
      <c r="DO27" s="157">
        <f xml:space="preserve"> Time!DO$52</f>
        <v>0</v>
      </c>
      <c r="DP27" s="157">
        <f xml:space="preserve"> Time!DP$52</f>
        <v>0</v>
      </c>
      <c r="DQ27" s="157">
        <f xml:space="preserve"> Time!DQ$52</f>
        <v>0</v>
      </c>
      <c r="DR27" s="157">
        <f xml:space="preserve"> Time!DR$52</f>
        <v>0</v>
      </c>
      <c r="DS27" s="157">
        <f xml:space="preserve"> Time!DS$52</f>
        <v>0</v>
      </c>
      <c r="DT27" s="157">
        <f xml:space="preserve"> Time!DT$52</f>
        <v>0</v>
      </c>
      <c r="DU27" s="157">
        <f xml:space="preserve"> Time!DU$52</f>
        <v>0</v>
      </c>
      <c r="DV27" s="157">
        <f xml:space="preserve"> Time!DV$52</f>
        <v>0</v>
      </c>
      <c r="DW27" s="157">
        <f xml:space="preserve"> Time!DW$52</f>
        <v>0</v>
      </c>
      <c r="DX27" s="157">
        <f xml:space="preserve"> Time!DX$52</f>
        <v>0</v>
      </c>
      <c r="DY27" s="157">
        <f xml:space="preserve"> Time!DY$52</f>
        <v>0</v>
      </c>
      <c r="DZ27" s="157">
        <f xml:space="preserve"> Time!DZ$52</f>
        <v>0</v>
      </c>
      <c r="EA27" s="157">
        <f xml:space="preserve"> Time!EA$52</f>
        <v>0</v>
      </c>
      <c r="EB27" s="157">
        <f xml:space="preserve"> Time!EB$52</f>
        <v>0</v>
      </c>
      <c r="EC27" s="157">
        <f xml:space="preserve"> Time!EC$52</f>
        <v>0</v>
      </c>
      <c r="ED27" s="157">
        <f xml:space="preserve"> Time!ED$52</f>
        <v>0</v>
      </c>
      <c r="EE27" s="157">
        <f xml:space="preserve"> Time!EE$52</f>
        <v>0</v>
      </c>
      <c r="EF27" s="157">
        <f xml:space="preserve"> Time!EF$52</f>
        <v>0</v>
      </c>
      <c r="EG27" s="157">
        <f xml:space="preserve"> Time!EG$52</f>
        <v>0</v>
      </c>
      <c r="EH27" s="157">
        <f xml:space="preserve"> Time!EH$52</f>
        <v>0</v>
      </c>
      <c r="EI27" s="157">
        <f xml:space="preserve"> Time!EI$52</f>
        <v>0</v>
      </c>
      <c r="EJ27" s="157">
        <f xml:space="preserve"> Time!EJ$52</f>
        <v>0</v>
      </c>
      <c r="EK27" s="157">
        <f xml:space="preserve"> Time!EK$52</f>
        <v>0</v>
      </c>
      <c r="EL27" s="157">
        <f xml:space="preserve"> Time!EL$52</f>
        <v>0</v>
      </c>
      <c r="EM27" s="157">
        <f xml:space="preserve"> Time!EM$52</f>
        <v>0</v>
      </c>
      <c r="EN27" s="157">
        <f xml:space="preserve"> Time!EN$52</f>
        <v>0</v>
      </c>
      <c r="EO27" s="157">
        <f xml:space="preserve"> Time!EO$52</f>
        <v>0</v>
      </c>
      <c r="EP27" s="157">
        <f xml:space="preserve"> Time!EP$52</f>
        <v>0</v>
      </c>
      <c r="EQ27" s="157">
        <f xml:space="preserve"> Time!EQ$52</f>
        <v>0</v>
      </c>
      <c r="ER27" s="157">
        <f xml:space="preserve"> Time!ER$52</f>
        <v>0</v>
      </c>
      <c r="ES27" s="157">
        <f xml:space="preserve"> Time!ES$52</f>
        <v>0</v>
      </c>
      <c r="ET27" s="157">
        <f xml:space="preserve"> Time!ET$52</f>
        <v>0</v>
      </c>
      <c r="EU27" s="157">
        <f xml:space="preserve"> Time!EU$52</f>
        <v>0</v>
      </c>
      <c r="EV27" s="157">
        <f xml:space="preserve"> Time!EV$52</f>
        <v>0</v>
      </c>
      <c r="EW27" s="157">
        <f xml:space="preserve"> Time!EW$52</f>
        <v>0</v>
      </c>
      <c r="EX27" s="157">
        <f xml:space="preserve"> Time!EX$52</f>
        <v>0</v>
      </c>
      <c r="EY27" s="157">
        <f xml:space="preserve"> Time!EY$52</f>
        <v>0</v>
      </c>
      <c r="EZ27" s="157">
        <f xml:space="preserve"> Time!EZ$52</f>
        <v>0</v>
      </c>
      <c r="FA27" s="157">
        <f xml:space="preserve"> Time!FA$52</f>
        <v>0</v>
      </c>
      <c r="FB27" s="157">
        <f xml:space="preserve"> Time!FB$52</f>
        <v>0</v>
      </c>
      <c r="FC27" s="157">
        <f xml:space="preserve"> Time!FC$52</f>
        <v>0</v>
      </c>
      <c r="FD27" s="157">
        <f xml:space="preserve"> Time!FD$52</f>
        <v>0</v>
      </c>
      <c r="FE27" s="157">
        <f xml:space="preserve"> Time!FE$52</f>
        <v>0</v>
      </c>
      <c r="FF27" s="157">
        <f xml:space="preserve"> Time!FF$52</f>
        <v>0</v>
      </c>
      <c r="FG27" s="157">
        <f xml:space="preserve"> Time!FG$52</f>
        <v>0</v>
      </c>
      <c r="FH27" s="157">
        <f xml:space="preserve"> Time!FH$52</f>
        <v>0</v>
      </c>
      <c r="FI27" s="157">
        <f xml:space="preserve"> Time!FI$52</f>
        <v>0</v>
      </c>
      <c r="FJ27" s="157">
        <f xml:space="preserve"> Time!FJ$52</f>
        <v>0</v>
      </c>
      <c r="FK27" s="157">
        <f xml:space="preserve"> Time!FK$52</f>
        <v>0</v>
      </c>
      <c r="FL27" s="157">
        <f xml:space="preserve"> Time!FL$52</f>
        <v>0</v>
      </c>
      <c r="FM27" s="157">
        <f xml:space="preserve"> Time!FM$52</f>
        <v>0</v>
      </c>
      <c r="FN27" s="157">
        <f xml:space="preserve"> Time!FN$52</f>
        <v>0</v>
      </c>
      <c r="FO27" s="157">
        <f xml:space="preserve"> Time!FO$52</f>
        <v>0</v>
      </c>
      <c r="FP27" s="157">
        <f xml:space="preserve"> Time!FP$52</f>
        <v>0</v>
      </c>
      <c r="FQ27" s="157">
        <f xml:space="preserve"> Time!FQ$52</f>
        <v>0</v>
      </c>
      <c r="FR27" s="157">
        <f xml:space="preserve"> Time!FR$52</f>
        <v>0</v>
      </c>
      <c r="FS27" s="157">
        <f xml:space="preserve"> Time!FS$52</f>
        <v>0</v>
      </c>
      <c r="FT27" s="157">
        <f xml:space="preserve"> Time!FT$52</f>
        <v>0</v>
      </c>
      <c r="FU27" s="157">
        <f xml:space="preserve"> Time!FU$52</f>
        <v>0</v>
      </c>
      <c r="FV27" s="157">
        <f xml:space="preserve"> Time!FV$52</f>
        <v>0</v>
      </c>
      <c r="FW27" s="157">
        <f xml:space="preserve"> Time!FW$52</f>
        <v>0</v>
      </c>
      <c r="FX27" s="157">
        <f xml:space="preserve"> Time!FX$52</f>
        <v>0</v>
      </c>
      <c r="FY27" s="157">
        <f xml:space="preserve"> Time!FY$52</f>
        <v>0</v>
      </c>
      <c r="FZ27" s="157">
        <f xml:space="preserve"> Time!FZ$52</f>
        <v>0</v>
      </c>
      <c r="GA27" s="157">
        <f xml:space="preserve"> Time!GA$52</f>
        <v>0</v>
      </c>
      <c r="GB27" s="157">
        <f xml:space="preserve"> Time!GB$52</f>
        <v>0</v>
      </c>
      <c r="GC27" s="157">
        <f xml:space="preserve"> Time!GC$52</f>
        <v>0</v>
      </c>
      <c r="GD27" s="157">
        <f xml:space="preserve"> Time!GD$52</f>
        <v>0</v>
      </c>
      <c r="GE27" s="157">
        <f xml:space="preserve"> Time!GE$52</f>
        <v>0</v>
      </c>
      <c r="GF27" s="157">
        <f xml:space="preserve"> Time!GF$52</f>
        <v>0</v>
      </c>
      <c r="GG27" s="157">
        <f xml:space="preserve"> Time!GG$52</f>
        <v>0</v>
      </c>
      <c r="GH27" s="157">
        <f xml:space="preserve"> Time!GH$52</f>
        <v>0</v>
      </c>
      <c r="GI27" s="157">
        <f xml:space="preserve"> Time!GI$52</f>
        <v>0</v>
      </c>
      <c r="GJ27" s="157">
        <f xml:space="preserve"> Time!GJ$52</f>
        <v>0</v>
      </c>
    </row>
    <row r="28" spans="1:192" s="159" customFormat="1" outlineLevel="2" x14ac:dyDescent="0.35">
      <c r="A28" s="125"/>
      <c r="B28" s="125"/>
      <c r="C28" s="126"/>
      <c r="D28" s="127"/>
      <c r="E28" s="158" t="s">
        <v>182</v>
      </c>
      <c r="F28" s="158"/>
      <c r="G28" s="158" t="str">
        <f xml:space="preserve"> SMU</f>
        <v>$ 000s</v>
      </c>
      <c r="H28" s="158">
        <f xml:space="preserve"> SUM(J28:BE28)</f>
        <v>850</v>
      </c>
      <c r="I28" s="128"/>
      <c r="J28" s="158">
        <f t="shared" ref="J28:AO28" si="24" xml:space="preserve"> $F26 * J27</f>
        <v>0</v>
      </c>
      <c r="K28" s="158">
        <f t="shared" si="24"/>
        <v>0</v>
      </c>
      <c r="L28" s="158">
        <f t="shared" si="24"/>
        <v>0</v>
      </c>
      <c r="M28" s="158">
        <f t="shared" si="24"/>
        <v>0</v>
      </c>
      <c r="N28" s="158">
        <f t="shared" si="24"/>
        <v>0</v>
      </c>
      <c r="O28" s="158">
        <f t="shared" si="24"/>
        <v>850</v>
      </c>
      <c r="P28" s="158">
        <f t="shared" si="24"/>
        <v>0</v>
      </c>
      <c r="Q28" s="158">
        <f t="shared" si="24"/>
        <v>0</v>
      </c>
      <c r="R28" s="158">
        <f t="shared" si="24"/>
        <v>0</v>
      </c>
      <c r="S28" s="158">
        <f t="shared" si="24"/>
        <v>0</v>
      </c>
      <c r="T28" s="158">
        <f t="shared" si="24"/>
        <v>0</v>
      </c>
      <c r="U28" s="158">
        <f t="shared" si="24"/>
        <v>0</v>
      </c>
      <c r="V28" s="158">
        <f t="shared" si="24"/>
        <v>0</v>
      </c>
      <c r="W28" s="158">
        <f t="shared" si="24"/>
        <v>0</v>
      </c>
      <c r="X28" s="158">
        <f t="shared" si="24"/>
        <v>0</v>
      </c>
      <c r="Y28" s="158">
        <f t="shared" si="24"/>
        <v>0</v>
      </c>
      <c r="Z28" s="158">
        <f t="shared" si="24"/>
        <v>0</v>
      </c>
      <c r="AA28" s="158">
        <f t="shared" si="24"/>
        <v>0</v>
      </c>
      <c r="AB28" s="158">
        <f t="shared" si="24"/>
        <v>0</v>
      </c>
      <c r="AC28" s="158">
        <f t="shared" si="24"/>
        <v>0</v>
      </c>
      <c r="AD28" s="158">
        <f t="shared" si="24"/>
        <v>0</v>
      </c>
      <c r="AE28" s="158">
        <f t="shared" si="24"/>
        <v>0</v>
      </c>
      <c r="AF28" s="158">
        <f t="shared" si="24"/>
        <v>0</v>
      </c>
      <c r="AG28" s="158">
        <f t="shared" si="24"/>
        <v>0</v>
      </c>
      <c r="AH28" s="158">
        <f t="shared" si="24"/>
        <v>0</v>
      </c>
      <c r="AI28" s="158">
        <f t="shared" si="24"/>
        <v>0</v>
      </c>
      <c r="AJ28" s="158">
        <f t="shared" si="24"/>
        <v>0</v>
      </c>
      <c r="AK28" s="158">
        <f t="shared" si="24"/>
        <v>0</v>
      </c>
      <c r="AL28" s="158">
        <f t="shared" si="24"/>
        <v>0</v>
      </c>
      <c r="AM28" s="158">
        <f t="shared" si="24"/>
        <v>0</v>
      </c>
      <c r="AN28" s="158">
        <f t="shared" si="24"/>
        <v>0</v>
      </c>
      <c r="AO28" s="158">
        <f t="shared" si="24"/>
        <v>0</v>
      </c>
      <c r="AP28" s="158">
        <f t="shared" ref="AP28:BU28" si="25" xml:space="preserve"> $F26 * AP27</f>
        <v>0</v>
      </c>
      <c r="AQ28" s="158">
        <f t="shared" si="25"/>
        <v>0</v>
      </c>
      <c r="AR28" s="158">
        <f t="shared" si="25"/>
        <v>0</v>
      </c>
      <c r="AS28" s="158">
        <f t="shared" si="25"/>
        <v>0</v>
      </c>
      <c r="AT28" s="158">
        <f t="shared" si="25"/>
        <v>0</v>
      </c>
      <c r="AU28" s="158">
        <f t="shared" si="25"/>
        <v>0</v>
      </c>
      <c r="AV28" s="158">
        <f t="shared" si="25"/>
        <v>0</v>
      </c>
      <c r="AW28" s="158">
        <f t="shared" si="25"/>
        <v>0</v>
      </c>
      <c r="AX28" s="158">
        <f t="shared" si="25"/>
        <v>0</v>
      </c>
      <c r="AY28" s="158">
        <f t="shared" si="25"/>
        <v>0</v>
      </c>
      <c r="AZ28" s="158">
        <f t="shared" si="25"/>
        <v>0</v>
      </c>
      <c r="BA28" s="158">
        <f t="shared" si="25"/>
        <v>0</v>
      </c>
      <c r="BB28" s="158">
        <f t="shared" si="25"/>
        <v>0</v>
      </c>
      <c r="BC28" s="158">
        <f t="shared" si="25"/>
        <v>0</v>
      </c>
      <c r="BD28" s="158">
        <f t="shared" si="25"/>
        <v>0</v>
      </c>
      <c r="BE28" s="158">
        <f t="shared" si="25"/>
        <v>0</v>
      </c>
      <c r="BF28" s="158">
        <f t="shared" si="25"/>
        <v>0</v>
      </c>
      <c r="BG28" s="158">
        <f t="shared" si="25"/>
        <v>0</v>
      </c>
      <c r="BH28" s="158">
        <f t="shared" si="25"/>
        <v>0</v>
      </c>
      <c r="BI28" s="158">
        <f t="shared" si="25"/>
        <v>0</v>
      </c>
      <c r="BJ28" s="158">
        <f t="shared" si="25"/>
        <v>0</v>
      </c>
      <c r="BK28" s="158">
        <f t="shared" si="25"/>
        <v>0</v>
      </c>
      <c r="BL28" s="158">
        <f t="shared" si="25"/>
        <v>0</v>
      </c>
      <c r="BM28" s="158">
        <f t="shared" si="25"/>
        <v>0</v>
      </c>
      <c r="BN28" s="158">
        <f t="shared" si="25"/>
        <v>0</v>
      </c>
      <c r="BO28" s="158">
        <f t="shared" si="25"/>
        <v>0</v>
      </c>
      <c r="BP28" s="158">
        <f t="shared" si="25"/>
        <v>0</v>
      </c>
      <c r="BQ28" s="158">
        <f t="shared" si="25"/>
        <v>0</v>
      </c>
      <c r="BR28" s="158">
        <f t="shared" si="25"/>
        <v>0</v>
      </c>
      <c r="BS28" s="158">
        <f t="shared" si="25"/>
        <v>0</v>
      </c>
      <c r="BT28" s="158">
        <f t="shared" si="25"/>
        <v>0</v>
      </c>
      <c r="BU28" s="158">
        <f t="shared" si="25"/>
        <v>0</v>
      </c>
      <c r="BV28" s="158">
        <f t="shared" ref="BV28:DA28" si="26" xml:space="preserve"> $F26 * BV27</f>
        <v>0</v>
      </c>
      <c r="BW28" s="158">
        <f t="shared" si="26"/>
        <v>0</v>
      </c>
      <c r="BX28" s="158">
        <f t="shared" si="26"/>
        <v>0</v>
      </c>
      <c r="BY28" s="158">
        <f t="shared" si="26"/>
        <v>0</v>
      </c>
      <c r="BZ28" s="158">
        <f t="shared" si="26"/>
        <v>0</v>
      </c>
      <c r="CA28" s="158">
        <f t="shared" si="26"/>
        <v>0</v>
      </c>
      <c r="CB28" s="158">
        <f t="shared" si="26"/>
        <v>0</v>
      </c>
      <c r="CC28" s="158">
        <f t="shared" si="26"/>
        <v>0</v>
      </c>
      <c r="CD28" s="158">
        <f t="shared" si="26"/>
        <v>0</v>
      </c>
      <c r="CE28" s="158">
        <f t="shared" si="26"/>
        <v>0</v>
      </c>
      <c r="CF28" s="158">
        <f t="shared" si="26"/>
        <v>0</v>
      </c>
      <c r="CG28" s="158">
        <f t="shared" si="26"/>
        <v>0</v>
      </c>
      <c r="CH28" s="158">
        <f t="shared" si="26"/>
        <v>0</v>
      </c>
      <c r="CI28" s="158">
        <f t="shared" si="26"/>
        <v>0</v>
      </c>
      <c r="CJ28" s="158">
        <f t="shared" si="26"/>
        <v>0</v>
      </c>
      <c r="CK28" s="158">
        <f t="shared" si="26"/>
        <v>0</v>
      </c>
      <c r="CL28" s="158">
        <f t="shared" si="26"/>
        <v>0</v>
      </c>
      <c r="CM28" s="158">
        <f t="shared" si="26"/>
        <v>0</v>
      </c>
      <c r="CN28" s="158">
        <f t="shared" si="26"/>
        <v>0</v>
      </c>
      <c r="CO28" s="158">
        <f t="shared" si="26"/>
        <v>0</v>
      </c>
      <c r="CP28" s="158">
        <f t="shared" si="26"/>
        <v>0</v>
      </c>
      <c r="CQ28" s="158">
        <f t="shared" si="26"/>
        <v>0</v>
      </c>
      <c r="CR28" s="158">
        <f t="shared" si="26"/>
        <v>0</v>
      </c>
      <c r="CS28" s="158">
        <f t="shared" si="26"/>
        <v>0</v>
      </c>
      <c r="CT28" s="158">
        <f t="shared" si="26"/>
        <v>0</v>
      </c>
      <c r="CU28" s="158">
        <f t="shared" si="26"/>
        <v>0</v>
      </c>
      <c r="CV28" s="158">
        <f t="shared" si="26"/>
        <v>0</v>
      </c>
      <c r="CW28" s="158">
        <f t="shared" si="26"/>
        <v>0</v>
      </c>
      <c r="CX28" s="158">
        <f t="shared" si="26"/>
        <v>0</v>
      </c>
      <c r="CY28" s="158">
        <f t="shared" si="26"/>
        <v>0</v>
      </c>
      <c r="CZ28" s="158">
        <f t="shared" si="26"/>
        <v>0</v>
      </c>
      <c r="DA28" s="158">
        <f t="shared" si="26"/>
        <v>0</v>
      </c>
      <c r="DB28" s="158">
        <f t="shared" ref="DB28:EG28" si="27" xml:space="preserve"> $F26 * DB27</f>
        <v>0</v>
      </c>
      <c r="DC28" s="158">
        <f t="shared" si="27"/>
        <v>0</v>
      </c>
      <c r="DD28" s="158">
        <f t="shared" si="27"/>
        <v>0</v>
      </c>
      <c r="DE28" s="158">
        <f t="shared" si="27"/>
        <v>0</v>
      </c>
      <c r="DF28" s="158">
        <f t="shared" si="27"/>
        <v>0</v>
      </c>
      <c r="DG28" s="158">
        <f t="shared" si="27"/>
        <v>0</v>
      </c>
      <c r="DH28" s="158">
        <f t="shared" si="27"/>
        <v>0</v>
      </c>
      <c r="DI28" s="158">
        <f t="shared" si="27"/>
        <v>0</v>
      </c>
      <c r="DJ28" s="158">
        <f t="shared" si="27"/>
        <v>0</v>
      </c>
      <c r="DK28" s="158">
        <f t="shared" si="27"/>
        <v>0</v>
      </c>
      <c r="DL28" s="158">
        <f t="shared" si="27"/>
        <v>0</v>
      </c>
      <c r="DM28" s="158">
        <f t="shared" si="27"/>
        <v>0</v>
      </c>
      <c r="DN28" s="158">
        <f t="shared" si="27"/>
        <v>0</v>
      </c>
      <c r="DO28" s="158">
        <f t="shared" si="27"/>
        <v>0</v>
      </c>
      <c r="DP28" s="158">
        <f t="shared" si="27"/>
        <v>0</v>
      </c>
      <c r="DQ28" s="158">
        <f t="shared" si="27"/>
        <v>0</v>
      </c>
      <c r="DR28" s="158">
        <f t="shared" si="27"/>
        <v>0</v>
      </c>
      <c r="DS28" s="158">
        <f t="shared" si="27"/>
        <v>0</v>
      </c>
      <c r="DT28" s="158">
        <f t="shared" si="27"/>
        <v>0</v>
      </c>
      <c r="DU28" s="158">
        <f t="shared" si="27"/>
        <v>0</v>
      </c>
      <c r="DV28" s="158">
        <f t="shared" si="27"/>
        <v>0</v>
      </c>
      <c r="DW28" s="158">
        <f t="shared" si="27"/>
        <v>0</v>
      </c>
      <c r="DX28" s="158">
        <f t="shared" si="27"/>
        <v>0</v>
      </c>
      <c r="DY28" s="158">
        <f t="shared" si="27"/>
        <v>0</v>
      </c>
      <c r="DZ28" s="158">
        <f t="shared" si="27"/>
        <v>0</v>
      </c>
      <c r="EA28" s="158">
        <f t="shared" si="27"/>
        <v>0</v>
      </c>
      <c r="EB28" s="158">
        <f t="shared" si="27"/>
        <v>0</v>
      </c>
      <c r="EC28" s="158">
        <f t="shared" si="27"/>
        <v>0</v>
      </c>
      <c r="ED28" s="158">
        <f t="shared" si="27"/>
        <v>0</v>
      </c>
      <c r="EE28" s="158">
        <f t="shared" si="27"/>
        <v>0</v>
      </c>
      <c r="EF28" s="158">
        <f t="shared" si="27"/>
        <v>0</v>
      </c>
      <c r="EG28" s="158">
        <f t="shared" si="27"/>
        <v>0</v>
      </c>
      <c r="EH28" s="158">
        <f t="shared" ref="EH28:FM28" si="28" xml:space="preserve"> $F26 * EH27</f>
        <v>0</v>
      </c>
      <c r="EI28" s="158">
        <f t="shared" si="28"/>
        <v>0</v>
      </c>
      <c r="EJ28" s="158">
        <f t="shared" si="28"/>
        <v>0</v>
      </c>
      <c r="EK28" s="158">
        <f t="shared" si="28"/>
        <v>0</v>
      </c>
      <c r="EL28" s="158">
        <f t="shared" si="28"/>
        <v>0</v>
      </c>
      <c r="EM28" s="158">
        <f t="shared" si="28"/>
        <v>0</v>
      </c>
      <c r="EN28" s="158">
        <f t="shared" si="28"/>
        <v>0</v>
      </c>
      <c r="EO28" s="158">
        <f t="shared" si="28"/>
        <v>0</v>
      </c>
      <c r="EP28" s="158">
        <f t="shared" si="28"/>
        <v>0</v>
      </c>
      <c r="EQ28" s="158">
        <f t="shared" si="28"/>
        <v>0</v>
      </c>
      <c r="ER28" s="158">
        <f t="shared" si="28"/>
        <v>0</v>
      </c>
      <c r="ES28" s="158">
        <f t="shared" si="28"/>
        <v>0</v>
      </c>
      <c r="ET28" s="158">
        <f t="shared" si="28"/>
        <v>0</v>
      </c>
      <c r="EU28" s="158">
        <f t="shared" si="28"/>
        <v>0</v>
      </c>
      <c r="EV28" s="158">
        <f t="shared" si="28"/>
        <v>0</v>
      </c>
      <c r="EW28" s="158">
        <f t="shared" si="28"/>
        <v>0</v>
      </c>
      <c r="EX28" s="158">
        <f t="shared" si="28"/>
        <v>0</v>
      </c>
      <c r="EY28" s="158">
        <f t="shared" si="28"/>
        <v>0</v>
      </c>
      <c r="EZ28" s="158">
        <f t="shared" si="28"/>
        <v>0</v>
      </c>
      <c r="FA28" s="158">
        <f t="shared" si="28"/>
        <v>0</v>
      </c>
      <c r="FB28" s="158">
        <f t="shared" si="28"/>
        <v>0</v>
      </c>
      <c r="FC28" s="158">
        <f t="shared" si="28"/>
        <v>0</v>
      </c>
      <c r="FD28" s="158">
        <f t="shared" si="28"/>
        <v>0</v>
      </c>
      <c r="FE28" s="158">
        <f t="shared" si="28"/>
        <v>0</v>
      </c>
      <c r="FF28" s="158">
        <f t="shared" si="28"/>
        <v>0</v>
      </c>
      <c r="FG28" s="158">
        <f t="shared" si="28"/>
        <v>0</v>
      </c>
      <c r="FH28" s="158">
        <f t="shared" si="28"/>
        <v>0</v>
      </c>
      <c r="FI28" s="158">
        <f t="shared" si="28"/>
        <v>0</v>
      </c>
      <c r="FJ28" s="158">
        <f t="shared" si="28"/>
        <v>0</v>
      </c>
      <c r="FK28" s="158">
        <f t="shared" si="28"/>
        <v>0</v>
      </c>
      <c r="FL28" s="158">
        <f t="shared" si="28"/>
        <v>0</v>
      </c>
      <c r="FM28" s="158">
        <f t="shared" si="28"/>
        <v>0</v>
      </c>
      <c r="FN28" s="158">
        <f t="shared" ref="FN28:GJ28" si="29" xml:space="preserve"> $F26 * FN27</f>
        <v>0</v>
      </c>
      <c r="FO28" s="158">
        <f t="shared" si="29"/>
        <v>0</v>
      </c>
      <c r="FP28" s="158">
        <f t="shared" si="29"/>
        <v>0</v>
      </c>
      <c r="FQ28" s="158">
        <f t="shared" si="29"/>
        <v>0</v>
      </c>
      <c r="FR28" s="158">
        <f t="shared" si="29"/>
        <v>0</v>
      </c>
      <c r="FS28" s="158">
        <f t="shared" si="29"/>
        <v>0</v>
      </c>
      <c r="FT28" s="158">
        <f t="shared" si="29"/>
        <v>0</v>
      </c>
      <c r="FU28" s="158">
        <f t="shared" si="29"/>
        <v>0</v>
      </c>
      <c r="FV28" s="158">
        <f t="shared" si="29"/>
        <v>0</v>
      </c>
      <c r="FW28" s="158">
        <f t="shared" si="29"/>
        <v>0</v>
      </c>
      <c r="FX28" s="158">
        <f t="shared" si="29"/>
        <v>0</v>
      </c>
      <c r="FY28" s="158">
        <f t="shared" si="29"/>
        <v>0</v>
      </c>
      <c r="FZ28" s="158">
        <f t="shared" si="29"/>
        <v>0</v>
      </c>
      <c r="GA28" s="158">
        <f t="shared" si="29"/>
        <v>0</v>
      </c>
      <c r="GB28" s="158">
        <f t="shared" si="29"/>
        <v>0</v>
      </c>
      <c r="GC28" s="158">
        <f t="shared" si="29"/>
        <v>0</v>
      </c>
      <c r="GD28" s="158">
        <f t="shared" si="29"/>
        <v>0</v>
      </c>
      <c r="GE28" s="158">
        <f t="shared" si="29"/>
        <v>0</v>
      </c>
      <c r="GF28" s="158">
        <f t="shared" si="29"/>
        <v>0</v>
      </c>
      <c r="GG28" s="158">
        <f t="shared" si="29"/>
        <v>0</v>
      </c>
      <c r="GH28" s="158">
        <f t="shared" si="29"/>
        <v>0</v>
      </c>
      <c r="GI28" s="158">
        <f t="shared" si="29"/>
        <v>0</v>
      </c>
      <c r="GJ28" s="158">
        <f t="shared" si="29"/>
        <v>0</v>
      </c>
    </row>
    <row r="29" spans="1:192" outlineLevel="1" x14ac:dyDescent="0.35"/>
    <row r="30" spans="1:192" outlineLevel="1" x14ac:dyDescent="0.35">
      <c r="B30" s="13" t="s">
        <v>166</v>
      </c>
    </row>
    <row r="31" spans="1:192" s="523" customFormat="1" outlineLevel="2" x14ac:dyDescent="0.35">
      <c r="A31" s="578"/>
      <c r="B31" s="578"/>
      <c r="C31" s="579"/>
      <c r="D31" s="580"/>
      <c r="E31" s="581" t="str">
        <f xml:space="preserve"> InpC!E$34</f>
        <v>Development costs - base amount</v>
      </c>
      <c r="F31" s="581">
        <f xml:space="preserve"> InpC!F$34</f>
        <v>2200</v>
      </c>
      <c r="G31" s="581" t="str">
        <f xml:space="preserve"> InpC!G$34</f>
        <v>$ 000s</v>
      </c>
      <c r="H31" s="582"/>
      <c r="I31" s="583"/>
      <c r="J31" s="584"/>
      <c r="K31" s="565"/>
      <c r="L31" s="565"/>
      <c r="M31" s="565"/>
      <c r="N31" s="565"/>
      <c r="O31" s="565"/>
      <c r="P31" s="565"/>
      <c r="Q31" s="565"/>
      <c r="R31" s="565"/>
      <c r="S31" s="565"/>
      <c r="T31" s="565"/>
      <c r="U31" s="565"/>
      <c r="V31" s="565"/>
      <c r="W31" s="565"/>
      <c r="X31" s="565"/>
      <c r="Y31" s="565"/>
      <c r="Z31" s="565"/>
      <c r="AA31" s="565"/>
      <c r="AB31" s="565"/>
      <c r="AC31" s="565"/>
      <c r="AD31" s="565"/>
      <c r="AE31" s="565"/>
      <c r="AF31" s="565"/>
      <c r="AG31" s="565"/>
      <c r="AH31" s="565"/>
      <c r="AI31" s="565"/>
      <c r="AJ31" s="565"/>
      <c r="AK31" s="565"/>
      <c r="AL31" s="565"/>
      <c r="AM31" s="565"/>
      <c r="AN31" s="565"/>
      <c r="AO31" s="565"/>
      <c r="AP31" s="565"/>
      <c r="AQ31" s="565"/>
      <c r="AR31" s="565"/>
      <c r="AS31" s="565"/>
      <c r="AT31" s="565"/>
      <c r="AU31" s="565"/>
      <c r="AV31" s="565"/>
      <c r="AW31" s="565"/>
      <c r="AX31" s="565"/>
      <c r="AY31" s="565"/>
      <c r="AZ31" s="565"/>
      <c r="BA31" s="565"/>
      <c r="BB31" s="565"/>
      <c r="BC31" s="565"/>
      <c r="BD31" s="565"/>
      <c r="BE31" s="565"/>
      <c r="BF31" s="565"/>
      <c r="BG31" s="565"/>
      <c r="BH31" s="565"/>
      <c r="BI31" s="565"/>
      <c r="BJ31" s="565"/>
      <c r="BK31" s="565"/>
      <c r="BL31" s="565"/>
      <c r="BM31" s="565"/>
      <c r="BN31" s="565"/>
      <c r="BO31" s="565"/>
      <c r="BP31" s="565"/>
      <c r="BQ31" s="565"/>
      <c r="BR31" s="565"/>
      <c r="BS31" s="565"/>
      <c r="BT31" s="565"/>
      <c r="BU31" s="565"/>
      <c r="BV31" s="565"/>
      <c r="BW31" s="565"/>
      <c r="BX31" s="565"/>
      <c r="BY31" s="565"/>
      <c r="BZ31" s="565"/>
      <c r="CA31" s="565"/>
      <c r="CB31" s="565"/>
      <c r="CC31" s="565"/>
      <c r="CD31" s="565"/>
      <c r="CE31" s="565"/>
      <c r="CF31" s="565"/>
      <c r="CG31" s="565"/>
      <c r="CH31" s="565"/>
      <c r="CI31" s="565"/>
      <c r="CJ31" s="565"/>
      <c r="CK31" s="565"/>
      <c r="CL31" s="565"/>
      <c r="CM31" s="565"/>
      <c r="CN31" s="565"/>
      <c r="CO31" s="565"/>
      <c r="CP31" s="565"/>
      <c r="CQ31" s="565"/>
      <c r="CR31" s="565"/>
      <c r="CS31" s="565"/>
      <c r="CT31" s="565"/>
      <c r="CU31" s="565"/>
      <c r="CV31" s="565"/>
      <c r="CW31" s="565"/>
      <c r="CX31" s="565"/>
      <c r="CY31" s="565"/>
      <c r="CZ31" s="565"/>
      <c r="DA31" s="565"/>
      <c r="DB31" s="565"/>
      <c r="DC31" s="565"/>
      <c r="DD31" s="565"/>
      <c r="DE31" s="565"/>
      <c r="DF31" s="565"/>
      <c r="DG31" s="565"/>
      <c r="DH31" s="565"/>
      <c r="DI31" s="565"/>
      <c r="DJ31" s="565"/>
      <c r="DK31" s="565"/>
      <c r="DL31" s="565"/>
      <c r="DM31" s="565"/>
      <c r="DN31" s="565"/>
      <c r="DO31" s="565"/>
      <c r="DP31" s="565"/>
      <c r="DQ31" s="565"/>
      <c r="DR31" s="565"/>
      <c r="DS31" s="565"/>
      <c r="DT31" s="565"/>
      <c r="DU31" s="565"/>
      <c r="DV31" s="565"/>
      <c r="DW31" s="565"/>
      <c r="DX31" s="565"/>
      <c r="DY31" s="565"/>
      <c r="DZ31" s="565"/>
      <c r="EA31" s="565"/>
      <c r="EB31" s="565"/>
      <c r="EC31" s="565"/>
      <c r="ED31" s="565"/>
      <c r="EE31" s="565"/>
      <c r="EF31" s="565"/>
      <c r="EG31" s="565"/>
      <c r="EH31" s="565"/>
      <c r="EI31" s="565"/>
      <c r="EJ31" s="565"/>
      <c r="EK31" s="565"/>
      <c r="EL31" s="565"/>
      <c r="EM31" s="565"/>
      <c r="EN31" s="565"/>
      <c r="EO31" s="565"/>
      <c r="EP31" s="565"/>
      <c r="EQ31" s="565"/>
      <c r="ER31" s="565"/>
      <c r="ES31" s="565"/>
      <c r="ET31" s="565"/>
      <c r="EU31" s="565"/>
      <c r="EV31" s="565"/>
      <c r="EW31" s="565"/>
      <c r="EX31" s="565"/>
      <c r="EY31" s="565"/>
      <c r="EZ31" s="565"/>
      <c r="FA31" s="565"/>
      <c r="FB31" s="565"/>
      <c r="FC31" s="565"/>
      <c r="FD31" s="565"/>
      <c r="FE31" s="565"/>
      <c r="FF31" s="565"/>
      <c r="FG31" s="565"/>
      <c r="FH31" s="565"/>
      <c r="FI31" s="565"/>
      <c r="FJ31" s="565"/>
      <c r="FK31" s="565"/>
      <c r="FL31" s="565"/>
      <c r="FM31" s="565"/>
      <c r="FN31" s="565"/>
      <c r="FO31" s="565"/>
      <c r="FP31" s="565"/>
      <c r="FQ31" s="565"/>
      <c r="FR31" s="565"/>
      <c r="FS31" s="565"/>
      <c r="FT31" s="565"/>
      <c r="FU31" s="565"/>
      <c r="FV31" s="565"/>
      <c r="FW31" s="565"/>
      <c r="FX31" s="565"/>
      <c r="FY31" s="565"/>
      <c r="FZ31" s="565"/>
      <c r="GA31" s="565"/>
      <c r="GB31" s="565"/>
      <c r="GC31" s="565"/>
      <c r="GD31" s="565"/>
      <c r="GE31" s="565"/>
      <c r="GF31" s="565"/>
      <c r="GG31" s="565"/>
      <c r="GH31" s="565"/>
      <c r="GI31" s="565"/>
      <c r="GJ31" s="565"/>
    </row>
    <row r="32" spans="1:192" outlineLevel="2" x14ac:dyDescent="0.35">
      <c r="E32" s="157" t="str">
        <f xml:space="preserve"> Time!E$52</f>
        <v>Financial close date flag</v>
      </c>
      <c r="F32" s="157">
        <f xml:space="preserve"> Time!F$52</f>
        <v>0</v>
      </c>
      <c r="G32" s="157" t="str">
        <f xml:space="preserve"> Time!G$52</f>
        <v>flag</v>
      </c>
      <c r="H32" s="157">
        <f xml:space="preserve"> Time!H$52</f>
        <v>1</v>
      </c>
      <c r="I32" s="157">
        <f xml:space="preserve"> Time!I$52</f>
        <v>0</v>
      </c>
      <c r="J32" s="157">
        <f xml:space="preserve"> Time!J$52</f>
        <v>0</v>
      </c>
      <c r="K32" s="157">
        <f xml:space="preserve"> Time!K$52</f>
        <v>0</v>
      </c>
      <c r="L32" s="157">
        <f xml:space="preserve"> Time!L$52</f>
        <v>0</v>
      </c>
      <c r="M32" s="157">
        <f xml:space="preserve"> Time!M$52</f>
        <v>0</v>
      </c>
      <c r="N32" s="157">
        <f xml:space="preserve"> Time!N$52</f>
        <v>0</v>
      </c>
      <c r="O32" s="157">
        <f xml:space="preserve"> Time!O$52</f>
        <v>1</v>
      </c>
      <c r="P32" s="157">
        <f xml:space="preserve"> Time!P$52</f>
        <v>0</v>
      </c>
      <c r="Q32" s="157">
        <f xml:space="preserve"> Time!Q$52</f>
        <v>0</v>
      </c>
      <c r="R32" s="157">
        <f xml:space="preserve"> Time!R$52</f>
        <v>0</v>
      </c>
      <c r="S32" s="157">
        <f xml:space="preserve"> Time!S$52</f>
        <v>0</v>
      </c>
      <c r="T32" s="157">
        <f xml:space="preserve"> Time!T$52</f>
        <v>0</v>
      </c>
      <c r="U32" s="157">
        <f xml:space="preserve"> Time!U$52</f>
        <v>0</v>
      </c>
      <c r="V32" s="157">
        <f xml:space="preserve"> Time!V$52</f>
        <v>0</v>
      </c>
      <c r="W32" s="157">
        <f xml:space="preserve"> Time!W$52</f>
        <v>0</v>
      </c>
      <c r="X32" s="157">
        <f xml:space="preserve"> Time!X$52</f>
        <v>0</v>
      </c>
      <c r="Y32" s="157">
        <f xml:space="preserve"> Time!Y$52</f>
        <v>0</v>
      </c>
      <c r="Z32" s="157">
        <f xml:space="preserve"> Time!Z$52</f>
        <v>0</v>
      </c>
      <c r="AA32" s="157">
        <f xml:space="preserve"> Time!AA$52</f>
        <v>0</v>
      </c>
      <c r="AB32" s="157">
        <f xml:space="preserve"> Time!AB$52</f>
        <v>0</v>
      </c>
      <c r="AC32" s="157">
        <f xml:space="preserve"> Time!AC$52</f>
        <v>0</v>
      </c>
      <c r="AD32" s="157">
        <f xml:space="preserve"> Time!AD$52</f>
        <v>0</v>
      </c>
      <c r="AE32" s="157">
        <f xml:space="preserve"> Time!AE$52</f>
        <v>0</v>
      </c>
      <c r="AF32" s="157">
        <f xml:space="preserve"> Time!AF$52</f>
        <v>0</v>
      </c>
      <c r="AG32" s="157">
        <f xml:space="preserve"> Time!AG$52</f>
        <v>0</v>
      </c>
      <c r="AH32" s="157">
        <f xml:space="preserve"> Time!AH$52</f>
        <v>0</v>
      </c>
      <c r="AI32" s="157">
        <f xml:space="preserve"> Time!AI$52</f>
        <v>0</v>
      </c>
      <c r="AJ32" s="157">
        <f xml:space="preserve"> Time!AJ$52</f>
        <v>0</v>
      </c>
      <c r="AK32" s="157">
        <f xml:space="preserve"> Time!AK$52</f>
        <v>0</v>
      </c>
      <c r="AL32" s="157">
        <f xml:space="preserve"> Time!AL$52</f>
        <v>0</v>
      </c>
      <c r="AM32" s="157">
        <f xml:space="preserve"> Time!AM$52</f>
        <v>0</v>
      </c>
      <c r="AN32" s="157">
        <f xml:space="preserve"> Time!AN$52</f>
        <v>0</v>
      </c>
      <c r="AO32" s="157">
        <f xml:space="preserve"> Time!AO$52</f>
        <v>0</v>
      </c>
      <c r="AP32" s="157">
        <f xml:space="preserve"> Time!AP$52</f>
        <v>0</v>
      </c>
      <c r="AQ32" s="157">
        <f xml:space="preserve"> Time!AQ$52</f>
        <v>0</v>
      </c>
      <c r="AR32" s="157">
        <f xml:space="preserve"> Time!AR$52</f>
        <v>0</v>
      </c>
      <c r="AS32" s="157">
        <f xml:space="preserve"> Time!AS$52</f>
        <v>0</v>
      </c>
      <c r="AT32" s="157">
        <f xml:space="preserve"> Time!AT$52</f>
        <v>0</v>
      </c>
      <c r="AU32" s="157">
        <f xml:space="preserve"> Time!AU$52</f>
        <v>0</v>
      </c>
      <c r="AV32" s="157">
        <f xml:space="preserve"> Time!AV$52</f>
        <v>0</v>
      </c>
      <c r="AW32" s="157">
        <f xml:space="preserve"> Time!AW$52</f>
        <v>0</v>
      </c>
      <c r="AX32" s="157">
        <f xml:space="preserve"> Time!AX$52</f>
        <v>0</v>
      </c>
      <c r="AY32" s="157">
        <f xml:space="preserve"> Time!AY$52</f>
        <v>0</v>
      </c>
      <c r="AZ32" s="157">
        <f xml:space="preserve"> Time!AZ$52</f>
        <v>0</v>
      </c>
      <c r="BA32" s="157">
        <f xml:space="preserve"> Time!BA$52</f>
        <v>0</v>
      </c>
      <c r="BB32" s="157">
        <f xml:space="preserve"> Time!BB$52</f>
        <v>0</v>
      </c>
      <c r="BC32" s="157">
        <f xml:space="preserve"> Time!BC$52</f>
        <v>0</v>
      </c>
      <c r="BD32" s="157">
        <f xml:space="preserve"> Time!BD$52</f>
        <v>0</v>
      </c>
      <c r="BE32" s="157">
        <f xml:space="preserve"> Time!BE$52</f>
        <v>0</v>
      </c>
      <c r="BF32" s="157">
        <f xml:space="preserve"> Time!BF$52</f>
        <v>0</v>
      </c>
      <c r="BG32" s="157">
        <f xml:space="preserve"> Time!BG$52</f>
        <v>0</v>
      </c>
      <c r="BH32" s="157">
        <f xml:space="preserve"> Time!BH$52</f>
        <v>0</v>
      </c>
      <c r="BI32" s="157">
        <f xml:space="preserve"> Time!BI$52</f>
        <v>0</v>
      </c>
      <c r="BJ32" s="157">
        <f xml:space="preserve"> Time!BJ$52</f>
        <v>0</v>
      </c>
      <c r="BK32" s="157">
        <f xml:space="preserve"> Time!BK$52</f>
        <v>0</v>
      </c>
      <c r="BL32" s="157">
        <f xml:space="preserve"> Time!BL$52</f>
        <v>0</v>
      </c>
      <c r="BM32" s="157">
        <f xml:space="preserve"> Time!BM$52</f>
        <v>0</v>
      </c>
      <c r="BN32" s="157">
        <f xml:space="preserve"> Time!BN$52</f>
        <v>0</v>
      </c>
      <c r="BO32" s="157">
        <f xml:space="preserve"> Time!BO$52</f>
        <v>0</v>
      </c>
      <c r="BP32" s="157">
        <f xml:space="preserve"> Time!BP$52</f>
        <v>0</v>
      </c>
      <c r="BQ32" s="157">
        <f xml:space="preserve"> Time!BQ$52</f>
        <v>0</v>
      </c>
      <c r="BR32" s="157">
        <f xml:space="preserve"> Time!BR$52</f>
        <v>0</v>
      </c>
      <c r="BS32" s="157">
        <f xml:space="preserve"> Time!BS$52</f>
        <v>0</v>
      </c>
      <c r="BT32" s="157">
        <f xml:space="preserve"> Time!BT$52</f>
        <v>0</v>
      </c>
      <c r="BU32" s="157">
        <f xml:space="preserve"> Time!BU$52</f>
        <v>0</v>
      </c>
      <c r="BV32" s="157">
        <f xml:space="preserve"> Time!BV$52</f>
        <v>0</v>
      </c>
      <c r="BW32" s="157">
        <f xml:space="preserve"> Time!BW$52</f>
        <v>0</v>
      </c>
      <c r="BX32" s="157">
        <f xml:space="preserve"> Time!BX$52</f>
        <v>0</v>
      </c>
      <c r="BY32" s="157">
        <f xml:space="preserve"> Time!BY$52</f>
        <v>0</v>
      </c>
      <c r="BZ32" s="157">
        <f xml:space="preserve"> Time!BZ$52</f>
        <v>0</v>
      </c>
      <c r="CA32" s="157">
        <f xml:space="preserve"> Time!CA$52</f>
        <v>0</v>
      </c>
      <c r="CB32" s="157">
        <f xml:space="preserve"> Time!CB$52</f>
        <v>0</v>
      </c>
      <c r="CC32" s="157">
        <f xml:space="preserve"> Time!CC$52</f>
        <v>0</v>
      </c>
      <c r="CD32" s="157">
        <f xml:space="preserve"> Time!CD$52</f>
        <v>0</v>
      </c>
      <c r="CE32" s="157">
        <f xml:space="preserve"> Time!CE$52</f>
        <v>0</v>
      </c>
      <c r="CF32" s="157">
        <f xml:space="preserve"> Time!CF$52</f>
        <v>0</v>
      </c>
      <c r="CG32" s="157">
        <f xml:space="preserve"> Time!CG$52</f>
        <v>0</v>
      </c>
      <c r="CH32" s="157">
        <f xml:space="preserve"> Time!CH$52</f>
        <v>0</v>
      </c>
      <c r="CI32" s="157">
        <f xml:space="preserve"> Time!CI$52</f>
        <v>0</v>
      </c>
      <c r="CJ32" s="157">
        <f xml:space="preserve"> Time!CJ$52</f>
        <v>0</v>
      </c>
      <c r="CK32" s="157">
        <f xml:space="preserve"> Time!CK$52</f>
        <v>0</v>
      </c>
      <c r="CL32" s="157">
        <f xml:space="preserve"> Time!CL$52</f>
        <v>0</v>
      </c>
      <c r="CM32" s="157">
        <f xml:space="preserve"> Time!CM$52</f>
        <v>0</v>
      </c>
      <c r="CN32" s="157">
        <f xml:space="preserve"> Time!CN$52</f>
        <v>0</v>
      </c>
      <c r="CO32" s="157">
        <f xml:space="preserve"> Time!CO$52</f>
        <v>0</v>
      </c>
      <c r="CP32" s="157">
        <f xml:space="preserve"> Time!CP$52</f>
        <v>0</v>
      </c>
      <c r="CQ32" s="157">
        <f xml:space="preserve"> Time!CQ$52</f>
        <v>0</v>
      </c>
      <c r="CR32" s="157">
        <f xml:space="preserve"> Time!CR$52</f>
        <v>0</v>
      </c>
      <c r="CS32" s="157">
        <f xml:space="preserve"> Time!CS$52</f>
        <v>0</v>
      </c>
      <c r="CT32" s="157">
        <f xml:space="preserve"> Time!CT$52</f>
        <v>0</v>
      </c>
      <c r="CU32" s="157">
        <f xml:space="preserve"> Time!CU$52</f>
        <v>0</v>
      </c>
      <c r="CV32" s="157">
        <f xml:space="preserve"> Time!CV$52</f>
        <v>0</v>
      </c>
      <c r="CW32" s="157">
        <f xml:space="preserve"> Time!CW$52</f>
        <v>0</v>
      </c>
      <c r="CX32" s="157">
        <f xml:space="preserve"> Time!CX$52</f>
        <v>0</v>
      </c>
      <c r="CY32" s="157">
        <f xml:space="preserve"> Time!CY$52</f>
        <v>0</v>
      </c>
      <c r="CZ32" s="157">
        <f xml:space="preserve"> Time!CZ$52</f>
        <v>0</v>
      </c>
      <c r="DA32" s="157">
        <f xml:space="preserve"> Time!DA$52</f>
        <v>0</v>
      </c>
      <c r="DB32" s="157">
        <f xml:space="preserve"> Time!DB$52</f>
        <v>0</v>
      </c>
      <c r="DC32" s="157">
        <f xml:space="preserve"> Time!DC$52</f>
        <v>0</v>
      </c>
      <c r="DD32" s="157">
        <f xml:space="preserve"> Time!DD$52</f>
        <v>0</v>
      </c>
      <c r="DE32" s="157">
        <f xml:space="preserve"> Time!DE$52</f>
        <v>0</v>
      </c>
      <c r="DF32" s="157">
        <f xml:space="preserve"> Time!DF$52</f>
        <v>0</v>
      </c>
      <c r="DG32" s="157">
        <f xml:space="preserve"> Time!DG$52</f>
        <v>0</v>
      </c>
      <c r="DH32" s="157">
        <f xml:space="preserve"> Time!DH$52</f>
        <v>0</v>
      </c>
      <c r="DI32" s="157">
        <f xml:space="preserve"> Time!DI$52</f>
        <v>0</v>
      </c>
      <c r="DJ32" s="157">
        <f xml:space="preserve"> Time!DJ$52</f>
        <v>0</v>
      </c>
      <c r="DK32" s="157">
        <f xml:space="preserve"> Time!DK$52</f>
        <v>0</v>
      </c>
      <c r="DL32" s="157">
        <f xml:space="preserve"> Time!DL$52</f>
        <v>0</v>
      </c>
      <c r="DM32" s="157">
        <f xml:space="preserve"> Time!DM$52</f>
        <v>0</v>
      </c>
      <c r="DN32" s="157">
        <f xml:space="preserve"> Time!DN$52</f>
        <v>0</v>
      </c>
      <c r="DO32" s="157">
        <f xml:space="preserve"> Time!DO$52</f>
        <v>0</v>
      </c>
      <c r="DP32" s="157">
        <f xml:space="preserve"> Time!DP$52</f>
        <v>0</v>
      </c>
      <c r="DQ32" s="157">
        <f xml:space="preserve"> Time!DQ$52</f>
        <v>0</v>
      </c>
      <c r="DR32" s="157">
        <f xml:space="preserve"> Time!DR$52</f>
        <v>0</v>
      </c>
      <c r="DS32" s="157">
        <f xml:space="preserve"> Time!DS$52</f>
        <v>0</v>
      </c>
      <c r="DT32" s="157">
        <f xml:space="preserve"> Time!DT$52</f>
        <v>0</v>
      </c>
      <c r="DU32" s="157">
        <f xml:space="preserve"> Time!DU$52</f>
        <v>0</v>
      </c>
      <c r="DV32" s="157">
        <f xml:space="preserve"> Time!DV$52</f>
        <v>0</v>
      </c>
      <c r="DW32" s="157">
        <f xml:space="preserve"> Time!DW$52</f>
        <v>0</v>
      </c>
      <c r="DX32" s="157">
        <f xml:space="preserve"> Time!DX$52</f>
        <v>0</v>
      </c>
      <c r="DY32" s="157">
        <f xml:space="preserve"> Time!DY$52</f>
        <v>0</v>
      </c>
      <c r="DZ32" s="157">
        <f xml:space="preserve"> Time!DZ$52</f>
        <v>0</v>
      </c>
      <c r="EA32" s="157">
        <f xml:space="preserve"> Time!EA$52</f>
        <v>0</v>
      </c>
      <c r="EB32" s="157">
        <f xml:space="preserve"> Time!EB$52</f>
        <v>0</v>
      </c>
      <c r="EC32" s="157">
        <f xml:space="preserve"> Time!EC$52</f>
        <v>0</v>
      </c>
      <c r="ED32" s="157">
        <f xml:space="preserve"> Time!ED$52</f>
        <v>0</v>
      </c>
      <c r="EE32" s="157">
        <f xml:space="preserve"> Time!EE$52</f>
        <v>0</v>
      </c>
      <c r="EF32" s="157">
        <f xml:space="preserve"> Time!EF$52</f>
        <v>0</v>
      </c>
      <c r="EG32" s="157">
        <f xml:space="preserve"> Time!EG$52</f>
        <v>0</v>
      </c>
      <c r="EH32" s="157">
        <f xml:space="preserve"> Time!EH$52</f>
        <v>0</v>
      </c>
      <c r="EI32" s="157">
        <f xml:space="preserve"> Time!EI$52</f>
        <v>0</v>
      </c>
      <c r="EJ32" s="157">
        <f xml:space="preserve"> Time!EJ$52</f>
        <v>0</v>
      </c>
      <c r="EK32" s="157">
        <f xml:space="preserve"> Time!EK$52</f>
        <v>0</v>
      </c>
      <c r="EL32" s="157">
        <f xml:space="preserve"> Time!EL$52</f>
        <v>0</v>
      </c>
      <c r="EM32" s="157">
        <f xml:space="preserve"> Time!EM$52</f>
        <v>0</v>
      </c>
      <c r="EN32" s="157">
        <f xml:space="preserve"> Time!EN$52</f>
        <v>0</v>
      </c>
      <c r="EO32" s="157">
        <f xml:space="preserve"> Time!EO$52</f>
        <v>0</v>
      </c>
      <c r="EP32" s="157">
        <f xml:space="preserve"> Time!EP$52</f>
        <v>0</v>
      </c>
      <c r="EQ32" s="157">
        <f xml:space="preserve"> Time!EQ$52</f>
        <v>0</v>
      </c>
      <c r="ER32" s="157">
        <f xml:space="preserve"> Time!ER$52</f>
        <v>0</v>
      </c>
      <c r="ES32" s="157">
        <f xml:space="preserve"> Time!ES$52</f>
        <v>0</v>
      </c>
      <c r="ET32" s="157">
        <f xml:space="preserve"> Time!ET$52</f>
        <v>0</v>
      </c>
      <c r="EU32" s="157">
        <f xml:space="preserve"> Time!EU$52</f>
        <v>0</v>
      </c>
      <c r="EV32" s="157">
        <f xml:space="preserve"> Time!EV$52</f>
        <v>0</v>
      </c>
      <c r="EW32" s="157">
        <f xml:space="preserve"> Time!EW$52</f>
        <v>0</v>
      </c>
      <c r="EX32" s="157">
        <f xml:space="preserve"> Time!EX$52</f>
        <v>0</v>
      </c>
      <c r="EY32" s="157">
        <f xml:space="preserve"> Time!EY$52</f>
        <v>0</v>
      </c>
      <c r="EZ32" s="157">
        <f xml:space="preserve"> Time!EZ$52</f>
        <v>0</v>
      </c>
      <c r="FA32" s="157">
        <f xml:space="preserve"> Time!FA$52</f>
        <v>0</v>
      </c>
      <c r="FB32" s="157">
        <f xml:space="preserve"> Time!FB$52</f>
        <v>0</v>
      </c>
      <c r="FC32" s="157">
        <f xml:space="preserve"> Time!FC$52</f>
        <v>0</v>
      </c>
      <c r="FD32" s="157">
        <f xml:space="preserve"> Time!FD$52</f>
        <v>0</v>
      </c>
      <c r="FE32" s="157">
        <f xml:space="preserve"> Time!FE$52</f>
        <v>0</v>
      </c>
      <c r="FF32" s="157">
        <f xml:space="preserve"> Time!FF$52</f>
        <v>0</v>
      </c>
      <c r="FG32" s="157">
        <f xml:space="preserve"> Time!FG$52</f>
        <v>0</v>
      </c>
      <c r="FH32" s="157">
        <f xml:space="preserve"> Time!FH$52</f>
        <v>0</v>
      </c>
      <c r="FI32" s="157">
        <f xml:space="preserve"> Time!FI$52</f>
        <v>0</v>
      </c>
      <c r="FJ32" s="157">
        <f xml:space="preserve"> Time!FJ$52</f>
        <v>0</v>
      </c>
      <c r="FK32" s="157">
        <f xml:space="preserve"> Time!FK$52</f>
        <v>0</v>
      </c>
      <c r="FL32" s="157">
        <f xml:space="preserve"> Time!FL$52</f>
        <v>0</v>
      </c>
      <c r="FM32" s="157">
        <f xml:space="preserve"> Time!FM$52</f>
        <v>0</v>
      </c>
      <c r="FN32" s="157">
        <f xml:space="preserve"> Time!FN$52</f>
        <v>0</v>
      </c>
      <c r="FO32" s="157">
        <f xml:space="preserve"> Time!FO$52</f>
        <v>0</v>
      </c>
      <c r="FP32" s="157">
        <f xml:space="preserve"> Time!FP$52</f>
        <v>0</v>
      </c>
      <c r="FQ32" s="157">
        <f xml:space="preserve"> Time!FQ$52</f>
        <v>0</v>
      </c>
      <c r="FR32" s="157">
        <f xml:space="preserve"> Time!FR$52</f>
        <v>0</v>
      </c>
      <c r="FS32" s="157">
        <f xml:space="preserve"> Time!FS$52</f>
        <v>0</v>
      </c>
      <c r="FT32" s="157">
        <f xml:space="preserve"> Time!FT$52</f>
        <v>0</v>
      </c>
      <c r="FU32" s="157">
        <f xml:space="preserve"> Time!FU$52</f>
        <v>0</v>
      </c>
      <c r="FV32" s="157">
        <f xml:space="preserve"> Time!FV$52</f>
        <v>0</v>
      </c>
      <c r="FW32" s="157">
        <f xml:space="preserve"> Time!FW$52</f>
        <v>0</v>
      </c>
      <c r="FX32" s="157">
        <f xml:space="preserve"> Time!FX$52</f>
        <v>0</v>
      </c>
      <c r="FY32" s="157">
        <f xml:space="preserve"> Time!FY$52</f>
        <v>0</v>
      </c>
      <c r="FZ32" s="157">
        <f xml:space="preserve"> Time!FZ$52</f>
        <v>0</v>
      </c>
      <c r="GA32" s="157">
        <f xml:space="preserve"> Time!GA$52</f>
        <v>0</v>
      </c>
      <c r="GB32" s="157">
        <f xml:space="preserve"> Time!GB$52</f>
        <v>0</v>
      </c>
      <c r="GC32" s="157">
        <f xml:space="preserve"> Time!GC$52</f>
        <v>0</v>
      </c>
      <c r="GD32" s="157">
        <f xml:space="preserve"> Time!GD$52</f>
        <v>0</v>
      </c>
      <c r="GE32" s="157">
        <f xml:space="preserve"> Time!GE$52</f>
        <v>0</v>
      </c>
      <c r="GF32" s="157">
        <f xml:space="preserve"> Time!GF$52</f>
        <v>0</v>
      </c>
      <c r="GG32" s="157">
        <f xml:space="preserve"> Time!GG$52</f>
        <v>0</v>
      </c>
      <c r="GH32" s="157">
        <f xml:space="preserve"> Time!GH$52</f>
        <v>0</v>
      </c>
      <c r="GI32" s="157">
        <f xml:space="preserve"> Time!GI$52</f>
        <v>0</v>
      </c>
      <c r="GJ32" s="157">
        <f xml:space="preserve"> Time!GJ$52</f>
        <v>0</v>
      </c>
    </row>
    <row r="33" spans="1:192" s="159" customFormat="1" outlineLevel="2" x14ac:dyDescent="0.35">
      <c r="A33" s="125"/>
      <c r="B33" s="125"/>
      <c r="C33" s="126"/>
      <c r="D33" s="127"/>
      <c r="E33" s="158" t="s">
        <v>166</v>
      </c>
      <c r="F33" s="158"/>
      <c r="G33" s="158" t="str">
        <f xml:space="preserve"> SMU</f>
        <v>$ 000s</v>
      </c>
      <c r="H33" s="158">
        <f xml:space="preserve"> SUM(J33:BE33)</f>
        <v>2200</v>
      </c>
      <c r="I33" s="128"/>
      <c r="J33" s="158">
        <f t="shared" ref="J33:AO33" si="30" xml:space="preserve"> $F31 * J32</f>
        <v>0</v>
      </c>
      <c r="K33" s="158">
        <f t="shared" si="30"/>
        <v>0</v>
      </c>
      <c r="L33" s="158">
        <f t="shared" si="30"/>
        <v>0</v>
      </c>
      <c r="M33" s="158">
        <f t="shared" si="30"/>
        <v>0</v>
      </c>
      <c r="N33" s="158">
        <f t="shared" si="30"/>
        <v>0</v>
      </c>
      <c r="O33" s="158">
        <f t="shared" si="30"/>
        <v>2200</v>
      </c>
      <c r="P33" s="158">
        <f t="shared" si="30"/>
        <v>0</v>
      </c>
      <c r="Q33" s="158">
        <f t="shared" si="30"/>
        <v>0</v>
      </c>
      <c r="R33" s="158">
        <f t="shared" si="30"/>
        <v>0</v>
      </c>
      <c r="S33" s="158">
        <f t="shared" si="30"/>
        <v>0</v>
      </c>
      <c r="T33" s="158">
        <f t="shared" si="30"/>
        <v>0</v>
      </c>
      <c r="U33" s="158">
        <f t="shared" si="30"/>
        <v>0</v>
      </c>
      <c r="V33" s="158">
        <f t="shared" si="30"/>
        <v>0</v>
      </c>
      <c r="W33" s="158">
        <f t="shared" si="30"/>
        <v>0</v>
      </c>
      <c r="X33" s="158">
        <f t="shared" si="30"/>
        <v>0</v>
      </c>
      <c r="Y33" s="158">
        <f t="shared" si="30"/>
        <v>0</v>
      </c>
      <c r="Z33" s="158">
        <f t="shared" si="30"/>
        <v>0</v>
      </c>
      <c r="AA33" s="158">
        <f t="shared" si="30"/>
        <v>0</v>
      </c>
      <c r="AB33" s="158">
        <f t="shared" si="30"/>
        <v>0</v>
      </c>
      <c r="AC33" s="158">
        <f t="shared" si="30"/>
        <v>0</v>
      </c>
      <c r="AD33" s="158">
        <f t="shared" si="30"/>
        <v>0</v>
      </c>
      <c r="AE33" s="158">
        <f t="shared" si="30"/>
        <v>0</v>
      </c>
      <c r="AF33" s="158">
        <f t="shared" si="30"/>
        <v>0</v>
      </c>
      <c r="AG33" s="158">
        <f t="shared" si="30"/>
        <v>0</v>
      </c>
      <c r="AH33" s="158">
        <f t="shared" si="30"/>
        <v>0</v>
      </c>
      <c r="AI33" s="158">
        <f t="shared" si="30"/>
        <v>0</v>
      </c>
      <c r="AJ33" s="158">
        <f t="shared" si="30"/>
        <v>0</v>
      </c>
      <c r="AK33" s="158">
        <f t="shared" si="30"/>
        <v>0</v>
      </c>
      <c r="AL33" s="158">
        <f t="shared" si="30"/>
        <v>0</v>
      </c>
      <c r="AM33" s="158">
        <f t="shared" si="30"/>
        <v>0</v>
      </c>
      <c r="AN33" s="158">
        <f t="shared" si="30"/>
        <v>0</v>
      </c>
      <c r="AO33" s="158">
        <f t="shared" si="30"/>
        <v>0</v>
      </c>
      <c r="AP33" s="158">
        <f t="shared" ref="AP33:BU33" si="31" xml:space="preserve"> $F31 * AP32</f>
        <v>0</v>
      </c>
      <c r="AQ33" s="158">
        <f t="shared" si="31"/>
        <v>0</v>
      </c>
      <c r="AR33" s="158">
        <f t="shared" si="31"/>
        <v>0</v>
      </c>
      <c r="AS33" s="158">
        <f t="shared" si="31"/>
        <v>0</v>
      </c>
      <c r="AT33" s="158">
        <f t="shared" si="31"/>
        <v>0</v>
      </c>
      <c r="AU33" s="158">
        <f t="shared" si="31"/>
        <v>0</v>
      </c>
      <c r="AV33" s="158">
        <f t="shared" si="31"/>
        <v>0</v>
      </c>
      <c r="AW33" s="158">
        <f t="shared" si="31"/>
        <v>0</v>
      </c>
      <c r="AX33" s="158">
        <f t="shared" si="31"/>
        <v>0</v>
      </c>
      <c r="AY33" s="158">
        <f t="shared" si="31"/>
        <v>0</v>
      </c>
      <c r="AZ33" s="158">
        <f t="shared" si="31"/>
        <v>0</v>
      </c>
      <c r="BA33" s="158">
        <f t="shared" si="31"/>
        <v>0</v>
      </c>
      <c r="BB33" s="158">
        <f t="shared" si="31"/>
        <v>0</v>
      </c>
      <c r="BC33" s="158">
        <f t="shared" si="31"/>
        <v>0</v>
      </c>
      <c r="BD33" s="158">
        <f t="shared" si="31"/>
        <v>0</v>
      </c>
      <c r="BE33" s="158">
        <f t="shared" si="31"/>
        <v>0</v>
      </c>
      <c r="BF33" s="158">
        <f t="shared" si="31"/>
        <v>0</v>
      </c>
      <c r="BG33" s="158">
        <f t="shared" si="31"/>
        <v>0</v>
      </c>
      <c r="BH33" s="158">
        <f t="shared" si="31"/>
        <v>0</v>
      </c>
      <c r="BI33" s="158">
        <f t="shared" si="31"/>
        <v>0</v>
      </c>
      <c r="BJ33" s="158">
        <f t="shared" si="31"/>
        <v>0</v>
      </c>
      <c r="BK33" s="158">
        <f t="shared" si="31"/>
        <v>0</v>
      </c>
      <c r="BL33" s="158">
        <f t="shared" si="31"/>
        <v>0</v>
      </c>
      <c r="BM33" s="158">
        <f t="shared" si="31"/>
        <v>0</v>
      </c>
      <c r="BN33" s="158">
        <f t="shared" si="31"/>
        <v>0</v>
      </c>
      <c r="BO33" s="158">
        <f t="shared" si="31"/>
        <v>0</v>
      </c>
      <c r="BP33" s="158">
        <f t="shared" si="31"/>
        <v>0</v>
      </c>
      <c r="BQ33" s="158">
        <f t="shared" si="31"/>
        <v>0</v>
      </c>
      <c r="BR33" s="158">
        <f t="shared" si="31"/>
        <v>0</v>
      </c>
      <c r="BS33" s="158">
        <f t="shared" si="31"/>
        <v>0</v>
      </c>
      <c r="BT33" s="158">
        <f t="shared" si="31"/>
        <v>0</v>
      </c>
      <c r="BU33" s="158">
        <f t="shared" si="31"/>
        <v>0</v>
      </c>
      <c r="BV33" s="158">
        <f t="shared" ref="BV33:DA33" si="32" xml:space="preserve"> $F31 * BV32</f>
        <v>0</v>
      </c>
      <c r="BW33" s="158">
        <f t="shared" si="32"/>
        <v>0</v>
      </c>
      <c r="BX33" s="158">
        <f t="shared" si="32"/>
        <v>0</v>
      </c>
      <c r="BY33" s="158">
        <f t="shared" si="32"/>
        <v>0</v>
      </c>
      <c r="BZ33" s="158">
        <f t="shared" si="32"/>
        <v>0</v>
      </c>
      <c r="CA33" s="158">
        <f t="shared" si="32"/>
        <v>0</v>
      </c>
      <c r="CB33" s="158">
        <f t="shared" si="32"/>
        <v>0</v>
      </c>
      <c r="CC33" s="158">
        <f t="shared" si="32"/>
        <v>0</v>
      </c>
      <c r="CD33" s="158">
        <f t="shared" si="32"/>
        <v>0</v>
      </c>
      <c r="CE33" s="158">
        <f t="shared" si="32"/>
        <v>0</v>
      </c>
      <c r="CF33" s="158">
        <f t="shared" si="32"/>
        <v>0</v>
      </c>
      <c r="CG33" s="158">
        <f t="shared" si="32"/>
        <v>0</v>
      </c>
      <c r="CH33" s="158">
        <f t="shared" si="32"/>
        <v>0</v>
      </c>
      <c r="CI33" s="158">
        <f t="shared" si="32"/>
        <v>0</v>
      </c>
      <c r="CJ33" s="158">
        <f t="shared" si="32"/>
        <v>0</v>
      </c>
      <c r="CK33" s="158">
        <f t="shared" si="32"/>
        <v>0</v>
      </c>
      <c r="CL33" s="158">
        <f t="shared" si="32"/>
        <v>0</v>
      </c>
      <c r="CM33" s="158">
        <f t="shared" si="32"/>
        <v>0</v>
      </c>
      <c r="CN33" s="158">
        <f t="shared" si="32"/>
        <v>0</v>
      </c>
      <c r="CO33" s="158">
        <f t="shared" si="32"/>
        <v>0</v>
      </c>
      <c r="CP33" s="158">
        <f t="shared" si="32"/>
        <v>0</v>
      </c>
      <c r="CQ33" s="158">
        <f t="shared" si="32"/>
        <v>0</v>
      </c>
      <c r="CR33" s="158">
        <f t="shared" si="32"/>
        <v>0</v>
      </c>
      <c r="CS33" s="158">
        <f t="shared" si="32"/>
        <v>0</v>
      </c>
      <c r="CT33" s="158">
        <f t="shared" si="32"/>
        <v>0</v>
      </c>
      <c r="CU33" s="158">
        <f t="shared" si="32"/>
        <v>0</v>
      </c>
      <c r="CV33" s="158">
        <f t="shared" si="32"/>
        <v>0</v>
      </c>
      <c r="CW33" s="158">
        <f t="shared" si="32"/>
        <v>0</v>
      </c>
      <c r="CX33" s="158">
        <f t="shared" si="32"/>
        <v>0</v>
      </c>
      <c r="CY33" s="158">
        <f t="shared" si="32"/>
        <v>0</v>
      </c>
      <c r="CZ33" s="158">
        <f t="shared" si="32"/>
        <v>0</v>
      </c>
      <c r="DA33" s="158">
        <f t="shared" si="32"/>
        <v>0</v>
      </c>
      <c r="DB33" s="158">
        <f t="shared" ref="DB33:EG33" si="33" xml:space="preserve"> $F31 * DB32</f>
        <v>0</v>
      </c>
      <c r="DC33" s="158">
        <f t="shared" si="33"/>
        <v>0</v>
      </c>
      <c r="DD33" s="158">
        <f t="shared" si="33"/>
        <v>0</v>
      </c>
      <c r="DE33" s="158">
        <f t="shared" si="33"/>
        <v>0</v>
      </c>
      <c r="DF33" s="158">
        <f t="shared" si="33"/>
        <v>0</v>
      </c>
      <c r="DG33" s="158">
        <f t="shared" si="33"/>
        <v>0</v>
      </c>
      <c r="DH33" s="158">
        <f t="shared" si="33"/>
        <v>0</v>
      </c>
      <c r="DI33" s="158">
        <f t="shared" si="33"/>
        <v>0</v>
      </c>
      <c r="DJ33" s="158">
        <f t="shared" si="33"/>
        <v>0</v>
      </c>
      <c r="DK33" s="158">
        <f t="shared" si="33"/>
        <v>0</v>
      </c>
      <c r="DL33" s="158">
        <f t="shared" si="33"/>
        <v>0</v>
      </c>
      <c r="DM33" s="158">
        <f t="shared" si="33"/>
        <v>0</v>
      </c>
      <c r="DN33" s="158">
        <f t="shared" si="33"/>
        <v>0</v>
      </c>
      <c r="DO33" s="158">
        <f t="shared" si="33"/>
        <v>0</v>
      </c>
      <c r="DP33" s="158">
        <f t="shared" si="33"/>
        <v>0</v>
      </c>
      <c r="DQ33" s="158">
        <f t="shared" si="33"/>
        <v>0</v>
      </c>
      <c r="DR33" s="158">
        <f t="shared" si="33"/>
        <v>0</v>
      </c>
      <c r="DS33" s="158">
        <f t="shared" si="33"/>
        <v>0</v>
      </c>
      <c r="DT33" s="158">
        <f t="shared" si="33"/>
        <v>0</v>
      </c>
      <c r="DU33" s="158">
        <f t="shared" si="33"/>
        <v>0</v>
      </c>
      <c r="DV33" s="158">
        <f t="shared" si="33"/>
        <v>0</v>
      </c>
      <c r="DW33" s="158">
        <f t="shared" si="33"/>
        <v>0</v>
      </c>
      <c r="DX33" s="158">
        <f t="shared" si="33"/>
        <v>0</v>
      </c>
      <c r="DY33" s="158">
        <f t="shared" si="33"/>
        <v>0</v>
      </c>
      <c r="DZ33" s="158">
        <f t="shared" si="33"/>
        <v>0</v>
      </c>
      <c r="EA33" s="158">
        <f t="shared" si="33"/>
        <v>0</v>
      </c>
      <c r="EB33" s="158">
        <f t="shared" si="33"/>
        <v>0</v>
      </c>
      <c r="EC33" s="158">
        <f t="shared" si="33"/>
        <v>0</v>
      </c>
      <c r="ED33" s="158">
        <f t="shared" si="33"/>
        <v>0</v>
      </c>
      <c r="EE33" s="158">
        <f t="shared" si="33"/>
        <v>0</v>
      </c>
      <c r="EF33" s="158">
        <f t="shared" si="33"/>
        <v>0</v>
      </c>
      <c r="EG33" s="158">
        <f t="shared" si="33"/>
        <v>0</v>
      </c>
      <c r="EH33" s="158">
        <f t="shared" ref="EH33:FM33" si="34" xml:space="preserve"> $F31 * EH32</f>
        <v>0</v>
      </c>
      <c r="EI33" s="158">
        <f t="shared" si="34"/>
        <v>0</v>
      </c>
      <c r="EJ33" s="158">
        <f t="shared" si="34"/>
        <v>0</v>
      </c>
      <c r="EK33" s="158">
        <f t="shared" si="34"/>
        <v>0</v>
      </c>
      <c r="EL33" s="158">
        <f t="shared" si="34"/>
        <v>0</v>
      </c>
      <c r="EM33" s="158">
        <f t="shared" si="34"/>
        <v>0</v>
      </c>
      <c r="EN33" s="158">
        <f t="shared" si="34"/>
        <v>0</v>
      </c>
      <c r="EO33" s="158">
        <f t="shared" si="34"/>
        <v>0</v>
      </c>
      <c r="EP33" s="158">
        <f t="shared" si="34"/>
        <v>0</v>
      </c>
      <c r="EQ33" s="158">
        <f t="shared" si="34"/>
        <v>0</v>
      </c>
      <c r="ER33" s="158">
        <f t="shared" si="34"/>
        <v>0</v>
      </c>
      <c r="ES33" s="158">
        <f t="shared" si="34"/>
        <v>0</v>
      </c>
      <c r="ET33" s="158">
        <f t="shared" si="34"/>
        <v>0</v>
      </c>
      <c r="EU33" s="158">
        <f t="shared" si="34"/>
        <v>0</v>
      </c>
      <c r="EV33" s="158">
        <f t="shared" si="34"/>
        <v>0</v>
      </c>
      <c r="EW33" s="158">
        <f t="shared" si="34"/>
        <v>0</v>
      </c>
      <c r="EX33" s="158">
        <f t="shared" si="34"/>
        <v>0</v>
      </c>
      <c r="EY33" s="158">
        <f t="shared" si="34"/>
        <v>0</v>
      </c>
      <c r="EZ33" s="158">
        <f t="shared" si="34"/>
        <v>0</v>
      </c>
      <c r="FA33" s="158">
        <f t="shared" si="34"/>
        <v>0</v>
      </c>
      <c r="FB33" s="158">
        <f t="shared" si="34"/>
        <v>0</v>
      </c>
      <c r="FC33" s="158">
        <f t="shared" si="34"/>
        <v>0</v>
      </c>
      <c r="FD33" s="158">
        <f t="shared" si="34"/>
        <v>0</v>
      </c>
      <c r="FE33" s="158">
        <f t="shared" si="34"/>
        <v>0</v>
      </c>
      <c r="FF33" s="158">
        <f t="shared" si="34"/>
        <v>0</v>
      </c>
      <c r="FG33" s="158">
        <f t="shared" si="34"/>
        <v>0</v>
      </c>
      <c r="FH33" s="158">
        <f t="shared" si="34"/>
        <v>0</v>
      </c>
      <c r="FI33" s="158">
        <f t="shared" si="34"/>
        <v>0</v>
      </c>
      <c r="FJ33" s="158">
        <f t="shared" si="34"/>
        <v>0</v>
      </c>
      <c r="FK33" s="158">
        <f t="shared" si="34"/>
        <v>0</v>
      </c>
      <c r="FL33" s="158">
        <f t="shared" si="34"/>
        <v>0</v>
      </c>
      <c r="FM33" s="158">
        <f t="shared" si="34"/>
        <v>0</v>
      </c>
      <c r="FN33" s="158">
        <f t="shared" ref="FN33:GJ33" si="35" xml:space="preserve"> $F31 * FN32</f>
        <v>0</v>
      </c>
      <c r="FO33" s="158">
        <f t="shared" si="35"/>
        <v>0</v>
      </c>
      <c r="FP33" s="158">
        <f t="shared" si="35"/>
        <v>0</v>
      </c>
      <c r="FQ33" s="158">
        <f t="shared" si="35"/>
        <v>0</v>
      </c>
      <c r="FR33" s="158">
        <f t="shared" si="35"/>
        <v>0</v>
      </c>
      <c r="FS33" s="158">
        <f t="shared" si="35"/>
        <v>0</v>
      </c>
      <c r="FT33" s="158">
        <f t="shared" si="35"/>
        <v>0</v>
      </c>
      <c r="FU33" s="158">
        <f t="shared" si="35"/>
        <v>0</v>
      </c>
      <c r="FV33" s="158">
        <f t="shared" si="35"/>
        <v>0</v>
      </c>
      <c r="FW33" s="158">
        <f t="shared" si="35"/>
        <v>0</v>
      </c>
      <c r="FX33" s="158">
        <f t="shared" si="35"/>
        <v>0</v>
      </c>
      <c r="FY33" s="158">
        <f t="shared" si="35"/>
        <v>0</v>
      </c>
      <c r="FZ33" s="158">
        <f t="shared" si="35"/>
        <v>0</v>
      </c>
      <c r="GA33" s="158">
        <f t="shared" si="35"/>
        <v>0</v>
      </c>
      <c r="GB33" s="158">
        <f t="shared" si="35"/>
        <v>0</v>
      </c>
      <c r="GC33" s="158">
        <f t="shared" si="35"/>
        <v>0</v>
      </c>
      <c r="GD33" s="158">
        <f t="shared" si="35"/>
        <v>0</v>
      </c>
      <c r="GE33" s="158">
        <f t="shared" si="35"/>
        <v>0</v>
      </c>
      <c r="GF33" s="158">
        <f t="shared" si="35"/>
        <v>0</v>
      </c>
      <c r="GG33" s="158">
        <f t="shared" si="35"/>
        <v>0</v>
      </c>
      <c r="GH33" s="158">
        <f t="shared" si="35"/>
        <v>0</v>
      </c>
      <c r="GI33" s="158">
        <f t="shared" si="35"/>
        <v>0</v>
      </c>
      <c r="GJ33" s="158">
        <f t="shared" si="35"/>
        <v>0</v>
      </c>
    </row>
    <row r="34" spans="1:192" outlineLevel="1" x14ac:dyDescent="0.35"/>
    <row r="35" spans="1:192" outlineLevel="1" x14ac:dyDescent="0.35">
      <c r="B35" s="13" t="s">
        <v>167</v>
      </c>
    </row>
    <row r="36" spans="1:192" s="523" customFormat="1" outlineLevel="2" x14ac:dyDescent="0.35">
      <c r="A36" s="578"/>
      <c r="B36" s="578"/>
      <c r="C36" s="579"/>
      <c r="D36" s="580"/>
      <c r="E36" s="581" t="str">
        <f xml:space="preserve"> InpC!E$35</f>
        <v>Development fee - base amount</v>
      </c>
      <c r="F36" s="581">
        <f xml:space="preserve"> InpC!F$35</f>
        <v>0</v>
      </c>
      <c r="G36" s="581" t="str">
        <f xml:space="preserve"> InpC!G$35</f>
        <v>$ 000s</v>
      </c>
      <c r="H36" s="582"/>
      <c r="I36" s="583"/>
      <c r="J36" s="584"/>
      <c r="K36" s="565"/>
      <c r="L36" s="565"/>
      <c r="M36" s="565"/>
      <c r="N36" s="565"/>
      <c r="O36" s="565"/>
      <c r="P36" s="565"/>
      <c r="Q36" s="565"/>
      <c r="R36" s="565"/>
      <c r="S36" s="565"/>
      <c r="T36" s="565"/>
      <c r="U36" s="565"/>
      <c r="V36" s="565"/>
      <c r="W36" s="565"/>
      <c r="X36" s="565"/>
      <c r="Y36" s="565"/>
      <c r="Z36" s="565"/>
      <c r="AA36" s="565"/>
      <c r="AB36" s="565"/>
      <c r="AC36" s="565"/>
      <c r="AD36" s="565"/>
      <c r="AE36" s="565"/>
      <c r="AF36" s="565"/>
      <c r="AG36" s="565"/>
      <c r="AH36" s="565"/>
      <c r="AI36" s="565"/>
      <c r="AJ36" s="565"/>
      <c r="AK36" s="565"/>
      <c r="AL36" s="565"/>
      <c r="AM36" s="565"/>
      <c r="AN36" s="565"/>
      <c r="AO36" s="565"/>
      <c r="AP36" s="565"/>
      <c r="AQ36" s="565"/>
      <c r="AR36" s="565"/>
      <c r="AS36" s="565"/>
      <c r="AT36" s="565"/>
      <c r="AU36" s="565"/>
      <c r="AV36" s="565"/>
      <c r="AW36" s="565"/>
      <c r="AX36" s="565"/>
      <c r="AY36" s="565"/>
      <c r="AZ36" s="565"/>
      <c r="BA36" s="565"/>
      <c r="BB36" s="565"/>
      <c r="BC36" s="565"/>
      <c r="BD36" s="565"/>
      <c r="BE36" s="565"/>
      <c r="BF36" s="565"/>
      <c r="BG36" s="565"/>
      <c r="BH36" s="565"/>
      <c r="BI36" s="565"/>
      <c r="BJ36" s="565"/>
      <c r="BK36" s="565"/>
      <c r="BL36" s="565"/>
      <c r="BM36" s="565"/>
      <c r="BN36" s="565"/>
      <c r="BO36" s="565"/>
      <c r="BP36" s="565"/>
      <c r="BQ36" s="565"/>
      <c r="BR36" s="565"/>
      <c r="BS36" s="565"/>
      <c r="BT36" s="565"/>
      <c r="BU36" s="565"/>
      <c r="BV36" s="565"/>
      <c r="BW36" s="565"/>
      <c r="BX36" s="565"/>
      <c r="BY36" s="565"/>
      <c r="BZ36" s="565"/>
      <c r="CA36" s="565"/>
      <c r="CB36" s="565"/>
      <c r="CC36" s="565"/>
      <c r="CD36" s="565"/>
      <c r="CE36" s="565"/>
      <c r="CF36" s="565"/>
      <c r="CG36" s="565"/>
      <c r="CH36" s="565"/>
      <c r="CI36" s="565"/>
      <c r="CJ36" s="565"/>
      <c r="CK36" s="565"/>
      <c r="CL36" s="565"/>
      <c r="CM36" s="565"/>
      <c r="CN36" s="565"/>
      <c r="CO36" s="565"/>
      <c r="CP36" s="565"/>
      <c r="CQ36" s="565"/>
      <c r="CR36" s="565"/>
      <c r="CS36" s="565"/>
      <c r="CT36" s="565"/>
      <c r="CU36" s="565"/>
      <c r="CV36" s="565"/>
      <c r="CW36" s="565"/>
      <c r="CX36" s="565"/>
      <c r="CY36" s="565"/>
      <c r="CZ36" s="565"/>
      <c r="DA36" s="565"/>
      <c r="DB36" s="565"/>
      <c r="DC36" s="565"/>
      <c r="DD36" s="565"/>
      <c r="DE36" s="565"/>
      <c r="DF36" s="565"/>
      <c r="DG36" s="565"/>
      <c r="DH36" s="565"/>
      <c r="DI36" s="565"/>
      <c r="DJ36" s="565"/>
      <c r="DK36" s="565"/>
      <c r="DL36" s="565"/>
      <c r="DM36" s="565"/>
      <c r="DN36" s="565"/>
      <c r="DO36" s="565"/>
      <c r="DP36" s="565"/>
      <c r="DQ36" s="565"/>
      <c r="DR36" s="565"/>
      <c r="DS36" s="565"/>
      <c r="DT36" s="565"/>
      <c r="DU36" s="565"/>
      <c r="DV36" s="565"/>
      <c r="DW36" s="565"/>
      <c r="DX36" s="565"/>
      <c r="DY36" s="565"/>
      <c r="DZ36" s="565"/>
      <c r="EA36" s="565"/>
      <c r="EB36" s="565"/>
      <c r="EC36" s="565"/>
      <c r="ED36" s="565"/>
      <c r="EE36" s="565"/>
      <c r="EF36" s="565"/>
      <c r="EG36" s="565"/>
      <c r="EH36" s="565"/>
      <c r="EI36" s="565"/>
      <c r="EJ36" s="565"/>
      <c r="EK36" s="565"/>
      <c r="EL36" s="565"/>
      <c r="EM36" s="565"/>
      <c r="EN36" s="565"/>
      <c r="EO36" s="565"/>
      <c r="EP36" s="565"/>
      <c r="EQ36" s="565"/>
      <c r="ER36" s="565"/>
      <c r="ES36" s="565"/>
      <c r="ET36" s="565"/>
      <c r="EU36" s="565"/>
      <c r="EV36" s="565"/>
      <c r="EW36" s="565"/>
      <c r="EX36" s="565"/>
      <c r="EY36" s="565"/>
      <c r="EZ36" s="565"/>
      <c r="FA36" s="565"/>
      <c r="FB36" s="565"/>
      <c r="FC36" s="565"/>
      <c r="FD36" s="565"/>
      <c r="FE36" s="565"/>
      <c r="FF36" s="565"/>
      <c r="FG36" s="565"/>
      <c r="FH36" s="565"/>
      <c r="FI36" s="565"/>
      <c r="FJ36" s="565"/>
      <c r="FK36" s="565"/>
      <c r="FL36" s="565"/>
      <c r="FM36" s="565"/>
      <c r="FN36" s="565"/>
      <c r="FO36" s="565"/>
      <c r="FP36" s="565"/>
      <c r="FQ36" s="565"/>
      <c r="FR36" s="565"/>
      <c r="FS36" s="565"/>
      <c r="FT36" s="565"/>
      <c r="FU36" s="565"/>
      <c r="FV36" s="565"/>
      <c r="FW36" s="565"/>
      <c r="FX36" s="565"/>
      <c r="FY36" s="565"/>
      <c r="FZ36" s="565"/>
      <c r="GA36" s="565"/>
      <c r="GB36" s="565"/>
      <c r="GC36" s="565"/>
      <c r="GD36" s="565"/>
      <c r="GE36" s="565"/>
      <c r="GF36" s="565"/>
      <c r="GG36" s="565"/>
      <c r="GH36" s="565"/>
      <c r="GI36" s="565"/>
      <c r="GJ36" s="565"/>
    </row>
    <row r="37" spans="1:192" outlineLevel="2" x14ac:dyDescent="0.35">
      <c r="E37" s="157" t="str">
        <f xml:space="preserve"> Time!E$52</f>
        <v>Financial close date flag</v>
      </c>
      <c r="F37" s="157">
        <f xml:space="preserve"> Time!F$52</f>
        <v>0</v>
      </c>
      <c r="G37" s="157" t="str">
        <f xml:space="preserve"> Time!G$52</f>
        <v>flag</v>
      </c>
      <c r="H37" s="157">
        <f xml:space="preserve"> Time!H$52</f>
        <v>1</v>
      </c>
      <c r="I37" s="157">
        <f xml:space="preserve"> Time!I$52</f>
        <v>0</v>
      </c>
      <c r="J37" s="157">
        <f xml:space="preserve"> Time!J$52</f>
        <v>0</v>
      </c>
      <c r="K37" s="157">
        <f xml:space="preserve"> Time!K$52</f>
        <v>0</v>
      </c>
      <c r="L37" s="157">
        <f xml:space="preserve"> Time!L$52</f>
        <v>0</v>
      </c>
      <c r="M37" s="157">
        <f xml:space="preserve"> Time!M$52</f>
        <v>0</v>
      </c>
      <c r="N37" s="157">
        <f xml:space="preserve"> Time!N$52</f>
        <v>0</v>
      </c>
      <c r="O37" s="157">
        <f xml:space="preserve"> Time!O$52</f>
        <v>1</v>
      </c>
      <c r="P37" s="157">
        <f xml:space="preserve"> Time!P$52</f>
        <v>0</v>
      </c>
      <c r="Q37" s="157">
        <f xml:space="preserve"> Time!Q$52</f>
        <v>0</v>
      </c>
      <c r="R37" s="157">
        <f xml:space="preserve"> Time!R$52</f>
        <v>0</v>
      </c>
      <c r="S37" s="157">
        <f xml:space="preserve"> Time!S$52</f>
        <v>0</v>
      </c>
      <c r="T37" s="157">
        <f xml:space="preserve"> Time!T$52</f>
        <v>0</v>
      </c>
      <c r="U37" s="157">
        <f xml:space="preserve"> Time!U$52</f>
        <v>0</v>
      </c>
      <c r="V37" s="157">
        <f xml:space="preserve"> Time!V$52</f>
        <v>0</v>
      </c>
      <c r="W37" s="157">
        <f xml:space="preserve"> Time!W$52</f>
        <v>0</v>
      </c>
      <c r="X37" s="157">
        <f xml:space="preserve"> Time!X$52</f>
        <v>0</v>
      </c>
      <c r="Y37" s="157">
        <f xml:space="preserve"> Time!Y$52</f>
        <v>0</v>
      </c>
      <c r="Z37" s="157">
        <f xml:space="preserve"> Time!Z$52</f>
        <v>0</v>
      </c>
      <c r="AA37" s="157">
        <f xml:space="preserve"> Time!AA$52</f>
        <v>0</v>
      </c>
      <c r="AB37" s="157">
        <f xml:space="preserve"> Time!AB$52</f>
        <v>0</v>
      </c>
      <c r="AC37" s="157">
        <f xml:space="preserve"> Time!AC$52</f>
        <v>0</v>
      </c>
      <c r="AD37" s="157">
        <f xml:space="preserve"> Time!AD$52</f>
        <v>0</v>
      </c>
      <c r="AE37" s="157">
        <f xml:space="preserve"> Time!AE$52</f>
        <v>0</v>
      </c>
      <c r="AF37" s="157">
        <f xml:space="preserve"> Time!AF$52</f>
        <v>0</v>
      </c>
      <c r="AG37" s="157">
        <f xml:space="preserve"> Time!AG$52</f>
        <v>0</v>
      </c>
      <c r="AH37" s="157">
        <f xml:space="preserve"> Time!AH$52</f>
        <v>0</v>
      </c>
      <c r="AI37" s="157">
        <f xml:space="preserve"> Time!AI$52</f>
        <v>0</v>
      </c>
      <c r="AJ37" s="157">
        <f xml:space="preserve"> Time!AJ$52</f>
        <v>0</v>
      </c>
      <c r="AK37" s="157">
        <f xml:space="preserve"> Time!AK$52</f>
        <v>0</v>
      </c>
      <c r="AL37" s="157">
        <f xml:space="preserve"> Time!AL$52</f>
        <v>0</v>
      </c>
      <c r="AM37" s="157">
        <f xml:space="preserve"> Time!AM$52</f>
        <v>0</v>
      </c>
      <c r="AN37" s="157">
        <f xml:space="preserve"> Time!AN$52</f>
        <v>0</v>
      </c>
      <c r="AO37" s="157">
        <f xml:space="preserve"> Time!AO$52</f>
        <v>0</v>
      </c>
      <c r="AP37" s="157">
        <f xml:space="preserve"> Time!AP$52</f>
        <v>0</v>
      </c>
      <c r="AQ37" s="157">
        <f xml:space="preserve"> Time!AQ$52</f>
        <v>0</v>
      </c>
      <c r="AR37" s="157">
        <f xml:space="preserve"> Time!AR$52</f>
        <v>0</v>
      </c>
      <c r="AS37" s="157">
        <f xml:space="preserve"> Time!AS$52</f>
        <v>0</v>
      </c>
      <c r="AT37" s="157">
        <f xml:space="preserve"> Time!AT$52</f>
        <v>0</v>
      </c>
      <c r="AU37" s="157">
        <f xml:space="preserve"> Time!AU$52</f>
        <v>0</v>
      </c>
      <c r="AV37" s="157">
        <f xml:space="preserve"> Time!AV$52</f>
        <v>0</v>
      </c>
      <c r="AW37" s="157">
        <f xml:space="preserve"> Time!AW$52</f>
        <v>0</v>
      </c>
      <c r="AX37" s="157">
        <f xml:space="preserve"> Time!AX$52</f>
        <v>0</v>
      </c>
      <c r="AY37" s="157">
        <f xml:space="preserve"> Time!AY$52</f>
        <v>0</v>
      </c>
      <c r="AZ37" s="157">
        <f xml:space="preserve"> Time!AZ$52</f>
        <v>0</v>
      </c>
      <c r="BA37" s="157">
        <f xml:space="preserve"> Time!BA$52</f>
        <v>0</v>
      </c>
      <c r="BB37" s="157">
        <f xml:space="preserve"> Time!BB$52</f>
        <v>0</v>
      </c>
      <c r="BC37" s="157">
        <f xml:space="preserve"> Time!BC$52</f>
        <v>0</v>
      </c>
      <c r="BD37" s="157">
        <f xml:space="preserve"> Time!BD$52</f>
        <v>0</v>
      </c>
      <c r="BE37" s="157">
        <f xml:space="preserve"> Time!BE$52</f>
        <v>0</v>
      </c>
      <c r="BF37" s="157">
        <f xml:space="preserve"> Time!BF$52</f>
        <v>0</v>
      </c>
      <c r="BG37" s="157">
        <f xml:space="preserve"> Time!BG$52</f>
        <v>0</v>
      </c>
      <c r="BH37" s="157">
        <f xml:space="preserve"> Time!BH$52</f>
        <v>0</v>
      </c>
      <c r="BI37" s="157">
        <f xml:space="preserve"> Time!BI$52</f>
        <v>0</v>
      </c>
      <c r="BJ37" s="157">
        <f xml:space="preserve"> Time!BJ$52</f>
        <v>0</v>
      </c>
      <c r="BK37" s="157">
        <f xml:space="preserve"> Time!BK$52</f>
        <v>0</v>
      </c>
      <c r="BL37" s="157">
        <f xml:space="preserve"> Time!BL$52</f>
        <v>0</v>
      </c>
      <c r="BM37" s="157">
        <f xml:space="preserve"> Time!BM$52</f>
        <v>0</v>
      </c>
      <c r="BN37" s="157">
        <f xml:space="preserve"> Time!BN$52</f>
        <v>0</v>
      </c>
      <c r="BO37" s="157">
        <f xml:space="preserve"> Time!BO$52</f>
        <v>0</v>
      </c>
      <c r="BP37" s="157">
        <f xml:space="preserve"> Time!BP$52</f>
        <v>0</v>
      </c>
      <c r="BQ37" s="157">
        <f xml:space="preserve"> Time!BQ$52</f>
        <v>0</v>
      </c>
      <c r="BR37" s="157">
        <f xml:space="preserve"> Time!BR$52</f>
        <v>0</v>
      </c>
      <c r="BS37" s="157">
        <f xml:space="preserve"> Time!BS$52</f>
        <v>0</v>
      </c>
      <c r="BT37" s="157">
        <f xml:space="preserve"> Time!BT$52</f>
        <v>0</v>
      </c>
      <c r="BU37" s="157">
        <f xml:space="preserve"> Time!BU$52</f>
        <v>0</v>
      </c>
      <c r="BV37" s="157">
        <f xml:space="preserve"> Time!BV$52</f>
        <v>0</v>
      </c>
      <c r="BW37" s="157">
        <f xml:space="preserve"> Time!BW$52</f>
        <v>0</v>
      </c>
      <c r="BX37" s="157">
        <f xml:space="preserve"> Time!BX$52</f>
        <v>0</v>
      </c>
      <c r="BY37" s="157">
        <f xml:space="preserve"> Time!BY$52</f>
        <v>0</v>
      </c>
      <c r="BZ37" s="157">
        <f xml:space="preserve"> Time!BZ$52</f>
        <v>0</v>
      </c>
      <c r="CA37" s="157">
        <f xml:space="preserve"> Time!CA$52</f>
        <v>0</v>
      </c>
      <c r="CB37" s="157">
        <f xml:space="preserve"> Time!CB$52</f>
        <v>0</v>
      </c>
      <c r="CC37" s="157">
        <f xml:space="preserve"> Time!CC$52</f>
        <v>0</v>
      </c>
      <c r="CD37" s="157">
        <f xml:space="preserve"> Time!CD$52</f>
        <v>0</v>
      </c>
      <c r="CE37" s="157">
        <f xml:space="preserve"> Time!CE$52</f>
        <v>0</v>
      </c>
      <c r="CF37" s="157">
        <f xml:space="preserve"> Time!CF$52</f>
        <v>0</v>
      </c>
      <c r="CG37" s="157">
        <f xml:space="preserve"> Time!CG$52</f>
        <v>0</v>
      </c>
      <c r="CH37" s="157">
        <f xml:space="preserve"> Time!CH$52</f>
        <v>0</v>
      </c>
      <c r="CI37" s="157">
        <f xml:space="preserve"> Time!CI$52</f>
        <v>0</v>
      </c>
      <c r="CJ37" s="157">
        <f xml:space="preserve"> Time!CJ$52</f>
        <v>0</v>
      </c>
      <c r="CK37" s="157">
        <f xml:space="preserve"> Time!CK$52</f>
        <v>0</v>
      </c>
      <c r="CL37" s="157">
        <f xml:space="preserve"> Time!CL$52</f>
        <v>0</v>
      </c>
      <c r="CM37" s="157">
        <f xml:space="preserve"> Time!CM$52</f>
        <v>0</v>
      </c>
      <c r="CN37" s="157">
        <f xml:space="preserve"> Time!CN$52</f>
        <v>0</v>
      </c>
      <c r="CO37" s="157">
        <f xml:space="preserve"> Time!CO$52</f>
        <v>0</v>
      </c>
      <c r="CP37" s="157">
        <f xml:space="preserve"> Time!CP$52</f>
        <v>0</v>
      </c>
      <c r="CQ37" s="157">
        <f xml:space="preserve"> Time!CQ$52</f>
        <v>0</v>
      </c>
      <c r="CR37" s="157">
        <f xml:space="preserve"> Time!CR$52</f>
        <v>0</v>
      </c>
      <c r="CS37" s="157">
        <f xml:space="preserve"> Time!CS$52</f>
        <v>0</v>
      </c>
      <c r="CT37" s="157">
        <f xml:space="preserve"> Time!CT$52</f>
        <v>0</v>
      </c>
      <c r="CU37" s="157">
        <f xml:space="preserve"> Time!CU$52</f>
        <v>0</v>
      </c>
      <c r="CV37" s="157">
        <f xml:space="preserve"> Time!CV$52</f>
        <v>0</v>
      </c>
      <c r="CW37" s="157">
        <f xml:space="preserve"> Time!CW$52</f>
        <v>0</v>
      </c>
      <c r="CX37" s="157">
        <f xml:space="preserve"> Time!CX$52</f>
        <v>0</v>
      </c>
      <c r="CY37" s="157">
        <f xml:space="preserve"> Time!CY$52</f>
        <v>0</v>
      </c>
      <c r="CZ37" s="157">
        <f xml:space="preserve"> Time!CZ$52</f>
        <v>0</v>
      </c>
      <c r="DA37" s="157">
        <f xml:space="preserve"> Time!DA$52</f>
        <v>0</v>
      </c>
      <c r="DB37" s="157">
        <f xml:space="preserve"> Time!DB$52</f>
        <v>0</v>
      </c>
      <c r="DC37" s="157">
        <f xml:space="preserve"> Time!DC$52</f>
        <v>0</v>
      </c>
      <c r="DD37" s="157">
        <f xml:space="preserve"> Time!DD$52</f>
        <v>0</v>
      </c>
      <c r="DE37" s="157">
        <f xml:space="preserve"> Time!DE$52</f>
        <v>0</v>
      </c>
      <c r="DF37" s="157">
        <f xml:space="preserve"> Time!DF$52</f>
        <v>0</v>
      </c>
      <c r="DG37" s="157">
        <f xml:space="preserve"> Time!DG$52</f>
        <v>0</v>
      </c>
      <c r="DH37" s="157">
        <f xml:space="preserve"> Time!DH$52</f>
        <v>0</v>
      </c>
      <c r="DI37" s="157">
        <f xml:space="preserve"> Time!DI$52</f>
        <v>0</v>
      </c>
      <c r="DJ37" s="157">
        <f xml:space="preserve"> Time!DJ$52</f>
        <v>0</v>
      </c>
      <c r="DK37" s="157">
        <f xml:space="preserve"> Time!DK$52</f>
        <v>0</v>
      </c>
      <c r="DL37" s="157">
        <f xml:space="preserve"> Time!DL$52</f>
        <v>0</v>
      </c>
      <c r="DM37" s="157">
        <f xml:space="preserve"> Time!DM$52</f>
        <v>0</v>
      </c>
      <c r="DN37" s="157">
        <f xml:space="preserve"> Time!DN$52</f>
        <v>0</v>
      </c>
      <c r="DO37" s="157">
        <f xml:space="preserve"> Time!DO$52</f>
        <v>0</v>
      </c>
      <c r="DP37" s="157">
        <f xml:space="preserve"> Time!DP$52</f>
        <v>0</v>
      </c>
      <c r="DQ37" s="157">
        <f xml:space="preserve"> Time!DQ$52</f>
        <v>0</v>
      </c>
      <c r="DR37" s="157">
        <f xml:space="preserve"> Time!DR$52</f>
        <v>0</v>
      </c>
      <c r="DS37" s="157">
        <f xml:space="preserve"> Time!DS$52</f>
        <v>0</v>
      </c>
      <c r="DT37" s="157">
        <f xml:space="preserve"> Time!DT$52</f>
        <v>0</v>
      </c>
      <c r="DU37" s="157">
        <f xml:space="preserve"> Time!DU$52</f>
        <v>0</v>
      </c>
      <c r="DV37" s="157">
        <f xml:space="preserve"> Time!DV$52</f>
        <v>0</v>
      </c>
      <c r="DW37" s="157">
        <f xml:space="preserve"> Time!DW$52</f>
        <v>0</v>
      </c>
      <c r="DX37" s="157">
        <f xml:space="preserve"> Time!DX$52</f>
        <v>0</v>
      </c>
      <c r="DY37" s="157">
        <f xml:space="preserve"> Time!DY$52</f>
        <v>0</v>
      </c>
      <c r="DZ37" s="157">
        <f xml:space="preserve"> Time!DZ$52</f>
        <v>0</v>
      </c>
      <c r="EA37" s="157">
        <f xml:space="preserve"> Time!EA$52</f>
        <v>0</v>
      </c>
      <c r="EB37" s="157">
        <f xml:space="preserve"> Time!EB$52</f>
        <v>0</v>
      </c>
      <c r="EC37" s="157">
        <f xml:space="preserve"> Time!EC$52</f>
        <v>0</v>
      </c>
      <c r="ED37" s="157">
        <f xml:space="preserve"> Time!ED$52</f>
        <v>0</v>
      </c>
      <c r="EE37" s="157">
        <f xml:space="preserve"> Time!EE$52</f>
        <v>0</v>
      </c>
      <c r="EF37" s="157">
        <f xml:space="preserve"> Time!EF$52</f>
        <v>0</v>
      </c>
      <c r="EG37" s="157">
        <f xml:space="preserve"> Time!EG$52</f>
        <v>0</v>
      </c>
      <c r="EH37" s="157">
        <f xml:space="preserve"> Time!EH$52</f>
        <v>0</v>
      </c>
      <c r="EI37" s="157">
        <f xml:space="preserve"> Time!EI$52</f>
        <v>0</v>
      </c>
      <c r="EJ37" s="157">
        <f xml:space="preserve"> Time!EJ$52</f>
        <v>0</v>
      </c>
      <c r="EK37" s="157">
        <f xml:space="preserve"> Time!EK$52</f>
        <v>0</v>
      </c>
      <c r="EL37" s="157">
        <f xml:space="preserve"> Time!EL$52</f>
        <v>0</v>
      </c>
      <c r="EM37" s="157">
        <f xml:space="preserve"> Time!EM$52</f>
        <v>0</v>
      </c>
      <c r="EN37" s="157">
        <f xml:space="preserve"> Time!EN$52</f>
        <v>0</v>
      </c>
      <c r="EO37" s="157">
        <f xml:space="preserve"> Time!EO$52</f>
        <v>0</v>
      </c>
      <c r="EP37" s="157">
        <f xml:space="preserve"> Time!EP$52</f>
        <v>0</v>
      </c>
      <c r="EQ37" s="157">
        <f xml:space="preserve"> Time!EQ$52</f>
        <v>0</v>
      </c>
      <c r="ER37" s="157">
        <f xml:space="preserve"> Time!ER$52</f>
        <v>0</v>
      </c>
      <c r="ES37" s="157">
        <f xml:space="preserve"> Time!ES$52</f>
        <v>0</v>
      </c>
      <c r="ET37" s="157">
        <f xml:space="preserve"> Time!ET$52</f>
        <v>0</v>
      </c>
      <c r="EU37" s="157">
        <f xml:space="preserve"> Time!EU$52</f>
        <v>0</v>
      </c>
      <c r="EV37" s="157">
        <f xml:space="preserve"> Time!EV$52</f>
        <v>0</v>
      </c>
      <c r="EW37" s="157">
        <f xml:space="preserve"> Time!EW$52</f>
        <v>0</v>
      </c>
      <c r="EX37" s="157">
        <f xml:space="preserve"> Time!EX$52</f>
        <v>0</v>
      </c>
      <c r="EY37" s="157">
        <f xml:space="preserve"> Time!EY$52</f>
        <v>0</v>
      </c>
      <c r="EZ37" s="157">
        <f xml:space="preserve"> Time!EZ$52</f>
        <v>0</v>
      </c>
      <c r="FA37" s="157">
        <f xml:space="preserve"> Time!FA$52</f>
        <v>0</v>
      </c>
      <c r="FB37" s="157">
        <f xml:space="preserve"> Time!FB$52</f>
        <v>0</v>
      </c>
      <c r="FC37" s="157">
        <f xml:space="preserve"> Time!FC$52</f>
        <v>0</v>
      </c>
      <c r="FD37" s="157">
        <f xml:space="preserve"> Time!FD$52</f>
        <v>0</v>
      </c>
      <c r="FE37" s="157">
        <f xml:space="preserve"> Time!FE$52</f>
        <v>0</v>
      </c>
      <c r="FF37" s="157">
        <f xml:space="preserve"> Time!FF$52</f>
        <v>0</v>
      </c>
      <c r="FG37" s="157">
        <f xml:space="preserve"> Time!FG$52</f>
        <v>0</v>
      </c>
      <c r="FH37" s="157">
        <f xml:space="preserve"> Time!FH$52</f>
        <v>0</v>
      </c>
      <c r="FI37" s="157">
        <f xml:space="preserve"> Time!FI$52</f>
        <v>0</v>
      </c>
      <c r="FJ37" s="157">
        <f xml:space="preserve"> Time!FJ$52</f>
        <v>0</v>
      </c>
      <c r="FK37" s="157">
        <f xml:space="preserve"> Time!FK$52</f>
        <v>0</v>
      </c>
      <c r="FL37" s="157">
        <f xml:space="preserve"> Time!FL$52</f>
        <v>0</v>
      </c>
      <c r="FM37" s="157">
        <f xml:space="preserve"> Time!FM$52</f>
        <v>0</v>
      </c>
      <c r="FN37" s="157">
        <f xml:space="preserve"> Time!FN$52</f>
        <v>0</v>
      </c>
      <c r="FO37" s="157">
        <f xml:space="preserve"> Time!FO$52</f>
        <v>0</v>
      </c>
      <c r="FP37" s="157">
        <f xml:space="preserve"> Time!FP$52</f>
        <v>0</v>
      </c>
      <c r="FQ37" s="157">
        <f xml:space="preserve"> Time!FQ$52</f>
        <v>0</v>
      </c>
      <c r="FR37" s="157">
        <f xml:space="preserve"> Time!FR$52</f>
        <v>0</v>
      </c>
      <c r="FS37" s="157">
        <f xml:space="preserve"> Time!FS$52</f>
        <v>0</v>
      </c>
      <c r="FT37" s="157">
        <f xml:space="preserve"> Time!FT$52</f>
        <v>0</v>
      </c>
      <c r="FU37" s="157">
        <f xml:space="preserve"> Time!FU$52</f>
        <v>0</v>
      </c>
      <c r="FV37" s="157">
        <f xml:space="preserve"> Time!FV$52</f>
        <v>0</v>
      </c>
      <c r="FW37" s="157">
        <f xml:space="preserve"> Time!FW$52</f>
        <v>0</v>
      </c>
      <c r="FX37" s="157">
        <f xml:space="preserve"> Time!FX$52</f>
        <v>0</v>
      </c>
      <c r="FY37" s="157">
        <f xml:space="preserve"> Time!FY$52</f>
        <v>0</v>
      </c>
      <c r="FZ37" s="157">
        <f xml:space="preserve"> Time!FZ$52</f>
        <v>0</v>
      </c>
      <c r="GA37" s="157">
        <f xml:space="preserve"> Time!GA$52</f>
        <v>0</v>
      </c>
      <c r="GB37" s="157">
        <f xml:space="preserve"> Time!GB$52</f>
        <v>0</v>
      </c>
      <c r="GC37" s="157">
        <f xml:space="preserve"> Time!GC$52</f>
        <v>0</v>
      </c>
      <c r="GD37" s="157">
        <f xml:space="preserve"> Time!GD$52</f>
        <v>0</v>
      </c>
      <c r="GE37" s="157">
        <f xml:space="preserve"> Time!GE$52</f>
        <v>0</v>
      </c>
      <c r="GF37" s="157">
        <f xml:space="preserve"> Time!GF$52</f>
        <v>0</v>
      </c>
      <c r="GG37" s="157">
        <f xml:space="preserve"> Time!GG$52</f>
        <v>0</v>
      </c>
      <c r="GH37" s="157">
        <f xml:space="preserve"> Time!GH$52</f>
        <v>0</v>
      </c>
      <c r="GI37" s="157">
        <f xml:space="preserve"> Time!GI$52</f>
        <v>0</v>
      </c>
      <c r="GJ37" s="157">
        <f xml:space="preserve"> Time!GJ$52</f>
        <v>0</v>
      </c>
    </row>
    <row r="38" spans="1:192" s="159" customFormat="1" outlineLevel="2" x14ac:dyDescent="0.35">
      <c r="A38" s="125"/>
      <c r="B38" s="125"/>
      <c r="C38" s="126"/>
      <c r="D38" s="127"/>
      <c r="E38" s="158" t="s">
        <v>167</v>
      </c>
      <c r="F38" s="158"/>
      <c r="G38" s="158" t="str">
        <f xml:space="preserve"> SMU</f>
        <v>$ 000s</v>
      </c>
      <c r="H38" s="158">
        <f xml:space="preserve"> SUM(J38:BE38)</f>
        <v>0</v>
      </c>
      <c r="I38" s="128"/>
      <c r="J38" s="158">
        <f t="shared" ref="J38:AO38" si="36" xml:space="preserve"> $F36 * J37</f>
        <v>0</v>
      </c>
      <c r="K38" s="158">
        <f t="shared" si="36"/>
        <v>0</v>
      </c>
      <c r="L38" s="158">
        <f t="shared" si="36"/>
        <v>0</v>
      </c>
      <c r="M38" s="158">
        <f t="shared" si="36"/>
        <v>0</v>
      </c>
      <c r="N38" s="158">
        <f t="shared" si="36"/>
        <v>0</v>
      </c>
      <c r="O38" s="158">
        <f t="shared" si="36"/>
        <v>0</v>
      </c>
      <c r="P38" s="158">
        <f t="shared" si="36"/>
        <v>0</v>
      </c>
      <c r="Q38" s="158">
        <f t="shared" si="36"/>
        <v>0</v>
      </c>
      <c r="R38" s="158">
        <f t="shared" si="36"/>
        <v>0</v>
      </c>
      <c r="S38" s="158">
        <f t="shared" si="36"/>
        <v>0</v>
      </c>
      <c r="T38" s="158">
        <f t="shared" si="36"/>
        <v>0</v>
      </c>
      <c r="U38" s="158">
        <f t="shared" si="36"/>
        <v>0</v>
      </c>
      <c r="V38" s="158">
        <f t="shared" si="36"/>
        <v>0</v>
      </c>
      <c r="W38" s="158">
        <f t="shared" si="36"/>
        <v>0</v>
      </c>
      <c r="X38" s="158">
        <f t="shared" si="36"/>
        <v>0</v>
      </c>
      <c r="Y38" s="158">
        <f t="shared" si="36"/>
        <v>0</v>
      </c>
      <c r="Z38" s="158">
        <f t="shared" si="36"/>
        <v>0</v>
      </c>
      <c r="AA38" s="158">
        <f t="shared" si="36"/>
        <v>0</v>
      </c>
      <c r="AB38" s="158">
        <f t="shared" si="36"/>
        <v>0</v>
      </c>
      <c r="AC38" s="158">
        <f t="shared" si="36"/>
        <v>0</v>
      </c>
      <c r="AD38" s="158">
        <f t="shared" si="36"/>
        <v>0</v>
      </c>
      <c r="AE38" s="158">
        <f t="shared" si="36"/>
        <v>0</v>
      </c>
      <c r="AF38" s="158">
        <f t="shared" si="36"/>
        <v>0</v>
      </c>
      <c r="AG38" s="158">
        <f t="shared" si="36"/>
        <v>0</v>
      </c>
      <c r="AH38" s="158">
        <f t="shared" si="36"/>
        <v>0</v>
      </c>
      <c r="AI38" s="158">
        <f t="shared" si="36"/>
        <v>0</v>
      </c>
      <c r="AJ38" s="158">
        <f t="shared" si="36"/>
        <v>0</v>
      </c>
      <c r="AK38" s="158">
        <f t="shared" si="36"/>
        <v>0</v>
      </c>
      <c r="AL38" s="158">
        <f t="shared" si="36"/>
        <v>0</v>
      </c>
      <c r="AM38" s="158">
        <f t="shared" si="36"/>
        <v>0</v>
      </c>
      <c r="AN38" s="158">
        <f t="shared" si="36"/>
        <v>0</v>
      </c>
      <c r="AO38" s="158">
        <f t="shared" si="36"/>
        <v>0</v>
      </c>
      <c r="AP38" s="158">
        <f t="shared" ref="AP38:BU38" si="37" xml:space="preserve"> $F36 * AP37</f>
        <v>0</v>
      </c>
      <c r="AQ38" s="158">
        <f t="shared" si="37"/>
        <v>0</v>
      </c>
      <c r="AR38" s="158">
        <f t="shared" si="37"/>
        <v>0</v>
      </c>
      <c r="AS38" s="158">
        <f t="shared" si="37"/>
        <v>0</v>
      </c>
      <c r="AT38" s="158">
        <f t="shared" si="37"/>
        <v>0</v>
      </c>
      <c r="AU38" s="158">
        <f t="shared" si="37"/>
        <v>0</v>
      </c>
      <c r="AV38" s="158">
        <f t="shared" si="37"/>
        <v>0</v>
      </c>
      <c r="AW38" s="158">
        <f t="shared" si="37"/>
        <v>0</v>
      </c>
      <c r="AX38" s="158">
        <f t="shared" si="37"/>
        <v>0</v>
      </c>
      <c r="AY38" s="158">
        <f t="shared" si="37"/>
        <v>0</v>
      </c>
      <c r="AZ38" s="158">
        <f t="shared" si="37"/>
        <v>0</v>
      </c>
      <c r="BA38" s="158">
        <f t="shared" si="37"/>
        <v>0</v>
      </c>
      <c r="BB38" s="158">
        <f t="shared" si="37"/>
        <v>0</v>
      </c>
      <c r="BC38" s="158">
        <f t="shared" si="37"/>
        <v>0</v>
      </c>
      <c r="BD38" s="158">
        <f t="shared" si="37"/>
        <v>0</v>
      </c>
      <c r="BE38" s="158">
        <f t="shared" si="37"/>
        <v>0</v>
      </c>
      <c r="BF38" s="158">
        <f t="shared" si="37"/>
        <v>0</v>
      </c>
      <c r="BG38" s="158">
        <f t="shared" si="37"/>
        <v>0</v>
      </c>
      <c r="BH38" s="158">
        <f t="shared" si="37"/>
        <v>0</v>
      </c>
      <c r="BI38" s="158">
        <f t="shared" si="37"/>
        <v>0</v>
      </c>
      <c r="BJ38" s="158">
        <f t="shared" si="37"/>
        <v>0</v>
      </c>
      <c r="BK38" s="158">
        <f t="shared" si="37"/>
        <v>0</v>
      </c>
      <c r="BL38" s="158">
        <f t="shared" si="37"/>
        <v>0</v>
      </c>
      <c r="BM38" s="158">
        <f t="shared" si="37"/>
        <v>0</v>
      </c>
      <c r="BN38" s="158">
        <f t="shared" si="37"/>
        <v>0</v>
      </c>
      <c r="BO38" s="158">
        <f t="shared" si="37"/>
        <v>0</v>
      </c>
      <c r="BP38" s="158">
        <f t="shared" si="37"/>
        <v>0</v>
      </c>
      <c r="BQ38" s="158">
        <f t="shared" si="37"/>
        <v>0</v>
      </c>
      <c r="BR38" s="158">
        <f t="shared" si="37"/>
        <v>0</v>
      </c>
      <c r="BS38" s="158">
        <f t="shared" si="37"/>
        <v>0</v>
      </c>
      <c r="BT38" s="158">
        <f t="shared" si="37"/>
        <v>0</v>
      </c>
      <c r="BU38" s="158">
        <f t="shared" si="37"/>
        <v>0</v>
      </c>
      <c r="BV38" s="158">
        <f t="shared" ref="BV38:DA38" si="38" xml:space="preserve"> $F36 * BV37</f>
        <v>0</v>
      </c>
      <c r="BW38" s="158">
        <f t="shared" si="38"/>
        <v>0</v>
      </c>
      <c r="BX38" s="158">
        <f t="shared" si="38"/>
        <v>0</v>
      </c>
      <c r="BY38" s="158">
        <f t="shared" si="38"/>
        <v>0</v>
      </c>
      <c r="BZ38" s="158">
        <f t="shared" si="38"/>
        <v>0</v>
      </c>
      <c r="CA38" s="158">
        <f t="shared" si="38"/>
        <v>0</v>
      </c>
      <c r="CB38" s="158">
        <f t="shared" si="38"/>
        <v>0</v>
      </c>
      <c r="CC38" s="158">
        <f t="shared" si="38"/>
        <v>0</v>
      </c>
      <c r="CD38" s="158">
        <f t="shared" si="38"/>
        <v>0</v>
      </c>
      <c r="CE38" s="158">
        <f t="shared" si="38"/>
        <v>0</v>
      </c>
      <c r="CF38" s="158">
        <f t="shared" si="38"/>
        <v>0</v>
      </c>
      <c r="CG38" s="158">
        <f t="shared" si="38"/>
        <v>0</v>
      </c>
      <c r="CH38" s="158">
        <f t="shared" si="38"/>
        <v>0</v>
      </c>
      <c r="CI38" s="158">
        <f t="shared" si="38"/>
        <v>0</v>
      </c>
      <c r="CJ38" s="158">
        <f t="shared" si="38"/>
        <v>0</v>
      </c>
      <c r="CK38" s="158">
        <f t="shared" si="38"/>
        <v>0</v>
      </c>
      <c r="CL38" s="158">
        <f t="shared" si="38"/>
        <v>0</v>
      </c>
      <c r="CM38" s="158">
        <f t="shared" si="38"/>
        <v>0</v>
      </c>
      <c r="CN38" s="158">
        <f t="shared" si="38"/>
        <v>0</v>
      </c>
      <c r="CO38" s="158">
        <f t="shared" si="38"/>
        <v>0</v>
      </c>
      <c r="CP38" s="158">
        <f t="shared" si="38"/>
        <v>0</v>
      </c>
      <c r="CQ38" s="158">
        <f t="shared" si="38"/>
        <v>0</v>
      </c>
      <c r="CR38" s="158">
        <f t="shared" si="38"/>
        <v>0</v>
      </c>
      <c r="CS38" s="158">
        <f t="shared" si="38"/>
        <v>0</v>
      </c>
      <c r="CT38" s="158">
        <f t="shared" si="38"/>
        <v>0</v>
      </c>
      <c r="CU38" s="158">
        <f t="shared" si="38"/>
        <v>0</v>
      </c>
      <c r="CV38" s="158">
        <f t="shared" si="38"/>
        <v>0</v>
      </c>
      <c r="CW38" s="158">
        <f t="shared" si="38"/>
        <v>0</v>
      </c>
      <c r="CX38" s="158">
        <f t="shared" si="38"/>
        <v>0</v>
      </c>
      <c r="CY38" s="158">
        <f t="shared" si="38"/>
        <v>0</v>
      </c>
      <c r="CZ38" s="158">
        <f t="shared" si="38"/>
        <v>0</v>
      </c>
      <c r="DA38" s="158">
        <f t="shared" si="38"/>
        <v>0</v>
      </c>
      <c r="DB38" s="158">
        <f t="shared" ref="DB38:EG38" si="39" xml:space="preserve"> $F36 * DB37</f>
        <v>0</v>
      </c>
      <c r="DC38" s="158">
        <f t="shared" si="39"/>
        <v>0</v>
      </c>
      <c r="DD38" s="158">
        <f t="shared" si="39"/>
        <v>0</v>
      </c>
      <c r="DE38" s="158">
        <f t="shared" si="39"/>
        <v>0</v>
      </c>
      <c r="DF38" s="158">
        <f t="shared" si="39"/>
        <v>0</v>
      </c>
      <c r="DG38" s="158">
        <f t="shared" si="39"/>
        <v>0</v>
      </c>
      <c r="DH38" s="158">
        <f t="shared" si="39"/>
        <v>0</v>
      </c>
      <c r="DI38" s="158">
        <f t="shared" si="39"/>
        <v>0</v>
      </c>
      <c r="DJ38" s="158">
        <f t="shared" si="39"/>
        <v>0</v>
      </c>
      <c r="DK38" s="158">
        <f t="shared" si="39"/>
        <v>0</v>
      </c>
      <c r="DL38" s="158">
        <f t="shared" si="39"/>
        <v>0</v>
      </c>
      <c r="DM38" s="158">
        <f t="shared" si="39"/>
        <v>0</v>
      </c>
      <c r="DN38" s="158">
        <f t="shared" si="39"/>
        <v>0</v>
      </c>
      <c r="DO38" s="158">
        <f t="shared" si="39"/>
        <v>0</v>
      </c>
      <c r="DP38" s="158">
        <f t="shared" si="39"/>
        <v>0</v>
      </c>
      <c r="DQ38" s="158">
        <f t="shared" si="39"/>
        <v>0</v>
      </c>
      <c r="DR38" s="158">
        <f t="shared" si="39"/>
        <v>0</v>
      </c>
      <c r="DS38" s="158">
        <f t="shared" si="39"/>
        <v>0</v>
      </c>
      <c r="DT38" s="158">
        <f t="shared" si="39"/>
        <v>0</v>
      </c>
      <c r="DU38" s="158">
        <f t="shared" si="39"/>
        <v>0</v>
      </c>
      <c r="DV38" s="158">
        <f t="shared" si="39"/>
        <v>0</v>
      </c>
      <c r="DW38" s="158">
        <f t="shared" si="39"/>
        <v>0</v>
      </c>
      <c r="DX38" s="158">
        <f t="shared" si="39"/>
        <v>0</v>
      </c>
      <c r="DY38" s="158">
        <f t="shared" si="39"/>
        <v>0</v>
      </c>
      <c r="DZ38" s="158">
        <f t="shared" si="39"/>
        <v>0</v>
      </c>
      <c r="EA38" s="158">
        <f t="shared" si="39"/>
        <v>0</v>
      </c>
      <c r="EB38" s="158">
        <f t="shared" si="39"/>
        <v>0</v>
      </c>
      <c r="EC38" s="158">
        <f t="shared" si="39"/>
        <v>0</v>
      </c>
      <c r="ED38" s="158">
        <f t="shared" si="39"/>
        <v>0</v>
      </c>
      <c r="EE38" s="158">
        <f t="shared" si="39"/>
        <v>0</v>
      </c>
      <c r="EF38" s="158">
        <f t="shared" si="39"/>
        <v>0</v>
      </c>
      <c r="EG38" s="158">
        <f t="shared" si="39"/>
        <v>0</v>
      </c>
      <c r="EH38" s="158">
        <f t="shared" ref="EH38:FM38" si="40" xml:space="preserve"> $F36 * EH37</f>
        <v>0</v>
      </c>
      <c r="EI38" s="158">
        <f t="shared" si="40"/>
        <v>0</v>
      </c>
      <c r="EJ38" s="158">
        <f t="shared" si="40"/>
        <v>0</v>
      </c>
      <c r="EK38" s="158">
        <f t="shared" si="40"/>
        <v>0</v>
      </c>
      <c r="EL38" s="158">
        <f t="shared" si="40"/>
        <v>0</v>
      </c>
      <c r="EM38" s="158">
        <f t="shared" si="40"/>
        <v>0</v>
      </c>
      <c r="EN38" s="158">
        <f t="shared" si="40"/>
        <v>0</v>
      </c>
      <c r="EO38" s="158">
        <f t="shared" si="40"/>
        <v>0</v>
      </c>
      <c r="EP38" s="158">
        <f t="shared" si="40"/>
        <v>0</v>
      </c>
      <c r="EQ38" s="158">
        <f t="shared" si="40"/>
        <v>0</v>
      </c>
      <c r="ER38" s="158">
        <f t="shared" si="40"/>
        <v>0</v>
      </c>
      <c r="ES38" s="158">
        <f t="shared" si="40"/>
        <v>0</v>
      </c>
      <c r="ET38" s="158">
        <f t="shared" si="40"/>
        <v>0</v>
      </c>
      <c r="EU38" s="158">
        <f t="shared" si="40"/>
        <v>0</v>
      </c>
      <c r="EV38" s="158">
        <f t="shared" si="40"/>
        <v>0</v>
      </c>
      <c r="EW38" s="158">
        <f t="shared" si="40"/>
        <v>0</v>
      </c>
      <c r="EX38" s="158">
        <f t="shared" si="40"/>
        <v>0</v>
      </c>
      <c r="EY38" s="158">
        <f t="shared" si="40"/>
        <v>0</v>
      </c>
      <c r="EZ38" s="158">
        <f t="shared" si="40"/>
        <v>0</v>
      </c>
      <c r="FA38" s="158">
        <f t="shared" si="40"/>
        <v>0</v>
      </c>
      <c r="FB38" s="158">
        <f t="shared" si="40"/>
        <v>0</v>
      </c>
      <c r="FC38" s="158">
        <f t="shared" si="40"/>
        <v>0</v>
      </c>
      <c r="FD38" s="158">
        <f t="shared" si="40"/>
        <v>0</v>
      </c>
      <c r="FE38" s="158">
        <f t="shared" si="40"/>
        <v>0</v>
      </c>
      <c r="FF38" s="158">
        <f t="shared" si="40"/>
        <v>0</v>
      </c>
      <c r="FG38" s="158">
        <f t="shared" si="40"/>
        <v>0</v>
      </c>
      <c r="FH38" s="158">
        <f t="shared" si="40"/>
        <v>0</v>
      </c>
      <c r="FI38" s="158">
        <f t="shared" si="40"/>
        <v>0</v>
      </c>
      <c r="FJ38" s="158">
        <f t="shared" si="40"/>
        <v>0</v>
      </c>
      <c r="FK38" s="158">
        <f t="shared" si="40"/>
        <v>0</v>
      </c>
      <c r="FL38" s="158">
        <f t="shared" si="40"/>
        <v>0</v>
      </c>
      <c r="FM38" s="158">
        <f t="shared" si="40"/>
        <v>0</v>
      </c>
      <c r="FN38" s="158">
        <f t="shared" ref="FN38:GJ38" si="41" xml:space="preserve"> $F36 * FN37</f>
        <v>0</v>
      </c>
      <c r="FO38" s="158">
        <f t="shared" si="41"/>
        <v>0</v>
      </c>
      <c r="FP38" s="158">
        <f t="shared" si="41"/>
        <v>0</v>
      </c>
      <c r="FQ38" s="158">
        <f t="shared" si="41"/>
        <v>0</v>
      </c>
      <c r="FR38" s="158">
        <f t="shared" si="41"/>
        <v>0</v>
      </c>
      <c r="FS38" s="158">
        <f t="shared" si="41"/>
        <v>0</v>
      </c>
      <c r="FT38" s="158">
        <f t="shared" si="41"/>
        <v>0</v>
      </c>
      <c r="FU38" s="158">
        <f t="shared" si="41"/>
        <v>0</v>
      </c>
      <c r="FV38" s="158">
        <f t="shared" si="41"/>
        <v>0</v>
      </c>
      <c r="FW38" s="158">
        <f t="shared" si="41"/>
        <v>0</v>
      </c>
      <c r="FX38" s="158">
        <f t="shared" si="41"/>
        <v>0</v>
      </c>
      <c r="FY38" s="158">
        <f t="shared" si="41"/>
        <v>0</v>
      </c>
      <c r="FZ38" s="158">
        <f t="shared" si="41"/>
        <v>0</v>
      </c>
      <c r="GA38" s="158">
        <f t="shared" si="41"/>
        <v>0</v>
      </c>
      <c r="GB38" s="158">
        <f t="shared" si="41"/>
        <v>0</v>
      </c>
      <c r="GC38" s="158">
        <f t="shared" si="41"/>
        <v>0</v>
      </c>
      <c r="GD38" s="158">
        <f t="shared" si="41"/>
        <v>0</v>
      </c>
      <c r="GE38" s="158">
        <f t="shared" si="41"/>
        <v>0</v>
      </c>
      <c r="GF38" s="158">
        <f t="shared" si="41"/>
        <v>0</v>
      </c>
      <c r="GG38" s="158">
        <f t="shared" si="41"/>
        <v>0</v>
      </c>
      <c r="GH38" s="158">
        <f t="shared" si="41"/>
        <v>0</v>
      </c>
      <c r="GI38" s="158">
        <f t="shared" si="41"/>
        <v>0</v>
      </c>
      <c r="GJ38" s="158">
        <f t="shared" si="41"/>
        <v>0</v>
      </c>
    </row>
    <row r="39" spans="1:192" outlineLevel="1" x14ac:dyDescent="0.35"/>
    <row r="40" spans="1:192" outlineLevel="1" x14ac:dyDescent="0.35">
      <c r="B40" s="13" t="s">
        <v>168</v>
      </c>
    </row>
    <row r="41" spans="1:192" s="523" customFormat="1" outlineLevel="2" x14ac:dyDescent="0.35">
      <c r="A41" s="578"/>
      <c r="B41" s="578"/>
      <c r="C41" s="579"/>
      <c r="D41" s="580"/>
      <c r="E41" s="581" t="str">
        <f xml:space="preserve"> InpC!E$36</f>
        <v>O&amp;M mobilisation - base amount</v>
      </c>
      <c r="F41" s="581">
        <f xml:space="preserve"> InpC!F$36</f>
        <v>650</v>
      </c>
      <c r="G41" s="581" t="str">
        <f xml:space="preserve"> InpC!G$36</f>
        <v>$ 000s</v>
      </c>
      <c r="H41" s="582"/>
      <c r="I41" s="583"/>
      <c r="J41" s="584"/>
      <c r="K41" s="565"/>
      <c r="L41" s="565"/>
      <c r="M41" s="565"/>
      <c r="N41" s="565"/>
      <c r="O41" s="565"/>
      <c r="P41" s="565"/>
      <c r="Q41" s="565"/>
      <c r="R41" s="565"/>
      <c r="S41" s="565"/>
      <c r="T41" s="565"/>
      <c r="U41" s="565"/>
      <c r="V41" s="565"/>
      <c r="W41" s="565"/>
      <c r="X41" s="565"/>
      <c r="Y41" s="565"/>
      <c r="Z41" s="565"/>
      <c r="AA41" s="565"/>
      <c r="AB41" s="565"/>
      <c r="AC41" s="565"/>
      <c r="AD41" s="565"/>
      <c r="AE41" s="565"/>
      <c r="AF41" s="565"/>
      <c r="AG41" s="565"/>
      <c r="AH41" s="565"/>
      <c r="AI41" s="565"/>
      <c r="AJ41" s="565"/>
      <c r="AK41" s="565"/>
      <c r="AL41" s="565"/>
      <c r="AM41" s="565"/>
      <c r="AN41" s="565"/>
      <c r="AO41" s="565"/>
      <c r="AP41" s="565"/>
      <c r="AQ41" s="565"/>
      <c r="AR41" s="565"/>
      <c r="AS41" s="565"/>
      <c r="AT41" s="565"/>
      <c r="AU41" s="565"/>
      <c r="AV41" s="565"/>
      <c r="AW41" s="565"/>
      <c r="AX41" s="565"/>
      <c r="AY41" s="565"/>
      <c r="AZ41" s="565"/>
      <c r="BA41" s="565"/>
      <c r="BB41" s="565"/>
      <c r="BC41" s="565"/>
      <c r="BD41" s="565"/>
      <c r="BE41" s="565"/>
      <c r="BF41" s="565"/>
      <c r="BG41" s="565"/>
      <c r="BH41" s="565"/>
      <c r="BI41" s="565"/>
      <c r="BJ41" s="565"/>
      <c r="BK41" s="565"/>
      <c r="BL41" s="565"/>
      <c r="BM41" s="565"/>
      <c r="BN41" s="565"/>
      <c r="BO41" s="565"/>
      <c r="BP41" s="565"/>
      <c r="BQ41" s="565"/>
      <c r="BR41" s="565"/>
      <c r="BS41" s="565"/>
      <c r="BT41" s="565"/>
      <c r="BU41" s="565"/>
      <c r="BV41" s="565"/>
      <c r="BW41" s="565"/>
      <c r="BX41" s="565"/>
      <c r="BY41" s="565"/>
      <c r="BZ41" s="565"/>
      <c r="CA41" s="565"/>
      <c r="CB41" s="565"/>
      <c r="CC41" s="565"/>
      <c r="CD41" s="565"/>
      <c r="CE41" s="565"/>
      <c r="CF41" s="565"/>
      <c r="CG41" s="565"/>
      <c r="CH41" s="565"/>
      <c r="CI41" s="565"/>
      <c r="CJ41" s="565"/>
      <c r="CK41" s="565"/>
      <c r="CL41" s="565"/>
      <c r="CM41" s="565"/>
      <c r="CN41" s="565"/>
      <c r="CO41" s="565"/>
      <c r="CP41" s="565"/>
      <c r="CQ41" s="565"/>
      <c r="CR41" s="565"/>
      <c r="CS41" s="565"/>
      <c r="CT41" s="565"/>
      <c r="CU41" s="565"/>
      <c r="CV41" s="565"/>
      <c r="CW41" s="565"/>
      <c r="CX41" s="565"/>
      <c r="CY41" s="565"/>
      <c r="CZ41" s="565"/>
      <c r="DA41" s="565"/>
      <c r="DB41" s="565"/>
      <c r="DC41" s="565"/>
      <c r="DD41" s="565"/>
      <c r="DE41" s="565"/>
      <c r="DF41" s="565"/>
      <c r="DG41" s="565"/>
      <c r="DH41" s="565"/>
      <c r="DI41" s="565"/>
      <c r="DJ41" s="565"/>
      <c r="DK41" s="565"/>
      <c r="DL41" s="565"/>
      <c r="DM41" s="565"/>
      <c r="DN41" s="565"/>
      <c r="DO41" s="565"/>
      <c r="DP41" s="565"/>
      <c r="DQ41" s="565"/>
      <c r="DR41" s="565"/>
      <c r="DS41" s="565"/>
      <c r="DT41" s="565"/>
      <c r="DU41" s="565"/>
      <c r="DV41" s="565"/>
      <c r="DW41" s="565"/>
      <c r="DX41" s="565"/>
      <c r="DY41" s="565"/>
      <c r="DZ41" s="565"/>
      <c r="EA41" s="565"/>
      <c r="EB41" s="565"/>
      <c r="EC41" s="565"/>
      <c r="ED41" s="565"/>
      <c r="EE41" s="565"/>
      <c r="EF41" s="565"/>
      <c r="EG41" s="565"/>
      <c r="EH41" s="565"/>
      <c r="EI41" s="565"/>
      <c r="EJ41" s="565"/>
      <c r="EK41" s="565"/>
      <c r="EL41" s="565"/>
      <c r="EM41" s="565"/>
      <c r="EN41" s="565"/>
      <c r="EO41" s="565"/>
      <c r="EP41" s="565"/>
      <c r="EQ41" s="565"/>
      <c r="ER41" s="565"/>
      <c r="ES41" s="565"/>
      <c r="ET41" s="565"/>
      <c r="EU41" s="565"/>
      <c r="EV41" s="565"/>
      <c r="EW41" s="565"/>
      <c r="EX41" s="565"/>
      <c r="EY41" s="565"/>
      <c r="EZ41" s="565"/>
      <c r="FA41" s="565"/>
      <c r="FB41" s="565"/>
      <c r="FC41" s="565"/>
      <c r="FD41" s="565"/>
      <c r="FE41" s="565"/>
      <c r="FF41" s="565"/>
      <c r="FG41" s="565"/>
      <c r="FH41" s="565"/>
      <c r="FI41" s="565"/>
      <c r="FJ41" s="565"/>
      <c r="FK41" s="565"/>
      <c r="FL41" s="565"/>
      <c r="FM41" s="565"/>
      <c r="FN41" s="565"/>
      <c r="FO41" s="565"/>
      <c r="FP41" s="565"/>
      <c r="FQ41" s="565"/>
      <c r="FR41" s="565"/>
      <c r="FS41" s="565"/>
      <c r="FT41" s="565"/>
      <c r="FU41" s="565"/>
      <c r="FV41" s="565"/>
      <c r="FW41" s="565"/>
      <c r="FX41" s="565"/>
      <c r="FY41" s="565"/>
      <c r="FZ41" s="565"/>
      <c r="GA41" s="565"/>
      <c r="GB41" s="565"/>
      <c r="GC41" s="565"/>
      <c r="GD41" s="565"/>
      <c r="GE41" s="565"/>
      <c r="GF41" s="565"/>
      <c r="GG41" s="565"/>
      <c r="GH41" s="565"/>
      <c r="GI41" s="565"/>
      <c r="GJ41" s="565"/>
    </row>
    <row r="42" spans="1:192" outlineLevel="2" x14ac:dyDescent="0.35">
      <c r="E42" s="157" t="str">
        <f xml:space="preserve"> Time!E$65</f>
        <v>End of construction period flag</v>
      </c>
      <c r="F42" s="157">
        <f xml:space="preserve"> Time!F$65</f>
        <v>0</v>
      </c>
      <c r="G42" s="157" t="str">
        <f xml:space="preserve"> Time!G$65</f>
        <v>flag</v>
      </c>
      <c r="H42" s="157">
        <f xml:space="preserve"> Time!H$65</f>
        <v>1</v>
      </c>
      <c r="I42" s="157">
        <f xml:space="preserve"> Time!I$65</f>
        <v>0</v>
      </c>
      <c r="J42" s="157">
        <f xml:space="preserve"> Time!J$65</f>
        <v>0</v>
      </c>
      <c r="K42" s="157">
        <f xml:space="preserve"> Time!K$65</f>
        <v>0</v>
      </c>
      <c r="L42" s="157">
        <f xml:space="preserve"> Time!L$65</f>
        <v>0</v>
      </c>
      <c r="M42" s="157">
        <f xml:space="preserve"> Time!M$65</f>
        <v>0</v>
      </c>
      <c r="N42" s="157">
        <f xml:space="preserve"> Time!N$65</f>
        <v>0</v>
      </c>
      <c r="O42" s="157">
        <f xml:space="preserve"> Time!O$65</f>
        <v>0</v>
      </c>
      <c r="P42" s="157">
        <f xml:space="preserve"> Time!P$65</f>
        <v>0</v>
      </c>
      <c r="Q42" s="157">
        <f xml:space="preserve"> Time!Q$65</f>
        <v>0</v>
      </c>
      <c r="R42" s="157">
        <f xml:space="preserve"> Time!R$65</f>
        <v>0</v>
      </c>
      <c r="S42" s="157">
        <f xml:space="preserve"> Time!S$65</f>
        <v>0</v>
      </c>
      <c r="T42" s="157">
        <f xml:space="preserve"> Time!T$65</f>
        <v>0</v>
      </c>
      <c r="U42" s="157">
        <f xml:space="preserve"> Time!U$65</f>
        <v>0</v>
      </c>
      <c r="V42" s="157">
        <f xml:space="preserve"> Time!V$65</f>
        <v>0</v>
      </c>
      <c r="W42" s="157">
        <f xml:space="preserve"> Time!W$65</f>
        <v>0</v>
      </c>
      <c r="X42" s="157">
        <f xml:space="preserve"> Time!X$65</f>
        <v>0</v>
      </c>
      <c r="Y42" s="157">
        <f xml:space="preserve"> Time!Y$65</f>
        <v>0</v>
      </c>
      <c r="Z42" s="157">
        <f xml:space="preserve"> Time!Z$65</f>
        <v>0</v>
      </c>
      <c r="AA42" s="157">
        <f xml:space="preserve"> Time!AA$65</f>
        <v>0</v>
      </c>
      <c r="AB42" s="157">
        <f xml:space="preserve"> Time!AB$65</f>
        <v>0</v>
      </c>
      <c r="AC42" s="157">
        <f xml:space="preserve"> Time!AC$65</f>
        <v>0</v>
      </c>
      <c r="AD42" s="157">
        <f xml:space="preserve"> Time!AD$65</f>
        <v>0</v>
      </c>
      <c r="AE42" s="157">
        <f xml:space="preserve"> Time!AE$65</f>
        <v>0</v>
      </c>
      <c r="AF42" s="157">
        <f xml:space="preserve"> Time!AF$65</f>
        <v>0</v>
      </c>
      <c r="AG42" s="157">
        <f xml:space="preserve"> Time!AG$65</f>
        <v>0</v>
      </c>
      <c r="AH42" s="157">
        <f xml:space="preserve"> Time!AH$65</f>
        <v>0</v>
      </c>
      <c r="AI42" s="157">
        <f xml:space="preserve"> Time!AI$65</f>
        <v>0</v>
      </c>
      <c r="AJ42" s="157">
        <f xml:space="preserve"> Time!AJ$65</f>
        <v>0</v>
      </c>
      <c r="AK42" s="157">
        <f xml:space="preserve"> Time!AK$65</f>
        <v>0</v>
      </c>
      <c r="AL42" s="157">
        <f xml:space="preserve"> Time!AL$65</f>
        <v>0</v>
      </c>
      <c r="AM42" s="157">
        <f xml:space="preserve"> Time!AM$65</f>
        <v>0</v>
      </c>
      <c r="AN42" s="157">
        <f xml:space="preserve"> Time!AN$65</f>
        <v>0</v>
      </c>
      <c r="AO42" s="157">
        <f xml:space="preserve"> Time!AO$65</f>
        <v>0</v>
      </c>
      <c r="AP42" s="157">
        <f xml:space="preserve"> Time!AP$65</f>
        <v>0</v>
      </c>
      <c r="AQ42" s="157">
        <f xml:space="preserve"> Time!AQ$65</f>
        <v>0</v>
      </c>
      <c r="AR42" s="157">
        <f xml:space="preserve"> Time!AR$65</f>
        <v>0</v>
      </c>
      <c r="AS42" s="157">
        <f xml:space="preserve"> Time!AS$65</f>
        <v>0</v>
      </c>
      <c r="AT42" s="157">
        <f xml:space="preserve"> Time!AT$65</f>
        <v>0</v>
      </c>
      <c r="AU42" s="157">
        <f xml:space="preserve"> Time!AU$65</f>
        <v>0</v>
      </c>
      <c r="AV42" s="157">
        <f xml:space="preserve"> Time!AV$65</f>
        <v>0</v>
      </c>
      <c r="AW42" s="157">
        <f xml:space="preserve"> Time!AW$65</f>
        <v>0</v>
      </c>
      <c r="AX42" s="157">
        <f xml:space="preserve"> Time!AX$65</f>
        <v>0</v>
      </c>
      <c r="AY42" s="157">
        <f xml:space="preserve"> Time!AY$65</f>
        <v>0</v>
      </c>
      <c r="AZ42" s="157">
        <f xml:space="preserve"> Time!AZ$65</f>
        <v>0</v>
      </c>
      <c r="BA42" s="157">
        <f xml:space="preserve"> Time!BA$65</f>
        <v>0</v>
      </c>
      <c r="BB42" s="157">
        <f xml:space="preserve"> Time!BB$65</f>
        <v>0</v>
      </c>
      <c r="BC42" s="157">
        <f xml:space="preserve"> Time!BC$65</f>
        <v>0</v>
      </c>
      <c r="BD42" s="157">
        <f xml:space="preserve"> Time!BD$65</f>
        <v>0</v>
      </c>
      <c r="BE42" s="157">
        <f xml:space="preserve"> Time!BE$65</f>
        <v>1</v>
      </c>
      <c r="BF42" s="157">
        <f xml:space="preserve"> Time!BF$65</f>
        <v>0</v>
      </c>
      <c r="BG42" s="157">
        <f xml:space="preserve"> Time!BG$65</f>
        <v>0</v>
      </c>
      <c r="BH42" s="157">
        <f xml:space="preserve"> Time!BH$65</f>
        <v>0</v>
      </c>
      <c r="BI42" s="157">
        <f xml:space="preserve"> Time!BI$65</f>
        <v>0</v>
      </c>
      <c r="BJ42" s="157">
        <f xml:space="preserve"> Time!BJ$65</f>
        <v>0</v>
      </c>
      <c r="BK42" s="157">
        <f xml:space="preserve"> Time!BK$65</f>
        <v>0</v>
      </c>
      <c r="BL42" s="157">
        <f xml:space="preserve"> Time!BL$65</f>
        <v>0</v>
      </c>
      <c r="BM42" s="157">
        <f xml:space="preserve"> Time!BM$65</f>
        <v>0</v>
      </c>
      <c r="BN42" s="157">
        <f xml:space="preserve"> Time!BN$65</f>
        <v>0</v>
      </c>
      <c r="BO42" s="157">
        <f xml:space="preserve"> Time!BO$65</f>
        <v>0</v>
      </c>
      <c r="BP42" s="157">
        <f xml:space="preserve"> Time!BP$65</f>
        <v>0</v>
      </c>
      <c r="BQ42" s="157">
        <f xml:space="preserve"> Time!BQ$65</f>
        <v>0</v>
      </c>
      <c r="BR42" s="157">
        <f xml:space="preserve"> Time!BR$65</f>
        <v>0</v>
      </c>
      <c r="BS42" s="157">
        <f xml:space="preserve"> Time!BS$65</f>
        <v>0</v>
      </c>
      <c r="BT42" s="157">
        <f xml:space="preserve"> Time!BT$65</f>
        <v>0</v>
      </c>
      <c r="BU42" s="157">
        <f xml:space="preserve"> Time!BU$65</f>
        <v>0</v>
      </c>
      <c r="BV42" s="157">
        <f xml:space="preserve"> Time!BV$65</f>
        <v>0</v>
      </c>
      <c r="BW42" s="157">
        <f xml:space="preserve"> Time!BW$65</f>
        <v>0</v>
      </c>
      <c r="BX42" s="157">
        <f xml:space="preserve"> Time!BX$65</f>
        <v>0</v>
      </c>
      <c r="BY42" s="157">
        <f xml:space="preserve"> Time!BY$65</f>
        <v>0</v>
      </c>
      <c r="BZ42" s="157">
        <f xml:space="preserve"> Time!BZ$65</f>
        <v>0</v>
      </c>
      <c r="CA42" s="157">
        <f xml:space="preserve"> Time!CA$65</f>
        <v>0</v>
      </c>
      <c r="CB42" s="157">
        <f xml:space="preserve"> Time!CB$65</f>
        <v>0</v>
      </c>
      <c r="CC42" s="157">
        <f xml:space="preserve"> Time!CC$65</f>
        <v>0</v>
      </c>
      <c r="CD42" s="157">
        <f xml:space="preserve"> Time!CD$65</f>
        <v>0</v>
      </c>
      <c r="CE42" s="157">
        <f xml:space="preserve"> Time!CE$65</f>
        <v>0</v>
      </c>
      <c r="CF42" s="157">
        <f xml:space="preserve"> Time!CF$65</f>
        <v>0</v>
      </c>
      <c r="CG42" s="157">
        <f xml:space="preserve"> Time!CG$65</f>
        <v>0</v>
      </c>
      <c r="CH42" s="157">
        <f xml:space="preserve"> Time!CH$65</f>
        <v>0</v>
      </c>
      <c r="CI42" s="157">
        <f xml:space="preserve"> Time!CI$65</f>
        <v>0</v>
      </c>
      <c r="CJ42" s="157">
        <f xml:space="preserve"> Time!CJ$65</f>
        <v>0</v>
      </c>
      <c r="CK42" s="157">
        <f xml:space="preserve"> Time!CK$65</f>
        <v>0</v>
      </c>
      <c r="CL42" s="157">
        <f xml:space="preserve"> Time!CL$65</f>
        <v>0</v>
      </c>
      <c r="CM42" s="157">
        <f xml:space="preserve"> Time!CM$65</f>
        <v>0</v>
      </c>
      <c r="CN42" s="157">
        <f xml:space="preserve"> Time!CN$65</f>
        <v>0</v>
      </c>
      <c r="CO42" s="157">
        <f xml:space="preserve"> Time!CO$65</f>
        <v>0</v>
      </c>
      <c r="CP42" s="157">
        <f xml:space="preserve"> Time!CP$65</f>
        <v>0</v>
      </c>
      <c r="CQ42" s="157">
        <f xml:space="preserve"> Time!CQ$65</f>
        <v>0</v>
      </c>
      <c r="CR42" s="157">
        <f xml:space="preserve"> Time!CR$65</f>
        <v>0</v>
      </c>
      <c r="CS42" s="157">
        <f xml:space="preserve"> Time!CS$65</f>
        <v>0</v>
      </c>
      <c r="CT42" s="157">
        <f xml:space="preserve"> Time!CT$65</f>
        <v>0</v>
      </c>
      <c r="CU42" s="157">
        <f xml:space="preserve"> Time!CU$65</f>
        <v>0</v>
      </c>
      <c r="CV42" s="157">
        <f xml:space="preserve"> Time!CV$65</f>
        <v>0</v>
      </c>
      <c r="CW42" s="157">
        <f xml:space="preserve"> Time!CW$65</f>
        <v>0</v>
      </c>
      <c r="CX42" s="157">
        <f xml:space="preserve"> Time!CX$65</f>
        <v>0</v>
      </c>
      <c r="CY42" s="157">
        <f xml:space="preserve"> Time!CY$65</f>
        <v>0</v>
      </c>
      <c r="CZ42" s="157">
        <f xml:space="preserve"> Time!CZ$65</f>
        <v>0</v>
      </c>
      <c r="DA42" s="157">
        <f xml:space="preserve"> Time!DA$65</f>
        <v>0</v>
      </c>
      <c r="DB42" s="157">
        <f xml:space="preserve"> Time!DB$65</f>
        <v>0</v>
      </c>
      <c r="DC42" s="157">
        <f xml:space="preserve"> Time!DC$65</f>
        <v>0</v>
      </c>
      <c r="DD42" s="157">
        <f xml:space="preserve"> Time!DD$65</f>
        <v>0</v>
      </c>
      <c r="DE42" s="157">
        <f xml:space="preserve"> Time!DE$65</f>
        <v>0</v>
      </c>
      <c r="DF42" s="157">
        <f xml:space="preserve"> Time!DF$65</f>
        <v>0</v>
      </c>
      <c r="DG42" s="157">
        <f xml:space="preserve"> Time!DG$65</f>
        <v>0</v>
      </c>
      <c r="DH42" s="157">
        <f xml:space="preserve"> Time!DH$65</f>
        <v>0</v>
      </c>
      <c r="DI42" s="157">
        <f xml:space="preserve"> Time!DI$65</f>
        <v>0</v>
      </c>
      <c r="DJ42" s="157">
        <f xml:space="preserve"> Time!DJ$65</f>
        <v>0</v>
      </c>
      <c r="DK42" s="157">
        <f xml:space="preserve"> Time!DK$65</f>
        <v>0</v>
      </c>
      <c r="DL42" s="157">
        <f xml:space="preserve"> Time!DL$65</f>
        <v>0</v>
      </c>
      <c r="DM42" s="157">
        <f xml:space="preserve"> Time!DM$65</f>
        <v>0</v>
      </c>
      <c r="DN42" s="157">
        <f xml:space="preserve"> Time!DN$65</f>
        <v>0</v>
      </c>
      <c r="DO42" s="157">
        <f xml:space="preserve"> Time!DO$65</f>
        <v>0</v>
      </c>
      <c r="DP42" s="157">
        <f xml:space="preserve"> Time!DP$65</f>
        <v>0</v>
      </c>
      <c r="DQ42" s="157">
        <f xml:space="preserve"> Time!DQ$65</f>
        <v>0</v>
      </c>
      <c r="DR42" s="157">
        <f xml:space="preserve"> Time!DR$65</f>
        <v>0</v>
      </c>
      <c r="DS42" s="157">
        <f xml:space="preserve"> Time!DS$65</f>
        <v>0</v>
      </c>
      <c r="DT42" s="157">
        <f xml:space="preserve"> Time!DT$65</f>
        <v>0</v>
      </c>
      <c r="DU42" s="157">
        <f xml:space="preserve"> Time!DU$65</f>
        <v>0</v>
      </c>
      <c r="DV42" s="157">
        <f xml:space="preserve"> Time!DV$65</f>
        <v>0</v>
      </c>
      <c r="DW42" s="157">
        <f xml:space="preserve"> Time!DW$65</f>
        <v>0</v>
      </c>
      <c r="DX42" s="157">
        <f xml:space="preserve"> Time!DX$65</f>
        <v>0</v>
      </c>
      <c r="DY42" s="157">
        <f xml:space="preserve"> Time!DY$65</f>
        <v>0</v>
      </c>
      <c r="DZ42" s="157">
        <f xml:space="preserve"> Time!DZ$65</f>
        <v>0</v>
      </c>
      <c r="EA42" s="157">
        <f xml:space="preserve"> Time!EA$65</f>
        <v>0</v>
      </c>
      <c r="EB42" s="157">
        <f xml:space="preserve"> Time!EB$65</f>
        <v>0</v>
      </c>
      <c r="EC42" s="157">
        <f xml:space="preserve"> Time!EC$65</f>
        <v>0</v>
      </c>
      <c r="ED42" s="157">
        <f xml:space="preserve"> Time!ED$65</f>
        <v>0</v>
      </c>
      <c r="EE42" s="157">
        <f xml:space="preserve"> Time!EE$65</f>
        <v>0</v>
      </c>
      <c r="EF42" s="157">
        <f xml:space="preserve"> Time!EF$65</f>
        <v>0</v>
      </c>
      <c r="EG42" s="157">
        <f xml:space="preserve"> Time!EG$65</f>
        <v>0</v>
      </c>
      <c r="EH42" s="157">
        <f xml:space="preserve"> Time!EH$65</f>
        <v>0</v>
      </c>
      <c r="EI42" s="157">
        <f xml:space="preserve"> Time!EI$65</f>
        <v>0</v>
      </c>
      <c r="EJ42" s="157">
        <f xml:space="preserve"> Time!EJ$65</f>
        <v>0</v>
      </c>
      <c r="EK42" s="157">
        <f xml:space="preserve"> Time!EK$65</f>
        <v>0</v>
      </c>
      <c r="EL42" s="157">
        <f xml:space="preserve"> Time!EL$65</f>
        <v>0</v>
      </c>
      <c r="EM42" s="157">
        <f xml:space="preserve"> Time!EM$65</f>
        <v>0</v>
      </c>
      <c r="EN42" s="157">
        <f xml:space="preserve"> Time!EN$65</f>
        <v>0</v>
      </c>
      <c r="EO42" s="157">
        <f xml:space="preserve"> Time!EO$65</f>
        <v>0</v>
      </c>
      <c r="EP42" s="157">
        <f xml:space="preserve"> Time!EP$65</f>
        <v>0</v>
      </c>
      <c r="EQ42" s="157">
        <f xml:space="preserve"> Time!EQ$65</f>
        <v>0</v>
      </c>
      <c r="ER42" s="157">
        <f xml:space="preserve"> Time!ER$65</f>
        <v>0</v>
      </c>
      <c r="ES42" s="157">
        <f xml:space="preserve"> Time!ES$65</f>
        <v>0</v>
      </c>
      <c r="ET42" s="157">
        <f xml:space="preserve"> Time!ET$65</f>
        <v>0</v>
      </c>
      <c r="EU42" s="157">
        <f xml:space="preserve"> Time!EU$65</f>
        <v>0</v>
      </c>
      <c r="EV42" s="157">
        <f xml:space="preserve"> Time!EV$65</f>
        <v>0</v>
      </c>
      <c r="EW42" s="157">
        <f xml:space="preserve"> Time!EW$65</f>
        <v>0</v>
      </c>
      <c r="EX42" s="157">
        <f xml:space="preserve"> Time!EX$65</f>
        <v>0</v>
      </c>
      <c r="EY42" s="157">
        <f xml:space="preserve"> Time!EY$65</f>
        <v>0</v>
      </c>
      <c r="EZ42" s="157">
        <f xml:space="preserve"> Time!EZ$65</f>
        <v>0</v>
      </c>
      <c r="FA42" s="157">
        <f xml:space="preserve"> Time!FA$65</f>
        <v>0</v>
      </c>
      <c r="FB42" s="157">
        <f xml:space="preserve"> Time!FB$65</f>
        <v>0</v>
      </c>
      <c r="FC42" s="157">
        <f xml:space="preserve"> Time!FC$65</f>
        <v>0</v>
      </c>
      <c r="FD42" s="157">
        <f xml:space="preserve"> Time!FD$65</f>
        <v>0</v>
      </c>
      <c r="FE42" s="157">
        <f xml:space="preserve"> Time!FE$65</f>
        <v>0</v>
      </c>
      <c r="FF42" s="157">
        <f xml:space="preserve"> Time!FF$65</f>
        <v>0</v>
      </c>
      <c r="FG42" s="157">
        <f xml:space="preserve"> Time!FG$65</f>
        <v>0</v>
      </c>
      <c r="FH42" s="157">
        <f xml:space="preserve"> Time!FH$65</f>
        <v>0</v>
      </c>
      <c r="FI42" s="157">
        <f xml:space="preserve"> Time!FI$65</f>
        <v>0</v>
      </c>
      <c r="FJ42" s="157">
        <f xml:space="preserve"> Time!FJ$65</f>
        <v>0</v>
      </c>
      <c r="FK42" s="157">
        <f xml:space="preserve"> Time!FK$65</f>
        <v>0</v>
      </c>
      <c r="FL42" s="157">
        <f xml:space="preserve"> Time!FL$65</f>
        <v>0</v>
      </c>
      <c r="FM42" s="157">
        <f xml:space="preserve"> Time!FM$65</f>
        <v>0</v>
      </c>
      <c r="FN42" s="157">
        <f xml:space="preserve"> Time!FN$65</f>
        <v>0</v>
      </c>
      <c r="FO42" s="157">
        <f xml:space="preserve"> Time!FO$65</f>
        <v>0</v>
      </c>
      <c r="FP42" s="157">
        <f xml:space="preserve"> Time!FP$65</f>
        <v>0</v>
      </c>
      <c r="FQ42" s="157">
        <f xml:space="preserve"> Time!FQ$65</f>
        <v>0</v>
      </c>
      <c r="FR42" s="157">
        <f xml:space="preserve"> Time!FR$65</f>
        <v>0</v>
      </c>
      <c r="FS42" s="157">
        <f xml:space="preserve"> Time!FS$65</f>
        <v>0</v>
      </c>
      <c r="FT42" s="157">
        <f xml:space="preserve"> Time!FT$65</f>
        <v>0</v>
      </c>
      <c r="FU42" s="157">
        <f xml:space="preserve"> Time!FU$65</f>
        <v>0</v>
      </c>
      <c r="FV42" s="157">
        <f xml:space="preserve"> Time!FV$65</f>
        <v>0</v>
      </c>
      <c r="FW42" s="157">
        <f xml:space="preserve"> Time!FW$65</f>
        <v>0</v>
      </c>
      <c r="FX42" s="157">
        <f xml:space="preserve"> Time!FX$65</f>
        <v>0</v>
      </c>
      <c r="FY42" s="157">
        <f xml:space="preserve"> Time!FY$65</f>
        <v>0</v>
      </c>
      <c r="FZ42" s="157">
        <f xml:space="preserve"> Time!FZ$65</f>
        <v>0</v>
      </c>
      <c r="GA42" s="157">
        <f xml:space="preserve"> Time!GA$65</f>
        <v>0</v>
      </c>
      <c r="GB42" s="157">
        <f xml:space="preserve"> Time!GB$65</f>
        <v>0</v>
      </c>
      <c r="GC42" s="157">
        <f xml:space="preserve"> Time!GC$65</f>
        <v>0</v>
      </c>
      <c r="GD42" s="157">
        <f xml:space="preserve"> Time!GD$65</f>
        <v>0</v>
      </c>
      <c r="GE42" s="157">
        <f xml:space="preserve"> Time!GE$65</f>
        <v>0</v>
      </c>
      <c r="GF42" s="157">
        <f xml:space="preserve"> Time!GF$65</f>
        <v>0</v>
      </c>
      <c r="GG42" s="157">
        <f xml:space="preserve"> Time!GG$65</f>
        <v>0</v>
      </c>
      <c r="GH42" s="157">
        <f xml:space="preserve"> Time!GH$65</f>
        <v>0</v>
      </c>
      <c r="GI42" s="157">
        <f xml:space="preserve"> Time!GI$65</f>
        <v>0</v>
      </c>
      <c r="GJ42" s="157">
        <f xml:space="preserve"> Time!GJ$65</f>
        <v>0</v>
      </c>
    </row>
    <row r="43" spans="1:192" s="159" customFormat="1" outlineLevel="2" x14ac:dyDescent="0.35">
      <c r="A43" s="125"/>
      <c r="B43" s="125"/>
      <c r="C43" s="126"/>
      <c r="D43" s="127"/>
      <c r="E43" s="158" t="s">
        <v>168</v>
      </c>
      <c r="F43" s="158"/>
      <c r="G43" s="158" t="str">
        <f xml:space="preserve"> SMU</f>
        <v>$ 000s</v>
      </c>
      <c r="H43" s="158">
        <f xml:space="preserve"> SUM(J43:BE43)</f>
        <v>650</v>
      </c>
      <c r="I43" s="128"/>
      <c r="J43" s="158">
        <f t="shared" ref="J43:AO43" si="42" xml:space="preserve"> $F41 * J42</f>
        <v>0</v>
      </c>
      <c r="K43" s="158">
        <f t="shared" si="42"/>
        <v>0</v>
      </c>
      <c r="L43" s="158">
        <f t="shared" si="42"/>
        <v>0</v>
      </c>
      <c r="M43" s="158">
        <f t="shared" si="42"/>
        <v>0</v>
      </c>
      <c r="N43" s="158">
        <f t="shared" si="42"/>
        <v>0</v>
      </c>
      <c r="O43" s="158">
        <f t="shared" si="42"/>
        <v>0</v>
      </c>
      <c r="P43" s="158">
        <f t="shared" si="42"/>
        <v>0</v>
      </c>
      <c r="Q43" s="158">
        <f t="shared" si="42"/>
        <v>0</v>
      </c>
      <c r="R43" s="158">
        <f t="shared" si="42"/>
        <v>0</v>
      </c>
      <c r="S43" s="158">
        <f t="shared" si="42"/>
        <v>0</v>
      </c>
      <c r="T43" s="158">
        <f t="shared" si="42"/>
        <v>0</v>
      </c>
      <c r="U43" s="158">
        <f t="shared" si="42"/>
        <v>0</v>
      </c>
      <c r="V43" s="158">
        <f t="shared" si="42"/>
        <v>0</v>
      </c>
      <c r="W43" s="158">
        <f t="shared" si="42"/>
        <v>0</v>
      </c>
      <c r="X43" s="158">
        <f t="shared" si="42"/>
        <v>0</v>
      </c>
      <c r="Y43" s="158">
        <f t="shared" si="42"/>
        <v>0</v>
      </c>
      <c r="Z43" s="158">
        <f t="shared" si="42"/>
        <v>0</v>
      </c>
      <c r="AA43" s="158">
        <f t="shared" si="42"/>
        <v>0</v>
      </c>
      <c r="AB43" s="158">
        <f t="shared" si="42"/>
        <v>0</v>
      </c>
      <c r="AC43" s="158">
        <f t="shared" si="42"/>
        <v>0</v>
      </c>
      <c r="AD43" s="158">
        <f t="shared" si="42"/>
        <v>0</v>
      </c>
      <c r="AE43" s="158">
        <f t="shared" si="42"/>
        <v>0</v>
      </c>
      <c r="AF43" s="158">
        <f t="shared" si="42"/>
        <v>0</v>
      </c>
      <c r="AG43" s="158">
        <f t="shared" si="42"/>
        <v>0</v>
      </c>
      <c r="AH43" s="158">
        <f t="shared" si="42"/>
        <v>0</v>
      </c>
      <c r="AI43" s="158">
        <f t="shared" si="42"/>
        <v>0</v>
      </c>
      <c r="AJ43" s="158">
        <f t="shared" si="42"/>
        <v>0</v>
      </c>
      <c r="AK43" s="158">
        <f t="shared" si="42"/>
        <v>0</v>
      </c>
      <c r="AL43" s="158">
        <f t="shared" si="42"/>
        <v>0</v>
      </c>
      <c r="AM43" s="158">
        <f t="shared" si="42"/>
        <v>0</v>
      </c>
      <c r="AN43" s="158">
        <f t="shared" si="42"/>
        <v>0</v>
      </c>
      <c r="AO43" s="158">
        <f t="shared" si="42"/>
        <v>0</v>
      </c>
      <c r="AP43" s="158">
        <f t="shared" ref="AP43:BU43" si="43" xml:space="preserve"> $F41 * AP42</f>
        <v>0</v>
      </c>
      <c r="AQ43" s="158">
        <f t="shared" si="43"/>
        <v>0</v>
      </c>
      <c r="AR43" s="158">
        <f t="shared" si="43"/>
        <v>0</v>
      </c>
      <c r="AS43" s="158">
        <f t="shared" si="43"/>
        <v>0</v>
      </c>
      <c r="AT43" s="158">
        <f t="shared" si="43"/>
        <v>0</v>
      </c>
      <c r="AU43" s="158">
        <f t="shared" si="43"/>
        <v>0</v>
      </c>
      <c r="AV43" s="158">
        <f t="shared" si="43"/>
        <v>0</v>
      </c>
      <c r="AW43" s="158">
        <f t="shared" si="43"/>
        <v>0</v>
      </c>
      <c r="AX43" s="158">
        <f t="shared" si="43"/>
        <v>0</v>
      </c>
      <c r="AY43" s="158">
        <f t="shared" si="43"/>
        <v>0</v>
      </c>
      <c r="AZ43" s="158">
        <f t="shared" si="43"/>
        <v>0</v>
      </c>
      <c r="BA43" s="158">
        <f t="shared" si="43"/>
        <v>0</v>
      </c>
      <c r="BB43" s="158">
        <f t="shared" si="43"/>
        <v>0</v>
      </c>
      <c r="BC43" s="158">
        <f t="shared" si="43"/>
        <v>0</v>
      </c>
      <c r="BD43" s="158">
        <f t="shared" si="43"/>
        <v>0</v>
      </c>
      <c r="BE43" s="158">
        <f t="shared" si="43"/>
        <v>650</v>
      </c>
      <c r="BF43" s="158">
        <f t="shared" si="43"/>
        <v>0</v>
      </c>
      <c r="BG43" s="158">
        <f t="shared" si="43"/>
        <v>0</v>
      </c>
      <c r="BH43" s="158">
        <f t="shared" si="43"/>
        <v>0</v>
      </c>
      <c r="BI43" s="158">
        <f t="shared" si="43"/>
        <v>0</v>
      </c>
      <c r="BJ43" s="158">
        <f t="shared" si="43"/>
        <v>0</v>
      </c>
      <c r="BK43" s="158">
        <f t="shared" si="43"/>
        <v>0</v>
      </c>
      <c r="BL43" s="158">
        <f t="shared" si="43"/>
        <v>0</v>
      </c>
      <c r="BM43" s="158">
        <f t="shared" si="43"/>
        <v>0</v>
      </c>
      <c r="BN43" s="158">
        <f t="shared" si="43"/>
        <v>0</v>
      </c>
      <c r="BO43" s="158">
        <f t="shared" si="43"/>
        <v>0</v>
      </c>
      <c r="BP43" s="158">
        <f t="shared" si="43"/>
        <v>0</v>
      </c>
      <c r="BQ43" s="158">
        <f t="shared" si="43"/>
        <v>0</v>
      </c>
      <c r="BR43" s="158">
        <f t="shared" si="43"/>
        <v>0</v>
      </c>
      <c r="BS43" s="158">
        <f t="shared" si="43"/>
        <v>0</v>
      </c>
      <c r="BT43" s="158">
        <f t="shared" si="43"/>
        <v>0</v>
      </c>
      <c r="BU43" s="158">
        <f t="shared" si="43"/>
        <v>0</v>
      </c>
      <c r="BV43" s="158">
        <f t="shared" ref="BV43:DA43" si="44" xml:space="preserve"> $F41 * BV42</f>
        <v>0</v>
      </c>
      <c r="BW43" s="158">
        <f t="shared" si="44"/>
        <v>0</v>
      </c>
      <c r="BX43" s="158">
        <f t="shared" si="44"/>
        <v>0</v>
      </c>
      <c r="BY43" s="158">
        <f t="shared" si="44"/>
        <v>0</v>
      </c>
      <c r="BZ43" s="158">
        <f t="shared" si="44"/>
        <v>0</v>
      </c>
      <c r="CA43" s="158">
        <f t="shared" si="44"/>
        <v>0</v>
      </c>
      <c r="CB43" s="158">
        <f t="shared" si="44"/>
        <v>0</v>
      </c>
      <c r="CC43" s="158">
        <f t="shared" si="44"/>
        <v>0</v>
      </c>
      <c r="CD43" s="158">
        <f t="shared" si="44"/>
        <v>0</v>
      </c>
      <c r="CE43" s="158">
        <f t="shared" si="44"/>
        <v>0</v>
      </c>
      <c r="CF43" s="158">
        <f t="shared" si="44"/>
        <v>0</v>
      </c>
      <c r="CG43" s="158">
        <f t="shared" si="44"/>
        <v>0</v>
      </c>
      <c r="CH43" s="158">
        <f t="shared" si="44"/>
        <v>0</v>
      </c>
      <c r="CI43" s="158">
        <f t="shared" si="44"/>
        <v>0</v>
      </c>
      <c r="CJ43" s="158">
        <f t="shared" si="44"/>
        <v>0</v>
      </c>
      <c r="CK43" s="158">
        <f t="shared" si="44"/>
        <v>0</v>
      </c>
      <c r="CL43" s="158">
        <f t="shared" si="44"/>
        <v>0</v>
      </c>
      <c r="CM43" s="158">
        <f t="shared" si="44"/>
        <v>0</v>
      </c>
      <c r="CN43" s="158">
        <f t="shared" si="44"/>
        <v>0</v>
      </c>
      <c r="CO43" s="158">
        <f t="shared" si="44"/>
        <v>0</v>
      </c>
      <c r="CP43" s="158">
        <f t="shared" si="44"/>
        <v>0</v>
      </c>
      <c r="CQ43" s="158">
        <f t="shared" si="44"/>
        <v>0</v>
      </c>
      <c r="CR43" s="158">
        <f t="shared" si="44"/>
        <v>0</v>
      </c>
      <c r="CS43" s="158">
        <f t="shared" si="44"/>
        <v>0</v>
      </c>
      <c r="CT43" s="158">
        <f t="shared" si="44"/>
        <v>0</v>
      </c>
      <c r="CU43" s="158">
        <f t="shared" si="44"/>
        <v>0</v>
      </c>
      <c r="CV43" s="158">
        <f t="shared" si="44"/>
        <v>0</v>
      </c>
      <c r="CW43" s="158">
        <f t="shared" si="44"/>
        <v>0</v>
      </c>
      <c r="CX43" s="158">
        <f t="shared" si="44"/>
        <v>0</v>
      </c>
      <c r="CY43" s="158">
        <f t="shared" si="44"/>
        <v>0</v>
      </c>
      <c r="CZ43" s="158">
        <f t="shared" si="44"/>
        <v>0</v>
      </c>
      <c r="DA43" s="158">
        <f t="shared" si="44"/>
        <v>0</v>
      </c>
      <c r="DB43" s="158">
        <f t="shared" ref="DB43:EG43" si="45" xml:space="preserve"> $F41 * DB42</f>
        <v>0</v>
      </c>
      <c r="DC43" s="158">
        <f t="shared" si="45"/>
        <v>0</v>
      </c>
      <c r="DD43" s="158">
        <f t="shared" si="45"/>
        <v>0</v>
      </c>
      <c r="DE43" s="158">
        <f t="shared" si="45"/>
        <v>0</v>
      </c>
      <c r="DF43" s="158">
        <f t="shared" si="45"/>
        <v>0</v>
      </c>
      <c r="DG43" s="158">
        <f t="shared" si="45"/>
        <v>0</v>
      </c>
      <c r="DH43" s="158">
        <f t="shared" si="45"/>
        <v>0</v>
      </c>
      <c r="DI43" s="158">
        <f t="shared" si="45"/>
        <v>0</v>
      </c>
      <c r="DJ43" s="158">
        <f t="shared" si="45"/>
        <v>0</v>
      </c>
      <c r="DK43" s="158">
        <f t="shared" si="45"/>
        <v>0</v>
      </c>
      <c r="DL43" s="158">
        <f t="shared" si="45"/>
        <v>0</v>
      </c>
      <c r="DM43" s="158">
        <f t="shared" si="45"/>
        <v>0</v>
      </c>
      <c r="DN43" s="158">
        <f t="shared" si="45"/>
        <v>0</v>
      </c>
      <c r="DO43" s="158">
        <f t="shared" si="45"/>
        <v>0</v>
      </c>
      <c r="DP43" s="158">
        <f t="shared" si="45"/>
        <v>0</v>
      </c>
      <c r="DQ43" s="158">
        <f t="shared" si="45"/>
        <v>0</v>
      </c>
      <c r="DR43" s="158">
        <f t="shared" si="45"/>
        <v>0</v>
      </c>
      <c r="DS43" s="158">
        <f t="shared" si="45"/>
        <v>0</v>
      </c>
      <c r="DT43" s="158">
        <f t="shared" si="45"/>
        <v>0</v>
      </c>
      <c r="DU43" s="158">
        <f t="shared" si="45"/>
        <v>0</v>
      </c>
      <c r="DV43" s="158">
        <f t="shared" si="45"/>
        <v>0</v>
      </c>
      <c r="DW43" s="158">
        <f t="shared" si="45"/>
        <v>0</v>
      </c>
      <c r="DX43" s="158">
        <f t="shared" si="45"/>
        <v>0</v>
      </c>
      <c r="DY43" s="158">
        <f t="shared" si="45"/>
        <v>0</v>
      </c>
      <c r="DZ43" s="158">
        <f t="shared" si="45"/>
        <v>0</v>
      </c>
      <c r="EA43" s="158">
        <f t="shared" si="45"/>
        <v>0</v>
      </c>
      <c r="EB43" s="158">
        <f t="shared" si="45"/>
        <v>0</v>
      </c>
      <c r="EC43" s="158">
        <f t="shared" si="45"/>
        <v>0</v>
      </c>
      <c r="ED43" s="158">
        <f t="shared" si="45"/>
        <v>0</v>
      </c>
      <c r="EE43" s="158">
        <f t="shared" si="45"/>
        <v>0</v>
      </c>
      <c r="EF43" s="158">
        <f t="shared" si="45"/>
        <v>0</v>
      </c>
      <c r="EG43" s="158">
        <f t="shared" si="45"/>
        <v>0</v>
      </c>
      <c r="EH43" s="158">
        <f t="shared" ref="EH43:FM43" si="46" xml:space="preserve"> $F41 * EH42</f>
        <v>0</v>
      </c>
      <c r="EI43" s="158">
        <f t="shared" si="46"/>
        <v>0</v>
      </c>
      <c r="EJ43" s="158">
        <f t="shared" si="46"/>
        <v>0</v>
      </c>
      <c r="EK43" s="158">
        <f t="shared" si="46"/>
        <v>0</v>
      </c>
      <c r="EL43" s="158">
        <f t="shared" si="46"/>
        <v>0</v>
      </c>
      <c r="EM43" s="158">
        <f t="shared" si="46"/>
        <v>0</v>
      </c>
      <c r="EN43" s="158">
        <f t="shared" si="46"/>
        <v>0</v>
      </c>
      <c r="EO43" s="158">
        <f t="shared" si="46"/>
        <v>0</v>
      </c>
      <c r="EP43" s="158">
        <f t="shared" si="46"/>
        <v>0</v>
      </c>
      <c r="EQ43" s="158">
        <f t="shared" si="46"/>
        <v>0</v>
      </c>
      <c r="ER43" s="158">
        <f t="shared" si="46"/>
        <v>0</v>
      </c>
      <c r="ES43" s="158">
        <f t="shared" si="46"/>
        <v>0</v>
      </c>
      <c r="ET43" s="158">
        <f t="shared" si="46"/>
        <v>0</v>
      </c>
      <c r="EU43" s="158">
        <f t="shared" si="46"/>
        <v>0</v>
      </c>
      <c r="EV43" s="158">
        <f t="shared" si="46"/>
        <v>0</v>
      </c>
      <c r="EW43" s="158">
        <f t="shared" si="46"/>
        <v>0</v>
      </c>
      <c r="EX43" s="158">
        <f t="shared" si="46"/>
        <v>0</v>
      </c>
      <c r="EY43" s="158">
        <f t="shared" si="46"/>
        <v>0</v>
      </c>
      <c r="EZ43" s="158">
        <f t="shared" si="46"/>
        <v>0</v>
      </c>
      <c r="FA43" s="158">
        <f t="shared" si="46"/>
        <v>0</v>
      </c>
      <c r="FB43" s="158">
        <f t="shared" si="46"/>
        <v>0</v>
      </c>
      <c r="FC43" s="158">
        <f t="shared" si="46"/>
        <v>0</v>
      </c>
      <c r="FD43" s="158">
        <f t="shared" si="46"/>
        <v>0</v>
      </c>
      <c r="FE43" s="158">
        <f t="shared" si="46"/>
        <v>0</v>
      </c>
      <c r="FF43" s="158">
        <f t="shared" si="46"/>
        <v>0</v>
      </c>
      <c r="FG43" s="158">
        <f t="shared" si="46"/>
        <v>0</v>
      </c>
      <c r="FH43" s="158">
        <f t="shared" si="46"/>
        <v>0</v>
      </c>
      <c r="FI43" s="158">
        <f t="shared" si="46"/>
        <v>0</v>
      </c>
      <c r="FJ43" s="158">
        <f t="shared" si="46"/>
        <v>0</v>
      </c>
      <c r="FK43" s="158">
        <f t="shared" si="46"/>
        <v>0</v>
      </c>
      <c r="FL43" s="158">
        <f t="shared" si="46"/>
        <v>0</v>
      </c>
      <c r="FM43" s="158">
        <f t="shared" si="46"/>
        <v>0</v>
      </c>
      <c r="FN43" s="158">
        <f t="shared" ref="FN43:GJ43" si="47" xml:space="preserve"> $F41 * FN42</f>
        <v>0</v>
      </c>
      <c r="FO43" s="158">
        <f t="shared" si="47"/>
        <v>0</v>
      </c>
      <c r="FP43" s="158">
        <f t="shared" si="47"/>
        <v>0</v>
      </c>
      <c r="FQ43" s="158">
        <f t="shared" si="47"/>
        <v>0</v>
      </c>
      <c r="FR43" s="158">
        <f t="shared" si="47"/>
        <v>0</v>
      </c>
      <c r="FS43" s="158">
        <f t="shared" si="47"/>
        <v>0</v>
      </c>
      <c r="FT43" s="158">
        <f t="shared" si="47"/>
        <v>0</v>
      </c>
      <c r="FU43" s="158">
        <f t="shared" si="47"/>
        <v>0</v>
      </c>
      <c r="FV43" s="158">
        <f t="shared" si="47"/>
        <v>0</v>
      </c>
      <c r="FW43" s="158">
        <f t="shared" si="47"/>
        <v>0</v>
      </c>
      <c r="FX43" s="158">
        <f t="shared" si="47"/>
        <v>0</v>
      </c>
      <c r="FY43" s="158">
        <f t="shared" si="47"/>
        <v>0</v>
      </c>
      <c r="FZ43" s="158">
        <f t="shared" si="47"/>
        <v>0</v>
      </c>
      <c r="GA43" s="158">
        <f t="shared" si="47"/>
        <v>0</v>
      </c>
      <c r="GB43" s="158">
        <f t="shared" si="47"/>
        <v>0</v>
      </c>
      <c r="GC43" s="158">
        <f t="shared" si="47"/>
        <v>0</v>
      </c>
      <c r="GD43" s="158">
        <f t="shared" si="47"/>
        <v>0</v>
      </c>
      <c r="GE43" s="158">
        <f t="shared" si="47"/>
        <v>0</v>
      </c>
      <c r="GF43" s="158">
        <f t="shared" si="47"/>
        <v>0</v>
      </c>
      <c r="GG43" s="158">
        <f t="shared" si="47"/>
        <v>0</v>
      </c>
      <c r="GH43" s="158">
        <f t="shared" si="47"/>
        <v>0</v>
      </c>
      <c r="GI43" s="158">
        <f t="shared" si="47"/>
        <v>0</v>
      </c>
      <c r="GJ43" s="158">
        <f t="shared" si="47"/>
        <v>0</v>
      </c>
    </row>
    <row r="44" spans="1:192" ht="12.75" outlineLevel="2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</row>
    <row r="45" spans="1:192" outlineLevel="2" x14ac:dyDescent="0.35">
      <c r="A45"/>
      <c r="B45" s="69" t="s">
        <v>1933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</row>
    <row r="46" spans="1:192" s="594" customFormat="1" ht="12.75" outlineLevel="2" x14ac:dyDescent="0.35">
      <c r="E46" s="594" t="str">
        <f>InpC!$E$37</f>
        <v>PWA capex - base amount</v>
      </c>
      <c r="F46" s="594">
        <f>InpC!$F$37</f>
        <v>22000</v>
      </c>
      <c r="G46" s="594" t="str">
        <f>InpC!$G$37</f>
        <v>$ 000s</v>
      </c>
    </row>
    <row r="47" spans="1:192" s="594" customFormat="1" ht="12.75" outlineLevel="2" x14ac:dyDescent="0.35">
      <c r="E47" s="594" t="str">
        <f>InpC!$E$141</f>
        <v>Months in year</v>
      </c>
      <c r="F47" s="594">
        <f>InpC!$F$141</f>
        <v>12</v>
      </c>
      <c r="G47" s="594" t="str">
        <f>InpC!$G$141</f>
        <v>months</v>
      </c>
    </row>
    <row r="48" spans="1:192" s="594" customFormat="1" ht="12.75" outlineLevel="2" x14ac:dyDescent="0.35">
      <c r="E48" s="594" t="str">
        <f>Time!$E$34</f>
        <v>Months per model period</v>
      </c>
      <c r="G48" s="594" t="str">
        <f>Time!$G$34</f>
        <v>months</v>
      </c>
      <c r="H48" s="594">
        <f>Time!$H$34</f>
        <v>0</v>
      </c>
      <c r="J48" s="594">
        <f>Time!J$34</f>
        <v>1</v>
      </c>
      <c r="K48" s="594">
        <f>Time!K$34</f>
        <v>1</v>
      </c>
      <c r="L48" s="594">
        <f>Time!L$34</f>
        <v>1</v>
      </c>
      <c r="M48" s="594">
        <f>Time!M$34</f>
        <v>1</v>
      </c>
      <c r="N48" s="594">
        <f>Time!N$34</f>
        <v>1</v>
      </c>
      <c r="O48" s="594">
        <f>Time!O$34</f>
        <v>1</v>
      </c>
      <c r="P48" s="594">
        <f>Time!P$34</f>
        <v>1</v>
      </c>
      <c r="Q48" s="594">
        <f>Time!Q$34</f>
        <v>1</v>
      </c>
      <c r="R48" s="594">
        <f>Time!R$34</f>
        <v>1</v>
      </c>
      <c r="S48" s="594">
        <f>Time!S$34</f>
        <v>1</v>
      </c>
      <c r="T48" s="594">
        <f>Time!T$34</f>
        <v>1</v>
      </c>
      <c r="U48" s="594">
        <f>Time!U$34</f>
        <v>1</v>
      </c>
      <c r="V48" s="594">
        <f>Time!V$34</f>
        <v>1</v>
      </c>
      <c r="W48" s="594">
        <f>Time!W$34</f>
        <v>1</v>
      </c>
      <c r="X48" s="594">
        <f>Time!X$34</f>
        <v>1</v>
      </c>
      <c r="Y48" s="594">
        <f>Time!Y$34</f>
        <v>1</v>
      </c>
      <c r="Z48" s="594">
        <f>Time!Z$34</f>
        <v>1</v>
      </c>
      <c r="AA48" s="594">
        <f>Time!AA$34</f>
        <v>1</v>
      </c>
      <c r="AB48" s="594">
        <f>Time!AB$34</f>
        <v>1</v>
      </c>
      <c r="AC48" s="594">
        <f>Time!AC$34</f>
        <v>1</v>
      </c>
      <c r="AD48" s="594">
        <f>Time!AD$34</f>
        <v>1</v>
      </c>
      <c r="AE48" s="594">
        <f>Time!AE$34</f>
        <v>1</v>
      </c>
      <c r="AF48" s="594">
        <f>Time!AF$34</f>
        <v>1</v>
      </c>
      <c r="AG48" s="594">
        <f>Time!AG$34</f>
        <v>1</v>
      </c>
      <c r="AH48" s="594">
        <f>Time!AH$34</f>
        <v>1</v>
      </c>
      <c r="AI48" s="594">
        <f>Time!AI$34</f>
        <v>1</v>
      </c>
      <c r="AJ48" s="594">
        <f>Time!AJ$34</f>
        <v>1</v>
      </c>
      <c r="AK48" s="594">
        <f>Time!AK$34</f>
        <v>1</v>
      </c>
      <c r="AL48" s="594">
        <f>Time!AL$34</f>
        <v>1</v>
      </c>
      <c r="AM48" s="594">
        <f>Time!AM$34</f>
        <v>1</v>
      </c>
      <c r="AN48" s="594">
        <f>Time!AN$34</f>
        <v>1</v>
      </c>
      <c r="AO48" s="594">
        <f>Time!AO$34</f>
        <v>1</v>
      </c>
      <c r="AP48" s="594">
        <f>Time!AP$34</f>
        <v>1</v>
      </c>
      <c r="AQ48" s="594">
        <f>Time!AQ$34</f>
        <v>1</v>
      </c>
      <c r="AR48" s="594">
        <f>Time!AR$34</f>
        <v>1</v>
      </c>
      <c r="AS48" s="594">
        <f>Time!AS$34</f>
        <v>1</v>
      </c>
      <c r="AT48" s="594">
        <f>Time!AT$34</f>
        <v>1</v>
      </c>
      <c r="AU48" s="594">
        <f>Time!AU$34</f>
        <v>1</v>
      </c>
      <c r="AV48" s="594">
        <f>Time!AV$34</f>
        <v>1</v>
      </c>
      <c r="AW48" s="594">
        <f>Time!AW$34</f>
        <v>1</v>
      </c>
      <c r="AX48" s="594">
        <f>Time!AX$34</f>
        <v>1</v>
      </c>
      <c r="AY48" s="594">
        <f>Time!AY$34</f>
        <v>1</v>
      </c>
      <c r="AZ48" s="594">
        <f>Time!AZ$34</f>
        <v>1</v>
      </c>
      <c r="BA48" s="594">
        <f>Time!BA$34</f>
        <v>1</v>
      </c>
      <c r="BB48" s="594">
        <f>Time!BB$34</f>
        <v>1</v>
      </c>
      <c r="BC48" s="594">
        <f>Time!BC$34</f>
        <v>1</v>
      </c>
      <c r="BD48" s="594">
        <f>Time!BD$34</f>
        <v>1</v>
      </c>
      <c r="BE48" s="594">
        <f>Time!BE$34</f>
        <v>1</v>
      </c>
      <c r="BF48" s="594">
        <f>Time!BF$34</f>
        <v>3</v>
      </c>
      <c r="BG48" s="594">
        <f>Time!BG$34</f>
        <v>3</v>
      </c>
      <c r="BH48" s="594">
        <f>Time!BH$34</f>
        <v>3</v>
      </c>
      <c r="BI48" s="594">
        <f>Time!BI$34</f>
        <v>3</v>
      </c>
      <c r="BJ48" s="594">
        <f>Time!BJ$34</f>
        <v>3</v>
      </c>
      <c r="BK48" s="594">
        <f>Time!BK$34</f>
        <v>3</v>
      </c>
      <c r="BL48" s="594">
        <f>Time!BL$34</f>
        <v>3</v>
      </c>
      <c r="BM48" s="594">
        <f>Time!BM$34</f>
        <v>3</v>
      </c>
      <c r="BN48" s="594">
        <f>Time!BN$34</f>
        <v>3</v>
      </c>
      <c r="BO48" s="594">
        <f>Time!BO$34</f>
        <v>3</v>
      </c>
      <c r="BP48" s="594">
        <f>Time!BP$34</f>
        <v>3</v>
      </c>
      <c r="BQ48" s="594">
        <f>Time!BQ$34</f>
        <v>3</v>
      </c>
      <c r="BR48" s="594">
        <f>Time!BR$34</f>
        <v>3</v>
      </c>
      <c r="BS48" s="594">
        <f>Time!BS$34</f>
        <v>3</v>
      </c>
      <c r="BT48" s="594">
        <f>Time!BT$34</f>
        <v>3</v>
      </c>
      <c r="BU48" s="594">
        <f>Time!BU$34</f>
        <v>3</v>
      </c>
      <c r="BV48" s="594">
        <f>Time!BV$34</f>
        <v>3</v>
      </c>
      <c r="BW48" s="594">
        <f>Time!BW$34</f>
        <v>3</v>
      </c>
      <c r="BX48" s="594">
        <f>Time!BX$34</f>
        <v>3</v>
      </c>
      <c r="BY48" s="594">
        <f>Time!BY$34</f>
        <v>3</v>
      </c>
      <c r="BZ48" s="594">
        <f>Time!BZ$34</f>
        <v>3</v>
      </c>
      <c r="CA48" s="594">
        <f>Time!CA$34</f>
        <v>3</v>
      </c>
      <c r="CB48" s="594">
        <f>Time!CB$34</f>
        <v>3</v>
      </c>
      <c r="CC48" s="594">
        <f>Time!CC$34</f>
        <v>3</v>
      </c>
      <c r="CD48" s="594">
        <f>Time!CD$34</f>
        <v>3</v>
      </c>
      <c r="CE48" s="594">
        <f>Time!CE$34</f>
        <v>3</v>
      </c>
      <c r="CF48" s="594">
        <f>Time!CF$34</f>
        <v>3</v>
      </c>
      <c r="CG48" s="594">
        <f>Time!CG$34</f>
        <v>3</v>
      </c>
      <c r="CH48" s="594">
        <f>Time!CH$34</f>
        <v>3</v>
      </c>
      <c r="CI48" s="594">
        <f>Time!CI$34</f>
        <v>3</v>
      </c>
      <c r="CJ48" s="594">
        <f>Time!CJ$34</f>
        <v>3</v>
      </c>
      <c r="CK48" s="594">
        <f>Time!CK$34</f>
        <v>3</v>
      </c>
      <c r="CL48" s="594">
        <f>Time!CL$34</f>
        <v>3</v>
      </c>
      <c r="CM48" s="594">
        <f>Time!CM$34</f>
        <v>3</v>
      </c>
      <c r="CN48" s="594">
        <f>Time!CN$34</f>
        <v>3</v>
      </c>
      <c r="CO48" s="594">
        <f>Time!CO$34</f>
        <v>3</v>
      </c>
      <c r="CP48" s="594">
        <f>Time!CP$34</f>
        <v>3</v>
      </c>
      <c r="CQ48" s="594">
        <f>Time!CQ$34</f>
        <v>3</v>
      </c>
      <c r="CR48" s="594">
        <f>Time!CR$34</f>
        <v>3</v>
      </c>
      <c r="CS48" s="594">
        <f>Time!CS$34</f>
        <v>3</v>
      </c>
      <c r="CT48" s="594">
        <f>Time!CT$34</f>
        <v>3</v>
      </c>
      <c r="CU48" s="594">
        <f>Time!CU$34</f>
        <v>3</v>
      </c>
      <c r="CV48" s="594">
        <f>Time!CV$34</f>
        <v>3</v>
      </c>
      <c r="CW48" s="594">
        <f>Time!CW$34</f>
        <v>3</v>
      </c>
      <c r="CX48" s="594">
        <f>Time!CX$34</f>
        <v>3</v>
      </c>
      <c r="CY48" s="594">
        <f>Time!CY$34</f>
        <v>3</v>
      </c>
      <c r="CZ48" s="594">
        <f>Time!CZ$34</f>
        <v>3</v>
      </c>
      <c r="DA48" s="594">
        <f>Time!DA$34</f>
        <v>3</v>
      </c>
      <c r="DB48" s="594">
        <f>Time!DB$34</f>
        <v>3</v>
      </c>
      <c r="DC48" s="594">
        <f>Time!DC$34</f>
        <v>3</v>
      </c>
      <c r="DD48" s="594">
        <f>Time!DD$34</f>
        <v>3</v>
      </c>
      <c r="DE48" s="594">
        <f>Time!DE$34</f>
        <v>3</v>
      </c>
      <c r="DF48" s="594">
        <f>Time!DF$34</f>
        <v>3</v>
      </c>
      <c r="DG48" s="594">
        <f>Time!DG$34</f>
        <v>3</v>
      </c>
      <c r="DH48" s="594">
        <f>Time!DH$34</f>
        <v>3</v>
      </c>
      <c r="DI48" s="594">
        <f>Time!DI$34</f>
        <v>3</v>
      </c>
      <c r="DJ48" s="594">
        <f>Time!DJ$34</f>
        <v>3</v>
      </c>
      <c r="DK48" s="594">
        <f>Time!DK$34</f>
        <v>3</v>
      </c>
      <c r="DL48" s="594">
        <f>Time!DL$34</f>
        <v>3</v>
      </c>
      <c r="DM48" s="594">
        <f>Time!DM$34</f>
        <v>3</v>
      </c>
      <c r="DN48" s="594">
        <f>Time!DN$34</f>
        <v>3</v>
      </c>
      <c r="DO48" s="594">
        <f>Time!DO$34</f>
        <v>3</v>
      </c>
      <c r="DP48" s="594">
        <f>Time!DP$34</f>
        <v>3</v>
      </c>
      <c r="DQ48" s="594">
        <f>Time!DQ$34</f>
        <v>3</v>
      </c>
      <c r="DR48" s="594">
        <f>Time!DR$34</f>
        <v>3</v>
      </c>
      <c r="DS48" s="594">
        <f>Time!DS$34</f>
        <v>3</v>
      </c>
      <c r="DT48" s="594">
        <f>Time!DT$34</f>
        <v>3</v>
      </c>
      <c r="DU48" s="594">
        <f>Time!DU$34</f>
        <v>3</v>
      </c>
      <c r="DV48" s="594">
        <f>Time!DV$34</f>
        <v>3</v>
      </c>
      <c r="DW48" s="594">
        <f>Time!DW$34</f>
        <v>3</v>
      </c>
      <c r="DX48" s="594">
        <f>Time!DX$34</f>
        <v>3</v>
      </c>
      <c r="DY48" s="594">
        <f>Time!DY$34</f>
        <v>3</v>
      </c>
      <c r="DZ48" s="594">
        <f>Time!DZ$34</f>
        <v>3</v>
      </c>
      <c r="EA48" s="594">
        <f>Time!EA$34</f>
        <v>3</v>
      </c>
      <c r="EB48" s="594">
        <f>Time!EB$34</f>
        <v>3</v>
      </c>
      <c r="EC48" s="594">
        <f>Time!EC$34</f>
        <v>3</v>
      </c>
      <c r="ED48" s="594">
        <f>Time!ED$34</f>
        <v>3</v>
      </c>
      <c r="EE48" s="594">
        <f>Time!EE$34</f>
        <v>3</v>
      </c>
      <c r="EF48" s="594">
        <f>Time!EF$34</f>
        <v>3</v>
      </c>
      <c r="EG48" s="594">
        <f>Time!EG$34</f>
        <v>3</v>
      </c>
      <c r="EH48" s="594">
        <f>Time!EH$34</f>
        <v>3</v>
      </c>
      <c r="EI48" s="594">
        <f>Time!EI$34</f>
        <v>3</v>
      </c>
      <c r="EJ48" s="594">
        <f>Time!EJ$34</f>
        <v>3</v>
      </c>
      <c r="EK48" s="594">
        <f>Time!EK$34</f>
        <v>3</v>
      </c>
      <c r="EL48" s="594">
        <f>Time!EL$34</f>
        <v>3</v>
      </c>
      <c r="EM48" s="594">
        <f>Time!EM$34</f>
        <v>3</v>
      </c>
      <c r="EN48" s="594">
        <f>Time!EN$34</f>
        <v>3</v>
      </c>
      <c r="EO48" s="594">
        <f>Time!EO$34</f>
        <v>3</v>
      </c>
      <c r="EP48" s="594">
        <f>Time!EP$34</f>
        <v>3</v>
      </c>
      <c r="EQ48" s="594">
        <f>Time!EQ$34</f>
        <v>3</v>
      </c>
      <c r="ER48" s="594">
        <f>Time!ER$34</f>
        <v>3</v>
      </c>
      <c r="ES48" s="594">
        <f>Time!ES$34</f>
        <v>3</v>
      </c>
      <c r="ET48" s="594">
        <f>Time!ET$34</f>
        <v>3</v>
      </c>
      <c r="EU48" s="594">
        <f>Time!EU$34</f>
        <v>3</v>
      </c>
      <c r="EV48" s="594">
        <f>Time!EV$34</f>
        <v>3</v>
      </c>
      <c r="EW48" s="594">
        <f>Time!EW$34</f>
        <v>3</v>
      </c>
      <c r="EX48" s="594">
        <f>Time!EX$34</f>
        <v>3</v>
      </c>
      <c r="EY48" s="594">
        <f>Time!EY$34</f>
        <v>3</v>
      </c>
      <c r="EZ48" s="594">
        <f>Time!EZ$34</f>
        <v>3</v>
      </c>
      <c r="FA48" s="594">
        <f>Time!FA$34</f>
        <v>3</v>
      </c>
      <c r="FB48" s="594">
        <f>Time!FB$34</f>
        <v>3</v>
      </c>
      <c r="FC48" s="594">
        <f>Time!FC$34</f>
        <v>3</v>
      </c>
      <c r="FD48" s="594">
        <f>Time!FD$34</f>
        <v>3</v>
      </c>
      <c r="FE48" s="594">
        <f>Time!FE$34</f>
        <v>3</v>
      </c>
      <c r="FF48" s="594">
        <f>Time!FF$34</f>
        <v>3</v>
      </c>
      <c r="FG48" s="594">
        <f>Time!FG$34</f>
        <v>3</v>
      </c>
      <c r="FH48" s="594">
        <f>Time!FH$34</f>
        <v>3</v>
      </c>
      <c r="FI48" s="594">
        <f>Time!FI$34</f>
        <v>3</v>
      </c>
      <c r="FJ48" s="594">
        <f>Time!FJ$34</f>
        <v>3</v>
      </c>
      <c r="FK48" s="594">
        <f>Time!FK$34</f>
        <v>3</v>
      </c>
      <c r="FL48" s="594">
        <f>Time!FL$34</f>
        <v>3</v>
      </c>
      <c r="FM48" s="594">
        <f>Time!FM$34</f>
        <v>3</v>
      </c>
      <c r="FN48" s="594">
        <f>Time!FN$34</f>
        <v>3</v>
      </c>
      <c r="FO48" s="594">
        <f>Time!FO$34</f>
        <v>3</v>
      </c>
      <c r="FP48" s="594">
        <f>Time!FP$34</f>
        <v>3</v>
      </c>
      <c r="FQ48" s="594">
        <f>Time!FQ$34</f>
        <v>3</v>
      </c>
      <c r="FR48" s="594">
        <f>Time!FR$34</f>
        <v>3</v>
      </c>
      <c r="FS48" s="594">
        <f>Time!FS$34</f>
        <v>3</v>
      </c>
      <c r="FT48" s="594">
        <f>Time!FT$34</f>
        <v>3</v>
      </c>
      <c r="FU48" s="594">
        <f>Time!FU$34</f>
        <v>3</v>
      </c>
      <c r="FV48" s="594">
        <f>Time!FV$34</f>
        <v>3</v>
      </c>
      <c r="FW48" s="594">
        <f>Time!FW$34</f>
        <v>3</v>
      </c>
      <c r="FX48" s="594">
        <f>Time!FX$34</f>
        <v>3</v>
      </c>
      <c r="FY48" s="594">
        <f>Time!FY$34</f>
        <v>3</v>
      </c>
      <c r="FZ48" s="594">
        <f>Time!FZ$34</f>
        <v>3</v>
      </c>
      <c r="GA48" s="594">
        <f>Time!GA$34</f>
        <v>3</v>
      </c>
      <c r="GB48" s="594">
        <f>Time!GB$34</f>
        <v>3</v>
      </c>
      <c r="GC48" s="594">
        <f>Time!GC$34</f>
        <v>3</v>
      </c>
      <c r="GD48" s="594">
        <f>Time!GD$34</f>
        <v>3</v>
      </c>
      <c r="GE48" s="594">
        <f>Time!GE$34</f>
        <v>3</v>
      </c>
      <c r="GF48" s="594">
        <f>Time!GF$34</f>
        <v>3</v>
      </c>
      <c r="GG48" s="594">
        <f>Time!GG$34</f>
        <v>3</v>
      </c>
      <c r="GH48" s="594">
        <f>Time!GH$34</f>
        <v>3</v>
      </c>
      <c r="GI48" s="594">
        <f>Time!GI$34</f>
        <v>3</v>
      </c>
      <c r="GJ48" s="594">
        <f>Time!GJ$34</f>
        <v>3</v>
      </c>
    </row>
    <row r="49" spans="1:192" s="594" customFormat="1" ht="12.75" outlineLevel="2" x14ac:dyDescent="0.35">
      <c r="E49" s="594" t="str">
        <f>Time!$E$150</f>
        <v>Last 12 months of construction flag</v>
      </c>
      <c r="G49" s="594" t="str">
        <f>Time!$G$150</f>
        <v>flag</v>
      </c>
      <c r="H49" s="594">
        <f>Time!$H$150</f>
        <v>12</v>
      </c>
      <c r="J49" s="594">
        <f>Time!J$150</f>
        <v>0</v>
      </c>
      <c r="K49" s="594">
        <f>Time!K$150</f>
        <v>0</v>
      </c>
      <c r="L49" s="594">
        <f>Time!L$150</f>
        <v>0</v>
      </c>
      <c r="M49" s="594">
        <f>Time!M$150</f>
        <v>0</v>
      </c>
      <c r="N49" s="594">
        <f>Time!N$150</f>
        <v>0</v>
      </c>
      <c r="O49" s="594">
        <f>Time!O$150</f>
        <v>0</v>
      </c>
      <c r="P49" s="594">
        <f>Time!P$150</f>
        <v>0</v>
      </c>
      <c r="Q49" s="594">
        <f>Time!Q$150</f>
        <v>0</v>
      </c>
      <c r="R49" s="594">
        <f>Time!R$150</f>
        <v>0</v>
      </c>
      <c r="S49" s="594">
        <f>Time!S$150</f>
        <v>0</v>
      </c>
      <c r="T49" s="594">
        <f>Time!T$150</f>
        <v>0</v>
      </c>
      <c r="U49" s="594">
        <f>Time!U$150</f>
        <v>0</v>
      </c>
      <c r="V49" s="594">
        <f>Time!V$150</f>
        <v>0</v>
      </c>
      <c r="W49" s="594">
        <f>Time!W$150</f>
        <v>0</v>
      </c>
      <c r="X49" s="594">
        <f>Time!X$150</f>
        <v>0</v>
      </c>
      <c r="Y49" s="594">
        <f>Time!Y$150</f>
        <v>0</v>
      </c>
      <c r="Z49" s="594">
        <f>Time!Z$150</f>
        <v>0</v>
      </c>
      <c r="AA49" s="594">
        <f>Time!AA$150</f>
        <v>0</v>
      </c>
      <c r="AB49" s="594">
        <f>Time!AB$150</f>
        <v>0</v>
      </c>
      <c r="AC49" s="594">
        <f>Time!AC$150</f>
        <v>0</v>
      </c>
      <c r="AD49" s="594">
        <f>Time!AD$150</f>
        <v>0</v>
      </c>
      <c r="AE49" s="594">
        <f>Time!AE$150</f>
        <v>0</v>
      </c>
      <c r="AF49" s="594">
        <f>Time!AF$150</f>
        <v>0</v>
      </c>
      <c r="AG49" s="594">
        <f>Time!AG$150</f>
        <v>0</v>
      </c>
      <c r="AH49" s="594">
        <f>Time!AH$150</f>
        <v>0</v>
      </c>
      <c r="AI49" s="594">
        <f>Time!AI$150</f>
        <v>0</v>
      </c>
      <c r="AJ49" s="594">
        <f>Time!AJ$150</f>
        <v>0</v>
      </c>
      <c r="AK49" s="594">
        <f>Time!AK$150</f>
        <v>0</v>
      </c>
      <c r="AL49" s="594">
        <f>Time!AL$150</f>
        <v>0</v>
      </c>
      <c r="AM49" s="594">
        <f>Time!AM$150</f>
        <v>0</v>
      </c>
      <c r="AN49" s="594">
        <f>Time!AN$150</f>
        <v>0</v>
      </c>
      <c r="AO49" s="594">
        <f>Time!AO$150</f>
        <v>0</v>
      </c>
      <c r="AP49" s="594">
        <f>Time!AP$150</f>
        <v>0</v>
      </c>
      <c r="AQ49" s="594">
        <f>Time!AQ$150</f>
        <v>0</v>
      </c>
      <c r="AR49" s="594">
        <f>Time!AR$150</f>
        <v>0</v>
      </c>
      <c r="AS49" s="594">
        <f>Time!AS$150</f>
        <v>0</v>
      </c>
      <c r="AT49" s="594">
        <f>Time!AT$150</f>
        <v>1</v>
      </c>
      <c r="AU49" s="594">
        <f>Time!AU$150</f>
        <v>1</v>
      </c>
      <c r="AV49" s="594">
        <f>Time!AV$150</f>
        <v>1</v>
      </c>
      <c r="AW49" s="594">
        <f>Time!AW$150</f>
        <v>1</v>
      </c>
      <c r="AX49" s="594">
        <f>Time!AX$150</f>
        <v>1</v>
      </c>
      <c r="AY49" s="594">
        <f>Time!AY$150</f>
        <v>1</v>
      </c>
      <c r="AZ49" s="594">
        <f>Time!AZ$150</f>
        <v>1</v>
      </c>
      <c r="BA49" s="594">
        <f>Time!BA$150</f>
        <v>1</v>
      </c>
      <c r="BB49" s="594">
        <f>Time!BB$150</f>
        <v>1</v>
      </c>
      <c r="BC49" s="594">
        <f>Time!BC$150</f>
        <v>1</v>
      </c>
      <c r="BD49" s="594">
        <f>Time!BD$150</f>
        <v>1</v>
      </c>
      <c r="BE49" s="594">
        <f>Time!BE$150</f>
        <v>1</v>
      </c>
      <c r="BF49" s="594">
        <f>Time!BF$150</f>
        <v>0</v>
      </c>
      <c r="BG49" s="594">
        <f>Time!BG$150</f>
        <v>0</v>
      </c>
      <c r="BH49" s="594">
        <f>Time!BH$150</f>
        <v>0</v>
      </c>
      <c r="BI49" s="594">
        <f>Time!BI$150</f>
        <v>0</v>
      </c>
      <c r="BJ49" s="594">
        <f>Time!BJ$150</f>
        <v>0</v>
      </c>
      <c r="BK49" s="594">
        <f>Time!BK$150</f>
        <v>0</v>
      </c>
      <c r="BL49" s="594">
        <f>Time!BL$150</f>
        <v>0</v>
      </c>
      <c r="BM49" s="594">
        <f>Time!BM$150</f>
        <v>0</v>
      </c>
      <c r="BN49" s="594">
        <f>Time!BN$150</f>
        <v>0</v>
      </c>
      <c r="BO49" s="594">
        <f>Time!BO$150</f>
        <v>0</v>
      </c>
      <c r="BP49" s="594">
        <f>Time!BP$150</f>
        <v>0</v>
      </c>
      <c r="BQ49" s="594">
        <f>Time!BQ$150</f>
        <v>0</v>
      </c>
      <c r="BR49" s="594">
        <f>Time!BR$150</f>
        <v>0</v>
      </c>
      <c r="BS49" s="594">
        <f>Time!BS$150</f>
        <v>0</v>
      </c>
      <c r="BT49" s="594">
        <f>Time!BT$150</f>
        <v>0</v>
      </c>
      <c r="BU49" s="594">
        <f>Time!BU$150</f>
        <v>0</v>
      </c>
      <c r="BV49" s="594">
        <f>Time!BV$150</f>
        <v>0</v>
      </c>
      <c r="BW49" s="594">
        <f>Time!BW$150</f>
        <v>0</v>
      </c>
      <c r="BX49" s="594">
        <f>Time!BX$150</f>
        <v>0</v>
      </c>
      <c r="BY49" s="594">
        <f>Time!BY$150</f>
        <v>0</v>
      </c>
      <c r="BZ49" s="594">
        <f>Time!BZ$150</f>
        <v>0</v>
      </c>
      <c r="CA49" s="594">
        <f>Time!CA$150</f>
        <v>0</v>
      </c>
      <c r="CB49" s="594">
        <f>Time!CB$150</f>
        <v>0</v>
      </c>
      <c r="CC49" s="594">
        <f>Time!CC$150</f>
        <v>0</v>
      </c>
      <c r="CD49" s="594">
        <f>Time!CD$150</f>
        <v>0</v>
      </c>
      <c r="CE49" s="594">
        <f>Time!CE$150</f>
        <v>0</v>
      </c>
      <c r="CF49" s="594">
        <f>Time!CF$150</f>
        <v>0</v>
      </c>
      <c r="CG49" s="594">
        <f>Time!CG$150</f>
        <v>0</v>
      </c>
      <c r="CH49" s="594">
        <f>Time!CH$150</f>
        <v>0</v>
      </c>
      <c r="CI49" s="594">
        <f>Time!CI$150</f>
        <v>0</v>
      </c>
      <c r="CJ49" s="594">
        <f>Time!CJ$150</f>
        <v>0</v>
      </c>
      <c r="CK49" s="594">
        <f>Time!CK$150</f>
        <v>0</v>
      </c>
      <c r="CL49" s="594">
        <f>Time!CL$150</f>
        <v>0</v>
      </c>
      <c r="CM49" s="594">
        <f>Time!CM$150</f>
        <v>0</v>
      </c>
      <c r="CN49" s="594">
        <f>Time!CN$150</f>
        <v>0</v>
      </c>
      <c r="CO49" s="594">
        <f>Time!CO$150</f>
        <v>0</v>
      </c>
      <c r="CP49" s="594">
        <f>Time!CP$150</f>
        <v>0</v>
      </c>
      <c r="CQ49" s="594">
        <f>Time!CQ$150</f>
        <v>0</v>
      </c>
      <c r="CR49" s="594">
        <f>Time!CR$150</f>
        <v>0</v>
      </c>
      <c r="CS49" s="594">
        <f>Time!CS$150</f>
        <v>0</v>
      </c>
      <c r="CT49" s="594">
        <f>Time!CT$150</f>
        <v>0</v>
      </c>
      <c r="CU49" s="594">
        <f>Time!CU$150</f>
        <v>0</v>
      </c>
      <c r="CV49" s="594">
        <f>Time!CV$150</f>
        <v>0</v>
      </c>
      <c r="CW49" s="594">
        <f>Time!CW$150</f>
        <v>0</v>
      </c>
      <c r="CX49" s="594">
        <f>Time!CX$150</f>
        <v>0</v>
      </c>
      <c r="CY49" s="594">
        <f>Time!CY$150</f>
        <v>0</v>
      </c>
      <c r="CZ49" s="594">
        <f>Time!CZ$150</f>
        <v>0</v>
      </c>
      <c r="DA49" s="594">
        <f>Time!DA$150</f>
        <v>0</v>
      </c>
      <c r="DB49" s="594">
        <f>Time!DB$150</f>
        <v>0</v>
      </c>
      <c r="DC49" s="594">
        <f>Time!DC$150</f>
        <v>0</v>
      </c>
      <c r="DD49" s="594">
        <f>Time!DD$150</f>
        <v>0</v>
      </c>
      <c r="DE49" s="594">
        <f>Time!DE$150</f>
        <v>0</v>
      </c>
      <c r="DF49" s="594">
        <f>Time!DF$150</f>
        <v>0</v>
      </c>
      <c r="DG49" s="594">
        <f>Time!DG$150</f>
        <v>0</v>
      </c>
      <c r="DH49" s="594">
        <f>Time!DH$150</f>
        <v>0</v>
      </c>
      <c r="DI49" s="594">
        <f>Time!DI$150</f>
        <v>0</v>
      </c>
      <c r="DJ49" s="594">
        <f>Time!DJ$150</f>
        <v>0</v>
      </c>
      <c r="DK49" s="594">
        <f>Time!DK$150</f>
        <v>0</v>
      </c>
      <c r="DL49" s="594">
        <f>Time!DL$150</f>
        <v>0</v>
      </c>
      <c r="DM49" s="594">
        <f>Time!DM$150</f>
        <v>0</v>
      </c>
      <c r="DN49" s="594">
        <f>Time!DN$150</f>
        <v>0</v>
      </c>
      <c r="DO49" s="594">
        <f>Time!DO$150</f>
        <v>0</v>
      </c>
      <c r="DP49" s="594">
        <f>Time!DP$150</f>
        <v>0</v>
      </c>
      <c r="DQ49" s="594">
        <f>Time!DQ$150</f>
        <v>0</v>
      </c>
      <c r="DR49" s="594">
        <f>Time!DR$150</f>
        <v>0</v>
      </c>
      <c r="DS49" s="594">
        <f>Time!DS$150</f>
        <v>0</v>
      </c>
      <c r="DT49" s="594">
        <f>Time!DT$150</f>
        <v>0</v>
      </c>
      <c r="DU49" s="594">
        <f>Time!DU$150</f>
        <v>0</v>
      </c>
      <c r="DV49" s="594">
        <f>Time!DV$150</f>
        <v>0</v>
      </c>
      <c r="DW49" s="594">
        <f>Time!DW$150</f>
        <v>0</v>
      </c>
      <c r="DX49" s="594">
        <f>Time!DX$150</f>
        <v>0</v>
      </c>
      <c r="DY49" s="594">
        <f>Time!DY$150</f>
        <v>0</v>
      </c>
      <c r="DZ49" s="594">
        <f>Time!DZ$150</f>
        <v>0</v>
      </c>
      <c r="EA49" s="594">
        <f>Time!EA$150</f>
        <v>0</v>
      </c>
      <c r="EB49" s="594">
        <f>Time!EB$150</f>
        <v>0</v>
      </c>
      <c r="EC49" s="594">
        <f>Time!EC$150</f>
        <v>0</v>
      </c>
      <c r="ED49" s="594">
        <f>Time!ED$150</f>
        <v>0</v>
      </c>
      <c r="EE49" s="594">
        <f>Time!EE$150</f>
        <v>0</v>
      </c>
      <c r="EF49" s="594">
        <f>Time!EF$150</f>
        <v>0</v>
      </c>
      <c r="EG49" s="594">
        <f>Time!EG$150</f>
        <v>0</v>
      </c>
      <c r="EH49" s="594">
        <f>Time!EH$150</f>
        <v>0</v>
      </c>
      <c r="EI49" s="594">
        <f>Time!EI$150</f>
        <v>0</v>
      </c>
      <c r="EJ49" s="594">
        <f>Time!EJ$150</f>
        <v>0</v>
      </c>
      <c r="EK49" s="594">
        <f>Time!EK$150</f>
        <v>0</v>
      </c>
      <c r="EL49" s="594">
        <f>Time!EL$150</f>
        <v>0</v>
      </c>
      <c r="EM49" s="594">
        <f>Time!EM$150</f>
        <v>0</v>
      </c>
      <c r="EN49" s="594">
        <f>Time!EN$150</f>
        <v>0</v>
      </c>
      <c r="EO49" s="594">
        <f>Time!EO$150</f>
        <v>0</v>
      </c>
      <c r="EP49" s="594">
        <f>Time!EP$150</f>
        <v>0</v>
      </c>
      <c r="EQ49" s="594">
        <f>Time!EQ$150</f>
        <v>0</v>
      </c>
      <c r="ER49" s="594">
        <f>Time!ER$150</f>
        <v>0</v>
      </c>
      <c r="ES49" s="594">
        <f>Time!ES$150</f>
        <v>0</v>
      </c>
      <c r="ET49" s="594">
        <f>Time!ET$150</f>
        <v>0</v>
      </c>
      <c r="EU49" s="594">
        <f>Time!EU$150</f>
        <v>0</v>
      </c>
      <c r="EV49" s="594">
        <f>Time!EV$150</f>
        <v>0</v>
      </c>
      <c r="EW49" s="594">
        <f>Time!EW$150</f>
        <v>0</v>
      </c>
      <c r="EX49" s="594">
        <f>Time!EX$150</f>
        <v>0</v>
      </c>
      <c r="EY49" s="594">
        <f>Time!EY$150</f>
        <v>0</v>
      </c>
      <c r="EZ49" s="594">
        <f>Time!EZ$150</f>
        <v>0</v>
      </c>
      <c r="FA49" s="594">
        <f>Time!FA$150</f>
        <v>0</v>
      </c>
      <c r="FB49" s="594">
        <f>Time!FB$150</f>
        <v>0</v>
      </c>
      <c r="FC49" s="594">
        <f>Time!FC$150</f>
        <v>0</v>
      </c>
      <c r="FD49" s="594">
        <f>Time!FD$150</f>
        <v>0</v>
      </c>
      <c r="FE49" s="594">
        <f>Time!FE$150</f>
        <v>0</v>
      </c>
      <c r="FF49" s="594">
        <f>Time!FF$150</f>
        <v>0</v>
      </c>
      <c r="FG49" s="594">
        <f>Time!FG$150</f>
        <v>0</v>
      </c>
      <c r="FH49" s="594">
        <f>Time!FH$150</f>
        <v>0</v>
      </c>
      <c r="FI49" s="594">
        <f>Time!FI$150</f>
        <v>0</v>
      </c>
      <c r="FJ49" s="594">
        <f>Time!FJ$150</f>
        <v>0</v>
      </c>
      <c r="FK49" s="594">
        <f>Time!FK$150</f>
        <v>0</v>
      </c>
      <c r="FL49" s="594">
        <f>Time!FL$150</f>
        <v>0</v>
      </c>
      <c r="FM49" s="594">
        <f>Time!FM$150</f>
        <v>0</v>
      </c>
      <c r="FN49" s="594">
        <f>Time!FN$150</f>
        <v>0</v>
      </c>
      <c r="FO49" s="594">
        <f>Time!FO$150</f>
        <v>0</v>
      </c>
      <c r="FP49" s="594">
        <f>Time!FP$150</f>
        <v>0</v>
      </c>
      <c r="FQ49" s="594">
        <f>Time!FQ$150</f>
        <v>0</v>
      </c>
      <c r="FR49" s="594">
        <f>Time!FR$150</f>
        <v>0</v>
      </c>
      <c r="FS49" s="594">
        <f>Time!FS$150</f>
        <v>0</v>
      </c>
      <c r="FT49" s="594">
        <f>Time!FT$150</f>
        <v>0</v>
      </c>
      <c r="FU49" s="594">
        <f>Time!FU$150</f>
        <v>0</v>
      </c>
      <c r="FV49" s="594">
        <f>Time!FV$150</f>
        <v>0</v>
      </c>
      <c r="FW49" s="594">
        <f>Time!FW$150</f>
        <v>0</v>
      </c>
      <c r="FX49" s="594">
        <f>Time!FX$150</f>
        <v>0</v>
      </c>
      <c r="FY49" s="594">
        <f>Time!FY$150</f>
        <v>0</v>
      </c>
      <c r="FZ49" s="594">
        <f>Time!FZ$150</f>
        <v>0</v>
      </c>
      <c r="GA49" s="594">
        <f>Time!GA$150</f>
        <v>0</v>
      </c>
      <c r="GB49" s="594">
        <f>Time!GB$150</f>
        <v>0</v>
      </c>
      <c r="GC49" s="594">
        <f>Time!GC$150</f>
        <v>0</v>
      </c>
      <c r="GD49" s="594">
        <f>Time!GD$150</f>
        <v>0</v>
      </c>
      <c r="GE49" s="594">
        <f>Time!GE$150</f>
        <v>0</v>
      </c>
      <c r="GF49" s="594">
        <f>Time!GF$150</f>
        <v>0</v>
      </c>
      <c r="GG49" s="594">
        <f>Time!GG$150</f>
        <v>0</v>
      </c>
      <c r="GH49" s="594">
        <f>Time!GH$150</f>
        <v>0</v>
      </c>
      <c r="GI49" s="594">
        <f>Time!GI$150</f>
        <v>0</v>
      </c>
      <c r="GJ49" s="594">
        <f>Time!GJ$150</f>
        <v>0</v>
      </c>
    </row>
    <row r="50" spans="1:192" s="605" customFormat="1" ht="12.75" outlineLevel="2" x14ac:dyDescent="0.35">
      <c r="E50" s="609" t="s">
        <v>1933</v>
      </c>
      <c r="F50" s="609"/>
      <c r="G50" s="609" t="s">
        <v>101</v>
      </c>
      <c r="H50" s="609">
        <f>SUM(J50:GJ50)</f>
        <v>21999.999999999996</v>
      </c>
      <c r="I50" s="609"/>
      <c r="J50" s="609">
        <f t="shared" ref="J50:AO50" si="48">$F46/$F47*J48*J49</f>
        <v>0</v>
      </c>
      <c r="K50" s="609">
        <f t="shared" si="48"/>
        <v>0</v>
      </c>
      <c r="L50" s="609">
        <f t="shared" si="48"/>
        <v>0</v>
      </c>
      <c r="M50" s="609">
        <f t="shared" si="48"/>
        <v>0</v>
      </c>
      <c r="N50" s="609">
        <f t="shared" si="48"/>
        <v>0</v>
      </c>
      <c r="O50" s="609">
        <f t="shared" si="48"/>
        <v>0</v>
      </c>
      <c r="P50" s="609">
        <f t="shared" si="48"/>
        <v>0</v>
      </c>
      <c r="Q50" s="609">
        <f t="shared" si="48"/>
        <v>0</v>
      </c>
      <c r="R50" s="609">
        <f t="shared" si="48"/>
        <v>0</v>
      </c>
      <c r="S50" s="609">
        <f t="shared" si="48"/>
        <v>0</v>
      </c>
      <c r="T50" s="609">
        <f t="shared" si="48"/>
        <v>0</v>
      </c>
      <c r="U50" s="609">
        <f t="shared" si="48"/>
        <v>0</v>
      </c>
      <c r="V50" s="609">
        <f t="shared" si="48"/>
        <v>0</v>
      </c>
      <c r="W50" s="609">
        <f t="shared" si="48"/>
        <v>0</v>
      </c>
      <c r="X50" s="609">
        <f t="shared" si="48"/>
        <v>0</v>
      </c>
      <c r="Y50" s="609">
        <f t="shared" si="48"/>
        <v>0</v>
      </c>
      <c r="Z50" s="609">
        <f t="shared" si="48"/>
        <v>0</v>
      </c>
      <c r="AA50" s="609">
        <f t="shared" si="48"/>
        <v>0</v>
      </c>
      <c r="AB50" s="609">
        <f t="shared" si="48"/>
        <v>0</v>
      </c>
      <c r="AC50" s="609">
        <f t="shared" si="48"/>
        <v>0</v>
      </c>
      <c r="AD50" s="609">
        <f t="shared" si="48"/>
        <v>0</v>
      </c>
      <c r="AE50" s="609">
        <f t="shared" si="48"/>
        <v>0</v>
      </c>
      <c r="AF50" s="609">
        <f t="shared" si="48"/>
        <v>0</v>
      </c>
      <c r="AG50" s="609">
        <f t="shared" si="48"/>
        <v>0</v>
      </c>
      <c r="AH50" s="609">
        <f t="shared" si="48"/>
        <v>0</v>
      </c>
      <c r="AI50" s="609">
        <f t="shared" si="48"/>
        <v>0</v>
      </c>
      <c r="AJ50" s="609">
        <f t="shared" si="48"/>
        <v>0</v>
      </c>
      <c r="AK50" s="609">
        <f t="shared" si="48"/>
        <v>0</v>
      </c>
      <c r="AL50" s="609">
        <f t="shared" si="48"/>
        <v>0</v>
      </c>
      <c r="AM50" s="609">
        <f t="shared" si="48"/>
        <v>0</v>
      </c>
      <c r="AN50" s="609">
        <f t="shared" si="48"/>
        <v>0</v>
      </c>
      <c r="AO50" s="609">
        <f t="shared" si="48"/>
        <v>0</v>
      </c>
      <c r="AP50" s="609">
        <f t="shared" ref="AP50:BU50" si="49">$F46/$F47*AP48*AP49</f>
        <v>0</v>
      </c>
      <c r="AQ50" s="609">
        <f t="shared" si="49"/>
        <v>0</v>
      </c>
      <c r="AR50" s="609">
        <f t="shared" si="49"/>
        <v>0</v>
      </c>
      <c r="AS50" s="609">
        <f t="shared" si="49"/>
        <v>0</v>
      </c>
      <c r="AT50" s="609">
        <f t="shared" si="49"/>
        <v>1833.3333333333333</v>
      </c>
      <c r="AU50" s="609">
        <f t="shared" si="49"/>
        <v>1833.3333333333333</v>
      </c>
      <c r="AV50" s="609">
        <f t="shared" si="49"/>
        <v>1833.3333333333333</v>
      </c>
      <c r="AW50" s="609">
        <f t="shared" si="49"/>
        <v>1833.3333333333333</v>
      </c>
      <c r="AX50" s="609">
        <f t="shared" si="49"/>
        <v>1833.3333333333333</v>
      </c>
      <c r="AY50" s="609">
        <f t="shared" si="49"/>
        <v>1833.3333333333333</v>
      </c>
      <c r="AZ50" s="609">
        <f t="shared" si="49"/>
        <v>1833.3333333333333</v>
      </c>
      <c r="BA50" s="609">
        <f t="shared" si="49"/>
        <v>1833.3333333333333</v>
      </c>
      <c r="BB50" s="609">
        <f t="shared" si="49"/>
        <v>1833.3333333333333</v>
      </c>
      <c r="BC50" s="609">
        <f t="shared" si="49"/>
        <v>1833.3333333333333</v>
      </c>
      <c r="BD50" s="609">
        <f t="shared" si="49"/>
        <v>1833.3333333333333</v>
      </c>
      <c r="BE50" s="609">
        <f t="shared" si="49"/>
        <v>1833.3333333333333</v>
      </c>
      <c r="BF50" s="609">
        <f t="shared" si="49"/>
        <v>0</v>
      </c>
      <c r="BG50" s="609">
        <f t="shared" si="49"/>
        <v>0</v>
      </c>
      <c r="BH50" s="609">
        <f t="shared" si="49"/>
        <v>0</v>
      </c>
      <c r="BI50" s="609">
        <f t="shared" si="49"/>
        <v>0</v>
      </c>
      <c r="BJ50" s="609">
        <f t="shared" si="49"/>
        <v>0</v>
      </c>
      <c r="BK50" s="609">
        <f t="shared" si="49"/>
        <v>0</v>
      </c>
      <c r="BL50" s="609">
        <f t="shared" si="49"/>
        <v>0</v>
      </c>
      <c r="BM50" s="609">
        <f t="shared" si="49"/>
        <v>0</v>
      </c>
      <c r="BN50" s="609">
        <f t="shared" si="49"/>
        <v>0</v>
      </c>
      <c r="BO50" s="609">
        <f t="shared" si="49"/>
        <v>0</v>
      </c>
      <c r="BP50" s="609">
        <f t="shared" si="49"/>
        <v>0</v>
      </c>
      <c r="BQ50" s="609">
        <f t="shared" si="49"/>
        <v>0</v>
      </c>
      <c r="BR50" s="609">
        <f t="shared" si="49"/>
        <v>0</v>
      </c>
      <c r="BS50" s="609">
        <f t="shared" si="49"/>
        <v>0</v>
      </c>
      <c r="BT50" s="609">
        <f t="shared" si="49"/>
        <v>0</v>
      </c>
      <c r="BU50" s="609">
        <f t="shared" si="49"/>
        <v>0</v>
      </c>
      <c r="BV50" s="609">
        <f t="shared" ref="BV50:DA50" si="50">$F46/$F47*BV48*BV49</f>
        <v>0</v>
      </c>
      <c r="BW50" s="609">
        <f t="shared" si="50"/>
        <v>0</v>
      </c>
      <c r="BX50" s="609">
        <f t="shared" si="50"/>
        <v>0</v>
      </c>
      <c r="BY50" s="609">
        <f t="shared" si="50"/>
        <v>0</v>
      </c>
      <c r="BZ50" s="609">
        <f t="shared" si="50"/>
        <v>0</v>
      </c>
      <c r="CA50" s="609">
        <f t="shared" si="50"/>
        <v>0</v>
      </c>
      <c r="CB50" s="609">
        <f t="shared" si="50"/>
        <v>0</v>
      </c>
      <c r="CC50" s="609">
        <f t="shared" si="50"/>
        <v>0</v>
      </c>
      <c r="CD50" s="609">
        <f t="shared" si="50"/>
        <v>0</v>
      </c>
      <c r="CE50" s="609">
        <f t="shared" si="50"/>
        <v>0</v>
      </c>
      <c r="CF50" s="609">
        <f t="shared" si="50"/>
        <v>0</v>
      </c>
      <c r="CG50" s="609">
        <f t="shared" si="50"/>
        <v>0</v>
      </c>
      <c r="CH50" s="609">
        <f t="shared" si="50"/>
        <v>0</v>
      </c>
      <c r="CI50" s="609">
        <f t="shared" si="50"/>
        <v>0</v>
      </c>
      <c r="CJ50" s="609">
        <f t="shared" si="50"/>
        <v>0</v>
      </c>
      <c r="CK50" s="609">
        <f t="shared" si="50"/>
        <v>0</v>
      </c>
      <c r="CL50" s="609">
        <f t="shared" si="50"/>
        <v>0</v>
      </c>
      <c r="CM50" s="609">
        <f t="shared" si="50"/>
        <v>0</v>
      </c>
      <c r="CN50" s="609">
        <f t="shared" si="50"/>
        <v>0</v>
      </c>
      <c r="CO50" s="609">
        <f t="shared" si="50"/>
        <v>0</v>
      </c>
      <c r="CP50" s="609">
        <f t="shared" si="50"/>
        <v>0</v>
      </c>
      <c r="CQ50" s="609">
        <f t="shared" si="50"/>
        <v>0</v>
      </c>
      <c r="CR50" s="609">
        <f t="shared" si="50"/>
        <v>0</v>
      </c>
      <c r="CS50" s="609">
        <f t="shared" si="50"/>
        <v>0</v>
      </c>
      <c r="CT50" s="609">
        <f t="shared" si="50"/>
        <v>0</v>
      </c>
      <c r="CU50" s="609">
        <f t="shared" si="50"/>
        <v>0</v>
      </c>
      <c r="CV50" s="609">
        <f t="shared" si="50"/>
        <v>0</v>
      </c>
      <c r="CW50" s="609">
        <f t="shared" si="50"/>
        <v>0</v>
      </c>
      <c r="CX50" s="609">
        <f t="shared" si="50"/>
        <v>0</v>
      </c>
      <c r="CY50" s="609">
        <f t="shared" si="50"/>
        <v>0</v>
      </c>
      <c r="CZ50" s="609">
        <f t="shared" si="50"/>
        <v>0</v>
      </c>
      <c r="DA50" s="609">
        <f t="shared" si="50"/>
        <v>0</v>
      </c>
      <c r="DB50" s="609">
        <f t="shared" ref="DB50:EG50" si="51">$F46/$F47*DB48*DB49</f>
        <v>0</v>
      </c>
      <c r="DC50" s="609">
        <f t="shared" si="51"/>
        <v>0</v>
      </c>
      <c r="DD50" s="609">
        <f t="shared" si="51"/>
        <v>0</v>
      </c>
      <c r="DE50" s="609">
        <f t="shared" si="51"/>
        <v>0</v>
      </c>
      <c r="DF50" s="609">
        <f t="shared" si="51"/>
        <v>0</v>
      </c>
      <c r="DG50" s="609">
        <f t="shared" si="51"/>
        <v>0</v>
      </c>
      <c r="DH50" s="609">
        <f t="shared" si="51"/>
        <v>0</v>
      </c>
      <c r="DI50" s="609">
        <f t="shared" si="51"/>
        <v>0</v>
      </c>
      <c r="DJ50" s="609">
        <f t="shared" si="51"/>
        <v>0</v>
      </c>
      <c r="DK50" s="609">
        <f t="shared" si="51"/>
        <v>0</v>
      </c>
      <c r="DL50" s="609">
        <f t="shared" si="51"/>
        <v>0</v>
      </c>
      <c r="DM50" s="609">
        <f t="shared" si="51"/>
        <v>0</v>
      </c>
      <c r="DN50" s="609">
        <f t="shared" si="51"/>
        <v>0</v>
      </c>
      <c r="DO50" s="609">
        <f t="shared" si="51"/>
        <v>0</v>
      </c>
      <c r="DP50" s="609">
        <f t="shared" si="51"/>
        <v>0</v>
      </c>
      <c r="DQ50" s="609">
        <f t="shared" si="51"/>
        <v>0</v>
      </c>
      <c r="DR50" s="609">
        <f t="shared" si="51"/>
        <v>0</v>
      </c>
      <c r="DS50" s="609">
        <f t="shared" si="51"/>
        <v>0</v>
      </c>
      <c r="DT50" s="609">
        <f t="shared" si="51"/>
        <v>0</v>
      </c>
      <c r="DU50" s="609">
        <f t="shared" si="51"/>
        <v>0</v>
      </c>
      <c r="DV50" s="609">
        <f t="shared" si="51"/>
        <v>0</v>
      </c>
      <c r="DW50" s="609">
        <f t="shared" si="51"/>
        <v>0</v>
      </c>
      <c r="DX50" s="609">
        <f t="shared" si="51"/>
        <v>0</v>
      </c>
      <c r="DY50" s="609">
        <f t="shared" si="51"/>
        <v>0</v>
      </c>
      <c r="DZ50" s="609">
        <f t="shared" si="51"/>
        <v>0</v>
      </c>
      <c r="EA50" s="609">
        <f t="shared" si="51"/>
        <v>0</v>
      </c>
      <c r="EB50" s="609">
        <f t="shared" si="51"/>
        <v>0</v>
      </c>
      <c r="EC50" s="609">
        <f t="shared" si="51"/>
        <v>0</v>
      </c>
      <c r="ED50" s="609">
        <f t="shared" si="51"/>
        <v>0</v>
      </c>
      <c r="EE50" s="609">
        <f t="shared" si="51"/>
        <v>0</v>
      </c>
      <c r="EF50" s="609">
        <f t="shared" si="51"/>
        <v>0</v>
      </c>
      <c r="EG50" s="609">
        <f t="shared" si="51"/>
        <v>0</v>
      </c>
      <c r="EH50" s="609">
        <f t="shared" ref="EH50:FM50" si="52">$F46/$F47*EH48*EH49</f>
        <v>0</v>
      </c>
      <c r="EI50" s="609">
        <f t="shared" si="52"/>
        <v>0</v>
      </c>
      <c r="EJ50" s="609">
        <f t="shared" si="52"/>
        <v>0</v>
      </c>
      <c r="EK50" s="609">
        <f t="shared" si="52"/>
        <v>0</v>
      </c>
      <c r="EL50" s="609">
        <f t="shared" si="52"/>
        <v>0</v>
      </c>
      <c r="EM50" s="609">
        <f t="shared" si="52"/>
        <v>0</v>
      </c>
      <c r="EN50" s="609">
        <f t="shared" si="52"/>
        <v>0</v>
      </c>
      <c r="EO50" s="609">
        <f t="shared" si="52"/>
        <v>0</v>
      </c>
      <c r="EP50" s="609">
        <f t="shared" si="52"/>
        <v>0</v>
      </c>
      <c r="EQ50" s="609">
        <f t="shared" si="52"/>
        <v>0</v>
      </c>
      <c r="ER50" s="609">
        <f t="shared" si="52"/>
        <v>0</v>
      </c>
      <c r="ES50" s="609">
        <f t="shared" si="52"/>
        <v>0</v>
      </c>
      <c r="ET50" s="609">
        <f t="shared" si="52"/>
        <v>0</v>
      </c>
      <c r="EU50" s="609">
        <f t="shared" si="52"/>
        <v>0</v>
      </c>
      <c r="EV50" s="609">
        <f t="shared" si="52"/>
        <v>0</v>
      </c>
      <c r="EW50" s="609">
        <f t="shared" si="52"/>
        <v>0</v>
      </c>
      <c r="EX50" s="609">
        <f t="shared" si="52"/>
        <v>0</v>
      </c>
      <c r="EY50" s="609">
        <f t="shared" si="52"/>
        <v>0</v>
      </c>
      <c r="EZ50" s="609">
        <f t="shared" si="52"/>
        <v>0</v>
      </c>
      <c r="FA50" s="609">
        <f t="shared" si="52"/>
        <v>0</v>
      </c>
      <c r="FB50" s="609">
        <f t="shared" si="52"/>
        <v>0</v>
      </c>
      <c r="FC50" s="609">
        <f t="shared" si="52"/>
        <v>0</v>
      </c>
      <c r="FD50" s="609">
        <f t="shared" si="52"/>
        <v>0</v>
      </c>
      <c r="FE50" s="609">
        <f t="shared" si="52"/>
        <v>0</v>
      </c>
      <c r="FF50" s="609">
        <f t="shared" si="52"/>
        <v>0</v>
      </c>
      <c r="FG50" s="609">
        <f t="shared" si="52"/>
        <v>0</v>
      </c>
      <c r="FH50" s="609">
        <f t="shared" si="52"/>
        <v>0</v>
      </c>
      <c r="FI50" s="609">
        <f t="shared" si="52"/>
        <v>0</v>
      </c>
      <c r="FJ50" s="609">
        <f t="shared" si="52"/>
        <v>0</v>
      </c>
      <c r="FK50" s="609">
        <f t="shared" si="52"/>
        <v>0</v>
      </c>
      <c r="FL50" s="609">
        <f t="shared" si="52"/>
        <v>0</v>
      </c>
      <c r="FM50" s="609">
        <f t="shared" si="52"/>
        <v>0</v>
      </c>
      <c r="FN50" s="609">
        <f t="shared" ref="FN50:GS50" si="53">$F46/$F47*FN48*FN49</f>
        <v>0</v>
      </c>
      <c r="FO50" s="609">
        <f t="shared" si="53"/>
        <v>0</v>
      </c>
      <c r="FP50" s="609">
        <f t="shared" si="53"/>
        <v>0</v>
      </c>
      <c r="FQ50" s="609">
        <f t="shared" si="53"/>
        <v>0</v>
      </c>
      <c r="FR50" s="609">
        <f t="shared" si="53"/>
        <v>0</v>
      </c>
      <c r="FS50" s="609">
        <f t="shared" si="53"/>
        <v>0</v>
      </c>
      <c r="FT50" s="609">
        <f t="shared" si="53"/>
        <v>0</v>
      </c>
      <c r="FU50" s="609">
        <f t="shared" si="53"/>
        <v>0</v>
      </c>
      <c r="FV50" s="609">
        <f t="shared" si="53"/>
        <v>0</v>
      </c>
      <c r="FW50" s="609">
        <f t="shared" si="53"/>
        <v>0</v>
      </c>
      <c r="FX50" s="609">
        <f t="shared" si="53"/>
        <v>0</v>
      </c>
      <c r="FY50" s="609">
        <f t="shared" si="53"/>
        <v>0</v>
      </c>
      <c r="FZ50" s="609">
        <f t="shared" si="53"/>
        <v>0</v>
      </c>
      <c r="GA50" s="609">
        <f t="shared" si="53"/>
        <v>0</v>
      </c>
      <c r="GB50" s="609">
        <f t="shared" si="53"/>
        <v>0</v>
      </c>
      <c r="GC50" s="609">
        <f t="shared" si="53"/>
        <v>0</v>
      </c>
      <c r="GD50" s="609">
        <f t="shared" si="53"/>
        <v>0</v>
      </c>
      <c r="GE50" s="609">
        <f t="shared" si="53"/>
        <v>0</v>
      </c>
      <c r="GF50" s="609">
        <f t="shared" si="53"/>
        <v>0</v>
      </c>
      <c r="GG50" s="609">
        <f t="shared" si="53"/>
        <v>0</v>
      </c>
      <c r="GH50" s="609">
        <f t="shared" si="53"/>
        <v>0</v>
      </c>
      <c r="GI50" s="609">
        <f t="shared" si="53"/>
        <v>0</v>
      </c>
      <c r="GJ50" s="609">
        <f t="shared" si="53"/>
        <v>0</v>
      </c>
    </row>
    <row r="51" spans="1:192" ht="12.75" outlineLevel="2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</row>
    <row r="52" spans="1:192" outlineLevel="2" x14ac:dyDescent="0.35"/>
    <row r="53" spans="1:192" x14ac:dyDescent="0.35">
      <c r="A53" s="13" t="s">
        <v>187</v>
      </c>
    </row>
    <row r="55" spans="1:192" outlineLevel="1" x14ac:dyDescent="0.35">
      <c r="A55" s="198"/>
      <c r="B55" s="198"/>
      <c r="C55" s="199"/>
      <c r="D55" s="200"/>
      <c r="E55" s="11" t="str">
        <f t="shared" ref="E55:AJ55" si="54" xml:space="preserve"> E$11</f>
        <v>EPC base cost</v>
      </c>
      <c r="F55" s="11">
        <f t="shared" si="54"/>
        <v>0</v>
      </c>
      <c r="G55" s="11" t="str">
        <f t="shared" si="54"/>
        <v>$ 000s</v>
      </c>
      <c r="H55" s="11">
        <f t="shared" si="54"/>
        <v>299999.99999999983</v>
      </c>
      <c r="I55" s="11">
        <f t="shared" si="54"/>
        <v>0</v>
      </c>
      <c r="J55" s="11">
        <f t="shared" si="54"/>
        <v>0</v>
      </c>
      <c r="K55" s="11">
        <f t="shared" si="54"/>
        <v>0</v>
      </c>
      <c r="L55" s="11">
        <f t="shared" si="54"/>
        <v>0</v>
      </c>
      <c r="M55" s="11">
        <f t="shared" si="54"/>
        <v>0</v>
      </c>
      <c r="N55" s="11">
        <f t="shared" si="54"/>
        <v>0</v>
      </c>
      <c r="O55" s="11">
        <f t="shared" si="54"/>
        <v>0</v>
      </c>
      <c r="P55" s="11">
        <f t="shared" si="54"/>
        <v>30000</v>
      </c>
      <c r="Q55" s="11">
        <f t="shared" si="54"/>
        <v>6585.3658536585372</v>
      </c>
      <c r="R55" s="11">
        <f t="shared" si="54"/>
        <v>6585.3658536585372</v>
      </c>
      <c r="S55" s="11">
        <f t="shared" si="54"/>
        <v>6585.3658536585372</v>
      </c>
      <c r="T55" s="11">
        <f t="shared" si="54"/>
        <v>6585.3658536585372</v>
      </c>
      <c r="U55" s="11">
        <f t="shared" si="54"/>
        <v>6585.3658536585372</v>
      </c>
      <c r="V55" s="11">
        <f t="shared" si="54"/>
        <v>6585.3658536585372</v>
      </c>
      <c r="W55" s="11">
        <f t="shared" si="54"/>
        <v>6585.3658536585372</v>
      </c>
      <c r="X55" s="11">
        <f t="shared" si="54"/>
        <v>6585.3658536585372</v>
      </c>
      <c r="Y55" s="11">
        <f t="shared" si="54"/>
        <v>6585.3658536585372</v>
      </c>
      <c r="Z55" s="11">
        <f t="shared" si="54"/>
        <v>6585.3658536585372</v>
      </c>
      <c r="AA55" s="11">
        <f t="shared" si="54"/>
        <v>6585.3658536585372</v>
      </c>
      <c r="AB55" s="11">
        <f t="shared" si="54"/>
        <v>6585.3658536585372</v>
      </c>
      <c r="AC55" s="11">
        <f t="shared" si="54"/>
        <v>6585.3658536585372</v>
      </c>
      <c r="AD55" s="11">
        <f t="shared" si="54"/>
        <v>6585.3658536585372</v>
      </c>
      <c r="AE55" s="11">
        <f t="shared" si="54"/>
        <v>6585.3658536585372</v>
      </c>
      <c r="AF55" s="11">
        <f t="shared" si="54"/>
        <v>6585.3658536585372</v>
      </c>
      <c r="AG55" s="11">
        <f t="shared" si="54"/>
        <v>6585.3658536585372</v>
      </c>
      <c r="AH55" s="11">
        <f t="shared" si="54"/>
        <v>6585.3658536585372</v>
      </c>
      <c r="AI55" s="11">
        <f t="shared" si="54"/>
        <v>6585.3658536585372</v>
      </c>
      <c r="AJ55" s="11">
        <f t="shared" si="54"/>
        <v>6585.3658536585372</v>
      </c>
      <c r="AK55" s="11">
        <f t="shared" ref="AK55:BP55" si="55" xml:space="preserve"> AK$11</f>
        <v>6585.3658536585372</v>
      </c>
      <c r="AL55" s="11">
        <f t="shared" si="55"/>
        <v>6585.3658536585372</v>
      </c>
      <c r="AM55" s="11">
        <f t="shared" si="55"/>
        <v>6585.3658536585372</v>
      </c>
      <c r="AN55" s="11">
        <f t="shared" si="55"/>
        <v>6585.3658536585372</v>
      </c>
      <c r="AO55" s="11">
        <f t="shared" si="55"/>
        <v>6585.3658536585372</v>
      </c>
      <c r="AP55" s="11">
        <f t="shared" si="55"/>
        <v>6585.3658536585372</v>
      </c>
      <c r="AQ55" s="11">
        <f t="shared" si="55"/>
        <v>6585.3658536585372</v>
      </c>
      <c r="AR55" s="11">
        <f t="shared" si="55"/>
        <v>6585.3658536585372</v>
      </c>
      <c r="AS55" s="11">
        <f t="shared" si="55"/>
        <v>6585.3658536585372</v>
      </c>
      <c r="AT55" s="11">
        <f t="shared" si="55"/>
        <v>6585.3658536585372</v>
      </c>
      <c r="AU55" s="11">
        <f t="shared" si="55"/>
        <v>6585.3658536585372</v>
      </c>
      <c r="AV55" s="11">
        <f t="shared" si="55"/>
        <v>6585.3658536585372</v>
      </c>
      <c r="AW55" s="11">
        <f t="shared" si="55"/>
        <v>6585.3658536585372</v>
      </c>
      <c r="AX55" s="11">
        <f t="shared" si="55"/>
        <v>6585.3658536585372</v>
      </c>
      <c r="AY55" s="11">
        <f t="shared" si="55"/>
        <v>6585.3658536585372</v>
      </c>
      <c r="AZ55" s="11">
        <f t="shared" si="55"/>
        <v>6585.3658536585372</v>
      </c>
      <c r="BA55" s="11">
        <f t="shared" si="55"/>
        <v>6585.3658536585372</v>
      </c>
      <c r="BB55" s="11">
        <f t="shared" si="55"/>
        <v>6585.3658536585372</v>
      </c>
      <c r="BC55" s="11">
        <f t="shared" si="55"/>
        <v>6585.3658536585372</v>
      </c>
      <c r="BD55" s="11">
        <f t="shared" si="55"/>
        <v>6585.3658536585372</v>
      </c>
      <c r="BE55" s="11">
        <f t="shared" si="55"/>
        <v>6585.3658536585372</v>
      </c>
      <c r="BF55" s="11">
        <f t="shared" si="55"/>
        <v>0</v>
      </c>
      <c r="BG55" s="11">
        <f t="shared" si="55"/>
        <v>0</v>
      </c>
      <c r="BH55" s="11">
        <f t="shared" si="55"/>
        <v>0</v>
      </c>
      <c r="BI55" s="11">
        <f t="shared" si="55"/>
        <v>0</v>
      </c>
      <c r="BJ55" s="11">
        <f t="shared" si="55"/>
        <v>0</v>
      </c>
      <c r="BK55" s="11">
        <f t="shared" si="55"/>
        <v>0</v>
      </c>
      <c r="BL55" s="11">
        <f t="shared" si="55"/>
        <v>0</v>
      </c>
      <c r="BM55" s="11">
        <f t="shared" si="55"/>
        <v>0</v>
      </c>
      <c r="BN55" s="11">
        <f t="shared" si="55"/>
        <v>0</v>
      </c>
      <c r="BO55" s="11">
        <f t="shared" si="55"/>
        <v>0</v>
      </c>
      <c r="BP55" s="11">
        <f t="shared" si="55"/>
        <v>0</v>
      </c>
      <c r="BQ55" s="11">
        <f t="shared" ref="BQ55:CV55" si="56" xml:space="preserve"> BQ$11</f>
        <v>0</v>
      </c>
      <c r="BR55" s="11">
        <f t="shared" si="56"/>
        <v>0</v>
      </c>
      <c r="BS55" s="11">
        <f t="shared" si="56"/>
        <v>0</v>
      </c>
      <c r="BT55" s="11">
        <f t="shared" si="56"/>
        <v>0</v>
      </c>
      <c r="BU55" s="11">
        <f t="shared" si="56"/>
        <v>0</v>
      </c>
      <c r="BV55" s="11">
        <f t="shared" si="56"/>
        <v>0</v>
      </c>
      <c r="BW55" s="11">
        <f t="shared" si="56"/>
        <v>0</v>
      </c>
      <c r="BX55" s="11">
        <f t="shared" si="56"/>
        <v>0</v>
      </c>
      <c r="BY55" s="11">
        <f t="shared" si="56"/>
        <v>0</v>
      </c>
      <c r="BZ55" s="11">
        <f t="shared" si="56"/>
        <v>0</v>
      </c>
      <c r="CA55" s="11">
        <f t="shared" si="56"/>
        <v>0</v>
      </c>
      <c r="CB55" s="11">
        <f t="shared" si="56"/>
        <v>0</v>
      </c>
      <c r="CC55" s="11">
        <f t="shared" si="56"/>
        <v>0</v>
      </c>
      <c r="CD55" s="11">
        <f t="shared" si="56"/>
        <v>0</v>
      </c>
      <c r="CE55" s="11">
        <f t="shared" si="56"/>
        <v>0</v>
      </c>
      <c r="CF55" s="11">
        <f t="shared" si="56"/>
        <v>0</v>
      </c>
      <c r="CG55" s="11">
        <f t="shared" si="56"/>
        <v>0</v>
      </c>
      <c r="CH55" s="11">
        <f t="shared" si="56"/>
        <v>0</v>
      </c>
      <c r="CI55" s="11">
        <f t="shared" si="56"/>
        <v>0</v>
      </c>
      <c r="CJ55" s="11">
        <f t="shared" si="56"/>
        <v>0</v>
      </c>
      <c r="CK55" s="11">
        <f t="shared" si="56"/>
        <v>0</v>
      </c>
      <c r="CL55" s="11">
        <f t="shared" si="56"/>
        <v>0</v>
      </c>
      <c r="CM55" s="11">
        <f t="shared" si="56"/>
        <v>0</v>
      </c>
      <c r="CN55" s="11">
        <f t="shared" si="56"/>
        <v>0</v>
      </c>
      <c r="CO55" s="11">
        <f t="shared" si="56"/>
        <v>0</v>
      </c>
      <c r="CP55" s="11">
        <f t="shared" si="56"/>
        <v>0</v>
      </c>
      <c r="CQ55" s="11">
        <f t="shared" si="56"/>
        <v>0</v>
      </c>
      <c r="CR55" s="11">
        <f t="shared" si="56"/>
        <v>0</v>
      </c>
      <c r="CS55" s="11">
        <f t="shared" si="56"/>
        <v>0</v>
      </c>
      <c r="CT55" s="11">
        <f t="shared" si="56"/>
        <v>0</v>
      </c>
      <c r="CU55" s="11">
        <f t="shared" si="56"/>
        <v>0</v>
      </c>
      <c r="CV55" s="11">
        <f t="shared" si="56"/>
        <v>0</v>
      </c>
      <c r="CW55" s="11">
        <f t="shared" ref="CW55:EB55" si="57" xml:space="preserve"> CW$11</f>
        <v>0</v>
      </c>
      <c r="CX55" s="11">
        <f t="shared" si="57"/>
        <v>0</v>
      </c>
      <c r="CY55" s="11">
        <f t="shared" si="57"/>
        <v>0</v>
      </c>
      <c r="CZ55" s="11">
        <f t="shared" si="57"/>
        <v>0</v>
      </c>
      <c r="DA55" s="11">
        <f t="shared" si="57"/>
        <v>0</v>
      </c>
      <c r="DB55" s="11">
        <f t="shared" si="57"/>
        <v>0</v>
      </c>
      <c r="DC55" s="11">
        <f t="shared" si="57"/>
        <v>0</v>
      </c>
      <c r="DD55" s="11">
        <f t="shared" si="57"/>
        <v>0</v>
      </c>
      <c r="DE55" s="11">
        <f t="shared" si="57"/>
        <v>0</v>
      </c>
      <c r="DF55" s="11">
        <f t="shared" si="57"/>
        <v>0</v>
      </c>
      <c r="DG55" s="11">
        <f t="shared" si="57"/>
        <v>0</v>
      </c>
      <c r="DH55" s="11">
        <f t="shared" si="57"/>
        <v>0</v>
      </c>
      <c r="DI55" s="11">
        <f t="shared" si="57"/>
        <v>0</v>
      </c>
      <c r="DJ55" s="11">
        <f t="shared" si="57"/>
        <v>0</v>
      </c>
      <c r="DK55" s="11">
        <f t="shared" si="57"/>
        <v>0</v>
      </c>
      <c r="DL55" s="11">
        <f t="shared" si="57"/>
        <v>0</v>
      </c>
      <c r="DM55" s="11">
        <f t="shared" si="57"/>
        <v>0</v>
      </c>
      <c r="DN55" s="11">
        <f t="shared" si="57"/>
        <v>0</v>
      </c>
      <c r="DO55" s="11">
        <f t="shared" si="57"/>
        <v>0</v>
      </c>
      <c r="DP55" s="11">
        <f t="shared" si="57"/>
        <v>0</v>
      </c>
      <c r="DQ55" s="11">
        <f t="shared" si="57"/>
        <v>0</v>
      </c>
      <c r="DR55" s="11">
        <f t="shared" si="57"/>
        <v>0</v>
      </c>
      <c r="DS55" s="11">
        <f t="shared" si="57"/>
        <v>0</v>
      </c>
      <c r="DT55" s="11">
        <f t="shared" si="57"/>
        <v>0</v>
      </c>
      <c r="DU55" s="11">
        <f t="shared" si="57"/>
        <v>0</v>
      </c>
      <c r="DV55" s="11">
        <f t="shared" si="57"/>
        <v>0</v>
      </c>
      <c r="DW55" s="11">
        <f t="shared" si="57"/>
        <v>0</v>
      </c>
      <c r="DX55" s="11">
        <f t="shared" si="57"/>
        <v>0</v>
      </c>
      <c r="DY55" s="11">
        <f t="shared" si="57"/>
        <v>0</v>
      </c>
      <c r="DZ55" s="11">
        <f t="shared" si="57"/>
        <v>0</v>
      </c>
      <c r="EA55" s="11">
        <f t="shared" si="57"/>
        <v>0</v>
      </c>
      <c r="EB55" s="11">
        <f t="shared" si="57"/>
        <v>0</v>
      </c>
      <c r="EC55" s="11">
        <f t="shared" ref="EC55:FH55" si="58" xml:space="preserve"> EC$11</f>
        <v>0</v>
      </c>
      <c r="ED55" s="11">
        <f t="shared" si="58"/>
        <v>0</v>
      </c>
      <c r="EE55" s="11">
        <f t="shared" si="58"/>
        <v>0</v>
      </c>
      <c r="EF55" s="11">
        <f t="shared" si="58"/>
        <v>0</v>
      </c>
      <c r="EG55" s="11">
        <f t="shared" si="58"/>
        <v>0</v>
      </c>
      <c r="EH55" s="11">
        <f t="shared" si="58"/>
        <v>0</v>
      </c>
      <c r="EI55" s="11">
        <f t="shared" si="58"/>
        <v>0</v>
      </c>
      <c r="EJ55" s="11">
        <f t="shared" si="58"/>
        <v>0</v>
      </c>
      <c r="EK55" s="11">
        <f t="shared" si="58"/>
        <v>0</v>
      </c>
      <c r="EL55" s="11">
        <f t="shared" si="58"/>
        <v>0</v>
      </c>
      <c r="EM55" s="11">
        <f t="shared" si="58"/>
        <v>0</v>
      </c>
      <c r="EN55" s="11">
        <f t="shared" si="58"/>
        <v>0</v>
      </c>
      <c r="EO55" s="11">
        <f t="shared" si="58"/>
        <v>0</v>
      </c>
      <c r="EP55" s="11">
        <f t="shared" si="58"/>
        <v>0</v>
      </c>
      <c r="EQ55" s="11">
        <f t="shared" si="58"/>
        <v>0</v>
      </c>
      <c r="ER55" s="11">
        <f t="shared" si="58"/>
        <v>0</v>
      </c>
      <c r="ES55" s="11">
        <f t="shared" si="58"/>
        <v>0</v>
      </c>
      <c r="ET55" s="11">
        <f t="shared" si="58"/>
        <v>0</v>
      </c>
      <c r="EU55" s="11">
        <f t="shared" si="58"/>
        <v>0</v>
      </c>
      <c r="EV55" s="11">
        <f t="shared" si="58"/>
        <v>0</v>
      </c>
      <c r="EW55" s="11">
        <f t="shared" si="58"/>
        <v>0</v>
      </c>
      <c r="EX55" s="11">
        <f t="shared" si="58"/>
        <v>0</v>
      </c>
      <c r="EY55" s="11">
        <f t="shared" si="58"/>
        <v>0</v>
      </c>
      <c r="EZ55" s="11">
        <f t="shared" si="58"/>
        <v>0</v>
      </c>
      <c r="FA55" s="11">
        <f t="shared" si="58"/>
        <v>0</v>
      </c>
      <c r="FB55" s="11">
        <f t="shared" si="58"/>
        <v>0</v>
      </c>
      <c r="FC55" s="11">
        <f t="shared" si="58"/>
        <v>0</v>
      </c>
      <c r="FD55" s="11">
        <f t="shared" si="58"/>
        <v>0</v>
      </c>
      <c r="FE55" s="11">
        <f t="shared" si="58"/>
        <v>0</v>
      </c>
      <c r="FF55" s="11">
        <f t="shared" si="58"/>
        <v>0</v>
      </c>
      <c r="FG55" s="11">
        <f t="shared" si="58"/>
        <v>0</v>
      </c>
      <c r="FH55" s="11">
        <f t="shared" si="58"/>
        <v>0</v>
      </c>
      <c r="FI55" s="11">
        <f t="shared" ref="FI55:GJ55" si="59" xml:space="preserve"> FI$11</f>
        <v>0</v>
      </c>
      <c r="FJ55" s="11">
        <f t="shared" si="59"/>
        <v>0</v>
      </c>
      <c r="FK55" s="11">
        <f t="shared" si="59"/>
        <v>0</v>
      </c>
      <c r="FL55" s="11">
        <f t="shared" si="59"/>
        <v>0</v>
      </c>
      <c r="FM55" s="11">
        <f t="shared" si="59"/>
        <v>0</v>
      </c>
      <c r="FN55" s="11">
        <f t="shared" si="59"/>
        <v>0</v>
      </c>
      <c r="FO55" s="11">
        <f t="shared" si="59"/>
        <v>0</v>
      </c>
      <c r="FP55" s="11">
        <f t="shared" si="59"/>
        <v>0</v>
      </c>
      <c r="FQ55" s="11">
        <f t="shared" si="59"/>
        <v>0</v>
      </c>
      <c r="FR55" s="11">
        <f t="shared" si="59"/>
        <v>0</v>
      </c>
      <c r="FS55" s="11">
        <f t="shared" si="59"/>
        <v>0</v>
      </c>
      <c r="FT55" s="11">
        <f t="shared" si="59"/>
        <v>0</v>
      </c>
      <c r="FU55" s="11">
        <f t="shared" si="59"/>
        <v>0</v>
      </c>
      <c r="FV55" s="11">
        <f t="shared" si="59"/>
        <v>0</v>
      </c>
      <c r="FW55" s="11">
        <f t="shared" si="59"/>
        <v>0</v>
      </c>
      <c r="FX55" s="11">
        <f t="shared" si="59"/>
        <v>0</v>
      </c>
      <c r="FY55" s="11">
        <f t="shared" si="59"/>
        <v>0</v>
      </c>
      <c r="FZ55" s="11">
        <f t="shared" si="59"/>
        <v>0</v>
      </c>
      <c r="GA55" s="11">
        <f t="shared" si="59"/>
        <v>0</v>
      </c>
      <c r="GB55" s="11">
        <f t="shared" si="59"/>
        <v>0</v>
      </c>
      <c r="GC55" s="11">
        <f t="shared" si="59"/>
        <v>0</v>
      </c>
      <c r="GD55" s="11">
        <f t="shared" si="59"/>
        <v>0</v>
      </c>
      <c r="GE55" s="11">
        <f t="shared" si="59"/>
        <v>0</v>
      </c>
      <c r="GF55" s="11">
        <f t="shared" si="59"/>
        <v>0</v>
      </c>
      <c r="GG55" s="11">
        <f t="shared" si="59"/>
        <v>0</v>
      </c>
      <c r="GH55" s="11">
        <f t="shared" si="59"/>
        <v>0</v>
      </c>
      <c r="GI55" s="11">
        <f t="shared" si="59"/>
        <v>0</v>
      </c>
      <c r="GJ55" s="11">
        <f t="shared" si="59"/>
        <v>0</v>
      </c>
    </row>
    <row r="56" spans="1:192" outlineLevel="1" x14ac:dyDescent="0.35">
      <c r="A56" s="198"/>
      <c r="B56" s="198"/>
      <c r="C56" s="199"/>
      <c r="D56" s="200"/>
      <c r="E56" s="11" t="str">
        <f t="shared" ref="E56:AJ56" si="60" xml:space="preserve"> E$15</f>
        <v>EPC contingency</v>
      </c>
      <c r="F56" s="11">
        <f t="shared" si="60"/>
        <v>0</v>
      </c>
      <c r="G56" s="11" t="str">
        <f t="shared" si="60"/>
        <v>$ 000s</v>
      </c>
      <c r="H56" s="11">
        <f t="shared" si="60"/>
        <v>15000.000000000011</v>
      </c>
      <c r="I56" s="11">
        <f t="shared" si="60"/>
        <v>0</v>
      </c>
      <c r="J56" s="11">
        <f t="shared" si="60"/>
        <v>0</v>
      </c>
      <c r="K56" s="11">
        <f t="shared" si="60"/>
        <v>0</v>
      </c>
      <c r="L56" s="11">
        <f t="shared" si="60"/>
        <v>0</v>
      </c>
      <c r="M56" s="11">
        <f t="shared" si="60"/>
        <v>0</v>
      </c>
      <c r="N56" s="11">
        <f t="shared" si="60"/>
        <v>0</v>
      </c>
      <c r="O56" s="11">
        <f t="shared" si="60"/>
        <v>0</v>
      </c>
      <c r="P56" s="11">
        <f t="shared" si="60"/>
        <v>1500</v>
      </c>
      <c r="Q56" s="11">
        <f t="shared" si="60"/>
        <v>329.26829268292687</v>
      </c>
      <c r="R56" s="11">
        <f t="shared" si="60"/>
        <v>329.26829268292687</v>
      </c>
      <c r="S56" s="11">
        <f t="shared" si="60"/>
        <v>329.26829268292687</v>
      </c>
      <c r="T56" s="11">
        <f t="shared" si="60"/>
        <v>329.26829268292687</v>
      </c>
      <c r="U56" s="11">
        <f t="shared" si="60"/>
        <v>329.26829268292687</v>
      </c>
      <c r="V56" s="11">
        <f t="shared" si="60"/>
        <v>329.26829268292687</v>
      </c>
      <c r="W56" s="11">
        <f t="shared" si="60"/>
        <v>329.26829268292687</v>
      </c>
      <c r="X56" s="11">
        <f t="shared" si="60"/>
        <v>329.26829268292687</v>
      </c>
      <c r="Y56" s="11">
        <f t="shared" si="60"/>
        <v>329.26829268292687</v>
      </c>
      <c r="Z56" s="11">
        <f t="shared" si="60"/>
        <v>329.26829268292687</v>
      </c>
      <c r="AA56" s="11">
        <f t="shared" si="60"/>
        <v>329.26829268292687</v>
      </c>
      <c r="AB56" s="11">
        <f t="shared" si="60"/>
        <v>329.26829268292687</v>
      </c>
      <c r="AC56" s="11">
        <f t="shared" si="60"/>
        <v>329.26829268292687</v>
      </c>
      <c r="AD56" s="11">
        <f t="shared" si="60"/>
        <v>329.26829268292687</v>
      </c>
      <c r="AE56" s="11">
        <f t="shared" si="60"/>
        <v>329.26829268292687</v>
      </c>
      <c r="AF56" s="11">
        <f t="shared" si="60"/>
        <v>329.26829268292687</v>
      </c>
      <c r="AG56" s="11">
        <f t="shared" si="60"/>
        <v>329.26829268292687</v>
      </c>
      <c r="AH56" s="11">
        <f t="shared" si="60"/>
        <v>329.26829268292687</v>
      </c>
      <c r="AI56" s="11">
        <f t="shared" si="60"/>
        <v>329.26829268292687</v>
      </c>
      <c r="AJ56" s="11">
        <f t="shared" si="60"/>
        <v>329.26829268292687</v>
      </c>
      <c r="AK56" s="11">
        <f t="shared" ref="AK56:BP56" si="61" xml:space="preserve"> AK$15</f>
        <v>329.26829268292687</v>
      </c>
      <c r="AL56" s="11">
        <f t="shared" si="61"/>
        <v>329.26829268292687</v>
      </c>
      <c r="AM56" s="11">
        <f t="shared" si="61"/>
        <v>329.26829268292687</v>
      </c>
      <c r="AN56" s="11">
        <f t="shared" si="61"/>
        <v>329.26829268292687</v>
      </c>
      <c r="AO56" s="11">
        <f t="shared" si="61"/>
        <v>329.26829268292687</v>
      </c>
      <c r="AP56" s="11">
        <f t="shared" si="61"/>
        <v>329.26829268292687</v>
      </c>
      <c r="AQ56" s="11">
        <f t="shared" si="61"/>
        <v>329.26829268292687</v>
      </c>
      <c r="AR56" s="11">
        <f t="shared" si="61"/>
        <v>329.26829268292687</v>
      </c>
      <c r="AS56" s="11">
        <f t="shared" si="61"/>
        <v>329.26829268292687</v>
      </c>
      <c r="AT56" s="11">
        <f t="shared" si="61"/>
        <v>329.26829268292687</v>
      </c>
      <c r="AU56" s="11">
        <f t="shared" si="61"/>
        <v>329.26829268292687</v>
      </c>
      <c r="AV56" s="11">
        <f t="shared" si="61"/>
        <v>329.26829268292687</v>
      </c>
      <c r="AW56" s="11">
        <f t="shared" si="61"/>
        <v>329.26829268292687</v>
      </c>
      <c r="AX56" s="11">
        <f t="shared" si="61"/>
        <v>329.26829268292687</v>
      </c>
      <c r="AY56" s="11">
        <f t="shared" si="61"/>
        <v>329.26829268292687</v>
      </c>
      <c r="AZ56" s="11">
        <f t="shared" si="61"/>
        <v>329.26829268292687</v>
      </c>
      <c r="BA56" s="11">
        <f t="shared" si="61"/>
        <v>329.26829268292687</v>
      </c>
      <c r="BB56" s="11">
        <f t="shared" si="61"/>
        <v>329.26829268292687</v>
      </c>
      <c r="BC56" s="11">
        <f t="shared" si="61"/>
        <v>329.26829268292687</v>
      </c>
      <c r="BD56" s="11">
        <f t="shared" si="61"/>
        <v>329.26829268292687</v>
      </c>
      <c r="BE56" s="11">
        <f t="shared" si="61"/>
        <v>329.26829268292687</v>
      </c>
      <c r="BF56" s="11">
        <f t="shared" si="61"/>
        <v>0</v>
      </c>
      <c r="BG56" s="11">
        <f t="shared" si="61"/>
        <v>0</v>
      </c>
      <c r="BH56" s="11">
        <f t="shared" si="61"/>
        <v>0</v>
      </c>
      <c r="BI56" s="11">
        <f t="shared" si="61"/>
        <v>0</v>
      </c>
      <c r="BJ56" s="11">
        <f t="shared" si="61"/>
        <v>0</v>
      </c>
      <c r="BK56" s="11">
        <f t="shared" si="61"/>
        <v>0</v>
      </c>
      <c r="BL56" s="11">
        <f t="shared" si="61"/>
        <v>0</v>
      </c>
      <c r="BM56" s="11">
        <f t="shared" si="61"/>
        <v>0</v>
      </c>
      <c r="BN56" s="11">
        <f t="shared" si="61"/>
        <v>0</v>
      </c>
      <c r="BO56" s="11">
        <f t="shared" si="61"/>
        <v>0</v>
      </c>
      <c r="BP56" s="11">
        <f t="shared" si="61"/>
        <v>0</v>
      </c>
      <c r="BQ56" s="11">
        <f t="shared" ref="BQ56:CV56" si="62" xml:space="preserve"> BQ$15</f>
        <v>0</v>
      </c>
      <c r="BR56" s="11">
        <f t="shared" si="62"/>
        <v>0</v>
      </c>
      <c r="BS56" s="11">
        <f t="shared" si="62"/>
        <v>0</v>
      </c>
      <c r="BT56" s="11">
        <f t="shared" si="62"/>
        <v>0</v>
      </c>
      <c r="BU56" s="11">
        <f t="shared" si="62"/>
        <v>0</v>
      </c>
      <c r="BV56" s="11">
        <f t="shared" si="62"/>
        <v>0</v>
      </c>
      <c r="BW56" s="11">
        <f t="shared" si="62"/>
        <v>0</v>
      </c>
      <c r="BX56" s="11">
        <f t="shared" si="62"/>
        <v>0</v>
      </c>
      <c r="BY56" s="11">
        <f t="shared" si="62"/>
        <v>0</v>
      </c>
      <c r="BZ56" s="11">
        <f t="shared" si="62"/>
        <v>0</v>
      </c>
      <c r="CA56" s="11">
        <f t="shared" si="62"/>
        <v>0</v>
      </c>
      <c r="CB56" s="11">
        <f t="shared" si="62"/>
        <v>0</v>
      </c>
      <c r="CC56" s="11">
        <f t="shared" si="62"/>
        <v>0</v>
      </c>
      <c r="CD56" s="11">
        <f t="shared" si="62"/>
        <v>0</v>
      </c>
      <c r="CE56" s="11">
        <f t="shared" si="62"/>
        <v>0</v>
      </c>
      <c r="CF56" s="11">
        <f t="shared" si="62"/>
        <v>0</v>
      </c>
      <c r="CG56" s="11">
        <f t="shared" si="62"/>
        <v>0</v>
      </c>
      <c r="CH56" s="11">
        <f t="shared" si="62"/>
        <v>0</v>
      </c>
      <c r="CI56" s="11">
        <f t="shared" si="62"/>
        <v>0</v>
      </c>
      <c r="CJ56" s="11">
        <f t="shared" si="62"/>
        <v>0</v>
      </c>
      <c r="CK56" s="11">
        <f t="shared" si="62"/>
        <v>0</v>
      </c>
      <c r="CL56" s="11">
        <f t="shared" si="62"/>
        <v>0</v>
      </c>
      <c r="CM56" s="11">
        <f t="shared" si="62"/>
        <v>0</v>
      </c>
      <c r="CN56" s="11">
        <f t="shared" si="62"/>
        <v>0</v>
      </c>
      <c r="CO56" s="11">
        <f t="shared" si="62"/>
        <v>0</v>
      </c>
      <c r="CP56" s="11">
        <f t="shared" si="62"/>
        <v>0</v>
      </c>
      <c r="CQ56" s="11">
        <f t="shared" si="62"/>
        <v>0</v>
      </c>
      <c r="CR56" s="11">
        <f t="shared" si="62"/>
        <v>0</v>
      </c>
      <c r="CS56" s="11">
        <f t="shared" si="62"/>
        <v>0</v>
      </c>
      <c r="CT56" s="11">
        <f t="shared" si="62"/>
        <v>0</v>
      </c>
      <c r="CU56" s="11">
        <f t="shared" si="62"/>
        <v>0</v>
      </c>
      <c r="CV56" s="11">
        <f t="shared" si="62"/>
        <v>0</v>
      </c>
      <c r="CW56" s="11">
        <f t="shared" ref="CW56:EB56" si="63" xml:space="preserve"> CW$15</f>
        <v>0</v>
      </c>
      <c r="CX56" s="11">
        <f t="shared" si="63"/>
        <v>0</v>
      </c>
      <c r="CY56" s="11">
        <f t="shared" si="63"/>
        <v>0</v>
      </c>
      <c r="CZ56" s="11">
        <f t="shared" si="63"/>
        <v>0</v>
      </c>
      <c r="DA56" s="11">
        <f t="shared" si="63"/>
        <v>0</v>
      </c>
      <c r="DB56" s="11">
        <f t="shared" si="63"/>
        <v>0</v>
      </c>
      <c r="DC56" s="11">
        <f t="shared" si="63"/>
        <v>0</v>
      </c>
      <c r="DD56" s="11">
        <f t="shared" si="63"/>
        <v>0</v>
      </c>
      <c r="DE56" s="11">
        <f t="shared" si="63"/>
        <v>0</v>
      </c>
      <c r="DF56" s="11">
        <f t="shared" si="63"/>
        <v>0</v>
      </c>
      <c r="DG56" s="11">
        <f t="shared" si="63"/>
        <v>0</v>
      </c>
      <c r="DH56" s="11">
        <f t="shared" si="63"/>
        <v>0</v>
      </c>
      <c r="DI56" s="11">
        <f t="shared" si="63"/>
        <v>0</v>
      </c>
      <c r="DJ56" s="11">
        <f t="shared" si="63"/>
        <v>0</v>
      </c>
      <c r="DK56" s="11">
        <f t="shared" si="63"/>
        <v>0</v>
      </c>
      <c r="DL56" s="11">
        <f t="shared" si="63"/>
        <v>0</v>
      </c>
      <c r="DM56" s="11">
        <f t="shared" si="63"/>
        <v>0</v>
      </c>
      <c r="DN56" s="11">
        <f t="shared" si="63"/>
        <v>0</v>
      </c>
      <c r="DO56" s="11">
        <f t="shared" si="63"/>
        <v>0</v>
      </c>
      <c r="DP56" s="11">
        <f t="shared" si="63"/>
        <v>0</v>
      </c>
      <c r="DQ56" s="11">
        <f t="shared" si="63"/>
        <v>0</v>
      </c>
      <c r="DR56" s="11">
        <f t="shared" si="63"/>
        <v>0</v>
      </c>
      <c r="DS56" s="11">
        <f t="shared" si="63"/>
        <v>0</v>
      </c>
      <c r="DT56" s="11">
        <f t="shared" si="63"/>
        <v>0</v>
      </c>
      <c r="DU56" s="11">
        <f t="shared" si="63"/>
        <v>0</v>
      </c>
      <c r="DV56" s="11">
        <f t="shared" si="63"/>
        <v>0</v>
      </c>
      <c r="DW56" s="11">
        <f t="shared" si="63"/>
        <v>0</v>
      </c>
      <c r="DX56" s="11">
        <f t="shared" si="63"/>
        <v>0</v>
      </c>
      <c r="DY56" s="11">
        <f t="shared" si="63"/>
        <v>0</v>
      </c>
      <c r="DZ56" s="11">
        <f t="shared" si="63"/>
        <v>0</v>
      </c>
      <c r="EA56" s="11">
        <f t="shared" si="63"/>
        <v>0</v>
      </c>
      <c r="EB56" s="11">
        <f t="shared" si="63"/>
        <v>0</v>
      </c>
      <c r="EC56" s="11">
        <f t="shared" ref="EC56:FH56" si="64" xml:space="preserve"> EC$15</f>
        <v>0</v>
      </c>
      <c r="ED56" s="11">
        <f t="shared" si="64"/>
        <v>0</v>
      </c>
      <c r="EE56" s="11">
        <f t="shared" si="64"/>
        <v>0</v>
      </c>
      <c r="EF56" s="11">
        <f t="shared" si="64"/>
        <v>0</v>
      </c>
      <c r="EG56" s="11">
        <f t="shared" si="64"/>
        <v>0</v>
      </c>
      <c r="EH56" s="11">
        <f t="shared" si="64"/>
        <v>0</v>
      </c>
      <c r="EI56" s="11">
        <f t="shared" si="64"/>
        <v>0</v>
      </c>
      <c r="EJ56" s="11">
        <f t="shared" si="64"/>
        <v>0</v>
      </c>
      <c r="EK56" s="11">
        <f t="shared" si="64"/>
        <v>0</v>
      </c>
      <c r="EL56" s="11">
        <f t="shared" si="64"/>
        <v>0</v>
      </c>
      <c r="EM56" s="11">
        <f t="shared" si="64"/>
        <v>0</v>
      </c>
      <c r="EN56" s="11">
        <f t="shared" si="64"/>
        <v>0</v>
      </c>
      <c r="EO56" s="11">
        <f t="shared" si="64"/>
        <v>0</v>
      </c>
      <c r="EP56" s="11">
        <f t="shared" si="64"/>
        <v>0</v>
      </c>
      <c r="EQ56" s="11">
        <f t="shared" si="64"/>
        <v>0</v>
      </c>
      <c r="ER56" s="11">
        <f t="shared" si="64"/>
        <v>0</v>
      </c>
      <c r="ES56" s="11">
        <f t="shared" si="64"/>
        <v>0</v>
      </c>
      <c r="ET56" s="11">
        <f t="shared" si="64"/>
        <v>0</v>
      </c>
      <c r="EU56" s="11">
        <f t="shared" si="64"/>
        <v>0</v>
      </c>
      <c r="EV56" s="11">
        <f t="shared" si="64"/>
        <v>0</v>
      </c>
      <c r="EW56" s="11">
        <f t="shared" si="64"/>
        <v>0</v>
      </c>
      <c r="EX56" s="11">
        <f t="shared" si="64"/>
        <v>0</v>
      </c>
      <c r="EY56" s="11">
        <f t="shared" si="64"/>
        <v>0</v>
      </c>
      <c r="EZ56" s="11">
        <f t="shared" si="64"/>
        <v>0</v>
      </c>
      <c r="FA56" s="11">
        <f t="shared" si="64"/>
        <v>0</v>
      </c>
      <c r="FB56" s="11">
        <f t="shared" si="64"/>
        <v>0</v>
      </c>
      <c r="FC56" s="11">
        <f t="shared" si="64"/>
        <v>0</v>
      </c>
      <c r="FD56" s="11">
        <f t="shared" si="64"/>
        <v>0</v>
      </c>
      <c r="FE56" s="11">
        <f t="shared" si="64"/>
        <v>0</v>
      </c>
      <c r="FF56" s="11">
        <f t="shared" si="64"/>
        <v>0</v>
      </c>
      <c r="FG56" s="11">
        <f t="shared" si="64"/>
        <v>0</v>
      </c>
      <c r="FH56" s="11">
        <f t="shared" si="64"/>
        <v>0</v>
      </c>
      <c r="FI56" s="11">
        <f t="shared" ref="FI56:GJ56" si="65" xml:space="preserve"> FI$15</f>
        <v>0</v>
      </c>
      <c r="FJ56" s="11">
        <f t="shared" si="65"/>
        <v>0</v>
      </c>
      <c r="FK56" s="11">
        <f t="shared" si="65"/>
        <v>0</v>
      </c>
      <c r="FL56" s="11">
        <f t="shared" si="65"/>
        <v>0</v>
      </c>
      <c r="FM56" s="11">
        <f t="shared" si="65"/>
        <v>0</v>
      </c>
      <c r="FN56" s="11">
        <f t="shared" si="65"/>
        <v>0</v>
      </c>
      <c r="FO56" s="11">
        <f t="shared" si="65"/>
        <v>0</v>
      </c>
      <c r="FP56" s="11">
        <f t="shared" si="65"/>
        <v>0</v>
      </c>
      <c r="FQ56" s="11">
        <f t="shared" si="65"/>
        <v>0</v>
      </c>
      <c r="FR56" s="11">
        <f t="shared" si="65"/>
        <v>0</v>
      </c>
      <c r="FS56" s="11">
        <f t="shared" si="65"/>
        <v>0</v>
      </c>
      <c r="FT56" s="11">
        <f t="shared" si="65"/>
        <v>0</v>
      </c>
      <c r="FU56" s="11">
        <f t="shared" si="65"/>
        <v>0</v>
      </c>
      <c r="FV56" s="11">
        <f t="shared" si="65"/>
        <v>0</v>
      </c>
      <c r="FW56" s="11">
        <f t="shared" si="65"/>
        <v>0</v>
      </c>
      <c r="FX56" s="11">
        <f t="shared" si="65"/>
        <v>0</v>
      </c>
      <c r="FY56" s="11">
        <f t="shared" si="65"/>
        <v>0</v>
      </c>
      <c r="FZ56" s="11">
        <f t="shared" si="65"/>
        <v>0</v>
      </c>
      <c r="GA56" s="11">
        <f t="shared" si="65"/>
        <v>0</v>
      </c>
      <c r="GB56" s="11">
        <f t="shared" si="65"/>
        <v>0</v>
      </c>
      <c r="GC56" s="11">
        <f t="shared" si="65"/>
        <v>0</v>
      </c>
      <c r="GD56" s="11">
        <f t="shared" si="65"/>
        <v>0</v>
      </c>
      <c r="GE56" s="11">
        <f t="shared" si="65"/>
        <v>0</v>
      </c>
      <c r="GF56" s="11">
        <f t="shared" si="65"/>
        <v>0</v>
      </c>
      <c r="GG56" s="11">
        <f t="shared" si="65"/>
        <v>0</v>
      </c>
      <c r="GH56" s="11">
        <f t="shared" si="65"/>
        <v>0</v>
      </c>
      <c r="GI56" s="11">
        <f t="shared" si="65"/>
        <v>0</v>
      </c>
      <c r="GJ56" s="11">
        <f t="shared" si="65"/>
        <v>0</v>
      </c>
    </row>
    <row r="57" spans="1:192" outlineLevel="1" x14ac:dyDescent="0.35">
      <c r="A57" s="198"/>
      <c r="B57" s="198"/>
      <c r="C57" s="199"/>
      <c r="D57" s="200"/>
      <c r="E57" s="11" t="str">
        <f t="shared" ref="E57:AJ57" si="66" xml:space="preserve"> E$23</f>
        <v>SPV costs during construction</v>
      </c>
      <c r="F57" s="11">
        <f t="shared" si="66"/>
        <v>0</v>
      </c>
      <c r="G57" s="11" t="str">
        <f t="shared" si="66"/>
        <v>$ 000s</v>
      </c>
      <c r="H57" s="11">
        <f t="shared" si="66"/>
        <v>4200</v>
      </c>
      <c r="I57" s="11">
        <f t="shared" si="66"/>
        <v>0</v>
      </c>
      <c r="J57" s="11">
        <f t="shared" si="66"/>
        <v>0</v>
      </c>
      <c r="K57" s="11">
        <f t="shared" si="66"/>
        <v>0</v>
      </c>
      <c r="L57" s="11">
        <f t="shared" si="66"/>
        <v>0</v>
      </c>
      <c r="M57" s="11">
        <f t="shared" si="66"/>
        <v>0</v>
      </c>
      <c r="N57" s="11">
        <f t="shared" si="66"/>
        <v>0</v>
      </c>
      <c r="O57" s="11">
        <f t="shared" si="66"/>
        <v>0</v>
      </c>
      <c r="P57" s="11">
        <f t="shared" si="66"/>
        <v>100</v>
      </c>
      <c r="Q57" s="11">
        <f t="shared" si="66"/>
        <v>100</v>
      </c>
      <c r="R57" s="11">
        <f t="shared" si="66"/>
        <v>100</v>
      </c>
      <c r="S57" s="11">
        <f t="shared" si="66"/>
        <v>100</v>
      </c>
      <c r="T57" s="11">
        <f t="shared" si="66"/>
        <v>100</v>
      </c>
      <c r="U57" s="11">
        <f t="shared" si="66"/>
        <v>100</v>
      </c>
      <c r="V57" s="11">
        <f t="shared" si="66"/>
        <v>100</v>
      </c>
      <c r="W57" s="11">
        <f t="shared" si="66"/>
        <v>100</v>
      </c>
      <c r="X57" s="11">
        <f t="shared" si="66"/>
        <v>100</v>
      </c>
      <c r="Y57" s="11">
        <f t="shared" si="66"/>
        <v>100</v>
      </c>
      <c r="Z57" s="11">
        <f t="shared" si="66"/>
        <v>100</v>
      </c>
      <c r="AA57" s="11">
        <f t="shared" si="66"/>
        <v>100</v>
      </c>
      <c r="AB57" s="11">
        <f t="shared" si="66"/>
        <v>100</v>
      </c>
      <c r="AC57" s="11">
        <f t="shared" si="66"/>
        <v>100</v>
      </c>
      <c r="AD57" s="11">
        <f t="shared" si="66"/>
        <v>100</v>
      </c>
      <c r="AE57" s="11">
        <f t="shared" si="66"/>
        <v>100</v>
      </c>
      <c r="AF57" s="11">
        <f t="shared" si="66"/>
        <v>100</v>
      </c>
      <c r="AG57" s="11">
        <f t="shared" si="66"/>
        <v>100</v>
      </c>
      <c r="AH57" s="11">
        <f t="shared" si="66"/>
        <v>100</v>
      </c>
      <c r="AI57" s="11">
        <f t="shared" si="66"/>
        <v>100</v>
      </c>
      <c r="AJ57" s="11">
        <f t="shared" si="66"/>
        <v>100</v>
      </c>
      <c r="AK57" s="11">
        <f t="shared" ref="AK57:BP57" si="67" xml:space="preserve"> AK$23</f>
        <v>100</v>
      </c>
      <c r="AL57" s="11">
        <f t="shared" si="67"/>
        <v>100</v>
      </c>
      <c r="AM57" s="11">
        <f t="shared" si="67"/>
        <v>100</v>
      </c>
      <c r="AN57" s="11">
        <f t="shared" si="67"/>
        <v>100</v>
      </c>
      <c r="AO57" s="11">
        <f t="shared" si="67"/>
        <v>100</v>
      </c>
      <c r="AP57" s="11">
        <f t="shared" si="67"/>
        <v>100</v>
      </c>
      <c r="AQ57" s="11">
        <f t="shared" si="67"/>
        <v>100</v>
      </c>
      <c r="AR57" s="11">
        <f t="shared" si="67"/>
        <v>100</v>
      </c>
      <c r="AS57" s="11">
        <f t="shared" si="67"/>
        <v>100</v>
      </c>
      <c r="AT57" s="11">
        <f t="shared" si="67"/>
        <v>100</v>
      </c>
      <c r="AU57" s="11">
        <f t="shared" si="67"/>
        <v>100</v>
      </c>
      <c r="AV57" s="11">
        <f t="shared" si="67"/>
        <v>100</v>
      </c>
      <c r="AW57" s="11">
        <f t="shared" si="67"/>
        <v>100</v>
      </c>
      <c r="AX57" s="11">
        <f t="shared" si="67"/>
        <v>100</v>
      </c>
      <c r="AY57" s="11">
        <f t="shared" si="67"/>
        <v>100</v>
      </c>
      <c r="AZ57" s="11">
        <f t="shared" si="67"/>
        <v>100</v>
      </c>
      <c r="BA57" s="11">
        <f t="shared" si="67"/>
        <v>100</v>
      </c>
      <c r="BB57" s="11">
        <f t="shared" si="67"/>
        <v>100</v>
      </c>
      <c r="BC57" s="11">
        <f t="shared" si="67"/>
        <v>100</v>
      </c>
      <c r="BD57" s="11">
        <f t="shared" si="67"/>
        <v>100</v>
      </c>
      <c r="BE57" s="11">
        <f t="shared" si="67"/>
        <v>100</v>
      </c>
      <c r="BF57" s="11">
        <f t="shared" si="67"/>
        <v>0</v>
      </c>
      <c r="BG57" s="11">
        <f t="shared" si="67"/>
        <v>0</v>
      </c>
      <c r="BH57" s="11">
        <f t="shared" si="67"/>
        <v>0</v>
      </c>
      <c r="BI57" s="11">
        <f t="shared" si="67"/>
        <v>0</v>
      </c>
      <c r="BJ57" s="11">
        <f t="shared" si="67"/>
        <v>0</v>
      </c>
      <c r="BK57" s="11">
        <f t="shared" si="67"/>
        <v>0</v>
      </c>
      <c r="BL57" s="11">
        <f t="shared" si="67"/>
        <v>0</v>
      </c>
      <c r="BM57" s="11">
        <f t="shared" si="67"/>
        <v>0</v>
      </c>
      <c r="BN57" s="11">
        <f t="shared" si="67"/>
        <v>0</v>
      </c>
      <c r="BO57" s="11">
        <f t="shared" si="67"/>
        <v>0</v>
      </c>
      <c r="BP57" s="11">
        <f t="shared" si="67"/>
        <v>0</v>
      </c>
      <c r="BQ57" s="11">
        <f t="shared" ref="BQ57:CV57" si="68" xml:space="preserve"> BQ$23</f>
        <v>0</v>
      </c>
      <c r="BR57" s="11">
        <f t="shared" si="68"/>
        <v>0</v>
      </c>
      <c r="BS57" s="11">
        <f t="shared" si="68"/>
        <v>0</v>
      </c>
      <c r="BT57" s="11">
        <f t="shared" si="68"/>
        <v>0</v>
      </c>
      <c r="BU57" s="11">
        <f t="shared" si="68"/>
        <v>0</v>
      </c>
      <c r="BV57" s="11">
        <f t="shared" si="68"/>
        <v>0</v>
      </c>
      <c r="BW57" s="11">
        <f t="shared" si="68"/>
        <v>0</v>
      </c>
      <c r="BX57" s="11">
        <f t="shared" si="68"/>
        <v>0</v>
      </c>
      <c r="BY57" s="11">
        <f t="shared" si="68"/>
        <v>0</v>
      </c>
      <c r="BZ57" s="11">
        <f t="shared" si="68"/>
        <v>0</v>
      </c>
      <c r="CA57" s="11">
        <f t="shared" si="68"/>
        <v>0</v>
      </c>
      <c r="CB57" s="11">
        <f t="shared" si="68"/>
        <v>0</v>
      </c>
      <c r="CC57" s="11">
        <f t="shared" si="68"/>
        <v>0</v>
      </c>
      <c r="CD57" s="11">
        <f t="shared" si="68"/>
        <v>0</v>
      </c>
      <c r="CE57" s="11">
        <f t="shared" si="68"/>
        <v>0</v>
      </c>
      <c r="CF57" s="11">
        <f t="shared" si="68"/>
        <v>0</v>
      </c>
      <c r="CG57" s="11">
        <f t="shared" si="68"/>
        <v>0</v>
      </c>
      <c r="CH57" s="11">
        <f t="shared" si="68"/>
        <v>0</v>
      </c>
      <c r="CI57" s="11">
        <f t="shared" si="68"/>
        <v>0</v>
      </c>
      <c r="CJ57" s="11">
        <f t="shared" si="68"/>
        <v>0</v>
      </c>
      <c r="CK57" s="11">
        <f t="shared" si="68"/>
        <v>0</v>
      </c>
      <c r="CL57" s="11">
        <f t="shared" si="68"/>
        <v>0</v>
      </c>
      <c r="CM57" s="11">
        <f t="shared" si="68"/>
        <v>0</v>
      </c>
      <c r="CN57" s="11">
        <f t="shared" si="68"/>
        <v>0</v>
      </c>
      <c r="CO57" s="11">
        <f t="shared" si="68"/>
        <v>0</v>
      </c>
      <c r="CP57" s="11">
        <f t="shared" si="68"/>
        <v>0</v>
      </c>
      <c r="CQ57" s="11">
        <f t="shared" si="68"/>
        <v>0</v>
      </c>
      <c r="CR57" s="11">
        <f t="shared" si="68"/>
        <v>0</v>
      </c>
      <c r="CS57" s="11">
        <f t="shared" si="68"/>
        <v>0</v>
      </c>
      <c r="CT57" s="11">
        <f t="shared" si="68"/>
        <v>0</v>
      </c>
      <c r="CU57" s="11">
        <f t="shared" si="68"/>
        <v>0</v>
      </c>
      <c r="CV57" s="11">
        <f t="shared" si="68"/>
        <v>0</v>
      </c>
      <c r="CW57" s="11">
        <f t="shared" ref="CW57:EB57" si="69" xml:space="preserve"> CW$23</f>
        <v>0</v>
      </c>
      <c r="CX57" s="11">
        <f t="shared" si="69"/>
        <v>0</v>
      </c>
      <c r="CY57" s="11">
        <f t="shared" si="69"/>
        <v>0</v>
      </c>
      <c r="CZ57" s="11">
        <f t="shared" si="69"/>
        <v>0</v>
      </c>
      <c r="DA57" s="11">
        <f t="shared" si="69"/>
        <v>0</v>
      </c>
      <c r="DB57" s="11">
        <f t="shared" si="69"/>
        <v>0</v>
      </c>
      <c r="DC57" s="11">
        <f t="shared" si="69"/>
        <v>0</v>
      </c>
      <c r="DD57" s="11">
        <f t="shared" si="69"/>
        <v>0</v>
      </c>
      <c r="DE57" s="11">
        <f t="shared" si="69"/>
        <v>0</v>
      </c>
      <c r="DF57" s="11">
        <f t="shared" si="69"/>
        <v>0</v>
      </c>
      <c r="DG57" s="11">
        <f t="shared" si="69"/>
        <v>0</v>
      </c>
      <c r="DH57" s="11">
        <f t="shared" si="69"/>
        <v>0</v>
      </c>
      <c r="DI57" s="11">
        <f t="shared" si="69"/>
        <v>0</v>
      </c>
      <c r="DJ57" s="11">
        <f t="shared" si="69"/>
        <v>0</v>
      </c>
      <c r="DK57" s="11">
        <f t="shared" si="69"/>
        <v>0</v>
      </c>
      <c r="DL57" s="11">
        <f t="shared" si="69"/>
        <v>0</v>
      </c>
      <c r="DM57" s="11">
        <f t="shared" si="69"/>
        <v>0</v>
      </c>
      <c r="DN57" s="11">
        <f t="shared" si="69"/>
        <v>0</v>
      </c>
      <c r="DO57" s="11">
        <f t="shared" si="69"/>
        <v>0</v>
      </c>
      <c r="DP57" s="11">
        <f t="shared" si="69"/>
        <v>0</v>
      </c>
      <c r="DQ57" s="11">
        <f t="shared" si="69"/>
        <v>0</v>
      </c>
      <c r="DR57" s="11">
        <f t="shared" si="69"/>
        <v>0</v>
      </c>
      <c r="DS57" s="11">
        <f t="shared" si="69"/>
        <v>0</v>
      </c>
      <c r="DT57" s="11">
        <f t="shared" si="69"/>
        <v>0</v>
      </c>
      <c r="DU57" s="11">
        <f t="shared" si="69"/>
        <v>0</v>
      </c>
      <c r="DV57" s="11">
        <f t="shared" si="69"/>
        <v>0</v>
      </c>
      <c r="DW57" s="11">
        <f t="shared" si="69"/>
        <v>0</v>
      </c>
      <c r="DX57" s="11">
        <f t="shared" si="69"/>
        <v>0</v>
      </c>
      <c r="DY57" s="11">
        <f t="shared" si="69"/>
        <v>0</v>
      </c>
      <c r="DZ57" s="11">
        <f t="shared" si="69"/>
        <v>0</v>
      </c>
      <c r="EA57" s="11">
        <f t="shared" si="69"/>
        <v>0</v>
      </c>
      <c r="EB57" s="11">
        <f t="shared" si="69"/>
        <v>0</v>
      </c>
      <c r="EC57" s="11">
        <f t="shared" ref="EC57:FH57" si="70" xml:space="preserve"> EC$23</f>
        <v>0</v>
      </c>
      <c r="ED57" s="11">
        <f t="shared" si="70"/>
        <v>0</v>
      </c>
      <c r="EE57" s="11">
        <f t="shared" si="70"/>
        <v>0</v>
      </c>
      <c r="EF57" s="11">
        <f t="shared" si="70"/>
        <v>0</v>
      </c>
      <c r="EG57" s="11">
        <f t="shared" si="70"/>
        <v>0</v>
      </c>
      <c r="EH57" s="11">
        <f t="shared" si="70"/>
        <v>0</v>
      </c>
      <c r="EI57" s="11">
        <f t="shared" si="70"/>
        <v>0</v>
      </c>
      <c r="EJ57" s="11">
        <f t="shared" si="70"/>
        <v>0</v>
      </c>
      <c r="EK57" s="11">
        <f t="shared" si="70"/>
        <v>0</v>
      </c>
      <c r="EL57" s="11">
        <f t="shared" si="70"/>
        <v>0</v>
      </c>
      <c r="EM57" s="11">
        <f t="shared" si="70"/>
        <v>0</v>
      </c>
      <c r="EN57" s="11">
        <f t="shared" si="70"/>
        <v>0</v>
      </c>
      <c r="EO57" s="11">
        <f t="shared" si="70"/>
        <v>0</v>
      </c>
      <c r="EP57" s="11">
        <f t="shared" si="70"/>
        <v>0</v>
      </c>
      <c r="EQ57" s="11">
        <f t="shared" si="70"/>
        <v>0</v>
      </c>
      <c r="ER57" s="11">
        <f t="shared" si="70"/>
        <v>0</v>
      </c>
      <c r="ES57" s="11">
        <f t="shared" si="70"/>
        <v>0</v>
      </c>
      <c r="ET57" s="11">
        <f t="shared" si="70"/>
        <v>0</v>
      </c>
      <c r="EU57" s="11">
        <f t="shared" si="70"/>
        <v>0</v>
      </c>
      <c r="EV57" s="11">
        <f t="shared" si="70"/>
        <v>0</v>
      </c>
      <c r="EW57" s="11">
        <f t="shared" si="70"/>
        <v>0</v>
      </c>
      <c r="EX57" s="11">
        <f t="shared" si="70"/>
        <v>0</v>
      </c>
      <c r="EY57" s="11">
        <f t="shared" si="70"/>
        <v>0</v>
      </c>
      <c r="EZ57" s="11">
        <f t="shared" si="70"/>
        <v>0</v>
      </c>
      <c r="FA57" s="11">
        <f t="shared" si="70"/>
        <v>0</v>
      </c>
      <c r="FB57" s="11">
        <f t="shared" si="70"/>
        <v>0</v>
      </c>
      <c r="FC57" s="11">
        <f t="shared" si="70"/>
        <v>0</v>
      </c>
      <c r="FD57" s="11">
        <f t="shared" si="70"/>
        <v>0</v>
      </c>
      <c r="FE57" s="11">
        <f t="shared" si="70"/>
        <v>0</v>
      </c>
      <c r="FF57" s="11">
        <f t="shared" si="70"/>
        <v>0</v>
      </c>
      <c r="FG57" s="11">
        <f t="shared" si="70"/>
        <v>0</v>
      </c>
      <c r="FH57" s="11">
        <f t="shared" si="70"/>
        <v>0</v>
      </c>
      <c r="FI57" s="11">
        <f t="shared" ref="FI57:GJ57" si="71" xml:space="preserve"> FI$23</f>
        <v>0</v>
      </c>
      <c r="FJ57" s="11">
        <f t="shared" si="71"/>
        <v>0</v>
      </c>
      <c r="FK57" s="11">
        <f t="shared" si="71"/>
        <v>0</v>
      </c>
      <c r="FL57" s="11">
        <f t="shared" si="71"/>
        <v>0</v>
      </c>
      <c r="FM57" s="11">
        <f t="shared" si="71"/>
        <v>0</v>
      </c>
      <c r="FN57" s="11">
        <f t="shared" si="71"/>
        <v>0</v>
      </c>
      <c r="FO57" s="11">
        <f t="shared" si="71"/>
        <v>0</v>
      </c>
      <c r="FP57" s="11">
        <f t="shared" si="71"/>
        <v>0</v>
      </c>
      <c r="FQ57" s="11">
        <f t="shared" si="71"/>
        <v>0</v>
      </c>
      <c r="FR57" s="11">
        <f t="shared" si="71"/>
        <v>0</v>
      </c>
      <c r="FS57" s="11">
        <f t="shared" si="71"/>
        <v>0</v>
      </c>
      <c r="FT57" s="11">
        <f t="shared" si="71"/>
        <v>0</v>
      </c>
      <c r="FU57" s="11">
        <f t="shared" si="71"/>
        <v>0</v>
      </c>
      <c r="FV57" s="11">
        <f t="shared" si="71"/>
        <v>0</v>
      </c>
      <c r="FW57" s="11">
        <f t="shared" si="71"/>
        <v>0</v>
      </c>
      <c r="FX57" s="11">
        <f t="shared" si="71"/>
        <v>0</v>
      </c>
      <c r="FY57" s="11">
        <f t="shared" si="71"/>
        <v>0</v>
      </c>
      <c r="FZ57" s="11">
        <f t="shared" si="71"/>
        <v>0</v>
      </c>
      <c r="GA57" s="11">
        <f t="shared" si="71"/>
        <v>0</v>
      </c>
      <c r="GB57" s="11">
        <f t="shared" si="71"/>
        <v>0</v>
      </c>
      <c r="GC57" s="11">
        <f t="shared" si="71"/>
        <v>0</v>
      </c>
      <c r="GD57" s="11">
        <f t="shared" si="71"/>
        <v>0</v>
      </c>
      <c r="GE57" s="11">
        <f t="shared" si="71"/>
        <v>0</v>
      </c>
      <c r="GF57" s="11">
        <f t="shared" si="71"/>
        <v>0</v>
      </c>
      <c r="GG57" s="11">
        <f t="shared" si="71"/>
        <v>0</v>
      </c>
      <c r="GH57" s="11">
        <f t="shared" si="71"/>
        <v>0</v>
      </c>
      <c r="GI57" s="11">
        <f t="shared" si="71"/>
        <v>0</v>
      </c>
      <c r="GJ57" s="11">
        <f t="shared" si="71"/>
        <v>0</v>
      </c>
    </row>
    <row r="58" spans="1:192" outlineLevel="1" x14ac:dyDescent="0.35">
      <c r="A58" s="198"/>
      <c r="B58" s="198"/>
      <c r="C58" s="199"/>
      <c r="D58" s="200"/>
      <c r="E58" s="11" t="str">
        <f t="shared" ref="E58:AJ58" si="72" xml:space="preserve"> E$28</f>
        <v>Construction insurance cost</v>
      </c>
      <c r="F58" s="11">
        <f t="shared" si="72"/>
        <v>0</v>
      </c>
      <c r="G58" s="11" t="str">
        <f t="shared" si="72"/>
        <v>$ 000s</v>
      </c>
      <c r="H58" s="11">
        <f t="shared" si="72"/>
        <v>850</v>
      </c>
      <c r="I58" s="11">
        <f t="shared" si="72"/>
        <v>0</v>
      </c>
      <c r="J58" s="11">
        <f t="shared" si="72"/>
        <v>0</v>
      </c>
      <c r="K58" s="11">
        <f t="shared" si="72"/>
        <v>0</v>
      </c>
      <c r="L58" s="11">
        <f t="shared" si="72"/>
        <v>0</v>
      </c>
      <c r="M58" s="11">
        <f t="shared" si="72"/>
        <v>0</v>
      </c>
      <c r="N58" s="11">
        <f t="shared" si="72"/>
        <v>0</v>
      </c>
      <c r="O58" s="11">
        <f t="shared" si="72"/>
        <v>850</v>
      </c>
      <c r="P58" s="11">
        <f t="shared" si="72"/>
        <v>0</v>
      </c>
      <c r="Q58" s="11">
        <f t="shared" si="72"/>
        <v>0</v>
      </c>
      <c r="R58" s="11">
        <f t="shared" si="72"/>
        <v>0</v>
      </c>
      <c r="S58" s="11">
        <f t="shared" si="72"/>
        <v>0</v>
      </c>
      <c r="T58" s="11">
        <f t="shared" si="72"/>
        <v>0</v>
      </c>
      <c r="U58" s="11">
        <f t="shared" si="72"/>
        <v>0</v>
      </c>
      <c r="V58" s="11">
        <f t="shared" si="72"/>
        <v>0</v>
      </c>
      <c r="W58" s="11">
        <f t="shared" si="72"/>
        <v>0</v>
      </c>
      <c r="X58" s="11">
        <f t="shared" si="72"/>
        <v>0</v>
      </c>
      <c r="Y58" s="11">
        <f t="shared" si="72"/>
        <v>0</v>
      </c>
      <c r="Z58" s="11">
        <f t="shared" si="72"/>
        <v>0</v>
      </c>
      <c r="AA58" s="11">
        <f t="shared" si="72"/>
        <v>0</v>
      </c>
      <c r="AB58" s="11">
        <f t="shared" si="72"/>
        <v>0</v>
      </c>
      <c r="AC58" s="11">
        <f t="shared" si="72"/>
        <v>0</v>
      </c>
      <c r="AD58" s="11">
        <f t="shared" si="72"/>
        <v>0</v>
      </c>
      <c r="AE58" s="11">
        <f t="shared" si="72"/>
        <v>0</v>
      </c>
      <c r="AF58" s="11">
        <f t="shared" si="72"/>
        <v>0</v>
      </c>
      <c r="AG58" s="11">
        <f t="shared" si="72"/>
        <v>0</v>
      </c>
      <c r="AH58" s="11">
        <f t="shared" si="72"/>
        <v>0</v>
      </c>
      <c r="AI58" s="11">
        <f t="shared" si="72"/>
        <v>0</v>
      </c>
      <c r="AJ58" s="11">
        <f t="shared" si="72"/>
        <v>0</v>
      </c>
      <c r="AK58" s="11">
        <f t="shared" ref="AK58:BP58" si="73" xml:space="preserve"> AK$28</f>
        <v>0</v>
      </c>
      <c r="AL58" s="11">
        <f t="shared" si="73"/>
        <v>0</v>
      </c>
      <c r="AM58" s="11">
        <f t="shared" si="73"/>
        <v>0</v>
      </c>
      <c r="AN58" s="11">
        <f t="shared" si="73"/>
        <v>0</v>
      </c>
      <c r="AO58" s="11">
        <f t="shared" si="73"/>
        <v>0</v>
      </c>
      <c r="AP58" s="11">
        <f t="shared" si="73"/>
        <v>0</v>
      </c>
      <c r="AQ58" s="11">
        <f t="shared" si="73"/>
        <v>0</v>
      </c>
      <c r="AR58" s="11">
        <f t="shared" si="73"/>
        <v>0</v>
      </c>
      <c r="AS58" s="11">
        <f t="shared" si="73"/>
        <v>0</v>
      </c>
      <c r="AT58" s="11">
        <f t="shared" si="73"/>
        <v>0</v>
      </c>
      <c r="AU58" s="11">
        <f t="shared" si="73"/>
        <v>0</v>
      </c>
      <c r="AV58" s="11">
        <f t="shared" si="73"/>
        <v>0</v>
      </c>
      <c r="AW58" s="11">
        <f t="shared" si="73"/>
        <v>0</v>
      </c>
      <c r="AX58" s="11">
        <f t="shared" si="73"/>
        <v>0</v>
      </c>
      <c r="AY58" s="11">
        <f t="shared" si="73"/>
        <v>0</v>
      </c>
      <c r="AZ58" s="11">
        <f t="shared" si="73"/>
        <v>0</v>
      </c>
      <c r="BA58" s="11">
        <f t="shared" si="73"/>
        <v>0</v>
      </c>
      <c r="BB58" s="11">
        <f t="shared" si="73"/>
        <v>0</v>
      </c>
      <c r="BC58" s="11">
        <f t="shared" si="73"/>
        <v>0</v>
      </c>
      <c r="BD58" s="11">
        <f t="shared" si="73"/>
        <v>0</v>
      </c>
      <c r="BE58" s="11">
        <f t="shared" si="73"/>
        <v>0</v>
      </c>
      <c r="BF58" s="11">
        <f t="shared" si="73"/>
        <v>0</v>
      </c>
      <c r="BG58" s="11">
        <f t="shared" si="73"/>
        <v>0</v>
      </c>
      <c r="BH58" s="11">
        <f t="shared" si="73"/>
        <v>0</v>
      </c>
      <c r="BI58" s="11">
        <f t="shared" si="73"/>
        <v>0</v>
      </c>
      <c r="BJ58" s="11">
        <f t="shared" si="73"/>
        <v>0</v>
      </c>
      <c r="BK58" s="11">
        <f t="shared" si="73"/>
        <v>0</v>
      </c>
      <c r="BL58" s="11">
        <f t="shared" si="73"/>
        <v>0</v>
      </c>
      <c r="BM58" s="11">
        <f t="shared" si="73"/>
        <v>0</v>
      </c>
      <c r="BN58" s="11">
        <f t="shared" si="73"/>
        <v>0</v>
      </c>
      <c r="BO58" s="11">
        <f t="shared" si="73"/>
        <v>0</v>
      </c>
      <c r="BP58" s="11">
        <f t="shared" si="73"/>
        <v>0</v>
      </c>
      <c r="BQ58" s="11">
        <f t="shared" ref="BQ58:CV58" si="74" xml:space="preserve"> BQ$28</f>
        <v>0</v>
      </c>
      <c r="BR58" s="11">
        <f t="shared" si="74"/>
        <v>0</v>
      </c>
      <c r="BS58" s="11">
        <f t="shared" si="74"/>
        <v>0</v>
      </c>
      <c r="BT58" s="11">
        <f t="shared" si="74"/>
        <v>0</v>
      </c>
      <c r="BU58" s="11">
        <f t="shared" si="74"/>
        <v>0</v>
      </c>
      <c r="BV58" s="11">
        <f t="shared" si="74"/>
        <v>0</v>
      </c>
      <c r="BW58" s="11">
        <f t="shared" si="74"/>
        <v>0</v>
      </c>
      <c r="BX58" s="11">
        <f t="shared" si="74"/>
        <v>0</v>
      </c>
      <c r="BY58" s="11">
        <f t="shared" si="74"/>
        <v>0</v>
      </c>
      <c r="BZ58" s="11">
        <f t="shared" si="74"/>
        <v>0</v>
      </c>
      <c r="CA58" s="11">
        <f t="shared" si="74"/>
        <v>0</v>
      </c>
      <c r="CB58" s="11">
        <f t="shared" si="74"/>
        <v>0</v>
      </c>
      <c r="CC58" s="11">
        <f t="shared" si="74"/>
        <v>0</v>
      </c>
      <c r="CD58" s="11">
        <f t="shared" si="74"/>
        <v>0</v>
      </c>
      <c r="CE58" s="11">
        <f t="shared" si="74"/>
        <v>0</v>
      </c>
      <c r="CF58" s="11">
        <f t="shared" si="74"/>
        <v>0</v>
      </c>
      <c r="CG58" s="11">
        <f t="shared" si="74"/>
        <v>0</v>
      </c>
      <c r="CH58" s="11">
        <f t="shared" si="74"/>
        <v>0</v>
      </c>
      <c r="CI58" s="11">
        <f t="shared" si="74"/>
        <v>0</v>
      </c>
      <c r="CJ58" s="11">
        <f t="shared" si="74"/>
        <v>0</v>
      </c>
      <c r="CK58" s="11">
        <f t="shared" si="74"/>
        <v>0</v>
      </c>
      <c r="CL58" s="11">
        <f t="shared" si="74"/>
        <v>0</v>
      </c>
      <c r="CM58" s="11">
        <f t="shared" si="74"/>
        <v>0</v>
      </c>
      <c r="CN58" s="11">
        <f t="shared" si="74"/>
        <v>0</v>
      </c>
      <c r="CO58" s="11">
        <f t="shared" si="74"/>
        <v>0</v>
      </c>
      <c r="CP58" s="11">
        <f t="shared" si="74"/>
        <v>0</v>
      </c>
      <c r="CQ58" s="11">
        <f t="shared" si="74"/>
        <v>0</v>
      </c>
      <c r="CR58" s="11">
        <f t="shared" si="74"/>
        <v>0</v>
      </c>
      <c r="CS58" s="11">
        <f t="shared" si="74"/>
        <v>0</v>
      </c>
      <c r="CT58" s="11">
        <f t="shared" si="74"/>
        <v>0</v>
      </c>
      <c r="CU58" s="11">
        <f t="shared" si="74"/>
        <v>0</v>
      </c>
      <c r="CV58" s="11">
        <f t="shared" si="74"/>
        <v>0</v>
      </c>
      <c r="CW58" s="11">
        <f t="shared" ref="CW58:EB58" si="75" xml:space="preserve"> CW$28</f>
        <v>0</v>
      </c>
      <c r="CX58" s="11">
        <f t="shared" si="75"/>
        <v>0</v>
      </c>
      <c r="CY58" s="11">
        <f t="shared" si="75"/>
        <v>0</v>
      </c>
      <c r="CZ58" s="11">
        <f t="shared" si="75"/>
        <v>0</v>
      </c>
      <c r="DA58" s="11">
        <f t="shared" si="75"/>
        <v>0</v>
      </c>
      <c r="DB58" s="11">
        <f t="shared" si="75"/>
        <v>0</v>
      </c>
      <c r="DC58" s="11">
        <f t="shared" si="75"/>
        <v>0</v>
      </c>
      <c r="DD58" s="11">
        <f t="shared" si="75"/>
        <v>0</v>
      </c>
      <c r="DE58" s="11">
        <f t="shared" si="75"/>
        <v>0</v>
      </c>
      <c r="DF58" s="11">
        <f t="shared" si="75"/>
        <v>0</v>
      </c>
      <c r="DG58" s="11">
        <f t="shared" si="75"/>
        <v>0</v>
      </c>
      <c r="DH58" s="11">
        <f t="shared" si="75"/>
        <v>0</v>
      </c>
      <c r="DI58" s="11">
        <f t="shared" si="75"/>
        <v>0</v>
      </c>
      <c r="DJ58" s="11">
        <f t="shared" si="75"/>
        <v>0</v>
      </c>
      <c r="DK58" s="11">
        <f t="shared" si="75"/>
        <v>0</v>
      </c>
      <c r="DL58" s="11">
        <f t="shared" si="75"/>
        <v>0</v>
      </c>
      <c r="DM58" s="11">
        <f t="shared" si="75"/>
        <v>0</v>
      </c>
      <c r="DN58" s="11">
        <f t="shared" si="75"/>
        <v>0</v>
      </c>
      <c r="DO58" s="11">
        <f t="shared" si="75"/>
        <v>0</v>
      </c>
      <c r="DP58" s="11">
        <f t="shared" si="75"/>
        <v>0</v>
      </c>
      <c r="DQ58" s="11">
        <f t="shared" si="75"/>
        <v>0</v>
      </c>
      <c r="DR58" s="11">
        <f t="shared" si="75"/>
        <v>0</v>
      </c>
      <c r="DS58" s="11">
        <f t="shared" si="75"/>
        <v>0</v>
      </c>
      <c r="DT58" s="11">
        <f t="shared" si="75"/>
        <v>0</v>
      </c>
      <c r="DU58" s="11">
        <f t="shared" si="75"/>
        <v>0</v>
      </c>
      <c r="DV58" s="11">
        <f t="shared" si="75"/>
        <v>0</v>
      </c>
      <c r="DW58" s="11">
        <f t="shared" si="75"/>
        <v>0</v>
      </c>
      <c r="DX58" s="11">
        <f t="shared" si="75"/>
        <v>0</v>
      </c>
      <c r="DY58" s="11">
        <f t="shared" si="75"/>
        <v>0</v>
      </c>
      <c r="DZ58" s="11">
        <f t="shared" si="75"/>
        <v>0</v>
      </c>
      <c r="EA58" s="11">
        <f t="shared" si="75"/>
        <v>0</v>
      </c>
      <c r="EB58" s="11">
        <f t="shared" si="75"/>
        <v>0</v>
      </c>
      <c r="EC58" s="11">
        <f t="shared" ref="EC58:FH58" si="76" xml:space="preserve"> EC$28</f>
        <v>0</v>
      </c>
      <c r="ED58" s="11">
        <f t="shared" si="76"/>
        <v>0</v>
      </c>
      <c r="EE58" s="11">
        <f t="shared" si="76"/>
        <v>0</v>
      </c>
      <c r="EF58" s="11">
        <f t="shared" si="76"/>
        <v>0</v>
      </c>
      <c r="EG58" s="11">
        <f t="shared" si="76"/>
        <v>0</v>
      </c>
      <c r="EH58" s="11">
        <f t="shared" si="76"/>
        <v>0</v>
      </c>
      <c r="EI58" s="11">
        <f t="shared" si="76"/>
        <v>0</v>
      </c>
      <c r="EJ58" s="11">
        <f t="shared" si="76"/>
        <v>0</v>
      </c>
      <c r="EK58" s="11">
        <f t="shared" si="76"/>
        <v>0</v>
      </c>
      <c r="EL58" s="11">
        <f t="shared" si="76"/>
        <v>0</v>
      </c>
      <c r="EM58" s="11">
        <f t="shared" si="76"/>
        <v>0</v>
      </c>
      <c r="EN58" s="11">
        <f t="shared" si="76"/>
        <v>0</v>
      </c>
      <c r="EO58" s="11">
        <f t="shared" si="76"/>
        <v>0</v>
      </c>
      <c r="EP58" s="11">
        <f t="shared" si="76"/>
        <v>0</v>
      </c>
      <c r="EQ58" s="11">
        <f t="shared" si="76"/>
        <v>0</v>
      </c>
      <c r="ER58" s="11">
        <f t="shared" si="76"/>
        <v>0</v>
      </c>
      <c r="ES58" s="11">
        <f t="shared" si="76"/>
        <v>0</v>
      </c>
      <c r="ET58" s="11">
        <f t="shared" si="76"/>
        <v>0</v>
      </c>
      <c r="EU58" s="11">
        <f t="shared" si="76"/>
        <v>0</v>
      </c>
      <c r="EV58" s="11">
        <f t="shared" si="76"/>
        <v>0</v>
      </c>
      <c r="EW58" s="11">
        <f t="shared" si="76"/>
        <v>0</v>
      </c>
      <c r="EX58" s="11">
        <f t="shared" si="76"/>
        <v>0</v>
      </c>
      <c r="EY58" s="11">
        <f t="shared" si="76"/>
        <v>0</v>
      </c>
      <c r="EZ58" s="11">
        <f t="shared" si="76"/>
        <v>0</v>
      </c>
      <c r="FA58" s="11">
        <f t="shared" si="76"/>
        <v>0</v>
      </c>
      <c r="FB58" s="11">
        <f t="shared" si="76"/>
        <v>0</v>
      </c>
      <c r="FC58" s="11">
        <f t="shared" si="76"/>
        <v>0</v>
      </c>
      <c r="FD58" s="11">
        <f t="shared" si="76"/>
        <v>0</v>
      </c>
      <c r="FE58" s="11">
        <f t="shared" si="76"/>
        <v>0</v>
      </c>
      <c r="FF58" s="11">
        <f t="shared" si="76"/>
        <v>0</v>
      </c>
      <c r="FG58" s="11">
        <f t="shared" si="76"/>
        <v>0</v>
      </c>
      <c r="FH58" s="11">
        <f t="shared" si="76"/>
        <v>0</v>
      </c>
      <c r="FI58" s="11">
        <f t="shared" ref="FI58:GJ58" si="77" xml:space="preserve"> FI$28</f>
        <v>0</v>
      </c>
      <c r="FJ58" s="11">
        <f t="shared" si="77"/>
        <v>0</v>
      </c>
      <c r="FK58" s="11">
        <f t="shared" si="77"/>
        <v>0</v>
      </c>
      <c r="FL58" s="11">
        <f t="shared" si="77"/>
        <v>0</v>
      </c>
      <c r="FM58" s="11">
        <f t="shared" si="77"/>
        <v>0</v>
      </c>
      <c r="FN58" s="11">
        <f t="shared" si="77"/>
        <v>0</v>
      </c>
      <c r="FO58" s="11">
        <f t="shared" si="77"/>
        <v>0</v>
      </c>
      <c r="FP58" s="11">
        <f t="shared" si="77"/>
        <v>0</v>
      </c>
      <c r="FQ58" s="11">
        <f t="shared" si="77"/>
        <v>0</v>
      </c>
      <c r="FR58" s="11">
        <f t="shared" si="77"/>
        <v>0</v>
      </c>
      <c r="FS58" s="11">
        <f t="shared" si="77"/>
        <v>0</v>
      </c>
      <c r="FT58" s="11">
        <f t="shared" si="77"/>
        <v>0</v>
      </c>
      <c r="FU58" s="11">
        <f t="shared" si="77"/>
        <v>0</v>
      </c>
      <c r="FV58" s="11">
        <f t="shared" si="77"/>
        <v>0</v>
      </c>
      <c r="FW58" s="11">
        <f t="shared" si="77"/>
        <v>0</v>
      </c>
      <c r="FX58" s="11">
        <f t="shared" si="77"/>
        <v>0</v>
      </c>
      <c r="FY58" s="11">
        <f t="shared" si="77"/>
        <v>0</v>
      </c>
      <c r="FZ58" s="11">
        <f t="shared" si="77"/>
        <v>0</v>
      </c>
      <c r="GA58" s="11">
        <f t="shared" si="77"/>
        <v>0</v>
      </c>
      <c r="GB58" s="11">
        <f t="shared" si="77"/>
        <v>0</v>
      </c>
      <c r="GC58" s="11">
        <f t="shared" si="77"/>
        <v>0</v>
      </c>
      <c r="GD58" s="11">
        <f t="shared" si="77"/>
        <v>0</v>
      </c>
      <c r="GE58" s="11">
        <f t="shared" si="77"/>
        <v>0</v>
      </c>
      <c r="GF58" s="11">
        <f t="shared" si="77"/>
        <v>0</v>
      </c>
      <c r="GG58" s="11">
        <f t="shared" si="77"/>
        <v>0</v>
      </c>
      <c r="GH58" s="11">
        <f t="shared" si="77"/>
        <v>0</v>
      </c>
      <c r="GI58" s="11">
        <f t="shared" si="77"/>
        <v>0</v>
      </c>
      <c r="GJ58" s="11">
        <f t="shared" si="77"/>
        <v>0</v>
      </c>
    </row>
    <row r="59" spans="1:192" outlineLevel="1" x14ac:dyDescent="0.35">
      <c r="A59" s="198"/>
      <c r="B59" s="198"/>
      <c r="C59" s="199"/>
      <c r="D59" s="200"/>
      <c r="E59" s="11" t="str">
        <f t="shared" ref="E59:AJ59" si="78" xml:space="preserve"> E$33</f>
        <v>Development costs</v>
      </c>
      <c r="F59" s="11">
        <f t="shared" si="78"/>
        <v>0</v>
      </c>
      <c r="G59" s="11" t="str">
        <f t="shared" si="78"/>
        <v>$ 000s</v>
      </c>
      <c r="H59" s="11">
        <f t="shared" si="78"/>
        <v>2200</v>
      </c>
      <c r="I59" s="11">
        <f t="shared" si="78"/>
        <v>0</v>
      </c>
      <c r="J59" s="11">
        <f t="shared" si="78"/>
        <v>0</v>
      </c>
      <c r="K59" s="11">
        <f t="shared" si="78"/>
        <v>0</v>
      </c>
      <c r="L59" s="11">
        <f t="shared" si="78"/>
        <v>0</v>
      </c>
      <c r="M59" s="11">
        <f t="shared" si="78"/>
        <v>0</v>
      </c>
      <c r="N59" s="11">
        <f t="shared" si="78"/>
        <v>0</v>
      </c>
      <c r="O59" s="11">
        <f t="shared" si="78"/>
        <v>2200</v>
      </c>
      <c r="P59" s="11">
        <f t="shared" si="78"/>
        <v>0</v>
      </c>
      <c r="Q59" s="11">
        <f t="shared" si="78"/>
        <v>0</v>
      </c>
      <c r="R59" s="11">
        <f t="shared" si="78"/>
        <v>0</v>
      </c>
      <c r="S59" s="11">
        <f t="shared" si="78"/>
        <v>0</v>
      </c>
      <c r="T59" s="11">
        <f t="shared" si="78"/>
        <v>0</v>
      </c>
      <c r="U59" s="11">
        <f t="shared" si="78"/>
        <v>0</v>
      </c>
      <c r="V59" s="11">
        <f t="shared" si="78"/>
        <v>0</v>
      </c>
      <c r="W59" s="11">
        <f t="shared" si="78"/>
        <v>0</v>
      </c>
      <c r="X59" s="11">
        <f t="shared" si="78"/>
        <v>0</v>
      </c>
      <c r="Y59" s="11">
        <f t="shared" si="78"/>
        <v>0</v>
      </c>
      <c r="Z59" s="11">
        <f t="shared" si="78"/>
        <v>0</v>
      </c>
      <c r="AA59" s="11">
        <f t="shared" si="78"/>
        <v>0</v>
      </c>
      <c r="AB59" s="11">
        <f t="shared" si="78"/>
        <v>0</v>
      </c>
      <c r="AC59" s="11">
        <f t="shared" si="78"/>
        <v>0</v>
      </c>
      <c r="AD59" s="11">
        <f t="shared" si="78"/>
        <v>0</v>
      </c>
      <c r="AE59" s="11">
        <f t="shared" si="78"/>
        <v>0</v>
      </c>
      <c r="AF59" s="11">
        <f t="shared" si="78"/>
        <v>0</v>
      </c>
      <c r="AG59" s="11">
        <f t="shared" si="78"/>
        <v>0</v>
      </c>
      <c r="AH59" s="11">
        <f t="shared" si="78"/>
        <v>0</v>
      </c>
      <c r="AI59" s="11">
        <f t="shared" si="78"/>
        <v>0</v>
      </c>
      <c r="AJ59" s="11">
        <f t="shared" si="78"/>
        <v>0</v>
      </c>
      <c r="AK59" s="11">
        <f t="shared" ref="AK59:BP59" si="79" xml:space="preserve"> AK$33</f>
        <v>0</v>
      </c>
      <c r="AL59" s="11">
        <f t="shared" si="79"/>
        <v>0</v>
      </c>
      <c r="AM59" s="11">
        <f t="shared" si="79"/>
        <v>0</v>
      </c>
      <c r="AN59" s="11">
        <f t="shared" si="79"/>
        <v>0</v>
      </c>
      <c r="AO59" s="11">
        <f t="shared" si="79"/>
        <v>0</v>
      </c>
      <c r="AP59" s="11">
        <f t="shared" si="79"/>
        <v>0</v>
      </c>
      <c r="AQ59" s="11">
        <f t="shared" si="79"/>
        <v>0</v>
      </c>
      <c r="AR59" s="11">
        <f t="shared" si="79"/>
        <v>0</v>
      </c>
      <c r="AS59" s="11">
        <f t="shared" si="79"/>
        <v>0</v>
      </c>
      <c r="AT59" s="11">
        <f t="shared" si="79"/>
        <v>0</v>
      </c>
      <c r="AU59" s="11">
        <f t="shared" si="79"/>
        <v>0</v>
      </c>
      <c r="AV59" s="11">
        <f t="shared" si="79"/>
        <v>0</v>
      </c>
      <c r="AW59" s="11">
        <f t="shared" si="79"/>
        <v>0</v>
      </c>
      <c r="AX59" s="11">
        <f t="shared" si="79"/>
        <v>0</v>
      </c>
      <c r="AY59" s="11">
        <f t="shared" si="79"/>
        <v>0</v>
      </c>
      <c r="AZ59" s="11">
        <f t="shared" si="79"/>
        <v>0</v>
      </c>
      <c r="BA59" s="11">
        <f t="shared" si="79"/>
        <v>0</v>
      </c>
      <c r="BB59" s="11">
        <f t="shared" si="79"/>
        <v>0</v>
      </c>
      <c r="BC59" s="11">
        <f t="shared" si="79"/>
        <v>0</v>
      </c>
      <c r="BD59" s="11">
        <f t="shared" si="79"/>
        <v>0</v>
      </c>
      <c r="BE59" s="11">
        <f t="shared" si="79"/>
        <v>0</v>
      </c>
      <c r="BF59" s="11">
        <f t="shared" si="79"/>
        <v>0</v>
      </c>
      <c r="BG59" s="11">
        <f t="shared" si="79"/>
        <v>0</v>
      </c>
      <c r="BH59" s="11">
        <f t="shared" si="79"/>
        <v>0</v>
      </c>
      <c r="BI59" s="11">
        <f t="shared" si="79"/>
        <v>0</v>
      </c>
      <c r="BJ59" s="11">
        <f t="shared" si="79"/>
        <v>0</v>
      </c>
      <c r="BK59" s="11">
        <f t="shared" si="79"/>
        <v>0</v>
      </c>
      <c r="BL59" s="11">
        <f t="shared" si="79"/>
        <v>0</v>
      </c>
      <c r="BM59" s="11">
        <f t="shared" si="79"/>
        <v>0</v>
      </c>
      <c r="BN59" s="11">
        <f t="shared" si="79"/>
        <v>0</v>
      </c>
      <c r="BO59" s="11">
        <f t="shared" si="79"/>
        <v>0</v>
      </c>
      <c r="BP59" s="11">
        <f t="shared" si="79"/>
        <v>0</v>
      </c>
      <c r="BQ59" s="11">
        <f t="shared" ref="BQ59:CV59" si="80" xml:space="preserve"> BQ$33</f>
        <v>0</v>
      </c>
      <c r="BR59" s="11">
        <f t="shared" si="80"/>
        <v>0</v>
      </c>
      <c r="BS59" s="11">
        <f t="shared" si="80"/>
        <v>0</v>
      </c>
      <c r="BT59" s="11">
        <f t="shared" si="80"/>
        <v>0</v>
      </c>
      <c r="BU59" s="11">
        <f t="shared" si="80"/>
        <v>0</v>
      </c>
      <c r="BV59" s="11">
        <f t="shared" si="80"/>
        <v>0</v>
      </c>
      <c r="BW59" s="11">
        <f t="shared" si="80"/>
        <v>0</v>
      </c>
      <c r="BX59" s="11">
        <f t="shared" si="80"/>
        <v>0</v>
      </c>
      <c r="BY59" s="11">
        <f t="shared" si="80"/>
        <v>0</v>
      </c>
      <c r="BZ59" s="11">
        <f t="shared" si="80"/>
        <v>0</v>
      </c>
      <c r="CA59" s="11">
        <f t="shared" si="80"/>
        <v>0</v>
      </c>
      <c r="CB59" s="11">
        <f t="shared" si="80"/>
        <v>0</v>
      </c>
      <c r="CC59" s="11">
        <f t="shared" si="80"/>
        <v>0</v>
      </c>
      <c r="CD59" s="11">
        <f t="shared" si="80"/>
        <v>0</v>
      </c>
      <c r="CE59" s="11">
        <f t="shared" si="80"/>
        <v>0</v>
      </c>
      <c r="CF59" s="11">
        <f t="shared" si="80"/>
        <v>0</v>
      </c>
      <c r="CG59" s="11">
        <f t="shared" si="80"/>
        <v>0</v>
      </c>
      <c r="CH59" s="11">
        <f t="shared" si="80"/>
        <v>0</v>
      </c>
      <c r="CI59" s="11">
        <f t="shared" si="80"/>
        <v>0</v>
      </c>
      <c r="CJ59" s="11">
        <f t="shared" si="80"/>
        <v>0</v>
      </c>
      <c r="CK59" s="11">
        <f t="shared" si="80"/>
        <v>0</v>
      </c>
      <c r="CL59" s="11">
        <f t="shared" si="80"/>
        <v>0</v>
      </c>
      <c r="CM59" s="11">
        <f t="shared" si="80"/>
        <v>0</v>
      </c>
      <c r="CN59" s="11">
        <f t="shared" si="80"/>
        <v>0</v>
      </c>
      <c r="CO59" s="11">
        <f t="shared" si="80"/>
        <v>0</v>
      </c>
      <c r="CP59" s="11">
        <f t="shared" si="80"/>
        <v>0</v>
      </c>
      <c r="CQ59" s="11">
        <f t="shared" si="80"/>
        <v>0</v>
      </c>
      <c r="CR59" s="11">
        <f t="shared" si="80"/>
        <v>0</v>
      </c>
      <c r="CS59" s="11">
        <f t="shared" si="80"/>
        <v>0</v>
      </c>
      <c r="CT59" s="11">
        <f t="shared" si="80"/>
        <v>0</v>
      </c>
      <c r="CU59" s="11">
        <f t="shared" si="80"/>
        <v>0</v>
      </c>
      <c r="CV59" s="11">
        <f t="shared" si="80"/>
        <v>0</v>
      </c>
      <c r="CW59" s="11">
        <f t="shared" ref="CW59:EB59" si="81" xml:space="preserve"> CW$33</f>
        <v>0</v>
      </c>
      <c r="CX59" s="11">
        <f t="shared" si="81"/>
        <v>0</v>
      </c>
      <c r="CY59" s="11">
        <f t="shared" si="81"/>
        <v>0</v>
      </c>
      <c r="CZ59" s="11">
        <f t="shared" si="81"/>
        <v>0</v>
      </c>
      <c r="DA59" s="11">
        <f t="shared" si="81"/>
        <v>0</v>
      </c>
      <c r="DB59" s="11">
        <f t="shared" si="81"/>
        <v>0</v>
      </c>
      <c r="DC59" s="11">
        <f t="shared" si="81"/>
        <v>0</v>
      </c>
      <c r="DD59" s="11">
        <f t="shared" si="81"/>
        <v>0</v>
      </c>
      <c r="DE59" s="11">
        <f t="shared" si="81"/>
        <v>0</v>
      </c>
      <c r="DF59" s="11">
        <f t="shared" si="81"/>
        <v>0</v>
      </c>
      <c r="DG59" s="11">
        <f t="shared" si="81"/>
        <v>0</v>
      </c>
      <c r="DH59" s="11">
        <f t="shared" si="81"/>
        <v>0</v>
      </c>
      <c r="DI59" s="11">
        <f t="shared" si="81"/>
        <v>0</v>
      </c>
      <c r="DJ59" s="11">
        <f t="shared" si="81"/>
        <v>0</v>
      </c>
      <c r="DK59" s="11">
        <f t="shared" si="81"/>
        <v>0</v>
      </c>
      <c r="DL59" s="11">
        <f t="shared" si="81"/>
        <v>0</v>
      </c>
      <c r="DM59" s="11">
        <f t="shared" si="81"/>
        <v>0</v>
      </c>
      <c r="DN59" s="11">
        <f t="shared" si="81"/>
        <v>0</v>
      </c>
      <c r="DO59" s="11">
        <f t="shared" si="81"/>
        <v>0</v>
      </c>
      <c r="DP59" s="11">
        <f t="shared" si="81"/>
        <v>0</v>
      </c>
      <c r="DQ59" s="11">
        <f t="shared" si="81"/>
        <v>0</v>
      </c>
      <c r="DR59" s="11">
        <f t="shared" si="81"/>
        <v>0</v>
      </c>
      <c r="DS59" s="11">
        <f t="shared" si="81"/>
        <v>0</v>
      </c>
      <c r="DT59" s="11">
        <f t="shared" si="81"/>
        <v>0</v>
      </c>
      <c r="DU59" s="11">
        <f t="shared" si="81"/>
        <v>0</v>
      </c>
      <c r="DV59" s="11">
        <f t="shared" si="81"/>
        <v>0</v>
      </c>
      <c r="DW59" s="11">
        <f t="shared" si="81"/>
        <v>0</v>
      </c>
      <c r="DX59" s="11">
        <f t="shared" si="81"/>
        <v>0</v>
      </c>
      <c r="DY59" s="11">
        <f t="shared" si="81"/>
        <v>0</v>
      </c>
      <c r="DZ59" s="11">
        <f t="shared" si="81"/>
        <v>0</v>
      </c>
      <c r="EA59" s="11">
        <f t="shared" si="81"/>
        <v>0</v>
      </c>
      <c r="EB59" s="11">
        <f t="shared" si="81"/>
        <v>0</v>
      </c>
      <c r="EC59" s="11">
        <f t="shared" ref="EC59:FH59" si="82" xml:space="preserve"> EC$33</f>
        <v>0</v>
      </c>
      <c r="ED59" s="11">
        <f t="shared" si="82"/>
        <v>0</v>
      </c>
      <c r="EE59" s="11">
        <f t="shared" si="82"/>
        <v>0</v>
      </c>
      <c r="EF59" s="11">
        <f t="shared" si="82"/>
        <v>0</v>
      </c>
      <c r="EG59" s="11">
        <f t="shared" si="82"/>
        <v>0</v>
      </c>
      <c r="EH59" s="11">
        <f t="shared" si="82"/>
        <v>0</v>
      </c>
      <c r="EI59" s="11">
        <f t="shared" si="82"/>
        <v>0</v>
      </c>
      <c r="EJ59" s="11">
        <f t="shared" si="82"/>
        <v>0</v>
      </c>
      <c r="EK59" s="11">
        <f t="shared" si="82"/>
        <v>0</v>
      </c>
      <c r="EL59" s="11">
        <f t="shared" si="82"/>
        <v>0</v>
      </c>
      <c r="EM59" s="11">
        <f t="shared" si="82"/>
        <v>0</v>
      </c>
      <c r="EN59" s="11">
        <f t="shared" si="82"/>
        <v>0</v>
      </c>
      <c r="EO59" s="11">
        <f t="shared" si="82"/>
        <v>0</v>
      </c>
      <c r="EP59" s="11">
        <f t="shared" si="82"/>
        <v>0</v>
      </c>
      <c r="EQ59" s="11">
        <f t="shared" si="82"/>
        <v>0</v>
      </c>
      <c r="ER59" s="11">
        <f t="shared" si="82"/>
        <v>0</v>
      </c>
      <c r="ES59" s="11">
        <f t="shared" si="82"/>
        <v>0</v>
      </c>
      <c r="ET59" s="11">
        <f t="shared" si="82"/>
        <v>0</v>
      </c>
      <c r="EU59" s="11">
        <f t="shared" si="82"/>
        <v>0</v>
      </c>
      <c r="EV59" s="11">
        <f t="shared" si="82"/>
        <v>0</v>
      </c>
      <c r="EW59" s="11">
        <f t="shared" si="82"/>
        <v>0</v>
      </c>
      <c r="EX59" s="11">
        <f t="shared" si="82"/>
        <v>0</v>
      </c>
      <c r="EY59" s="11">
        <f t="shared" si="82"/>
        <v>0</v>
      </c>
      <c r="EZ59" s="11">
        <f t="shared" si="82"/>
        <v>0</v>
      </c>
      <c r="FA59" s="11">
        <f t="shared" si="82"/>
        <v>0</v>
      </c>
      <c r="FB59" s="11">
        <f t="shared" si="82"/>
        <v>0</v>
      </c>
      <c r="FC59" s="11">
        <f t="shared" si="82"/>
        <v>0</v>
      </c>
      <c r="FD59" s="11">
        <f t="shared" si="82"/>
        <v>0</v>
      </c>
      <c r="FE59" s="11">
        <f t="shared" si="82"/>
        <v>0</v>
      </c>
      <c r="FF59" s="11">
        <f t="shared" si="82"/>
        <v>0</v>
      </c>
      <c r="FG59" s="11">
        <f t="shared" si="82"/>
        <v>0</v>
      </c>
      <c r="FH59" s="11">
        <f t="shared" si="82"/>
        <v>0</v>
      </c>
      <c r="FI59" s="11">
        <f t="shared" ref="FI59:GJ59" si="83" xml:space="preserve"> FI$33</f>
        <v>0</v>
      </c>
      <c r="FJ59" s="11">
        <f t="shared" si="83"/>
        <v>0</v>
      </c>
      <c r="FK59" s="11">
        <f t="shared" si="83"/>
        <v>0</v>
      </c>
      <c r="FL59" s="11">
        <f t="shared" si="83"/>
        <v>0</v>
      </c>
      <c r="FM59" s="11">
        <f t="shared" si="83"/>
        <v>0</v>
      </c>
      <c r="FN59" s="11">
        <f t="shared" si="83"/>
        <v>0</v>
      </c>
      <c r="FO59" s="11">
        <f t="shared" si="83"/>
        <v>0</v>
      </c>
      <c r="FP59" s="11">
        <f t="shared" si="83"/>
        <v>0</v>
      </c>
      <c r="FQ59" s="11">
        <f t="shared" si="83"/>
        <v>0</v>
      </c>
      <c r="FR59" s="11">
        <f t="shared" si="83"/>
        <v>0</v>
      </c>
      <c r="FS59" s="11">
        <f t="shared" si="83"/>
        <v>0</v>
      </c>
      <c r="FT59" s="11">
        <f t="shared" si="83"/>
        <v>0</v>
      </c>
      <c r="FU59" s="11">
        <f t="shared" si="83"/>
        <v>0</v>
      </c>
      <c r="FV59" s="11">
        <f t="shared" si="83"/>
        <v>0</v>
      </c>
      <c r="FW59" s="11">
        <f t="shared" si="83"/>
        <v>0</v>
      </c>
      <c r="FX59" s="11">
        <f t="shared" si="83"/>
        <v>0</v>
      </c>
      <c r="FY59" s="11">
        <f t="shared" si="83"/>
        <v>0</v>
      </c>
      <c r="FZ59" s="11">
        <f t="shared" si="83"/>
        <v>0</v>
      </c>
      <c r="GA59" s="11">
        <f t="shared" si="83"/>
        <v>0</v>
      </c>
      <c r="GB59" s="11">
        <f t="shared" si="83"/>
        <v>0</v>
      </c>
      <c r="GC59" s="11">
        <f t="shared" si="83"/>
        <v>0</v>
      </c>
      <c r="GD59" s="11">
        <f t="shared" si="83"/>
        <v>0</v>
      </c>
      <c r="GE59" s="11">
        <f t="shared" si="83"/>
        <v>0</v>
      </c>
      <c r="GF59" s="11">
        <f t="shared" si="83"/>
        <v>0</v>
      </c>
      <c r="GG59" s="11">
        <f t="shared" si="83"/>
        <v>0</v>
      </c>
      <c r="GH59" s="11">
        <f t="shared" si="83"/>
        <v>0</v>
      </c>
      <c r="GI59" s="11">
        <f t="shared" si="83"/>
        <v>0</v>
      </c>
      <c r="GJ59" s="11">
        <f t="shared" si="83"/>
        <v>0</v>
      </c>
    </row>
    <row r="60" spans="1:192" outlineLevel="1" x14ac:dyDescent="0.35">
      <c r="A60" s="198"/>
      <c r="B60" s="198"/>
      <c r="C60" s="199"/>
      <c r="D60" s="200"/>
      <c r="E60" s="11" t="str">
        <f t="shared" ref="E60:AJ60" si="84" xml:space="preserve"> E$38</f>
        <v>Development fee</v>
      </c>
      <c r="F60" s="11">
        <f t="shared" si="84"/>
        <v>0</v>
      </c>
      <c r="G60" s="11" t="str">
        <f t="shared" si="84"/>
        <v>$ 000s</v>
      </c>
      <c r="H60" s="11">
        <f t="shared" si="84"/>
        <v>0</v>
      </c>
      <c r="I60" s="11">
        <f t="shared" si="84"/>
        <v>0</v>
      </c>
      <c r="J60" s="11">
        <f t="shared" si="84"/>
        <v>0</v>
      </c>
      <c r="K60" s="11">
        <f t="shared" si="84"/>
        <v>0</v>
      </c>
      <c r="L60" s="11">
        <f t="shared" si="84"/>
        <v>0</v>
      </c>
      <c r="M60" s="11">
        <f t="shared" si="84"/>
        <v>0</v>
      </c>
      <c r="N60" s="11">
        <f t="shared" si="84"/>
        <v>0</v>
      </c>
      <c r="O60" s="11">
        <f t="shared" si="84"/>
        <v>0</v>
      </c>
      <c r="P60" s="11">
        <f t="shared" si="84"/>
        <v>0</v>
      </c>
      <c r="Q60" s="11">
        <f t="shared" si="84"/>
        <v>0</v>
      </c>
      <c r="R60" s="11">
        <f t="shared" si="84"/>
        <v>0</v>
      </c>
      <c r="S60" s="11">
        <f t="shared" si="84"/>
        <v>0</v>
      </c>
      <c r="T60" s="11">
        <f t="shared" si="84"/>
        <v>0</v>
      </c>
      <c r="U60" s="11">
        <f t="shared" si="84"/>
        <v>0</v>
      </c>
      <c r="V60" s="11">
        <f t="shared" si="84"/>
        <v>0</v>
      </c>
      <c r="W60" s="11">
        <f t="shared" si="84"/>
        <v>0</v>
      </c>
      <c r="X60" s="11">
        <f t="shared" si="84"/>
        <v>0</v>
      </c>
      <c r="Y60" s="11">
        <f t="shared" si="84"/>
        <v>0</v>
      </c>
      <c r="Z60" s="11">
        <f t="shared" si="84"/>
        <v>0</v>
      </c>
      <c r="AA60" s="11">
        <f t="shared" si="84"/>
        <v>0</v>
      </c>
      <c r="AB60" s="11">
        <f t="shared" si="84"/>
        <v>0</v>
      </c>
      <c r="AC60" s="11">
        <f t="shared" si="84"/>
        <v>0</v>
      </c>
      <c r="AD60" s="11">
        <f t="shared" si="84"/>
        <v>0</v>
      </c>
      <c r="AE60" s="11">
        <f t="shared" si="84"/>
        <v>0</v>
      </c>
      <c r="AF60" s="11">
        <f t="shared" si="84"/>
        <v>0</v>
      </c>
      <c r="AG60" s="11">
        <f t="shared" si="84"/>
        <v>0</v>
      </c>
      <c r="AH60" s="11">
        <f t="shared" si="84"/>
        <v>0</v>
      </c>
      <c r="AI60" s="11">
        <f t="shared" si="84"/>
        <v>0</v>
      </c>
      <c r="AJ60" s="11">
        <f t="shared" si="84"/>
        <v>0</v>
      </c>
      <c r="AK60" s="11">
        <f t="shared" ref="AK60:BP60" si="85" xml:space="preserve"> AK$38</f>
        <v>0</v>
      </c>
      <c r="AL60" s="11">
        <f t="shared" si="85"/>
        <v>0</v>
      </c>
      <c r="AM60" s="11">
        <f t="shared" si="85"/>
        <v>0</v>
      </c>
      <c r="AN60" s="11">
        <f t="shared" si="85"/>
        <v>0</v>
      </c>
      <c r="AO60" s="11">
        <f t="shared" si="85"/>
        <v>0</v>
      </c>
      <c r="AP60" s="11">
        <f t="shared" si="85"/>
        <v>0</v>
      </c>
      <c r="AQ60" s="11">
        <f t="shared" si="85"/>
        <v>0</v>
      </c>
      <c r="AR60" s="11">
        <f t="shared" si="85"/>
        <v>0</v>
      </c>
      <c r="AS60" s="11">
        <f t="shared" si="85"/>
        <v>0</v>
      </c>
      <c r="AT60" s="11">
        <f t="shared" si="85"/>
        <v>0</v>
      </c>
      <c r="AU60" s="11">
        <f t="shared" si="85"/>
        <v>0</v>
      </c>
      <c r="AV60" s="11">
        <f t="shared" si="85"/>
        <v>0</v>
      </c>
      <c r="AW60" s="11">
        <f t="shared" si="85"/>
        <v>0</v>
      </c>
      <c r="AX60" s="11">
        <f t="shared" si="85"/>
        <v>0</v>
      </c>
      <c r="AY60" s="11">
        <f t="shared" si="85"/>
        <v>0</v>
      </c>
      <c r="AZ60" s="11">
        <f t="shared" si="85"/>
        <v>0</v>
      </c>
      <c r="BA60" s="11">
        <f t="shared" si="85"/>
        <v>0</v>
      </c>
      <c r="BB60" s="11">
        <f t="shared" si="85"/>
        <v>0</v>
      </c>
      <c r="BC60" s="11">
        <f t="shared" si="85"/>
        <v>0</v>
      </c>
      <c r="BD60" s="11">
        <f t="shared" si="85"/>
        <v>0</v>
      </c>
      <c r="BE60" s="11">
        <f t="shared" si="85"/>
        <v>0</v>
      </c>
      <c r="BF60" s="11">
        <f t="shared" si="85"/>
        <v>0</v>
      </c>
      <c r="BG60" s="11">
        <f t="shared" si="85"/>
        <v>0</v>
      </c>
      <c r="BH60" s="11">
        <f t="shared" si="85"/>
        <v>0</v>
      </c>
      <c r="BI60" s="11">
        <f t="shared" si="85"/>
        <v>0</v>
      </c>
      <c r="BJ60" s="11">
        <f t="shared" si="85"/>
        <v>0</v>
      </c>
      <c r="BK60" s="11">
        <f t="shared" si="85"/>
        <v>0</v>
      </c>
      <c r="BL60" s="11">
        <f t="shared" si="85"/>
        <v>0</v>
      </c>
      <c r="BM60" s="11">
        <f t="shared" si="85"/>
        <v>0</v>
      </c>
      <c r="BN60" s="11">
        <f t="shared" si="85"/>
        <v>0</v>
      </c>
      <c r="BO60" s="11">
        <f t="shared" si="85"/>
        <v>0</v>
      </c>
      <c r="BP60" s="11">
        <f t="shared" si="85"/>
        <v>0</v>
      </c>
      <c r="BQ60" s="11">
        <f t="shared" ref="BQ60:CV60" si="86" xml:space="preserve"> BQ$38</f>
        <v>0</v>
      </c>
      <c r="BR60" s="11">
        <f t="shared" si="86"/>
        <v>0</v>
      </c>
      <c r="BS60" s="11">
        <f t="shared" si="86"/>
        <v>0</v>
      </c>
      <c r="BT60" s="11">
        <f t="shared" si="86"/>
        <v>0</v>
      </c>
      <c r="BU60" s="11">
        <f t="shared" si="86"/>
        <v>0</v>
      </c>
      <c r="BV60" s="11">
        <f t="shared" si="86"/>
        <v>0</v>
      </c>
      <c r="BW60" s="11">
        <f t="shared" si="86"/>
        <v>0</v>
      </c>
      <c r="BX60" s="11">
        <f t="shared" si="86"/>
        <v>0</v>
      </c>
      <c r="BY60" s="11">
        <f t="shared" si="86"/>
        <v>0</v>
      </c>
      <c r="BZ60" s="11">
        <f t="shared" si="86"/>
        <v>0</v>
      </c>
      <c r="CA60" s="11">
        <f t="shared" si="86"/>
        <v>0</v>
      </c>
      <c r="CB60" s="11">
        <f t="shared" si="86"/>
        <v>0</v>
      </c>
      <c r="CC60" s="11">
        <f t="shared" si="86"/>
        <v>0</v>
      </c>
      <c r="CD60" s="11">
        <f t="shared" si="86"/>
        <v>0</v>
      </c>
      <c r="CE60" s="11">
        <f t="shared" si="86"/>
        <v>0</v>
      </c>
      <c r="CF60" s="11">
        <f t="shared" si="86"/>
        <v>0</v>
      </c>
      <c r="CG60" s="11">
        <f t="shared" si="86"/>
        <v>0</v>
      </c>
      <c r="CH60" s="11">
        <f t="shared" si="86"/>
        <v>0</v>
      </c>
      <c r="CI60" s="11">
        <f t="shared" si="86"/>
        <v>0</v>
      </c>
      <c r="CJ60" s="11">
        <f t="shared" si="86"/>
        <v>0</v>
      </c>
      <c r="CK60" s="11">
        <f t="shared" si="86"/>
        <v>0</v>
      </c>
      <c r="CL60" s="11">
        <f t="shared" si="86"/>
        <v>0</v>
      </c>
      <c r="CM60" s="11">
        <f t="shared" si="86"/>
        <v>0</v>
      </c>
      <c r="CN60" s="11">
        <f t="shared" si="86"/>
        <v>0</v>
      </c>
      <c r="CO60" s="11">
        <f t="shared" si="86"/>
        <v>0</v>
      </c>
      <c r="CP60" s="11">
        <f t="shared" si="86"/>
        <v>0</v>
      </c>
      <c r="CQ60" s="11">
        <f t="shared" si="86"/>
        <v>0</v>
      </c>
      <c r="CR60" s="11">
        <f t="shared" si="86"/>
        <v>0</v>
      </c>
      <c r="CS60" s="11">
        <f t="shared" si="86"/>
        <v>0</v>
      </c>
      <c r="CT60" s="11">
        <f t="shared" si="86"/>
        <v>0</v>
      </c>
      <c r="CU60" s="11">
        <f t="shared" si="86"/>
        <v>0</v>
      </c>
      <c r="CV60" s="11">
        <f t="shared" si="86"/>
        <v>0</v>
      </c>
      <c r="CW60" s="11">
        <f t="shared" ref="CW60:EB60" si="87" xml:space="preserve"> CW$38</f>
        <v>0</v>
      </c>
      <c r="CX60" s="11">
        <f t="shared" si="87"/>
        <v>0</v>
      </c>
      <c r="CY60" s="11">
        <f t="shared" si="87"/>
        <v>0</v>
      </c>
      <c r="CZ60" s="11">
        <f t="shared" si="87"/>
        <v>0</v>
      </c>
      <c r="DA60" s="11">
        <f t="shared" si="87"/>
        <v>0</v>
      </c>
      <c r="DB60" s="11">
        <f t="shared" si="87"/>
        <v>0</v>
      </c>
      <c r="DC60" s="11">
        <f t="shared" si="87"/>
        <v>0</v>
      </c>
      <c r="DD60" s="11">
        <f t="shared" si="87"/>
        <v>0</v>
      </c>
      <c r="DE60" s="11">
        <f t="shared" si="87"/>
        <v>0</v>
      </c>
      <c r="DF60" s="11">
        <f t="shared" si="87"/>
        <v>0</v>
      </c>
      <c r="DG60" s="11">
        <f t="shared" si="87"/>
        <v>0</v>
      </c>
      <c r="DH60" s="11">
        <f t="shared" si="87"/>
        <v>0</v>
      </c>
      <c r="DI60" s="11">
        <f t="shared" si="87"/>
        <v>0</v>
      </c>
      <c r="DJ60" s="11">
        <f t="shared" si="87"/>
        <v>0</v>
      </c>
      <c r="DK60" s="11">
        <f t="shared" si="87"/>
        <v>0</v>
      </c>
      <c r="DL60" s="11">
        <f t="shared" si="87"/>
        <v>0</v>
      </c>
      <c r="DM60" s="11">
        <f t="shared" si="87"/>
        <v>0</v>
      </c>
      <c r="DN60" s="11">
        <f t="shared" si="87"/>
        <v>0</v>
      </c>
      <c r="DO60" s="11">
        <f t="shared" si="87"/>
        <v>0</v>
      </c>
      <c r="DP60" s="11">
        <f t="shared" si="87"/>
        <v>0</v>
      </c>
      <c r="DQ60" s="11">
        <f t="shared" si="87"/>
        <v>0</v>
      </c>
      <c r="DR60" s="11">
        <f t="shared" si="87"/>
        <v>0</v>
      </c>
      <c r="DS60" s="11">
        <f t="shared" si="87"/>
        <v>0</v>
      </c>
      <c r="DT60" s="11">
        <f t="shared" si="87"/>
        <v>0</v>
      </c>
      <c r="DU60" s="11">
        <f t="shared" si="87"/>
        <v>0</v>
      </c>
      <c r="DV60" s="11">
        <f t="shared" si="87"/>
        <v>0</v>
      </c>
      <c r="DW60" s="11">
        <f t="shared" si="87"/>
        <v>0</v>
      </c>
      <c r="DX60" s="11">
        <f t="shared" si="87"/>
        <v>0</v>
      </c>
      <c r="DY60" s="11">
        <f t="shared" si="87"/>
        <v>0</v>
      </c>
      <c r="DZ60" s="11">
        <f t="shared" si="87"/>
        <v>0</v>
      </c>
      <c r="EA60" s="11">
        <f t="shared" si="87"/>
        <v>0</v>
      </c>
      <c r="EB60" s="11">
        <f t="shared" si="87"/>
        <v>0</v>
      </c>
      <c r="EC60" s="11">
        <f t="shared" ref="EC60:FH60" si="88" xml:space="preserve"> EC$38</f>
        <v>0</v>
      </c>
      <c r="ED60" s="11">
        <f t="shared" si="88"/>
        <v>0</v>
      </c>
      <c r="EE60" s="11">
        <f t="shared" si="88"/>
        <v>0</v>
      </c>
      <c r="EF60" s="11">
        <f t="shared" si="88"/>
        <v>0</v>
      </c>
      <c r="EG60" s="11">
        <f t="shared" si="88"/>
        <v>0</v>
      </c>
      <c r="EH60" s="11">
        <f t="shared" si="88"/>
        <v>0</v>
      </c>
      <c r="EI60" s="11">
        <f t="shared" si="88"/>
        <v>0</v>
      </c>
      <c r="EJ60" s="11">
        <f t="shared" si="88"/>
        <v>0</v>
      </c>
      <c r="EK60" s="11">
        <f t="shared" si="88"/>
        <v>0</v>
      </c>
      <c r="EL60" s="11">
        <f t="shared" si="88"/>
        <v>0</v>
      </c>
      <c r="EM60" s="11">
        <f t="shared" si="88"/>
        <v>0</v>
      </c>
      <c r="EN60" s="11">
        <f t="shared" si="88"/>
        <v>0</v>
      </c>
      <c r="EO60" s="11">
        <f t="shared" si="88"/>
        <v>0</v>
      </c>
      <c r="EP60" s="11">
        <f t="shared" si="88"/>
        <v>0</v>
      </c>
      <c r="EQ60" s="11">
        <f t="shared" si="88"/>
        <v>0</v>
      </c>
      <c r="ER60" s="11">
        <f t="shared" si="88"/>
        <v>0</v>
      </c>
      <c r="ES60" s="11">
        <f t="shared" si="88"/>
        <v>0</v>
      </c>
      <c r="ET60" s="11">
        <f t="shared" si="88"/>
        <v>0</v>
      </c>
      <c r="EU60" s="11">
        <f t="shared" si="88"/>
        <v>0</v>
      </c>
      <c r="EV60" s="11">
        <f t="shared" si="88"/>
        <v>0</v>
      </c>
      <c r="EW60" s="11">
        <f t="shared" si="88"/>
        <v>0</v>
      </c>
      <c r="EX60" s="11">
        <f t="shared" si="88"/>
        <v>0</v>
      </c>
      <c r="EY60" s="11">
        <f t="shared" si="88"/>
        <v>0</v>
      </c>
      <c r="EZ60" s="11">
        <f t="shared" si="88"/>
        <v>0</v>
      </c>
      <c r="FA60" s="11">
        <f t="shared" si="88"/>
        <v>0</v>
      </c>
      <c r="FB60" s="11">
        <f t="shared" si="88"/>
        <v>0</v>
      </c>
      <c r="FC60" s="11">
        <f t="shared" si="88"/>
        <v>0</v>
      </c>
      <c r="FD60" s="11">
        <f t="shared" si="88"/>
        <v>0</v>
      </c>
      <c r="FE60" s="11">
        <f t="shared" si="88"/>
        <v>0</v>
      </c>
      <c r="FF60" s="11">
        <f t="shared" si="88"/>
        <v>0</v>
      </c>
      <c r="FG60" s="11">
        <f t="shared" si="88"/>
        <v>0</v>
      </c>
      <c r="FH60" s="11">
        <f t="shared" si="88"/>
        <v>0</v>
      </c>
      <c r="FI60" s="11">
        <f t="shared" ref="FI60:GJ60" si="89" xml:space="preserve"> FI$38</f>
        <v>0</v>
      </c>
      <c r="FJ60" s="11">
        <f t="shared" si="89"/>
        <v>0</v>
      </c>
      <c r="FK60" s="11">
        <f t="shared" si="89"/>
        <v>0</v>
      </c>
      <c r="FL60" s="11">
        <f t="shared" si="89"/>
        <v>0</v>
      </c>
      <c r="FM60" s="11">
        <f t="shared" si="89"/>
        <v>0</v>
      </c>
      <c r="FN60" s="11">
        <f t="shared" si="89"/>
        <v>0</v>
      </c>
      <c r="FO60" s="11">
        <f t="shared" si="89"/>
        <v>0</v>
      </c>
      <c r="FP60" s="11">
        <f t="shared" si="89"/>
        <v>0</v>
      </c>
      <c r="FQ60" s="11">
        <f t="shared" si="89"/>
        <v>0</v>
      </c>
      <c r="FR60" s="11">
        <f t="shared" si="89"/>
        <v>0</v>
      </c>
      <c r="FS60" s="11">
        <f t="shared" si="89"/>
        <v>0</v>
      </c>
      <c r="FT60" s="11">
        <f t="shared" si="89"/>
        <v>0</v>
      </c>
      <c r="FU60" s="11">
        <f t="shared" si="89"/>
        <v>0</v>
      </c>
      <c r="FV60" s="11">
        <f t="shared" si="89"/>
        <v>0</v>
      </c>
      <c r="FW60" s="11">
        <f t="shared" si="89"/>
        <v>0</v>
      </c>
      <c r="FX60" s="11">
        <f t="shared" si="89"/>
        <v>0</v>
      </c>
      <c r="FY60" s="11">
        <f t="shared" si="89"/>
        <v>0</v>
      </c>
      <c r="FZ60" s="11">
        <f t="shared" si="89"/>
        <v>0</v>
      </c>
      <c r="GA60" s="11">
        <f t="shared" si="89"/>
        <v>0</v>
      </c>
      <c r="GB60" s="11">
        <f t="shared" si="89"/>
        <v>0</v>
      </c>
      <c r="GC60" s="11">
        <f t="shared" si="89"/>
        <v>0</v>
      </c>
      <c r="GD60" s="11">
        <f t="shared" si="89"/>
        <v>0</v>
      </c>
      <c r="GE60" s="11">
        <f t="shared" si="89"/>
        <v>0</v>
      </c>
      <c r="GF60" s="11">
        <f t="shared" si="89"/>
        <v>0</v>
      </c>
      <c r="GG60" s="11">
        <f t="shared" si="89"/>
        <v>0</v>
      </c>
      <c r="GH60" s="11">
        <f t="shared" si="89"/>
        <v>0</v>
      </c>
      <c r="GI60" s="11">
        <f t="shared" si="89"/>
        <v>0</v>
      </c>
      <c r="GJ60" s="11">
        <f t="shared" si="89"/>
        <v>0</v>
      </c>
    </row>
    <row r="61" spans="1:192" outlineLevel="1" x14ac:dyDescent="0.35">
      <c r="A61" s="198"/>
      <c r="B61" s="198"/>
      <c r="C61" s="199"/>
      <c r="D61" s="200"/>
      <c r="E61" s="11" t="str">
        <f t="shared" ref="E61:AJ61" si="90" xml:space="preserve"> E$43</f>
        <v>O&amp;M mobilisation</v>
      </c>
      <c r="F61" s="11">
        <f t="shared" si="90"/>
        <v>0</v>
      </c>
      <c r="G61" s="11" t="str">
        <f t="shared" si="90"/>
        <v>$ 000s</v>
      </c>
      <c r="H61" s="11">
        <f t="shared" si="90"/>
        <v>650</v>
      </c>
      <c r="I61" s="11">
        <f t="shared" si="90"/>
        <v>0</v>
      </c>
      <c r="J61" s="11">
        <f t="shared" si="90"/>
        <v>0</v>
      </c>
      <c r="K61" s="11">
        <f t="shared" si="90"/>
        <v>0</v>
      </c>
      <c r="L61" s="11">
        <f t="shared" si="90"/>
        <v>0</v>
      </c>
      <c r="M61" s="11">
        <f t="shared" si="90"/>
        <v>0</v>
      </c>
      <c r="N61" s="11">
        <f t="shared" si="90"/>
        <v>0</v>
      </c>
      <c r="O61" s="11">
        <f t="shared" si="90"/>
        <v>0</v>
      </c>
      <c r="P61" s="11">
        <f t="shared" si="90"/>
        <v>0</v>
      </c>
      <c r="Q61" s="11">
        <f t="shared" si="90"/>
        <v>0</v>
      </c>
      <c r="R61" s="11">
        <f t="shared" si="90"/>
        <v>0</v>
      </c>
      <c r="S61" s="11">
        <f t="shared" si="90"/>
        <v>0</v>
      </c>
      <c r="T61" s="11">
        <f t="shared" si="90"/>
        <v>0</v>
      </c>
      <c r="U61" s="11">
        <f t="shared" si="90"/>
        <v>0</v>
      </c>
      <c r="V61" s="11">
        <f t="shared" si="90"/>
        <v>0</v>
      </c>
      <c r="W61" s="11">
        <f t="shared" si="90"/>
        <v>0</v>
      </c>
      <c r="X61" s="11">
        <f t="shared" si="90"/>
        <v>0</v>
      </c>
      <c r="Y61" s="11">
        <f t="shared" si="90"/>
        <v>0</v>
      </c>
      <c r="Z61" s="11">
        <f t="shared" si="90"/>
        <v>0</v>
      </c>
      <c r="AA61" s="11">
        <f t="shared" si="90"/>
        <v>0</v>
      </c>
      <c r="AB61" s="11">
        <f t="shared" si="90"/>
        <v>0</v>
      </c>
      <c r="AC61" s="11">
        <f t="shared" si="90"/>
        <v>0</v>
      </c>
      <c r="AD61" s="11">
        <f t="shared" si="90"/>
        <v>0</v>
      </c>
      <c r="AE61" s="11">
        <f t="shared" si="90"/>
        <v>0</v>
      </c>
      <c r="AF61" s="11">
        <f t="shared" si="90"/>
        <v>0</v>
      </c>
      <c r="AG61" s="11">
        <f t="shared" si="90"/>
        <v>0</v>
      </c>
      <c r="AH61" s="11">
        <f t="shared" si="90"/>
        <v>0</v>
      </c>
      <c r="AI61" s="11">
        <f t="shared" si="90"/>
        <v>0</v>
      </c>
      <c r="AJ61" s="11">
        <f t="shared" si="90"/>
        <v>0</v>
      </c>
      <c r="AK61" s="11">
        <f t="shared" ref="AK61:BP61" si="91" xml:space="preserve"> AK$43</f>
        <v>0</v>
      </c>
      <c r="AL61" s="11">
        <f t="shared" si="91"/>
        <v>0</v>
      </c>
      <c r="AM61" s="11">
        <f t="shared" si="91"/>
        <v>0</v>
      </c>
      <c r="AN61" s="11">
        <f t="shared" si="91"/>
        <v>0</v>
      </c>
      <c r="AO61" s="11">
        <f t="shared" si="91"/>
        <v>0</v>
      </c>
      <c r="AP61" s="11">
        <f t="shared" si="91"/>
        <v>0</v>
      </c>
      <c r="AQ61" s="11">
        <f t="shared" si="91"/>
        <v>0</v>
      </c>
      <c r="AR61" s="11">
        <f t="shared" si="91"/>
        <v>0</v>
      </c>
      <c r="AS61" s="11">
        <f t="shared" si="91"/>
        <v>0</v>
      </c>
      <c r="AT61" s="11">
        <f t="shared" si="91"/>
        <v>0</v>
      </c>
      <c r="AU61" s="11">
        <f t="shared" si="91"/>
        <v>0</v>
      </c>
      <c r="AV61" s="11">
        <f t="shared" si="91"/>
        <v>0</v>
      </c>
      <c r="AW61" s="11">
        <f t="shared" si="91"/>
        <v>0</v>
      </c>
      <c r="AX61" s="11">
        <f t="shared" si="91"/>
        <v>0</v>
      </c>
      <c r="AY61" s="11">
        <f t="shared" si="91"/>
        <v>0</v>
      </c>
      <c r="AZ61" s="11">
        <f t="shared" si="91"/>
        <v>0</v>
      </c>
      <c r="BA61" s="11">
        <f t="shared" si="91"/>
        <v>0</v>
      </c>
      <c r="BB61" s="11">
        <f t="shared" si="91"/>
        <v>0</v>
      </c>
      <c r="BC61" s="11">
        <f t="shared" si="91"/>
        <v>0</v>
      </c>
      <c r="BD61" s="11">
        <f t="shared" si="91"/>
        <v>0</v>
      </c>
      <c r="BE61" s="11">
        <f t="shared" si="91"/>
        <v>650</v>
      </c>
      <c r="BF61" s="11">
        <f t="shared" si="91"/>
        <v>0</v>
      </c>
      <c r="BG61" s="11">
        <f t="shared" si="91"/>
        <v>0</v>
      </c>
      <c r="BH61" s="11">
        <f t="shared" si="91"/>
        <v>0</v>
      </c>
      <c r="BI61" s="11">
        <f t="shared" si="91"/>
        <v>0</v>
      </c>
      <c r="BJ61" s="11">
        <f t="shared" si="91"/>
        <v>0</v>
      </c>
      <c r="BK61" s="11">
        <f t="shared" si="91"/>
        <v>0</v>
      </c>
      <c r="BL61" s="11">
        <f t="shared" si="91"/>
        <v>0</v>
      </c>
      <c r="BM61" s="11">
        <f t="shared" si="91"/>
        <v>0</v>
      </c>
      <c r="BN61" s="11">
        <f t="shared" si="91"/>
        <v>0</v>
      </c>
      <c r="BO61" s="11">
        <f t="shared" si="91"/>
        <v>0</v>
      </c>
      <c r="BP61" s="11">
        <f t="shared" si="91"/>
        <v>0</v>
      </c>
      <c r="BQ61" s="11">
        <f t="shared" ref="BQ61:CV61" si="92" xml:space="preserve"> BQ$43</f>
        <v>0</v>
      </c>
      <c r="BR61" s="11">
        <f t="shared" si="92"/>
        <v>0</v>
      </c>
      <c r="BS61" s="11">
        <f t="shared" si="92"/>
        <v>0</v>
      </c>
      <c r="BT61" s="11">
        <f t="shared" si="92"/>
        <v>0</v>
      </c>
      <c r="BU61" s="11">
        <f t="shared" si="92"/>
        <v>0</v>
      </c>
      <c r="BV61" s="11">
        <f t="shared" si="92"/>
        <v>0</v>
      </c>
      <c r="BW61" s="11">
        <f t="shared" si="92"/>
        <v>0</v>
      </c>
      <c r="BX61" s="11">
        <f t="shared" si="92"/>
        <v>0</v>
      </c>
      <c r="BY61" s="11">
        <f t="shared" si="92"/>
        <v>0</v>
      </c>
      <c r="BZ61" s="11">
        <f t="shared" si="92"/>
        <v>0</v>
      </c>
      <c r="CA61" s="11">
        <f t="shared" si="92"/>
        <v>0</v>
      </c>
      <c r="CB61" s="11">
        <f t="shared" si="92"/>
        <v>0</v>
      </c>
      <c r="CC61" s="11">
        <f t="shared" si="92"/>
        <v>0</v>
      </c>
      <c r="CD61" s="11">
        <f t="shared" si="92"/>
        <v>0</v>
      </c>
      <c r="CE61" s="11">
        <f t="shared" si="92"/>
        <v>0</v>
      </c>
      <c r="CF61" s="11">
        <f t="shared" si="92"/>
        <v>0</v>
      </c>
      <c r="CG61" s="11">
        <f t="shared" si="92"/>
        <v>0</v>
      </c>
      <c r="CH61" s="11">
        <f t="shared" si="92"/>
        <v>0</v>
      </c>
      <c r="CI61" s="11">
        <f t="shared" si="92"/>
        <v>0</v>
      </c>
      <c r="CJ61" s="11">
        <f t="shared" si="92"/>
        <v>0</v>
      </c>
      <c r="CK61" s="11">
        <f t="shared" si="92"/>
        <v>0</v>
      </c>
      <c r="CL61" s="11">
        <f t="shared" si="92"/>
        <v>0</v>
      </c>
      <c r="CM61" s="11">
        <f t="shared" si="92"/>
        <v>0</v>
      </c>
      <c r="CN61" s="11">
        <f t="shared" si="92"/>
        <v>0</v>
      </c>
      <c r="CO61" s="11">
        <f t="shared" si="92"/>
        <v>0</v>
      </c>
      <c r="CP61" s="11">
        <f t="shared" si="92"/>
        <v>0</v>
      </c>
      <c r="CQ61" s="11">
        <f t="shared" si="92"/>
        <v>0</v>
      </c>
      <c r="CR61" s="11">
        <f t="shared" si="92"/>
        <v>0</v>
      </c>
      <c r="CS61" s="11">
        <f t="shared" si="92"/>
        <v>0</v>
      </c>
      <c r="CT61" s="11">
        <f t="shared" si="92"/>
        <v>0</v>
      </c>
      <c r="CU61" s="11">
        <f t="shared" si="92"/>
        <v>0</v>
      </c>
      <c r="CV61" s="11">
        <f t="shared" si="92"/>
        <v>0</v>
      </c>
      <c r="CW61" s="11">
        <f t="shared" ref="CW61:EB61" si="93" xml:space="preserve"> CW$43</f>
        <v>0</v>
      </c>
      <c r="CX61" s="11">
        <f t="shared" si="93"/>
        <v>0</v>
      </c>
      <c r="CY61" s="11">
        <f t="shared" si="93"/>
        <v>0</v>
      </c>
      <c r="CZ61" s="11">
        <f t="shared" si="93"/>
        <v>0</v>
      </c>
      <c r="DA61" s="11">
        <f t="shared" si="93"/>
        <v>0</v>
      </c>
      <c r="DB61" s="11">
        <f t="shared" si="93"/>
        <v>0</v>
      </c>
      <c r="DC61" s="11">
        <f t="shared" si="93"/>
        <v>0</v>
      </c>
      <c r="DD61" s="11">
        <f t="shared" si="93"/>
        <v>0</v>
      </c>
      <c r="DE61" s="11">
        <f t="shared" si="93"/>
        <v>0</v>
      </c>
      <c r="DF61" s="11">
        <f t="shared" si="93"/>
        <v>0</v>
      </c>
      <c r="DG61" s="11">
        <f t="shared" si="93"/>
        <v>0</v>
      </c>
      <c r="DH61" s="11">
        <f t="shared" si="93"/>
        <v>0</v>
      </c>
      <c r="DI61" s="11">
        <f t="shared" si="93"/>
        <v>0</v>
      </c>
      <c r="DJ61" s="11">
        <f t="shared" si="93"/>
        <v>0</v>
      </c>
      <c r="DK61" s="11">
        <f t="shared" si="93"/>
        <v>0</v>
      </c>
      <c r="DL61" s="11">
        <f t="shared" si="93"/>
        <v>0</v>
      </c>
      <c r="DM61" s="11">
        <f t="shared" si="93"/>
        <v>0</v>
      </c>
      <c r="DN61" s="11">
        <f t="shared" si="93"/>
        <v>0</v>
      </c>
      <c r="DO61" s="11">
        <f t="shared" si="93"/>
        <v>0</v>
      </c>
      <c r="DP61" s="11">
        <f t="shared" si="93"/>
        <v>0</v>
      </c>
      <c r="DQ61" s="11">
        <f t="shared" si="93"/>
        <v>0</v>
      </c>
      <c r="DR61" s="11">
        <f t="shared" si="93"/>
        <v>0</v>
      </c>
      <c r="DS61" s="11">
        <f t="shared" si="93"/>
        <v>0</v>
      </c>
      <c r="DT61" s="11">
        <f t="shared" si="93"/>
        <v>0</v>
      </c>
      <c r="DU61" s="11">
        <f t="shared" si="93"/>
        <v>0</v>
      </c>
      <c r="DV61" s="11">
        <f t="shared" si="93"/>
        <v>0</v>
      </c>
      <c r="DW61" s="11">
        <f t="shared" si="93"/>
        <v>0</v>
      </c>
      <c r="DX61" s="11">
        <f t="shared" si="93"/>
        <v>0</v>
      </c>
      <c r="DY61" s="11">
        <f t="shared" si="93"/>
        <v>0</v>
      </c>
      <c r="DZ61" s="11">
        <f t="shared" si="93"/>
        <v>0</v>
      </c>
      <c r="EA61" s="11">
        <f t="shared" si="93"/>
        <v>0</v>
      </c>
      <c r="EB61" s="11">
        <f t="shared" si="93"/>
        <v>0</v>
      </c>
      <c r="EC61" s="11">
        <f t="shared" ref="EC61:FH61" si="94" xml:space="preserve"> EC$43</f>
        <v>0</v>
      </c>
      <c r="ED61" s="11">
        <f t="shared" si="94"/>
        <v>0</v>
      </c>
      <c r="EE61" s="11">
        <f t="shared" si="94"/>
        <v>0</v>
      </c>
      <c r="EF61" s="11">
        <f t="shared" si="94"/>
        <v>0</v>
      </c>
      <c r="EG61" s="11">
        <f t="shared" si="94"/>
        <v>0</v>
      </c>
      <c r="EH61" s="11">
        <f t="shared" si="94"/>
        <v>0</v>
      </c>
      <c r="EI61" s="11">
        <f t="shared" si="94"/>
        <v>0</v>
      </c>
      <c r="EJ61" s="11">
        <f t="shared" si="94"/>
        <v>0</v>
      </c>
      <c r="EK61" s="11">
        <f t="shared" si="94"/>
        <v>0</v>
      </c>
      <c r="EL61" s="11">
        <f t="shared" si="94"/>
        <v>0</v>
      </c>
      <c r="EM61" s="11">
        <f t="shared" si="94"/>
        <v>0</v>
      </c>
      <c r="EN61" s="11">
        <f t="shared" si="94"/>
        <v>0</v>
      </c>
      <c r="EO61" s="11">
        <f t="shared" si="94"/>
        <v>0</v>
      </c>
      <c r="EP61" s="11">
        <f t="shared" si="94"/>
        <v>0</v>
      </c>
      <c r="EQ61" s="11">
        <f t="shared" si="94"/>
        <v>0</v>
      </c>
      <c r="ER61" s="11">
        <f t="shared" si="94"/>
        <v>0</v>
      </c>
      <c r="ES61" s="11">
        <f t="shared" si="94"/>
        <v>0</v>
      </c>
      <c r="ET61" s="11">
        <f t="shared" si="94"/>
        <v>0</v>
      </c>
      <c r="EU61" s="11">
        <f t="shared" si="94"/>
        <v>0</v>
      </c>
      <c r="EV61" s="11">
        <f t="shared" si="94"/>
        <v>0</v>
      </c>
      <c r="EW61" s="11">
        <f t="shared" si="94"/>
        <v>0</v>
      </c>
      <c r="EX61" s="11">
        <f t="shared" si="94"/>
        <v>0</v>
      </c>
      <c r="EY61" s="11">
        <f t="shared" si="94"/>
        <v>0</v>
      </c>
      <c r="EZ61" s="11">
        <f t="shared" si="94"/>
        <v>0</v>
      </c>
      <c r="FA61" s="11">
        <f t="shared" si="94"/>
        <v>0</v>
      </c>
      <c r="FB61" s="11">
        <f t="shared" si="94"/>
        <v>0</v>
      </c>
      <c r="FC61" s="11">
        <f t="shared" si="94"/>
        <v>0</v>
      </c>
      <c r="FD61" s="11">
        <f t="shared" si="94"/>
        <v>0</v>
      </c>
      <c r="FE61" s="11">
        <f t="shared" si="94"/>
        <v>0</v>
      </c>
      <c r="FF61" s="11">
        <f t="shared" si="94"/>
        <v>0</v>
      </c>
      <c r="FG61" s="11">
        <f t="shared" si="94"/>
        <v>0</v>
      </c>
      <c r="FH61" s="11">
        <f t="shared" si="94"/>
        <v>0</v>
      </c>
      <c r="FI61" s="11">
        <f t="shared" ref="FI61:GJ61" si="95" xml:space="preserve"> FI$43</f>
        <v>0</v>
      </c>
      <c r="FJ61" s="11">
        <f t="shared" si="95"/>
        <v>0</v>
      </c>
      <c r="FK61" s="11">
        <f t="shared" si="95"/>
        <v>0</v>
      </c>
      <c r="FL61" s="11">
        <f t="shared" si="95"/>
        <v>0</v>
      </c>
      <c r="FM61" s="11">
        <f t="shared" si="95"/>
        <v>0</v>
      </c>
      <c r="FN61" s="11">
        <f t="shared" si="95"/>
        <v>0</v>
      </c>
      <c r="FO61" s="11">
        <f t="shared" si="95"/>
        <v>0</v>
      </c>
      <c r="FP61" s="11">
        <f t="shared" si="95"/>
        <v>0</v>
      </c>
      <c r="FQ61" s="11">
        <f t="shared" si="95"/>
        <v>0</v>
      </c>
      <c r="FR61" s="11">
        <f t="shared" si="95"/>
        <v>0</v>
      </c>
      <c r="FS61" s="11">
        <f t="shared" si="95"/>
        <v>0</v>
      </c>
      <c r="FT61" s="11">
        <f t="shared" si="95"/>
        <v>0</v>
      </c>
      <c r="FU61" s="11">
        <f t="shared" si="95"/>
        <v>0</v>
      </c>
      <c r="FV61" s="11">
        <f t="shared" si="95"/>
        <v>0</v>
      </c>
      <c r="FW61" s="11">
        <f t="shared" si="95"/>
        <v>0</v>
      </c>
      <c r="FX61" s="11">
        <f t="shared" si="95"/>
        <v>0</v>
      </c>
      <c r="FY61" s="11">
        <f t="shared" si="95"/>
        <v>0</v>
      </c>
      <c r="FZ61" s="11">
        <f t="shared" si="95"/>
        <v>0</v>
      </c>
      <c r="GA61" s="11">
        <f t="shared" si="95"/>
        <v>0</v>
      </c>
      <c r="GB61" s="11">
        <f t="shared" si="95"/>
        <v>0</v>
      </c>
      <c r="GC61" s="11">
        <f t="shared" si="95"/>
        <v>0</v>
      </c>
      <c r="GD61" s="11">
        <f t="shared" si="95"/>
        <v>0</v>
      </c>
      <c r="GE61" s="11">
        <f t="shared" si="95"/>
        <v>0</v>
      </c>
      <c r="GF61" s="11">
        <f t="shared" si="95"/>
        <v>0</v>
      </c>
      <c r="GG61" s="11">
        <f t="shared" si="95"/>
        <v>0</v>
      </c>
      <c r="GH61" s="11">
        <f t="shared" si="95"/>
        <v>0</v>
      </c>
      <c r="GI61" s="11">
        <f t="shared" si="95"/>
        <v>0</v>
      </c>
      <c r="GJ61" s="11">
        <f t="shared" si="95"/>
        <v>0</v>
      </c>
    </row>
    <row r="62" spans="1:192" s="523" customFormat="1" ht="12.75" outlineLevel="1" x14ac:dyDescent="0.35">
      <c r="E62" s="523" t="str">
        <f>$E$50</f>
        <v>PWA capex</v>
      </c>
      <c r="G62" s="523" t="str">
        <f>$G$50</f>
        <v>$ 000s</v>
      </c>
      <c r="H62" s="523">
        <f>$H$50</f>
        <v>21999.999999999996</v>
      </c>
      <c r="J62" s="523">
        <f t="shared" ref="J62:AO62" si="96">J$50</f>
        <v>0</v>
      </c>
      <c r="K62" s="523">
        <f t="shared" si="96"/>
        <v>0</v>
      </c>
      <c r="L62" s="523">
        <f t="shared" si="96"/>
        <v>0</v>
      </c>
      <c r="M62" s="523">
        <f t="shared" si="96"/>
        <v>0</v>
      </c>
      <c r="N62" s="523">
        <f t="shared" si="96"/>
        <v>0</v>
      </c>
      <c r="O62" s="523">
        <f t="shared" si="96"/>
        <v>0</v>
      </c>
      <c r="P62" s="523">
        <f t="shared" si="96"/>
        <v>0</v>
      </c>
      <c r="Q62" s="523">
        <f t="shared" si="96"/>
        <v>0</v>
      </c>
      <c r="R62" s="523">
        <f t="shared" si="96"/>
        <v>0</v>
      </c>
      <c r="S62" s="523">
        <f t="shared" si="96"/>
        <v>0</v>
      </c>
      <c r="T62" s="523">
        <f t="shared" si="96"/>
        <v>0</v>
      </c>
      <c r="U62" s="523">
        <f t="shared" si="96"/>
        <v>0</v>
      </c>
      <c r="V62" s="523">
        <f t="shared" si="96"/>
        <v>0</v>
      </c>
      <c r="W62" s="523">
        <f t="shared" si="96"/>
        <v>0</v>
      </c>
      <c r="X62" s="523">
        <f t="shared" si="96"/>
        <v>0</v>
      </c>
      <c r="Y62" s="523">
        <f t="shared" si="96"/>
        <v>0</v>
      </c>
      <c r="Z62" s="523">
        <f t="shared" si="96"/>
        <v>0</v>
      </c>
      <c r="AA62" s="523">
        <f t="shared" si="96"/>
        <v>0</v>
      </c>
      <c r="AB62" s="523">
        <f t="shared" si="96"/>
        <v>0</v>
      </c>
      <c r="AC62" s="523">
        <f t="shared" si="96"/>
        <v>0</v>
      </c>
      <c r="AD62" s="523">
        <f t="shared" si="96"/>
        <v>0</v>
      </c>
      <c r="AE62" s="523">
        <f t="shared" si="96"/>
        <v>0</v>
      </c>
      <c r="AF62" s="523">
        <f t="shared" si="96"/>
        <v>0</v>
      </c>
      <c r="AG62" s="523">
        <f t="shared" si="96"/>
        <v>0</v>
      </c>
      <c r="AH62" s="523">
        <f t="shared" si="96"/>
        <v>0</v>
      </c>
      <c r="AI62" s="523">
        <f t="shared" si="96"/>
        <v>0</v>
      </c>
      <c r="AJ62" s="523">
        <f t="shared" si="96"/>
        <v>0</v>
      </c>
      <c r="AK62" s="523">
        <f t="shared" si="96"/>
        <v>0</v>
      </c>
      <c r="AL62" s="523">
        <f t="shared" si="96"/>
        <v>0</v>
      </c>
      <c r="AM62" s="523">
        <f t="shared" si="96"/>
        <v>0</v>
      </c>
      <c r="AN62" s="523">
        <f t="shared" si="96"/>
        <v>0</v>
      </c>
      <c r="AO62" s="523">
        <f t="shared" si="96"/>
        <v>0</v>
      </c>
      <c r="AP62" s="523">
        <f t="shared" ref="AP62:BU62" si="97">AP$50</f>
        <v>0</v>
      </c>
      <c r="AQ62" s="523">
        <f t="shared" si="97"/>
        <v>0</v>
      </c>
      <c r="AR62" s="523">
        <f t="shared" si="97"/>
        <v>0</v>
      </c>
      <c r="AS62" s="523">
        <f t="shared" si="97"/>
        <v>0</v>
      </c>
      <c r="AT62" s="523">
        <f t="shared" si="97"/>
        <v>1833.3333333333333</v>
      </c>
      <c r="AU62" s="523">
        <f t="shared" si="97"/>
        <v>1833.3333333333333</v>
      </c>
      <c r="AV62" s="523">
        <f t="shared" si="97"/>
        <v>1833.3333333333333</v>
      </c>
      <c r="AW62" s="523">
        <f t="shared" si="97"/>
        <v>1833.3333333333333</v>
      </c>
      <c r="AX62" s="523">
        <f t="shared" si="97"/>
        <v>1833.3333333333333</v>
      </c>
      <c r="AY62" s="523">
        <f t="shared" si="97"/>
        <v>1833.3333333333333</v>
      </c>
      <c r="AZ62" s="523">
        <f t="shared" si="97"/>
        <v>1833.3333333333333</v>
      </c>
      <c r="BA62" s="523">
        <f t="shared" si="97"/>
        <v>1833.3333333333333</v>
      </c>
      <c r="BB62" s="523">
        <f t="shared" si="97"/>
        <v>1833.3333333333333</v>
      </c>
      <c r="BC62" s="523">
        <f t="shared" si="97"/>
        <v>1833.3333333333333</v>
      </c>
      <c r="BD62" s="523">
        <f t="shared" si="97"/>
        <v>1833.3333333333333</v>
      </c>
      <c r="BE62" s="523">
        <f t="shared" si="97"/>
        <v>1833.3333333333333</v>
      </c>
      <c r="BF62" s="523">
        <f t="shared" si="97"/>
        <v>0</v>
      </c>
      <c r="BG62" s="523">
        <f t="shared" si="97"/>
        <v>0</v>
      </c>
      <c r="BH62" s="523">
        <f t="shared" si="97"/>
        <v>0</v>
      </c>
      <c r="BI62" s="523">
        <f t="shared" si="97"/>
        <v>0</v>
      </c>
      <c r="BJ62" s="523">
        <f t="shared" si="97"/>
        <v>0</v>
      </c>
      <c r="BK62" s="523">
        <f t="shared" si="97"/>
        <v>0</v>
      </c>
      <c r="BL62" s="523">
        <f t="shared" si="97"/>
        <v>0</v>
      </c>
      <c r="BM62" s="523">
        <f t="shared" si="97"/>
        <v>0</v>
      </c>
      <c r="BN62" s="523">
        <f t="shared" si="97"/>
        <v>0</v>
      </c>
      <c r="BO62" s="523">
        <f t="shared" si="97"/>
        <v>0</v>
      </c>
      <c r="BP62" s="523">
        <f t="shared" si="97"/>
        <v>0</v>
      </c>
      <c r="BQ62" s="523">
        <f t="shared" si="97"/>
        <v>0</v>
      </c>
      <c r="BR62" s="523">
        <f t="shared" si="97"/>
        <v>0</v>
      </c>
      <c r="BS62" s="523">
        <f t="shared" si="97"/>
        <v>0</v>
      </c>
      <c r="BT62" s="523">
        <f t="shared" si="97"/>
        <v>0</v>
      </c>
      <c r="BU62" s="523">
        <f t="shared" si="97"/>
        <v>0</v>
      </c>
      <c r="BV62" s="523">
        <f t="shared" ref="BV62:DA62" si="98">BV$50</f>
        <v>0</v>
      </c>
      <c r="BW62" s="523">
        <f t="shared" si="98"/>
        <v>0</v>
      </c>
      <c r="BX62" s="523">
        <f t="shared" si="98"/>
        <v>0</v>
      </c>
      <c r="BY62" s="523">
        <f t="shared" si="98"/>
        <v>0</v>
      </c>
      <c r="BZ62" s="523">
        <f t="shared" si="98"/>
        <v>0</v>
      </c>
      <c r="CA62" s="523">
        <f t="shared" si="98"/>
        <v>0</v>
      </c>
      <c r="CB62" s="523">
        <f t="shared" si="98"/>
        <v>0</v>
      </c>
      <c r="CC62" s="523">
        <f t="shared" si="98"/>
        <v>0</v>
      </c>
      <c r="CD62" s="523">
        <f t="shared" si="98"/>
        <v>0</v>
      </c>
      <c r="CE62" s="523">
        <f t="shared" si="98"/>
        <v>0</v>
      </c>
      <c r="CF62" s="523">
        <f t="shared" si="98"/>
        <v>0</v>
      </c>
      <c r="CG62" s="523">
        <f t="shared" si="98"/>
        <v>0</v>
      </c>
      <c r="CH62" s="523">
        <f t="shared" si="98"/>
        <v>0</v>
      </c>
      <c r="CI62" s="523">
        <f t="shared" si="98"/>
        <v>0</v>
      </c>
      <c r="CJ62" s="523">
        <f t="shared" si="98"/>
        <v>0</v>
      </c>
      <c r="CK62" s="523">
        <f t="shared" si="98"/>
        <v>0</v>
      </c>
      <c r="CL62" s="523">
        <f t="shared" si="98"/>
        <v>0</v>
      </c>
      <c r="CM62" s="523">
        <f t="shared" si="98"/>
        <v>0</v>
      </c>
      <c r="CN62" s="523">
        <f t="shared" si="98"/>
        <v>0</v>
      </c>
      <c r="CO62" s="523">
        <f t="shared" si="98"/>
        <v>0</v>
      </c>
      <c r="CP62" s="523">
        <f t="shared" si="98"/>
        <v>0</v>
      </c>
      <c r="CQ62" s="523">
        <f t="shared" si="98"/>
        <v>0</v>
      </c>
      <c r="CR62" s="523">
        <f t="shared" si="98"/>
        <v>0</v>
      </c>
      <c r="CS62" s="523">
        <f t="shared" si="98"/>
        <v>0</v>
      </c>
      <c r="CT62" s="523">
        <f t="shared" si="98"/>
        <v>0</v>
      </c>
      <c r="CU62" s="523">
        <f t="shared" si="98"/>
        <v>0</v>
      </c>
      <c r="CV62" s="523">
        <f t="shared" si="98"/>
        <v>0</v>
      </c>
      <c r="CW62" s="523">
        <f t="shared" si="98"/>
        <v>0</v>
      </c>
      <c r="CX62" s="523">
        <f t="shared" si="98"/>
        <v>0</v>
      </c>
      <c r="CY62" s="523">
        <f t="shared" si="98"/>
        <v>0</v>
      </c>
      <c r="CZ62" s="523">
        <f t="shared" si="98"/>
        <v>0</v>
      </c>
      <c r="DA62" s="523">
        <f t="shared" si="98"/>
        <v>0</v>
      </c>
      <c r="DB62" s="523">
        <f t="shared" ref="DB62:EG62" si="99">DB$50</f>
        <v>0</v>
      </c>
      <c r="DC62" s="523">
        <f t="shared" si="99"/>
        <v>0</v>
      </c>
      <c r="DD62" s="523">
        <f t="shared" si="99"/>
        <v>0</v>
      </c>
      <c r="DE62" s="523">
        <f t="shared" si="99"/>
        <v>0</v>
      </c>
      <c r="DF62" s="523">
        <f t="shared" si="99"/>
        <v>0</v>
      </c>
      <c r="DG62" s="523">
        <f t="shared" si="99"/>
        <v>0</v>
      </c>
      <c r="DH62" s="523">
        <f t="shared" si="99"/>
        <v>0</v>
      </c>
      <c r="DI62" s="523">
        <f t="shared" si="99"/>
        <v>0</v>
      </c>
      <c r="DJ62" s="523">
        <f t="shared" si="99"/>
        <v>0</v>
      </c>
      <c r="DK62" s="523">
        <f t="shared" si="99"/>
        <v>0</v>
      </c>
      <c r="DL62" s="523">
        <f t="shared" si="99"/>
        <v>0</v>
      </c>
      <c r="DM62" s="523">
        <f t="shared" si="99"/>
        <v>0</v>
      </c>
      <c r="DN62" s="523">
        <f t="shared" si="99"/>
        <v>0</v>
      </c>
      <c r="DO62" s="523">
        <f t="shared" si="99"/>
        <v>0</v>
      </c>
      <c r="DP62" s="523">
        <f t="shared" si="99"/>
        <v>0</v>
      </c>
      <c r="DQ62" s="523">
        <f t="shared" si="99"/>
        <v>0</v>
      </c>
      <c r="DR62" s="523">
        <f t="shared" si="99"/>
        <v>0</v>
      </c>
      <c r="DS62" s="523">
        <f t="shared" si="99"/>
        <v>0</v>
      </c>
      <c r="DT62" s="523">
        <f t="shared" si="99"/>
        <v>0</v>
      </c>
      <c r="DU62" s="523">
        <f t="shared" si="99"/>
        <v>0</v>
      </c>
      <c r="DV62" s="523">
        <f t="shared" si="99"/>
        <v>0</v>
      </c>
      <c r="DW62" s="523">
        <f t="shared" si="99"/>
        <v>0</v>
      </c>
      <c r="DX62" s="523">
        <f t="shared" si="99"/>
        <v>0</v>
      </c>
      <c r="DY62" s="523">
        <f t="shared" si="99"/>
        <v>0</v>
      </c>
      <c r="DZ62" s="523">
        <f t="shared" si="99"/>
        <v>0</v>
      </c>
      <c r="EA62" s="523">
        <f t="shared" si="99"/>
        <v>0</v>
      </c>
      <c r="EB62" s="523">
        <f t="shared" si="99"/>
        <v>0</v>
      </c>
      <c r="EC62" s="523">
        <f t="shared" si="99"/>
        <v>0</v>
      </c>
      <c r="ED62" s="523">
        <f t="shared" si="99"/>
        <v>0</v>
      </c>
      <c r="EE62" s="523">
        <f t="shared" si="99"/>
        <v>0</v>
      </c>
      <c r="EF62" s="523">
        <f t="shared" si="99"/>
        <v>0</v>
      </c>
      <c r="EG62" s="523">
        <f t="shared" si="99"/>
        <v>0</v>
      </c>
      <c r="EH62" s="523">
        <f t="shared" ref="EH62:FM62" si="100">EH$50</f>
        <v>0</v>
      </c>
      <c r="EI62" s="523">
        <f t="shared" si="100"/>
        <v>0</v>
      </c>
      <c r="EJ62" s="523">
        <f t="shared" si="100"/>
        <v>0</v>
      </c>
      <c r="EK62" s="523">
        <f t="shared" si="100"/>
        <v>0</v>
      </c>
      <c r="EL62" s="523">
        <f t="shared" si="100"/>
        <v>0</v>
      </c>
      <c r="EM62" s="523">
        <f t="shared" si="100"/>
        <v>0</v>
      </c>
      <c r="EN62" s="523">
        <f t="shared" si="100"/>
        <v>0</v>
      </c>
      <c r="EO62" s="523">
        <f t="shared" si="100"/>
        <v>0</v>
      </c>
      <c r="EP62" s="523">
        <f t="shared" si="100"/>
        <v>0</v>
      </c>
      <c r="EQ62" s="523">
        <f t="shared" si="100"/>
        <v>0</v>
      </c>
      <c r="ER62" s="523">
        <f t="shared" si="100"/>
        <v>0</v>
      </c>
      <c r="ES62" s="523">
        <f t="shared" si="100"/>
        <v>0</v>
      </c>
      <c r="ET62" s="523">
        <f t="shared" si="100"/>
        <v>0</v>
      </c>
      <c r="EU62" s="523">
        <f t="shared" si="100"/>
        <v>0</v>
      </c>
      <c r="EV62" s="523">
        <f t="shared" si="100"/>
        <v>0</v>
      </c>
      <c r="EW62" s="523">
        <f t="shared" si="100"/>
        <v>0</v>
      </c>
      <c r="EX62" s="523">
        <f t="shared" si="100"/>
        <v>0</v>
      </c>
      <c r="EY62" s="523">
        <f t="shared" si="100"/>
        <v>0</v>
      </c>
      <c r="EZ62" s="523">
        <f t="shared" si="100"/>
        <v>0</v>
      </c>
      <c r="FA62" s="523">
        <f t="shared" si="100"/>
        <v>0</v>
      </c>
      <c r="FB62" s="523">
        <f t="shared" si="100"/>
        <v>0</v>
      </c>
      <c r="FC62" s="523">
        <f t="shared" si="100"/>
        <v>0</v>
      </c>
      <c r="FD62" s="523">
        <f t="shared" si="100"/>
        <v>0</v>
      </c>
      <c r="FE62" s="523">
        <f t="shared" si="100"/>
        <v>0</v>
      </c>
      <c r="FF62" s="523">
        <f t="shared" si="100"/>
        <v>0</v>
      </c>
      <c r="FG62" s="523">
        <f t="shared" si="100"/>
        <v>0</v>
      </c>
      <c r="FH62" s="523">
        <f t="shared" si="100"/>
        <v>0</v>
      </c>
      <c r="FI62" s="523">
        <f t="shared" si="100"/>
        <v>0</v>
      </c>
      <c r="FJ62" s="523">
        <f t="shared" si="100"/>
        <v>0</v>
      </c>
      <c r="FK62" s="523">
        <f t="shared" si="100"/>
        <v>0</v>
      </c>
      <c r="FL62" s="523">
        <f t="shared" si="100"/>
        <v>0</v>
      </c>
      <c r="FM62" s="523">
        <f t="shared" si="100"/>
        <v>0</v>
      </c>
      <c r="FN62" s="523">
        <f t="shared" ref="FN62:GJ62" si="101">FN$50</f>
        <v>0</v>
      </c>
      <c r="FO62" s="523">
        <f t="shared" si="101"/>
        <v>0</v>
      </c>
      <c r="FP62" s="523">
        <f t="shared" si="101"/>
        <v>0</v>
      </c>
      <c r="FQ62" s="523">
        <f t="shared" si="101"/>
        <v>0</v>
      </c>
      <c r="FR62" s="523">
        <f t="shared" si="101"/>
        <v>0</v>
      </c>
      <c r="FS62" s="523">
        <f t="shared" si="101"/>
        <v>0</v>
      </c>
      <c r="FT62" s="523">
        <f t="shared" si="101"/>
        <v>0</v>
      </c>
      <c r="FU62" s="523">
        <f t="shared" si="101"/>
        <v>0</v>
      </c>
      <c r="FV62" s="523">
        <f t="shared" si="101"/>
        <v>0</v>
      </c>
      <c r="FW62" s="523">
        <f t="shared" si="101"/>
        <v>0</v>
      </c>
      <c r="FX62" s="523">
        <f t="shared" si="101"/>
        <v>0</v>
      </c>
      <c r="FY62" s="523">
        <f t="shared" si="101"/>
        <v>0</v>
      </c>
      <c r="FZ62" s="523">
        <f t="shared" si="101"/>
        <v>0</v>
      </c>
      <c r="GA62" s="523">
        <f t="shared" si="101"/>
        <v>0</v>
      </c>
      <c r="GB62" s="523">
        <f t="shared" si="101"/>
        <v>0</v>
      </c>
      <c r="GC62" s="523">
        <f t="shared" si="101"/>
        <v>0</v>
      </c>
      <c r="GD62" s="523">
        <f t="shared" si="101"/>
        <v>0</v>
      </c>
      <c r="GE62" s="523">
        <f t="shared" si="101"/>
        <v>0</v>
      </c>
      <c r="GF62" s="523">
        <f t="shared" si="101"/>
        <v>0</v>
      </c>
      <c r="GG62" s="523">
        <f t="shared" si="101"/>
        <v>0</v>
      </c>
      <c r="GH62" s="523">
        <f t="shared" si="101"/>
        <v>0</v>
      </c>
      <c r="GI62" s="523">
        <f t="shared" si="101"/>
        <v>0</v>
      </c>
      <c r="GJ62" s="523">
        <f t="shared" si="101"/>
        <v>0</v>
      </c>
    </row>
    <row r="63" spans="1:192" s="605" customFormat="1" outlineLevel="1" x14ac:dyDescent="0.35">
      <c r="A63" s="625"/>
      <c r="B63" s="625"/>
      <c r="C63" s="626"/>
      <c r="D63" s="627"/>
      <c r="E63" s="630" t="s">
        <v>220</v>
      </c>
      <c r="F63" s="630"/>
      <c r="G63" s="630" t="s">
        <v>101</v>
      </c>
      <c r="H63" s="630">
        <f>SUM(J63:GJ63)</f>
        <v>344899.99999999994</v>
      </c>
      <c r="I63" s="630"/>
      <c r="J63" s="630">
        <f t="shared" ref="J63:AO63" si="102">SUM(J55:J62)</f>
        <v>0</v>
      </c>
      <c r="K63" s="630">
        <f t="shared" si="102"/>
        <v>0</v>
      </c>
      <c r="L63" s="630">
        <f t="shared" si="102"/>
        <v>0</v>
      </c>
      <c r="M63" s="630">
        <f t="shared" si="102"/>
        <v>0</v>
      </c>
      <c r="N63" s="630">
        <f t="shared" si="102"/>
        <v>0</v>
      </c>
      <c r="O63" s="630">
        <f t="shared" si="102"/>
        <v>3050</v>
      </c>
      <c r="P63" s="630">
        <f t="shared" si="102"/>
        <v>31600</v>
      </c>
      <c r="Q63" s="630">
        <f t="shared" si="102"/>
        <v>7014.6341463414637</v>
      </c>
      <c r="R63" s="630">
        <f t="shared" si="102"/>
        <v>7014.6341463414637</v>
      </c>
      <c r="S63" s="630">
        <f t="shared" si="102"/>
        <v>7014.6341463414637</v>
      </c>
      <c r="T63" s="630">
        <f t="shared" si="102"/>
        <v>7014.6341463414637</v>
      </c>
      <c r="U63" s="630">
        <f t="shared" si="102"/>
        <v>7014.6341463414637</v>
      </c>
      <c r="V63" s="630">
        <f t="shared" si="102"/>
        <v>7014.6341463414637</v>
      </c>
      <c r="W63" s="630">
        <f t="shared" si="102"/>
        <v>7014.6341463414637</v>
      </c>
      <c r="X63" s="630">
        <f t="shared" si="102"/>
        <v>7014.6341463414637</v>
      </c>
      <c r="Y63" s="630">
        <f t="shared" si="102"/>
        <v>7014.6341463414637</v>
      </c>
      <c r="Z63" s="630">
        <f t="shared" si="102"/>
        <v>7014.6341463414637</v>
      </c>
      <c r="AA63" s="630">
        <f t="shared" si="102"/>
        <v>7014.6341463414637</v>
      </c>
      <c r="AB63" s="630">
        <f t="shared" si="102"/>
        <v>7014.6341463414637</v>
      </c>
      <c r="AC63" s="630">
        <f t="shared" si="102"/>
        <v>7014.6341463414637</v>
      </c>
      <c r="AD63" s="630">
        <f t="shared" si="102"/>
        <v>7014.6341463414637</v>
      </c>
      <c r="AE63" s="630">
        <f t="shared" si="102"/>
        <v>7014.6341463414637</v>
      </c>
      <c r="AF63" s="630">
        <f t="shared" si="102"/>
        <v>7014.6341463414637</v>
      </c>
      <c r="AG63" s="630">
        <f t="shared" si="102"/>
        <v>7014.6341463414637</v>
      </c>
      <c r="AH63" s="630">
        <f t="shared" si="102"/>
        <v>7014.6341463414637</v>
      </c>
      <c r="AI63" s="630">
        <f t="shared" si="102"/>
        <v>7014.6341463414637</v>
      </c>
      <c r="AJ63" s="630">
        <f t="shared" si="102"/>
        <v>7014.6341463414637</v>
      </c>
      <c r="AK63" s="630">
        <f t="shared" si="102"/>
        <v>7014.6341463414637</v>
      </c>
      <c r="AL63" s="630">
        <f t="shared" si="102"/>
        <v>7014.6341463414637</v>
      </c>
      <c r="AM63" s="630">
        <f t="shared" si="102"/>
        <v>7014.6341463414637</v>
      </c>
      <c r="AN63" s="630">
        <f t="shared" si="102"/>
        <v>7014.6341463414637</v>
      </c>
      <c r="AO63" s="630">
        <f t="shared" si="102"/>
        <v>7014.6341463414637</v>
      </c>
      <c r="AP63" s="630">
        <f t="shared" ref="AP63:BU63" si="103">SUM(AP55:AP62)</f>
        <v>7014.6341463414637</v>
      </c>
      <c r="AQ63" s="630">
        <f t="shared" si="103"/>
        <v>7014.6341463414637</v>
      </c>
      <c r="AR63" s="630">
        <f t="shared" si="103"/>
        <v>7014.6341463414637</v>
      </c>
      <c r="AS63" s="630">
        <f t="shared" si="103"/>
        <v>7014.6341463414637</v>
      </c>
      <c r="AT63" s="630">
        <f t="shared" si="103"/>
        <v>8847.9674796747968</v>
      </c>
      <c r="AU63" s="630">
        <f t="shared" si="103"/>
        <v>8847.9674796747968</v>
      </c>
      <c r="AV63" s="630">
        <f t="shared" si="103"/>
        <v>8847.9674796747968</v>
      </c>
      <c r="AW63" s="630">
        <f t="shared" si="103"/>
        <v>8847.9674796747968</v>
      </c>
      <c r="AX63" s="630">
        <f t="shared" si="103"/>
        <v>8847.9674796747968</v>
      </c>
      <c r="AY63" s="630">
        <f t="shared" si="103"/>
        <v>8847.9674796747968</v>
      </c>
      <c r="AZ63" s="630">
        <f t="shared" si="103"/>
        <v>8847.9674796747968</v>
      </c>
      <c r="BA63" s="630">
        <f t="shared" si="103"/>
        <v>8847.9674796747968</v>
      </c>
      <c r="BB63" s="630">
        <f t="shared" si="103"/>
        <v>8847.9674796747968</v>
      </c>
      <c r="BC63" s="630">
        <f t="shared" si="103"/>
        <v>8847.9674796747968</v>
      </c>
      <c r="BD63" s="630">
        <f t="shared" si="103"/>
        <v>8847.9674796747968</v>
      </c>
      <c r="BE63" s="630">
        <f t="shared" si="103"/>
        <v>9497.9674796747968</v>
      </c>
      <c r="BF63" s="630">
        <f t="shared" si="103"/>
        <v>0</v>
      </c>
      <c r="BG63" s="630">
        <f t="shared" si="103"/>
        <v>0</v>
      </c>
      <c r="BH63" s="630">
        <f t="shared" si="103"/>
        <v>0</v>
      </c>
      <c r="BI63" s="630">
        <f t="shared" si="103"/>
        <v>0</v>
      </c>
      <c r="BJ63" s="630">
        <f t="shared" si="103"/>
        <v>0</v>
      </c>
      <c r="BK63" s="630">
        <f t="shared" si="103"/>
        <v>0</v>
      </c>
      <c r="BL63" s="630">
        <f t="shared" si="103"/>
        <v>0</v>
      </c>
      <c r="BM63" s="630">
        <f t="shared" si="103"/>
        <v>0</v>
      </c>
      <c r="BN63" s="630">
        <f t="shared" si="103"/>
        <v>0</v>
      </c>
      <c r="BO63" s="630">
        <f t="shared" si="103"/>
        <v>0</v>
      </c>
      <c r="BP63" s="630">
        <f t="shared" si="103"/>
        <v>0</v>
      </c>
      <c r="BQ63" s="630">
        <f t="shared" si="103"/>
        <v>0</v>
      </c>
      <c r="BR63" s="630">
        <f t="shared" si="103"/>
        <v>0</v>
      </c>
      <c r="BS63" s="630">
        <f t="shared" si="103"/>
        <v>0</v>
      </c>
      <c r="BT63" s="630">
        <f t="shared" si="103"/>
        <v>0</v>
      </c>
      <c r="BU63" s="630">
        <f t="shared" si="103"/>
        <v>0</v>
      </c>
      <c r="BV63" s="630">
        <f t="shared" ref="BV63:DA63" si="104">SUM(BV55:BV62)</f>
        <v>0</v>
      </c>
      <c r="BW63" s="630">
        <f t="shared" si="104"/>
        <v>0</v>
      </c>
      <c r="BX63" s="630">
        <f t="shared" si="104"/>
        <v>0</v>
      </c>
      <c r="BY63" s="630">
        <f t="shared" si="104"/>
        <v>0</v>
      </c>
      <c r="BZ63" s="630">
        <f t="shared" si="104"/>
        <v>0</v>
      </c>
      <c r="CA63" s="630">
        <f t="shared" si="104"/>
        <v>0</v>
      </c>
      <c r="CB63" s="630">
        <f t="shared" si="104"/>
        <v>0</v>
      </c>
      <c r="CC63" s="630">
        <f t="shared" si="104"/>
        <v>0</v>
      </c>
      <c r="CD63" s="630">
        <f t="shared" si="104"/>
        <v>0</v>
      </c>
      <c r="CE63" s="630">
        <f t="shared" si="104"/>
        <v>0</v>
      </c>
      <c r="CF63" s="630">
        <f t="shared" si="104"/>
        <v>0</v>
      </c>
      <c r="CG63" s="630">
        <f t="shared" si="104"/>
        <v>0</v>
      </c>
      <c r="CH63" s="630">
        <f t="shared" si="104"/>
        <v>0</v>
      </c>
      <c r="CI63" s="630">
        <f t="shared" si="104"/>
        <v>0</v>
      </c>
      <c r="CJ63" s="630">
        <f t="shared" si="104"/>
        <v>0</v>
      </c>
      <c r="CK63" s="630">
        <f t="shared" si="104"/>
        <v>0</v>
      </c>
      <c r="CL63" s="630">
        <f t="shared" si="104"/>
        <v>0</v>
      </c>
      <c r="CM63" s="630">
        <f t="shared" si="104"/>
        <v>0</v>
      </c>
      <c r="CN63" s="630">
        <f t="shared" si="104"/>
        <v>0</v>
      </c>
      <c r="CO63" s="630">
        <f t="shared" si="104"/>
        <v>0</v>
      </c>
      <c r="CP63" s="630">
        <f t="shared" si="104"/>
        <v>0</v>
      </c>
      <c r="CQ63" s="630">
        <f t="shared" si="104"/>
        <v>0</v>
      </c>
      <c r="CR63" s="630">
        <f t="shared" si="104"/>
        <v>0</v>
      </c>
      <c r="CS63" s="630">
        <f t="shared" si="104"/>
        <v>0</v>
      </c>
      <c r="CT63" s="630">
        <f t="shared" si="104"/>
        <v>0</v>
      </c>
      <c r="CU63" s="630">
        <f t="shared" si="104"/>
        <v>0</v>
      </c>
      <c r="CV63" s="630">
        <f t="shared" si="104"/>
        <v>0</v>
      </c>
      <c r="CW63" s="630">
        <f t="shared" si="104"/>
        <v>0</v>
      </c>
      <c r="CX63" s="630">
        <f t="shared" si="104"/>
        <v>0</v>
      </c>
      <c r="CY63" s="630">
        <f t="shared" si="104"/>
        <v>0</v>
      </c>
      <c r="CZ63" s="630">
        <f t="shared" si="104"/>
        <v>0</v>
      </c>
      <c r="DA63" s="630">
        <f t="shared" si="104"/>
        <v>0</v>
      </c>
      <c r="DB63" s="630">
        <f t="shared" ref="DB63:EG63" si="105">SUM(DB55:DB62)</f>
        <v>0</v>
      </c>
      <c r="DC63" s="630">
        <f t="shared" si="105"/>
        <v>0</v>
      </c>
      <c r="DD63" s="630">
        <f t="shared" si="105"/>
        <v>0</v>
      </c>
      <c r="DE63" s="630">
        <f t="shared" si="105"/>
        <v>0</v>
      </c>
      <c r="DF63" s="630">
        <f t="shared" si="105"/>
        <v>0</v>
      </c>
      <c r="DG63" s="630">
        <f t="shared" si="105"/>
        <v>0</v>
      </c>
      <c r="DH63" s="630">
        <f t="shared" si="105"/>
        <v>0</v>
      </c>
      <c r="DI63" s="630">
        <f t="shared" si="105"/>
        <v>0</v>
      </c>
      <c r="DJ63" s="630">
        <f t="shared" si="105"/>
        <v>0</v>
      </c>
      <c r="DK63" s="630">
        <f t="shared" si="105"/>
        <v>0</v>
      </c>
      <c r="DL63" s="630">
        <f t="shared" si="105"/>
        <v>0</v>
      </c>
      <c r="DM63" s="630">
        <f t="shared" si="105"/>
        <v>0</v>
      </c>
      <c r="DN63" s="630">
        <f t="shared" si="105"/>
        <v>0</v>
      </c>
      <c r="DO63" s="630">
        <f t="shared" si="105"/>
        <v>0</v>
      </c>
      <c r="DP63" s="630">
        <f t="shared" si="105"/>
        <v>0</v>
      </c>
      <c r="DQ63" s="630">
        <f t="shared" si="105"/>
        <v>0</v>
      </c>
      <c r="DR63" s="630">
        <f t="shared" si="105"/>
        <v>0</v>
      </c>
      <c r="DS63" s="630">
        <f t="shared" si="105"/>
        <v>0</v>
      </c>
      <c r="DT63" s="630">
        <f t="shared" si="105"/>
        <v>0</v>
      </c>
      <c r="DU63" s="630">
        <f t="shared" si="105"/>
        <v>0</v>
      </c>
      <c r="DV63" s="630">
        <f t="shared" si="105"/>
        <v>0</v>
      </c>
      <c r="DW63" s="630">
        <f t="shared" si="105"/>
        <v>0</v>
      </c>
      <c r="DX63" s="630">
        <f t="shared" si="105"/>
        <v>0</v>
      </c>
      <c r="DY63" s="630">
        <f t="shared" si="105"/>
        <v>0</v>
      </c>
      <c r="DZ63" s="630">
        <f t="shared" si="105"/>
        <v>0</v>
      </c>
      <c r="EA63" s="630">
        <f t="shared" si="105"/>
        <v>0</v>
      </c>
      <c r="EB63" s="630">
        <f t="shared" si="105"/>
        <v>0</v>
      </c>
      <c r="EC63" s="630">
        <f t="shared" si="105"/>
        <v>0</v>
      </c>
      <c r="ED63" s="630">
        <f t="shared" si="105"/>
        <v>0</v>
      </c>
      <c r="EE63" s="630">
        <f t="shared" si="105"/>
        <v>0</v>
      </c>
      <c r="EF63" s="630">
        <f t="shared" si="105"/>
        <v>0</v>
      </c>
      <c r="EG63" s="630">
        <f t="shared" si="105"/>
        <v>0</v>
      </c>
      <c r="EH63" s="630">
        <f t="shared" ref="EH63:FM63" si="106">SUM(EH55:EH62)</f>
        <v>0</v>
      </c>
      <c r="EI63" s="630">
        <f t="shared" si="106"/>
        <v>0</v>
      </c>
      <c r="EJ63" s="630">
        <f t="shared" si="106"/>
        <v>0</v>
      </c>
      <c r="EK63" s="630">
        <f t="shared" si="106"/>
        <v>0</v>
      </c>
      <c r="EL63" s="630">
        <f t="shared" si="106"/>
        <v>0</v>
      </c>
      <c r="EM63" s="630">
        <f t="shared" si="106"/>
        <v>0</v>
      </c>
      <c r="EN63" s="630">
        <f t="shared" si="106"/>
        <v>0</v>
      </c>
      <c r="EO63" s="630">
        <f t="shared" si="106"/>
        <v>0</v>
      </c>
      <c r="EP63" s="630">
        <f t="shared" si="106"/>
        <v>0</v>
      </c>
      <c r="EQ63" s="630">
        <f t="shared" si="106"/>
        <v>0</v>
      </c>
      <c r="ER63" s="630">
        <f t="shared" si="106"/>
        <v>0</v>
      </c>
      <c r="ES63" s="630">
        <f t="shared" si="106"/>
        <v>0</v>
      </c>
      <c r="ET63" s="630">
        <f t="shared" si="106"/>
        <v>0</v>
      </c>
      <c r="EU63" s="630">
        <f t="shared" si="106"/>
        <v>0</v>
      </c>
      <c r="EV63" s="630">
        <f t="shared" si="106"/>
        <v>0</v>
      </c>
      <c r="EW63" s="630">
        <f t="shared" si="106"/>
        <v>0</v>
      </c>
      <c r="EX63" s="630">
        <f t="shared" si="106"/>
        <v>0</v>
      </c>
      <c r="EY63" s="630">
        <f t="shared" si="106"/>
        <v>0</v>
      </c>
      <c r="EZ63" s="630">
        <f t="shared" si="106"/>
        <v>0</v>
      </c>
      <c r="FA63" s="630">
        <f t="shared" si="106"/>
        <v>0</v>
      </c>
      <c r="FB63" s="630">
        <f t="shared" si="106"/>
        <v>0</v>
      </c>
      <c r="FC63" s="630">
        <f t="shared" si="106"/>
        <v>0</v>
      </c>
      <c r="FD63" s="630">
        <f t="shared" si="106"/>
        <v>0</v>
      </c>
      <c r="FE63" s="630">
        <f t="shared" si="106"/>
        <v>0</v>
      </c>
      <c r="FF63" s="630">
        <f t="shared" si="106"/>
        <v>0</v>
      </c>
      <c r="FG63" s="630">
        <f t="shared" si="106"/>
        <v>0</v>
      </c>
      <c r="FH63" s="630">
        <f t="shared" si="106"/>
        <v>0</v>
      </c>
      <c r="FI63" s="630">
        <f t="shared" si="106"/>
        <v>0</v>
      </c>
      <c r="FJ63" s="630">
        <f t="shared" si="106"/>
        <v>0</v>
      </c>
      <c r="FK63" s="630">
        <f t="shared" si="106"/>
        <v>0</v>
      </c>
      <c r="FL63" s="630">
        <f t="shared" si="106"/>
        <v>0</v>
      </c>
      <c r="FM63" s="630">
        <f t="shared" si="106"/>
        <v>0</v>
      </c>
      <c r="FN63" s="630">
        <f t="shared" ref="FN63:GS63" si="107">SUM(FN55:FN62)</f>
        <v>0</v>
      </c>
      <c r="FO63" s="630">
        <f t="shared" si="107"/>
        <v>0</v>
      </c>
      <c r="FP63" s="630">
        <f t="shared" si="107"/>
        <v>0</v>
      </c>
      <c r="FQ63" s="630">
        <f t="shared" si="107"/>
        <v>0</v>
      </c>
      <c r="FR63" s="630">
        <f t="shared" si="107"/>
        <v>0</v>
      </c>
      <c r="FS63" s="630">
        <f t="shared" si="107"/>
        <v>0</v>
      </c>
      <c r="FT63" s="630">
        <f t="shared" si="107"/>
        <v>0</v>
      </c>
      <c r="FU63" s="630">
        <f t="shared" si="107"/>
        <v>0</v>
      </c>
      <c r="FV63" s="630">
        <f t="shared" si="107"/>
        <v>0</v>
      </c>
      <c r="FW63" s="630">
        <f t="shared" si="107"/>
        <v>0</v>
      </c>
      <c r="FX63" s="630">
        <f t="shared" si="107"/>
        <v>0</v>
      </c>
      <c r="FY63" s="630">
        <f t="shared" si="107"/>
        <v>0</v>
      </c>
      <c r="FZ63" s="630">
        <f t="shared" si="107"/>
        <v>0</v>
      </c>
      <c r="GA63" s="630">
        <f t="shared" si="107"/>
        <v>0</v>
      </c>
      <c r="GB63" s="630">
        <f t="shared" si="107"/>
        <v>0</v>
      </c>
      <c r="GC63" s="630">
        <f t="shared" si="107"/>
        <v>0</v>
      </c>
      <c r="GD63" s="630">
        <f t="shared" si="107"/>
        <v>0</v>
      </c>
      <c r="GE63" s="630">
        <f t="shared" si="107"/>
        <v>0</v>
      </c>
      <c r="GF63" s="630">
        <f t="shared" si="107"/>
        <v>0</v>
      </c>
      <c r="GG63" s="630">
        <f t="shared" si="107"/>
        <v>0</v>
      </c>
      <c r="GH63" s="630">
        <f t="shared" si="107"/>
        <v>0</v>
      </c>
      <c r="GI63" s="630">
        <f t="shared" si="107"/>
        <v>0</v>
      </c>
      <c r="GJ63" s="630">
        <f t="shared" si="107"/>
        <v>0</v>
      </c>
    </row>
    <row r="64" spans="1:192" s="605" customFormat="1" outlineLevel="1" x14ac:dyDescent="0.35">
      <c r="A64" s="625"/>
      <c r="B64" s="625"/>
      <c r="C64" s="626"/>
      <c r="D64" s="627"/>
      <c r="E64" s="630" t="s">
        <v>338</v>
      </c>
      <c r="F64" s="630"/>
      <c r="G64" s="630" t="s">
        <v>101</v>
      </c>
      <c r="H64" s="630">
        <f>SUM(J64:GJ64)</f>
        <v>-344899.99999999994</v>
      </c>
      <c r="I64" s="630"/>
      <c r="J64" s="630">
        <f t="shared" ref="J64:AO64" si="108">-1*J63</f>
        <v>0</v>
      </c>
      <c r="K64" s="630">
        <f t="shared" si="108"/>
        <v>0</v>
      </c>
      <c r="L64" s="630">
        <f t="shared" si="108"/>
        <v>0</v>
      </c>
      <c r="M64" s="630">
        <f t="shared" si="108"/>
        <v>0</v>
      </c>
      <c r="N64" s="630">
        <f t="shared" si="108"/>
        <v>0</v>
      </c>
      <c r="O64" s="630">
        <f t="shared" si="108"/>
        <v>-3050</v>
      </c>
      <c r="P64" s="630">
        <f t="shared" si="108"/>
        <v>-31600</v>
      </c>
      <c r="Q64" s="630">
        <f t="shared" si="108"/>
        <v>-7014.6341463414637</v>
      </c>
      <c r="R64" s="630">
        <f t="shared" si="108"/>
        <v>-7014.6341463414637</v>
      </c>
      <c r="S64" s="630">
        <f t="shared" si="108"/>
        <v>-7014.6341463414637</v>
      </c>
      <c r="T64" s="630">
        <f t="shared" si="108"/>
        <v>-7014.6341463414637</v>
      </c>
      <c r="U64" s="630">
        <f t="shared" si="108"/>
        <v>-7014.6341463414637</v>
      </c>
      <c r="V64" s="630">
        <f t="shared" si="108"/>
        <v>-7014.6341463414637</v>
      </c>
      <c r="W64" s="630">
        <f t="shared" si="108"/>
        <v>-7014.6341463414637</v>
      </c>
      <c r="X64" s="630">
        <f t="shared" si="108"/>
        <v>-7014.6341463414637</v>
      </c>
      <c r="Y64" s="630">
        <f t="shared" si="108"/>
        <v>-7014.6341463414637</v>
      </c>
      <c r="Z64" s="630">
        <f t="shared" si="108"/>
        <v>-7014.6341463414637</v>
      </c>
      <c r="AA64" s="630">
        <f t="shared" si="108"/>
        <v>-7014.6341463414637</v>
      </c>
      <c r="AB64" s="630">
        <f t="shared" si="108"/>
        <v>-7014.6341463414637</v>
      </c>
      <c r="AC64" s="630">
        <f t="shared" si="108"/>
        <v>-7014.6341463414637</v>
      </c>
      <c r="AD64" s="630">
        <f t="shared" si="108"/>
        <v>-7014.6341463414637</v>
      </c>
      <c r="AE64" s="630">
        <f t="shared" si="108"/>
        <v>-7014.6341463414637</v>
      </c>
      <c r="AF64" s="630">
        <f t="shared" si="108"/>
        <v>-7014.6341463414637</v>
      </c>
      <c r="AG64" s="630">
        <f t="shared" si="108"/>
        <v>-7014.6341463414637</v>
      </c>
      <c r="AH64" s="630">
        <f t="shared" si="108"/>
        <v>-7014.6341463414637</v>
      </c>
      <c r="AI64" s="630">
        <f t="shared" si="108"/>
        <v>-7014.6341463414637</v>
      </c>
      <c r="AJ64" s="630">
        <f t="shared" si="108"/>
        <v>-7014.6341463414637</v>
      </c>
      <c r="AK64" s="630">
        <f t="shared" si="108"/>
        <v>-7014.6341463414637</v>
      </c>
      <c r="AL64" s="630">
        <f t="shared" si="108"/>
        <v>-7014.6341463414637</v>
      </c>
      <c r="AM64" s="630">
        <f t="shared" si="108"/>
        <v>-7014.6341463414637</v>
      </c>
      <c r="AN64" s="630">
        <f t="shared" si="108"/>
        <v>-7014.6341463414637</v>
      </c>
      <c r="AO64" s="630">
        <f t="shared" si="108"/>
        <v>-7014.6341463414637</v>
      </c>
      <c r="AP64" s="630">
        <f t="shared" ref="AP64:BU64" si="109">-1*AP63</f>
        <v>-7014.6341463414637</v>
      </c>
      <c r="AQ64" s="630">
        <f t="shared" si="109"/>
        <v>-7014.6341463414637</v>
      </c>
      <c r="AR64" s="630">
        <f t="shared" si="109"/>
        <v>-7014.6341463414637</v>
      </c>
      <c r="AS64" s="630">
        <f t="shared" si="109"/>
        <v>-7014.6341463414637</v>
      </c>
      <c r="AT64" s="630">
        <f t="shared" si="109"/>
        <v>-8847.9674796747968</v>
      </c>
      <c r="AU64" s="630">
        <f t="shared" si="109"/>
        <v>-8847.9674796747968</v>
      </c>
      <c r="AV64" s="630">
        <f t="shared" si="109"/>
        <v>-8847.9674796747968</v>
      </c>
      <c r="AW64" s="630">
        <f t="shared" si="109"/>
        <v>-8847.9674796747968</v>
      </c>
      <c r="AX64" s="630">
        <f t="shared" si="109"/>
        <v>-8847.9674796747968</v>
      </c>
      <c r="AY64" s="630">
        <f t="shared" si="109"/>
        <v>-8847.9674796747968</v>
      </c>
      <c r="AZ64" s="630">
        <f t="shared" si="109"/>
        <v>-8847.9674796747968</v>
      </c>
      <c r="BA64" s="630">
        <f t="shared" si="109"/>
        <v>-8847.9674796747968</v>
      </c>
      <c r="BB64" s="630">
        <f t="shared" si="109"/>
        <v>-8847.9674796747968</v>
      </c>
      <c r="BC64" s="630">
        <f t="shared" si="109"/>
        <v>-8847.9674796747968</v>
      </c>
      <c r="BD64" s="630">
        <f t="shared" si="109"/>
        <v>-8847.9674796747968</v>
      </c>
      <c r="BE64" s="630">
        <f t="shared" si="109"/>
        <v>-9497.9674796747968</v>
      </c>
      <c r="BF64" s="630">
        <f t="shared" si="109"/>
        <v>0</v>
      </c>
      <c r="BG64" s="630">
        <f t="shared" si="109"/>
        <v>0</v>
      </c>
      <c r="BH64" s="630">
        <f t="shared" si="109"/>
        <v>0</v>
      </c>
      <c r="BI64" s="630">
        <f t="shared" si="109"/>
        <v>0</v>
      </c>
      <c r="BJ64" s="630">
        <f t="shared" si="109"/>
        <v>0</v>
      </c>
      <c r="BK64" s="630">
        <f t="shared" si="109"/>
        <v>0</v>
      </c>
      <c r="BL64" s="630">
        <f t="shared" si="109"/>
        <v>0</v>
      </c>
      <c r="BM64" s="630">
        <f t="shared" si="109"/>
        <v>0</v>
      </c>
      <c r="BN64" s="630">
        <f t="shared" si="109"/>
        <v>0</v>
      </c>
      <c r="BO64" s="630">
        <f t="shared" si="109"/>
        <v>0</v>
      </c>
      <c r="BP64" s="630">
        <f t="shared" si="109"/>
        <v>0</v>
      </c>
      <c r="BQ64" s="630">
        <f t="shared" si="109"/>
        <v>0</v>
      </c>
      <c r="BR64" s="630">
        <f t="shared" si="109"/>
        <v>0</v>
      </c>
      <c r="BS64" s="630">
        <f t="shared" si="109"/>
        <v>0</v>
      </c>
      <c r="BT64" s="630">
        <f t="shared" si="109"/>
        <v>0</v>
      </c>
      <c r="BU64" s="630">
        <f t="shared" si="109"/>
        <v>0</v>
      </c>
      <c r="BV64" s="630">
        <f t="shared" ref="BV64:DA64" si="110">-1*BV63</f>
        <v>0</v>
      </c>
      <c r="BW64" s="630">
        <f t="shared" si="110"/>
        <v>0</v>
      </c>
      <c r="BX64" s="630">
        <f t="shared" si="110"/>
        <v>0</v>
      </c>
      <c r="BY64" s="630">
        <f t="shared" si="110"/>
        <v>0</v>
      </c>
      <c r="BZ64" s="630">
        <f t="shared" si="110"/>
        <v>0</v>
      </c>
      <c r="CA64" s="630">
        <f t="shared" si="110"/>
        <v>0</v>
      </c>
      <c r="CB64" s="630">
        <f t="shared" si="110"/>
        <v>0</v>
      </c>
      <c r="CC64" s="630">
        <f t="shared" si="110"/>
        <v>0</v>
      </c>
      <c r="CD64" s="630">
        <f t="shared" si="110"/>
        <v>0</v>
      </c>
      <c r="CE64" s="630">
        <f t="shared" si="110"/>
        <v>0</v>
      </c>
      <c r="CF64" s="630">
        <f t="shared" si="110"/>
        <v>0</v>
      </c>
      <c r="CG64" s="630">
        <f t="shared" si="110"/>
        <v>0</v>
      </c>
      <c r="CH64" s="630">
        <f t="shared" si="110"/>
        <v>0</v>
      </c>
      <c r="CI64" s="630">
        <f t="shared" si="110"/>
        <v>0</v>
      </c>
      <c r="CJ64" s="630">
        <f t="shared" si="110"/>
        <v>0</v>
      </c>
      <c r="CK64" s="630">
        <f t="shared" si="110"/>
        <v>0</v>
      </c>
      <c r="CL64" s="630">
        <f t="shared" si="110"/>
        <v>0</v>
      </c>
      <c r="CM64" s="630">
        <f t="shared" si="110"/>
        <v>0</v>
      </c>
      <c r="CN64" s="630">
        <f t="shared" si="110"/>
        <v>0</v>
      </c>
      <c r="CO64" s="630">
        <f t="shared" si="110"/>
        <v>0</v>
      </c>
      <c r="CP64" s="630">
        <f t="shared" si="110"/>
        <v>0</v>
      </c>
      <c r="CQ64" s="630">
        <f t="shared" si="110"/>
        <v>0</v>
      </c>
      <c r="CR64" s="630">
        <f t="shared" si="110"/>
        <v>0</v>
      </c>
      <c r="CS64" s="630">
        <f t="shared" si="110"/>
        <v>0</v>
      </c>
      <c r="CT64" s="630">
        <f t="shared" si="110"/>
        <v>0</v>
      </c>
      <c r="CU64" s="630">
        <f t="shared" si="110"/>
        <v>0</v>
      </c>
      <c r="CV64" s="630">
        <f t="shared" si="110"/>
        <v>0</v>
      </c>
      <c r="CW64" s="630">
        <f t="shared" si="110"/>
        <v>0</v>
      </c>
      <c r="CX64" s="630">
        <f t="shared" si="110"/>
        <v>0</v>
      </c>
      <c r="CY64" s="630">
        <f t="shared" si="110"/>
        <v>0</v>
      </c>
      <c r="CZ64" s="630">
        <f t="shared" si="110"/>
        <v>0</v>
      </c>
      <c r="DA64" s="630">
        <f t="shared" si="110"/>
        <v>0</v>
      </c>
      <c r="DB64" s="630">
        <f t="shared" ref="DB64:EG64" si="111">-1*DB63</f>
        <v>0</v>
      </c>
      <c r="DC64" s="630">
        <f t="shared" si="111"/>
        <v>0</v>
      </c>
      <c r="DD64" s="630">
        <f t="shared" si="111"/>
        <v>0</v>
      </c>
      <c r="DE64" s="630">
        <f t="shared" si="111"/>
        <v>0</v>
      </c>
      <c r="DF64" s="630">
        <f t="shared" si="111"/>
        <v>0</v>
      </c>
      <c r="DG64" s="630">
        <f t="shared" si="111"/>
        <v>0</v>
      </c>
      <c r="DH64" s="630">
        <f t="shared" si="111"/>
        <v>0</v>
      </c>
      <c r="DI64" s="630">
        <f t="shared" si="111"/>
        <v>0</v>
      </c>
      <c r="DJ64" s="630">
        <f t="shared" si="111"/>
        <v>0</v>
      </c>
      <c r="DK64" s="630">
        <f t="shared" si="111"/>
        <v>0</v>
      </c>
      <c r="DL64" s="630">
        <f t="shared" si="111"/>
        <v>0</v>
      </c>
      <c r="DM64" s="630">
        <f t="shared" si="111"/>
        <v>0</v>
      </c>
      <c r="DN64" s="630">
        <f t="shared" si="111"/>
        <v>0</v>
      </c>
      <c r="DO64" s="630">
        <f t="shared" si="111"/>
        <v>0</v>
      </c>
      <c r="DP64" s="630">
        <f t="shared" si="111"/>
        <v>0</v>
      </c>
      <c r="DQ64" s="630">
        <f t="shared" si="111"/>
        <v>0</v>
      </c>
      <c r="DR64" s="630">
        <f t="shared" si="111"/>
        <v>0</v>
      </c>
      <c r="DS64" s="630">
        <f t="shared" si="111"/>
        <v>0</v>
      </c>
      <c r="DT64" s="630">
        <f t="shared" si="111"/>
        <v>0</v>
      </c>
      <c r="DU64" s="630">
        <f t="shared" si="111"/>
        <v>0</v>
      </c>
      <c r="DV64" s="630">
        <f t="shared" si="111"/>
        <v>0</v>
      </c>
      <c r="DW64" s="630">
        <f t="shared" si="111"/>
        <v>0</v>
      </c>
      <c r="DX64" s="630">
        <f t="shared" si="111"/>
        <v>0</v>
      </c>
      <c r="DY64" s="630">
        <f t="shared" si="111"/>
        <v>0</v>
      </c>
      <c r="DZ64" s="630">
        <f t="shared" si="111"/>
        <v>0</v>
      </c>
      <c r="EA64" s="630">
        <f t="shared" si="111"/>
        <v>0</v>
      </c>
      <c r="EB64" s="630">
        <f t="shared" si="111"/>
        <v>0</v>
      </c>
      <c r="EC64" s="630">
        <f t="shared" si="111"/>
        <v>0</v>
      </c>
      <c r="ED64" s="630">
        <f t="shared" si="111"/>
        <v>0</v>
      </c>
      <c r="EE64" s="630">
        <f t="shared" si="111"/>
        <v>0</v>
      </c>
      <c r="EF64" s="630">
        <f t="shared" si="111"/>
        <v>0</v>
      </c>
      <c r="EG64" s="630">
        <f t="shared" si="111"/>
        <v>0</v>
      </c>
      <c r="EH64" s="630">
        <f t="shared" ref="EH64:FM64" si="112">-1*EH63</f>
        <v>0</v>
      </c>
      <c r="EI64" s="630">
        <f t="shared" si="112"/>
        <v>0</v>
      </c>
      <c r="EJ64" s="630">
        <f t="shared" si="112"/>
        <v>0</v>
      </c>
      <c r="EK64" s="630">
        <f t="shared" si="112"/>
        <v>0</v>
      </c>
      <c r="EL64" s="630">
        <f t="shared" si="112"/>
        <v>0</v>
      </c>
      <c r="EM64" s="630">
        <f t="shared" si="112"/>
        <v>0</v>
      </c>
      <c r="EN64" s="630">
        <f t="shared" si="112"/>
        <v>0</v>
      </c>
      <c r="EO64" s="630">
        <f t="shared" si="112"/>
        <v>0</v>
      </c>
      <c r="EP64" s="630">
        <f t="shared" si="112"/>
        <v>0</v>
      </c>
      <c r="EQ64" s="630">
        <f t="shared" si="112"/>
        <v>0</v>
      </c>
      <c r="ER64" s="630">
        <f t="shared" si="112"/>
        <v>0</v>
      </c>
      <c r="ES64" s="630">
        <f t="shared" si="112"/>
        <v>0</v>
      </c>
      <c r="ET64" s="630">
        <f t="shared" si="112"/>
        <v>0</v>
      </c>
      <c r="EU64" s="630">
        <f t="shared" si="112"/>
        <v>0</v>
      </c>
      <c r="EV64" s="630">
        <f t="shared" si="112"/>
        <v>0</v>
      </c>
      <c r="EW64" s="630">
        <f t="shared" si="112"/>
        <v>0</v>
      </c>
      <c r="EX64" s="630">
        <f t="shared" si="112"/>
        <v>0</v>
      </c>
      <c r="EY64" s="630">
        <f t="shared" si="112"/>
        <v>0</v>
      </c>
      <c r="EZ64" s="630">
        <f t="shared" si="112"/>
        <v>0</v>
      </c>
      <c r="FA64" s="630">
        <f t="shared" si="112"/>
        <v>0</v>
      </c>
      <c r="FB64" s="630">
        <f t="shared" si="112"/>
        <v>0</v>
      </c>
      <c r="FC64" s="630">
        <f t="shared" si="112"/>
        <v>0</v>
      </c>
      <c r="FD64" s="630">
        <f t="shared" si="112"/>
        <v>0</v>
      </c>
      <c r="FE64" s="630">
        <f t="shared" si="112"/>
        <v>0</v>
      </c>
      <c r="FF64" s="630">
        <f t="shared" si="112"/>
        <v>0</v>
      </c>
      <c r="FG64" s="630">
        <f t="shared" si="112"/>
        <v>0</v>
      </c>
      <c r="FH64" s="630">
        <f t="shared" si="112"/>
        <v>0</v>
      </c>
      <c r="FI64" s="630">
        <f t="shared" si="112"/>
        <v>0</v>
      </c>
      <c r="FJ64" s="630">
        <f t="shared" si="112"/>
        <v>0</v>
      </c>
      <c r="FK64" s="630">
        <f t="shared" si="112"/>
        <v>0</v>
      </c>
      <c r="FL64" s="630">
        <f t="shared" si="112"/>
        <v>0</v>
      </c>
      <c r="FM64" s="630">
        <f t="shared" si="112"/>
        <v>0</v>
      </c>
      <c r="FN64" s="630">
        <f t="shared" ref="FN64:GS64" si="113">-1*FN63</f>
        <v>0</v>
      </c>
      <c r="FO64" s="630">
        <f t="shared" si="113"/>
        <v>0</v>
      </c>
      <c r="FP64" s="630">
        <f t="shared" si="113"/>
        <v>0</v>
      </c>
      <c r="FQ64" s="630">
        <f t="shared" si="113"/>
        <v>0</v>
      </c>
      <c r="FR64" s="630">
        <f t="shared" si="113"/>
        <v>0</v>
      </c>
      <c r="FS64" s="630">
        <f t="shared" si="113"/>
        <v>0</v>
      </c>
      <c r="FT64" s="630">
        <f t="shared" si="113"/>
        <v>0</v>
      </c>
      <c r="FU64" s="630">
        <f t="shared" si="113"/>
        <v>0</v>
      </c>
      <c r="FV64" s="630">
        <f t="shared" si="113"/>
        <v>0</v>
      </c>
      <c r="FW64" s="630">
        <f t="shared" si="113"/>
        <v>0</v>
      </c>
      <c r="FX64" s="630">
        <f t="shared" si="113"/>
        <v>0</v>
      </c>
      <c r="FY64" s="630">
        <f t="shared" si="113"/>
        <v>0</v>
      </c>
      <c r="FZ64" s="630">
        <f t="shared" si="113"/>
        <v>0</v>
      </c>
      <c r="GA64" s="630">
        <f t="shared" si="113"/>
        <v>0</v>
      </c>
      <c r="GB64" s="630">
        <f t="shared" si="113"/>
        <v>0</v>
      </c>
      <c r="GC64" s="630">
        <f t="shared" si="113"/>
        <v>0</v>
      </c>
      <c r="GD64" s="630">
        <f t="shared" si="113"/>
        <v>0</v>
      </c>
      <c r="GE64" s="630">
        <f t="shared" si="113"/>
        <v>0</v>
      </c>
      <c r="GF64" s="630">
        <f t="shared" si="113"/>
        <v>0</v>
      </c>
      <c r="GG64" s="630">
        <f t="shared" si="113"/>
        <v>0</v>
      </c>
      <c r="GH64" s="630">
        <f t="shared" si="113"/>
        <v>0</v>
      </c>
      <c r="GI64" s="630">
        <f t="shared" si="113"/>
        <v>0</v>
      </c>
      <c r="GJ64" s="630">
        <f t="shared" si="113"/>
        <v>0</v>
      </c>
    </row>
    <row r="65" spans="1:192" outlineLevel="1" x14ac:dyDescent="0.35"/>
    <row r="66" spans="1:192" s="523" customFormat="1" outlineLevel="1" x14ac:dyDescent="0.35">
      <c r="A66" s="547"/>
      <c r="B66" s="547"/>
      <c r="C66" s="548"/>
      <c r="D66" s="549"/>
      <c r="E66" s="565" t="str">
        <f t="shared" ref="E66:AJ66" si="114" xml:space="preserve"> E$63</f>
        <v>Construction costs POS</v>
      </c>
      <c r="F66" s="565">
        <f t="shared" si="114"/>
        <v>0</v>
      </c>
      <c r="G66" s="565" t="str">
        <f t="shared" si="114"/>
        <v>$ 000s</v>
      </c>
      <c r="H66" s="565">
        <f t="shared" si="114"/>
        <v>344899.99999999994</v>
      </c>
      <c r="I66" s="565">
        <f t="shared" si="114"/>
        <v>0</v>
      </c>
      <c r="J66" s="565">
        <f t="shared" si="114"/>
        <v>0</v>
      </c>
      <c r="K66" s="565">
        <f t="shared" si="114"/>
        <v>0</v>
      </c>
      <c r="L66" s="565">
        <f t="shared" si="114"/>
        <v>0</v>
      </c>
      <c r="M66" s="565">
        <f t="shared" si="114"/>
        <v>0</v>
      </c>
      <c r="N66" s="565">
        <f t="shared" si="114"/>
        <v>0</v>
      </c>
      <c r="O66" s="565">
        <f t="shared" si="114"/>
        <v>3050</v>
      </c>
      <c r="P66" s="565">
        <f t="shared" si="114"/>
        <v>31600</v>
      </c>
      <c r="Q66" s="565">
        <f t="shared" si="114"/>
        <v>7014.6341463414637</v>
      </c>
      <c r="R66" s="565">
        <f t="shared" si="114"/>
        <v>7014.6341463414637</v>
      </c>
      <c r="S66" s="565">
        <f t="shared" si="114"/>
        <v>7014.6341463414637</v>
      </c>
      <c r="T66" s="565">
        <f t="shared" si="114"/>
        <v>7014.6341463414637</v>
      </c>
      <c r="U66" s="565">
        <f t="shared" si="114"/>
        <v>7014.6341463414637</v>
      </c>
      <c r="V66" s="565">
        <f t="shared" si="114"/>
        <v>7014.6341463414637</v>
      </c>
      <c r="W66" s="565">
        <f t="shared" si="114"/>
        <v>7014.6341463414637</v>
      </c>
      <c r="X66" s="565">
        <f t="shared" si="114"/>
        <v>7014.6341463414637</v>
      </c>
      <c r="Y66" s="565">
        <f t="shared" si="114"/>
        <v>7014.6341463414637</v>
      </c>
      <c r="Z66" s="565">
        <f t="shared" si="114"/>
        <v>7014.6341463414637</v>
      </c>
      <c r="AA66" s="565">
        <f t="shared" si="114"/>
        <v>7014.6341463414637</v>
      </c>
      <c r="AB66" s="565">
        <f t="shared" si="114"/>
        <v>7014.6341463414637</v>
      </c>
      <c r="AC66" s="565">
        <f t="shared" si="114"/>
        <v>7014.6341463414637</v>
      </c>
      <c r="AD66" s="565">
        <f t="shared" si="114"/>
        <v>7014.6341463414637</v>
      </c>
      <c r="AE66" s="565">
        <f t="shared" si="114"/>
        <v>7014.6341463414637</v>
      </c>
      <c r="AF66" s="565">
        <f t="shared" si="114"/>
        <v>7014.6341463414637</v>
      </c>
      <c r="AG66" s="565">
        <f t="shared" si="114"/>
        <v>7014.6341463414637</v>
      </c>
      <c r="AH66" s="565">
        <f t="shared" si="114"/>
        <v>7014.6341463414637</v>
      </c>
      <c r="AI66" s="565">
        <f t="shared" si="114"/>
        <v>7014.6341463414637</v>
      </c>
      <c r="AJ66" s="565">
        <f t="shared" si="114"/>
        <v>7014.6341463414637</v>
      </c>
      <c r="AK66" s="565">
        <f t="shared" ref="AK66:BP66" si="115" xml:space="preserve"> AK$63</f>
        <v>7014.6341463414637</v>
      </c>
      <c r="AL66" s="565">
        <f t="shared" si="115"/>
        <v>7014.6341463414637</v>
      </c>
      <c r="AM66" s="565">
        <f t="shared" si="115"/>
        <v>7014.6341463414637</v>
      </c>
      <c r="AN66" s="565">
        <f t="shared" si="115"/>
        <v>7014.6341463414637</v>
      </c>
      <c r="AO66" s="565">
        <f t="shared" si="115"/>
        <v>7014.6341463414637</v>
      </c>
      <c r="AP66" s="565">
        <f t="shared" si="115"/>
        <v>7014.6341463414637</v>
      </c>
      <c r="AQ66" s="565">
        <f t="shared" si="115"/>
        <v>7014.6341463414637</v>
      </c>
      <c r="AR66" s="565">
        <f t="shared" si="115"/>
        <v>7014.6341463414637</v>
      </c>
      <c r="AS66" s="565">
        <f t="shared" si="115"/>
        <v>7014.6341463414637</v>
      </c>
      <c r="AT66" s="565">
        <f t="shared" si="115"/>
        <v>8847.9674796747968</v>
      </c>
      <c r="AU66" s="565">
        <f t="shared" si="115"/>
        <v>8847.9674796747968</v>
      </c>
      <c r="AV66" s="565">
        <f t="shared" si="115"/>
        <v>8847.9674796747968</v>
      </c>
      <c r="AW66" s="565">
        <f t="shared" si="115"/>
        <v>8847.9674796747968</v>
      </c>
      <c r="AX66" s="565">
        <f t="shared" si="115"/>
        <v>8847.9674796747968</v>
      </c>
      <c r="AY66" s="565">
        <f t="shared" si="115"/>
        <v>8847.9674796747968</v>
      </c>
      <c r="AZ66" s="565">
        <f t="shared" si="115"/>
        <v>8847.9674796747968</v>
      </c>
      <c r="BA66" s="565">
        <f t="shared" si="115"/>
        <v>8847.9674796747968</v>
      </c>
      <c r="BB66" s="565">
        <f t="shared" si="115"/>
        <v>8847.9674796747968</v>
      </c>
      <c r="BC66" s="565">
        <f t="shared" si="115"/>
        <v>8847.9674796747968</v>
      </c>
      <c r="BD66" s="565">
        <f t="shared" si="115"/>
        <v>8847.9674796747968</v>
      </c>
      <c r="BE66" s="565">
        <f t="shared" si="115"/>
        <v>9497.9674796747968</v>
      </c>
      <c r="BF66" s="565">
        <f t="shared" si="115"/>
        <v>0</v>
      </c>
      <c r="BG66" s="565">
        <f t="shared" si="115"/>
        <v>0</v>
      </c>
      <c r="BH66" s="565">
        <f t="shared" si="115"/>
        <v>0</v>
      </c>
      <c r="BI66" s="565">
        <f t="shared" si="115"/>
        <v>0</v>
      </c>
      <c r="BJ66" s="565">
        <f t="shared" si="115"/>
        <v>0</v>
      </c>
      <c r="BK66" s="565">
        <f t="shared" si="115"/>
        <v>0</v>
      </c>
      <c r="BL66" s="565">
        <f t="shared" si="115"/>
        <v>0</v>
      </c>
      <c r="BM66" s="565">
        <f t="shared" si="115"/>
        <v>0</v>
      </c>
      <c r="BN66" s="565">
        <f t="shared" si="115"/>
        <v>0</v>
      </c>
      <c r="BO66" s="565">
        <f t="shared" si="115"/>
        <v>0</v>
      </c>
      <c r="BP66" s="565">
        <f t="shared" si="115"/>
        <v>0</v>
      </c>
      <c r="BQ66" s="565">
        <f t="shared" ref="BQ66:CV66" si="116" xml:space="preserve"> BQ$63</f>
        <v>0</v>
      </c>
      <c r="BR66" s="565">
        <f t="shared" si="116"/>
        <v>0</v>
      </c>
      <c r="BS66" s="565">
        <f t="shared" si="116"/>
        <v>0</v>
      </c>
      <c r="BT66" s="565">
        <f t="shared" si="116"/>
        <v>0</v>
      </c>
      <c r="BU66" s="565">
        <f t="shared" si="116"/>
        <v>0</v>
      </c>
      <c r="BV66" s="565">
        <f t="shared" si="116"/>
        <v>0</v>
      </c>
      <c r="BW66" s="565">
        <f t="shared" si="116"/>
        <v>0</v>
      </c>
      <c r="BX66" s="565">
        <f t="shared" si="116"/>
        <v>0</v>
      </c>
      <c r="BY66" s="565">
        <f t="shared" si="116"/>
        <v>0</v>
      </c>
      <c r="BZ66" s="565">
        <f t="shared" si="116"/>
        <v>0</v>
      </c>
      <c r="CA66" s="565">
        <f t="shared" si="116"/>
        <v>0</v>
      </c>
      <c r="CB66" s="565">
        <f t="shared" si="116"/>
        <v>0</v>
      </c>
      <c r="CC66" s="565">
        <f t="shared" si="116"/>
        <v>0</v>
      </c>
      <c r="CD66" s="565">
        <f t="shared" si="116"/>
        <v>0</v>
      </c>
      <c r="CE66" s="565">
        <f t="shared" si="116"/>
        <v>0</v>
      </c>
      <c r="CF66" s="565">
        <f t="shared" si="116"/>
        <v>0</v>
      </c>
      <c r="CG66" s="565">
        <f t="shared" si="116"/>
        <v>0</v>
      </c>
      <c r="CH66" s="565">
        <f t="shared" si="116"/>
        <v>0</v>
      </c>
      <c r="CI66" s="565">
        <f t="shared" si="116"/>
        <v>0</v>
      </c>
      <c r="CJ66" s="565">
        <f t="shared" si="116"/>
        <v>0</v>
      </c>
      <c r="CK66" s="565">
        <f t="shared" si="116"/>
        <v>0</v>
      </c>
      <c r="CL66" s="565">
        <f t="shared" si="116"/>
        <v>0</v>
      </c>
      <c r="CM66" s="565">
        <f t="shared" si="116"/>
        <v>0</v>
      </c>
      <c r="CN66" s="565">
        <f t="shared" si="116"/>
        <v>0</v>
      </c>
      <c r="CO66" s="565">
        <f t="shared" si="116"/>
        <v>0</v>
      </c>
      <c r="CP66" s="565">
        <f t="shared" si="116"/>
        <v>0</v>
      </c>
      <c r="CQ66" s="565">
        <f t="shared" si="116"/>
        <v>0</v>
      </c>
      <c r="CR66" s="565">
        <f t="shared" si="116"/>
        <v>0</v>
      </c>
      <c r="CS66" s="565">
        <f t="shared" si="116"/>
        <v>0</v>
      </c>
      <c r="CT66" s="565">
        <f t="shared" si="116"/>
        <v>0</v>
      </c>
      <c r="CU66" s="565">
        <f t="shared" si="116"/>
        <v>0</v>
      </c>
      <c r="CV66" s="565">
        <f t="shared" si="116"/>
        <v>0</v>
      </c>
      <c r="CW66" s="565">
        <f t="shared" ref="CW66:EB66" si="117" xml:space="preserve"> CW$63</f>
        <v>0</v>
      </c>
      <c r="CX66" s="565">
        <f t="shared" si="117"/>
        <v>0</v>
      </c>
      <c r="CY66" s="565">
        <f t="shared" si="117"/>
        <v>0</v>
      </c>
      <c r="CZ66" s="565">
        <f t="shared" si="117"/>
        <v>0</v>
      </c>
      <c r="DA66" s="565">
        <f t="shared" si="117"/>
        <v>0</v>
      </c>
      <c r="DB66" s="565">
        <f t="shared" si="117"/>
        <v>0</v>
      </c>
      <c r="DC66" s="565">
        <f t="shared" si="117"/>
        <v>0</v>
      </c>
      <c r="DD66" s="565">
        <f t="shared" si="117"/>
        <v>0</v>
      </c>
      <c r="DE66" s="565">
        <f t="shared" si="117"/>
        <v>0</v>
      </c>
      <c r="DF66" s="565">
        <f t="shared" si="117"/>
        <v>0</v>
      </c>
      <c r="DG66" s="565">
        <f t="shared" si="117"/>
        <v>0</v>
      </c>
      <c r="DH66" s="565">
        <f t="shared" si="117"/>
        <v>0</v>
      </c>
      <c r="DI66" s="565">
        <f t="shared" si="117"/>
        <v>0</v>
      </c>
      <c r="DJ66" s="565">
        <f t="shared" si="117"/>
        <v>0</v>
      </c>
      <c r="DK66" s="565">
        <f t="shared" si="117"/>
        <v>0</v>
      </c>
      <c r="DL66" s="565">
        <f t="shared" si="117"/>
        <v>0</v>
      </c>
      <c r="DM66" s="565">
        <f t="shared" si="117"/>
        <v>0</v>
      </c>
      <c r="DN66" s="565">
        <f t="shared" si="117"/>
        <v>0</v>
      </c>
      <c r="DO66" s="565">
        <f t="shared" si="117"/>
        <v>0</v>
      </c>
      <c r="DP66" s="565">
        <f t="shared" si="117"/>
        <v>0</v>
      </c>
      <c r="DQ66" s="565">
        <f t="shared" si="117"/>
        <v>0</v>
      </c>
      <c r="DR66" s="565">
        <f t="shared" si="117"/>
        <v>0</v>
      </c>
      <c r="DS66" s="565">
        <f t="shared" si="117"/>
        <v>0</v>
      </c>
      <c r="DT66" s="565">
        <f t="shared" si="117"/>
        <v>0</v>
      </c>
      <c r="DU66" s="565">
        <f t="shared" si="117"/>
        <v>0</v>
      </c>
      <c r="DV66" s="565">
        <f t="shared" si="117"/>
        <v>0</v>
      </c>
      <c r="DW66" s="565">
        <f t="shared" si="117"/>
        <v>0</v>
      </c>
      <c r="DX66" s="565">
        <f t="shared" si="117"/>
        <v>0</v>
      </c>
      <c r="DY66" s="565">
        <f t="shared" si="117"/>
        <v>0</v>
      </c>
      <c r="DZ66" s="565">
        <f t="shared" si="117"/>
        <v>0</v>
      </c>
      <c r="EA66" s="565">
        <f t="shared" si="117"/>
        <v>0</v>
      </c>
      <c r="EB66" s="565">
        <f t="shared" si="117"/>
        <v>0</v>
      </c>
      <c r="EC66" s="565">
        <f t="shared" ref="EC66:FH66" si="118" xml:space="preserve"> EC$63</f>
        <v>0</v>
      </c>
      <c r="ED66" s="565">
        <f t="shared" si="118"/>
        <v>0</v>
      </c>
      <c r="EE66" s="565">
        <f t="shared" si="118"/>
        <v>0</v>
      </c>
      <c r="EF66" s="565">
        <f t="shared" si="118"/>
        <v>0</v>
      </c>
      <c r="EG66" s="565">
        <f t="shared" si="118"/>
        <v>0</v>
      </c>
      <c r="EH66" s="565">
        <f t="shared" si="118"/>
        <v>0</v>
      </c>
      <c r="EI66" s="565">
        <f t="shared" si="118"/>
        <v>0</v>
      </c>
      <c r="EJ66" s="565">
        <f t="shared" si="118"/>
        <v>0</v>
      </c>
      <c r="EK66" s="565">
        <f t="shared" si="118"/>
        <v>0</v>
      </c>
      <c r="EL66" s="565">
        <f t="shared" si="118"/>
        <v>0</v>
      </c>
      <c r="EM66" s="565">
        <f t="shared" si="118"/>
        <v>0</v>
      </c>
      <c r="EN66" s="565">
        <f t="shared" si="118"/>
        <v>0</v>
      </c>
      <c r="EO66" s="565">
        <f t="shared" si="118"/>
        <v>0</v>
      </c>
      <c r="EP66" s="565">
        <f t="shared" si="118"/>
        <v>0</v>
      </c>
      <c r="EQ66" s="565">
        <f t="shared" si="118"/>
        <v>0</v>
      </c>
      <c r="ER66" s="565">
        <f t="shared" si="118"/>
        <v>0</v>
      </c>
      <c r="ES66" s="565">
        <f t="shared" si="118"/>
        <v>0</v>
      </c>
      <c r="ET66" s="565">
        <f t="shared" si="118"/>
        <v>0</v>
      </c>
      <c r="EU66" s="565">
        <f t="shared" si="118"/>
        <v>0</v>
      </c>
      <c r="EV66" s="565">
        <f t="shared" si="118"/>
        <v>0</v>
      </c>
      <c r="EW66" s="565">
        <f t="shared" si="118"/>
        <v>0</v>
      </c>
      <c r="EX66" s="565">
        <f t="shared" si="118"/>
        <v>0</v>
      </c>
      <c r="EY66" s="565">
        <f t="shared" si="118"/>
        <v>0</v>
      </c>
      <c r="EZ66" s="565">
        <f t="shared" si="118"/>
        <v>0</v>
      </c>
      <c r="FA66" s="565">
        <f t="shared" si="118"/>
        <v>0</v>
      </c>
      <c r="FB66" s="565">
        <f t="shared" si="118"/>
        <v>0</v>
      </c>
      <c r="FC66" s="565">
        <f t="shared" si="118"/>
        <v>0</v>
      </c>
      <c r="FD66" s="565">
        <f t="shared" si="118"/>
        <v>0</v>
      </c>
      <c r="FE66" s="565">
        <f t="shared" si="118"/>
        <v>0</v>
      </c>
      <c r="FF66" s="565">
        <f t="shared" si="118"/>
        <v>0</v>
      </c>
      <c r="FG66" s="565">
        <f t="shared" si="118"/>
        <v>0</v>
      </c>
      <c r="FH66" s="565">
        <f t="shared" si="118"/>
        <v>0</v>
      </c>
      <c r="FI66" s="565">
        <f t="shared" ref="FI66:GJ66" si="119" xml:space="preserve"> FI$63</f>
        <v>0</v>
      </c>
      <c r="FJ66" s="565">
        <f t="shared" si="119"/>
        <v>0</v>
      </c>
      <c r="FK66" s="565">
        <f t="shared" si="119"/>
        <v>0</v>
      </c>
      <c r="FL66" s="565">
        <f t="shared" si="119"/>
        <v>0</v>
      </c>
      <c r="FM66" s="565">
        <f t="shared" si="119"/>
        <v>0</v>
      </c>
      <c r="FN66" s="565">
        <f t="shared" si="119"/>
        <v>0</v>
      </c>
      <c r="FO66" s="565">
        <f t="shared" si="119"/>
        <v>0</v>
      </c>
      <c r="FP66" s="565">
        <f t="shared" si="119"/>
        <v>0</v>
      </c>
      <c r="FQ66" s="565">
        <f t="shared" si="119"/>
        <v>0</v>
      </c>
      <c r="FR66" s="565">
        <f t="shared" si="119"/>
        <v>0</v>
      </c>
      <c r="FS66" s="565">
        <f t="shared" si="119"/>
        <v>0</v>
      </c>
      <c r="FT66" s="565">
        <f t="shared" si="119"/>
        <v>0</v>
      </c>
      <c r="FU66" s="565">
        <f t="shared" si="119"/>
        <v>0</v>
      </c>
      <c r="FV66" s="565">
        <f t="shared" si="119"/>
        <v>0</v>
      </c>
      <c r="FW66" s="565">
        <f t="shared" si="119"/>
        <v>0</v>
      </c>
      <c r="FX66" s="565">
        <f t="shared" si="119"/>
        <v>0</v>
      </c>
      <c r="FY66" s="565">
        <f t="shared" si="119"/>
        <v>0</v>
      </c>
      <c r="FZ66" s="565">
        <f t="shared" si="119"/>
        <v>0</v>
      </c>
      <c r="GA66" s="565">
        <f t="shared" si="119"/>
        <v>0</v>
      </c>
      <c r="GB66" s="565">
        <f t="shared" si="119"/>
        <v>0</v>
      </c>
      <c r="GC66" s="565">
        <f t="shared" si="119"/>
        <v>0</v>
      </c>
      <c r="GD66" s="565">
        <f t="shared" si="119"/>
        <v>0</v>
      </c>
      <c r="GE66" s="565">
        <f t="shared" si="119"/>
        <v>0</v>
      </c>
      <c r="GF66" s="565">
        <f t="shared" si="119"/>
        <v>0</v>
      </c>
      <c r="GG66" s="565">
        <f t="shared" si="119"/>
        <v>0</v>
      </c>
      <c r="GH66" s="565">
        <f t="shared" si="119"/>
        <v>0</v>
      </c>
      <c r="GI66" s="565">
        <f t="shared" si="119"/>
        <v>0</v>
      </c>
      <c r="GJ66" s="565">
        <f t="shared" si="119"/>
        <v>0</v>
      </c>
    </row>
    <row r="67" spans="1:192" s="159" customFormat="1" outlineLevel="1" x14ac:dyDescent="0.35">
      <c r="A67" s="125"/>
      <c r="B67" s="125"/>
      <c r="C67" s="126"/>
      <c r="D67" s="127"/>
      <c r="E67" s="158" t="s">
        <v>937</v>
      </c>
      <c r="F67" s="158">
        <f xml:space="preserve"> SUM(J66:GJ66)</f>
        <v>344899.99999999994</v>
      </c>
      <c r="G67" s="158" t="s">
        <v>101</v>
      </c>
      <c r="H67" s="158"/>
      <c r="I67" s="12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  <c r="AZ67" s="158"/>
      <c r="BA67" s="158"/>
      <c r="BB67" s="158"/>
      <c r="BC67" s="158"/>
      <c r="BD67" s="158"/>
      <c r="BE67" s="158"/>
      <c r="BF67" s="158"/>
      <c r="BG67" s="158"/>
      <c r="BH67" s="158"/>
      <c r="BI67" s="158"/>
      <c r="BJ67" s="158"/>
      <c r="BK67" s="158"/>
      <c r="BL67" s="158"/>
      <c r="BM67" s="158"/>
      <c r="BN67" s="158"/>
      <c r="BO67" s="158"/>
      <c r="BP67" s="158"/>
      <c r="BQ67" s="158"/>
      <c r="BR67" s="158"/>
      <c r="BS67" s="158"/>
      <c r="BT67" s="158"/>
      <c r="BU67" s="158"/>
      <c r="BV67" s="158"/>
      <c r="BW67" s="158"/>
      <c r="BX67" s="158"/>
      <c r="BY67" s="158"/>
      <c r="BZ67" s="158"/>
      <c r="CA67" s="158"/>
      <c r="CB67" s="158"/>
      <c r="CC67" s="158"/>
      <c r="CD67" s="158"/>
      <c r="CE67" s="158"/>
      <c r="CF67" s="158"/>
      <c r="CG67" s="158"/>
      <c r="CH67" s="158"/>
      <c r="CI67" s="158"/>
      <c r="CJ67" s="158"/>
      <c r="CK67" s="158"/>
      <c r="CL67" s="158"/>
      <c r="CM67" s="158"/>
      <c r="CN67" s="158"/>
      <c r="CO67" s="158"/>
      <c r="CP67" s="158"/>
      <c r="CQ67" s="158"/>
      <c r="CR67" s="158"/>
      <c r="CS67" s="158"/>
      <c r="CT67" s="158"/>
      <c r="CU67" s="158"/>
      <c r="CV67" s="158"/>
      <c r="CW67" s="158"/>
      <c r="CX67" s="158"/>
      <c r="CY67" s="158"/>
      <c r="CZ67" s="158"/>
      <c r="DA67" s="158"/>
      <c r="DB67" s="158"/>
      <c r="DC67" s="158"/>
      <c r="DD67" s="158"/>
      <c r="DE67" s="158"/>
      <c r="DF67" s="158"/>
      <c r="DG67" s="158"/>
      <c r="DH67" s="158"/>
      <c r="DI67" s="158"/>
      <c r="DJ67" s="158"/>
      <c r="DK67" s="158"/>
      <c r="DL67" s="158"/>
      <c r="DM67" s="158"/>
      <c r="DN67" s="158"/>
      <c r="DO67" s="158"/>
      <c r="DP67" s="158"/>
      <c r="DQ67" s="158"/>
      <c r="DR67" s="158"/>
      <c r="DS67" s="158"/>
      <c r="DT67" s="158"/>
      <c r="DU67" s="158"/>
      <c r="DV67" s="158"/>
      <c r="DW67" s="158"/>
      <c r="DX67" s="158"/>
      <c r="DY67" s="158"/>
      <c r="DZ67" s="158"/>
      <c r="EA67" s="158"/>
      <c r="EB67" s="158"/>
      <c r="EC67" s="158"/>
      <c r="ED67" s="158"/>
      <c r="EE67" s="158"/>
      <c r="EF67" s="158"/>
      <c r="EG67" s="158"/>
      <c r="EH67" s="158"/>
      <c r="EI67" s="158"/>
      <c r="EJ67" s="158"/>
      <c r="EK67" s="158"/>
      <c r="EL67" s="158"/>
      <c r="EM67" s="158"/>
      <c r="EN67" s="158"/>
      <c r="EO67" s="158"/>
      <c r="EP67" s="158"/>
      <c r="EQ67" s="158"/>
      <c r="ER67" s="158"/>
      <c r="ES67" s="158"/>
      <c r="ET67" s="158"/>
      <c r="EU67" s="158"/>
      <c r="EV67" s="158"/>
      <c r="EW67" s="158"/>
      <c r="EX67" s="158"/>
      <c r="EY67" s="158"/>
      <c r="EZ67" s="158"/>
      <c r="FA67" s="158"/>
      <c r="FB67" s="158"/>
      <c r="FC67" s="158"/>
      <c r="FD67" s="158"/>
      <c r="FE67" s="158"/>
      <c r="FF67" s="158"/>
      <c r="FG67" s="158"/>
      <c r="FH67" s="158"/>
      <c r="FI67" s="158"/>
      <c r="FJ67" s="158"/>
      <c r="FK67" s="158"/>
      <c r="FL67" s="158"/>
      <c r="FM67" s="158"/>
      <c r="FN67" s="158"/>
      <c r="FO67" s="158"/>
      <c r="FP67" s="158"/>
      <c r="FQ67" s="158"/>
      <c r="FR67" s="158"/>
      <c r="FS67" s="158"/>
      <c r="FT67" s="158"/>
      <c r="FU67" s="158"/>
      <c r="FV67" s="158"/>
      <c r="FW67" s="158"/>
      <c r="FX67" s="158"/>
      <c r="FY67" s="158"/>
      <c r="FZ67" s="158"/>
      <c r="GA67" s="158"/>
      <c r="GB67" s="158"/>
      <c r="GC67" s="158"/>
      <c r="GD67" s="158"/>
      <c r="GE67" s="158"/>
      <c r="GF67" s="158"/>
      <c r="GG67" s="158"/>
      <c r="GH67" s="158"/>
      <c r="GI67" s="158"/>
      <c r="GJ67" s="158"/>
    </row>
    <row r="68" spans="1:192" outlineLevel="1" x14ac:dyDescent="0.35"/>
    <row r="70" spans="1:192" x14ac:dyDescent="0.35">
      <c r="A70" s="13" t="s">
        <v>61</v>
      </c>
    </row>
  </sheetData>
  <conditionalFormatting sqref="J3:GJ3">
    <cfRule type="cellIs" dxfId="166" priority="8" stopIfTrue="1" operator="equal">
      <formula>"Construction"</formula>
    </cfRule>
    <cfRule type="cellIs" dxfId="165" priority="9" stopIfTrue="1" operator="equal">
      <formula>"Operations"</formula>
    </cfRule>
  </conditionalFormatting>
  <conditionalFormatting sqref="J3:GJ3">
    <cfRule type="cellIs" dxfId="164" priority="7" operator="equal">
      <formula>"Fin Close"</formula>
    </cfRule>
  </conditionalFormatting>
  <conditionalFormatting sqref="J3:GJ3">
    <cfRule type="cellIs" dxfId="163" priority="5" operator="equal">
      <formula>"PPA ext."</formula>
    </cfRule>
    <cfRule type="cellIs" dxfId="162" priority="6" operator="equal">
      <formula>"Delay"</formula>
    </cfRule>
  </conditionalFormatting>
  <conditionalFormatting sqref="F2:F4">
    <cfRule type="cellIs" dxfId="161" priority="1" stopIfTrue="1" operator="notEqual">
      <formula>0</formula>
    </cfRule>
    <cfRule type="cellIs" dxfId="160" priority="2" stopIfTrue="1" operator="equal">
      <formula>""</formula>
    </cfRule>
  </conditionalFormatting>
  <conditionalFormatting sqref="F2:F4">
    <cfRule type="cellIs" dxfId="159" priority="3" stopIfTrue="1" operator="notEqual">
      <formula>0</formula>
    </cfRule>
    <cfRule type="cellIs" dxfId="158" priority="4" stopIfTrue="1" operator="equal">
      <formula>""</formula>
    </cfRule>
  </conditionalFormatting>
  <dataValidations count="1">
    <dataValidation allowBlank="1" showInputMessage="1" showErrorMessage="1" sqref="E9:H9 E13:H13 E20:H20 E26:H26 E31:H31 E36:H36 E41:H41" xr:uid="{A8B4DDD1-838D-475E-8729-A579030DBACF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597DB-6480-4159-AD30-10E059D463FB}">
  <sheetPr codeName="Sheet27">
    <outlinePr summaryBelow="0" summaryRight="0"/>
  </sheetPr>
  <dimension ref="A1:GJ153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 activeCell="E11" sqref="E11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Fin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198"/>
      <c r="B7" s="198"/>
      <c r="C7" s="199"/>
      <c r="D7" s="200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x14ac:dyDescent="0.35">
      <c r="A8" s="198"/>
      <c r="B8" s="198"/>
      <c r="C8" s="199"/>
      <c r="D8" s="200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x14ac:dyDescent="0.35">
      <c r="A9" s="13" t="s">
        <v>186</v>
      </c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197"/>
      <c r="AG9" s="197"/>
      <c r="AH9" s="197"/>
      <c r="AI9" s="197"/>
      <c r="AJ9" s="197"/>
      <c r="AK9" s="197"/>
      <c r="AL9" s="197"/>
      <c r="AM9" s="197"/>
      <c r="AN9" s="197"/>
      <c r="AO9" s="197"/>
      <c r="AP9" s="197"/>
      <c r="AQ9" s="197"/>
      <c r="AR9" s="197"/>
      <c r="AS9" s="197"/>
      <c r="AT9" s="197"/>
      <c r="AU9" s="197"/>
      <c r="AV9" s="197"/>
      <c r="AW9" s="197"/>
      <c r="AX9" s="197"/>
      <c r="AY9" s="197"/>
      <c r="AZ9" s="197"/>
      <c r="BA9" s="197"/>
      <c r="BB9" s="197"/>
      <c r="BC9" s="197"/>
      <c r="BD9" s="197"/>
      <c r="BE9" s="197"/>
      <c r="BF9" s="197"/>
      <c r="BG9" s="197"/>
      <c r="BH9" s="197"/>
      <c r="BI9" s="197"/>
      <c r="BJ9" s="197"/>
      <c r="BK9" s="197"/>
      <c r="BL9" s="197"/>
      <c r="BM9" s="197"/>
      <c r="BN9" s="197"/>
      <c r="BO9" s="197"/>
      <c r="BP9" s="197"/>
      <c r="BQ9" s="197"/>
      <c r="BR9" s="197"/>
      <c r="BS9" s="197"/>
      <c r="BT9" s="197"/>
      <c r="BU9" s="197"/>
      <c r="BV9" s="197"/>
      <c r="BW9" s="197"/>
      <c r="BX9" s="197"/>
      <c r="BY9" s="197"/>
      <c r="BZ9" s="197"/>
      <c r="CA9" s="197"/>
      <c r="CB9" s="197"/>
      <c r="CC9" s="197"/>
      <c r="CD9" s="197"/>
      <c r="CE9" s="197"/>
      <c r="CF9" s="197"/>
      <c r="CG9" s="197"/>
      <c r="CH9" s="197"/>
      <c r="CI9" s="197"/>
      <c r="CJ9" s="197"/>
      <c r="CK9" s="197"/>
      <c r="CL9" s="197"/>
      <c r="CM9" s="197"/>
      <c r="CN9" s="197"/>
      <c r="CO9" s="197"/>
      <c r="CP9" s="197"/>
      <c r="CQ9" s="197"/>
      <c r="CR9" s="197"/>
      <c r="CS9" s="197"/>
      <c r="CT9" s="197"/>
      <c r="CU9" s="197"/>
      <c r="CV9" s="197"/>
      <c r="CW9" s="197"/>
      <c r="CX9" s="197"/>
      <c r="CY9" s="197"/>
      <c r="CZ9" s="197"/>
      <c r="DA9" s="197"/>
      <c r="DB9" s="197"/>
      <c r="DC9" s="197"/>
      <c r="DD9" s="197"/>
      <c r="DE9" s="197"/>
      <c r="DF9" s="197"/>
      <c r="DG9" s="197"/>
      <c r="DH9" s="197"/>
      <c r="DI9" s="197"/>
      <c r="DJ9" s="197"/>
      <c r="DK9" s="197"/>
      <c r="DL9" s="197"/>
      <c r="DM9" s="197"/>
      <c r="DN9" s="197"/>
      <c r="DO9" s="197"/>
      <c r="DP9" s="197"/>
      <c r="DQ9" s="197"/>
      <c r="DR9" s="197"/>
      <c r="DS9" s="197"/>
      <c r="DT9" s="197"/>
      <c r="DU9" s="197"/>
      <c r="DV9" s="197"/>
      <c r="DW9" s="197"/>
      <c r="DX9" s="197"/>
      <c r="DY9" s="197"/>
      <c r="DZ9" s="197"/>
      <c r="EA9" s="197"/>
      <c r="EB9" s="197"/>
      <c r="EC9" s="197"/>
      <c r="ED9" s="197"/>
      <c r="EE9" s="197"/>
      <c r="EF9" s="197"/>
      <c r="EG9" s="197"/>
      <c r="EH9" s="197"/>
      <c r="EI9" s="197"/>
      <c r="EJ9" s="197"/>
      <c r="EK9" s="197"/>
      <c r="EL9" s="197"/>
      <c r="EM9" s="197"/>
      <c r="EN9" s="197"/>
      <c r="EO9" s="197"/>
      <c r="EP9" s="197"/>
      <c r="EQ9" s="197"/>
      <c r="ER9" s="197"/>
      <c r="ES9" s="197"/>
      <c r="ET9" s="197"/>
      <c r="EU9" s="197"/>
      <c r="EV9" s="197"/>
      <c r="EW9" s="197"/>
      <c r="EX9" s="197"/>
      <c r="EY9" s="197"/>
      <c r="EZ9" s="197"/>
      <c r="FA9" s="197"/>
      <c r="FB9" s="197"/>
      <c r="FC9" s="197"/>
      <c r="FD9" s="197"/>
      <c r="FE9" s="197"/>
      <c r="FF9" s="197"/>
      <c r="FG9" s="197"/>
      <c r="FH9" s="197"/>
      <c r="FI9" s="197"/>
      <c r="FJ9" s="197"/>
      <c r="FK9" s="197"/>
      <c r="FL9" s="197"/>
      <c r="FM9" s="197"/>
      <c r="FN9" s="197"/>
      <c r="FO9" s="197"/>
      <c r="FP9" s="197"/>
      <c r="FQ9" s="197"/>
      <c r="FR9" s="197"/>
      <c r="FS9" s="197"/>
      <c r="FT9" s="197"/>
      <c r="FU9" s="197"/>
      <c r="FV9" s="197"/>
      <c r="FW9" s="197"/>
      <c r="FX9" s="197"/>
      <c r="FY9" s="197"/>
      <c r="FZ9" s="197"/>
      <c r="GA9" s="197"/>
      <c r="GB9" s="197"/>
      <c r="GC9" s="197"/>
      <c r="GD9" s="197"/>
      <c r="GE9" s="197"/>
      <c r="GF9" s="197"/>
      <c r="GG9" s="197"/>
      <c r="GH9" s="197"/>
      <c r="GI9" s="197"/>
      <c r="GJ9" s="197"/>
    </row>
    <row r="10" spans="1:192" outlineLevel="1" x14ac:dyDescent="0.35"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7"/>
      <c r="BA10" s="197"/>
      <c r="BB10" s="197"/>
      <c r="BC10" s="197"/>
      <c r="BD10" s="197"/>
      <c r="BE10" s="197"/>
      <c r="BF10" s="197"/>
      <c r="BG10" s="197"/>
      <c r="BH10" s="197"/>
      <c r="BI10" s="197"/>
      <c r="BJ10" s="197"/>
      <c r="BK10" s="197"/>
      <c r="BL10" s="197"/>
      <c r="BM10" s="197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197"/>
      <c r="DI10" s="197"/>
      <c r="DJ10" s="197"/>
      <c r="DK10" s="197"/>
      <c r="DL10" s="197"/>
      <c r="DM10" s="197"/>
      <c r="DN10" s="197"/>
      <c r="DO10" s="197"/>
      <c r="DP10" s="197"/>
      <c r="DQ10" s="197"/>
      <c r="DR10" s="197"/>
      <c r="DS10" s="197"/>
      <c r="DT10" s="197"/>
      <c r="DU10" s="197"/>
      <c r="DV10" s="197"/>
      <c r="DW10" s="197"/>
      <c r="DX10" s="197"/>
      <c r="DY10" s="197"/>
      <c r="DZ10" s="197"/>
      <c r="EA10" s="197"/>
      <c r="EB10" s="197"/>
      <c r="EC10" s="197"/>
      <c r="ED10" s="197"/>
      <c r="EE10" s="197"/>
      <c r="EF10" s="197"/>
      <c r="EG10" s="197"/>
      <c r="EH10" s="197"/>
      <c r="EI10" s="197"/>
      <c r="EJ10" s="197"/>
      <c r="EK10" s="197"/>
      <c r="EL10" s="197"/>
      <c r="EM10" s="197"/>
      <c r="EN10" s="197"/>
      <c r="EO10" s="197"/>
      <c r="EP10" s="197"/>
      <c r="EQ10" s="197"/>
      <c r="ER10" s="197"/>
      <c r="ES10" s="197"/>
      <c r="ET10" s="197"/>
      <c r="EU10" s="197"/>
      <c r="EV10" s="197"/>
      <c r="EW10" s="197"/>
      <c r="EX10" s="197"/>
      <c r="EY10" s="197"/>
      <c r="EZ10" s="197"/>
      <c r="FA10" s="197"/>
      <c r="FB10" s="197"/>
      <c r="FC10" s="197"/>
      <c r="FD10" s="197"/>
      <c r="FE10" s="197"/>
      <c r="FF10" s="197"/>
      <c r="FG10" s="197"/>
      <c r="FH10" s="197"/>
      <c r="FI10" s="197"/>
      <c r="FJ10" s="197"/>
      <c r="FK10" s="197"/>
      <c r="FL10" s="197"/>
      <c r="FM10" s="197"/>
      <c r="FN10" s="197"/>
      <c r="FO10" s="197"/>
      <c r="FP10" s="197"/>
      <c r="FQ10" s="197"/>
      <c r="FR10" s="197"/>
      <c r="FS10" s="197"/>
      <c r="FT10" s="197"/>
      <c r="FU10" s="197"/>
      <c r="FV10" s="197"/>
      <c r="FW10" s="197"/>
      <c r="FX10" s="197"/>
      <c r="FY10" s="197"/>
      <c r="FZ10" s="197"/>
      <c r="GA10" s="197"/>
      <c r="GB10" s="197"/>
      <c r="GC10" s="197"/>
      <c r="GD10" s="197"/>
      <c r="GE10" s="197"/>
      <c r="GF10" s="197"/>
      <c r="GG10" s="197"/>
      <c r="GH10" s="197"/>
      <c r="GI10" s="197"/>
      <c r="GJ10" s="197"/>
    </row>
    <row r="11" spans="1:192" s="602" customFormat="1" outlineLevel="1" x14ac:dyDescent="0.35">
      <c r="A11" s="547"/>
      <c r="B11" s="547"/>
      <c r="C11" s="548"/>
      <c r="D11" s="549"/>
      <c r="E11" s="581" t="str">
        <f xml:space="preserve"> Const!E$63</f>
        <v>Construction costs POS</v>
      </c>
      <c r="F11" s="581">
        <f xml:space="preserve"> Const!F$63</f>
        <v>0</v>
      </c>
      <c r="G11" s="581" t="str">
        <f xml:space="preserve"> Const!G$63</f>
        <v>$ 000s</v>
      </c>
      <c r="H11" s="581">
        <f xml:space="preserve"> Const!H$63</f>
        <v>344899.99999999994</v>
      </c>
      <c r="I11" s="581">
        <f xml:space="preserve"> Const!I$63</f>
        <v>0</v>
      </c>
      <c r="J11" s="581">
        <f xml:space="preserve"> Const!J$63</f>
        <v>0</v>
      </c>
      <c r="K11" s="581">
        <f xml:space="preserve"> Const!K$63</f>
        <v>0</v>
      </c>
      <c r="L11" s="581">
        <f xml:space="preserve"> Const!L$63</f>
        <v>0</v>
      </c>
      <c r="M11" s="581">
        <f xml:space="preserve"> Const!M$63</f>
        <v>0</v>
      </c>
      <c r="N11" s="581">
        <f xml:space="preserve"> Const!N$63</f>
        <v>0</v>
      </c>
      <c r="O11" s="581">
        <f xml:space="preserve"> Const!O$63</f>
        <v>3050</v>
      </c>
      <c r="P11" s="581">
        <f xml:space="preserve"> Const!P$63</f>
        <v>31600</v>
      </c>
      <c r="Q11" s="581">
        <f xml:space="preserve"> Const!Q$63</f>
        <v>7014.6341463414637</v>
      </c>
      <c r="R11" s="581">
        <f xml:space="preserve"> Const!R$63</f>
        <v>7014.6341463414637</v>
      </c>
      <c r="S11" s="581">
        <f xml:space="preserve"> Const!S$63</f>
        <v>7014.6341463414637</v>
      </c>
      <c r="T11" s="581">
        <f xml:space="preserve"> Const!T$63</f>
        <v>7014.6341463414637</v>
      </c>
      <c r="U11" s="581">
        <f xml:space="preserve"> Const!U$63</f>
        <v>7014.6341463414637</v>
      </c>
      <c r="V11" s="581">
        <f xml:space="preserve"> Const!V$63</f>
        <v>7014.6341463414637</v>
      </c>
      <c r="W11" s="581">
        <f xml:space="preserve"> Const!W$63</f>
        <v>7014.6341463414637</v>
      </c>
      <c r="X11" s="581">
        <f xml:space="preserve"> Const!X$63</f>
        <v>7014.6341463414637</v>
      </c>
      <c r="Y11" s="581">
        <f xml:space="preserve"> Const!Y$63</f>
        <v>7014.6341463414637</v>
      </c>
      <c r="Z11" s="581">
        <f xml:space="preserve"> Const!Z$63</f>
        <v>7014.6341463414637</v>
      </c>
      <c r="AA11" s="581">
        <f xml:space="preserve"> Const!AA$63</f>
        <v>7014.6341463414637</v>
      </c>
      <c r="AB11" s="581">
        <f xml:space="preserve"> Const!AB$63</f>
        <v>7014.6341463414637</v>
      </c>
      <c r="AC11" s="581">
        <f xml:space="preserve"> Const!AC$63</f>
        <v>7014.6341463414637</v>
      </c>
      <c r="AD11" s="581">
        <f xml:space="preserve"> Const!AD$63</f>
        <v>7014.6341463414637</v>
      </c>
      <c r="AE11" s="581">
        <f xml:space="preserve"> Const!AE$63</f>
        <v>7014.6341463414637</v>
      </c>
      <c r="AF11" s="581">
        <f xml:space="preserve"> Const!AF$63</f>
        <v>7014.6341463414637</v>
      </c>
      <c r="AG11" s="581">
        <f xml:space="preserve"> Const!AG$63</f>
        <v>7014.6341463414637</v>
      </c>
      <c r="AH11" s="581">
        <f xml:space="preserve"> Const!AH$63</f>
        <v>7014.6341463414637</v>
      </c>
      <c r="AI11" s="581">
        <f xml:space="preserve"> Const!AI$63</f>
        <v>7014.6341463414637</v>
      </c>
      <c r="AJ11" s="581">
        <f xml:space="preserve"> Const!AJ$63</f>
        <v>7014.6341463414637</v>
      </c>
      <c r="AK11" s="581">
        <f xml:space="preserve"> Const!AK$63</f>
        <v>7014.6341463414637</v>
      </c>
      <c r="AL11" s="581">
        <f xml:space="preserve"> Const!AL$63</f>
        <v>7014.6341463414637</v>
      </c>
      <c r="AM11" s="581">
        <f xml:space="preserve"> Const!AM$63</f>
        <v>7014.6341463414637</v>
      </c>
      <c r="AN11" s="581">
        <f xml:space="preserve"> Const!AN$63</f>
        <v>7014.6341463414637</v>
      </c>
      <c r="AO11" s="581">
        <f xml:space="preserve"> Const!AO$63</f>
        <v>7014.6341463414637</v>
      </c>
      <c r="AP11" s="581">
        <f xml:space="preserve"> Const!AP$63</f>
        <v>7014.6341463414637</v>
      </c>
      <c r="AQ11" s="581">
        <f xml:space="preserve"> Const!AQ$63</f>
        <v>7014.6341463414637</v>
      </c>
      <c r="AR11" s="581">
        <f xml:space="preserve"> Const!AR$63</f>
        <v>7014.6341463414637</v>
      </c>
      <c r="AS11" s="581">
        <f xml:space="preserve"> Const!AS$63</f>
        <v>7014.6341463414637</v>
      </c>
      <c r="AT11" s="581">
        <f xml:space="preserve"> Const!AT$63</f>
        <v>8847.9674796747968</v>
      </c>
      <c r="AU11" s="581">
        <f xml:space="preserve"> Const!AU$63</f>
        <v>8847.9674796747968</v>
      </c>
      <c r="AV11" s="581">
        <f xml:space="preserve"> Const!AV$63</f>
        <v>8847.9674796747968</v>
      </c>
      <c r="AW11" s="581">
        <f xml:space="preserve"> Const!AW$63</f>
        <v>8847.9674796747968</v>
      </c>
      <c r="AX11" s="581">
        <f xml:space="preserve"> Const!AX$63</f>
        <v>8847.9674796747968</v>
      </c>
      <c r="AY11" s="581">
        <f xml:space="preserve"> Const!AY$63</f>
        <v>8847.9674796747968</v>
      </c>
      <c r="AZ11" s="581">
        <f xml:space="preserve"> Const!AZ$63</f>
        <v>8847.9674796747968</v>
      </c>
      <c r="BA11" s="581">
        <f xml:space="preserve"> Const!BA$63</f>
        <v>8847.9674796747968</v>
      </c>
      <c r="BB11" s="581">
        <f xml:space="preserve"> Const!BB$63</f>
        <v>8847.9674796747968</v>
      </c>
      <c r="BC11" s="581">
        <f xml:space="preserve"> Const!BC$63</f>
        <v>8847.9674796747968</v>
      </c>
      <c r="BD11" s="581">
        <f xml:space="preserve"> Const!BD$63</f>
        <v>8847.9674796747968</v>
      </c>
      <c r="BE11" s="581">
        <f xml:space="preserve"> Const!BE$63</f>
        <v>9497.9674796747968</v>
      </c>
      <c r="BF11" s="581">
        <f xml:space="preserve"> Const!BF$63</f>
        <v>0</v>
      </c>
      <c r="BG11" s="581">
        <f xml:space="preserve"> Const!BG$63</f>
        <v>0</v>
      </c>
      <c r="BH11" s="581">
        <f xml:space="preserve"> Const!BH$63</f>
        <v>0</v>
      </c>
      <c r="BI11" s="581">
        <f xml:space="preserve"> Const!BI$63</f>
        <v>0</v>
      </c>
      <c r="BJ11" s="581">
        <f xml:space="preserve"> Const!BJ$63</f>
        <v>0</v>
      </c>
      <c r="BK11" s="581">
        <f xml:space="preserve"> Const!BK$63</f>
        <v>0</v>
      </c>
      <c r="BL11" s="581">
        <f xml:space="preserve"> Const!BL$63</f>
        <v>0</v>
      </c>
      <c r="BM11" s="581">
        <f xml:space="preserve"> Const!BM$63</f>
        <v>0</v>
      </c>
      <c r="BN11" s="581">
        <f xml:space="preserve"> Const!BN$63</f>
        <v>0</v>
      </c>
      <c r="BO11" s="581">
        <f xml:space="preserve"> Const!BO$63</f>
        <v>0</v>
      </c>
      <c r="BP11" s="581">
        <f xml:space="preserve"> Const!BP$63</f>
        <v>0</v>
      </c>
      <c r="BQ11" s="581">
        <f xml:space="preserve"> Const!BQ$63</f>
        <v>0</v>
      </c>
      <c r="BR11" s="581">
        <f xml:space="preserve"> Const!BR$63</f>
        <v>0</v>
      </c>
      <c r="BS11" s="581">
        <f xml:space="preserve"> Const!BS$63</f>
        <v>0</v>
      </c>
      <c r="BT11" s="581">
        <f xml:space="preserve"> Const!BT$63</f>
        <v>0</v>
      </c>
      <c r="BU11" s="581">
        <f xml:space="preserve"> Const!BU$63</f>
        <v>0</v>
      </c>
      <c r="BV11" s="581">
        <f xml:space="preserve"> Const!BV$63</f>
        <v>0</v>
      </c>
      <c r="BW11" s="581">
        <f xml:space="preserve"> Const!BW$63</f>
        <v>0</v>
      </c>
      <c r="BX11" s="581">
        <f xml:space="preserve"> Const!BX$63</f>
        <v>0</v>
      </c>
      <c r="BY11" s="581">
        <f xml:space="preserve"> Const!BY$63</f>
        <v>0</v>
      </c>
      <c r="BZ11" s="581">
        <f xml:space="preserve"> Const!BZ$63</f>
        <v>0</v>
      </c>
      <c r="CA11" s="581">
        <f xml:space="preserve"> Const!CA$63</f>
        <v>0</v>
      </c>
      <c r="CB11" s="581">
        <f xml:space="preserve"> Const!CB$63</f>
        <v>0</v>
      </c>
      <c r="CC11" s="581">
        <f xml:space="preserve"> Const!CC$63</f>
        <v>0</v>
      </c>
      <c r="CD11" s="581">
        <f xml:space="preserve"> Const!CD$63</f>
        <v>0</v>
      </c>
      <c r="CE11" s="581">
        <f xml:space="preserve"> Const!CE$63</f>
        <v>0</v>
      </c>
      <c r="CF11" s="581">
        <f xml:space="preserve"> Const!CF$63</f>
        <v>0</v>
      </c>
      <c r="CG11" s="581">
        <f xml:space="preserve"> Const!CG$63</f>
        <v>0</v>
      </c>
      <c r="CH11" s="581">
        <f xml:space="preserve"> Const!CH$63</f>
        <v>0</v>
      </c>
      <c r="CI11" s="581">
        <f xml:space="preserve"> Const!CI$63</f>
        <v>0</v>
      </c>
      <c r="CJ11" s="581">
        <f xml:space="preserve"> Const!CJ$63</f>
        <v>0</v>
      </c>
      <c r="CK11" s="581">
        <f xml:space="preserve"> Const!CK$63</f>
        <v>0</v>
      </c>
      <c r="CL11" s="581">
        <f xml:space="preserve"> Const!CL$63</f>
        <v>0</v>
      </c>
      <c r="CM11" s="581">
        <f xml:space="preserve"> Const!CM$63</f>
        <v>0</v>
      </c>
      <c r="CN11" s="581">
        <f xml:space="preserve"> Const!CN$63</f>
        <v>0</v>
      </c>
      <c r="CO11" s="581">
        <f xml:space="preserve"> Const!CO$63</f>
        <v>0</v>
      </c>
      <c r="CP11" s="581">
        <f xml:space="preserve"> Const!CP$63</f>
        <v>0</v>
      </c>
      <c r="CQ11" s="581">
        <f xml:space="preserve"> Const!CQ$63</f>
        <v>0</v>
      </c>
      <c r="CR11" s="581">
        <f xml:space="preserve"> Const!CR$63</f>
        <v>0</v>
      </c>
      <c r="CS11" s="581">
        <f xml:space="preserve"> Const!CS$63</f>
        <v>0</v>
      </c>
      <c r="CT11" s="581">
        <f xml:space="preserve"> Const!CT$63</f>
        <v>0</v>
      </c>
      <c r="CU11" s="581">
        <f xml:space="preserve"> Const!CU$63</f>
        <v>0</v>
      </c>
      <c r="CV11" s="581">
        <f xml:space="preserve"> Const!CV$63</f>
        <v>0</v>
      </c>
      <c r="CW11" s="581">
        <f xml:space="preserve"> Const!CW$63</f>
        <v>0</v>
      </c>
      <c r="CX11" s="581">
        <f xml:space="preserve"> Const!CX$63</f>
        <v>0</v>
      </c>
      <c r="CY11" s="581">
        <f xml:space="preserve"> Const!CY$63</f>
        <v>0</v>
      </c>
      <c r="CZ11" s="581">
        <f xml:space="preserve"> Const!CZ$63</f>
        <v>0</v>
      </c>
      <c r="DA11" s="581">
        <f xml:space="preserve"> Const!DA$63</f>
        <v>0</v>
      </c>
      <c r="DB11" s="581">
        <f xml:space="preserve"> Const!DB$63</f>
        <v>0</v>
      </c>
      <c r="DC11" s="581">
        <f xml:space="preserve"> Const!DC$63</f>
        <v>0</v>
      </c>
      <c r="DD11" s="581">
        <f xml:space="preserve"> Const!DD$63</f>
        <v>0</v>
      </c>
      <c r="DE11" s="581">
        <f xml:space="preserve"> Const!DE$63</f>
        <v>0</v>
      </c>
      <c r="DF11" s="581">
        <f xml:space="preserve"> Const!DF$63</f>
        <v>0</v>
      </c>
      <c r="DG11" s="581">
        <f xml:space="preserve"> Const!DG$63</f>
        <v>0</v>
      </c>
      <c r="DH11" s="581">
        <f xml:space="preserve"> Const!DH$63</f>
        <v>0</v>
      </c>
      <c r="DI11" s="581">
        <f xml:space="preserve"> Const!DI$63</f>
        <v>0</v>
      </c>
      <c r="DJ11" s="581">
        <f xml:space="preserve"> Const!DJ$63</f>
        <v>0</v>
      </c>
      <c r="DK11" s="581">
        <f xml:space="preserve"> Const!DK$63</f>
        <v>0</v>
      </c>
      <c r="DL11" s="581">
        <f xml:space="preserve"> Const!DL$63</f>
        <v>0</v>
      </c>
      <c r="DM11" s="581">
        <f xml:space="preserve"> Const!DM$63</f>
        <v>0</v>
      </c>
      <c r="DN11" s="581">
        <f xml:space="preserve"> Const!DN$63</f>
        <v>0</v>
      </c>
      <c r="DO11" s="581">
        <f xml:space="preserve"> Const!DO$63</f>
        <v>0</v>
      </c>
      <c r="DP11" s="581">
        <f xml:space="preserve"> Const!DP$63</f>
        <v>0</v>
      </c>
      <c r="DQ11" s="581">
        <f xml:space="preserve"> Const!DQ$63</f>
        <v>0</v>
      </c>
      <c r="DR11" s="581">
        <f xml:space="preserve"> Const!DR$63</f>
        <v>0</v>
      </c>
      <c r="DS11" s="581">
        <f xml:space="preserve"> Const!DS$63</f>
        <v>0</v>
      </c>
      <c r="DT11" s="581">
        <f xml:space="preserve"> Const!DT$63</f>
        <v>0</v>
      </c>
      <c r="DU11" s="581">
        <f xml:space="preserve"> Const!DU$63</f>
        <v>0</v>
      </c>
      <c r="DV11" s="581">
        <f xml:space="preserve"> Const!DV$63</f>
        <v>0</v>
      </c>
      <c r="DW11" s="581">
        <f xml:space="preserve"> Const!DW$63</f>
        <v>0</v>
      </c>
      <c r="DX11" s="581">
        <f xml:space="preserve"> Const!DX$63</f>
        <v>0</v>
      </c>
      <c r="DY11" s="581">
        <f xml:space="preserve"> Const!DY$63</f>
        <v>0</v>
      </c>
      <c r="DZ11" s="581">
        <f xml:space="preserve"> Const!DZ$63</f>
        <v>0</v>
      </c>
      <c r="EA11" s="581">
        <f xml:space="preserve"> Const!EA$63</f>
        <v>0</v>
      </c>
      <c r="EB11" s="581">
        <f xml:space="preserve"> Const!EB$63</f>
        <v>0</v>
      </c>
      <c r="EC11" s="581">
        <f xml:space="preserve"> Const!EC$63</f>
        <v>0</v>
      </c>
      <c r="ED11" s="581">
        <f xml:space="preserve"> Const!ED$63</f>
        <v>0</v>
      </c>
      <c r="EE11" s="581">
        <f xml:space="preserve"> Const!EE$63</f>
        <v>0</v>
      </c>
      <c r="EF11" s="581">
        <f xml:space="preserve"> Const!EF$63</f>
        <v>0</v>
      </c>
      <c r="EG11" s="581">
        <f xml:space="preserve"> Const!EG$63</f>
        <v>0</v>
      </c>
      <c r="EH11" s="581">
        <f xml:space="preserve"> Const!EH$63</f>
        <v>0</v>
      </c>
      <c r="EI11" s="581">
        <f xml:space="preserve"> Const!EI$63</f>
        <v>0</v>
      </c>
      <c r="EJ11" s="581">
        <f xml:space="preserve"> Const!EJ$63</f>
        <v>0</v>
      </c>
      <c r="EK11" s="581">
        <f xml:space="preserve"> Const!EK$63</f>
        <v>0</v>
      </c>
      <c r="EL11" s="581">
        <f xml:space="preserve"> Const!EL$63</f>
        <v>0</v>
      </c>
      <c r="EM11" s="581">
        <f xml:space="preserve"> Const!EM$63</f>
        <v>0</v>
      </c>
      <c r="EN11" s="581">
        <f xml:space="preserve"> Const!EN$63</f>
        <v>0</v>
      </c>
      <c r="EO11" s="581">
        <f xml:space="preserve"> Const!EO$63</f>
        <v>0</v>
      </c>
      <c r="EP11" s="581">
        <f xml:space="preserve"> Const!EP$63</f>
        <v>0</v>
      </c>
      <c r="EQ11" s="581">
        <f xml:space="preserve"> Const!EQ$63</f>
        <v>0</v>
      </c>
      <c r="ER11" s="581">
        <f xml:space="preserve"> Const!ER$63</f>
        <v>0</v>
      </c>
      <c r="ES11" s="581">
        <f xml:space="preserve"> Const!ES$63</f>
        <v>0</v>
      </c>
      <c r="ET11" s="581">
        <f xml:space="preserve"> Const!ET$63</f>
        <v>0</v>
      </c>
      <c r="EU11" s="581">
        <f xml:space="preserve"> Const!EU$63</f>
        <v>0</v>
      </c>
      <c r="EV11" s="581">
        <f xml:space="preserve"> Const!EV$63</f>
        <v>0</v>
      </c>
      <c r="EW11" s="581">
        <f xml:space="preserve"> Const!EW$63</f>
        <v>0</v>
      </c>
      <c r="EX11" s="581">
        <f xml:space="preserve"> Const!EX$63</f>
        <v>0</v>
      </c>
      <c r="EY11" s="581">
        <f xml:space="preserve"> Const!EY$63</f>
        <v>0</v>
      </c>
      <c r="EZ11" s="581">
        <f xml:space="preserve"> Const!EZ$63</f>
        <v>0</v>
      </c>
      <c r="FA11" s="581">
        <f xml:space="preserve"> Const!FA$63</f>
        <v>0</v>
      </c>
      <c r="FB11" s="581">
        <f xml:space="preserve"> Const!FB$63</f>
        <v>0</v>
      </c>
      <c r="FC11" s="581">
        <f xml:space="preserve"> Const!FC$63</f>
        <v>0</v>
      </c>
      <c r="FD11" s="581">
        <f xml:space="preserve"> Const!FD$63</f>
        <v>0</v>
      </c>
      <c r="FE11" s="581">
        <f xml:space="preserve"> Const!FE$63</f>
        <v>0</v>
      </c>
      <c r="FF11" s="581">
        <f xml:space="preserve"> Const!FF$63</f>
        <v>0</v>
      </c>
      <c r="FG11" s="581">
        <f xml:space="preserve"> Const!FG$63</f>
        <v>0</v>
      </c>
      <c r="FH11" s="581">
        <f xml:space="preserve"> Const!FH$63</f>
        <v>0</v>
      </c>
      <c r="FI11" s="581">
        <f xml:space="preserve"> Const!FI$63</f>
        <v>0</v>
      </c>
      <c r="FJ11" s="581">
        <f xml:space="preserve"> Const!FJ$63</f>
        <v>0</v>
      </c>
      <c r="FK11" s="581">
        <f xml:space="preserve"> Const!FK$63</f>
        <v>0</v>
      </c>
      <c r="FL11" s="581">
        <f xml:space="preserve"> Const!FL$63</f>
        <v>0</v>
      </c>
      <c r="FM11" s="581">
        <f xml:space="preserve"> Const!FM$63</f>
        <v>0</v>
      </c>
      <c r="FN11" s="581">
        <f xml:space="preserve"> Const!FN$63</f>
        <v>0</v>
      </c>
      <c r="FO11" s="581">
        <f xml:space="preserve"> Const!FO$63</f>
        <v>0</v>
      </c>
      <c r="FP11" s="581">
        <f xml:space="preserve"> Const!FP$63</f>
        <v>0</v>
      </c>
      <c r="FQ11" s="581">
        <f xml:space="preserve"> Const!FQ$63</f>
        <v>0</v>
      </c>
      <c r="FR11" s="581">
        <f xml:space="preserve"> Const!FR$63</f>
        <v>0</v>
      </c>
      <c r="FS11" s="581">
        <f xml:space="preserve"> Const!FS$63</f>
        <v>0</v>
      </c>
      <c r="FT11" s="581">
        <f xml:space="preserve"> Const!FT$63</f>
        <v>0</v>
      </c>
      <c r="FU11" s="581">
        <f xml:space="preserve"> Const!FU$63</f>
        <v>0</v>
      </c>
      <c r="FV11" s="581">
        <f xml:space="preserve"> Const!FV$63</f>
        <v>0</v>
      </c>
      <c r="FW11" s="581">
        <f xml:space="preserve"> Const!FW$63</f>
        <v>0</v>
      </c>
      <c r="FX11" s="581">
        <f xml:space="preserve"> Const!FX$63</f>
        <v>0</v>
      </c>
      <c r="FY11" s="581">
        <f xml:space="preserve"> Const!FY$63</f>
        <v>0</v>
      </c>
      <c r="FZ11" s="581">
        <f xml:space="preserve"> Const!FZ$63</f>
        <v>0</v>
      </c>
      <c r="GA11" s="581">
        <f xml:space="preserve"> Const!GA$63</f>
        <v>0</v>
      </c>
      <c r="GB11" s="581">
        <f xml:space="preserve"> Const!GB$63</f>
        <v>0</v>
      </c>
      <c r="GC11" s="581">
        <f xml:space="preserve"> Const!GC$63</f>
        <v>0</v>
      </c>
      <c r="GD11" s="581">
        <f xml:space="preserve"> Const!GD$63</f>
        <v>0</v>
      </c>
      <c r="GE11" s="581">
        <f xml:space="preserve"> Const!GE$63</f>
        <v>0</v>
      </c>
      <c r="GF11" s="581">
        <f xml:space="preserve"> Const!GF$63</f>
        <v>0</v>
      </c>
      <c r="GG11" s="581">
        <f xml:space="preserve"> Const!GG$63</f>
        <v>0</v>
      </c>
      <c r="GH11" s="581">
        <f xml:space="preserve"> Const!GH$63</f>
        <v>0</v>
      </c>
      <c r="GI11" s="581">
        <f xml:space="preserve"> Const!GI$63</f>
        <v>0</v>
      </c>
      <c r="GJ11" s="581">
        <f xml:space="preserve"> Const!GJ$63</f>
        <v>0</v>
      </c>
    </row>
    <row r="12" spans="1:192" s="444" customFormat="1" outlineLevel="1" x14ac:dyDescent="0.35">
      <c r="A12" s="198"/>
      <c r="B12" s="198"/>
      <c r="C12" s="199"/>
      <c r="D12" s="200"/>
      <c r="E12" s="129" t="str">
        <f xml:space="preserve"> Ops!E$336</f>
        <v>Operating cashflow during construction</v>
      </c>
      <c r="F12" s="129">
        <f xml:space="preserve"> Ops!F$336</f>
        <v>0</v>
      </c>
      <c r="G12" s="129" t="str">
        <f xml:space="preserve"> Ops!G$336</f>
        <v>$ 000s</v>
      </c>
      <c r="H12" s="129">
        <f xml:space="preserve"> Ops!H$336</f>
        <v>38533.664879189368</v>
      </c>
      <c r="I12" s="129">
        <f xml:space="preserve"> Ops!I$336</f>
        <v>0</v>
      </c>
      <c r="J12" s="129">
        <f xml:space="preserve"> Ops!J$336</f>
        <v>0</v>
      </c>
      <c r="K12" s="129">
        <f xml:space="preserve"> Ops!K$336</f>
        <v>0</v>
      </c>
      <c r="L12" s="129">
        <f xml:space="preserve"> Ops!L$336</f>
        <v>0</v>
      </c>
      <c r="M12" s="129">
        <f xml:space="preserve"> Ops!M$336</f>
        <v>0</v>
      </c>
      <c r="N12" s="129">
        <f xml:space="preserve"> Ops!N$336</f>
        <v>0</v>
      </c>
      <c r="O12" s="129">
        <f xml:space="preserve"> Ops!O$336</f>
        <v>0</v>
      </c>
      <c r="P12" s="129">
        <f xml:space="preserve"> Ops!P$336</f>
        <v>0</v>
      </c>
      <c r="Q12" s="129">
        <f xml:space="preserve"> Ops!Q$336</f>
        <v>0</v>
      </c>
      <c r="R12" s="129">
        <f xml:space="preserve"> Ops!R$336</f>
        <v>0</v>
      </c>
      <c r="S12" s="129">
        <f xml:space="preserve"> Ops!S$336</f>
        <v>0</v>
      </c>
      <c r="T12" s="129">
        <f xml:space="preserve"> Ops!T$336</f>
        <v>0</v>
      </c>
      <c r="U12" s="129">
        <f xml:space="preserve"> Ops!U$336</f>
        <v>0</v>
      </c>
      <c r="V12" s="129">
        <f xml:space="preserve"> Ops!V$336</f>
        <v>0</v>
      </c>
      <c r="W12" s="129">
        <f xml:space="preserve"> Ops!W$336</f>
        <v>0</v>
      </c>
      <c r="X12" s="129">
        <f xml:space="preserve"> Ops!X$336</f>
        <v>0</v>
      </c>
      <c r="Y12" s="129">
        <f xml:space="preserve"> Ops!Y$336</f>
        <v>0</v>
      </c>
      <c r="Z12" s="129">
        <f xml:space="preserve"> Ops!Z$336</f>
        <v>0</v>
      </c>
      <c r="AA12" s="129">
        <f xml:space="preserve"> Ops!AA$336</f>
        <v>0</v>
      </c>
      <c r="AB12" s="129">
        <f xml:space="preserve"> Ops!AB$336</f>
        <v>0</v>
      </c>
      <c r="AC12" s="129">
        <f xml:space="preserve"> Ops!AC$336</f>
        <v>0</v>
      </c>
      <c r="AD12" s="129">
        <f xml:space="preserve"> Ops!AD$336</f>
        <v>0</v>
      </c>
      <c r="AE12" s="129">
        <f xml:space="preserve"> Ops!AE$336</f>
        <v>0</v>
      </c>
      <c r="AF12" s="129">
        <f xml:space="preserve"> Ops!AF$336</f>
        <v>109.18740775625</v>
      </c>
      <c r="AG12" s="129">
        <f xml:space="preserve"> Ops!AG$336</f>
        <v>211.33046662499999</v>
      </c>
      <c r="AH12" s="129">
        <f xml:space="preserve"> Ops!AH$336</f>
        <v>327.56222326875002</v>
      </c>
      <c r="AI12" s="129">
        <f xml:space="preserve"> Ops!AI$336</f>
        <v>436.74963102499999</v>
      </c>
      <c r="AJ12" s="129">
        <f xml:space="preserve"> Ops!AJ$336</f>
        <v>510.71529434374997</v>
      </c>
      <c r="AK12" s="129">
        <f xml:space="preserve"> Ops!AK$336</f>
        <v>655.12444653750003</v>
      </c>
      <c r="AL12" s="129">
        <f xml:space="preserve"> Ops!AL$336</f>
        <v>739.65663318750001</v>
      </c>
      <c r="AM12" s="129">
        <f xml:space="preserve"> Ops!AM$336</f>
        <v>873.49926204999986</v>
      </c>
      <c r="AN12" s="129">
        <f xml:space="preserve"> Ops!AN$336</f>
        <v>974.76177730781251</v>
      </c>
      <c r="AO12" s="129">
        <f xml:space="preserve"> Ops!AO$336</f>
        <v>1119.1709295015628</v>
      </c>
      <c r="AP12" s="129">
        <f xml:space="preserve"> Ops!AP$336</f>
        <v>1231.0880224517184</v>
      </c>
      <c r="AQ12" s="129">
        <f xml:space="preserve"> Ops!AQ$336</f>
        <v>1299.6823697437499</v>
      </c>
      <c r="AR12" s="129">
        <f xml:space="preserve"> Ops!AR$336</f>
        <v>1454.9222083520308</v>
      </c>
      <c r="AS12" s="129">
        <f xml:space="preserve"> Ops!AS$336</f>
        <v>1516.2960980343753</v>
      </c>
      <c r="AT12" s="129">
        <f xml:space="preserve"> Ops!AT$336</f>
        <v>1678.7563942523436</v>
      </c>
      <c r="AU12" s="129">
        <f xml:space="preserve"> Ops!AU$336</f>
        <v>1790.6734872025004</v>
      </c>
      <c r="AV12" s="129">
        <f xml:space="preserve"> Ops!AV$336</f>
        <v>1718.468911105625</v>
      </c>
      <c r="AW12" s="129">
        <f xml:space="preserve"> Ops!AW$336</f>
        <v>2014.5076731028125</v>
      </c>
      <c r="AX12" s="129">
        <f xml:space="preserve"> Ops!AX$336</f>
        <v>2057.8304187609374</v>
      </c>
      <c r="AY12" s="129">
        <f xml:space="preserve"> Ops!AY$336</f>
        <v>2238.3418590031256</v>
      </c>
      <c r="AZ12" s="129">
        <f xml:space="preserve"> Ops!AZ$336</f>
        <v>2331.3052507278517</v>
      </c>
      <c r="BA12" s="129">
        <f xml:space="preserve"> Ops!BA$336</f>
        <v>2523.7304460260229</v>
      </c>
      <c r="BB12" s="129">
        <f xml:space="preserve"> Ops!BB$336</f>
        <v>2638.4454662999337</v>
      </c>
      <c r="BC12" s="129">
        <f xml:space="preserve"> Ops!BC$336</f>
        <v>2664.3488579746872</v>
      </c>
      <c r="BD12" s="129">
        <f xml:space="preserve"> Ops!BD$336</f>
        <v>2753.1604865738436</v>
      </c>
      <c r="BE12" s="129">
        <f xml:space="preserve"> Ops!BE$336</f>
        <v>2664.3488579746872</v>
      </c>
      <c r="BF12" s="129">
        <f xml:space="preserve"> Ops!BF$336</f>
        <v>0</v>
      </c>
      <c r="BG12" s="129">
        <f xml:space="preserve"> Ops!BG$336</f>
        <v>0</v>
      </c>
      <c r="BH12" s="129">
        <f xml:space="preserve"> Ops!BH$336</f>
        <v>0</v>
      </c>
      <c r="BI12" s="129">
        <f xml:space="preserve"> Ops!BI$336</f>
        <v>0</v>
      </c>
      <c r="BJ12" s="129">
        <f xml:space="preserve"> Ops!BJ$336</f>
        <v>0</v>
      </c>
      <c r="BK12" s="129">
        <f xml:space="preserve"> Ops!BK$336</f>
        <v>0</v>
      </c>
      <c r="BL12" s="129">
        <f xml:space="preserve"> Ops!BL$336</f>
        <v>0</v>
      </c>
      <c r="BM12" s="129">
        <f xml:space="preserve"> Ops!BM$336</f>
        <v>0</v>
      </c>
      <c r="BN12" s="129">
        <f xml:space="preserve"> Ops!BN$336</f>
        <v>0</v>
      </c>
      <c r="BO12" s="129">
        <f xml:space="preserve"> Ops!BO$336</f>
        <v>0</v>
      </c>
      <c r="BP12" s="129">
        <f xml:space="preserve"> Ops!BP$336</f>
        <v>0</v>
      </c>
      <c r="BQ12" s="129">
        <f xml:space="preserve"> Ops!BQ$336</f>
        <v>0</v>
      </c>
      <c r="BR12" s="129">
        <f xml:space="preserve"> Ops!BR$336</f>
        <v>0</v>
      </c>
      <c r="BS12" s="129">
        <f xml:space="preserve"> Ops!BS$336</f>
        <v>0</v>
      </c>
      <c r="BT12" s="129">
        <f xml:space="preserve"> Ops!BT$336</f>
        <v>0</v>
      </c>
      <c r="BU12" s="129">
        <f xml:space="preserve"> Ops!BU$336</f>
        <v>0</v>
      </c>
      <c r="BV12" s="129">
        <f xml:space="preserve"> Ops!BV$336</f>
        <v>0</v>
      </c>
      <c r="BW12" s="129">
        <f xml:space="preserve"> Ops!BW$336</f>
        <v>0</v>
      </c>
      <c r="BX12" s="129">
        <f xml:space="preserve"> Ops!BX$336</f>
        <v>0</v>
      </c>
      <c r="BY12" s="129">
        <f xml:space="preserve"> Ops!BY$336</f>
        <v>0</v>
      </c>
      <c r="BZ12" s="129">
        <f xml:space="preserve"> Ops!BZ$336</f>
        <v>0</v>
      </c>
      <c r="CA12" s="129">
        <f xml:space="preserve"> Ops!CA$336</f>
        <v>0</v>
      </c>
      <c r="CB12" s="129">
        <f xml:space="preserve"> Ops!CB$336</f>
        <v>0</v>
      </c>
      <c r="CC12" s="129">
        <f xml:space="preserve"> Ops!CC$336</f>
        <v>0</v>
      </c>
      <c r="CD12" s="129">
        <f xml:space="preserve"> Ops!CD$336</f>
        <v>0</v>
      </c>
      <c r="CE12" s="129">
        <f xml:space="preserve"> Ops!CE$336</f>
        <v>0</v>
      </c>
      <c r="CF12" s="129">
        <f xml:space="preserve"> Ops!CF$336</f>
        <v>0</v>
      </c>
      <c r="CG12" s="129">
        <f xml:space="preserve"> Ops!CG$336</f>
        <v>0</v>
      </c>
      <c r="CH12" s="129">
        <f xml:space="preserve"> Ops!CH$336</f>
        <v>0</v>
      </c>
      <c r="CI12" s="129">
        <f xml:space="preserve"> Ops!CI$336</f>
        <v>0</v>
      </c>
      <c r="CJ12" s="129">
        <f xml:space="preserve"> Ops!CJ$336</f>
        <v>0</v>
      </c>
      <c r="CK12" s="129">
        <f xml:space="preserve"> Ops!CK$336</f>
        <v>0</v>
      </c>
      <c r="CL12" s="129">
        <f xml:space="preserve"> Ops!CL$336</f>
        <v>0</v>
      </c>
      <c r="CM12" s="129">
        <f xml:space="preserve"> Ops!CM$336</f>
        <v>0</v>
      </c>
      <c r="CN12" s="129">
        <f xml:space="preserve"> Ops!CN$336</f>
        <v>0</v>
      </c>
      <c r="CO12" s="129">
        <f xml:space="preserve"> Ops!CO$336</f>
        <v>0</v>
      </c>
      <c r="CP12" s="129">
        <f xml:space="preserve"> Ops!CP$336</f>
        <v>0</v>
      </c>
      <c r="CQ12" s="129">
        <f xml:space="preserve"> Ops!CQ$336</f>
        <v>0</v>
      </c>
      <c r="CR12" s="129">
        <f xml:space="preserve"> Ops!CR$336</f>
        <v>0</v>
      </c>
      <c r="CS12" s="129">
        <f xml:space="preserve"> Ops!CS$336</f>
        <v>0</v>
      </c>
      <c r="CT12" s="129">
        <f xml:space="preserve"> Ops!CT$336</f>
        <v>0</v>
      </c>
      <c r="CU12" s="129">
        <f xml:space="preserve"> Ops!CU$336</f>
        <v>0</v>
      </c>
      <c r="CV12" s="129">
        <f xml:space="preserve"> Ops!CV$336</f>
        <v>0</v>
      </c>
      <c r="CW12" s="129">
        <f xml:space="preserve"> Ops!CW$336</f>
        <v>0</v>
      </c>
      <c r="CX12" s="129">
        <f xml:space="preserve"> Ops!CX$336</f>
        <v>0</v>
      </c>
      <c r="CY12" s="129">
        <f xml:space="preserve"> Ops!CY$336</f>
        <v>0</v>
      </c>
      <c r="CZ12" s="129">
        <f xml:space="preserve"> Ops!CZ$336</f>
        <v>0</v>
      </c>
      <c r="DA12" s="129">
        <f xml:space="preserve"> Ops!DA$336</f>
        <v>0</v>
      </c>
      <c r="DB12" s="129">
        <f xml:space="preserve"> Ops!DB$336</f>
        <v>0</v>
      </c>
      <c r="DC12" s="129">
        <f xml:space="preserve"> Ops!DC$336</f>
        <v>0</v>
      </c>
      <c r="DD12" s="129">
        <f xml:space="preserve"> Ops!DD$336</f>
        <v>0</v>
      </c>
      <c r="DE12" s="129">
        <f xml:space="preserve"> Ops!DE$336</f>
        <v>0</v>
      </c>
      <c r="DF12" s="129">
        <f xml:space="preserve"> Ops!DF$336</f>
        <v>0</v>
      </c>
      <c r="DG12" s="129">
        <f xml:space="preserve"> Ops!DG$336</f>
        <v>0</v>
      </c>
      <c r="DH12" s="129">
        <f xml:space="preserve"> Ops!DH$336</f>
        <v>0</v>
      </c>
      <c r="DI12" s="129">
        <f xml:space="preserve"> Ops!DI$336</f>
        <v>0</v>
      </c>
      <c r="DJ12" s="129">
        <f xml:space="preserve"> Ops!DJ$336</f>
        <v>0</v>
      </c>
      <c r="DK12" s="129">
        <f xml:space="preserve"> Ops!DK$336</f>
        <v>0</v>
      </c>
      <c r="DL12" s="129">
        <f xml:space="preserve"> Ops!DL$336</f>
        <v>0</v>
      </c>
      <c r="DM12" s="129">
        <f xml:space="preserve"> Ops!DM$336</f>
        <v>0</v>
      </c>
      <c r="DN12" s="129">
        <f xml:space="preserve"> Ops!DN$336</f>
        <v>0</v>
      </c>
      <c r="DO12" s="129">
        <f xml:space="preserve"> Ops!DO$336</f>
        <v>0</v>
      </c>
      <c r="DP12" s="129">
        <f xml:space="preserve"> Ops!DP$336</f>
        <v>0</v>
      </c>
      <c r="DQ12" s="129">
        <f xml:space="preserve"> Ops!DQ$336</f>
        <v>0</v>
      </c>
      <c r="DR12" s="129">
        <f xml:space="preserve"> Ops!DR$336</f>
        <v>0</v>
      </c>
      <c r="DS12" s="129">
        <f xml:space="preserve"> Ops!DS$336</f>
        <v>0</v>
      </c>
      <c r="DT12" s="129">
        <f xml:space="preserve"> Ops!DT$336</f>
        <v>0</v>
      </c>
      <c r="DU12" s="129">
        <f xml:space="preserve"> Ops!DU$336</f>
        <v>0</v>
      </c>
      <c r="DV12" s="129">
        <f xml:space="preserve"> Ops!DV$336</f>
        <v>0</v>
      </c>
      <c r="DW12" s="129">
        <f xml:space="preserve"> Ops!DW$336</f>
        <v>0</v>
      </c>
      <c r="DX12" s="129">
        <f xml:space="preserve"> Ops!DX$336</f>
        <v>0</v>
      </c>
      <c r="DY12" s="129">
        <f xml:space="preserve"> Ops!DY$336</f>
        <v>0</v>
      </c>
      <c r="DZ12" s="129">
        <f xml:space="preserve"> Ops!DZ$336</f>
        <v>0</v>
      </c>
      <c r="EA12" s="129">
        <f xml:space="preserve"> Ops!EA$336</f>
        <v>0</v>
      </c>
      <c r="EB12" s="129">
        <f xml:space="preserve"> Ops!EB$336</f>
        <v>0</v>
      </c>
      <c r="EC12" s="129">
        <f xml:space="preserve"> Ops!EC$336</f>
        <v>0</v>
      </c>
      <c r="ED12" s="129">
        <f xml:space="preserve"> Ops!ED$336</f>
        <v>0</v>
      </c>
      <c r="EE12" s="129">
        <f xml:space="preserve"> Ops!EE$336</f>
        <v>0</v>
      </c>
      <c r="EF12" s="129">
        <f xml:space="preserve"> Ops!EF$336</f>
        <v>0</v>
      </c>
      <c r="EG12" s="129">
        <f xml:space="preserve"> Ops!EG$336</f>
        <v>0</v>
      </c>
      <c r="EH12" s="129">
        <f xml:space="preserve"> Ops!EH$336</f>
        <v>0</v>
      </c>
      <c r="EI12" s="129">
        <f xml:space="preserve"> Ops!EI$336</f>
        <v>0</v>
      </c>
      <c r="EJ12" s="129">
        <f xml:space="preserve"> Ops!EJ$336</f>
        <v>0</v>
      </c>
      <c r="EK12" s="129">
        <f xml:space="preserve"> Ops!EK$336</f>
        <v>0</v>
      </c>
      <c r="EL12" s="129">
        <f xml:space="preserve"> Ops!EL$336</f>
        <v>0</v>
      </c>
      <c r="EM12" s="129">
        <f xml:space="preserve"> Ops!EM$336</f>
        <v>0</v>
      </c>
      <c r="EN12" s="129">
        <f xml:space="preserve"> Ops!EN$336</f>
        <v>0</v>
      </c>
      <c r="EO12" s="129">
        <f xml:space="preserve"> Ops!EO$336</f>
        <v>0</v>
      </c>
      <c r="EP12" s="129">
        <f xml:space="preserve"> Ops!EP$336</f>
        <v>0</v>
      </c>
      <c r="EQ12" s="129">
        <f xml:space="preserve"> Ops!EQ$336</f>
        <v>0</v>
      </c>
      <c r="ER12" s="129">
        <f xml:space="preserve"> Ops!ER$336</f>
        <v>0</v>
      </c>
      <c r="ES12" s="129">
        <f xml:space="preserve"> Ops!ES$336</f>
        <v>0</v>
      </c>
      <c r="ET12" s="129">
        <f xml:space="preserve"> Ops!ET$336</f>
        <v>0</v>
      </c>
      <c r="EU12" s="129">
        <f xml:space="preserve"> Ops!EU$336</f>
        <v>0</v>
      </c>
      <c r="EV12" s="129">
        <f xml:space="preserve"> Ops!EV$336</f>
        <v>0</v>
      </c>
      <c r="EW12" s="129">
        <f xml:space="preserve"> Ops!EW$336</f>
        <v>0</v>
      </c>
      <c r="EX12" s="129">
        <f xml:space="preserve"> Ops!EX$336</f>
        <v>0</v>
      </c>
      <c r="EY12" s="129">
        <f xml:space="preserve"> Ops!EY$336</f>
        <v>0</v>
      </c>
      <c r="EZ12" s="129">
        <f xml:space="preserve"> Ops!EZ$336</f>
        <v>0</v>
      </c>
      <c r="FA12" s="129">
        <f xml:space="preserve"> Ops!FA$336</f>
        <v>0</v>
      </c>
      <c r="FB12" s="129">
        <f xml:space="preserve"> Ops!FB$336</f>
        <v>0</v>
      </c>
      <c r="FC12" s="129">
        <f xml:space="preserve"> Ops!FC$336</f>
        <v>0</v>
      </c>
      <c r="FD12" s="129">
        <f xml:space="preserve"> Ops!FD$336</f>
        <v>0</v>
      </c>
      <c r="FE12" s="129">
        <f xml:space="preserve"> Ops!FE$336</f>
        <v>0</v>
      </c>
      <c r="FF12" s="129">
        <f xml:space="preserve"> Ops!FF$336</f>
        <v>0</v>
      </c>
      <c r="FG12" s="129">
        <f xml:space="preserve"> Ops!FG$336</f>
        <v>0</v>
      </c>
      <c r="FH12" s="129">
        <f xml:space="preserve"> Ops!FH$336</f>
        <v>0</v>
      </c>
      <c r="FI12" s="129">
        <f xml:space="preserve"> Ops!FI$336</f>
        <v>0</v>
      </c>
      <c r="FJ12" s="129">
        <f xml:space="preserve"> Ops!FJ$336</f>
        <v>0</v>
      </c>
      <c r="FK12" s="129">
        <f xml:space="preserve"> Ops!FK$336</f>
        <v>0</v>
      </c>
      <c r="FL12" s="129">
        <f xml:space="preserve"> Ops!FL$336</f>
        <v>0</v>
      </c>
      <c r="FM12" s="129">
        <f xml:space="preserve"> Ops!FM$336</f>
        <v>0</v>
      </c>
      <c r="FN12" s="129">
        <f xml:space="preserve"> Ops!FN$336</f>
        <v>0</v>
      </c>
      <c r="FO12" s="129">
        <f xml:space="preserve"> Ops!FO$336</f>
        <v>0</v>
      </c>
      <c r="FP12" s="129">
        <f xml:space="preserve"> Ops!FP$336</f>
        <v>0</v>
      </c>
      <c r="FQ12" s="129">
        <f xml:space="preserve"> Ops!FQ$336</f>
        <v>0</v>
      </c>
      <c r="FR12" s="129">
        <f xml:space="preserve"> Ops!FR$336</f>
        <v>0</v>
      </c>
      <c r="FS12" s="129">
        <f xml:space="preserve"> Ops!FS$336</f>
        <v>0</v>
      </c>
      <c r="FT12" s="129">
        <f xml:space="preserve"> Ops!FT$336</f>
        <v>0</v>
      </c>
      <c r="FU12" s="129">
        <f xml:space="preserve"> Ops!FU$336</f>
        <v>0</v>
      </c>
      <c r="FV12" s="129">
        <f xml:space="preserve"> Ops!FV$336</f>
        <v>0</v>
      </c>
      <c r="FW12" s="129">
        <f xml:space="preserve"> Ops!FW$336</f>
        <v>0</v>
      </c>
      <c r="FX12" s="129">
        <f xml:space="preserve"> Ops!FX$336</f>
        <v>0</v>
      </c>
      <c r="FY12" s="129">
        <f xml:space="preserve"> Ops!FY$336</f>
        <v>0</v>
      </c>
      <c r="FZ12" s="129">
        <f xml:space="preserve"> Ops!FZ$336</f>
        <v>0</v>
      </c>
      <c r="GA12" s="129">
        <f xml:space="preserve"> Ops!GA$336</f>
        <v>0</v>
      </c>
      <c r="GB12" s="129">
        <f xml:space="preserve"> Ops!GB$336</f>
        <v>0</v>
      </c>
      <c r="GC12" s="129">
        <f xml:space="preserve"> Ops!GC$336</f>
        <v>0</v>
      </c>
      <c r="GD12" s="129">
        <f xml:space="preserve"> Ops!GD$336</f>
        <v>0</v>
      </c>
      <c r="GE12" s="129">
        <f xml:space="preserve"> Ops!GE$336</f>
        <v>0</v>
      </c>
      <c r="GF12" s="129">
        <f xml:space="preserve"> Ops!GF$336</f>
        <v>0</v>
      </c>
      <c r="GG12" s="129">
        <f xml:space="preserve"> Ops!GG$336</f>
        <v>0</v>
      </c>
      <c r="GH12" s="129">
        <f xml:space="preserve"> Ops!GH$336</f>
        <v>0</v>
      </c>
      <c r="GI12" s="129">
        <f xml:space="preserve"> Ops!GI$336</f>
        <v>0</v>
      </c>
      <c r="GJ12" s="129">
        <f xml:space="preserve"> Ops!GJ$336</f>
        <v>0</v>
      </c>
    </row>
    <row r="13" spans="1:192" s="523" customFormat="1" outlineLevel="1" x14ac:dyDescent="0.35">
      <c r="B13" s="610"/>
      <c r="E13" s="523" t="str">
        <f>$E$138</f>
        <v>Financing costs POS</v>
      </c>
      <c r="G13" s="523" t="str">
        <f>$G$138</f>
        <v>$ 000s</v>
      </c>
      <c r="H13" s="523">
        <f>$H$138</f>
        <v>31430.966113810879</v>
      </c>
      <c r="J13" s="523">
        <f t="shared" ref="J13:AO13" si="0">J$138</f>
        <v>0</v>
      </c>
      <c r="K13" s="523">
        <f t="shared" si="0"/>
        <v>0</v>
      </c>
      <c r="L13" s="523">
        <f t="shared" si="0"/>
        <v>0</v>
      </c>
      <c r="M13" s="523">
        <f t="shared" si="0"/>
        <v>0</v>
      </c>
      <c r="N13" s="523">
        <f t="shared" si="0"/>
        <v>0</v>
      </c>
      <c r="O13" s="523">
        <f t="shared" si="0"/>
        <v>2600</v>
      </c>
      <c r="P13" s="523">
        <f t="shared" si="0"/>
        <v>211.63063216994195</v>
      </c>
      <c r="Q13" s="523">
        <f t="shared" si="0"/>
        <v>300.18438341950593</v>
      </c>
      <c r="R13" s="523">
        <f t="shared" si="0"/>
        <v>310.2063660395836</v>
      </c>
      <c r="S13" s="523">
        <f t="shared" si="0"/>
        <v>340.93667116552888</v>
      </c>
      <c r="T13" s="523">
        <f t="shared" si="0"/>
        <v>349.75384622443539</v>
      </c>
      <c r="U13" s="523">
        <f t="shared" si="0"/>
        <v>381.91248865618252</v>
      </c>
      <c r="V13" s="523">
        <f t="shared" si="0"/>
        <v>402.50218927197153</v>
      </c>
      <c r="W13" s="523">
        <f t="shared" si="0"/>
        <v>382.19928216392066</v>
      </c>
      <c r="X13" s="523">
        <f t="shared" si="0"/>
        <v>443.73970421318541</v>
      </c>
      <c r="Y13" s="523">
        <f t="shared" si="0"/>
        <v>449.51759293068983</v>
      </c>
      <c r="Z13" s="523">
        <f t="shared" si="0"/>
        <v>485.27940503395985</v>
      </c>
      <c r="AA13" s="523">
        <f t="shared" si="0"/>
        <v>489.82920697632659</v>
      </c>
      <c r="AB13" s="523">
        <f t="shared" si="0"/>
        <v>527.04695462668451</v>
      </c>
      <c r="AC13" s="523">
        <f t="shared" si="0"/>
        <v>548.04066475524007</v>
      </c>
      <c r="AD13" s="523">
        <f t="shared" si="0"/>
        <v>550.73498214834319</v>
      </c>
      <c r="AE13" s="523">
        <f t="shared" si="0"/>
        <v>590.15246516519505</v>
      </c>
      <c r="AF13" s="523">
        <f t="shared" si="0"/>
        <v>591.60178213369761</v>
      </c>
      <c r="AG13" s="523">
        <f t="shared" si="0"/>
        <v>632.1913083528184</v>
      </c>
      <c r="AH13" s="523">
        <f t="shared" si="0"/>
        <v>652.8894291499746</v>
      </c>
      <c r="AI13" s="523">
        <f t="shared" si="0"/>
        <v>629.88150970326694</v>
      </c>
      <c r="AJ13" s="523">
        <f t="shared" si="0"/>
        <v>693.38580754327779</v>
      </c>
      <c r="AK13" s="523">
        <f t="shared" si="0"/>
        <v>690.40730328041218</v>
      </c>
      <c r="AL13" s="523">
        <f t="shared" si="0"/>
        <v>733.04567087048986</v>
      </c>
      <c r="AM13" s="523">
        <f t="shared" si="0"/>
        <v>728.27791184098771</v>
      </c>
      <c r="AN13" s="523">
        <f t="shared" si="0"/>
        <v>771.67616510568985</v>
      </c>
      <c r="AO13" s="523">
        <f t="shared" si="0"/>
        <v>790.63741174788925</v>
      </c>
      <c r="AP13" s="523">
        <f t="shared" ref="AP13:BU13" si="1">AP$138</f>
        <v>783.14462920556207</v>
      </c>
      <c r="AQ13" s="523">
        <f t="shared" si="1"/>
        <v>827.52908840946691</v>
      </c>
      <c r="AR13" s="523">
        <f t="shared" si="1"/>
        <v>818.45935528185441</v>
      </c>
      <c r="AS13" s="523">
        <f t="shared" si="1"/>
        <v>863.49619208996796</v>
      </c>
      <c r="AT13" s="523">
        <f t="shared" si="1"/>
        <v>881.2055730809534</v>
      </c>
      <c r="AU13" s="523">
        <f t="shared" si="1"/>
        <v>816.16878977686065</v>
      </c>
      <c r="AV13" s="523">
        <f t="shared" si="1"/>
        <v>925.53273364751738</v>
      </c>
      <c r="AW13" s="523">
        <f t="shared" si="1"/>
        <v>917.37624400002676</v>
      </c>
      <c r="AX13" s="523">
        <f t="shared" si="1"/>
        <v>969.53138502194429</v>
      </c>
      <c r="AY13" s="523">
        <f t="shared" si="1"/>
        <v>959.15990764877824</v>
      </c>
      <c r="AZ13" s="523">
        <f t="shared" si="1"/>
        <v>1013.3358048907489</v>
      </c>
      <c r="BA13" s="523">
        <f t="shared" si="1"/>
        <v>1039.3565900929045</v>
      </c>
      <c r="BB13" s="523">
        <f t="shared" si="1"/>
        <v>1030.453882718105</v>
      </c>
      <c r="BC13" s="523">
        <f t="shared" si="1"/>
        <v>1089.8209254025887</v>
      </c>
      <c r="BD13" s="523">
        <f t="shared" si="1"/>
        <v>1078.9888479418926</v>
      </c>
      <c r="BE13" s="523">
        <f t="shared" si="1"/>
        <v>1139.7450299125012</v>
      </c>
      <c r="BF13" s="523">
        <f t="shared" si="1"/>
        <v>0</v>
      </c>
      <c r="BG13" s="523">
        <f t="shared" si="1"/>
        <v>0</v>
      </c>
      <c r="BH13" s="523">
        <f t="shared" si="1"/>
        <v>0</v>
      </c>
      <c r="BI13" s="523">
        <f t="shared" si="1"/>
        <v>0</v>
      </c>
      <c r="BJ13" s="523">
        <f t="shared" si="1"/>
        <v>0</v>
      </c>
      <c r="BK13" s="523">
        <f t="shared" si="1"/>
        <v>0</v>
      </c>
      <c r="BL13" s="523">
        <f t="shared" si="1"/>
        <v>0</v>
      </c>
      <c r="BM13" s="523">
        <f t="shared" si="1"/>
        <v>0</v>
      </c>
      <c r="BN13" s="523">
        <f t="shared" si="1"/>
        <v>0</v>
      </c>
      <c r="BO13" s="523">
        <f t="shared" si="1"/>
        <v>0</v>
      </c>
      <c r="BP13" s="523">
        <f t="shared" si="1"/>
        <v>0</v>
      </c>
      <c r="BQ13" s="523">
        <f t="shared" si="1"/>
        <v>0</v>
      </c>
      <c r="BR13" s="523">
        <f t="shared" si="1"/>
        <v>0</v>
      </c>
      <c r="BS13" s="523">
        <f t="shared" si="1"/>
        <v>0</v>
      </c>
      <c r="BT13" s="523">
        <f t="shared" si="1"/>
        <v>0</v>
      </c>
      <c r="BU13" s="523">
        <f t="shared" si="1"/>
        <v>0</v>
      </c>
      <c r="BV13" s="523">
        <f t="shared" ref="BV13:DA13" si="2">BV$138</f>
        <v>0</v>
      </c>
      <c r="BW13" s="523">
        <f t="shared" si="2"/>
        <v>0</v>
      </c>
      <c r="BX13" s="523">
        <f t="shared" si="2"/>
        <v>0</v>
      </c>
      <c r="BY13" s="523">
        <f t="shared" si="2"/>
        <v>0</v>
      </c>
      <c r="BZ13" s="523">
        <f t="shared" si="2"/>
        <v>0</v>
      </c>
      <c r="CA13" s="523">
        <f t="shared" si="2"/>
        <v>0</v>
      </c>
      <c r="CB13" s="523">
        <f t="shared" si="2"/>
        <v>0</v>
      </c>
      <c r="CC13" s="523">
        <f t="shared" si="2"/>
        <v>0</v>
      </c>
      <c r="CD13" s="523">
        <f t="shared" si="2"/>
        <v>0</v>
      </c>
      <c r="CE13" s="523">
        <f t="shared" si="2"/>
        <v>0</v>
      </c>
      <c r="CF13" s="523">
        <f t="shared" si="2"/>
        <v>0</v>
      </c>
      <c r="CG13" s="523">
        <f t="shared" si="2"/>
        <v>0</v>
      </c>
      <c r="CH13" s="523">
        <f t="shared" si="2"/>
        <v>0</v>
      </c>
      <c r="CI13" s="523">
        <f t="shared" si="2"/>
        <v>0</v>
      </c>
      <c r="CJ13" s="523">
        <f t="shared" si="2"/>
        <v>0</v>
      </c>
      <c r="CK13" s="523">
        <f t="shared" si="2"/>
        <v>0</v>
      </c>
      <c r="CL13" s="523">
        <f t="shared" si="2"/>
        <v>0</v>
      </c>
      <c r="CM13" s="523">
        <f t="shared" si="2"/>
        <v>0</v>
      </c>
      <c r="CN13" s="523">
        <f t="shared" si="2"/>
        <v>0</v>
      </c>
      <c r="CO13" s="523">
        <f t="shared" si="2"/>
        <v>0</v>
      </c>
      <c r="CP13" s="523">
        <f t="shared" si="2"/>
        <v>0</v>
      </c>
      <c r="CQ13" s="523">
        <f t="shared" si="2"/>
        <v>0</v>
      </c>
      <c r="CR13" s="523">
        <f t="shared" si="2"/>
        <v>0</v>
      </c>
      <c r="CS13" s="523">
        <f t="shared" si="2"/>
        <v>0</v>
      </c>
      <c r="CT13" s="523">
        <f t="shared" si="2"/>
        <v>0</v>
      </c>
      <c r="CU13" s="523">
        <f t="shared" si="2"/>
        <v>0</v>
      </c>
      <c r="CV13" s="523">
        <f t="shared" si="2"/>
        <v>0</v>
      </c>
      <c r="CW13" s="523">
        <f t="shared" si="2"/>
        <v>0</v>
      </c>
      <c r="CX13" s="523">
        <f t="shared" si="2"/>
        <v>0</v>
      </c>
      <c r="CY13" s="523">
        <f t="shared" si="2"/>
        <v>0</v>
      </c>
      <c r="CZ13" s="523">
        <f t="shared" si="2"/>
        <v>0</v>
      </c>
      <c r="DA13" s="523">
        <f t="shared" si="2"/>
        <v>0</v>
      </c>
      <c r="DB13" s="523">
        <f t="shared" ref="DB13:EG13" si="3">DB$138</f>
        <v>0</v>
      </c>
      <c r="DC13" s="523">
        <f t="shared" si="3"/>
        <v>0</v>
      </c>
      <c r="DD13" s="523">
        <f t="shared" si="3"/>
        <v>0</v>
      </c>
      <c r="DE13" s="523">
        <f t="shared" si="3"/>
        <v>0</v>
      </c>
      <c r="DF13" s="523">
        <f t="shared" si="3"/>
        <v>0</v>
      </c>
      <c r="DG13" s="523">
        <f t="shared" si="3"/>
        <v>0</v>
      </c>
      <c r="DH13" s="523">
        <f t="shared" si="3"/>
        <v>0</v>
      </c>
      <c r="DI13" s="523">
        <f t="shared" si="3"/>
        <v>0</v>
      </c>
      <c r="DJ13" s="523">
        <f t="shared" si="3"/>
        <v>0</v>
      </c>
      <c r="DK13" s="523">
        <f t="shared" si="3"/>
        <v>0</v>
      </c>
      <c r="DL13" s="523">
        <f t="shared" si="3"/>
        <v>0</v>
      </c>
      <c r="DM13" s="523">
        <f t="shared" si="3"/>
        <v>0</v>
      </c>
      <c r="DN13" s="523">
        <f t="shared" si="3"/>
        <v>0</v>
      </c>
      <c r="DO13" s="523">
        <f t="shared" si="3"/>
        <v>0</v>
      </c>
      <c r="DP13" s="523">
        <f t="shared" si="3"/>
        <v>0</v>
      </c>
      <c r="DQ13" s="523">
        <f t="shared" si="3"/>
        <v>0</v>
      </c>
      <c r="DR13" s="523">
        <f t="shared" si="3"/>
        <v>0</v>
      </c>
      <c r="DS13" s="523">
        <f t="shared" si="3"/>
        <v>0</v>
      </c>
      <c r="DT13" s="523">
        <f t="shared" si="3"/>
        <v>0</v>
      </c>
      <c r="DU13" s="523">
        <f t="shared" si="3"/>
        <v>0</v>
      </c>
      <c r="DV13" s="523">
        <f t="shared" si="3"/>
        <v>0</v>
      </c>
      <c r="DW13" s="523">
        <f t="shared" si="3"/>
        <v>0</v>
      </c>
      <c r="DX13" s="523">
        <f t="shared" si="3"/>
        <v>0</v>
      </c>
      <c r="DY13" s="523">
        <f t="shared" si="3"/>
        <v>0</v>
      </c>
      <c r="DZ13" s="523">
        <f t="shared" si="3"/>
        <v>0</v>
      </c>
      <c r="EA13" s="523">
        <f t="shared" si="3"/>
        <v>0</v>
      </c>
      <c r="EB13" s="523">
        <f t="shared" si="3"/>
        <v>0</v>
      </c>
      <c r="EC13" s="523">
        <f t="shared" si="3"/>
        <v>0</v>
      </c>
      <c r="ED13" s="523">
        <f t="shared" si="3"/>
        <v>0</v>
      </c>
      <c r="EE13" s="523">
        <f t="shared" si="3"/>
        <v>0</v>
      </c>
      <c r="EF13" s="523">
        <f t="shared" si="3"/>
        <v>0</v>
      </c>
      <c r="EG13" s="523">
        <f t="shared" si="3"/>
        <v>0</v>
      </c>
      <c r="EH13" s="523">
        <f t="shared" ref="EH13:FM13" si="4">EH$138</f>
        <v>0</v>
      </c>
      <c r="EI13" s="523">
        <f t="shared" si="4"/>
        <v>0</v>
      </c>
      <c r="EJ13" s="523">
        <f t="shared" si="4"/>
        <v>0</v>
      </c>
      <c r="EK13" s="523">
        <f t="shared" si="4"/>
        <v>0</v>
      </c>
      <c r="EL13" s="523">
        <f t="shared" si="4"/>
        <v>0</v>
      </c>
      <c r="EM13" s="523">
        <f t="shared" si="4"/>
        <v>0</v>
      </c>
      <c r="EN13" s="523">
        <f t="shared" si="4"/>
        <v>0</v>
      </c>
      <c r="EO13" s="523">
        <f t="shared" si="4"/>
        <v>0</v>
      </c>
      <c r="EP13" s="523">
        <f t="shared" si="4"/>
        <v>0</v>
      </c>
      <c r="EQ13" s="523">
        <f t="shared" si="4"/>
        <v>0</v>
      </c>
      <c r="ER13" s="523">
        <f t="shared" si="4"/>
        <v>0</v>
      </c>
      <c r="ES13" s="523">
        <f t="shared" si="4"/>
        <v>0</v>
      </c>
      <c r="ET13" s="523">
        <f t="shared" si="4"/>
        <v>0</v>
      </c>
      <c r="EU13" s="523">
        <f t="shared" si="4"/>
        <v>0</v>
      </c>
      <c r="EV13" s="523">
        <f t="shared" si="4"/>
        <v>0</v>
      </c>
      <c r="EW13" s="523">
        <f t="shared" si="4"/>
        <v>0</v>
      </c>
      <c r="EX13" s="523">
        <f t="shared" si="4"/>
        <v>0</v>
      </c>
      <c r="EY13" s="523">
        <f t="shared" si="4"/>
        <v>0</v>
      </c>
      <c r="EZ13" s="523">
        <f t="shared" si="4"/>
        <v>0</v>
      </c>
      <c r="FA13" s="523">
        <f t="shared" si="4"/>
        <v>0</v>
      </c>
      <c r="FB13" s="523">
        <f t="shared" si="4"/>
        <v>0</v>
      </c>
      <c r="FC13" s="523">
        <f t="shared" si="4"/>
        <v>0</v>
      </c>
      <c r="FD13" s="523">
        <f t="shared" si="4"/>
        <v>0</v>
      </c>
      <c r="FE13" s="523">
        <f t="shared" si="4"/>
        <v>0</v>
      </c>
      <c r="FF13" s="523">
        <f t="shared" si="4"/>
        <v>0</v>
      </c>
      <c r="FG13" s="523">
        <f t="shared" si="4"/>
        <v>0</v>
      </c>
      <c r="FH13" s="523">
        <f t="shared" si="4"/>
        <v>0</v>
      </c>
      <c r="FI13" s="523">
        <f t="shared" si="4"/>
        <v>0</v>
      </c>
      <c r="FJ13" s="523">
        <f t="shared" si="4"/>
        <v>0</v>
      </c>
      <c r="FK13" s="523">
        <f t="shared" si="4"/>
        <v>0</v>
      </c>
      <c r="FL13" s="523">
        <f t="shared" si="4"/>
        <v>0</v>
      </c>
      <c r="FM13" s="523">
        <f t="shared" si="4"/>
        <v>0</v>
      </c>
      <c r="FN13" s="523">
        <f t="shared" ref="FN13:GJ13" si="5">FN$138</f>
        <v>0</v>
      </c>
      <c r="FO13" s="523">
        <f t="shared" si="5"/>
        <v>0</v>
      </c>
      <c r="FP13" s="523">
        <f t="shared" si="5"/>
        <v>0</v>
      </c>
      <c r="FQ13" s="523">
        <f t="shared" si="5"/>
        <v>0</v>
      </c>
      <c r="FR13" s="523">
        <f t="shared" si="5"/>
        <v>0</v>
      </c>
      <c r="FS13" s="523">
        <f t="shared" si="5"/>
        <v>0</v>
      </c>
      <c r="FT13" s="523">
        <f t="shared" si="5"/>
        <v>0</v>
      </c>
      <c r="FU13" s="523">
        <f t="shared" si="5"/>
        <v>0</v>
      </c>
      <c r="FV13" s="523">
        <f t="shared" si="5"/>
        <v>0</v>
      </c>
      <c r="FW13" s="523">
        <f t="shared" si="5"/>
        <v>0</v>
      </c>
      <c r="FX13" s="523">
        <f t="shared" si="5"/>
        <v>0</v>
      </c>
      <c r="FY13" s="523">
        <f t="shared" si="5"/>
        <v>0</v>
      </c>
      <c r="FZ13" s="523">
        <f t="shared" si="5"/>
        <v>0</v>
      </c>
      <c r="GA13" s="523">
        <f t="shared" si="5"/>
        <v>0</v>
      </c>
      <c r="GB13" s="523">
        <f t="shared" si="5"/>
        <v>0</v>
      </c>
      <c r="GC13" s="523">
        <f t="shared" si="5"/>
        <v>0</v>
      </c>
      <c r="GD13" s="523">
        <f t="shared" si="5"/>
        <v>0</v>
      </c>
      <c r="GE13" s="523">
        <f t="shared" si="5"/>
        <v>0</v>
      </c>
      <c r="GF13" s="523">
        <f t="shared" si="5"/>
        <v>0</v>
      </c>
      <c r="GG13" s="523">
        <f t="shared" si="5"/>
        <v>0</v>
      </c>
      <c r="GH13" s="523">
        <f t="shared" si="5"/>
        <v>0</v>
      </c>
      <c r="GI13" s="523">
        <f t="shared" si="5"/>
        <v>0</v>
      </c>
      <c r="GJ13" s="523">
        <f t="shared" si="5"/>
        <v>0</v>
      </c>
    </row>
    <row r="14" spans="1:192" s="193" customFormat="1" outlineLevel="1" x14ac:dyDescent="0.35">
      <c r="A14" s="125"/>
      <c r="B14" s="125"/>
      <c r="C14" s="126"/>
      <c r="D14" s="127"/>
      <c r="E14" s="365" t="s">
        <v>1314</v>
      </c>
      <c r="F14" s="365"/>
      <c r="G14" s="365" t="s">
        <v>101</v>
      </c>
      <c r="H14" s="365">
        <f>SUM(J14:GJ14)</f>
        <v>337797.30123462155</v>
      </c>
      <c r="I14" s="365"/>
      <c r="J14" s="365">
        <f t="shared" ref="J14:AO14" si="6">J11+J13-J12</f>
        <v>0</v>
      </c>
      <c r="K14" s="365">
        <f t="shared" si="6"/>
        <v>0</v>
      </c>
      <c r="L14" s="365">
        <f t="shared" si="6"/>
        <v>0</v>
      </c>
      <c r="M14" s="365">
        <f t="shared" si="6"/>
        <v>0</v>
      </c>
      <c r="N14" s="365">
        <f t="shared" si="6"/>
        <v>0</v>
      </c>
      <c r="O14" s="365">
        <f t="shared" si="6"/>
        <v>5650</v>
      </c>
      <c r="P14" s="365">
        <f t="shared" si="6"/>
        <v>31811.630632169941</v>
      </c>
      <c r="Q14" s="365">
        <f t="shared" si="6"/>
        <v>7314.8185297609698</v>
      </c>
      <c r="R14" s="365">
        <f t="shared" si="6"/>
        <v>7324.8405123810471</v>
      </c>
      <c r="S14" s="365">
        <f t="shared" si="6"/>
        <v>7355.5708175069922</v>
      </c>
      <c r="T14" s="365">
        <f t="shared" si="6"/>
        <v>7364.3879925658994</v>
      </c>
      <c r="U14" s="365">
        <f t="shared" si="6"/>
        <v>7396.5466349976459</v>
      </c>
      <c r="V14" s="365">
        <f t="shared" si="6"/>
        <v>7417.1363356134352</v>
      </c>
      <c r="W14" s="365">
        <f t="shared" si="6"/>
        <v>7396.8334285053843</v>
      </c>
      <c r="X14" s="365">
        <f t="shared" si="6"/>
        <v>7458.3738505546489</v>
      </c>
      <c r="Y14" s="365">
        <f t="shared" si="6"/>
        <v>7464.1517392721535</v>
      </c>
      <c r="Z14" s="365">
        <f t="shared" si="6"/>
        <v>7499.9135513754236</v>
      </c>
      <c r="AA14" s="365">
        <f t="shared" si="6"/>
        <v>7504.4633533177903</v>
      </c>
      <c r="AB14" s="365">
        <f t="shared" si="6"/>
        <v>7541.6811009681478</v>
      </c>
      <c r="AC14" s="365">
        <f t="shared" si="6"/>
        <v>7562.6748110967037</v>
      </c>
      <c r="AD14" s="365">
        <f t="shared" si="6"/>
        <v>7565.3691284898068</v>
      </c>
      <c r="AE14" s="365">
        <f t="shared" si="6"/>
        <v>7604.786611506659</v>
      </c>
      <c r="AF14" s="365">
        <f t="shared" si="6"/>
        <v>7497.0485207189113</v>
      </c>
      <c r="AG14" s="365">
        <f t="shared" si="6"/>
        <v>7435.494988069283</v>
      </c>
      <c r="AH14" s="365">
        <f t="shared" si="6"/>
        <v>7339.9613522226882</v>
      </c>
      <c r="AI14" s="365">
        <f t="shared" si="6"/>
        <v>7207.7660250197305</v>
      </c>
      <c r="AJ14" s="365">
        <f t="shared" si="6"/>
        <v>7197.3046595409924</v>
      </c>
      <c r="AK14" s="365">
        <f t="shared" si="6"/>
        <v>7049.9170030843761</v>
      </c>
      <c r="AL14" s="365">
        <f t="shared" si="6"/>
        <v>7008.0231840244533</v>
      </c>
      <c r="AM14" s="365">
        <f t="shared" si="6"/>
        <v>6869.4127961324521</v>
      </c>
      <c r="AN14" s="365">
        <f t="shared" si="6"/>
        <v>6811.5485341393405</v>
      </c>
      <c r="AO14" s="365">
        <f t="shared" si="6"/>
        <v>6686.1006285877902</v>
      </c>
      <c r="AP14" s="365">
        <f t="shared" ref="AP14:BU14" si="7">AP11+AP13-AP12</f>
        <v>6566.6907530953067</v>
      </c>
      <c r="AQ14" s="365">
        <f t="shared" si="7"/>
        <v>6542.4808650071809</v>
      </c>
      <c r="AR14" s="365">
        <f t="shared" si="7"/>
        <v>6378.1712932712871</v>
      </c>
      <c r="AS14" s="365">
        <f t="shared" si="7"/>
        <v>6361.8342403970564</v>
      </c>
      <c r="AT14" s="365">
        <f t="shared" si="7"/>
        <v>8050.4166585034063</v>
      </c>
      <c r="AU14" s="365">
        <f t="shared" si="7"/>
        <v>7873.4627822491566</v>
      </c>
      <c r="AV14" s="365">
        <f t="shared" si="7"/>
        <v>8055.0313022166883</v>
      </c>
      <c r="AW14" s="365">
        <f t="shared" si="7"/>
        <v>7750.8360505720102</v>
      </c>
      <c r="AX14" s="365">
        <f t="shared" si="7"/>
        <v>7759.6684459358039</v>
      </c>
      <c r="AY14" s="365">
        <f t="shared" si="7"/>
        <v>7568.7855283204499</v>
      </c>
      <c r="AZ14" s="365">
        <f t="shared" si="7"/>
        <v>7529.9980338376936</v>
      </c>
      <c r="BA14" s="365">
        <f t="shared" si="7"/>
        <v>7363.5936237416781</v>
      </c>
      <c r="BB14" s="365">
        <f t="shared" si="7"/>
        <v>7239.9758960929685</v>
      </c>
      <c r="BC14" s="365">
        <f t="shared" si="7"/>
        <v>7273.4395471026992</v>
      </c>
      <c r="BD14" s="365">
        <f t="shared" si="7"/>
        <v>7173.7958410428464</v>
      </c>
      <c r="BE14" s="365">
        <f t="shared" si="7"/>
        <v>7973.3636516126107</v>
      </c>
      <c r="BF14" s="365">
        <f t="shared" si="7"/>
        <v>0</v>
      </c>
      <c r="BG14" s="365">
        <f t="shared" si="7"/>
        <v>0</v>
      </c>
      <c r="BH14" s="365">
        <f t="shared" si="7"/>
        <v>0</v>
      </c>
      <c r="BI14" s="365">
        <f t="shared" si="7"/>
        <v>0</v>
      </c>
      <c r="BJ14" s="365">
        <f t="shared" si="7"/>
        <v>0</v>
      </c>
      <c r="BK14" s="365">
        <f t="shared" si="7"/>
        <v>0</v>
      </c>
      <c r="BL14" s="365">
        <f t="shared" si="7"/>
        <v>0</v>
      </c>
      <c r="BM14" s="365">
        <f t="shared" si="7"/>
        <v>0</v>
      </c>
      <c r="BN14" s="365">
        <f t="shared" si="7"/>
        <v>0</v>
      </c>
      <c r="BO14" s="365">
        <f t="shared" si="7"/>
        <v>0</v>
      </c>
      <c r="BP14" s="365">
        <f t="shared" si="7"/>
        <v>0</v>
      </c>
      <c r="BQ14" s="365">
        <f t="shared" si="7"/>
        <v>0</v>
      </c>
      <c r="BR14" s="365">
        <f t="shared" si="7"/>
        <v>0</v>
      </c>
      <c r="BS14" s="365">
        <f t="shared" si="7"/>
        <v>0</v>
      </c>
      <c r="BT14" s="365">
        <f t="shared" si="7"/>
        <v>0</v>
      </c>
      <c r="BU14" s="365">
        <f t="shared" si="7"/>
        <v>0</v>
      </c>
      <c r="BV14" s="365">
        <f t="shared" ref="BV14:DA14" si="8">BV11+BV13-BV12</f>
        <v>0</v>
      </c>
      <c r="BW14" s="365">
        <f t="shared" si="8"/>
        <v>0</v>
      </c>
      <c r="BX14" s="365">
        <f t="shared" si="8"/>
        <v>0</v>
      </c>
      <c r="BY14" s="365">
        <f t="shared" si="8"/>
        <v>0</v>
      </c>
      <c r="BZ14" s="365">
        <f t="shared" si="8"/>
        <v>0</v>
      </c>
      <c r="CA14" s="365">
        <f t="shared" si="8"/>
        <v>0</v>
      </c>
      <c r="CB14" s="365">
        <f t="shared" si="8"/>
        <v>0</v>
      </c>
      <c r="CC14" s="365">
        <f t="shared" si="8"/>
        <v>0</v>
      </c>
      <c r="CD14" s="365">
        <f t="shared" si="8"/>
        <v>0</v>
      </c>
      <c r="CE14" s="365">
        <f t="shared" si="8"/>
        <v>0</v>
      </c>
      <c r="CF14" s="365">
        <f t="shared" si="8"/>
        <v>0</v>
      </c>
      <c r="CG14" s="365">
        <f t="shared" si="8"/>
        <v>0</v>
      </c>
      <c r="CH14" s="365">
        <f t="shared" si="8"/>
        <v>0</v>
      </c>
      <c r="CI14" s="365">
        <f t="shared" si="8"/>
        <v>0</v>
      </c>
      <c r="CJ14" s="365">
        <f t="shared" si="8"/>
        <v>0</v>
      </c>
      <c r="CK14" s="365">
        <f t="shared" si="8"/>
        <v>0</v>
      </c>
      <c r="CL14" s="365">
        <f t="shared" si="8"/>
        <v>0</v>
      </c>
      <c r="CM14" s="365">
        <f t="shared" si="8"/>
        <v>0</v>
      </c>
      <c r="CN14" s="365">
        <f t="shared" si="8"/>
        <v>0</v>
      </c>
      <c r="CO14" s="365">
        <f t="shared" si="8"/>
        <v>0</v>
      </c>
      <c r="CP14" s="365">
        <f t="shared" si="8"/>
        <v>0</v>
      </c>
      <c r="CQ14" s="365">
        <f t="shared" si="8"/>
        <v>0</v>
      </c>
      <c r="CR14" s="365">
        <f t="shared" si="8"/>
        <v>0</v>
      </c>
      <c r="CS14" s="365">
        <f t="shared" si="8"/>
        <v>0</v>
      </c>
      <c r="CT14" s="365">
        <f t="shared" si="8"/>
        <v>0</v>
      </c>
      <c r="CU14" s="365">
        <f t="shared" si="8"/>
        <v>0</v>
      </c>
      <c r="CV14" s="365">
        <f t="shared" si="8"/>
        <v>0</v>
      </c>
      <c r="CW14" s="365">
        <f t="shared" si="8"/>
        <v>0</v>
      </c>
      <c r="CX14" s="365">
        <f t="shared" si="8"/>
        <v>0</v>
      </c>
      <c r="CY14" s="365">
        <f t="shared" si="8"/>
        <v>0</v>
      </c>
      <c r="CZ14" s="365">
        <f t="shared" si="8"/>
        <v>0</v>
      </c>
      <c r="DA14" s="365">
        <f t="shared" si="8"/>
        <v>0</v>
      </c>
      <c r="DB14" s="365">
        <f t="shared" ref="DB14:EG14" si="9">DB11+DB13-DB12</f>
        <v>0</v>
      </c>
      <c r="DC14" s="365">
        <f t="shared" si="9"/>
        <v>0</v>
      </c>
      <c r="DD14" s="365">
        <f t="shared" si="9"/>
        <v>0</v>
      </c>
      <c r="DE14" s="365">
        <f t="shared" si="9"/>
        <v>0</v>
      </c>
      <c r="DF14" s="365">
        <f t="shared" si="9"/>
        <v>0</v>
      </c>
      <c r="DG14" s="365">
        <f t="shared" si="9"/>
        <v>0</v>
      </c>
      <c r="DH14" s="365">
        <f t="shared" si="9"/>
        <v>0</v>
      </c>
      <c r="DI14" s="365">
        <f t="shared" si="9"/>
        <v>0</v>
      </c>
      <c r="DJ14" s="365">
        <f t="shared" si="9"/>
        <v>0</v>
      </c>
      <c r="DK14" s="365">
        <f t="shared" si="9"/>
        <v>0</v>
      </c>
      <c r="DL14" s="365">
        <f t="shared" si="9"/>
        <v>0</v>
      </c>
      <c r="DM14" s="365">
        <f t="shared" si="9"/>
        <v>0</v>
      </c>
      <c r="DN14" s="365">
        <f t="shared" si="9"/>
        <v>0</v>
      </c>
      <c r="DO14" s="365">
        <f t="shared" si="9"/>
        <v>0</v>
      </c>
      <c r="DP14" s="365">
        <f t="shared" si="9"/>
        <v>0</v>
      </c>
      <c r="DQ14" s="365">
        <f t="shared" si="9"/>
        <v>0</v>
      </c>
      <c r="DR14" s="365">
        <f t="shared" si="9"/>
        <v>0</v>
      </c>
      <c r="DS14" s="365">
        <f t="shared" si="9"/>
        <v>0</v>
      </c>
      <c r="DT14" s="365">
        <f t="shared" si="9"/>
        <v>0</v>
      </c>
      <c r="DU14" s="365">
        <f t="shared" si="9"/>
        <v>0</v>
      </c>
      <c r="DV14" s="365">
        <f t="shared" si="9"/>
        <v>0</v>
      </c>
      <c r="DW14" s="365">
        <f t="shared" si="9"/>
        <v>0</v>
      </c>
      <c r="DX14" s="365">
        <f t="shared" si="9"/>
        <v>0</v>
      </c>
      <c r="DY14" s="365">
        <f t="shared" si="9"/>
        <v>0</v>
      </c>
      <c r="DZ14" s="365">
        <f t="shared" si="9"/>
        <v>0</v>
      </c>
      <c r="EA14" s="365">
        <f t="shared" si="9"/>
        <v>0</v>
      </c>
      <c r="EB14" s="365">
        <f t="shared" si="9"/>
        <v>0</v>
      </c>
      <c r="EC14" s="365">
        <f t="shared" si="9"/>
        <v>0</v>
      </c>
      <c r="ED14" s="365">
        <f t="shared" si="9"/>
        <v>0</v>
      </c>
      <c r="EE14" s="365">
        <f t="shared" si="9"/>
        <v>0</v>
      </c>
      <c r="EF14" s="365">
        <f t="shared" si="9"/>
        <v>0</v>
      </c>
      <c r="EG14" s="365">
        <f t="shared" si="9"/>
        <v>0</v>
      </c>
      <c r="EH14" s="365">
        <f t="shared" ref="EH14:FM14" si="10">EH11+EH13-EH12</f>
        <v>0</v>
      </c>
      <c r="EI14" s="365">
        <f t="shared" si="10"/>
        <v>0</v>
      </c>
      <c r="EJ14" s="365">
        <f t="shared" si="10"/>
        <v>0</v>
      </c>
      <c r="EK14" s="365">
        <f t="shared" si="10"/>
        <v>0</v>
      </c>
      <c r="EL14" s="365">
        <f t="shared" si="10"/>
        <v>0</v>
      </c>
      <c r="EM14" s="365">
        <f t="shared" si="10"/>
        <v>0</v>
      </c>
      <c r="EN14" s="365">
        <f t="shared" si="10"/>
        <v>0</v>
      </c>
      <c r="EO14" s="365">
        <f t="shared" si="10"/>
        <v>0</v>
      </c>
      <c r="EP14" s="365">
        <f t="shared" si="10"/>
        <v>0</v>
      </c>
      <c r="EQ14" s="365">
        <f t="shared" si="10"/>
        <v>0</v>
      </c>
      <c r="ER14" s="365">
        <f t="shared" si="10"/>
        <v>0</v>
      </c>
      <c r="ES14" s="365">
        <f t="shared" si="10"/>
        <v>0</v>
      </c>
      <c r="ET14" s="365">
        <f t="shared" si="10"/>
        <v>0</v>
      </c>
      <c r="EU14" s="365">
        <f t="shared" si="10"/>
        <v>0</v>
      </c>
      <c r="EV14" s="365">
        <f t="shared" si="10"/>
        <v>0</v>
      </c>
      <c r="EW14" s="365">
        <f t="shared" si="10"/>
        <v>0</v>
      </c>
      <c r="EX14" s="365">
        <f t="shared" si="10"/>
        <v>0</v>
      </c>
      <c r="EY14" s="365">
        <f t="shared" si="10"/>
        <v>0</v>
      </c>
      <c r="EZ14" s="365">
        <f t="shared" si="10"/>
        <v>0</v>
      </c>
      <c r="FA14" s="365">
        <f t="shared" si="10"/>
        <v>0</v>
      </c>
      <c r="FB14" s="365">
        <f t="shared" si="10"/>
        <v>0</v>
      </c>
      <c r="FC14" s="365">
        <f t="shared" si="10"/>
        <v>0</v>
      </c>
      <c r="FD14" s="365">
        <f t="shared" si="10"/>
        <v>0</v>
      </c>
      <c r="FE14" s="365">
        <f t="shared" si="10"/>
        <v>0</v>
      </c>
      <c r="FF14" s="365">
        <f t="shared" si="10"/>
        <v>0</v>
      </c>
      <c r="FG14" s="365">
        <f t="shared" si="10"/>
        <v>0</v>
      </c>
      <c r="FH14" s="365">
        <f t="shared" si="10"/>
        <v>0</v>
      </c>
      <c r="FI14" s="365">
        <f t="shared" si="10"/>
        <v>0</v>
      </c>
      <c r="FJ14" s="365">
        <f t="shared" si="10"/>
        <v>0</v>
      </c>
      <c r="FK14" s="365">
        <f t="shared" si="10"/>
        <v>0</v>
      </c>
      <c r="FL14" s="365">
        <f t="shared" si="10"/>
        <v>0</v>
      </c>
      <c r="FM14" s="365">
        <f t="shared" si="10"/>
        <v>0</v>
      </c>
      <c r="FN14" s="365">
        <f t="shared" ref="FN14:GJ14" si="11">FN11+FN13-FN12</f>
        <v>0</v>
      </c>
      <c r="FO14" s="365">
        <f t="shared" si="11"/>
        <v>0</v>
      </c>
      <c r="FP14" s="365">
        <f t="shared" si="11"/>
        <v>0</v>
      </c>
      <c r="FQ14" s="365">
        <f t="shared" si="11"/>
        <v>0</v>
      </c>
      <c r="FR14" s="365">
        <f t="shared" si="11"/>
        <v>0</v>
      </c>
      <c r="FS14" s="365">
        <f t="shared" si="11"/>
        <v>0</v>
      </c>
      <c r="FT14" s="365">
        <f t="shared" si="11"/>
        <v>0</v>
      </c>
      <c r="FU14" s="365">
        <f t="shared" si="11"/>
        <v>0</v>
      </c>
      <c r="FV14" s="365">
        <f t="shared" si="11"/>
        <v>0</v>
      </c>
      <c r="FW14" s="365">
        <f t="shared" si="11"/>
        <v>0</v>
      </c>
      <c r="FX14" s="365">
        <f t="shared" si="11"/>
        <v>0</v>
      </c>
      <c r="FY14" s="365">
        <f t="shared" si="11"/>
        <v>0</v>
      </c>
      <c r="FZ14" s="365">
        <f t="shared" si="11"/>
        <v>0</v>
      </c>
      <c r="GA14" s="365">
        <f t="shared" si="11"/>
        <v>0</v>
      </c>
      <c r="GB14" s="365">
        <f t="shared" si="11"/>
        <v>0</v>
      </c>
      <c r="GC14" s="365">
        <f t="shared" si="11"/>
        <v>0</v>
      </c>
      <c r="GD14" s="365">
        <f t="shared" si="11"/>
        <v>0</v>
      </c>
      <c r="GE14" s="365">
        <f t="shared" si="11"/>
        <v>0</v>
      </c>
      <c r="GF14" s="365">
        <f t="shared" si="11"/>
        <v>0</v>
      </c>
      <c r="GG14" s="365">
        <f t="shared" si="11"/>
        <v>0</v>
      </c>
      <c r="GH14" s="365">
        <f t="shared" si="11"/>
        <v>0</v>
      </c>
      <c r="GI14" s="365">
        <f t="shared" si="11"/>
        <v>0</v>
      </c>
      <c r="GJ14" s="365">
        <f t="shared" si="11"/>
        <v>0</v>
      </c>
    </row>
    <row r="15" spans="1:192" s="444" customFormat="1" outlineLevel="1" x14ac:dyDescent="0.35">
      <c r="A15" s="198"/>
      <c r="B15" s="198"/>
      <c r="C15" s="199"/>
      <c r="D15" s="200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  <c r="AI15" s="233"/>
      <c r="AJ15" s="233"/>
      <c r="AK15" s="233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  <c r="BD15" s="233"/>
      <c r="BE15" s="233"/>
      <c r="BF15" s="233"/>
      <c r="BG15" s="233"/>
      <c r="BH15" s="233"/>
      <c r="BI15" s="233"/>
      <c r="BJ15" s="233"/>
      <c r="BK15" s="233"/>
      <c r="BL15" s="233"/>
      <c r="BM15" s="233"/>
      <c r="BN15" s="233"/>
      <c r="BO15" s="233"/>
      <c r="BP15" s="233"/>
      <c r="BQ15" s="233"/>
      <c r="BR15" s="233"/>
      <c r="BS15" s="233"/>
      <c r="BT15" s="233"/>
      <c r="BU15" s="233"/>
      <c r="BV15" s="233"/>
      <c r="BW15" s="233"/>
      <c r="BX15" s="233"/>
      <c r="BY15" s="233"/>
      <c r="BZ15" s="233"/>
      <c r="CA15" s="233"/>
      <c r="CB15" s="233"/>
      <c r="CC15" s="233"/>
      <c r="CD15" s="233"/>
      <c r="CE15" s="233"/>
      <c r="CF15" s="233"/>
      <c r="CG15" s="233"/>
      <c r="CH15" s="233"/>
      <c r="CI15" s="233"/>
      <c r="CJ15" s="233"/>
      <c r="CK15" s="233"/>
      <c r="CL15" s="233"/>
      <c r="CM15" s="233"/>
      <c r="CN15" s="233"/>
      <c r="CO15" s="233"/>
      <c r="CP15" s="233"/>
      <c r="CQ15" s="233"/>
      <c r="CR15" s="233"/>
      <c r="CS15" s="233"/>
      <c r="CT15" s="233"/>
      <c r="CU15" s="233"/>
      <c r="CV15" s="233"/>
      <c r="CW15" s="233"/>
      <c r="CX15" s="233"/>
      <c r="CY15" s="233"/>
      <c r="CZ15" s="233"/>
      <c r="DA15" s="233"/>
      <c r="DB15" s="233"/>
      <c r="DC15" s="233"/>
      <c r="DD15" s="233"/>
      <c r="DE15" s="233"/>
      <c r="DF15" s="233"/>
      <c r="DG15" s="233"/>
      <c r="DH15" s="233"/>
      <c r="DI15" s="233"/>
      <c r="DJ15" s="233"/>
      <c r="DK15" s="233"/>
      <c r="DL15" s="233"/>
      <c r="DM15" s="233"/>
      <c r="DN15" s="233"/>
      <c r="DO15" s="233"/>
      <c r="DP15" s="233"/>
      <c r="DQ15" s="233"/>
      <c r="DR15" s="233"/>
      <c r="DS15" s="233"/>
      <c r="DT15" s="233"/>
      <c r="DU15" s="233"/>
      <c r="DV15" s="233"/>
      <c r="DW15" s="233"/>
      <c r="DX15" s="233"/>
      <c r="DY15" s="233"/>
      <c r="DZ15" s="233"/>
      <c r="EA15" s="233"/>
      <c r="EB15" s="233"/>
      <c r="EC15" s="233"/>
      <c r="ED15" s="233"/>
      <c r="EE15" s="233"/>
      <c r="EF15" s="233"/>
      <c r="EG15" s="233"/>
      <c r="EH15" s="233"/>
      <c r="EI15" s="233"/>
      <c r="EJ15" s="233"/>
      <c r="EK15" s="233"/>
      <c r="EL15" s="233"/>
      <c r="EM15" s="233"/>
      <c r="EN15" s="233"/>
      <c r="EO15" s="233"/>
      <c r="EP15" s="233"/>
      <c r="EQ15" s="233"/>
      <c r="ER15" s="233"/>
      <c r="ES15" s="233"/>
      <c r="ET15" s="233"/>
      <c r="EU15" s="233"/>
      <c r="EV15" s="233"/>
      <c r="EW15" s="233"/>
      <c r="EX15" s="233"/>
      <c r="EY15" s="233"/>
      <c r="EZ15" s="233"/>
      <c r="FA15" s="233"/>
      <c r="FB15" s="233"/>
      <c r="FC15" s="233"/>
      <c r="FD15" s="233"/>
      <c r="FE15" s="233"/>
      <c r="FF15" s="233"/>
      <c r="FG15" s="233"/>
      <c r="FH15" s="233"/>
      <c r="FI15" s="233"/>
      <c r="FJ15" s="233"/>
      <c r="FK15" s="233"/>
      <c r="FL15" s="233"/>
      <c r="FM15" s="233"/>
      <c r="FN15" s="233"/>
      <c r="FO15" s="233"/>
      <c r="FP15" s="233"/>
      <c r="FQ15" s="233"/>
      <c r="FR15" s="233"/>
      <c r="FS15" s="233"/>
      <c r="FT15" s="233"/>
      <c r="FU15" s="233"/>
      <c r="FV15" s="233"/>
      <c r="FW15" s="233"/>
      <c r="FX15" s="233"/>
      <c r="FY15" s="233"/>
      <c r="FZ15" s="233"/>
      <c r="GA15" s="233"/>
      <c r="GB15" s="233"/>
      <c r="GC15" s="233"/>
      <c r="GD15" s="233"/>
      <c r="GE15" s="233"/>
      <c r="GF15" s="233"/>
      <c r="GG15" s="233"/>
      <c r="GH15" s="233"/>
      <c r="GI15" s="233"/>
      <c r="GJ15" s="233"/>
    </row>
    <row r="16" spans="1:192" s="444" customFormat="1" outlineLevel="1" x14ac:dyDescent="0.35">
      <c r="A16" s="198"/>
      <c r="B16" s="198"/>
      <c r="C16" s="199"/>
      <c r="D16" s="200"/>
      <c r="E16" s="129" t="str">
        <f xml:space="preserve"> Solve!E$31</f>
        <v>Project costs to be financed - paste</v>
      </c>
      <c r="F16" s="129">
        <f xml:space="preserve"> Solve!F$31</f>
        <v>0</v>
      </c>
      <c r="G16" s="129" t="str">
        <f xml:space="preserve"> Solve!G$31</f>
        <v>$ 000s</v>
      </c>
      <c r="H16" s="129">
        <f xml:space="preserve"> Solve!H$31</f>
        <v>312038.56365895027</v>
      </c>
      <c r="I16" s="129">
        <f xml:space="preserve"> Solve!I$31</f>
        <v>0</v>
      </c>
      <c r="J16" s="129">
        <f xml:space="preserve"> Solve!J$31</f>
        <v>0</v>
      </c>
      <c r="K16" s="129">
        <f xml:space="preserve"> Solve!K$31</f>
        <v>0</v>
      </c>
      <c r="L16" s="129">
        <f xml:space="preserve"> Solve!L$31</f>
        <v>0</v>
      </c>
      <c r="M16" s="129">
        <f xml:space="preserve"> Solve!M$31</f>
        <v>0</v>
      </c>
      <c r="N16" s="129">
        <f xml:space="preserve"> Solve!N$31</f>
        <v>0</v>
      </c>
      <c r="O16" s="129">
        <f xml:space="preserve"> Solve!O$31</f>
        <v>5650</v>
      </c>
      <c r="P16" s="129">
        <f xml:space="preserve"> Solve!P$31</f>
        <v>31811.630632167278</v>
      </c>
      <c r="Q16" s="129">
        <f xml:space="preserve"> Solve!Q$31</f>
        <v>7314.8185297424543</v>
      </c>
      <c r="R16" s="129">
        <f xml:space="preserve"> Solve!R$31</f>
        <v>7324.8405123544544</v>
      </c>
      <c r="S16" s="129">
        <f xml:space="preserve"> Solve!S$31</f>
        <v>7355.570817470224</v>
      </c>
      <c r="T16" s="129">
        <f xml:space="preserve"> Solve!T$31</f>
        <v>7364.3879925207902</v>
      </c>
      <c r="U16" s="129">
        <f xml:space="preserve"> Solve!U$31</f>
        <v>7396.5466349412627</v>
      </c>
      <c r="V16" s="129">
        <f xml:space="preserve"> Solve!V$31</f>
        <v>7417.1363355470739</v>
      </c>
      <c r="W16" s="129">
        <f xml:space="preserve"> Solve!W$31</f>
        <v>7396.8334284366319</v>
      </c>
      <c r="X16" s="129">
        <f xml:space="preserve"> Solve!X$31</f>
        <v>7458.3738504697494</v>
      </c>
      <c r="Y16" s="129">
        <f xml:space="preserve"> Solve!Y$31</f>
        <v>7464.1517391813086</v>
      </c>
      <c r="Z16" s="129">
        <f xml:space="preserve"> Solve!Z$31</f>
        <v>7499.9135512734256</v>
      </c>
      <c r="AA16" s="129">
        <f xml:space="preserve"> Solve!AA$31</f>
        <v>7504.4633532118005</v>
      </c>
      <c r="AB16" s="129">
        <f xml:space="preserve"> Solve!AB$31</f>
        <v>7541.6811008521408</v>
      </c>
      <c r="AC16" s="129">
        <f xml:space="preserve"> Solve!AC$31</f>
        <v>7562.6748109750715</v>
      </c>
      <c r="AD16" s="129">
        <f xml:space="preserve"> Solve!AD$31</f>
        <v>7565.3691283677299</v>
      </c>
      <c r="AE16" s="129">
        <f xml:space="preserve"> Solve!AE$31</f>
        <v>7604.7866113771715</v>
      </c>
      <c r="AF16" s="129">
        <f xml:space="preserve"> Solve!AF$31</f>
        <v>7497.0485205914683</v>
      </c>
      <c r="AG16" s="129">
        <f xml:space="preserve"> Solve!AG$31</f>
        <v>7435.494987936594</v>
      </c>
      <c r="AH16" s="129">
        <f xml:space="preserve"> Solve!AH$31</f>
        <v>7339.9613520902994</v>
      </c>
      <c r="AI16" s="129">
        <f xml:space="preserve"> Solve!AI$31</f>
        <v>7207.7660248973789</v>
      </c>
      <c r="AJ16" s="129">
        <f xml:space="preserve"> Solve!AJ$31</f>
        <v>7197.3046594126827</v>
      </c>
      <c r="AK16" s="129">
        <f xml:space="preserve"> Solve!AK$31</f>
        <v>7049.917002964009</v>
      </c>
      <c r="AL16" s="129">
        <f xml:space="preserve"> Solve!AL$31</f>
        <v>7008.0231839049156</v>
      </c>
      <c r="AM16" s="129">
        <f xml:space="preserve"> Solve!AM$31</f>
        <v>6869.4127960226742</v>
      </c>
      <c r="AN16" s="129">
        <f xml:space="preserve"> Solve!AN$31</f>
        <v>6811.548534032665</v>
      </c>
      <c r="AO16" s="129">
        <f xml:space="preserve"> Solve!AO$31</f>
        <v>6686.1006284889909</v>
      </c>
      <c r="AP16" s="129">
        <f xml:space="preserve"> Solve!AP$31</f>
        <v>6566.6907530080307</v>
      </c>
      <c r="AQ16" s="129">
        <f xml:space="preserve"> Solve!AQ$31</f>
        <v>6542.480864925803</v>
      </c>
      <c r="AR16" s="129">
        <f xml:space="preserve"> Solve!AR$31</f>
        <v>6378.1712932017754</v>
      </c>
      <c r="AS16" s="129">
        <f xml:space="preserve"> Solve!AS$31</f>
        <v>6361.8342403346451</v>
      </c>
      <c r="AT16" s="129">
        <f xml:space="preserve"> Solve!AT$31</f>
        <v>8050.4166584508448</v>
      </c>
      <c r="AU16" s="129">
        <f xml:space="preserve"> Solve!AU$31</f>
        <v>7873.4627822097355</v>
      </c>
      <c r="AV16" s="129">
        <f xml:space="preserve"> Solve!AV$31</f>
        <v>8055.0313021802904</v>
      </c>
      <c r="AW16" s="129">
        <f xml:space="preserve"> Solve!AW$31</f>
        <v>7750.8360505441251</v>
      </c>
      <c r="AX16" s="129">
        <f xml:space="preserve"> Solve!AX$31</f>
        <v>7759.6684459135231</v>
      </c>
      <c r="AY16" s="129">
        <f xml:space="preserve"> Solve!AY$31</f>
        <v>7568.7855283046265</v>
      </c>
      <c r="AZ16" s="129">
        <f xml:space="preserve"> Solve!AZ$31</f>
        <v>7529.9980338232435</v>
      </c>
      <c r="BA16" s="129">
        <f xml:space="preserve"> Solve!BA$31</f>
        <v>7363.5936237343203</v>
      </c>
      <c r="BB16" s="129">
        <f xml:space="preserve"> Solve!BB$31</f>
        <v>7239.9758960910913</v>
      </c>
      <c r="BC16" s="129">
        <f xml:space="preserve"> Solve!BC$31</f>
        <v>7273.4395471041125</v>
      </c>
      <c r="BD16" s="129">
        <f xml:space="preserve"> Solve!BD$31</f>
        <v>7173.7958410458077</v>
      </c>
      <c r="BE16" s="129">
        <f xml:space="preserve"> Solve!BE$31</f>
        <v>7973.3636516152701</v>
      </c>
      <c r="BF16" s="129">
        <f xml:space="preserve"> Solve!BF$31</f>
        <v>0</v>
      </c>
      <c r="BG16" s="129">
        <f xml:space="preserve"> Solve!BG$31</f>
        <v>0</v>
      </c>
      <c r="BH16" s="129">
        <f xml:space="preserve"> Solve!BH$31</f>
        <v>0</v>
      </c>
      <c r="BI16" s="129">
        <f xml:space="preserve"> Solve!BI$31</f>
        <v>0</v>
      </c>
      <c r="BJ16" s="129">
        <f xml:space="preserve"> Solve!BJ$31</f>
        <v>0</v>
      </c>
      <c r="BK16" s="129">
        <f xml:space="preserve"> Solve!BK$31</f>
        <v>0</v>
      </c>
      <c r="BL16" s="129">
        <f xml:space="preserve"> Solve!BL$31</f>
        <v>0</v>
      </c>
      <c r="BM16" s="129">
        <f xml:space="preserve"> Solve!BM$31</f>
        <v>0</v>
      </c>
      <c r="BN16" s="129">
        <f xml:space="preserve"> Solve!BN$31</f>
        <v>0</v>
      </c>
      <c r="BO16" s="129">
        <f xml:space="preserve"> Solve!BO$31</f>
        <v>0</v>
      </c>
      <c r="BP16" s="129">
        <f xml:space="preserve"> Solve!BP$31</f>
        <v>0</v>
      </c>
      <c r="BQ16" s="129">
        <f xml:space="preserve"> Solve!BQ$31</f>
        <v>0</v>
      </c>
      <c r="BR16" s="129">
        <f xml:space="preserve"> Solve!BR$31</f>
        <v>0</v>
      </c>
      <c r="BS16" s="129">
        <f xml:space="preserve"> Solve!BS$31</f>
        <v>0</v>
      </c>
      <c r="BT16" s="129">
        <f xml:space="preserve"> Solve!BT$31</f>
        <v>0</v>
      </c>
      <c r="BU16" s="129">
        <f xml:space="preserve"> Solve!BU$31</f>
        <v>0</v>
      </c>
      <c r="BV16" s="129">
        <f xml:space="preserve"> Solve!BV$31</f>
        <v>0</v>
      </c>
      <c r="BW16" s="129">
        <f xml:space="preserve"> Solve!BW$31</f>
        <v>0</v>
      </c>
      <c r="BX16" s="129">
        <f xml:space="preserve"> Solve!BX$31</f>
        <v>0</v>
      </c>
      <c r="BY16" s="129">
        <f xml:space="preserve"> Solve!BY$31</f>
        <v>0</v>
      </c>
      <c r="BZ16" s="129">
        <f xml:space="preserve"> Solve!BZ$31</f>
        <v>0</v>
      </c>
      <c r="CA16" s="129">
        <f xml:space="preserve"> Solve!CA$31</f>
        <v>0</v>
      </c>
      <c r="CB16" s="129">
        <f xml:space="preserve"> Solve!CB$31</f>
        <v>0</v>
      </c>
      <c r="CC16" s="129">
        <f xml:space="preserve"> Solve!CC$31</f>
        <v>0</v>
      </c>
      <c r="CD16" s="129">
        <f xml:space="preserve"> Solve!CD$31</f>
        <v>0</v>
      </c>
      <c r="CE16" s="129">
        <f xml:space="preserve"> Solve!CE$31</f>
        <v>0</v>
      </c>
      <c r="CF16" s="129">
        <f xml:space="preserve"> Solve!CF$31</f>
        <v>0</v>
      </c>
      <c r="CG16" s="129">
        <f xml:space="preserve"> Solve!CG$31</f>
        <v>0</v>
      </c>
      <c r="CH16" s="129">
        <f xml:space="preserve"> Solve!CH$31</f>
        <v>0</v>
      </c>
      <c r="CI16" s="129">
        <f xml:space="preserve"> Solve!CI$31</f>
        <v>0</v>
      </c>
      <c r="CJ16" s="129">
        <f xml:space="preserve"> Solve!CJ$31</f>
        <v>0</v>
      </c>
      <c r="CK16" s="129">
        <f xml:space="preserve"> Solve!CK$31</f>
        <v>0</v>
      </c>
      <c r="CL16" s="129">
        <f xml:space="preserve"> Solve!CL$31</f>
        <v>0</v>
      </c>
      <c r="CM16" s="129">
        <f xml:space="preserve"> Solve!CM$31</f>
        <v>0</v>
      </c>
      <c r="CN16" s="129">
        <f xml:space="preserve"> Solve!CN$31</f>
        <v>0</v>
      </c>
      <c r="CO16" s="129">
        <f xml:space="preserve"> Solve!CO$31</f>
        <v>0</v>
      </c>
      <c r="CP16" s="129">
        <f xml:space="preserve"> Solve!CP$31</f>
        <v>0</v>
      </c>
      <c r="CQ16" s="129">
        <f xml:space="preserve"> Solve!CQ$31</f>
        <v>0</v>
      </c>
      <c r="CR16" s="129">
        <f xml:space="preserve"> Solve!CR$31</f>
        <v>0</v>
      </c>
      <c r="CS16" s="129">
        <f xml:space="preserve"> Solve!CS$31</f>
        <v>0</v>
      </c>
      <c r="CT16" s="129">
        <f xml:space="preserve"> Solve!CT$31</f>
        <v>0</v>
      </c>
      <c r="CU16" s="129">
        <f xml:space="preserve"> Solve!CU$31</f>
        <v>0</v>
      </c>
      <c r="CV16" s="129">
        <f xml:space="preserve"> Solve!CV$31</f>
        <v>0</v>
      </c>
      <c r="CW16" s="129">
        <f xml:space="preserve"> Solve!CW$31</f>
        <v>0</v>
      </c>
      <c r="CX16" s="129">
        <f xml:space="preserve"> Solve!CX$31</f>
        <v>0</v>
      </c>
      <c r="CY16" s="129">
        <f xml:space="preserve"> Solve!CY$31</f>
        <v>0</v>
      </c>
      <c r="CZ16" s="129">
        <f xml:space="preserve"> Solve!CZ$31</f>
        <v>0</v>
      </c>
      <c r="DA16" s="129">
        <f xml:space="preserve"> Solve!DA$31</f>
        <v>0</v>
      </c>
      <c r="DB16" s="129">
        <f xml:space="preserve"> Solve!DB$31</f>
        <v>0</v>
      </c>
      <c r="DC16" s="129">
        <f xml:space="preserve"> Solve!DC$31</f>
        <v>0</v>
      </c>
      <c r="DD16" s="129">
        <f xml:space="preserve"> Solve!DD$31</f>
        <v>0</v>
      </c>
      <c r="DE16" s="129">
        <f xml:space="preserve"> Solve!DE$31</f>
        <v>0</v>
      </c>
      <c r="DF16" s="129">
        <f xml:space="preserve"> Solve!DF$31</f>
        <v>0</v>
      </c>
      <c r="DG16" s="129">
        <f xml:space="preserve"> Solve!DG$31</f>
        <v>0</v>
      </c>
      <c r="DH16" s="129">
        <f xml:space="preserve"> Solve!DH$31</f>
        <v>0</v>
      </c>
      <c r="DI16" s="129">
        <f xml:space="preserve"> Solve!DI$31</f>
        <v>0</v>
      </c>
      <c r="DJ16" s="129">
        <f xml:space="preserve"> Solve!DJ$31</f>
        <v>0</v>
      </c>
      <c r="DK16" s="129">
        <f xml:space="preserve"> Solve!DK$31</f>
        <v>0</v>
      </c>
      <c r="DL16" s="129">
        <f xml:space="preserve"> Solve!DL$31</f>
        <v>0</v>
      </c>
      <c r="DM16" s="129">
        <f xml:space="preserve"> Solve!DM$31</f>
        <v>0</v>
      </c>
      <c r="DN16" s="129">
        <f xml:space="preserve"> Solve!DN$31</f>
        <v>0</v>
      </c>
      <c r="DO16" s="129">
        <f xml:space="preserve"> Solve!DO$31</f>
        <v>0</v>
      </c>
      <c r="DP16" s="129">
        <f xml:space="preserve"> Solve!DP$31</f>
        <v>0</v>
      </c>
      <c r="DQ16" s="129">
        <f xml:space="preserve"> Solve!DQ$31</f>
        <v>0</v>
      </c>
      <c r="DR16" s="129">
        <f xml:space="preserve"> Solve!DR$31</f>
        <v>0</v>
      </c>
      <c r="DS16" s="129">
        <f xml:space="preserve"> Solve!DS$31</f>
        <v>0</v>
      </c>
      <c r="DT16" s="129">
        <f xml:space="preserve"> Solve!DT$31</f>
        <v>0</v>
      </c>
      <c r="DU16" s="129">
        <f xml:space="preserve"> Solve!DU$31</f>
        <v>0</v>
      </c>
      <c r="DV16" s="129">
        <f xml:space="preserve"> Solve!DV$31</f>
        <v>0</v>
      </c>
      <c r="DW16" s="129">
        <f xml:space="preserve"> Solve!DW$31</f>
        <v>0</v>
      </c>
      <c r="DX16" s="129">
        <f xml:space="preserve"> Solve!DX$31</f>
        <v>0</v>
      </c>
      <c r="DY16" s="129">
        <f xml:space="preserve"> Solve!DY$31</f>
        <v>0</v>
      </c>
      <c r="DZ16" s="129">
        <f xml:space="preserve"> Solve!DZ$31</f>
        <v>0</v>
      </c>
      <c r="EA16" s="129">
        <f xml:space="preserve"> Solve!EA$31</f>
        <v>0</v>
      </c>
      <c r="EB16" s="129">
        <f xml:space="preserve"> Solve!EB$31</f>
        <v>0</v>
      </c>
      <c r="EC16" s="129">
        <f xml:space="preserve"> Solve!EC$31</f>
        <v>0</v>
      </c>
      <c r="ED16" s="129">
        <f xml:space="preserve"> Solve!ED$31</f>
        <v>0</v>
      </c>
      <c r="EE16" s="129">
        <f xml:space="preserve"> Solve!EE$31</f>
        <v>0</v>
      </c>
      <c r="EF16" s="129">
        <f xml:space="preserve"> Solve!EF$31</f>
        <v>0</v>
      </c>
      <c r="EG16" s="129">
        <f xml:space="preserve"> Solve!EG$31</f>
        <v>0</v>
      </c>
      <c r="EH16" s="129">
        <f xml:space="preserve"> Solve!EH$31</f>
        <v>0</v>
      </c>
      <c r="EI16" s="129">
        <f xml:space="preserve"> Solve!EI$31</f>
        <v>0</v>
      </c>
      <c r="EJ16" s="129">
        <f xml:space="preserve"> Solve!EJ$31</f>
        <v>0</v>
      </c>
      <c r="EK16" s="129">
        <f xml:space="preserve"> Solve!EK$31</f>
        <v>0</v>
      </c>
      <c r="EL16" s="129">
        <f xml:space="preserve"> Solve!EL$31</f>
        <v>0</v>
      </c>
      <c r="EM16" s="129">
        <f xml:space="preserve"> Solve!EM$31</f>
        <v>0</v>
      </c>
      <c r="EN16" s="129">
        <f xml:space="preserve"> Solve!EN$31</f>
        <v>0</v>
      </c>
      <c r="EO16" s="129">
        <f xml:space="preserve"> Solve!EO$31</f>
        <v>0</v>
      </c>
      <c r="EP16" s="129">
        <f xml:space="preserve"> Solve!EP$31</f>
        <v>0</v>
      </c>
      <c r="EQ16" s="129">
        <f xml:space="preserve"> Solve!EQ$31</f>
        <v>0</v>
      </c>
      <c r="ER16" s="129">
        <f xml:space="preserve"> Solve!ER$31</f>
        <v>0</v>
      </c>
      <c r="ES16" s="129">
        <f xml:space="preserve"> Solve!ES$31</f>
        <v>0</v>
      </c>
      <c r="ET16" s="129">
        <f xml:space="preserve"> Solve!ET$31</f>
        <v>0</v>
      </c>
      <c r="EU16" s="129">
        <f xml:space="preserve"> Solve!EU$31</f>
        <v>0</v>
      </c>
      <c r="EV16" s="129">
        <f xml:space="preserve"> Solve!EV$31</f>
        <v>0</v>
      </c>
      <c r="EW16" s="129">
        <f xml:space="preserve"> Solve!EW$31</f>
        <v>0</v>
      </c>
      <c r="EX16" s="129">
        <f xml:space="preserve"> Solve!EX$31</f>
        <v>0</v>
      </c>
      <c r="EY16" s="129">
        <f xml:space="preserve"> Solve!EY$31</f>
        <v>0</v>
      </c>
      <c r="EZ16" s="129">
        <f xml:space="preserve"> Solve!EZ$31</f>
        <v>0</v>
      </c>
      <c r="FA16" s="129">
        <f xml:space="preserve"> Solve!FA$31</f>
        <v>0</v>
      </c>
      <c r="FB16" s="129">
        <f xml:space="preserve"> Solve!FB$31</f>
        <v>0</v>
      </c>
      <c r="FC16" s="129">
        <f xml:space="preserve"> Solve!FC$31</f>
        <v>0</v>
      </c>
      <c r="FD16" s="129">
        <f xml:space="preserve"> Solve!FD$31</f>
        <v>0</v>
      </c>
      <c r="FE16" s="129">
        <f xml:space="preserve"> Solve!FE$31</f>
        <v>0</v>
      </c>
      <c r="FF16" s="129">
        <f xml:space="preserve"> Solve!FF$31</f>
        <v>0</v>
      </c>
      <c r="FG16" s="129">
        <f xml:space="preserve"> Solve!FG$31</f>
        <v>0</v>
      </c>
      <c r="FH16" s="129">
        <f xml:space="preserve"> Solve!FH$31</f>
        <v>0</v>
      </c>
      <c r="FI16" s="129">
        <f xml:space="preserve"> Solve!FI$31</f>
        <v>0</v>
      </c>
      <c r="FJ16" s="129">
        <f xml:space="preserve"> Solve!FJ$31</f>
        <v>0</v>
      </c>
      <c r="FK16" s="129">
        <f xml:space="preserve"> Solve!FK$31</f>
        <v>0</v>
      </c>
      <c r="FL16" s="129">
        <f xml:space="preserve"> Solve!FL$31</f>
        <v>0</v>
      </c>
      <c r="FM16" s="129">
        <f xml:space="preserve"> Solve!FM$31</f>
        <v>0</v>
      </c>
      <c r="FN16" s="129">
        <f xml:space="preserve"> Solve!FN$31</f>
        <v>0</v>
      </c>
      <c r="FO16" s="129">
        <f xml:space="preserve"> Solve!FO$31</f>
        <v>0</v>
      </c>
      <c r="FP16" s="129">
        <f xml:space="preserve"> Solve!FP$31</f>
        <v>0</v>
      </c>
      <c r="FQ16" s="129">
        <f xml:space="preserve"> Solve!FQ$31</f>
        <v>0</v>
      </c>
      <c r="FR16" s="129">
        <f xml:space="preserve"> Solve!FR$31</f>
        <v>0</v>
      </c>
      <c r="FS16" s="129">
        <f xml:space="preserve"> Solve!FS$31</f>
        <v>0</v>
      </c>
      <c r="FT16" s="129">
        <f xml:space="preserve"> Solve!FT$31</f>
        <v>0</v>
      </c>
      <c r="FU16" s="129">
        <f xml:space="preserve"> Solve!FU$31</f>
        <v>0</v>
      </c>
      <c r="FV16" s="129">
        <f xml:space="preserve"> Solve!FV$31</f>
        <v>0</v>
      </c>
      <c r="FW16" s="129">
        <f xml:space="preserve"> Solve!FW$31</f>
        <v>0</v>
      </c>
      <c r="FX16" s="129">
        <f xml:space="preserve"> Solve!FX$31</f>
        <v>0</v>
      </c>
      <c r="FY16" s="129">
        <f xml:space="preserve"> Solve!FY$31</f>
        <v>0</v>
      </c>
      <c r="FZ16" s="129">
        <f xml:space="preserve"> Solve!FZ$31</f>
        <v>0</v>
      </c>
      <c r="GA16" s="129">
        <f xml:space="preserve"> Solve!GA$31</f>
        <v>0</v>
      </c>
      <c r="GB16" s="129">
        <f xml:space="preserve"> Solve!GB$31</f>
        <v>0</v>
      </c>
      <c r="GC16" s="129">
        <f xml:space="preserve"> Solve!GC$31</f>
        <v>0</v>
      </c>
      <c r="GD16" s="129">
        <f xml:space="preserve"> Solve!GD$31</f>
        <v>0</v>
      </c>
      <c r="GE16" s="129">
        <f xml:space="preserve"> Solve!GE$31</f>
        <v>0</v>
      </c>
      <c r="GF16" s="129">
        <f xml:space="preserve"> Solve!GF$31</f>
        <v>0</v>
      </c>
      <c r="GG16" s="129">
        <f xml:space="preserve"> Solve!GG$31</f>
        <v>0</v>
      </c>
      <c r="GH16" s="129">
        <f xml:space="preserve"> Solve!GH$31</f>
        <v>0</v>
      </c>
      <c r="GI16" s="129">
        <f xml:space="preserve"> Solve!GI$31</f>
        <v>0</v>
      </c>
      <c r="GJ16" s="129">
        <f xml:space="preserve"> Solve!GJ$31</f>
        <v>0</v>
      </c>
    </row>
    <row r="17" spans="1:192" s="444" customFormat="1" outlineLevel="1" x14ac:dyDescent="0.35">
      <c r="A17" s="13"/>
      <c r="B17" s="13"/>
      <c r="C17" s="18"/>
      <c r="D17" s="42"/>
      <c r="E17" s="33" t="s">
        <v>938</v>
      </c>
      <c r="F17" s="33">
        <f xml:space="preserve"> SUM(J16:GJ16)</f>
        <v>337797.30123171746</v>
      </c>
      <c r="G17" s="33" t="str">
        <f xml:space="preserve"> SMU</f>
        <v>$ 000s</v>
      </c>
      <c r="H17" s="33"/>
      <c r="I17" s="33"/>
      <c r="J17" s="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  <c r="AI17" s="233"/>
      <c r="AJ17" s="233"/>
      <c r="AK17" s="233"/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3"/>
      <c r="BH17" s="233"/>
      <c r="BI17" s="233"/>
      <c r="BJ17" s="233"/>
      <c r="BK17" s="233"/>
      <c r="BL17" s="233"/>
      <c r="BM17" s="233"/>
      <c r="BN17" s="233"/>
      <c r="BO17" s="233"/>
      <c r="BP17" s="233"/>
      <c r="BQ17" s="233"/>
      <c r="BR17" s="233"/>
      <c r="BS17" s="233"/>
      <c r="BT17" s="233"/>
      <c r="BU17" s="233"/>
      <c r="BV17" s="233"/>
      <c r="BW17" s="233"/>
      <c r="BX17" s="233"/>
      <c r="BY17" s="233"/>
      <c r="BZ17" s="233"/>
      <c r="CA17" s="233"/>
      <c r="CB17" s="233"/>
      <c r="CC17" s="233"/>
      <c r="CD17" s="233"/>
      <c r="CE17" s="233"/>
      <c r="CF17" s="233"/>
      <c r="CG17" s="233"/>
      <c r="CH17" s="233"/>
      <c r="CI17" s="233"/>
      <c r="CJ17" s="233"/>
      <c r="CK17" s="233"/>
      <c r="CL17" s="233"/>
      <c r="CM17" s="233"/>
      <c r="CN17" s="233"/>
      <c r="CO17" s="233"/>
      <c r="CP17" s="233"/>
      <c r="CQ17" s="233"/>
      <c r="CR17" s="233"/>
      <c r="CS17" s="233"/>
      <c r="CT17" s="233"/>
      <c r="CU17" s="233"/>
      <c r="CV17" s="233"/>
      <c r="CW17" s="233"/>
      <c r="CX17" s="233"/>
      <c r="CY17" s="233"/>
      <c r="CZ17" s="233"/>
      <c r="DA17" s="233"/>
      <c r="DB17" s="233"/>
      <c r="DC17" s="233"/>
      <c r="DD17" s="233"/>
      <c r="DE17" s="233"/>
      <c r="DF17" s="233"/>
      <c r="DG17" s="233"/>
      <c r="DH17" s="233"/>
      <c r="DI17" s="233"/>
      <c r="DJ17" s="233"/>
      <c r="DK17" s="233"/>
      <c r="DL17" s="233"/>
      <c r="DM17" s="233"/>
      <c r="DN17" s="233"/>
      <c r="DO17" s="233"/>
      <c r="DP17" s="233"/>
      <c r="DQ17" s="233"/>
      <c r="DR17" s="233"/>
      <c r="DS17" s="233"/>
      <c r="DT17" s="233"/>
      <c r="DU17" s="233"/>
      <c r="DV17" s="233"/>
      <c r="DW17" s="233"/>
      <c r="DX17" s="233"/>
      <c r="DY17" s="233"/>
      <c r="DZ17" s="233"/>
      <c r="EA17" s="233"/>
      <c r="EB17" s="233"/>
      <c r="EC17" s="233"/>
      <c r="ED17" s="233"/>
      <c r="EE17" s="233"/>
      <c r="EF17" s="233"/>
      <c r="EG17" s="233"/>
      <c r="EH17" s="233"/>
      <c r="EI17" s="233"/>
      <c r="EJ17" s="233"/>
      <c r="EK17" s="233"/>
      <c r="EL17" s="233"/>
      <c r="EM17" s="233"/>
      <c r="EN17" s="233"/>
      <c r="EO17" s="233"/>
      <c r="EP17" s="233"/>
      <c r="EQ17" s="233"/>
      <c r="ER17" s="233"/>
      <c r="ES17" s="233"/>
      <c r="ET17" s="233"/>
      <c r="EU17" s="233"/>
      <c r="EV17" s="233"/>
      <c r="EW17" s="233"/>
      <c r="EX17" s="233"/>
      <c r="EY17" s="233"/>
      <c r="EZ17" s="233"/>
      <c r="FA17" s="233"/>
      <c r="FB17" s="233"/>
      <c r="FC17" s="233"/>
      <c r="FD17" s="233"/>
      <c r="FE17" s="233"/>
      <c r="FF17" s="233"/>
      <c r="FG17" s="233"/>
      <c r="FH17" s="233"/>
      <c r="FI17" s="233"/>
      <c r="FJ17" s="233"/>
      <c r="FK17" s="233"/>
      <c r="FL17" s="233"/>
      <c r="FM17" s="233"/>
      <c r="FN17" s="233"/>
      <c r="FO17" s="233"/>
      <c r="FP17" s="233"/>
      <c r="FQ17" s="233"/>
      <c r="FR17" s="233"/>
      <c r="FS17" s="233"/>
      <c r="FT17" s="233"/>
      <c r="FU17" s="233"/>
      <c r="FV17" s="233"/>
      <c r="FW17" s="233"/>
      <c r="FX17" s="233"/>
      <c r="FY17" s="233"/>
      <c r="FZ17" s="233"/>
      <c r="GA17" s="233"/>
      <c r="GB17" s="233"/>
      <c r="GC17" s="233"/>
      <c r="GD17" s="233"/>
      <c r="GE17" s="233"/>
      <c r="GF17" s="233"/>
      <c r="GG17" s="233"/>
      <c r="GH17" s="233"/>
      <c r="GI17" s="233"/>
      <c r="GJ17" s="233"/>
    </row>
    <row r="18" spans="1:192" s="444" customFormat="1" x14ac:dyDescent="0.35">
      <c r="A18" s="125"/>
      <c r="B18" s="125"/>
      <c r="C18" s="126"/>
      <c r="D18" s="127"/>
      <c r="E18" s="365"/>
      <c r="F18" s="365"/>
      <c r="G18" s="365"/>
      <c r="H18" s="365"/>
      <c r="I18" s="365"/>
      <c r="J18" s="365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  <c r="AI18" s="233"/>
      <c r="AJ18" s="233"/>
      <c r="AK18" s="233"/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3"/>
      <c r="BH18" s="233"/>
      <c r="BI18" s="233"/>
      <c r="BJ18" s="233"/>
      <c r="BK18" s="233"/>
      <c r="BL18" s="233"/>
      <c r="BM18" s="233"/>
      <c r="BN18" s="233"/>
      <c r="BO18" s="233"/>
      <c r="BP18" s="233"/>
      <c r="BQ18" s="233"/>
      <c r="BR18" s="233"/>
      <c r="BS18" s="233"/>
      <c r="BT18" s="233"/>
      <c r="BU18" s="233"/>
      <c r="BV18" s="233"/>
      <c r="BW18" s="233"/>
      <c r="BX18" s="233"/>
      <c r="BY18" s="233"/>
      <c r="BZ18" s="233"/>
      <c r="CA18" s="233"/>
      <c r="CB18" s="233"/>
      <c r="CC18" s="233"/>
      <c r="CD18" s="233"/>
      <c r="CE18" s="233"/>
      <c r="CF18" s="233"/>
      <c r="CG18" s="233"/>
      <c r="CH18" s="233"/>
      <c r="CI18" s="233"/>
      <c r="CJ18" s="233"/>
      <c r="CK18" s="233"/>
      <c r="CL18" s="233"/>
      <c r="CM18" s="233"/>
      <c r="CN18" s="233"/>
      <c r="CO18" s="233"/>
      <c r="CP18" s="233"/>
      <c r="CQ18" s="233"/>
      <c r="CR18" s="233"/>
      <c r="CS18" s="233"/>
      <c r="CT18" s="233"/>
      <c r="CU18" s="233"/>
      <c r="CV18" s="233"/>
      <c r="CW18" s="233"/>
      <c r="CX18" s="233"/>
      <c r="CY18" s="233"/>
      <c r="CZ18" s="233"/>
      <c r="DA18" s="233"/>
      <c r="DB18" s="233"/>
      <c r="DC18" s="233"/>
      <c r="DD18" s="233"/>
      <c r="DE18" s="233"/>
      <c r="DF18" s="233"/>
      <c r="DG18" s="233"/>
      <c r="DH18" s="233"/>
      <c r="DI18" s="233"/>
      <c r="DJ18" s="233"/>
      <c r="DK18" s="233"/>
      <c r="DL18" s="233"/>
      <c r="DM18" s="233"/>
      <c r="DN18" s="233"/>
      <c r="DO18" s="233"/>
      <c r="DP18" s="233"/>
      <c r="DQ18" s="233"/>
      <c r="DR18" s="233"/>
      <c r="DS18" s="233"/>
      <c r="DT18" s="233"/>
      <c r="DU18" s="233"/>
      <c r="DV18" s="233"/>
      <c r="DW18" s="233"/>
      <c r="DX18" s="233"/>
      <c r="DY18" s="233"/>
      <c r="DZ18" s="233"/>
      <c r="EA18" s="233"/>
      <c r="EB18" s="233"/>
      <c r="EC18" s="233"/>
      <c r="ED18" s="233"/>
      <c r="EE18" s="233"/>
      <c r="EF18" s="233"/>
      <c r="EG18" s="233"/>
      <c r="EH18" s="233"/>
      <c r="EI18" s="233"/>
      <c r="EJ18" s="233"/>
      <c r="EK18" s="233"/>
      <c r="EL18" s="233"/>
      <c r="EM18" s="233"/>
      <c r="EN18" s="233"/>
      <c r="EO18" s="233"/>
      <c r="EP18" s="233"/>
      <c r="EQ18" s="233"/>
      <c r="ER18" s="233"/>
      <c r="ES18" s="233"/>
      <c r="ET18" s="233"/>
      <c r="EU18" s="233"/>
      <c r="EV18" s="233"/>
      <c r="EW18" s="233"/>
      <c r="EX18" s="233"/>
      <c r="EY18" s="233"/>
      <c r="EZ18" s="233"/>
      <c r="FA18" s="233"/>
      <c r="FB18" s="233"/>
      <c r="FC18" s="233"/>
      <c r="FD18" s="233"/>
      <c r="FE18" s="233"/>
      <c r="FF18" s="233"/>
      <c r="FG18" s="233"/>
      <c r="FH18" s="233"/>
      <c r="FI18" s="233"/>
      <c r="FJ18" s="233"/>
      <c r="FK18" s="233"/>
      <c r="FL18" s="233"/>
      <c r="FM18" s="233"/>
      <c r="FN18" s="233"/>
      <c r="FO18" s="233"/>
      <c r="FP18" s="233"/>
      <c r="FQ18" s="233"/>
      <c r="FR18" s="233"/>
      <c r="FS18" s="233"/>
      <c r="FT18" s="233"/>
      <c r="FU18" s="233"/>
      <c r="FV18" s="233"/>
      <c r="FW18" s="233"/>
      <c r="FX18" s="233"/>
      <c r="FY18" s="233"/>
      <c r="FZ18" s="233"/>
      <c r="GA18" s="233"/>
      <c r="GB18" s="233"/>
      <c r="GC18" s="233"/>
      <c r="GD18" s="233"/>
      <c r="GE18" s="233"/>
      <c r="GF18" s="233"/>
      <c r="GG18" s="233"/>
      <c r="GH18" s="233"/>
      <c r="GI18" s="233"/>
      <c r="GJ18" s="233"/>
    </row>
    <row r="19" spans="1:192" x14ac:dyDescent="0.35">
      <c r="A19" s="13" t="s">
        <v>217</v>
      </c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  <c r="CF19" s="197"/>
      <c r="CG19" s="197"/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197"/>
      <c r="DI19" s="197"/>
      <c r="DJ19" s="197"/>
      <c r="DK19" s="197"/>
      <c r="DL19" s="197"/>
      <c r="DM19" s="197"/>
      <c r="DN19" s="197"/>
      <c r="DO19" s="197"/>
      <c r="DP19" s="197"/>
      <c r="DQ19" s="197"/>
      <c r="DR19" s="197"/>
      <c r="DS19" s="197"/>
      <c r="DT19" s="197"/>
      <c r="DU19" s="197"/>
      <c r="DV19" s="197"/>
      <c r="DW19" s="197"/>
      <c r="DX19" s="197"/>
      <c r="DY19" s="197"/>
      <c r="DZ19" s="197"/>
      <c r="EA19" s="197"/>
      <c r="EB19" s="197"/>
      <c r="EC19" s="197"/>
      <c r="ED19" s="197"/>
      <c r="EE19" s="197"/>
      <c r="EF19" s="197"/>
      <c r="EG19" s="197"/>
      <c r="EH19" s="197"/>
      <c r="EI19" s="197"/>
      <c r="EJ19" s="197"/>
      <c r="EK19" s="197"/>
      <c r="EL19" s="197"/>
      <c r="EM19" s="197"/>
      <c r="EN19" s="197"/>
      <c r="EO19" s="197"/>
      <c r="EP19" s="197"/>
      <c r="EQ19" s="197"/>
      <c r="ER19" s="197"/>
      <c r="ES19" s="197"/>
      <c r="ET19" s="197"/>
      <c r="EU19" s="197"/>
      <c r="EV19" s="197"/>
      <c r="EW19" s="197"/>
      <c r="EX19" s="197"/>
      <c r="EY19" s="197"/>
      <c r="EZ19" s="197"/>
      <c r="FA19" s="197"/>
      <c r="FB19" s="197"/>
      <c r="FC19" s="197"/>
      <c r="FD19" s="197"/>
      <c r="FE19" s="197"/>
      <c r="FF19" s="197"/>
      <c r="FG19" s="197"/>
      <c r="FH19" s="197"/>
      <c r="FI19" s="197"/>
      <c r="FJ19" s="197"/>
      <c r="FK19" s="197"/>
      <c r="FL19" s="197"/>
      <c r="FM19" s="197"/>
      <c r="FN19" s="197"/>
      <c r="FO19" s="197"/>
      <c r="FP19" s="197"/>
      <c r="FQ19" s="197"/>
      <c r="FR19" s="197"/>
      <c r="FS19" s="197"/>
      <c r="FT19" s="197"/>
      <c r="FU19" s="197"/>
      <c r="FV19" s="197"/>
      <c r="FW19" s="197"/>
      <c r="FX19" s="197"/>
      <c r="FY19" s="197"/>
      <c r="FZ19" s="197"/>
      <c r="GA19" s="197"/>
      <c r="GB19" s="197"/>
      <c r="GC19" s="197"/>
      <c r="GD19" s="197"/>
      <c r="GE19" s="197"/>
      <c r="GF19" s="197"/>
      <c r="GG19" s="197"/>
      <c r="GH19" s="197"/>
      <c r="GI19" s="197"/>
      <c r="GJ19" s="197"/>
    </row>
    <row r="20" spans="1:192" outlineLevel="1" x14ac:dyDescent="0.35"/>
    <row r="21" spans="1:192" outlineLevel="1" x14ac:dyDescent="0.35">
      <c r="B21" s="13" t="s">
        <v>206</v>
      </c>
    </row>
    <row r="22" spans="1:192" s="464" customFormat="1" outlineLevel="2" x14ac:dyDescent="0.35">
      <c r="B22" s="460"/>
      <c r="E22" s="234" t="str">
        <f t="shared" ref="E22:G22" si="12" xml:space="preserve"> E$73</f>
        <v>Senior debt leverage</v>
      </c>
      <c r="F22" s="234">
        <f t="shared" si="12"/>
        <v>0.89177199148380826</v>
      </c>
      <c r="G22" s="234" t="str">
        <f t="shared" si="12"/>
        <v>%</v>
      </c>
    </row>
    <row r="23" spans="1:192" s="444" customFormat="1" outlineLevel="2" x14ac:dyDescent="0.35">
      <c r="A23" s="198"/>
      <c r="B23" s="198"/>
      <c r="C23" s="199"/>
      <c r="D23" s="200"/>
      <c r="E23" s="129" t="str">
        <f xml:space="preserve"> Solve!E$31</f>
        <v>Project costs to be financed - paste</v>
      </c>
      <c r="F23" s="129">
        <f xml:space="preserve"> Solve!F$31</f>
        <v>0</v>
      </c>
      <c r="G23" s="129" t="str">
        <f xml:space="preserve"> Solve!G$31</f>
        <v>$ 000s</v>
      </c>
      <c r="H23" s="129">
        <f xml:space="preserve"> Solve!H$31</f>
        <v>312038.56365895027</v>
      </c>
      <c r="I23" s="129">
        <f xml:space="preserve"> Solve!I$31</f>
        <v>0</v>
      </c>
      <c r="J23" s="129">
        <f xml:space="preserve"> Solve!J$31</f>
        <v>0</v>
      </c>
      <c r="K23" s="129">
        <f xml:space="preserve"> Solve!K$31</f>
        <v>0</v>
      </c>
      <c r="L23" s="129">
        <f xml:space="preserve"> Solve!L$31</f>
        <v>0</v>
      </c>
      <c r="M23" s="129">
        <f xml:space="preserve"> Solve!M$31</f>
        <v>0</v>
      </c>
      <c r="N23" s="129">
        <f xml:space="preserve"> Solve!N$31</f>
        <v>0</v>
      </c>
      <c r="O23" s="129">
        <f xml:space="preserve"> Solve!O$31</f>
        <v>5650</v>
      </c>
      <c r="P23" s="129">
        <f xml:space="preserve"> Solve!P$31</f>
        <v>31811.630632167278</v>
      </c>
      <c r="Q23" s="129">
        <f xml:space="preserve"> Solve!Q$31</f>
        <v>7314.8185297424543</v>
      </c>
      <c r="R23" s="129">
        <f xml:space="preserve"> Solve!R$31</f>
        <v>7324.8405123544544</v>
      </c>
      <c r="S23" s="129">
        <f xml:space="preserve"> Solve!S$31</f>
        <v>7355.570817470224</v>
      </c>
      <c r="T23" s="129">
        <f xml:space="preserve"> Solve!T$31</f>
        <v>7364.3879925207902</v>
      </c>
      <c r="U23" s="129">
        <f xml:space="preserve"> Solve!U$31</f>
        <v>7396.5466349412627</v>
      </c>
      <c r="V23" s="129">
        <f xml:space="preserve"> Solve!V$31</f>
        <v>7417.1363355470739</v>
      </c>
      <c r="W23" s="129">
        <f xml:space="preserve"> Solve!W$31</f>
        <v>7396.8334284366319</v>
      </c>
      <c r="X23" s="129">
        <f xml:space="preserve"> Solve!X$31</f>
        <v>7458.3738504697494</v>
      </c>
      <c r="Y23" s="129">
        <f xml:space="preserve"> Solve!Y$31</f>
        <v>7464.1517391813086</v>
      </c>
      <c r="Z23" s="129">
        <f xml:space="preserve"> Solve!Z$31</f>
        <v>7499.9135512734256</v>
      </c>
      <c r="AA23" s="129">
        <f xml:space="preserve"> Solve!AA$31</f>
        <v>7504.4633532118005</v>
      </c>
      <c r="AB23" s="129">
        <f xml:space="preserve"> Solve!AB$31</f>
        <v>7541.6811008521408</v>
      </c>
      <c r="AC23" s="129">
        <f xml:space="preserve"> Solve!AC$31</f>
        <v>7562.6748109750715</v>
      </c>
      <c r="AD23" s="129">
        <f xml:space="preserve"> Solve!AD$31</f>
        <v>7565.3691283677299</v>
      </c>
      <c r="AE23" s="129">
        <f xml:space="preserve"> Solve!AE$31</f>
        <v>7604.7866113771715</v>
      </c>
      <c r="AF23" s="129">
        <f xml:space="preserve"> Solve!AF$31</f>
        <v>7497.0485205914683</v>
      </c>
      <c r="AG23" s="129">
        <f xml:space="preserve"> Solve!AG$31</f>
        <v>7435.494987936594</v>
      </c>
      <c r="AH23" s="129">
        <f xml:space="preserve"> Solve!AH$31</f>
        <v>7339.9613520902994</v>
      </c>
      <c r="AI23" s="129">
        <f xml:space="preserve"> Solve!AI$31</f>
        <v>7207.7660248973789</v>
      </c>
      <c r="AJ23" s="129">
        <f xml:space="preserve"> Solve!AJ$31</f>
        <v>7197.3046594126827</v>
      </c>
      <c r="AK23" s="129">
        <f xml:space="preserve"> Solve!AK$31</f>
        <v>7049.917002964009</v>
      </c>
      <c r="AL23" s="129">
        <f xml:space="preserve"> Solve!AL$31</f>
        <v>7008.0231839049156</v>
      </c>
      <c r="AM23" s="129">
        <f xml:space="preserve"> Solve!AM$31</f>
        <v>6869.4127960226742</v>
      </c>
      <c r="AN23" s="129">
        <f xml:space="preserve"> Solve!AN$31</f>
        <v>6811.548534032665</v>
      </c>
      <c r="AO23" s="129">
        <f xml:space="preserve"> Solve!AO$31</f>
        <v>6686.1006284889909</v>
      </c>
      <c r="AP23" s="129">
        <f xml:space="preserve"> Solve!AP$31</f>
        <v>6566.6907530080307</v>
      </c>
      <c r="AQ23" s="129">
        <f xml:space="preserve"> Solve!AQ$31</f>
        <v>6542.480864925803</v>
      </c>
      <c r="AR23" s="129">
        <f xml:space="preserve"> Solve!AR$31</f>
        <v>6378.1712932017754</v>
      </c>
      <c r="AS23" s="129">
        <f xml:space="preserve"> Solve!AS$31</f>
        <v>6361.8342403346451</v>
      </c>
      <c r="AT23" s="129">
        <f xml:space="preserve"> Solve!AT$31</f>
        <v>8050.4166584508448</v>
      </c>
      <c r="AU23" s="129">
        <f xml:space="preserve"> Solve!AU$31</f>
        <v>7873.4627822097355</v>
      </c>
      <c r="AV23" s="129">
        <f xml:space="preserve"> Solve!AV$31</f>
        <v>8055.0313021802904</v>
      </c>
      <c r="AW23" s="129">
        <f xml:space="preserve"> Solve!AW$31</f>
        <v>7750.8360505441251</v>
      </c>
      <c r="AX23" s="129">
        <f xml:space="preserve"> Solve!AX$31</f>
        <v>7759.6684459135231</v>
      </c>
      <c r="AY23" s="129">
        <f xml:space="preserve"> Solve!AY$31</f>
        <v>7568.7855283046265</v>
      </c>
      <c r="AZ23" s="129">
        <f xml:space="preserve"> Solve!AZ$31</f>
        <v>7529.9980338232435</v>
      </c>
      <c r="BA23" s="129">
        <f xml:space="preserve"> Solve!BA$31</f>
        <v>7363.5936237343203</v>
      </c>
      <c r="BB23" s="129">
        <f xml:space="preserve"> Solve!BB$31</f>
        <v>7239.9758960910913</v>
      </c>
      <c r="BC23" s="129">
        <f xml:space="preserve"> Solve!BC$31</f>
        <v>7273.4395471041125</v>
      </c>
      <c r="BD23" s="129">
        <f xml:space="preserve"> Solve!BD$31</f>
        <v>7173.7958410458077</v>
      </c>
      <c r="BE23" s="129">
        <f xml:space="preserve"> Solve!BE$31</f>
        <v>7973.3636516152701</v>
      </c>
      <c r="BF23" s="129">
        <f xml:space="preserve"> Solve!BF$31</f>
        <v>0</v>
      </c>
      <c r="BG23" s="129">
        <f xml:space="preserve"> Solve!BG$31</f>
        <v>0</v>
      </c>
      <c r="BH23" s="129">
        <f xml:space="preserve"> Solve!BH$31</f>
        <v>0</v>
      </c>
      <c r="BI23" s="129">
        <f xml:space="preserve"> Solve!BI$31</f>
        <v>0</v>
      </c>
      <c r="BJ23" s="129">
        <f xml:space="preserve"> Solve!BJ$31</f>
        <v>0</v>
      </c>
      <c r="BK23" s="129">
        <f xml:space="preserve"> Solve!BK$31</f>
        <v>0</v>
      </c>
      <c r="BL23" s="129">
        <f xml:space="preserve"> Solve!BL$31</f>
        <v>0</v>
      </c>
      <c r="BM23" s="129">
        <f xml:space="preserve"> Solve!BM$31</f>
        <v>0</v>
      </c>
      <c r="BN23" s="129">
        <f xml:space="preserve"> Solve!BN$31</f>
        <v>0</v>
      </c>
      <c r="BO23" s="129">
        <f xml:space="preserve"> Solve!BO$31</f>
        <v>0</v>
      </c>
      <c r="BP23" s="129">
        <f xml:space="preserve"> Solve!BP$31</f>
        <v>0</v>
      </c>
      <c r="BQ23" s="129">
        <f xml:space="preserve"> Solve!BQ$31</f>
        <v>0</v>
      </c>
      <c r="BR23" s="129">
        <f xml:space="preserve"> Solve!BR$31</f>
        <v>0</v>
      </c>
      <c r="BS23" s="129">
        <f xml:space="preserve"> Solve!BS$31</f>
        <v>0</v>
      </c>
      <c r="BT23" s="129">
        <f xml:space="preserve"> Solve!BT$31</f>
        <v>0</v>
      </c>
      <c r="BU23" s="129">
        <f xml:space="preserve"> Solve!BU$31</f>
        <v>0</v>
      </c>
      <c r="BV23" s="129">
        <f xml:space="preserve"> Solve!BV$31</f>
        <v>0</v>
      </c>
      <c r="BW23" s="129">
        <f xml:space="preserve"> Solve!BW$31</f>
        <v>0</v>
      </c>
      <c r="BX23" s="129">
        <f xml:space="preserve"> Solve!BX$31</f>
        <v>0</v>
      </c>
      <c r="BY23" s="129">
        <f xml:space="preserve"> Solve!BY$31</f>
        <v>0</v>
      </c>
      <c r="BZ23" s="129">
        <f xml:space="preserve"> Solve!BZ$31</f>
        <v>0</v>
      </c>
      <c r="CA23" s="129">
        <f xml:space="preserve"> Solve!CA$31</f>
        <v>0</v>
      </c>
      <c r="CB23" s="129">
        <f xml:space="preserve"> Solve!CB$31</f>
        <v>0</v>
      </c>
      <c r="CC23" s="129">
        <f xml:space="preserve"> Solve!CC$31</f>
        <v>0</v>
      </c>
      <c r="CD23" s="129">
        <f xml:space="preserve"> Solve!CD$31</f>
        <v>0</v>
      </c>
      <c r="CE23" s="129">
        <f xml:space="preserve"> Solve!CE$31</f>
        <v>0</v>
      </c>
      <c r="CF23" s="129">
        <f xml:space="preserve"> Solve!CF$31</f>
        <v>0</v>
      </c>
      <c r="CG23" s="129">
        <f xml:space="preserve"> Solve!CG$31</f>
        <v>0</v>
      </c>
      <c r="CH23" s="129">
        <f xml:space="preserve"> Solve!CH$31</f>
        <v>0</v>
      </c>
      <c r="CI23" s="129">
        <f xml:space="preserve"> Solve!CI$31</f>
        <v>0</v>
      </c>
      <c r="CJ23" s="129">
        <f xml:space="preserve"> Solve!CJ$31</f>
        <v>0</v>
      </c>
      <c r="CK23" s="129">
        <f xml:space="preserve"> Solve!CK$31</f>
        <v>0</v>
      </c>
      <c r="CL23" s="129">
        <f xml:space="preserve"> Solve!CL$31</f>
        <v>0</v>
      </c>
      <c r="CM23" s="129">
        <f xml:space="preserve"> Solve!CM$31</f>
        <v>0</v>
      </c>
      <c r="CN23" s="129">
        <f xml:space="preserve"> Solve!CN$31</f>
        <v>0</v>
      </c>
      <c r="CO23" s="129">
        <f xml:space="preserve"> Solve!CO$31</f>
        <v>0</v>
      </c>
      <c r="CP23" s="129">
        <f xml:space="preserve"> Solve!CP$31</f>
        <v>0</v>
      </c>
      <c r="CQ23" s="129">
        <f xml:space="preserve"> Solve!CQ$31</f>
        <v>0</v>
      </c>
      <c r="CR23" s="129">
        <f xml:space="preserve"> Solve!CR$31</f>
        <v>0</v>
      </c>
      <c r="CS23" s="129">
        <f xml:space="preserve"> Solve!CS$31</f>
        <v>0</v>
      </c>
      <c r="CT23" s="129">
        <f xml:space="preserve"> Solve!CT$31</f>
        <v>0</v>
      </c>
      <c r="CU23" s="129">
        <f xml:space="preserve"> Solve!CU$31</f>
        <v>0</v>
      </c>
      <c r="CV23" s="129">
        <f xml:space="preserve"> Solve!CV$31</f>
        <v>0</v>
      </c>
      <c r="CW23" s="129">
        <f xml:space="preserve"> Solve!CW$31</f>
        <v>0</v>
      </c>
      <c r="CX23" s="129">
        <f xml:space="preserve"> Solve!CX$31</f>
        <v>0</v>
      </c>
      <c r="CY23" s="129">
        <f xml:space="preserve"> Solve!CY$31</f>
        <v>0</v>
      </c>
      <c r="CZ23" s="129">
        <f xml:space="preserve"> Solve!CZ$31</f>
        <v>0</v>
      </c>
      <c r="DA23" s="129">
        <f xml:space="preserve"> Solve!DA$31</f>
        <v>0</v>
      </c>
      <c r="DB23" s="129">
        <f xml:space="preserve"> Solve!DB$31</f>
        <v>0</v>
      </c>
      <c r="DC23" s="129">
        <f xml:space="preserve"> Solve!DC$31</f>
        <v>0</v>
      </c>
      <c r="DD23" s="129">
        <f xml:space="preserve"> Solve!DD$31</f>
        <v>0</v>
      </c>
      <c r="DE23" s="129">
        <f xml:space="preserve"> Solve!DE$31</f>
        <v>0</v>
      </c>
      <c r="DF23" s="129">
        <f xml:space="preserve"> Solve!DF$31</f>
        <v>0</v>
      </c>
      <c r="DG23" s="129">
        <f xml:space="preserve"> Solve!DG$31</f>
        <v>0</v>
      </c>
      <c r="DH23" s="129">
        <f xml:space="preserve"> Solve!DH$31</f>
        <v>0</v>
      </c>
      <c r="DI23" s="129">
        <f xml:space="preserve"> Solve!DI$31</f>
        <v>0</v>
      </c>
      <c r="DJ23" s="129">
        <f xml:space="preserve"> Solve!DJ$31</f>
        <v>0</v>
      </c>
      <c r="DK23" s="129">
        <f xml:space="preserve"> Solve!DK$31</f>
        <v>0</v>
      </c>
      <c r="DL23" s="129">
        <f xml:space="preserve"> Solve!DL$31</f>
        <v>0</v>
      </c>
      <c r="DM23" s="129">
        <f xml:space="preserve"> Solve!DM$31</f>
        <v>0</v>
      </c>
      <c r="DN23" s="129">
        <f xml:space="preserve"> Solve!DN$31</f>
        <v>0</v>
      </c>
      <c r="DO23" s="129">
        <f xml:space="preserve"> Solve!DO$31</f>
        <v>0</v>
      </c>
      <c r="DP23" s="129">
        <f xml:space="preserve"> Solve!DP$31</f>
        <v>0</v>
      </c>
      <c r="DQ23" s="129">
        <f xml:space="preserve"> Solve!DQ$31</f>
        <v>0</v>
      </c>
      <c r="DR23" s="129">
        <f xml:space="preserve"> Solve!DR$31</f>
        <v>0</v>
      </c>
      <c r="DS23" s="129">
        <f xml:space="preserve"> Solve!DS$31</f>
        <v>0</v>
      </c>
      <c r="DT23" s="129">
        <f xml:space="preserve"> Solve!DT$31</f>
        <v>0</v>
      </c>
      <c r="DU23" s="129">
        <f xml:space="preserve"> Solve!DU$31</f>
        <v>0</v>
      </c>
      <c r="DV23" s="129">
        <f xml:space="preserve"> Solve!DV$31</f>
        <v>0</v>
      </c>
      <c r="DW23" s="129">
        <f xml:space="preserve"> Solve!DW$31</f>
        <v>0</v>
      </c>
      <c r="DX23" s="129">
        <f xml:space="preserve"> Solve!DX$31</f>
        <v>0</v>
      </c>
      <c r="DY23" s="129">
        <f xml:space="preserve"> Solve!DY$31</f>
        <v>0</v>
      </c>
      <c r="DZ23" s="129">
        <f xml:space="preserve"> Solve!DZ$31</f>
        <v>0</v>
      </c>
      <c r="EA23" s="129">
        <f xml:space="preserve"> Solve!EA$31</f>
        <v>0</v>
      </c>
      <c r="EB23" s="129">
        <f xml:space="preserve"> Solve!EB$31</f>
        <v>0</v>
      </c>
      <c r="EC23" s="129">
        <f xml:space="preserve"> Solve!EC$31</f>
        <v>0</v>
      </c>
      <c r="ED23" s="129">
        <f xml:space="preserve"> Solve!ED$31</f>
        <v>0</v>
      </c>
      <c r="EE23" s="129">
        <f xml:space="preserve"> Solve!EE$31</f>
        <v>0</v>
      </c>
      <c r="EF23" s="129">
        <f xml:space="preserve"> Solve!EF$31</f>
        <v>0</v>
      </c>
      <c r="EG23" s="129">
        <f xml:space="preserve"> Solve!EG$31</f>
        <v>0</v>
      </c>
      <c r="EH23" s="129">
        <f xml:space="preserve"> Solve!EH$31</f>
        <v>0</v>
      </c>
      <c r="EI23" s="129">
        <f xml:space="preserve"> Solve!EI$31</f>
        <v>0</v>
      </c>
      <c r="EJ23" s="129">
        <f xml:space="preserve"> Solve!EJ$31</f>
        <v>0</v>
      </c>
      <c r="EK23" s="129">
        <f xml:space="preserve"> Solve!EK$31</f>
        <v>0</v>
      </c>
      <c r="EL23" s="129">
        <f xml:space="preserve"> Solve!EL$31</f>
        <v>0</v>
      </c>
      <c r="EM23" s="129">
        <f xml:space="preserve"> Solve!EM$31</f>
        <v>0</v>
      </c>
      <c r="EN23" s="129">
        <f xml:space="preserve"> Solve!EN$31</f>
        <v>0</v>
      </c>
      <c r="EO23" s="129">
        <f xml:space="preserve"> Solve!EO$31</f>
        <v>0</v>
      </c>
      <c r="EP23" s="129">
        <f xml:space="preserve"> Solve!EP$31</f>
        <v>0</v>
      </c>
      <c r="EQ23" s="129">
        <f xml:space="preserve"> Solve!EQ$31</f>
        <v>0</v>
      </c>
      <c r="ER23" s="129">
        <f xml:space="preserve"> Solve!ER$31</f>
        <v>0</v>
      </c>
      <c r="ES23" s="129">
        <f xml:space="preserve"> Solve!ES$31</f>
        <v>0</v>
      </c>
      <c r="ET23" s="129">
        <f xml:space="preserve"> Solve!ET$31</f>
        <v>0</v>
      </c>
      <c r="EU23" s="129">
        <f xml:space="preserve"> Solve!EU$31</f>
        <v>0</v>
      </c>
      <c r="EV23" s="129">
        <f xml:space="preserve"> Solve!EV$31</f>
        <v>0</v>
      </c>
      <c r="EW23" s="129">
        <f xml:space="preserve"> Solve!EW$31</f>
        <v>0</v>
      </c>
      <c r="EX23" s="129">
        <f xml:space="preserve"> Solve!EX$31</f>
        <v>0</v>
      </c>
      <c r="EY23" s="129">
        <f xml:space="preserve"> Solve!EY$31</f>
        <v>0</v>
      </c>
      <c r="EZ23" s="129">
        <f xml:space="preserve"> Solve!EZ$31</f>
        <v>0</v>
      </c>
      <c r="FA23" s="129">
        <f xml:space="preserve"> Solve!FA$31</f>
        <v>0</v>
      </c>
      <c r="FB23" s="129">
        <f xml:space="preserve"> Solve!FB$31</f>
        <v>0</v>
      </c>
      <c r="FC23" s="129">
        <f xml:space="preserve"> Solve!FC$31</f>
        <v>0</v>
      </c>
      <c r="FD23" s="129">
        <f xml:space="preserve"> Solve!FD$31</f>
        <v>0</v>
      </c>
      <c r="FE23" s="129">
        <f xml:space="preserve"> Solve!FE$31</f>
        <v>0</v>
      </c>
      <c r="FF23" s="129">
        <f xml:space="preserve"> Solve!FF$31</f>
        <v>0</v>
      </c>
      <c r="FG23" s="129">
        <f xml:space="preserve"> Solve!FG$31</f>
        <v>0</v>
      </c>
      <c r="FH23" s="129">
        <f xml:space="preserve"> Solve!FH$31</f>
        <v>0</v>
      </c>
      <c r="FI23" s="129">
        <f xml:space="preserve"> Solve!FI$31</f>
        <v>0</v>
      </c>
      <c r="FJ23" s="129">
        <f xml:space="preserve"> Solve!FJ$31</f>
        <v>0</v>
      </c>
      <c r="FK23" s="129">
        <f xml:space="preserve"> Solve!FK$31</f>
        <v>0</v>
      </c>
      <c r="FL23" s="129">
        <f xml:space="preserve"> Solve!FL$31</f>
        <v>0</v>
      </c>
      <c r="FM23" s="129">
        <f xml:space="preserve"> Solve!FM$31</f>
        <v>0</v>
      </c>
      <c r="FN23" s="129">
        <f xml:space="preserve"> Solve!FN$31</f>
        <v>0</v>
      </c>
      <c r="FO23" s="129">
        <f xml:space="preserve"> Solve!FO$31</f>
        <v>0</v>
      </c>
      <c r="FP23" s="129">
        <f xml:space="preserve"> Solve!FP$31</f>
        <v>0</v>
      </c>
      <c r="FQ23" s="129">
        <f xml:space="preserve"> Solve!FQ$31</f>
        <v>0</v>
      </c>
      <c r="FR23" s="129">
        <f xml:space="preserve"> Solve!FR$31</f>
        <v>0</v>
      </c>
      <c r="FS23" s="129">
        <f xml:space="preserve"> Solve!FS$31</f>
        <v>0</v>
      </c>
      <c r="FT23" s="129">
        <f xml:space="preserve"> Solve!FT$31</f>
        <v>0</v>
      </c>
      <c r="FU23" s="129">
        <f xml:space="preserve"> Solve!FU$31</f>
        <v>0</v>
      </c>
      <c r="FV23" s="129">
        <f xml:space="preserve"> Solve!FV$31</f>
        <v>0</v>
      </c>
      <c r="FW23" s="129">
        <f xml:space="preserve"> Solve!FW$31</f>
        <v>0</v>
      </c>
      <c r="FX23" s="129">
        <f xml:space="preserve"> Solve!FX$31</f>
        <v>0</v>
      </c>
      <c r="FY23" s="129">
        <f xml:space="preserve"> Solve!FY$31</f>
        <v>0</v>
      </c>
      <c r="FZ23" s="129">
        <f xml:space="preserve"> Solve!FZ$31</f>
        <v>0</v>
      </c>
      <c r="GA23" s="129">
        <f xml:space="preserve"> Solve!GA$31</f>
        <v>0</v>
      </c>
      <c r="GB23" s="129">
        <f xml:space="preserve"> Solve!GB$31</f>
        <v>0</v>
      </c>
      <c r="GC23" s="129">
        <f xml:space="preserve"> Solve!GC$31</f>
        <v>0</v>
      </c>
      <c r="GD23" s="129">
        <f xml:space="preserve"> Solve!GD$31</f>
        <v>0</v>
      </c>
      <c r="GE23" s="129">
        <f xml:space="preserve"> Solve!GE$31</f>
        <v>0</v>
      </c>
      <c r="GF23" s="129">
        <f xml:space="preserve"> Solve!GF$31</f>
        <v>0</v>
      </c>
      <c r="GG23" s="129">
        <f xml:space="preserve"> Solve!GG$31</f>
        <v>0</v>
      </c>
      <c r="GH23" s="129">
        <f xml:space="preserve"> Solve!GH$31</f>
        <v>0</v>
      </c>
      <c r="GI23" s="129">
        <f xml:space="preserve"> Solve!GI$31</f>
        <v>0</v>
      </c>
      <c r="GJ23" s="129">
        <f xml:space="preserve"> Solve!GJ$31</f>
        <v>0</v>
      </c>
    </row>
    <row r="24" spans="1:192" outlineLevel="2" x14ac:dyDescent="0.35">
      <c r="E24" s="11" t="s">
        <v>206</v>
      </c>
      <c r="G24" s="11" t="str">
        <f xml:space="preserve"> SMU</f>
        <v>$ 000s</v>
      </c>
      <c r="H24" s="11">
        <f xml:space="preserve"> SUM(J24:BE24)</f>
        <v>36559.129194452908</v>
      </c>
      <c r="J24" s="11">
        <f t="shared" ref="J24:AO24" si="13" xml:space="preserve"> J23 * (1 - $F22 )</f>
        <v>0</v>
      </c>
      <c r="K24" s="11">
        <f t="shared" si="13"/>
        <v>0</v>
      </c>
      <c r="L24" s="11">
        <f t="shared" si="13"/>
        <v>0</v>
      </c>
      <c r="M24" s="11">
        <f t="shared" si="13"/>
        <v>0</v>
      </c>
      <c r="N24" s="11">
        <f t="shared" si="13"/>
        <v>0</v>
      </c>
      <c r="O24" s="11">
        <f t="shared" si="13"/>
        <v>611.48824811648331</v>
      </c>
      <c r="P24" s="11">
        <f t="shared" si="13"/>
        <v>3442.9094309721463</v>
      </c>
      <c r="Q24" s="11">
        <f t="shared" si="13"/>
        <v>791.66824213136351</v>
      </c>
      <c r="R24" s="11">
        <f t="shared" si="13"/>
        <v>792.75290135084413</v>
      </c>
      <c r="S24" s="11">
        <f t="shared" si="13"/>
        <v>796.07878107461886</v>
      </c>
      <c r="T24" s="11">
        <f t="shared" si="13"/>
        <v>797.03304637108033</v>
      </c>
      <c r="U24" s="11">
        <f t="shared" si="13"/>
        <v>800.51351219683238</v>
      </c>
      <c r="V24" s="11">
        <f t="shared" si="13"/>
        <v>802.74189448934396</v>
      </c>
      <c r="W24" s="11">
        <f t="shared" si="13"/>
        <v>800.54455128569157</v>
      </c>
      <c r="X24" s="11">
        <f t="shared" si="13"/>
        <v>807.20494860558188</v>
      </c>
      <c r="Y24" s="11">
        <f t="shared" si="13"/>
        <v>807.83027799426202</v>
      </c>
      <c r="Z24" s="11">
        <f t="shared" si="13"/>
        <v>811.70070769792221</v>
      </c>
      <c r="AA24" s="11">
        <f t="shared" si="13"/>
        <v>812.19312370085561</v>
      </c>
      <c r="AB24" s="11">
        <f t="shared" si="13"/>
        <v>816.22112640942782</v>
      </c>
      <c r="AC24" s="11">
        <f t="shared" si="13"/>
        <v>818.49323384739887</v>
      </c>
      <c r="AD24" s="11">
        <f t="shared" si="13"/>
        <v>818.78483445311679</v>
      </c>
      <c r="AE24" s="11">
        <f t="shared" si="13"/>
        <v>823.05091013994945</v>
      </c>
      <c r="AF24" s="11">
        <f t="shared" si="13"/>
        <v>811.39063113287614</v>
      </c>
      <c r="AG24" s="11">
        <f t="shared" si="13"/>
        <v>804.72881487650272</v>
      </c>
      <c r="AH24" s="11">
        <f t="shared" si="13"/>
        <v>794.38939972254718</v>
      </c>
      <c r="AI24" s="11">
        <f t="shared" si="13"/>
        <v>780.08216272531104</v>
      </c>
      <c r="AJ24" s="11">
        <f t="shared" si="13"/>
        <v>778.9499499725423</v>
      </c>
      <c r="AK24" s="11">
        <f t="shared" si="13"/>
        <v>762.99847743523378</v>
      </c>
      <c r="AL24" s="11">
        <f t="shared" si="13"/>
        <v>758.46439282933034</v>
      </c>
      <c r="AM24" s="11">
        <f t="shared" si="13"/>
        <v>743.46286658917847</v>
      </c>
      <c r="AN24" s="11">
        <f t="shared" si="13"/>
        <v>737.2003327497406</v>
      </c>
      <c r="AO24" s="11">
        <f t="shared" si="13"/>
        <v>723.62335576022144</v>
      </c>
      <c r="AP24" s="11">
        <f t="shared" ref="AP24:BU24" si="14" xml:space="preserve"> AP23 * (1 - $F22 )</f>
        <v>710.69986273975076</v>
      </c>
      <c r="AQ24" s="11">
        <f t="shared" si="14"/>
        <v>708.07967476621127</v>
      </c>
      <c r="AR24" s="11">
        <f t="shared" si="14"/>
        <v>690.29677703837149</v>
      </c>
      <c r="AS24" s="11">
        <f t="shared" si="14"/>
        <v>688.5286503415382</v>
      </c>
      <c r="AT24" s="11">
        <f t="shared" si="14"/>
        <v>871.28056266970987</v>
      </c>
      <c r="AU24" s="11">
        <f t="shared" si="14"/>
        <v>852.12919704491401</v>
      </c>
      <c r="AV24" s="11">
        <f t="shared" si="14"/>
        <v>871.7799963705595</v>
      </c>
      <c r="AW24" s="11">
        <f t="shared" si="14"/>
        <v>838.85755008589558</v>
      </c>
      <c r="AX24" s="11">
        <f t="shared" si="14"/>
        <v>839.81346264715307</v>
      </c>
      <c r="AY24" s="11">
        <f t="shared" si="14"/>
        <v>819.15458461458195</v>
      </c>
      <c r="AZ24" s="11">
        <f t="shared" si="14"/>
        <v>814.9566913315291</v>
      </c>
      <c r="BA24" s="11">
        <f t="shared" si="14"/>
        <v>796.94707341929325</v>
      </c>
      <c r="BB24" s="11">
        <f t="shared" si="14"/>
        <v>783.56817293916959</v>
      </c>
      <c r="BC24" s="11">
        <f t="shared" si="14"/>
        <v>787.18987724598969</v>
      </c>
      <c r="BD24" s="11">
        <f t="shared" si="14"/>
        <v>776.40563737812658</v>
      </c>
      <c r="BE24" s="11">
        <f t="shared" si="14"/>
        <v>862.94126918971119</v>
      </c>
      <c r="BF24" s="11">
        <f t="shared" si="14"/>
        <v>0</v>
      </c>
      <c r="BG24" s="11">
        <f t="shared" si="14"/>
        <v>0</v>
      </c>
      <c r="BH24" s="11">
        <f t="shared" si="14"/>
        <v>0</v>
      </c>
      <c r="BI24" s="11">
        <f t="shared" si="14"/>
        <v>0</v>
      </c>
      <c r="BJ24" s="11">
        <f t="shared" si="14"/>
        <v>0</v>
      </c>
      <c r="BK24" s="11">
        <f t="shared" si="14"/>
        <v>0</v>
      </c>
      <c r="BL24" s="11">
        <f t="shared" si="14"/>
        <v>0</v>
      </c>
      <c r="BM24" s="11">
        <f t="shared" si="14"/>
        <v>0</v>
      </c>
      <c r="BN24" s="11">
        <f t="shared" si="14"/>
        <v>0</v>
      </c>
      <c r="BO24" s="11">
        <f t="shared" si="14"/>
        <v>0</v>
      </c>
      <c r="BP24" s="11">
        <f t="shared" si="14"/>
        <v>0</v>
      </c>
      <c r="BQ24" s="11">
        <f t="shared" si="14"/>
        <v>0</v>
      </c>
      <c r="BR24" s="11">
        <f t="shared" si="14"/>
        <v>0</v>
      </c>
      <c r="BS24" s="11">
        <f t="shared" si="14"/>
        <v>0</v>
      </c>
      <c r="BT24" s="11">
        <f t="shared" si="14"/>
        <v>0</v>
      </c>
      <c r="BU24" s="11">
        <f t="shared" si="14"/>
        <v>0</v>
      </c>
      <c r="BV24" s="11">
        <f t="shared" ref="BV24:DA24" si="15" xml:space="preserve"> BV23 * (1 - $F22 )</f>
        <v>0</v>
      </c>
      <c r="BW24" s="11">
        <f t="shared" si="15"/>
        <v>0</v>
      </c>
      <c r="BX24" s="11">
        <f t="shared" si="15"/>
        <v>0</v>
      </c>
      <c r="BY24" s="11">
        <f t="shared" si="15"/>
        <v>0</v>
      </c>
      <c r="BZ24" s="11">
        <f t="shared" si="15"/>
        <v>0</v>
      </c>
      <c r="CA24" s="11">
        <f t="shared" si="15"/>
        <v>0</v>
      </c>
      <c r="CB24" s="11">
        <f t="shared" si="15"/>
        <v>0</v>
      </c>
      <c r="CC24" s="11">
        <f t="shared" si="15"/>
        <v>0</v>
      </c>
      <c r="CD24" s="11">
        <f t="shared" si="15"/>
        <v>0</v>
      </c>
      <c r="CE24" s="11">
        <f t="shared" si="15"/>
        <v>0</v>
      </c>
      <c r="CF24" s="11">
        <f t="shared" si="15"/>
        <v>0</v>
      </c>
      <c r="CG24" s="11">
        <f t="shared" si="15"/>
        <v>0</v>
      </c>
      <c r="CH24" s="11">
        <f t="shared" si="15"/>
        <v>0</v>
      </c>
      <c r="CI24" s="11">
        <f t="shared" si="15"/>
        <v>0</v>
      </c>
      <c r="CJ24" s="11">
        <f t="shared" si="15"/>
        <v>0</v>
      </c>
      <c r="CK24" s="11">
        <f t="shared" si="15"/>
        <v>0</v>
      </c>
      <c r="CL24" s="11">
        <f t="shared" si="15"/>
        <v>0</v>
      </c>
      <c r="CM24" s="11">
        <f t="shared" si="15"/>
        <v>0</v>
      </c>
      <c r="CN24" s="11">
        <f t="shared" si="15"/>
        <v>0</v>
      </c>
      <c r="CO24" s="11">
        <f t="shared" si="15"/>
        <v>0</v>
      </c>
      <c r="CP24" s="11">
        <f t="shared" si="15"/>
        <v>0</v>
      </c>
      <c r="CQ24" s="11">
        <f t="shared" si="15"/>
        <v>0</v>
      </c>
      <c r="CR24" s="11">
        <f t="shared" si="15"/>
        <v>0</v>
      </c>
      <c r="CS24" s="11">
        <f t="shared" si="15"/>
        <v>0</v>
      </c>
      <c r="CT24" s="11">
        <f t="shared" si="15"/>
        <v>0</v>
      </c>
      <c r="CU24" s="11">
        <f t="shared" si="15"/>
        <v>0</v>
      </c>
      <c r="CV24" s="11">
        <f t="shared" si="15"/>
        <v>0</v>
      </c>
      <c r="CW24" s="11">
        <f t="shared" si="15"/>
        <v>0</v>
      </c>
      <c r="CX24" s="11">
        <f t="shared" si="15"/>
        <v>0</v>
      </c>
      <c r="CY24" s="11">
        <f t="shared" si="15"/>
        <v>0</v>
      </c>
      <c r="CZ24" s="11">
        <f t="shared" si="15"/>
        <v>0</v>
      </c>
      <c r="DA24" s="11">
        <f t="shared" si="15"/>
        <v>0</v>
      </c>
      <c r="DB24" s="11">
        <f t="shared" ref="DB24:EG24" si="16" xml:space="preserve"> DB23 * (1 - $F22 )</f>
        <v>0</v>
      </c>
      <c r="DC24" s="11">
        <f t="shared" si="16"/>
        <v>0</v>
      </c>
      <c r="DD24" s="11">
        <f t="shared" si="16"/>
        <v>0</v>
      </c>
      <c r="DE24" s="11">
        <f t="shared" si="16"/>
        <v>0</v>
      </c>
      <c r="DF24" s="11">
        <f t="shared" si="16"/>
        <v>0</v>
      </c>
      <c r="DG24" s="11">
        <f t="shared" si="16"/>
        <v>0</v>
      </c>
      <c r="DH24" s="11">
        <f t="shared" si="16"/>
        <v>0</v>
      </c>
      <c r="DI24" s="11">
        <f t="shared" si="16"/>
        <v>0</v>
      </c>
      <c r="DJ24" s="11">
        <f t="shared" si="16"/>
        <v>0</v>
      </c>
      <c r="DK24" s="11">
        <f t="shared" si="16"/>
        <v>0</v>
      </c>
      <c r="DL24" s="11">
        <f t="shared" si="16"/>
        <v>0</v>
      </c>
      <c r="DM24" s="11">
        <f t="shared" si="16"/>
        <v>0</v>
      </c>
      <c r="DN24" s="11">
        <f t="shared" si="16"/>
        <v>0</v>
      </c>
      <c r="DO24" s="11">
        <f t="shared" si="16"/>
        <v>0</v>
      </c>
      <c r="DP24" s="11">
        <f t="shared" si="16"/>
        <v>0</v>
      </c>
      <c r="DQ24" s="11">
        <f t="shared" si="16"/>
        <v>0</v>
      </c>
      <c r="DR24" s="11">
        <f t="shared" si="16"/>
        <v>0</v>
      </c>
      <c r="DS24" s="11">
        <f t="shared" si="16"/>
        <v>0</v>
      </c>
      <c r="DT24" s="11">
        <f t="shared" si="16"/>
        <v>0</v>
      </c>
      <c r="DU24" s="11">
        <f t="shared" si="16"/>
        <v>0</v>
      </c>
      <c r="DV24" s="11">
        <f t="shared" si="16"/>
        <v>0</v>
      </c>
      <c r="DW24" s="11">
        <f t="shared" si="16"/>
        <v>0</v>
      </c>
      <c r="DX24" s="11">
        <f t="shared" si="16"/>
        <v>0</v>
      </c>
      <c r="DY24" s="11">
        <f t="shared" si="16"/>
        <v>0</v>
      </c>
      <c r="DZ24" s="11">
        <f t="shared" si="16"/>
        <v>0</v>
      </c>
      <c r="EA24" s="11">
        <f t="shared" si="16"/>
        <v>0</v>
      </c>
      <c r="EB24" s="11">
        <f t="shared" si="16"/>
        <v>0</v>
      </c>
      <c r="EC24" s="11">
        <f t="shared" si="16"/>
        <v>0</v>
      </c>
      <c r="ED24" s="11">
        <f t="shared" si="16"/>
        <v>0</v>
      </c>
      <c r="EE24" s="11">
        <f t="shared" si="16"/>
        <v>0</v>
      </c>
      <c r="EF24" s="11">
        <f t="shared" si="16"/>
        <v>0</v>
      </c>
      <c r="EG24" s="11">
        <f t="shared" si="16"/>
        <v>0</v>
      </c>
      <c r="EH24" s="11">
        <f t="shared" ref="EH24:FM24" si="17" xml:space="preserve"> EH23 * (1 - $F22 )</f>
        <v>0</v>
      </c>
      <c r="EI24" s="11">
        <f t="shared" si="17"/>
        <v>0</v>
      </c>
      <c r="EJ24" s="11">
        <f t="shared" si="17"/>
        <v>0</v>
      </c>
      <c r="EK24" s="11">
        <f t="shared" si="17"/>
        <v>0</v>
      </c>
      <c r="EL24" s="11">
        <f t="shared" si="17"/>
        <v>0</v>
      </c>
      <c r="EM24" s="11">
        <f t="shared" si="17"/>
        <v>0</v>
      </c>
      <c r="EN24" s="11">
        <f t="shared" si="17"/>
        <v>0</v>
      </c>
      <c r="EO24" s="11">
        <f t="shared" si="17"/>
        <v>0</v>
      </c>
      <c r="EP24" s="11">
        <f t="shared" si="17"/>
        <v>0</v>
      </c>
      <c r="EQ24" s="11">
        <f t="shared" si="17"/>
        <v>0</v>
      </c>
      <c r="ER24" s="11">
        <f t="shared" si="17"/>
        <v>0</v>
      </c>
      <c r="ES24" s="11">
        <f t="shared" si="17"/>
        <v>0</v>
      </c>
      <c r="ET24" s="11">
        <f t="shared" si="17"/>
        <v>0</v>
      </c>
      <c r="EU24" s="11">
        <f t="shared" si="17"/>
        <v>0</v>
      </c>
      <c r="EV24" s="11">
        <f t="shared" si="17"/>
        <v>0</v>
      </c>
      <c r="EW24" s="11">
        <f t="shared" si="17"/>
        <v>0</v>
      </c>
      <c r="EX24" s="11">
        <f t="shared" si="17"/>
        <v>0</v>
      </c>
      <c r="EY24" s="11">
        <f t="shared" si="17"/>
        <v>0</v>
      </c>
      <c r="EZ24" s="11">
        <f t="shared" si="17"/>
        <v>0</v>
      </c>
      <c r="FA24" s="11">
        <f t="shared" si="17"/>
        <v>0</v>
      </c>
      <c r="FB24" s="11">
        <f t="shared" si="17"/>
        <v>0</v>
      </c>
      <c r="FC24" s="11">
        <f t="shared" si="17"/>
        <v>0</v>
      </c>
      <c r="FD24" s="11">
        <f t="shared" si="17"/>
        <v>0</v>
      </c>
      <c r="FE24" s="11">
        <f t="shared" si="17"/>
        <v>0</v>
      </c>
      <c r="FF24" s="11">
        <f t="shared" si="17"/>
        <v>0</v>
      </c>
      <c r="FG24" s="11">
        <f t="shared" si="17"/>
        <v>0</v>
      </c>
      <c r="FH24" s="11">
        <f t="shared" si="17"/>
        <v>0</v>
      </c>
      <c r="FI24" s="11">
        <f t="shared" si="17"/>
        <v>0</v>
      </c>
      <c r="FJ24" s="11">
        <f t="shared" si="17"/>
        <v>0</v>
      </c>
      <c r="FK24" s="11">
        <f t="shared" si="17"/>
        <v>0</v>
      </c>
      <c r="FL24" s="11">
        <f t="shared" si="17"/>
        <v>0</v>
      </c>
      <c r="FM24" s="11">
        <f t="shared" si="17"/>
        <v>0</v>
      </c>
      <c r="FN24" s="11">
        <f t="shared" ref="FN24:GJ24" si="18" xml:space="preserve"> FN23 * (1 - $F22 )</f>
        <v>0</v>
      </c>
      <c r="FO24" s="11">
        <f t="shared" si="18"/>
        <v>0</v>
      </c>
      <c r="FP24" s="11">
        <f t="shared" si="18"/>
        <v>0</v>
      </c>
      <c r="FQ24" s="11">
        <f t="shared" si="18"/>
        <v>0</v>
      </c>
      <c r="FR24" s="11">
        <f t="shared" si="18"/>
        <v>0</v>
      </c>
      <c r="FS24" s="11">
        <f t="shared" si="18"/>
        <v>0</v>
      </c>
      <c r="FT24" s="11">
        <f t="shared" si="18"/>
        <v>0</v>
      </c>
      <c r="FU24" s="11">
        <f t="shared" si="18"/>
        <v>0</v>
      </c>
      <c r="FV24" s="11">
        <f t="shared" si="18"/>
        <v>0</v>
      </c>
      <c r="FW24" s="11">
        <f t="shared" si="18"/>
        <v>0</v>
      </c>
      <c r="FX24" s="11">
        <f t="shared" si="18"/>
        <v>0</v>
      </c>
      <c r="FY24" s="11">
        <f t="shared" si="18"/>
        <v>0</v>
      </c>
      <c r="FZ24" s="11">
        <f t="shared" si="18"/>
        <v>0</v>
      </c>
      <c r="GA24" s="11">
        <f t="shared" si="18"/>
        <v>0</v>
      </c>
      <c r="GB24" s="11">
        <f t="shared" si="18"/>
        <v>0</v>
      </c>
      <c r="GC24" s="11">
        <f t="shared" si="18"/>
        <v>0</v>
      </c>
      <c r="GD24" s="11">
        <f t="shared" si="18"/>
        <v>0</v>
      </c>
      <c r="GE24" s="11">
        <f t="shared" si="18"/>
        <v>0</v>
      </c>
      <c r="GF24" s="11">
        <f t="shared" si="18"/>
        <v>0</v>
      </c>
      <c r="GG24" s="11">
        <f t="shared" si="18"/>
        <v>0</v>
      </c>
      <c r="GH24" s="11">
        <f t="shared" si="18"/>
        <v>0</v>
      </c>
      <c r="GI24" s="11">
        <f t="shared" si="18"/>
        <v>0</v>
      </c>
      <c r="GJ24" s="11">
        <f t="shared" si="18"/>
        <v>0</v>
      </c>
    </row>
    <row r="25" spans="1:192" outlineLevel="1" x14ac:dyDescent="0.35"/>
    <row r="26" spans="1:192" outlineLevel="1" x14ac:dyDescent="0.35">
      <c r="B26" s="13" t="s">
        <v>207</v>
      </c>
    </row>
    <row r="27" spans="1:192" s="523" customFormat="1" outlineLevel="2" x14ac:dyDescent="0.35">
      <c r="A27" s="547"/>
      <c r="B27" s="547"/>
      <c r="C27" s="548"/>
      <c r="D27" s="549"/>
      <c r="E27" s="581" t="str">
        <f xml:space="preserve"> InpC!E$110</f>
        <v>Equity investment profile switch</v>
      </c>
      <c r="F27" s="581">
        <f xml:space="preserve"> InpC!F$110</f>
        <v>2</v>
      </c>
      <c r="G27" s="581" t="str">
        <f xml:space="preserve"> InpC!G$110</f>
        <v>switch</v>
      </c>
      <c r="H27" s="595"/>
      <c r="I27" s="551"/>
      <c r="J27" s="565"/>
      <c r="K27" s="565"/>
      <c r="L27" s="565"/>
      <c r="M27" s="565"/>
      <c r="N27" s="565"/>
      <c r="O27" s="565"/>
      <c r="P27" s="565"/>
      <c r="Q27" s="565"/>
      <c r="R27" s="565"/>
      <c r="S27" s="565"/>
      <c r="T27" s="565"/>
      <c r="U27" s="565"/>
      <c r="V27" s="565"/>
      <c r="W27" s="565"/>
      <c r="X27" s="565"/>
      <c r="Y27" s="565"/>
      <c r="Z27" s="565"/>
      <c r="AA27" s="565"/>
      <c r="AB27" s="565"/>
      <c r="AC27" s="565"/>
      <c r="AD27" s="565"/>
      <c r="AE27" s="565"/>
      <c r="AF27" s="565"/>
      <c r="AG27" s="565"/>
      <c r="AH27" s="565"/>
      <c r="AI27" s="565"/>
      <c r="AJ27" s="565"/>
      <c r="AK27" s="565"/>
      <c r="AL27" s="565"/>
      <c r="AM27" s="565"/>
      <c r="AN27" s="565"/>
      <c r="AO27" s="565"/>
      <c r="AP27" s="565"/>
      <c r="AQ27" s="565"/>
      <c r="AR27" s="565"/>
      <c r="AS27" s="565"/>
      <c r="AT27" s="565"/>
      <c r="AU27" s="565"/>
      <c r="AV27" s="565"/>
      <c r="AW27" s="565"/>
      <c r="AX27" s="565"/>
      <c r="AY27" s="565"/>
      <c r="AZ27" s="565"/>
      <c r="BA27" s="565"/>
      <c r="BB27" s="565"/>
      <c r="BC27" s="565"/>
      <c r="BD27" s="565"/>
      <c r="BE27" s="565"/>
      <c r="BF27" s="565"/>
      <c r="BG27" s="565"/>
      <c r="BH27" s="565"/>
      <c r="BI27" s="565"/>
      <c r="BJ27" s="565"/>
      <c r="BK27" s="565"/>
      <c r="BL27" s="565"/>
      <c r="BM27" s="565"/>
      <c r="BN27" s="565"/>
      <c r="BO27" s="565"/>
      <c r="BP27" s="565"/>
      <c r="BQ27" s="565"/>
      <c r="BR27" s="565"/>
      <c r="BS27" s="565"/>
      <c r="BT27" s="565"/>
      <c r="BU27" s="565"/>
      <c r="BV27" s="565"/>
      <c r="BW27" s="565"/>
      <c r="BX27" s="565"/>
      <c r="BY27" s="565"/>
      <c r="BZ27" s="565"/>
      <c r="CA27" s="565"/>
      <c r="CB27" s="565"/>
      <c r="CC27" s="565"/>
      <c r="CD27" s="565"/>
      <c r="CE27" s="565"/>
      <c r="CF27" s="565"/>
      <c r="CG27" s="565"/>
      <c r="CH27" s="565"/>
      <c r="CI27" s="565"/>
      <c r="CJ27" s="565"/>
      <c r="CK27" s="565"/>
      <c r="CL27" s="565"/>
      <c r="CM27" s="565"/>
      <c r="CN27" s="565"/>
      <c r="CO27" s="565"/>
      <c r="CP27" s="565"/>
      <c r="CQ27" s="565"/>
      <c r="CR27" s="565"/>
      <c r="CS27" s="565"/>
      <c r="CT27" s="565"/>
      <c r="CU27" s="565"/>
      <c r="CV27" s="565"/>
      <c r="CW27" s="565"/>
      <c r="CX27" s="565"/>
      <c r="CY27" s="565"/>
      <c r="CZ27" s="565"/>
      <c r="DA27" s="565"/>
      <c r="DB27" s="565"/>
      <c r="DC27" s="565"/>
      <c r="DD27" s="565"/>
      <c r="DE27" s="565"/>
      <c r="DF27" s="565"/>
      <c r="DG27" s="565"/>
      <c r="DH27" s="565"/>
      <c r="DI27" s="565"/>
      <c r="DJ27" s="565"/>
      <c r="DK27" s="565"/>
      <c r="DL27" s="565"/>
      <c r="DM27" s="565"/>
      <c r="DN27" s="565"/>
      <c r="DO27" s="565"/>
      <c r="DP27" s="565"/>
      <c r="DQ27" s="565"/>
      <c r="DR27" s="565"/>
      <c r="DS27" s="565"/>
      <c r="DT27" s="565"/>
      <c r="DU27" s="565"/>
      <c r="DV27" s="565"/>
      <c r="DW27" s="565"/>
      <c r="DX27" s="565"/>
      <c r="DY27" s="565"/>
      <c r="DZ27" s="565"/>
      <c r="EA27" s="565"/>
      <c r="EB27" s="565"/>
      <c r="EC27" s="565"/>
      <c r="ED27" s="565"/>
      <c r="EE27" s="565"/>
      <c r="EF27" s="565"/>
      <c r="EG27" s="565"/>
      <c r="EH27" s="565"/>
      <c r="EI27" s="565"/>
      <c r="EJ27" s="565"/>
      <c r="EK27" s="565"/>
      <c r="EL27" s="565"/>
      <c r="EM27" s="565"/>
      <c r="EN27" s="565"/>
      <c r="EO27" s="565"/>
      <c r="EP27" s="565"/>
      <c r="EQ27" s="565"/>
      <c r="ER27" s="565"/>
      <c r="ES27" s="565"/>
      <c r="ET27" s="565"/>
      <c r="EU27" s="565"/>
      <c r="EV27" s="565"/>
      <c r="EW27" s="565"/>
      <c r="EX27" s="565"/>
      <c r="EY27" s="565"/>
      <c r="EZ27" s="565"/>
      <c r="FA27" s="565"/>
      <c r="FB27" s="565"/>
      <c r="FC27" s="565"/>
      <c r="FD27" s="565"/>
      <c r="FE27" s="565"/>
      <c r="FF27" s="565"/>
      <c r="FG27" s="565"/>
      <c r="FH27" s="565"/>
      <c r="FI27" s="565"/>
      <c r="FJ27" s="565"/>
      <c r="FK27" s="565"/>
      <c r="FL27" s="565"/>
      <c r="FM27" s="565"/>
      <c r="FN27" s="565"/>
      <c r="FO27" s="565"/>
      <c r="FP27" s="565"/>
      <c r="FQ27" s="565"/>
      <c r="FR27" s="565"/>
      <c r="FS27" s="565"/>
      <c r="FT27" s="565"/>
      <c r="FU27" s="565"/>
      <c r="FV27" s="565"/>
      <c r="FW27" s="565"/>
      <c r="FX27" s="565"/>
      <c r="FY27" s="565"/>
      <c r="FZ27" s="565"/>
      <c r="GA27" s="565"/>
      <c r="GB27" s="565"/>
      <c r="GC27" s="565"/>
      <c r="GD27" s="565"/>
      <c r="GE27" s="565"/>
      <c r="GF27" s="565"/>
      <c r="GG27" s="565"/>
      <c r="GH27" s="565"/>
      <c r="GI27" s="565"/>
      <c r="GJ27" s="565"/>
    </row>
    <row r="28" spans="1:192" outlineLevel="2" x14ac:dyDescent="0.35">
      <c r="E28" s="326" t="s">
        <v>218</v>
      </c>
      <c r="F28" s="326"/>
      <c r="G28" s="326"/>
      <c r="H28" s="326"/>
      <c r="I28" s="326"/>
      <c r="J28" s="326"/>
      <c r="K28" s="326"/>
      <c r="L28" s="326"/>
      <c r="M28" s="326"/>
      <c r="N28" s="326"/>
      <c r="O28" s="326"/>
      <c r="P28" s="326"/>
      <c r="Q28" s="326"/>
      <c r="R28" s="326"/>
      <c r="S28" s="326"/>
      <c r="T28" s="326"/>
      <c r="U28" s="326"/>
      <c r="V28" s="326"/>
      <c r="W28" s="326"/>
      <c r="X28" s="326"/>
      <c r="Y28" s="326"/>
      <c r="Z28" s="326"/>
      <c r="AA28" s="326"/>
      <c r="AB28" s="326"/>
      <c r="AC28" s="326"/>
      <c r="AD28" s="326"/>
      <c r="AE28" s="326"/>
      <c r="AF28" s="326"/>
      <c r="AG28" s="326"/>
      <c r="AH28" s="326"/>
      <c r="AI28" s="326"/>
      <c r="AJ28" s="326"/>
      <c r="AK28" s="326"/>
      <c r="AL28" s="326"/>
      <c r="AM28" s="326"/>
      <c r="AN28" s="326"/>
      <c r="AO28" s="326"/>
      <c r="AP28" s="326"/>
      <c r="AQ28" s="326"/>
      <c r="AR28" s="326"/>
      <c r="AS28" s="326"/>
      <c r="AT28" s="326"/>
      <c r="AU28" s="326"/>
      <c r="AV28" s="326"/>
      <c r="AW28" s="326"/>
      <c r="AX28" s="326"/>
      <c r="AY28" s="326"/>
      <c r="AZ28" s="326"/>
      <c r="BA28" s="326"/>
      <c r="BB28" s="326"/>
      <c r="BC28" s="326"/>
      <c r="BD28" s="326"/>
      <c r="BE28" s="326"/>
      <c r="BF28" s="326"/>
      <c r="BG28" s="326"/>
      <c r="BH28" s="326"/>
      <c r="BI28" s="326"/>
      <c r="BJ28" s="326"/>
      <c r="BK28" s="326"/>
      <c r="BL28" s="326"/>
      <c r="BM28" s="326"/>
      <c r="BN28" s="326"/>
      <c r="BO28" s="326"/>
      <c r="BP28" s="326"/>
      <c r="BQ28" s="326"/>
      <c r="BR28" s="326"/>
      <c r="BS28" s="326"/>
      <c r="BT28" s="326"/>
      <c r="BU28" s="326"/>
      <c r="BV28" s="326"/>
      <c r="BW28" s="326"/>
      <c r="BX28" s="326"/>
      <c r="BY28" s="326"/>
      <c r="BZ28" s="326"/>
      <c r="CA28" s="326"/>
      <c r="CB28" s="326"/>
      <c r="CC28" s="326"/>
      <c r="CD28" s="326"/>
      <c r="CE28" s="326"/>
      <c r="CF28" s="326"/>
      <c r="CG28" s="326"/>
      <c r="CH28" s="326"/>
      <c r="CI28" s="326"/>
      <c r="CJ28" s="326"/>
      <c r="CK28" s="326"/>
      <c r="CL28" s="326"/>
      <c r="CM28" s="326"/>
      <c r="CN28" s="326"/>
      <c r="CO28" s="326"/>
      <c r="CP28" s="326"/>
      <c r="CQ28" s="326"/>
      <c r="CR28" s="326"/>
      <c r="CS28" s="326"/>
      <c r="CT28" s="326"/>
      <c r="CU28" s="326"/>
      <c r="CV28" s="326"/>
      <c r="CW28" s="326"/>
      <c r="CX28" s="326"/>
      <c r="CY28" s="326"/>
      <c r="CZ28" s="326"/>
      <c r="DA28" s="326"/>
      <c r="DB28" s="326"/>
      <c r="DC28" s="326"/>
      <c r="DD28" s="326"/>
      <c r="DE28" s="326"/>
      <c r="DF28" s="326"/>
      <c r="DG28" s="326"/>
      <c r="DH28" s="326"/>
      <c r="DI28" s="326"/>
      <c r="DJ28" s="326"/>
      <c r="DK28" s="326"/>
      <c r="DL28" s="326"/>
      <c r="DM28" s="326"/>
      <c r="DN28" s="326"/>
      <c r="DO28" s="326"/>
      <c r="DP28" s="326"/>
      <c r="DQ28" s="326"/>
      <c r="DR28" s="326"/>
      <c r="DS28" s="326"/>
      <c r="DT28" s="326"/>
      <c r="DU28" s="326"/>
      <c r="DV28" s="326"/>
      <c r="DW28" s="326"/>
      <c r="DX28" s="326"/>
      <c r="DY28" s="326"/>
      <c r="DZ28" s="326"/>
      <c r="EA28" s="326"/>
      <c r="EB28" s="326"/>
      <c r="EC28" s="326"/>
      <c r="ED28" s="326"/>
      <c r="EE28" s="326"/>
      <c r="EF28" s="326"/>
      <c r="EG28" s="326"/>
      <c r="EH28" s="326"/>
      <c r="EI28" s="326"/>
      <c r="EJ28" s="326"/>
      <c r="EK28" s="326"/>
      <c r="EL28" s="326"/>
      <c r="EM28" s="326"/>
      <c r="EN28" s="326"/>
      <c r="EO28" s="326"/>
      <c r="EP28" s="326"/>
      <c r="EQ28" s="326"/>
      <c r="ER28" s="326"/>
      <c r="ES28" s="326"/>
      <c r="ET28" s="326"/>
      <c r="EU28" s="326"/>
      <c r="EV28" s="326"/>
      <c r="EW28" s="326"/>
      <c r="EX28" s="326"/>
      <c r="EY28" s="326"/>
      <c r="EZ28" s="326"/>
      <c r="FA28" s="326"/>
      <c r="FB28" s="326"/>
      <c r="FC28" s="326"/>
      <c r="FD28" s="326"/>
      <c r="FE28" s="326"/>
      <c r="FF28" s="326"/>
      <c r="FG28" s="326"/>
      <c r="FH28" s="326"/>
      <c r="FI28" s="326"/>
      <c r="FJ28" s="326"/>
      <c r="FK28" s="326"/>
      <c r="FL28" s="326"/>
      <c r="FM28" s="326"/>
      <c r="FN28" s="326"/>
      <c r="FO28" s="326"/>
      <c r="FP28" s="326"/>
      <c r="FQ28" s="326"/>
      <c r="FR28" s="326"/>
      <c r="FS28" s="326"/>
      <c r="FT28" s="326"/>
      <c r="FU28" s="326"/>
      <c r="FV28" s="326"/>
      <c r="FW28" s="326"/>
      <c r="FX28" s="326"/>
      <c r="FY28" s="326"/>
      <c r="FZ28" s="326"/>
      <c r="GA28" s="326"/>
      <c r="GB28" s="326"/>
      <c r="GC28" s="326"/>
      <c r="GD28" s="326"/>
      <c r="GE28" s="326"/>
      <c r="GF28" s="326"/>
      <c r="GG28" s="326"/>
      <c r="GH28" s="326"/>
      <c r="GI28" s="326"/>
      <c r="GJ28" s="326"/>
    </row>
    <row r="29" spans="1:192" outlineLevel="2" x14ac:dyDescent="0.35">
      <c r="E29" s="11" t="str">
        <f t="shared" ref="E29:AJ29" si="19" xml:space="preserve"> E$24</f>
        <v>Equity pro rata drawdown</v>
      </c>
      <c r="F29" s="11">
        <f t="shared" si="19"/>
        <v>0</v>
      </c>
      <c r="G29" s="11" t="str">
        <f t="shared" si="19"/>
        <v>$ 000s</v>
      </c>
      <c r="H29" s="11">
        <f t="shared" si="19"/>
        <v>36559.129194452908</v>
      </c>
      <c r="I29" s="11">
        <f t="shared" si="19"/>
        <v>0</v>
      </c>
      <c r="J29" s="11">
        <f t="shared" si="19"/>
        <v>0</v>
      </c>
      <c r="K29" s="11">
        <f t="shared" si="19"/>
        <v>0</v>
      </c>
      <c r="L29" s="11">
        <f t="shared" si="19"/>
        <v>0</v>
      </c>
      <c r="M29" s="11">
        <f t="shared" si="19"/>
        <v>0</v>
      </c>
      <c r="N29" s="11">
        <f t="shared" si="19"/>
        <v>0</v>
      </c>
      <c r="O29" s="11">
        <f t="shared" si="19"/>
        <v>611.48824811648331</v>
      </c>
      <c r="P29" s="11">
        <f t="shared" si="19"/>
        <v>3442.9094309721463</v>
      </c>
      <c r="Q29" s="11">
        <f t="shared" si="19"/>
        <v>791.66824213136351</v>
      </c>
      <c r="R29" s="11">
        <f t="shared" si="19"/>
        <v>792.75290135084413</v>
      </c>
      <c r="S29" s="11">
        <f t="shared" si="19"/>
        <v>796.07878107461886</v>
      </c>
      <c r="T29" s="11">
        <f t="shared" si="19"/>
        <v>797.03304637108033</v>
      </c>
      <c r="U29" s="11">
        <f t="shared" si="19"/>
        <v>800.51351219683238</v>
      </c>
      <c r="V29" s="11">
        <f t="shared" si="19"/>
        <v>802.74189448934396</v>
      </c>
      <c r="W29" s="11">
        <f t="shared" si="19"/>
        <v>800.54455128569157</v>
      </c>
      <c r="X29" s="11">
        <f t="shared" si="19"/>
        <v>807.20494860558188</v>
      </c>
      <c r="Y29" s="11">
        <f t="shared" si="19"/>
        <v>807.83027799426202</v>
      </c>
      <c r="Z29" s="11">
        <f t="shared" si="19"/>
        <v>811.70070769792221</v>
      </c>
      <c r="AA29" s="11">
        <f t="shared" si="19"/>
        <v>812.19312370085561</v>
      </c>
      <c r="AB29" s="11">
        <f t="shared" si="19"/>
        <v>816.22112640942782</v>
      </c>
      <c r="AC29" s="11">
        <f t="shared" si="19"/>
        <v>818.49323384739887</v>
      </c>
      <c r="AD29" s="11">
        <f t="shared" si="19"/>
        <v>818.78483445311679</v>
      </c>
      <c r="AE29" s="11">
        <f t="shared" si="19"/>
        <v>823.05091013994945</v>
      </c>
      <c r="AF29" s="11">
        <f t="shared" si="19"/>
        <v>811.39063113287614</v>
      </c>
      <c r="AG29" s="11">
        <f t="shared" si="19"/>
        <v>804.72881487650272</v>
      </c>
      <c r="AH29" s="11">
        <f t="shared" si="19"/>
        <v>794.38939972254718</v>
      </c>
      <c r="AI29" s="11">
        <f t="shared" si="19"/>
        <v>780.08216272531104</v>
      </c>
      <c r="AJ29" s="11">
        <f t="shared" si="19"/>
        <v>778.9499499725423</v>
      </c>
      <c r="AK29" s="11">
        <f t="shared" ref="AK29:BP29" si="20" xml:space="preserve"> AK$24</f>
        <v>762.99847743523378</v>
      </c>
      <c r="AL29" s="11">
        <f t="shared" si="20"/>
        <v>758.46439282933034</v>
      </c>
      <c r="AM29" s="11">
        <f t="shared" si="20"/>
        <v>743.46286658917847</v>
      </c>
      <c r="AN29" s="11">
        <f t="shared" si="20"/>
        <v>737.2003327497406</v>
      </c>
      <c r="AO29" s="11">
        <f t="shared" si="20"/>
        <v>723.62335576022144</v>
      </c>
      <c r="AP29" s="11">
        <f t="shared" si="20"/>
        <v>710.69986273975076</v>
      </c>
      <c r="AQ29" s="11">
        <f t="shared" si="20"/>
        <v>708.07967476621127</v>
      </c>
      <c r="AR29" s="11">
        <f t="shared" si="20"/>
        <v>690.29677703837149</v>
      </c>
      <c r="AS29" s="11">
        <f t="shared" si="20"/>
        <v>688.5286503415382</v>
      </c>
      <c r="AT29" s="11">
        <f t="shared" si="20"/>
        <v>871.28056266970987</v>
      </c>
      <c r="AU29" s="11">
        <f t="shared" si="20"/>
        <v>852.12919704491401</v>
      </c>
      <c r="AV29" s="11">
        <f t="shared" si="20"/>
        <v>871.7799963705595</v>
      </c>
      <c r="AW29" s="11">
        <f t="shared" si="20"/>
        <v>838.85755008589558</v>
      </c>
      <c r="AX29" s="11">
        <f t="shared" si="20"/>
        <v>839.81346264715307</v>
      </c>
      <c r="AY29" s="11">
        <f t="shared" si="20"/>
        <v>819.15458461458195</v>
      </c>
      <c r="AZ29" s="11">
        <f t="shared" si="20"/>
        <v>814.9566913315291</v>
      </c>
      <c r="BA29" s="11">
        <f t="shared" si="20"/>
        <v>796.94707341929325</v>
      </c>
      <c r="BB29" s="11">
        <f t="shared" si="20"/>
        <v>783.56817293916959</v>
      </c>
      <c r="BC29" s="11">
        <f t="shared" si="20"/>
        <v>787.18987724598969</v>
      </c>
      <c r="BD29" s="11">
        <f t="shared" si="20"/>
        <v>776.40563737812658</v>
      </c>
      <c r="BE29" s="11">
        <f t="shared" si="20"/>
        <v>862.94126918971119</v>
      </c>
      <c r="BF29" s="11">
        <f t="shared" si="20"/>
        <v>0</v>
      </c>
      <c r="BG29" s="11">
        <f t="shared" si="20"/>
        <v>0</v>
      </c>
      <c r="BH29" s="11">
        <f t="shared" si="20"/>
        <v>0</v>
      </c>
      <c r="BI29" s="11">
        <f t="shared" si="20"/>
        <v>0</v>
      </c>
      <c r="BJ29" s="11">
        <f t="shared" si="20"/>
        <v>0</v>
      </c>
      <c r="BK29" s="11">
        <f t="shared" si="20"/>
        <v>0</v>
      </c>
      <c r="BL29" s="11">
        <f t="shared" si="20"/>
        <v>0</v>
      </c>
      <c r="BM29" s="11">
        <f t="shared" si="20"/>
        <v>0</v>
      </c>
      <c r="BN29" s="11">
        <f t="shared" si="20"/>
        <v>0</v>
      </c>
      <c r="BO29" s="11">
        <f t="shared" si="20"/>
        <v>0</v>
      </c>
      <c r="BP29" s="11">
        <f t="shared" si="20"/>
        <v>0</v>
      </c>
      <c r="BQ29" s="11">
        <f t="shared" ref="BQ29:CV29" si="21" xml:space="preserve"> BQ$24</f>
        <v>0</v>
      </c>
      <c r="BR29" s="11">
        <f t="shared" si="21"/>
        <v>0</v>
      </c>
      <c r="BS29" s="11">
        <f t="shared" si="21"/>
        <v>0</v>
      </c>
      <c r="BT29" s="11">
        <f t="shared" si="21"/>
        <v>0</v>
      </c>
      <c r="BU29" s="11">
        <f t="shared" si="21"/>
        <v>0</v>
      </c>
      <c r="BV29" s="11">
        <f t="shared" si="21"/>
        <v>0</v>
      </c>
      <c r="BW29" s="11">
        <f t="shared" si="21"/>
        <v>0</v>
      </c>
      <c r="BX29" s="11">
        <f t="shared" si="21"/>
        <v>0</v>
      </c>
      <c r="BY29" s="11">
        <f t="shared" si="21"/>
        <v>0</v>
      </c>
      <c r="BZ29" s="11">
        <f t="shared" si="21"/>
        <v>0</v>
      </c>
      <c r="CA29" s="11">
        <f t="shared" si="21"/>
        <v>0</v>
      </c>
      <c r="CB29" s="11">
        <f t="shared" si="21"/>
        <v>0</v>
      </c>
      <c r="CC29" s="11">
        <f t="shared" si="21"/>
        <v>0</v>
      </c>
      <c r="CD29" s="11">
        <f t="shared" si="21"/>
        <v>0</v>
      </c>
      <c r="CE29" s="11">
        <f t="shared" si="21"/>
        <v>0</v>
      </c>
      <c r="CF29" s="11">
        <f t="shared" si="21"/>
        <v>0</v>
      </c>
      <c r="CG29" s="11">
        <f t="shared" si="21"/>
        <v>0</v>
      </c>
      <c r="CH29" s="11">
        <f t="shared" si="21"/>
        <v>0</v>
      </c>
      <c r="CI29" s="11">
        <f t="shared" si="21"/>
        <v>0</v>
      </c>
      <c r="CJ29" s="11">
        <f t="shared" si="21"/>
        <v>0</v>
      </c>
      <c r="CK29" s="11">
        <f t="shared" si="21"/>
        <v>0</v>
      </c>
      <c r="CL29" s="11">
        <f t="shared" si="21"/>
        <v>0</v>
      </c>
      <c r="CM29" s="11">
        <f t="shared" si="21"/>
        <v>0</v>
      </c>
      <c r="CN29" s="11">
        <f t="shared" si="21"/>
        <v>0</v>
      </c>
      <c r="CO29" s="11">
        <f t="shared" si="21"/>
        <v>0</v>
      </c>
      <c r="CP29" s="11">
        <f t="shared" si="21"/>
        <v>0</v>
      </c>
      <c r="CQ29" s="11">
        <f t="shared" si="21"/>
        <v>0</v>
      </c>
      <c r="CR29" s="11">
        <f t="shared" si="21"/>
        <v>0</v>
      </c>
      <c r="CS29" s="11">
        <f t="shared" si="21"/>
        <v>0</v>
      </c>
      <c r="CT29" s="11">
        <f t="shared" si="21"/>
        <v>0</v>
      </c>
      <c r="CU29" s="11">
        <f t="shared" si="21"/>
        <v>0</v>
      </c>
      <c r="CV29" s="11">
        <f t="shared" si="21"/>
        <v>0</v>
      </c>
      <c r="CW29" s="11">
        <f t="shared" ref="CW29:EB29" si="22" xml:space="preserve"> CW$24</f>
        <v>0</v>
      </c>
      <c r="CX29" s="11">
        <f t="shared" si="22"/>
        <v>0</v>
      </c>
      <c r="CY29" s="11">
        <f t="shared" si="22"/>
        <v>0</v>
      </c>
      <c r="CZ29" s="11">
        <f t="shared" si="22"/>
        <v>0</v>
      </c>
      <c r="DA29" s="11">
        <f t="shared" si="22"/>
        <v>0</v>
      </c>
      <c r="DB29" s="11">
        <f t="shared" si="22"/>
        <v>0</v>
      </c>
      <c r="DC29" s="11">
        <f t="shared" si="22"/>
        <v>0</v>
      </c>
      <c r="DD29" s="11">
        <f t="shared" si="22"/>
        <v>0</v>
      </c>
      <c r="DE29" s="11">
        <f t="shared" si="22"/>
        <v>0</v>
      </c>
      <c r="DF29" s="11">
        <f t="shared" si="22"/>
        <v>0</v>
      </c>
      <c r="DG29" s="11">
        <f t="shared" si="22"/>
        <v>0</v>
      </c>
      <c r="DH29" s="11">
        <f t="shared" si="22"/>
        <v>0</v>
      </c>
      <c r="DI29" s="11">
        <f t="shared" si="22"/>
        <v>0</v>
      </c>
      <c r="DJ29" s="11">
        <f t="shared" si="22"/>
        <v>0</v>
      </c>
      <c r="DK29" s="11">
        <f t="shared" si="22"/>
        <v>0</v>
      </c>
      <c r="DL29" s="11">
        <f t="shared" si="22"/>
        <v>0</v>
      </c>
      <c r="DM29" s="11">
        <f t="shared" si="22"/>
        <v>0</v>
      </c>
      <c r="DN29" s="11">
        <f t="shared" si="22"/>
        <v>0</v>
      </c>
      <c r="DO29" s="11">
        <f t="shared" si="22"/>
        <v>0</v>
      </c>
      <c r="DP29" s="11">
        <f t="shared" si="22"/>
        <v>0</v>
      </c>
      <c r="DQ29" s="11">
        <f t="shared" si="22"/>
        <v>0</v>
      </c>
      <c r="DR29" s="11">
        <f t="shared" si="22"/>
        <v>0</v>
      </c>
      <c r="DS29" s="11">
        <f t="shared" si="22"/>
        <v>0</v>
      </c>
      <c r="DT29" s="11">
        <f t="shared" si="22"/>
        <v>0</v>
      </c>
      <c r="DU29" s="11">
        <f t="shared" si="22"/>
        <v>0</v>
      </c>
      <c r="DV29" s="11">
        <f t="shared" si="22"/>
        <v>0</v>
      </c>
      <c r="DW29" s="11">
        <f t="shared" si="22"/>
        <v>0</v>
      </c>
      <c r="DX29" s="11">
        <f t="shared" si="22"/>
        <v>0</v>
      </c>
      <c r="DY29" s="11">
        <f t="shared" si="22"/>
        <v>0</v>
      </c>
      <c r="DZ29" s="11">
        <f t="shared" si="22"/>
        <v>0</v>
      </c>
      <c r="EA29" s="11">
        <f t="shared" si="22"/>
        <v>0</v>
      </c>
      <c r="EB29" s="11">
        <f t="shared" si="22"/>
        <v>0</v>
      </c>
      <c r="EC29" s="11">
        <f t="shared" ref="EC29:FH29" si="23" xml:space="preserve"> EC$24</f>
        <v>0</v>
      </c>
      <c r="ED29" s="11">
        <f t="shared" si="23"/>
        <v>0</v>
      </c>
      <c r="EE29" s="11">
        <f t="shared" si="23"/>
        <v>0</v>
      </c>
      <c r="EF29" s="11">
        <f t="shared" si="23"/>
        <v>0</v>
      </c>
      <c r="EG29" s="11">
        <f t="shared" si="23"/>
        <v>0</v>
      </c>
      <c r="EH29" s="11">
        <f t="shared" si="23"/>
        <v>0</v>
      </c>
      <c r="EI29" s="11">
        <f t="shared" si="23"/>
        <v>0</v>
      </c>
      <c r="EJ29" s="11">
        <f t="shared" si="23"/>
        <v>0</v>
      </c>
      <c r="EK29" s="11">
        <f t="shared" si="23"/>
        <v>0</v>
      </c>
      <c r="EL29" s="11">
        <f t="shared" si="23"/>
        <v>0</v>
      </c>
      <c r="EM29" s="11">
        <f t="shared" si="23"/>
        <v>0</v>
      </c>
      <c r="EN29" s="11">
        <f t="shared" si="23"/>
        <v>0</v>
      </c>
      <c r="EO29" s="11">
        <f t="shared" si="23"/>
        <v>0</v>
      </c>
      <c r="EP29" s="11">
        <f t="shared" si="23"/>
        <v>0</v>
      </c>
      <c r="EQ29" s="11">
        <f t="shared" si="23"/>
        <v>0</v>
      </c>
      <c r="ER29" s="11">
        <f t="shared" si="23"/>
        <v>0</v>
      </c>
      <c r="ES29" s="11">
        <f t="shared" si="23"/>
        <v>0</v>
      </c>
      <c r="ET29" s="11">
        <f t="shared" si="23"/>
        <v>0</v>
      </c>
      <c r="EU29" s="11">
        <f t="shared" si="23"/>
        <v>0</v>
      </c>
      <c r="EV29" s="11">
        <f t="shared" si="23"/>
        <v>0</v>
      </c>
      <c r="EW29" s="11">
        <f t="shared" si="23"/>
        <v>0</v>
      </c>
      <c r="EX29" s="11">
        <f t="shared" si="23"/>
        <v>0</v>
      </c>
      <c r="EY29" s="11">
        <f t="shared" si="23"/>
        <v>0</v>
      </c>
      <c r="EZ29" s="11">
        <f t="shared" si="23"/>
        <v>0</v>
      </c>
      <c r="FA29" s="11">
        <f t="shared" si="23"/>
        <v>0</v>
      </c>
      <c r="FB29" s="11">
        <f t="shared" si="23"/>
        <v>0</v>
      </c>
      <c r="FC29" s="11">
        <f t="shared" si="23"/>
        <v>0</v>
      </c>
      <c r="FD29" s="11">
        <f t="shared" si="23"/>
        <v>0</v>
      </c>
      <c r="FE29" s="11">
        <f t="shared" si="23"/>
        <v>0</v>
      </c>
      <c r="FF29" s="11">
        <f t="shared" si="23"/>
        <v>0</v>
      </c>
      <c r="FG29" s="11">
        <f t="shared" si="23"/>
        <v>0</v>
      </c>
      <c r="FH29" s="11">
        <f t="shared" si="23"/>
        <v>0</v>
      </c>
      <c r="FI29" s="11">
        <f t="shared" ref="FI29:GJ29" si="24" xml:space="preserve"> FI$24</f>
        <v>0</v>
      </c>
      <c r="FJ29" s="11">
        <f t="shared" si="24"/>
        <v>0</v>
      </c>
      <c r="FK29" s="11">
        <f t="shared" si="24"/>
        <v>0</v>
      </c>
      <c r="FL29" s="11">
        <f t="shared" si="24"/>
        <v>0</v>
      </c>
      <c r="FM29" s="11">
        <f t="shared" si="24"/>
        <v>0</v>
      </c>
      <c r="FN29" s="11">
        <f t="shared" si="24"/>
        <v>0</v>
      </c>
      <c r="FO29" s="11">
        <f t="shared" si="24"/>
        <v>0</v>
      </c>
      <c r="FP29" s="11">
        <f t="shared" si="24"/>
        <v>0</v>
      </c>
      <c r="FQ29" s="11">
        <f t="shared" si="24"/>
        <v>0</v>
      </c>
      <c r="FR29" s="11">
        <f t="shared" si="24"/>
        <v>0</v>
      </c>
      <c r="FS29" s="11">
        <f t="shared" si="24"/>
        <v>0</v>
      </c>
      <c r="FT29" s="11">
        <f t="shared" si="24"/>
        <v>0</v>
      </c>
      <c r="FU29" s="11">
        <f t="shared" si="24"/>
        <v>0</v>
      </c>
      <c r="FV29" s="11">
        <f t="shared" si="24"/>
        <v>0</v>
      </c>
      <c r="FW29" s="11">
        <f t="shared" si="24"/>
        <v>0</v>
      </c>
      <c r="FX29" s="11">
        <f t="shared" si="24"/>
        <v>0</v>
      </c>
      <c r="FY29" s="11">
        <f t="shared" si="24"/>
        <v>0</v>
      </c>
      <c r="FZ29" s="11">
        <f t="shared" si="24"/>
        <v>0</v>
      </c>
      <c r="GA29" s="11">
        <f t="shared" si="24"/>
        <v>0</v>
      </c>
      <c r="GB29" s="11">
        <f t="shared" si="24"/>
        <v>0</v>
      </c>
      <c r="GC29" s="11">
        <f t="shared" si="24"/>
        <v>0</v>
      </c>
      <c r="GD29" s="11">
        <f t="shared" si="24"/>
        <v>0</v>
      </c>
      <c r="GE29" s="11">
        <f t="shared" si="24"/>
        <v>0</v>
      </c>
      <c r="GF29" s="11">
        <f t="shared" si="24"/>
        <v>0</v>
      </c>
      <c r="GG29" s="11">
        <f t="shared" si="24"/>
        <v>0</v>
      </c>
      <c r="GH29" s="11">
        <f t="shared" si="24"/>
        <v>0</v>
      </c>
      <c r="GI29" s="11">
        <f t="shared" si="24"/>
        <v>0</v>
      </c>
      <c r="GJ29" s="11">
        <f t="shared" si="24"/>
        <v>0</v>
      </c>
    </row>
    <row r="30" spans="1:192" s="159" customFormat="1" outlineLevel="2" x14ac:dyDescent="0.35">
      <c r="A30" s="125"/>
      <c r="B30" s="125"/>
      <c r="C30" s="126"/>
      <c r="D30" s="127"/>
      <c r="E30" s="158" t="s">
        <v>219</v>
      </c>
      <c r="F30" s="158"/>
      <c r="G30" s="158" t="str">
        <f xml:space="preserve"> SMU</f>
        <v>$ 000s</v>
      </c>
      <c r="H30" s="158">
        <f xml:space="preserve"> SUM(J30:BE30)</f>
        <v>36559.129194452908</v>
      </c>
      <c r="I30" s="128"/>
      <c r="J30" s="158">
        <f t="shared" ref="J30:AO30" si="25" xml:space="preserve"> INDEX( J28:J29, $F27 )</f>
        <v>0</v>
      </c>
      <c r="K30" s="158">
        <f t="shared" si="25"/>
        <v>0</v>
      </c>
      <c r="L30" s="158">
        <f t="shared" si="25"/>
        <v>0</v>
      </c>
      <c r="M30" s="158">
        <f t="shared" si="25"/>
        <v>0</v>
      </c>
      <c r="N30" s="158">
        <f t="shared" si="25"/>
        <v>0</v>
      </c>
      <c r="O30" s="158">
        <f t="shared" si="25"/>
        <v>611.48824811648331</v>
      </c>
      <c r="P30" s="158">
        <f t="shared" si="25"/>
        <v>3442.9094309721463</v>
      </c>
      <c r="Q30" s="158">
        <f t="shared" si="25"/>
        <v>791.66824213136351</v>
      </c>
      <c r="R30" s="158">
        <f t="shared" si="25"/>
        <v>792.75290135084413</v>
      </c>
      <c r="S30" s="158">
        <f t="shared" si="25"/>
        <v>796.07878107461886</v>
      </c>
      <c r="T30" s="158">
        <f t="shared" si="25"/>
        <v>797.03304637108033</v>
      </c>
      <c r="U30" s="158">
        <f t="shared" si="25"/>
        <v>800.51351219683238</v>
      </c>
      <c r="V30" s="158">
        <f t="shared" si="25"/>
        <v>802.74189448934396</v>
      </c>
      <c r="W30" s="158">
        <f t="shared" si="25"/>
        <v>800.54455128569157</v>
      </c>
      <c r="X30" s="158">
        <f t="shared" si="25"/>
        <v>807.20494860558188</v>
      </c>
      <c r="Y30" s="158">
        <f t="shared" si="25"/>
        <v>807.83027799426202</v>
      </c>
      <c r="Z30" s="158">
        <f t="shared" si="25"/>
        <v>811.70070769792221</v>
      </c>
      <c r="AA30" s="158">
        <f t="shared" si="25"/>
        <v>812.19312370085561</v>
      </c>
      <c r="AB30" s="158">
        <f t="shared" si="25"/>
        <v>816.22112640942782</v>
      </c>
      <c r="AC30" s="158">
        <f t="shared" si="25"/>
        <v>818.49323384739887</v>
      </c>
      <c r="AD30" s="158">
        <f t="shared" si="25"/>
        <v>818.78483445311679</v>
      </c>
      <c r="AE30" s="158">
        <f t="shared" si="25"/>
        <v>823.05091013994945</v>
      </c>
      <c r="AF30" s="158">
        <f t="shared" si="25"/>
        <v>811.39063113287614</v>
      </c>
      <c r="AG30" s="158">
        <f t="shared" si="25"/>
        <v>804.72881487650272</v>
      </c>
      <c r="AH30" s="158">
        <f t="shared" si="25"/>
        <v>794.38939972254718</v>
      </c>
      <c r="AI30" s="158">
        <f t="shared" si="25"/>
        <v>780.08216272531104</v>
      </c>
      <c r="AJ30" s="158">
        <f t="shared" si="25"/>
        <v>778.9499499725423</v>
      </c>
      <c r="AK30" s="158">
        <f t="shared" si="25"/>
        <v>762.99847743523378</v>
      </c>
      <c r="AL30" s="158">
        <f t="shared" si="25"/>
        <v>758.46439282933034</v>
      </c>
      <c r="AM30" s="158">
        <f t="shared" si="25"/>
        <v>743.46286658917847</v>
      </c>
      <c r="AN30" s="158">
        <f t="shared" si="25"/>
        <v>737.2003327497406</v>
      </c>
      <c r="AO30" s="158">
        <f t="shared" si="25"/>
        <v>723.62335576022144</v>
      </c>
      <c r="AP30" s="158">
        <f t="shared" ref="AP30:BU30" si="26" xml:space="preserve"> INDEX( AP28:AP29, $F27 )</f>
        <v>710.69986273975076</v>
      </c>
      <c r="AQ30" s="158">
        <f t="shared" si="26"/>
        <v>708.07967476621127</v>
      </c>
      <c r="AR30" s="158">
        <f t="shared" si="26"/>
        <v>690.29677703837149</v>
      </c>
      <c r="AS30" s="158">
        <f t="shared" si="26"/>
        <v>688.5286503415382</v>
      </c>
      <c r="AT30" s="158">
        <f t="shared" si="26"/>
        <v>871.28056266970987</v>
      </c>
      <c r="AU30" s="158">
        <f t="shared" si="26"/>
        <v>852.12919704491401</v>
      </c>
      <c r="AV30" s="158">
        <f t="shared" si="26"/>
        <v>871.7799963705595</v>
      </c>
      <c r="AW30" s="158">
        <f t="shared" si="26"/>
        <v>838.85755008589558</v>
      </c>
      <c r="AX30" s="158">
        <f t="shared" si="26"/>
        <v>839.81346264715307</v>
      </c>
      <c r="AY30" s="158">
        <f t="shared" si="26"/>
        <v>819.15458461458195</v>
      </c>
      <c r="AZ30" s="158">
        <f t="shared" si="26"/>
        <v>814.9566913315291</v>
      </c>
      <c r="BA30" s="158">
        <f t="shared" si="26"/>
        <v>796.94707341929325</v>
      </c>
      <c r="BB30" s="158">
        <f t="shared" si="26"/>
        <v>783.56817293916959</v>
      </c>
      <c r="BC30" s="158">
        <f t="shared" si="26"/>
        <v>787.18987724598969</v>
      </c>
      <c r="BD30" s="158">
        <f t="shared" si="26"/>
        <v>776.40563737812658</v>
      </c>
      <c r="BE30" s="158">
        <f t="shared" si="26"/>
        <v>862.94126918971119</v>
      </c>
      <c r="BF30" s="158">
        <f t="shared" si="26"/>
        <v>0</v>
      </c>
      <c r="BG30" s="158">
        <f t="shared" si="26"/>
        <v>0</v>
      </c>
      <c r="BH30" s="158">
        <f t="shared" si="26"/>
        <v>0</v>
      </c>
      <c r="BI30" s="158">
        <f t="shared" si="26"/>
        <v>0</v>
      </c>
      <c r="BJ30" s="158">
        <f t="shared" si="26"/>
        <v>0</v>
      </c>
      <c r="BK30" s="158">
        <f t="shared" si="26"/>
        <v>0</v>
      </c>
      <c r="BL30" s="158">
        <f t="shared" si="26"/>
        <v>0</v>
      </c>
      <c r="BM30" s="158">
        <f t="shared" si="26"/>
        <v>0</v>
      </c>
      <c r="BN30" s="158">
        <f t="shared" si="26"/>
        <v>0</v>
      </c>
      <c r="BO30" s="158">
        <f t="shared" si="26"/>
        <v>0</v>
      </c>
      <c r="BP30" s="158">
        <f t="shared" si="26"/>
        <v>0</v>
      </c>
      <c r="BQ30" s="158">
        <f t="shared" si="26"/>
        <v>0</v>
      </c>
      <c r="BR30" s="158">
        <f t="shared" si="26"/>
        <v>0</v>
      </c>
      <c r="BS30" s="158">
        <f t="shared" si="26"/>
        <v>0</v>
      </c>
      <c r="BT30" s="158">
        <f t="shared" si="26"/>
        <v>0</v>
      </c>
      <c r="BU30" s="158">
        <f t="shared" si="26"/>
        <v>0</v>
      </c>
      <c r="BV30" s="158">
        <f t="shared" ref="BV30:DA30" si="27" xml:space="preserve"> INDEX( BV28:BV29, $F27 )</f>
        <v>0</v>
      </c>
      <c r="BW30" s="158">
        <f t="shared" si="27"/>
        <v>0</v>
      </c>
      <c r="BX30" s="158">
        <f t="shared" si="27"/>
        <v>0</v>
      </c>
      <c r="BY30" s="158">
        <f t="shared" si="27"/>
        <v>0</v>
      </c>
      <c r="BZ30" s="158">
        <f t="shared" si="27"/>
        <v>0</v>
      </c>
      <c r="CA30" s="158">
        <f t="shared" si="27"/>
        <v>0</v>
      </c>
      <c r="CB30" s="158">
        <f t="shared" si="27"/>
        <v>0</v>
      </c>
      <c r="CC30" s="158">
        <f t="shared" si="27"/>
        <v>0</v>
      </c>
      <c r="CD30" s="158">
        <f t="shared" si="27"/>
        <v>0</v>
      </c>
      <c r="CE30" s="158">
        <f t="shared" si="27"/>
        <v>0</v>
      </c>
      <c r="CF30" s="158">
        <f t="shared" si="27"/>
        <v>0</v>
      </c>
      <c r="CG30" s="158">
        <f t="shared" si="27"/>
        <v>0</v>
      </c>
      <c r="CH30" s="158">
        <f t="shared" si="27"/>
        <v>0</v>
      </c>
      <c r="CI30" s="158">
        <f t="shared" si="27"/>
        <v>0</v>
      </c>
      <c r="CJ30" s="158">
        <f t="shared" si="27"/>
        <v>0</v>
      </c>
      <c r="CK30" s="158">
        <f t="shared" si="27"/>
        <v>0</v>
      </c>
      <c r="CL30" s="158">
        <f t="shared" si="27"/>
        <v>0</v>
      </c>
      <c r="CM30" s="158">
        <f t="shared" si="27"/>
        <v>0</v>
      </c>
      <c r="CN30" s="158">
        <f t="shared" si="27"/>
        <v>0</v>
      </c>
      <c r="CO30" s="158">
        <f t="shared" si="27"/>
        <v>0</v>
      </c>
      <c r="CP30" s="158">
        <f t="shared" si="27"/>
        <v>0</v>
      </c>
      <c r="CQ30" s="158">
        <f t="shared" si="27"/>
        <v>0</v>
      </c>
      <c r="CR30" s="158">
        <f t="shared" si="27"/>
        <v>0</v>
      </c>
      <c r="CS30" s="158">
        <f t="shared" si="27"/>
        <v>0</v>
      </c>
      <c r="CT30" s="158">
        <f t="shared" si="27"/>
        <v>0</v>
      </c>
      <c r="CU30" s="158">
        <f t="shared" si="27"/>
        <v>0</v>
      </c>
      <c r="CV30" s="158">
        <f t="shared" si="27"/>
        <v>0</v>
      </c>
      <c r="CW30" s="158">
        <f t="shared" si="27"/>
        <v>0</v>
      </c>
      <c r="CX30" s="158">
        <f t="shared" si="27"/>
        <v>0</v>
      </c>
      <c r="CY30" s="158">
        <f t="shared" si="27"/>
        <v>0</v>
      </c>
      <c r="CZ30" s="158">
        <f t="shared" si="27"/>
        <v>0</v>
      </c>
      <c r="DA30" s="158">
        <f t="shared" si="27"/>
        <v>0</v>
      </c>
      <c r="DB30" s="158">
        <f t="shared" ref="DB30:EG30" si="28" xml:space="preserve"> INDEX( DB28:DB29, $F27 )</f>
        <v>0</v>
      </c>
      <c r="DC30" s="158">
        <f t="shared" si="28"/>
        <v>0</v>
      </c>
      <c r="DD30" s="158">
        <f t="shared" si="28"/>
        <v>0</v>
      </c>
      <c r="DE30" s="158">
        <f t="shared" si="28"/>
        <v>0</v>
      </c>
      <c r="DF30" s="158">
        <f t="shared" si="28"/>
        <v>0</v>
      </c>
      <c r="DG30" s="158">
        <f t="shared" si="28"/>
        <v>0</v>
      </c>
      <c r="DH30" s="158">
        <f t="shared" si="28"/>
        <v>0</v>
      </c>
      <c r="DI30" s="158">
        <f t="shared" si="28"/>
        <v>0</v>
      </c>
      <c r="DJ30" s="158">
        <f t="shared" si="28"/>
        <v>0</v>
      </c>
      <c r="DK30" s="158">
        <f t="shared" si="28"/>
        <v>0</v>
      </c>
      <c r="DL30" s="158">
        <f t="shared" si="28"/>
        <v>0</v>
      </c>
      <c r="DM30" s="158">
        <f t="shared" si="28"/>
        <v>0</v>
      </c>
      <c r="DN30" s="158">
        <f t="shared" si="28"/>
        <v>0</v>
      </c>
      <c r="DO30" s="158">
        <f t="shared" si="28"/>
        <v>0</v>
      </c>
      <c r="DP30" s="158">
        <f t="shared" si="28"/>
        <v>0</v>
      </c>
      <c r="DQ30" s="158">
        <f t="shared" si="28"/>
        <v>0</v>
      </c>
      <c r="DR30" s="158">
        <f t="shared" si="28"/>
        <v>0</v>
      </c>
      <c r="DS30" s="158">
        <f t="shared" si="28"/>
        <v>0</v>
      </c>
      <c r="DT30" s="158">
        <f t="shared" si="28"/>
        <v>0</v>
      </c>
      <c r="DU30" s="158">
        <f t="shared" si="28"/>
        <v>0</v>
      </c>
      <c r="DV30" s="158">
        <f t="shared" si="28"/>
        <v>0</v>
      </c>
      <c r="DW30" s="158">
        <f t="shared" si="28"/>
        <v>0</v>
      </c>
      <c r="DX30" s="158">
        <f t="shared" si="28"/>
        <v>0</v>
      </c>
      <c r="DY30" s="158">
        <f t="shared" si="28"/>
        <v>0</v>
      </c>
      <c r="DZ30" s="158">
        <f t="shared" si="28"/>
        <v>0</v>
      </c>
      <c r="EA30" s="158">
        <f t="shared" si="28"/>
        <v>0</v>
      </c>
      <c r="EB30" s="158">
        <f t="shared" si="28"/>
        <v>0</v>
      </c>
      <c r="EC30" s="158">
        <f t="shared" si="28"/>
        <v>0</v>
      </c>
      <c r="ED30" s="158">
        <f t="shared" si="28"/>
        <v>0</v>
      </c>
      <c r="EE30" s="158">
        <f t="shared" si="28"/>
        <v>0</v>
      </c>
      <c r="EF30" s="158">
        <f t="shared" si="28"/>
        <v>0</v>
      </c>
      <c r="EG30" s="158">
        <f t="shared" si="28"/>
        <v>0</v>
      </c>
      <c r="EH30" s="158">
        <f t="shared" ref="EH30:FM30" si="29" xml:space="preserve"> INDEX( EH28:EH29, $F27 )</f>
        <v>0</v>
      </c>
      <c r="EI30" s="158">
        <f t="shared" si="29"/>
        <v>0</v>
      </c>
      <c r="EJ30" s="158">
        <f t="shared" si="29"/>
        <v>0</v>
      </c>
      <c r="EK30" s="158">
        <f t="shared" si="29"/>
        <v>0</v>
      </c>
      <c r="EL30" s="158">
        <f t="shared" si="29"/>
        <v>0</v>
      </c>
      <c r="EM30" s="158">
        <f t="shared" si="29"/>
        <v>0</v>
      </c>
      <c r="EN30" s="158">
        <f t="shared" si="29"/>
        <v>0</v>
      </c>
      <c r="EO30" s="158">
        <f t="shared" si="29"/>
        <v>0</v>
      </c>
      <c r="EP30" s="158">
        <f t="shared" si="29"/>
        <v>0</v>
      </c>
      <c r="EQ30" s="158">
        <f t="shared" si="29"/>
        <v>0</v>
      </c>
      <c r="ER30" s="158">
        <f t="shared" si="29"/>
        <v>0</v>
      </c>
      <c r="ES30" s="158">
        <f t="shared" si="29"/>
        <v>0</v>
      </c>
      <c r="ET30" s="158">
        <f t="shared" si="29"/>
        <v>0</v>
      </c>
      <c r="EU30" s="158">
        <f t="shared" si="29"/>
        <v>0</v>
      </c>
      <c r="EV30" s="158">
        <f t="shared" si="29"/>
        <v>0</v>
      </c>
      <c r="EW30" s="158">
        <f t="shared" si="29"/>
        <v>0</v>
      </c>
      <c r="EX30" s="158">
        <f t="shared" si="29"/>
        <v>0</v>
      </c>
      <c r="EY30" s="158">
        <f t="shared" si="29"/>
        <v>0</v>
      </c>
      <c r="EZ30" s="158">
        <f t="shared" si="29"/>
        <v>0</v>
      </c>
      <c r="FA30" s="158">
        <f t="shared" si="29"/>
        <v>0</v>
      </c>
      <c r="FB30" s="158">
        <f t="shared" si="29"/>
        <v>0</v>
      </c>
      <c r="FC30" s="158">
        <f t="shared" si="29"/>
        <v>0</v>
      </c>
      <c r="FD30" s="158">
        <f t="shared" si="29"/>
        <v>0</v>
      </c>
      <c r="FE30" s="158">
        <f t="shared" si="29"/>
        <v>0</v>
      </c>
      <c r="FF30" s="158">
        <f t="shared" si="29"/>
        <v>0</v>
      </c>
      <c r="FG30" s="158">
        <f t="shared" si="29"/>
        <v>0</v>
      </c>
      <c r="FH30" s="158">
        <f t="shared" si="29"/>
        <v>0</v>
      </c>
      <c r="FI30" s="158">
        <f t="shared" si="29"/>
        <v>0</v>
      </c>
      <c r="FJ30" s="158">
        <f t="shared" si="29"/>
        <v>0</v>
      </c>
      <c r="FK30" s="158">
        <f t="shared" si="29"/>
        <v>0</v>
      </c>
      <c r="FL30" s="158">
        <f t="shared" si="29"/>
        <v>0</v>
      </c>
      <c r="FM30" s="158">
        <f t="shared" si="29"/>
        <v>0</v>
      </c>
      <c r="FN30" s="158">
        <f t="shared" ref="FN30:GJ30" si="30" xml:space="preserve"> INDEX( FN28:FN29, $F27 )</f>
        <v>0</v>
      </c>
      <c r="FO30" s="158">
        <f t="shared" si="30"/>
        <v>0</v>
      </c>
      <c r="FP30" s="158">
        <f t="shared" si="30"/>
        <v>0</v>
      </c>
      <c r="FQ30" s="158">
        <f t="shared" si="30"/>
        <v>0</v>
      </c>
      <c r="FR30" s="158">
        <f t="shared" si="30"/>
        <v>0</v>
      </c>
      <c r="FS30" s="158">
        <f t="shared" si="30"/>
        <v>0</v>
      </c>
      <c r="FT30" s="158">
        <f t="shared" si="30"/>
        <v>0</v>
      </c>
      <c r="FU30" s="158">
        <f t="shared" si="30"/>
        <v>0</v>
      </c>
      <c r="FV30" s="158">
        <f t="shared" si="30"/>
        <v>0</v>
      </c>
      <c r="FW30" s="158">
        <f t="shared" si="30"/>
        <v>0</v>
      </c>
      <c r="FX30" s="158">
        <f t="shared" si="30"/>
        <v>0</v>
      </c>
      <c r="FY30" s="158">
        <f t="shared" si="30"/>
        <v>0</v>
      </c>
      <c r="FZ30" s="158">
        <f t="shared" si="30"/>
        <v>0</v>
      </c>
      <c r="GA30" s="158">
        <f t="shared" si="30"/>
        <v>0</v>
      </c>
      <c r="GB30" s="158">
        <f t="shared" si="30"/>
        <v>0</v>
      </c>
      <c r="GC30" s="158">
        <f t="shared" si="30"/>
        <v>0</v>
      </c>
      <c r="GD30" s="158">
        <f t="shared" si="30"/>
        <v>0</v>
      </c>
      <c r="GE30" s="158">
        <f t="shared" si="30"/>
        <v>0</v>
      </c>
      <c r="GF30" s="158">
        <f t="shared" si="30"/>
        <v>0</v>
      </c>
      <c r="GG30" s="158">
        <f t="shared" si="30"/>
        <v>0</v>
      </c>
      <c r="GH30" s="158">
        <f t="shared" si="30"/>
        <v>0</v>
      </c>
      <c r="GI30" s="158">
        <f t="shared" si="30"/>
        <v>0</v>
      </c>
      <c r="GJ30" s="158">
        <f t="shared" si="30"/>
        <v>0</v>
      </c>
    </row>
    <row r="31" spans="1:192" outlineLevel="2" x14ac:dyDescent="0.35">
      <c r="A31"/>
      <c r="B31" s="69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</row>
    <row r="32" spans="1:192" x14ac:dyDescent="0.35">
      <c r="A32"/>
      <c r="B32" s="69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192" x14ac:dyDescent="0.35">
      <c r="A33" s="69" t="s">
        <v>1388</v>
      </c>
      <c r="B33" s="69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192" outlineLevel="1" x14ac:dyDescent="0.35">
      <c r="A34"/>
      <c r="B34" s="69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</row>
    <row r="35" spans="1:192" outlineLevel="1" x14ac:dyDescent="0.35">
      <c r="A35"/>
      <c r="B35" s="69" t="s">
        <v>1434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</row>
    <row r="36" spans="1:192" s="481" customFormat="1" outlineLevel="2" x14ac:dyDescent="0.35">
      <c r="B36" s="460"/>
      <c r="E36" s="481" t="str">
        <f>InpC!$E$117</f>
        <v>Reference rate</v>
      </c>
      <c r="F36" s="481">
        <f>InpC!$F$117</f>
        <v>0.02</v>
      </c>
      <c r="G36" s="481" t="str">
        <f>InpC!$G$117</f>
        <v>%</v>
      </c>
    </row>
    <row r="37" spans="1:192" s="481" customFormat="1" outlineLevel="2" x14ac:dyDescent="0.35">
      <c r="B37" s="460"/>
      <c r="E37" s="481" t="str">
        <f>InpC!$E$124</f>
        <v>Repayment period margin</v>
      </c>
      <c r="F37" s="481">
        <f>InpC!$F$124</f>
        <v>0.02</v>
      </c>
      <c r="G37" s="481" t="str">
        <f>InpC!$G$124</f>
        <v>%</v>
      </c>
    </row>
    <row r="38" spans="1:192" s="454" customFormat="1" outlineLevel="2" x14ac:dyDescent="0.35">
      <c r="B38" s="483"/>
      <c r="E38" s="454" t="s">
        <v>1451</v>
      </c>
      <c r="F38" s="454">
        <f>$F36+$F37</f>
        <v>0.04</v>
      </c>
      <c r="G38" s="454" t="s">
        <v>98</v>
      </c>
    </row>
    <row r="39" spans="1:192" outlineLevel="2" x14ac:dyDescent="0.35">
      <c r="A39"/>
      <c r="B39" s="6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</row>
    <row r="40" spans="1:192" s="599" customFormat="1" outlineLevel="2" x14ac:dyDescent="0.35">
      <c r="B40" s="555"/>
      <c r="E40" s="599" t="str">
        <f>InpC!$E$118</f>
        <v>Day count basis</v>
      </c>
      <c r="F40" s="599">
        <f>InpC!$F$118</f>
        <v>360</v>
      </c>
      <c r="G40" s="599" t="str">
        <f>InpC!$G$118</f>
        <v>days</v>
      </c>
    </row>
    <row r="41" spans="1:192" s="454" customFormat="1" outlineLevel="2" x14ac:dyDescent="0.35">
      <c r="B41" s="483"/>
      <c r="E41" s="454" t="str">
        <f>$E$38</f>
        <v>All-in repayment period interest rate</v>
      </c>
      <c r="F41" s="454">
        <f>$F$38</f>
        <v>0.04</v>
      </c>
      <c r="G41" s="454" t="str">
        <f>$G$38</f>
        <v>%</v>
      </c>
    </row>
    <row r="42" spans="1:192" s="482" customFormat="1" outlineLevel="2" x14ac:dyDescent="0.35">
      <c r="B42" s="462"/>
      <c r="E42" s="482" t="str">
        <f>Time!$E$221</f>
        <v>Days in period</v>
      </c>
      <c r="G42" s="482" t="str">
        <f>Time!$G$221</f>
        <v>days</v>
      </c>
      <c r="H42" s="482">
        <f>Time!$H$221</f>
        <v>0</v>
      </c>
      <c r="J42" s="482">
        <f>Time!J$221</f>
        <v>31</v>
      </c>
      <c r="K42" s="482">
        <f>Time!K$221</f>
        <v>28</v>
      </c>
      <c r="L42" s="482">
        <f>Time!L$221</f>
        <v>31</v>
      </c>
      <c r="M42" s="482">
        <f>Time!M$221</f>
        <v>30</v>
      </c>
      <c r="N42" s="482">
        <f>Time!N$221</f>
        <v>31</v>
      </c>
      <c r="O42" s="482">
        <f>Time!O$221</f>
        <v>30</v>
      </c>
      <c r="P42" s="482">
        <f>Time!P$221</f>
        <v>31</v>
      </c>
      <c r="Q42" s="482">
        <f>Time!Q$221</f>
        <v>31</v>
      </c>
      <c r="R42" s="482">
        <f>Time!R$221</f>
        <v>30</v>
      </c>
      <c r="S42" s="482">
        <f>Time!S$221</f>
        <v>31</v>
      </c>
      <c r="T42" s="482">
        <f>Time!T$221</f>
        <v>30</v>
      </c>
      <c r="U42" s="482">
        <f>Time!U$221</f>
        <v>31</v>
      </c>
      <c r="V42" s="482">
        <f>Time!V$221</f>
        <v>31</v>
      </c>
      <c r="W42" s="482">
        <f>Time!W$221</f>
        <v>28</v>
      </c>
      <c r="X42" s="482">
        <f>Time!X$221</f>
        <v>31</v>
      </c>
      <c r="Y42" s="482">
        <f>Time!Y$221</f>
        <v>30</v>
      </c>
      <c r="Z42" s="482">
        <f>Time!Z$221</f>
        <v>31</v>
      </c>
      <c r="AA42" s="482">
        <f>Time!AA$221</f>
        <v>30</v>
      </c>
      <c r="AB42" s="482">
        <f>Time!AB$221</f>
        <v>31</v>
      </c>
      <c r="AC42" s="482">
        <f>Time!AC$221</f>
        <v>31</v>
      </c>
      <c r="AD42" s="482">
        <f>Time!AD$221</f>
        <v>30</v>
      </c>
      <c r="AE42" s="482">
        <f>Time!AE$221</f>
        <v>31</v>
      </c>
      <c r="AF42" s="482">
        <f>Time!AF$221</f>
        <v>30</v>
      </c>
      <c r="AG42" s="482">
        <f>Time!AG$221</f>
        <v>31</v>
      </c>
      <c r="AH42" s="482">
        <f>Time!AH$221</f>
        <v>31</v>
      </c>
      <c r="AI42" s="482">
        <f>Time!AI$221</f>
        <v>29</v>
      </c>
      <c r="AJ42" s="482">
        <f>Time!AJ$221</f>
        <v>31</v>
      </c>
      <c r="AK42" s="482">
        <f>Time!AK$221</f>
        <v>30</v>
      </c>
      <c r="AL42" s="482">
        <f>Time!AL$221</f>
        <v>31</v>
      </c>
      <c r="AM42" s="482">
        <f>Time!AM$221</f>
        <v>30</v>
      </c>
      <c r="AN42" s="482">
        <f>Time!AN$221</f>
        <v>31</v>
      </c>
      <c r="AO42" s="482">
        <f>Time!AO$221</f>
        <v>31</v>
      </c>
      <c r="AP42" s="482">
        <f>Time!AP$221</f>
        <v>30</v>
      </c>
      <c r="AQ42" s="482">
        <f>Time!AQ$221</f>
        <v>31</v>
      </c>
      <c r="AR42" s="482">
        <f>Time!AR$221</f>
        <v>30</v>
      </c>
      <c r="AS42" s="482">
        <f>Time!AS$221</f>
        <v>31</v>
      </c>
      <c r="AT42" s="482">
        <f>Time!AT$221</f>
        <v>31</v>
      </c>
      <c r="AU42" s="482">
        <f>Time!AU$221</f>
        <v>28</v>
      </c>
      <c r="AV42" s="482">
        <f>Time!AV$221</f>
        <v>31</v>
      </c>
      <c r="AW42" s="482">
        <f>Time!AW$221</f>
        <v>30</v>
      </c>
      <c r="AX42" s="482">
        <f>Time!AX$221</f>
        <v>31</v>
      </c>
      <c r="AY42" s="482">
        <f>Time!AY$221</f>
        <v>30</v>
      </c>
      <c r="AZ42" s="482">
        <f>Time!AZ$221</f>
        <v>31</v>
      </c>
      <c r="BA42" s="482">
        <f>Time!BA$221</f>
        <v>31</v>
      </c>
      <c r="BB42" s="482">
        <f>Time!BB$221</f>
        <v>30</v>
      </c>
      <c r="BC42" s="482">
        <f>Time!BC$221</f>
        <v>31</v>
      </c>
      <c r="BD42" s="482">
        <f>Time!BD$221</f>
        <v>30</v>
      </c>
      <c r="BE42" s="482">
        <f>Time!BE$221</f>
        <v>31</v>
      </c>
      <c r="BF42" s="482">
        <f>Time!BF$221</f>
        <v>90</v>
      </c>
      <c r="BG42" s="482">
        <f>Time!BG$221</f>
        <v>91</v>
      </c>
      <c r="BH42" s="482">
        <f>Time!BH$221</f>
        <v>92</v>
      </c>
      <c r="BI42" s="482">
        <f>Time!BI$221</f>
        <v>92</v>
      </c>
      <c r="BJ42" s="482">
        <f>Time!BJ$221</f>
        <v>90</v>
      </c>
      <c r="BK42" s="482">
        <f>Time!BK$221</f>
        <v>91</v>
      </c>
      <c r="BL42" s="482">
        <f>Time!BL$221</f>
        <v>92</v>
      </c>
      <c r="BM42" s="482">
        <f>Time!BM$221</f>
        <v>92</v>
      </c>
      <c r="BN42" s="482">
        <f>Time!BN$221</f>
        <v>91</v>
      </c>
      <c r="BO42" s="482">
        <f>Time!BO$221</f>
        <v>91</v>
      </c>
      <c r="BP42" s="482">
        <f>Time!BP$221</f>
        <v>92</v>
      </c>
      <c r="BQ42" s="482">
        <f>Time!BQ$221</f>
        <v>92</v>
      </c>
      <c r="BR42" s="482">
        <f>Time!BR$221</f>
        <v>90</v>
      </c>
      <c r="BS42" s="482">
        <f>Time!BS$221</f>
        <v>91</v>
      </c>
      <c r="BT42" s="482">
        <f>Time!BT$221</f>
        <v>92</v>
      </c>
      <c r="BU42" s="482">
        <f>Time!BU$221</f>
        <v>92</v>
      </c>
      <c r="BV42" s="482">
        <f>Time!BV$221</f>
        <v>90</v>
      </c>
      <c r="BW42" s="482">
        <f>Time!BW$221</f>
        <v>91</v>
      </c>
      <c r="BX42" s="482">
        <f>Time!BX$221</f>
        <v>92</v>
      </c>
      <c r="BY42" s="482">
        <f>Time!BY$221</f>
        <v>92</v>
      </c>
      <c r="BZ42" s="482">
        <f>Time!BZ$221</f>
        <v>90</v>
      </c>
      <c r="CA42" s="482">
        <f>Time!CA$221</f>
        <v>91</v>
      </c>
      <c r="CB42" s="482">
        <f>Time!CB$221</f>
        <v>92</v>
      </c>
      <c r="CC42" s="482">
        <f>Time!CC$221</f>
        <v>92</v>
      </c>
      <c r="CD42" s="482">
        <f>Time!CD$221</f>
        <v>91</v>
      </c>
      <c r="CE42" s="482">
        <f>Time!CE$221</f>
        <v>91</v>
      </c>
      <c r="CF42" s="482">
        <f>Time!CF$221</f>
        <v>92</v>
      </c>
      <c r="CG42" s="482">
        <f>Time!CG$221</f>
        <v>92</v>
      </c>
      <c r="CH42" s="482">
        <f>Time!CH$221</f>
        <v>90</v>
      </c>
      <c r="CI42" s="482">
        <f>Time!CI$221</f>
        <v>91</v>
      </c>
      <c r="CJ42" s="482">
        <f>Time!CJ$221</f>
        <v>92</v>
      </c>
      <c r="CK42" s="482">
        <f>Time!CK$221</f>
        <v>92</v>
      </c>
      <c r="CL42" s="482">
        <f>Time!CL$221</f>
        <v>90</v>
      </c>
      <c r="CM42" s="482">
        <f>Time!CM$221</f>
        <v>91</v>
      </c>
      <c r="CN42" s="482">
        <f>Time!CN$221</f>
        <v>92</v>
      </c>
      <c r="CO42" s="482">
        <f>Time!CO$221</f>
        <v>92</v>
      </c>
      <c r="CP42" s="482">
        <f>Time!CP$221</f>
        <v>90</v>
      </c>
      <c r="CQ42" s="482">
        <f>Time!CQ$221</f>
        <v>91</v>
      </c>
      <c r="CR42" s="482">
        <f>Time!CR$221</f>
        <v>92</v>
      </c>
      <c r="CS42" s="482">
        <f>Time!CS$221</f>
        <v>92</v>
      </c>
      <c r="CT42" s="482">
        <f>Time!CT$221</f>
        <v>91</v>
      </c>
      <c r="CU42" s="482">
        <f>Time!CU$221</f>
        <v>91</v>
      </c>
      <c r="CV42" s="482">
        <f>Time!CV$221</f>
        <v>92</v>
      </c>
      <c r="CW42" s="482">
        <f>Time!CW$221</f>
        <v>92</v>
      </c>
      <c r="CX42" s="482">
        <f>Time!CX$221</f>
        <v>90</v>
      </c>
      <c r="CY42" s="482">
        <f>Time!CY$221</f>
        <v>91</v>
      </c>
      <c r="CZ42" s="482">
        <f>Time!CZ$221</f>
        <v>92</v>
      </c>
      <c r="DA42" s="482">
        <f>Time!DA$221</f>
        <v>92</v>
      </c>
      <c r="DB42" s="482">
        <f>Time!DB$221</f>
        <v>90</v>
      </c>
      <c r="DC42" s="482">
        <f>Time!DC$221</f>
        <v>91</v>
      </c>
      <c r="DD42" s="482">
        <f>Time!DD$221</f>
        <v>92</v>
      </c>
      <c r="DE42" s="482">
        <f>Time!DE$221</f>
        <v>92</v>
      </c>
      <c r="DF42" s="482">
        <f>Time!DF$221</f>
        <v>90</v>
      </c>
      <c r="DG42" s="482">
        <f>Time!DG$221</f>
        <v>91</v>
      </c>
      <c r="DH42" s="482">
        <f>Time!DH$221</f>
        <v>92</v>
      </c>
      <c r="DI42" s="482">
        <f>Time!DI$221</f>
        <v>92</v>
      </c>
      <c r="DJ42" s="482">
        <f>Time!DJ$221</f>
        <v>91</v>
      </c>
      <c r="DK42" s="482">
        <f>Time!DK$221</f>
        <v>91</v>
      </c>
      <c r="DL42" s="482">
        <f>Time!DL$221</f>
        <v>92</v>
      </c>
      <c r="DM42" s="482">
        <f>Time!DM$221</f>
        <v>92</v>
      </c>
      <c r="DN42" s="482">
        <f>Time!DN$221</f>
        <v>90</v>
      </c>
      <c r="DO42" s="482">
        <f>Time!DO$221</f>
        <v>91</v>
      </c>
      <c r="DP42" s="482">
        <f>Time!DP$221</f>
        <v>92</v>
      </c>
      <c r="DQ42" s="482">
        <f>Time!DQ$221</f>
        <v>92</v>
      </c>
      <c r="DR42" s="482">
        <f>Time!DR$221</f>
        <v>90</v>
      </c>
      <c r="DS42" s="482">
        <f>Time!DS$221</f>
        <v>91</v>
      </c>
      <c r="DT42" s="482">
        <f>Time!DT$221</f>
        <v>92</v>
      </c>
      <c r="DU42" s="482">
        <f>Time!DU$221</f>
        <v>92</v>
      </c>
      <c r="DV42" s="482">
        <f>Time!DV$221</f>
        <v>90</v>
      </c>
      <c r="DW42" s="482">
        <f>Time!DW$221</f>
        <v>91</v>
      </c>
      <c r="DX42" s="482">
        <f>Time!DX$221</f>
        <v>92</v>
      </c>
      <c r="DY42" s="482">
        <f>Time!DY$221</f>
        <v>92</v>
      </c>
      <c r="DZ42" s="482">
        <f>Time!DZ$221</f>
        <v>91</v>
      </c>
      <c r="EA42" s="482">
        <f>Time!EA$221</f>
        <v>91</v>
      </c>
      <c r="EB42" s="482">
        <f>Time!EB$221</f>
        <v>92</v>
      </c>
      <c r="EC42" s="482">
        <f>Time!EC$221</f>
        <v>92</v>
      </c>
      <c r="ED42" s="482">
        <f>Time!ED$221</f>
        <v>90</v>
      </c>
      <c r="EE42" s="482">
        <f>Time!EE$221</f>
        <v>91</v>
      </c>
      <c r="EF42" s="482">
        <f>Time!EF$221</f>
        <v>92</v>
      </c>
      <c r="EG42" s="482">
        <f>Time!EG$221</f>
        <v>92</v>
      </c>
      <c r="EH42" s="482">
        <f>Time!EH$221</f>
        <v>90</v>
      </c>
      <c r="EI42" s="482">
        <f>Time!EI$221</f>
        <v>91</v>
      </c>
      <c r="EJ42" s="482">
        <f>Time!EJ$221</f>
        <v>92</v>
      </c>
      <c r="EK42" s="482">
        <f>Time!EK$221</f>
        <v>92</v>
      </c>
      <c r="EL42" s="482">
        <f>Time!EL$221</f>
        <v>90</v>
      </c>
      <c r="EM42" s="482">
        <f>Time!EM$221</f>
        <v>91</v>
      </c>
      <c r="EN42" s="482">
        <f>Time!EN$221</f>
        <v>92</v>
      </c>
      <c r="EO42" s="482">
        <f>Time!EO$221</f>
        <v>92</v>
      </c>
      <c r="EP42" s="482">
        <f>Time!EP$221</f>
        <v>91</v>
      </c>
      <c r="EQ42" s="482">
        <f>Time!EQ$221</f>
        <v>91</v>
      </c>
      <c r="ER42" s="482">
        <f>Time!ER$221</f>
        <v>92</v>
      </c>
      <c r="ES42" s="482">
        <f>Time!ES$221</f>
        <v>92</v>
      </c>
      <c r="ET42" s="482">
        <f>Time!ET$221</f>
        <v>90</v>
      </c>
      <c r="EU42" s="482">
        <f>Time!EU$221</f>
        <v>91</v>
      </c>
      <c r="EV42" s="482">
        <f>Time!EV$221</f>
        <v>92</v>
      </c>
      <c r="EW42" s="482">
        <f>Time!EW$221</f>
        <v>92</v>
      </c>
      <c r="EX42" s="482">
        <f>Time!EX$221</f>
        <v>90</v>
      </c>
      <c r="EY42" s="482">
        <f>Time!EY$221</f>
        <v>91</v>
      </c>
      <c r="EZ42" s="482">
        <f>Time!EZ$221</f>
        <v>92</v>
      </c>
      <c r="FA42" s="482">
        <f>Time!FA$221</f>
        <v>92</v>
      </c>
      <c r="FB42" s="482">
        <f>Time!FB$221</f>
        <v>90</v>
      </c>
      <c r="FC42" s="482">
        <f>Time!FC$221</f>
        <v>91</v>
      </c>
      <c r="FD42" s="482">
        <f>Time!FD$221</f>
        <v>92</v>
      </c>
      <c r="FE42" s="482">
        <f>Time!FE$221</f>
        <v>92</v>
      </c>
      <c r="FF42" s="482">
        <f>Time!FF$221</f>
        <v>91</v>
      </c>
      <c r="FG42" s="482">
        <f>Time!FG$221</f>
        <v>91</v>
      </c>
      <c r="FH42" s="482">
        <f>Time!FH$221</f>
        <v>92</v>
      </c>
      <c r="FI42" s="482">
        <f>Time!FI$221</f>
        <v>92</v>
      </c>
      <c r="FJ42" s="482">
        <f>Time!FJ$221</f>
        <v>90</v>
      </c>
      <c r="FK42" s="482">
        <f>Time!FK$221</f>
        <v>91</v>
      </c>
      <c r="FL42" s="482">
        <f>Time!FL$221</f>
        <v>92</v>
      </c>
      <c r="FM42" s="482">
        <f>Time!FM$221</f>
        <v>92</v>
      </c>
      <c r="FN42" s="482">
        <f>Time!FN$221</f>
        <v>90</v>
      </c>
      <c r="FO42" s="482">
        <f>Time!FO$221</f>
        <v>91</v>
      </c>
      <c r="FP42" s="482">
        <f>Time!FP$221</f>
        <v>92</v>
      </c>
      <c r="FQ42" s="482">
        <f>Time!FQ$221</f>
        <v>92</v>
      </c>
      <c r="FR42" s="482">
        <f>Time!FR$221</f>
        <v>90</v>
      </c>
      <c r="FS42" s="482">
        <f>Time!FS$221</f>
        <v>91</v>
      </c>
      <c r="FT42" s="482">
        <f>Time!FT$221</f>
        <v>92</v>
      </c>
      <c r="FU42" s="482">
        <f>Time!FU$221</f>
        <v>92</v>
      </c>
      <c r="FV42" s="482">
        <f>Time!FV$221</f>
        <v>91</v>
      </c>
      <c r="FW42" s="482">
        <f>Time!FW$221</f>
        <v>91</v>
      </c>
      <c r="FX42" s="482">
        <f>Time!FX$221</f>
        <v>92</v>
      </c>
      <c r="FY42" s="482">
        <f>Time!FY$221</f>
        <v>92</v>
      </c>
      <c r="FZ42" s="482">
        <f>Time!FZ$221</f>
        <v>90</v>
      </c>
      <c r="GA42" s="482">
        <f>Time!GA$221</f>
        <v>91</v>
      </c>
      <c r="GB42" s="482">
        <f>Time!GB$221</f>
        <v>92</v>
      </c>
      <c r="GC42" s="482">
        <f>Time!GC$221</f>
        <v>92</v>
      </c>
      <c r="GD42" s="482">
        <f>Time!GD$221</f>
        <v>90</v>
      </c>
      <c r="GE42" s="482">
        <f>Time!GE$221</f>
        <v>91</v>
      </c>
      <c r="GF42" s="482">
        <f>Time!GF$221</f>
        <v>92</v>
      </c>
      <c r="GG42" s="482">
        <f>Time!GG$221</f>
        <v>92</v>
      </c>
      <c r="GH42" s="482">
        <f>Time!GH$221</f>
        <v>90</v>
      </c>
      <c r="GI42" s="482">
        <f>Time!GI$221</f>
        <v>91</v>
      </c>
      <c r="GJ42" s="482">
        <f>Time!GJ$221</f>
        <v>92</v>
      </c>
    </row>
    <row r="43" spans="1:192" s="496" customFormat="1" outlineLevel="2" x14ac:dyDescent="0.35">
      <c r="B43" s="497"/>
      <c r="E43" s="496" t="s">
        <v>1443</v>
      </c>
      <c r="G43" s="496" t="s">
        <v>1448</v>
      </c>
      <c r="H43" s="496">
        <f>SUM(J43:GJ43)</f>
        <v>1.5318888888888882</v>
      </c>
      <c r="J43" s="496">
        <f t="shared" ref="J43:AO43" si="31">$F41/$F40*J42</f>
        <v>3.4444444444444444E-3</v>
      </c>
      <c r="K43" s="496">
        <f t="shared" si="31"/>
        <v>3.1111111111111114E-3</v>
      </c>
      <c r="L43" s="496">
        <f t="shared" si="31"/>
        <v>3.4444444444444444E-3</v>
      </c>
      <c r="M43" s="496">
        <f t="shared" si="31"/>
        <v>3.3333333333333335E-3</v>
      </c>
      <c r="N43" s="496">
        <f t="shared" si="31"/>
        <v>3.4444444444444444E-3</v>
      </c>
      <c r="O43" s="496">
        <f t="shared" si="31"/>
        <v>3.3333333333333335E-3</v>
      </c>
      <c r="P43" s="496">
        <f t="shared" si="31"/>
        <v>3.4444444444444444E-3</v>
      </c>
      <c r="Q43" s="496">
        <f t="shared" si="31"/>
        <v>3.4444444444444444E-3</v>
      </c>
      <c r="R43" s="496">
        <f t="shared" si="31"/>
        <v>3.3333333333333335E-3</v>
      </c>
      <c r="S43" s="496">
        <f t="shared" si="31"/>
        <v>3.4444444444444444E-3</v>
      </c>
      <c r="T43" s="496">
        <f t="shared" si="31"/>
        <v>3.3333333333333335E-3</v>
      </c>
      <c r="U43" s="496">
        <f t="shared" si="31"/>
        <v>3.4444444444444444E-3</v>
      </c>
      <c r="V43" s="496">
        <f t="shared" si="31"/>
        <v>3.4444444444444444E-3</v>
      </c>
      <c r="W43" s="496">
        <f t="shared" si="31"/>
        <v>3.1111111111111114E-3</v>
      </c>
      <c r="X43" s="496">
        <f t="shared" si="31"/>
        <v>3.4444444444444444E-3</v>
      </c>
      <c r="Y43" s="496">
        <f t="shared" si="31"/>
        <v>3.3333333333333335E-3</v>
      </c>
      <c r="Z43" s="496">
        <f t="shared" si="31"/>
        <v>3.4444444444444444E-3</v>
      </c>
      <c r="AA43" s="496">
        <f t="shared" si="31"/>
        <v>3.3333333333333335E-3</v>
      </c>
      <c r="AB43" s="496">
        <f t="shared" si="31"/>
        <v>3.4444444444444444E-3</v>
      </c>
      <c r="AC43" s="496">
        <f t="shared" si="31"/>
        <v>3.4444444444444444E-3</v>
      </c>
      <c r="AD43" s="496">
        <f t="shared" si="31"/>
        <v>3.3333333333333335E-3</v>
      </c>
      <c r="AE43" s="496">
        <f t="shared" si="31"/>
        <v>3.4444444444444444E-3</v>
      </c>
      <c r="AF43" s="496">
        <f t="shared" si="31"/>
        <v>3.3333333333333335E-3</v>
      </c>
      <c r="AG43" s="496">
        <f t="shared" si="31"/>
        <v>3.4444444444444444E-3</v>
      </c>
      <c r="AH43" s="496">
        <f t="shared" si="31"/>
        <v>3.4444444444444444E-3</v>
      </c>
      <c r="AI43" s="496">
        <f t="shared" si="31"/>
        <v>3.2222222222222222E-3</v>
      </c>
      <c r="AJ43" s="496">
        <f t="shared" si="31"/>
        <v>3.4444444444444444E-3</v>
      </c>
      <c r="AK43" s="496">
        <f t="shared" si="31"/>
        <v>3.3333333333333335E-3</v>
      </c>
      <c r="AL43" s="496">
        <f t="shared" si="31"/>
        <v>3.4444444444444444E-3</v>
      </c>
      <c r="AM43" s="496">
        <f t="shared" si="31"/>
        <v>3.3333333333333335E-3</v>
      </c>
      <c r="AN43" s="496">
        <f t="shared" si="31"/>
        <v>3.4444444444444444E-3</v>
      </c>
      <c r="AO43" s="496">
        <f t="shared" si="31"/>
        <v>3.4444444444444444E-3</v>
      </c>
      <c r="AP43" s="496">
        <f t="shared" ref="AP43:BU43" si="32">$F41/$F40*AP42</f>
        <v>3.3333333333333335E-3</v>
      </c>
      <c r="AQ43" s="496">
        <f t="shared" si="32"/>
        <v>3.4444444444444444E-3</v>
      </c>
      <c r="AR43" s="496">
        <f t="shared" si="32"/>
        <v>3.3333333333333335E-3</v>
      </c>
      <c r="AS43" s="496">
        <f t="shared" si="32"/>
        <v>3.4444444444444444E-3</v>
      </c>
      <c r="AT43" s="496">
        <f t="shared" si="32"/>
        <v>3.4444444444444444E-3</v>
      </c>
      <c r="AU43" s="496">
        <f t="shared" si="32"/>
        <v>3.1111111111111114E-3</v>
      </c>
      <c r="AV43" s="496">
        <f t="shared" si="32"/>
        <v>3.4444444444444444E-3</v>
      </c>
      <c r="AW43" s="496">
        <f t="shared" si="32"/>
        <v>3.3333333333333335E-3</v>
      </c>
      <c r="AX43" s="496">
        <f t="shared" si="32"/>
        <v>3.4444444444444444E-3</v>
      </c>
      <c r="AY43" s="496">
        <f t="shared" si="32"/>
        <v>3.3333333333333335E-3</v>
      </c>
      <c r="AZ43" s="496">
        <f t="shared" si="32"/>
        <v>3.4444444444444444E-3</v>
      </c>
      <c r="BA43" s="496">
        <f t="shared" si="32"/>
        <v>3.4444444444444444E-3</v>
      </c>
      <c r="BB43" s="496">
        <f t="shared" si="32"/>
        <v>3.3333333333333335E-3</v>
      </c>
      <c r="BC43" s="496">
        <f t="shared" si="32"/>
        <v>3.4444444444444444E-3</v>
      </c>
      <c r="BD43" s="496">
        <f t="shared" si="32"/>
        <v>3.3333333333333335E-3</v>
      </c>
      <c r="BE43" s="496">
        <f t="shared" si="32"/>
        <v>3.4444444444444444E-3</v>
      </c>
      <c r="BF43" s="496">
        <f t="shared" si="32"/>
        <v>0.01</v>
      </c>
      <c r="BG43" s="496">
        <f t="shared" si="32"/>
        <v>1.0111111111111112E-2</v>
      </c>
      <c r="BH43" s="496">
        <f t="shared" si="32"/>
        <v>1.0222222222222223E-2</v>
      </c>
      <c r="BI43" s="496">
        <f t="shared" si="32"/>
        <v>1.0222222222222223E-2</v>
      </c>
      <c r="BJ43" s="496">
        <f t="shared" si="32"/>
        <v>0.01</v>
      </c>
      <c r="BK43" s="496">
        <f t="shared" si="32"/>
        <v>1.0111111111111112E-2</v>
      </c>
      <c r="BL43" s="496">
        <f t="shared" si="32"/>
        <v>1.0222222222222223E-2</v>
      </c>
      <c r="BM43" s="496">
        <f t="shared" si="32"/>
        <v>1.0222222222222223E-2</v>
      </c>
      <c r="BN43" s="496">
        <f t="shared" si="32"/>
        <v>1.0111111111111112E-2</v>
      </c>
      <c r="BO43" s="496">
        <f t="shared" si="32"/>
        <v>1.0111111111111112E-2</v>
      </c>
      <c r="BP43" s="496">
        <f t="shared" si="32"/>
        <v>1.0222222222222223E-2</v>
      </c>
      <c r="BQ43" s="496">
        <f t="shared" si="32"/>
        <v>1.0222222222222223E-2</v>
      </c>
      <c r="BR43" s="496">
        <f t="shared" si="32"/>
        <v>0.01</v>
      </c>
      <c r="BS43" s="496">
        <f t="shared" si="32"/>
        <v>1.0111111111111112E-2</v>
      </c>
      <c r="BT43" s="496">
        <f t="shared" si="32"/>
        <v>1.0222222222222223E-2</v>
      </c>
      <c r="BU43" s="496">
        <f t="shared" si="32"/>
        <v>1.0222222222222223E-2</v>
      </c>
      <c r="BV43" s="496">
        <f t="shared" ref="BV43:DA43" si="33">$F41/$F40*BV42</f>
        <v>0.01</v>
      </c>
      <c r="BW43" s="496">
        <f t="shared" si="33"/>
        <v>1.0111111111111112E-2</v>
      </c>
      <c r="BX43" s="496">
        <f t="shared" si="33"/>
        <v>1.0222222222222223E-2</v>
      </c>
      <c r="BY43" s="496">
        <f t="shared" si="33"/>
        <v>1.0222222222222223E-2</v>
      </c>
      <c r="BZ43" s="496">
        <f t="shared" si="33"/>
        <v>0.01</v>
      </c>
      <c r="CA43" s="496">
        <f t="shared" si="33"/>
        <v>1.0111111111111112E-2</v>
      </c>
      <c r="CB43" s="496">
        <f t="shared" si="33"/>
        <v>1.0222222222222223E-2</v>
      </c>
      <c r="CC43" s="496">
        <f t="shared" si="33"/>
        <v>1.0222222222222223E-2</v>
      </c>
      <c r="CD43" s="496">
        <f t="shared" si="33"/>
        <v>1.0111111111111112E-2</v>
      </c>
      <c r="CE43" s="496">
        <f t="shared" si="33"/>
        <v>1.0111111111111112E-2</v>
      </c>
      <c r="CF43" s="496">
        <f t="shared" si="33"/>
        <v>1.0222222222222223E-2</v>
      </c>
      <c r="CG43" s="496">
        <f t="shared" si="33"/>
        <v>1.0222222222222223E-2</v>
      </c>
      <c r="CH43" s="496">
        <f t="shared" si="33"/>
        <v>0.01</v>
      </c>
      <c r="CI43" s="496">
        <f t="shared" si="33"/>
        <v>1.0111111111111112E-2</v>
      </c>
      <c r="CJ43" s="496">
        <f t="shared" si="33"/>
        <v>1.0222222222222223E-2</v>
      </c>
      <c r="CK43" s="496">
        <f t="shared" si="33"/>
        <v>1.0222222222222223E-2</v>
      </c>
      <c r="CL43" s="496">
        <f t="shared" si="33"/>
        <v>0.01</v>
      </c>
      <c r="CM43" s="496">
        <f t="shared" si="33"/>
        <v>1.0111111111111112E-2</v>
      </c>
      <c r="CN43" s="496">
        <f t="shared" si="33"/>
        <v>1.0222222222222223E-2</v>
      </c>
      <c r="CO43" s="496">
        <f t="shared" si="33"/>
        <v>1.0222222222222223E-2</v>
      </c>
      <c r="CP43" s="496">
        <f t="shared" si="33"/>
        <v>0.01</v>
      </c>
      <c r="CQ43" s="496">
        <f t="shared" si="33"/>
        <v>1.0111111111111112E-2</v>
      </c>
      <c r="CR43" s="496">
        <f t="shared" si="33"/>
        <v>1.0222222222222223E-2</v>
      </c>
      <c r="CS43" s="496">
        <f t="shared" si="33"/>
        <v>1.0222222222222223E-2</v>
      </c>
      <c r="CT43" s="496">
        <f t="shared" si="33"/>
        <v>1.0111111111111112E-2</v>
      </c>
      <c r="CU43" s="496">
        <f t="shared" si="33"/>
        <v>1.0111111111111112E-2</v>
      </c>
      <c r="CV43" s="496">
        <f t="shared" si="33"/>
        <v>1.0222222222222223E-2</v>
      </c>
      <c r="CW43" s="496">
        <f t="shared" si="33"/>
        <v>1.0222222222222223E-2</v>
      </c>
      <c r="CX43" s="496">
        <f t="shared" si="33"/>
        <v>0.01</v>
      </c>
      <c r="CY43" s="496">
        <f t="shared" si="33"/>
        <v>1.0111111111111112E-2</v>
      </c>
      <c r="CZ43" s="496">
        <f t="shared" si="33"/>
        <v>1.0222222222222223E-2</v>
      </c>
      <c r="DA43" s="496">
        <f t="shared" si="33"/>
        <v>1.0222222222222223E-2</v>
      </c>
      <c r="DB43" s="496">
        <f t="shared" ref="DB43:EG43" si="34">$F41/$F40*DB42</f>
        <v>0.01</v>
      </c>
      <c r="DC43" s="496">
        <f t="shared" si="34"/>
        <v>1.0111111111111112E-2</v>
      </c>
      <c r="DD43" s="496">
        <f t="shared" si="34"/>
        <v>1.0222222222222223E-2</v>
      </c>
      <c r="DE43" s="496">
        <f t="shared" si="34"/>
        <v>1.0222222222222223E-2</v>
      </c>
      <c r="DF43" s="496">
        <f t="shared" si="34"/>
        <v>0.01</v>
      </c>
      <c r="DG43" s="496">
        <f t="shared" si="34"/>
        <v>1.0111111111111112E-2</v>
      </c>
      <c r="DH43" s="496">
        <f t="shared" si="34"/>
        <v>1.0222222222222223E-2</v>
      </c>
      <c r="DI43" s="496">
        <f t="shared" si="34"/>
        <v>1.0222222222222223E-2</v>
      </c>
      <c r="DJ43" s="496">
        <f t="shared" si="34"/>
        <v>1.0111111111111112E-2</v>
      </c>
      <c r="DK43" s="496">
        <f t="shared" si="34"/>
        <v>1.0111111111111112E-2</v>
      </c>
      <c r="DL43" s="496">
        <f t="shared" si="34"/>
        <v>1.0222222222222223E-2</v>
      </c>
      <c r="DM43" s="496">
        <f t="shared" si="34"/>
        <v>1.0222222222222223E-2</v>
      </c>
      <c r="DN43" s="496">
        <f t="shared" si="34"/>
        <v>0.01</v>
      </c>
      <c r="DO43" s="496">
        <f t="shared" si="34"/>
        <v>1.0111111111111112E-2</v>
      </c>
      <c r="DP43" s="496">
        <f t="shared" si="34"/>
        <v>1.0222222222222223E-2</v>
      </c>
      <c r="DQ43" s="496">
        <f t="shared" si="34"/>
        <v>1.0222222222222223E-2</v>
      </c>
      <c r="DR43" s="496">
        <f t="shared" si="34"/>
        <v>0.01</v>
      </c>
      <c r="DS43" s="496">
        <f t="shared" si="34"/>
        <v>1.0111111111111112E-2</v>
      </c>
      <c r="DT43" s="496">
        <f t="shared" si="34"/>
        <v>1.0222222222222223E-2</v>
      </c>
      <c r="DU43" s="496">
        <f t="shared" si="34"/>
        <v>1.0222222222222223E-2</v>
      </c>
      <c r="DV43" s="496">
        <f t="shared" si="34"/>
        <v>0.01</v>
      </c>
      <c r="DW43" s="496">
        <f t="shared" si="34"/>
        <v>1.0111111111111112E-2</v>
      </c>
      <c r="DX43" s="496">
        <f t="shared" si="34"/>
        <v>1.0222222222222223E-2</v>
      </c>
      <c r="DY43" s="496">
        <f t="shared" si="34"/>
        <v>1.0222222222222223E-2</v>
      </c>
      <c r="DZ43" s="496">
        <f t="shared" si="34"/>
        <v>1.0111111111111112E-2</v>
      </c>
      <c r="EA43" s="496">
        <f t="shared" si="34"/>
        <v>1.0111111111111112E-2</v>
      </c>
      <c r="EB43" s="496">
        <f t="shared" si="34"/>
        <v>1.0222222222222223E-2</v>
      </c>
      <c r="EC43" s="496">
        <f t="shared" si="34"/>
        <v>1.0222222222222223E-2</v>
      </c>
      <c r="ED43" s="496">
        <f t="shared" si="34"/>
        <v>0.01</v>
      </c>
      <c r="EE43" s="496">
        <f t="shared" si="34"/>
        <v>1.0111111111111112E-2</v>
      </c>
      <c r="EF43" s="496">
        <f t="shared" si="34"/>
        <v>1.0222222222222223E-2</v>
      </c>
      <c r="EG43" s="496">
        <f t="shared" si="34"/>
        <v>1.0222222222222223E-2</v>
      </c>
      <c r="EH43" s="496">
        <f t="shared" ref="EH43:FM43" si="35">$F41/$F40*EH42</f>
        <v>0.01</v>
      </c>
      <c r="EI43" s="496">
        <f t="shared" si="35"/>
        <v>1.0111111111111112E-2</v>
      </c>
      <c r="EJ43" s="496">
        <f t="shared" si="35"/>
        <v>1.0222222222222223E-2</v>
      </c>
      <c r="EK43" s="496">
        <f t="shared" si="35"/>
        <v>1.0222222222222223E-2</v>
      </c>
      <c r="EL43" s="496">
        <f t="shared" si="35"/>
        <v>0.01</v>
      </c>
      <c r="EM43" s="496">
        <f t="shared" si="35"/>
        <v>1.0111111111111112E-2</v>
      </c>
      <c r="EN43" s="496">
        <f t="shared" si="35"/>
        <v>1.0222222222222223E-2</v>
      </c>
      <c r="EO43" s="496">
        <f t="shared" si="35"/>
        <v>1.0222222222222223E-2</v>
      </c>
      <c r="EP43" s="496">
        <f t="shared" si="35"/>
        <v>1.0111111111111112E-2</v>
      </c>
      <c r="EQ43" s="496">
        <f t="shared" si="35"/>
        <v>1.0111111111111112E-2</v>
      </c>
      <c r="ER43" s="496">
        <f t="shared" si="35"/>
        <v>1.0222222222222223E-2</v>
      </c>
      <c r="ES43" s="496">
        <f t="shared" si="35"/>
        <v>1.0222222222222223E-2</v>
      </c>
      <c r="ET43" s="496">
        <f t="shared" si="35"/>
        <v>0.01</v>
      </c>
      <c r="EU43" s="496">
        <f t="shared" si="35"/>
        <v>1.0111111111111112E-2</v>
      </c>
      <c r="EV43" s="496">
        <f t="shared" si="35"/>
        <v>1.0222222222222223E-2</v>
      </c>
      <c r="EW43" s="496">
        <f t="shared" si="35"/>
        <v>1.0222222222222223E-2</v>
      </c>
      <c r="EX43" s="496">
        <f t="shared" si="35"/>
        <v>0.01</v>
      </c>
      <c r="EY43" s="496">
        <f t="shared" si="35"/>
        <v>1.0111111111111112E-2</v>
      </c>
      <c r="EZ43" s="496">
        <f t="shared" si="35"/>
        <v>1.0222222222222223E-2</v>
      </c>
      <c r="FA43" s="496">
        <f t="shared" si="35"/>
        <v>1.0222222222222223E-2</v>
      </c>
      <c r="FB43" s="496">
        <f t="shared" si="35"/>
        <v>0.01</v>
      </c>
      <c r="FC43" s="496">
        <f t="shared" si="35"/>
        <v>1.0111111111111112E-2</v>
      </c>
      <c r="FD43" s="496">
        <f t="shared" si="35"/>
        <v>1.0222222222222223E-2</v>
      </c>
      <c r="FE43" s="496">
        <f t="shared" si="35"/>
        <v>1.0222222222222223E-2</v>
      </c>
      <c r="FF43" s="496">
        <f t="shared" si="35"/>
        <v>1.0111111111111112E-2</v>
      </c>
      <c r="FG43" s="496">
        <f t="shared" si="35"/>
        <v>1.0111111111111112E-2</v>
      </c>
      <c r="FH43" s="496">
        <f t="shared" si="35"/>
        <v>1.0222222222222223E-2</v>
      </c>
      <c r="FI43" s="496">
        <f t="shared" si="35"/>
        <v>1.0222222222222223E-2</v>
      </c>
      <c r="FJ43" s="496">
        <f t="shared" si="35"/>
        <v>0.01</v>
      </c>
      <c r="FK43" s="496">
        <f t="shared" si="35"/>
        <v>1.0111111111111112E-2</v>
      </c>
      <c r="FL43" s="496">
        <f t="shared" si="35"/>
        <v>1.0222222222222223E-2</v>
      </c>
      <c r="FM43" s="496">
        <f t="shared" si="35"/>
        <v>1.0222222222222223E-2</v>
      </c>
      <c r="FN43" s="496">
        <f t="shared" ref="FN43:GJ43" si="36">$F41/$F40*FN42</f>
        <v>0.01</v>
      </c>
      <c r="FO43" s="496">
        <f t="shared" si="36"/>
        <v>1.0111111111111112E-2</v>
      </c>
      <c r="FP43" s="496">
        <f t="shared" si="36"/>
        <v>1.0222222222222223E-2</v>
      </c>
      <c r="FQ43" s="496">
        <f t="shared" si="36"/>
        <v>1.0222222222222223E-2</v>
      </c>
      <c r="FR43" s="496">
        <f t="shared" si="36"/>
        <v>0.01</v>
      </c>
      <c r="FS43" s="496">
        <f t="shared" si="36"/>
        <v>1.0111111111111112E-2</v>
      </c>
      <c r="FT43" s="496">
        <f t="shared" si="36"/>
        <v>1.0222222222222223E-2</v>
      </c>
      <c r="FU43" s="496">
        <f t="shared" si="36"/>
        <v>1.0222222222222223E-2</v>
      </c>
      <c r="FV43" s="496">
        <f t="shared" si="36"/>
        <v>1.0111111111111112E-2</v>
      </c>
      <c r="FW43" s="496">
        <f t="shared" si="36"/>
        <v>1.0111111111111112E-2</v>
      </c>
      <c r="FX43" s="496">
        <f t="shared" si="36"/>
        <v>1.0222222222222223E-2</v>
      </c>
      <c r="FY43" s="496">
        <f t="shared" si="36"/>
        <v>1.0222222222222223E-2</v>
      </c>
      <c r="FZ43" s="496">
        <f t="shared" si="36"/>
        <v>0.01</v>
      </c>
      <c r="GA43" s="496">
        <f t="shared" si="36"/>
        <v>1.0111111111111112E-2</v>
      </c>
      <c r="GB43" s="496">
        <f t="shared" si="36"/>
        <v>1.0222222222222223E-2</v>
      </c>
      <c r="GC43" s="496">
        <f t="shared" si="36"/>
        <v>1.0222222222222223E-2</v>
      </c>
      <c r="GD43" s="496">
        <f t="shared" si="36"/>
        <v>0.01</v>
      </c>
      <c r="GE43" s="496">
        <f t="shared" si="36"/>
        <v>1.0111111111111112E-2</v>
      </c>
      <c r="GF43" s="496">
        <f t="shared" si="36"/>
        <v>1.0222222222222223E-2</v>
      </c>
      <c r="GG43" s="496">
        <f t="shared" si="36"/>
        <v>1.0222222222222223E-2</v>
      </c>
      <c r="GH43" s="496">
        <f t="shared" si="36"/>
        <v>0.01</v>
      </c>
      <c r="GI43" s="496">
        <f t="shared" si="36"/>
        <v>1.0111111111111112E-2</v>
      </c>
      <c r="GJ43" s="496">
        <f t="shared" si="36"/>
        <v>1.0222222222222223E-2</v>
      </c>
    </row>
    <row r="44" spans="1:192" outlineLevel="2" x14ac:dyDescent="0.35">
      <c r="A44"/>
      <c r="B44" s="69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</row>
    <row r="45" spans="1:192" s="482" customFormat="1" outlineLevel="2" x14ac:dyDescent="0.35">
      <c r="B45" s="462"/>
      <c r="E45" s="482" t="str">
        <f>Time!$E$65</f>
        <v>End of construction period flag</v>
      </c>
      <c r="G45" s="482" t="str">
        <f>Time!$G$65</f>
        <v>flag</v>
      </c>
      <c r="H45" s="482">
        <f>Time!$H$65</f>
        <v>1</v>
      </c>
      <c r="J45" s="482">
        <f>Time!J$65</f>
        <v>0</v>
      </c>
      <c r="K45" s="482">
        <f>Time!K$65</f>
        <v>0</v>
      </c>
      <c r="L45" s="482">
        <f>Time!L$65</f>
        <v>0</v>
      </c>
      <c r="M45" s="482">
        <f>Time!M$65</f>
        <v>0</v>
      </c>
      <c r="N45" s="482">
        <f>Time!N$65</f>
        <v>0</v>
      </c>
      <c r="O45" s="482">
        <f>Time!O$65</f>
        <v>0</v>
      </c>
      <c r="P45" s="482">
        <f>Time!P$65</f>
        <v>0</v>
      </c>
      <c r="Q45" s="482">
        <f>Time!Q$65</f>
        <v>0</v>
      </c>
      <c r="R45" s="482">
        <f>Time!R$65</f>
        <v>0</v>
      </c>
      <c r="S45" s="482">
        <f>Time!S$65</f>
        <v>0</v>
      </c>
      <c r="T45" s="482">
        <f>Time!T$65</f>
        <v>0</v>
      </c>
      <c r="U45" s="482">
        <f>Time!U$65</f>
        <v>0</v>
      </c>
      <c r="V45" s="482">
        <f>Time!V$65</f>
        <v>0</v>
      </c>
      <c r="W45" s="482">
        <f>Time!W$65</f>
        <v>0</v>
      </c>
      <c r="X45" s="482">
        <f>Time!X$65</f>
        <v>0</v>
      </c>
      <c r="Y45" s="482">
        <f>Time!Y$65</f>
        <v>0</v>
      </c>
      <c r="Z45" s="482">
        <f>Time!Z$65</f>
        <v>0</v>
      </c>
      <c r="AA45" s="482">
        <f>Time!AA$65</f>
        <v>0</v>
      </c>
      <c r="AB45" s="482">
        <f>Time!AB$65</f>
        <v>0</v>
      </c>
      <c r="AC45" s="482">
        <f>Time!AC$65</f>
        <v>0</v>
      </c>
      <c r="AD45" s="482">
        <f>Time!AD$65</f>
        <v>0</v>
      </c>
      <c r="AE45" s="482">
        <f>Time!AE$65</f>
        <v>0</v>
      </c>
      <c r="AF45" s="482">
        <f>Time!AF$65</f>
        <v>0</v>
      </c>
      <c r="AG45" s="482">
        <f>Time!AG$65</f>
        <v>0</v>
      </c>
      <c r="AH45" s="482">
        <f>Time!AH$65</f>
        <v>0</v>
      </c>
      <c r="AI45" s="482">
        <f>Time!AI$65</f>
        <v>0</v>
      </c>
      <c r="AJ45" s="482">
        <f>Time!AJ$65</f>
        <v>0</v>
      </c>
      <c r="AK45" s="482">
        <f>Time!AK$65</f>
        <v>0</v>
      </c>
      <c r="AL45" s="482">
        <f>Time!AL$65</f>
        <v>0</v>
      </c>
      <c r="AM45" s="482">
        <f>Time!AM$65</f>
        <v>0</v>
      </c>
      <c r="AN45" s="482">
        <f>Time!AN$65</f>
        <v>0</v>
      </c>
      <c r="AO45" s="482">
        <f>Time!AO$65</f>
        <v>0</v>
      </c>
      <c r="AP45" s="482">
        <f>Time!AP$65</f>
        <v>0</v>
      </c>
      <c r="AQ45" s="482">
        <f>Time!AQ$65</f>
        <v>0</v>
      </c>
      <c r="AR45" s="482">
        <f>Time!AR$65</f>
        <v>0</v>
      </c>
      <c r="AS45" s="482">
        <f>Time!AS$65</f>
        <v>0</v>
      </c>
      <c r="AT45" s="482">
        <f>Time!AT$65</f>
        <v>0</v>
      </c>
      <c r="AU45" s="482">
        <f>Time!AU$65</f>
        <v>0</v>
      </c>
      <c r="AV45" s="482">
        <f>Time!AV$65</f>
        <v>0</v>
      </c>
      <c r="AW45" s="482">
        <f>Time!AW$65</f>
        <v>0</v>
      </c>
      <c r="AX45" s="482">
        <f>Time!AX$65</f>
        <v>0</v>
      </c>
      <c r="AY45" s="482">
        <f>Time!AY$65</f>
        <v>0</v>
      </c>
      <c r="AZ45" s="482">
        <f>Time!AZ$65</f>
        <v>0</v>
      </c>
      <c r="BA45" s="482">
        <f>Time!BA$65</f>
        <v>0</v>
      </c>
      <c r="BB45" s="482">
        <f>Time!BB$65</f>
        <v>0</v>
      </c>
      <c r="BC45" s="482">
        <f>Time!BC$65</f>
        <v>0</v>
      </c>
      <c r="BD45" s="482">
        <f>Time!BD$65</f>
        <v>0</v>
      </c>
      <c r="BE45" s="482">
        <f>Time!BE$65</f>
        <v>1</v>
      </c>
      <c r="BF45" s="482">
        <f>Time!BF$65</f>
        <v>0</v>
      </c>
      <c r="BG45" s="482">
        <f>Time!BG$65</f>
        <v>0</v>
      </c>
      <c r="BH45" s="482">
        <f>Time!BH$65</f>
        <v>0</v>
      </c>
      <c r="BI45" s="482">
        <f>Time!BI$65</f>
        <v>0</v>
      </c>
      <c r="BJ45" s="482">
        <f>Time!BJ$65</f>
        <v>0</v>
      </c>
      <c r="BK45" s="482">
        <f>Time!BK$65</f>
        <v>0</v>
      </c>
      <c r="BL45" s="482">
        <f>Time!BL$65</f>
        <v>0</v>
      </c>
      <c r="BM45" s="482">
        <f>Time!BM$65</f>
        <v>0</v>
      </c>
      <c r="BN45" s="482">
        <f>Time!BN$65</f>
        <v>0</v>
      </c>
      <c r="BO45" s="482">
        <f>Time!BO$65</f>
        <v>0</v>
      </c>
      <c r="BP45" s="482">
        <f>Time!BP$65</f>
        <v>0</v>
      </c>
      <c r="BQ45" s="482">
        <f>Time!BQ$65</f>
        <v>0</v>
      </c>
      <c r="BR45" s="482">
        <f>Time!BR$65</f>
        <v>0</v>
      </c>
      <c r="BS45" s="482">
        <f>Time!BS$65</f>
        <v>0</v>
      </c>
      <c r="BT45" s="482">
        <f>Time!BT$65</f>
        <v>0</v>
      </c>
      <c r="BU45" s="482">
        <f>Time!BU$65</f>
        <v>0</v>
      </c>
      <c r="BV45" s="482">
        <f>Time!BV$65</f>
        <v>0</v>
      </c>
      <c r="BW45" s="482">
        <f>Time!BW$65</f>
        <v>0</v>
      </c>
      <c r="BX45" s="482">
        <f>Time!BX$65</f>
        <v>0</v>
      </c>
      <c r="BY45" s="482">
        <f>Time!BY$65</f>
        <v>0</v>
      </c>
      <c r="BZ45" s="482">
        <f>Time!BZ$65</f>
        <v>0</v>
      </c>
      <c r="CA45" s="482">
        <f>Time!CA$65</f>
        <v>0</v>
      </c>
      <c r="CB45" s="482">
        <f>Time!CB$65</f>
        <v>0</v>
      </c>
      <c r="CC45" s="482">
        <f>Time!CC$65</f>
        <v>0</v>
      </c>
      <c r="CD45" s="482">
        <f>Time!CD$65</f>
        <v>0</v>
      </c>
      <c r="CE45" s="482">
        <f>Time!CE$65</f>
        <v>0</v>
      </c>
      <c r="CF45" s="482">
        <f>Time!CF$65</f>
        <v>0</v>
      </c>
      <c r="CG45" s="482">
        <f>Time!CG$65</f>
        <v>0</v>
      </c>
      <c r="CH45" s="482">
        <f>Time!CH$65</f>
        <v>0</v>
      </c>
      <c r="CI45" s="482">
        <f>Time!CI$65</f>
        <v>0</v>
      </c>
      <c r="CJ45" s="482">
        <f>Time!CJ$65</f>
        <v>0</v>
      </c>
      <c r="CK45" s="482">
        <f>Time!CK$65</f>
        <v>0</v>
      </c>
      <c r="CL45" s="482">
        <f>Time!CL$65</f>
        <v>0</v>
      </c>
      <c r="CM45" s="482">
        <f>Time!CM$65</f>
        <v>0</v>
      </c>
      <c r="CN45" s="482">
        <f>Time!CN$65</f>
        <v>0</v>
      </c>
      <c r="CO45" s="482">
        <f>Time!CO$65</f>
        <v>0</v>
      </c>
      <c r="CP45" s="482">
        <f>Time!CP$65</f>
        <v>0</v>
      </c>
      <c r="CQ45" s="482">
        <f>Time!CQ$65</f>
        <v>0</v>
      </c>
      <c r="CR45" s="482">
        <f>Time!CR$65</f>
        <v>0</v>
      </c>
      <c r="CS45" s="482">
        <f>Time!CS$65</f>
        <v>0</v>
      </c>
      <c r="CT45" s="482">
        <f>Time!CT$65</f>
        <v>0</v>
      </c>
      <c r="CU45" s="482">
        <f>Time!CU$65</f>
        <v>0</v>
      </c>
      <c r="CV45" s="482">
        <f>Time!CV$65</f>
        <v>0</v>
      </c>
      <c r="CW45" s="482">
        <f>Time!CW$65</f>
        <v>0</v>
      </c>
      <c r="CX45" s="482">
        <f>Time!CX$65</f>
        <v>0</v>
      </c>
      <c r="CY45" s="482">
        <f>Time!CY$65</f>
        <v>0</v>
      </c>
      <c r="CZ45" s="482">
        <f>Time!CZ$65</f>
        <v>0</v>
      </c>
      <c r="DA45" s="482">
        <f>Time!DA$65</f>
        <v>0</v>
      </c>
      <c r="DB45" s="482">
        <f>Time!DB$65</f>
        <v>0</v>
      </c>
      <c r="DC45" s="482">
        <f>Time!DC$65</f>
        <v>0</v>
      </c>
      <c r="DD45" s="482">
        <f>Time!DD$65</f>
        <v>0</v>
      </c>
      <c r="DE45" s="482">
        <f>Time!DE$65</f>
        <v>0</v>
      </c>
      <c r="DF45" s="482">
        <f>Time!DF$65</f>
        <v>0</v>
      </c>
      <c r="DG45" s="482">
        <f>Time!DG$65</f>
        <v>0</v>
      </c>
      <c r="DH45" s="482">
        <f>Time!DH$65</f>
        <v>0</v>
      </c>
      <c r="DI45" s="482">
        <f>Time!DI$65</f>
        <v>0</v>
      </c>
      <c r="DJ45" s="482">
        <f>Time!DJ$65</f>
        <v>0</v>
      </c>
      <c r="DK45" s="482">
        <f>Time!DK$65</f>
        <v>0</v>
      </c>
      <c r="DL45" s="482">
        <f>Time!DL$65</f>
        <v>0</v>
      </c>
      <c r="DM45" s="482">
        <f>Time!DM$65</f>
        <v>0</v>
      </c>
      <c r="DN45" s="482">
        <f>Time!DN$65</f>
        <v>0</v>
      </c>
      <c r="DO45" s="482">
        <f>Time!DO$65</f>
        <v>0</v>
      </c>
      <c r="DP45" s="482">
        <f>Time!DP$65</f>
        <v>0</v>
      </c>
      <c r="DQ45" s="482">
        <f>Time!DQ$65</f>
        <v>0</v>
      </c>
      <c r="DR45" s="482">
        <f>Time!DR$65</f>
        <v>0</v>
      </c>
      <c r="DS45" s="482">
        <f>Time!DS$65</f>
        <v>0</v>
      </c>
      <c r="DT45" s="482">
        <f>Time!DT$65</f>
        <v>0</v>
      </c>
      <c r="DU45" s="482">
        <f>Time!DU$65</f>
        <v>0</v>
      </c>
      <c r="DV45" s="482">
        <f>Time!DV$65</f>
        <v>0</v>
      </c>
      <c r="DW45" s="482">
        <f>Time!DW$65</f>
        <v>0</v>
      </c>
      <c r="DX45" s="482">
        <f>Time!DX$65</f>
        <v>0</v>
      </c>
      <c r="DY45" s="482">
        <f>Time!DY$65</f>
        <v>0</v>
      </c>
      <c r="DZ45" s="482">
        <f>Time!DZ$65</f>
        <v>0</v>
      </c>
      <c r="EA45" s="482">
        <f>Time!EA$65</f>
        <v>0</v>
      </c>
      <c r="EB45" s="482">
        <f>Time!EB$65</f>
        <v>0</v>
      </c>
      <c r="EC45" s="482">
        <f>Time!EC$65</f>
        <v>0</v>
      </c>
      <c r="ED45" s="482">
        <f>Time!ED$65</f>
        <v>0</v>
      </c>
      <c r="EE45" s="482">
        <f>Time!EE$65</f>
        <v>0</v>
      </c>
      <c r="EF45" s="482">
        <f>Time!EF$65</f>
        <v>0</v>
      </c>
      <c r="EG45" s="482">
        <f>Time!EG$65</f>
        <v>0</v>
      </c>
      <c r="EH45" s="482">
        <f>Time!EH$65</f>
        <v>0</v>
      </c>
      <c r="EI45" s="482">
        <f>Time!EI$65</f>
        <v>0</v>
      </c>
      <c r="EJ45" s="482">
        <f>Time!EJ$65</f>
        <v>0</v>
      </c>
      <c r="EK45" s="482">
        <f>Time!EK$65</f>
        <v>0</v>
      </c>
      <c r="EL45" s="482">
        <f>Time!EL$65</f>
        <v>0</v>
      </c>
      <c r="EM45" s="482">
        <f>Time!EM$65</f>
        <v>0</v>
      </c>
      <c r="EN45" s="482">
        <f>Time!EN$65</f>
        <v>0</v>
      </c>
      <c r="EO45" s="482">
        <f>Time!EO$65</f>
        <v>0</v>
      </c>
      <c r="EP45" s="482">
        <f>Time!EP$65</f>
        <v>0</v>
      </c>
      <c r="EQ45" s="482">
        <f>Time!EQ$65</f>
        <v>0</v>
      </c>
      <c r="ER45" s="482">
        <f>Time!ER$65</f>
        <v>0</v>
      </c>
      <c r="ES45" s="482">
        <f>Time!ES$65</f>
        <v>0</v>
      </c>
      <c r="ET45" s="482">
        <f>Time!ET$65</f>
        <v>0</v>
      </c>
      <c r="EU45" s="482">
        <f>Time!EU$65</f>
        <v>0</v>
      </c>
      <c r="EV45" s="482">
        <f>Time!EV$65</f>
        <v>0</v>
      </c>
      <c r="EW45" s="482">
        <f>Time!EW$65</f>
        <v>0</v>
      </c>
      <c r="EX45" s="482">
        <f>Time!EX$65</f>
        <v>0</v>
      </c>
      <c r="EY45" s="482">
        <f>Time!EY$65</f>
        <v>0</v>
      </c>
      <c r="EZ45" s="482">
        <f>Time!EZ$65</f>
        <v>0</v>
      </c>
      <c r="FA45" s="482">
        <f>Time!FA$65</f>
        <v>0</v>
      </c>
      <c r="FB45" s="482">
        <f>Time!FB$65</f>
        <v>0</v>
      </c>
      <c r="FC45" s="482">
        <f>Time!FC$65</f>
        <v>0</v>
      </c>
      <c r="FD45" s="482">
        <f>Time!FD$65</f>
        <v>0</v>
      </c>
      <c r="FE45" s="482">
        <f>Time!FE$65</f>
        <v>0</v>
      </c>
      <c r="FF45" s="482">
        <f>Time!FF$65</f>
        <v>0</v>
      </c>
      <c r="FG45" s="482">
        <f>Time!FG$65</f>
        <v>0</v>
      </c>
      <c r="FH45" s="482">
        <f>Time!FH$65</f>
        <v>0</v>
      </c>
      <c r="FI45" s="482">
        <f>Time!FI$65</f>
        <v>0</v>
      </c>
      <c r="FJ45" s="482">
        <f>Time!FJ$65</f>
        <v>0</v>
      </c>
      <c r="FK45" s="482">
        <f>Time!FK$65</f>
        <v>0</v>
      </c>
      <c r="FL45" s="482">
        <f>Time!FL$65</f>
        <v>0</v>
      </c>
      <c r="FM45" s="482">
        <f>Time!FM$65</f>
        <v>0</v>
      </c>
      <c r="FN45" s="482">
        <f>Time!FN$65</f>
        <v>0</v>
      </c>
      <c r="FO45" s="482">
        <f>Time!FO$65</f>
        <v>0</v>
      </c>
      <c r="FP45" s="482">
        <f>Time!FP$65</f>
        <v>0</v>
      </c>
      <c r="FQ45" s="482">
        <f>Time!FQ$65</f>
        <v>0</v>
      </c>
      <c r="FR45" s="482">
        <f>Time!FR$65</f>
        <v>0</v>
      </c>
      <c r="FS45" s="482">
        <f>Time!FS$65</f>
        <v>0</v>
      </c>
      <c r="FT45" s="482">
        <f>Time!FT$65</f>
        <v>0</v>
      </c>
      <c r="FU45" s="482">
        <f>Time!FU$65</f>
        <v>0</v>
      </c>
      <c r="FV45" s="482">
        <f>Time!FV$65</f>
        <v>0</v>
      </c>
      <c r="FW45" s="482">
        <f>Time!FW$65</f>
        <v>0</v>
      </c>
      <c r="FX45" s="482">
        <f>Time!FX$65</f>
        <v>0</v>
      </c>
      <c r="FY45" s="482">
        <f>Time!FY$65</f>
        <v>0</v>
      </c>
      <c r="FZ45" s="482">
        <f>Time!FZ$65</f>
        <v>0</v>
      </c>
      <c r="GA45" s="482">
        <f>Time!GA$65</f>
        <v>0</v>
      </c>
      <c r="GB45" s="482">
        <f>Time!GB$65</f>
        <v>0</v>
      </c>
      <c r="GC45" s="482">
        <f>Time!GC$65</f>
        <v>0</v>
      </c>
      <c r="GD45" s="482">
        <f>Time!GD$65</f>
        <v>0</v>
      </c>
      <c r="GE45" s="482">
        <f>Time!GE$65</f>
        <v>0</v>
      </c>
      <c r="GF45" s="482">
        <f>Time!GF$65</f>
        <v>0</v>
      </c>
      <c r="GG45" s="482">
        <f>Time!GG$65</f>
        <v>0</v>
      </c>
      <c r="GH45" s="482">
        <f>Time!GH$65</f>
        <v>0</v>
      </c>
      <c r="GI45" s="482">
        <f>Time!GI$65</f>
        <v>0</v>
      </c>
      <c r="GJ45" s="482">
        <f>Time!GJ$65</f>
        <v>0</v>
      </c>
    </row>
    <row r="46" spans="1:192" s="235" customFormat="1" outlineLevel="2" x14ac:dyDescent="0.35">
      <c r="B46" s="484"/>
      <c r="E46" s="235" t="str">
        <f>$E$43</f>
        <v>Period senior debt discount rate</v>
      </c>
      <c r="G46" s="235" t="str">
        <f>$G$43</f>
        <v>rate</v>
      </c>
      <c r="H46" s="235">
        <f>$H$43</f>
        <v>1.5318888888888882</v>
      </c>
      <c r="J46" s="235">
        <f t="shared" ref="J46:AO46" si="37">J$43</f>
        <v>3.4444444444444444E-3</v>
      </c>
      <c r="K46" s="235">
        <f t="shared" si="37"/>
        <v>3.1111111111111114E-3</v>
      </c>
      <c r="L46" s="235">
        <f t="shared" si="37"/>
        <v>3.4444444444444444E-3</v>
      </c>
      <c r="M46" s="235">
        <f t="shared" si="37"/>
        <v>3.3333333333333335E-3</v>
      </c>
      <c r="N46" s="235">
        <f t="shared" si="37"/>
        <v>3.4444444444444444E-3</v>
      </c>
      <c r="O46" s="235">
        <f t="shared" si="37"/>
        <v>3.3333333333333335E-3</v>
      </c>
      <c r="P46" s="235">
        <f t="shared" si="37"/>
        <v>3.4444444444444444E-3</v>
      </c>
      <c r="Q46" s="235">
        <f t="shared" si="37"/>
        <v>3.4444444444444444E-3</v>
      </c>
      <c r="R46" s="235">
        <f t="shared" si="37"/>
        <v>3.3333333333333335E-3</v>
      </c>
      <c r="S46" s="235">
        <f t="shared" si="37"/>
        <v>3.4444444444444444E-3</v>
      </c>
      <c r="T46" s="235">
        <f t="shared" si="37"/>
        <v>3.3333333333333335E-3</v>
      </c>
      <c r="U46" s="235">
        <f t="shared" si="37"/>
        <v>3.4444444444444444E-3</v>
      </c>
      <c r="V46" s="235">
        <f t="shared" si="37"/>
        <v>3.4444444444444444E-3</v>
      </c>
      <c r="W46" s="235">
        <f t="shared" si="37"/>
        <v>3.1111111111111114E-3</v>
      </c>
      <c r="X46" s="235">
        <f t="shared" si="37"/>
        <v>3.4444444444444444E-3</v>
      </c>
      <c r="Y46" s="235">
        <f t="shared" si="37"/>
        <v>3.3333333333333335E-3</v>
      </c>
      <c r="Z46" s="235">
        <f t="shared" si="37"/>
        <v>3.4444444444444444E-3</v>
      </c>
      <c r="AA46" s="235">
        <f t="shared" si="37"/>
        <v>3.3333333333333335E-3</v>
      </c>
      <c r="AB46" s="235">
        <f t="shared" si="37"/>
        <v>3.4444444444444444E-3</v>
      </c>
      <c r="AC46" s="235">
        <f t="shared" si="37"/>
        <v>3.4444444444444444E-3</v>
      </c>
      <c r="AD46" s="235">
        <f t="shared" si="37"/>
        <v>3.3333333333333335E-3</v>
      </c>
      <c r="AE46" s="235">
        <f t="shared" si="37"/>
        <v>3.4444444444444444E-3</v>
      </c>
      <c r="AF46" s="235">
        <f t="shared" si="37"/>
        <v>3.3333333333333335E-3</v>
      </c>
      <c r="AG46" s="235">
        <f t="shared" si="37"/>
        <v>3.4444444444444444E-3</v>
      </c>
      <c r="AH46" s="235">
        <f t="shared" si="37"/>
        <v>3.4444444444444444E-3</v>
      </c>
      <c r="AI46" s="235">
        <f t="shared" si="37"/>
        <v>3.2222222222222222E-3</v>
      </c>
      <c r="AJ46" s="235">
        <f t="shared" si="37"/>
        <v>3.4444444444444444E-3</v>
      </c>
      <c r="AK46" s="235">
        <f t="shared" si="37"/>
        <v>3.3333333333333335E-3</v>
      </c>
      <c r="AL46" s="235">
        <f t="shared" si="37"/>
        <v>3.4444444444444444E-3</v>
      </c>
      <c r="AM46" s="235">
        <f t="shared" si="37"/>
        <v>3.3333333333333335E-3</v>
      </c>
      <c r="AN46" s="235">
        <f t="shared" si="37"/>
        <v>3.4444444444444444E-3</v>
      </c>
      <c r="AO46" s="235">
        <f t="shared" si="37"/>
        <v>3.4444444444444444E-3</v>
      </c>
      <c r="AP46" s="235">
        <f t="shared" ref="AP46:BU46" si="38">AP$43</f>
        <v>3.3333333333333335E-3</v>
      </c>
      <c r="AQ46" s="235">
        <f t="shared" si="38"/>
        <v>3.4444444444444444E-3</v>
      </c>
      <c r="AR46" s="235">
        <f t="shared" si="38"/>
        <v>3.3333333333333335E-3</v>
      </c>
      <c r="AS46" s="235">
        <f t="shared" si="38"/>
        <v>3.4444444444444444E-3</v>
      </c>
      <c r="AT46" s="235">
        <f t="shared" si="38"/>
        <v>3.4444444444444444E-3</v>
      </c>
      <c r="AU46" s="235">
        <f t="shared" si="38"/>
        <v>3.1111111111111114E-3</v>
      </c>
      <c r="AV46" s="235">
        <f t="shared" si="38"/>
        <v>3.4444444444444444E-3</v>
      </c>
      <c r="AW46" s="235">
        <f t="shared" si="38"/>
        <v>3.3333333333333335E-3</v>
      </c>
      <c r="AX46" s="235">
        <f t="shared" si="38"/>
        <v>3.4444444444444444E-3</v>
      </c>
      <c r="AY46" s="235">
        <f t="shared" si="38"/>
        <v>3.3333333333333335E-3</v>
      </c>
      <c r="AZ46" s="235">
        <f t="shared" si="38"/>
        <v>3.4444444444444444E-3</v>
      </c>
      <c r="BA46" s="235">
        <f t="shared" si="38"/>
        <v>3.4444444444444444E-3</v>
      </c>
      <c r="BB46" s="235">
        <f t="shared" si="38"/>
        <v>3.3333333333333335E-3</v>
      </c>
      <c r="BC46" s="235">
        <f t="shared" si="38"/>
        <v>3.4444444444444444E-3</v>
      </c>
      <c r="BD46" s="235">
        <f t="shared" si="38"/>
        <v>3.3333333333333335E-3</v>
      </c>
      <c r="BE46" s="235">
        <f t="shared" si="38"/>
        <v>3.4444444444444444E-3</v>
      </c>
      <c r="BF46" s="235">
        <f t="shared" si="38"/>
        <v>0.01</v>
      </c>
      <c r="BG46" s="235">
        <f t="shared" si="38"/>
        <v>1.0111111111111112E-2</v>
      </c>
      <c r="BH46" s="235">
        <f t="shared" si="38"/>
        <v>1.0222222222222223E-2</v>
      </c>
      <c r="BI46" s="235">
        <f t="shared" si="38"/>
        <v>1.0222222222222223E-2</v>
      </c>
      <c r="BJ46" s="235">
        <f t="shared" si="38"/>
        <v>0.01</v>
      </c>
      <c r="BK46" s="235">
        <f t="shared" si="38"/>
        <v>1.0111111111111112E-2</v>
      </c>
      <c r="BL46" s="235">
        <f t="shared" si="38"/>
        <v>1.0222222222222223E-2</v>
      </c>
      <c r="BM46" s="235">
        <f t="shared" si="38"/>
        <v>1.0222222222222223E-2</v>
      </c>
      <c r="BN46" s="235">
        <f t="shared" si="38"/>
        <v>1.0111111111111112E-2</v>
      </c>
      <c r="BO46" s="235">
        <f t="shared" si="38"/>
        <v>1.0111111111111112E-2</v>
      </c>
      <c r="BP46" s="235">
        <f t="shared" si="38"/>
        <v>1.0222222222222223E-2</v>
      </c>
      <c r="BQ46" s="235">
        <f t="shared" si="38"/>
        <v>1.0222222222222223E-2</v>
      </c>
      <c r="BR46" s="235">
        <f t="shared" si="38"/>
        <v>0.01</v>
      </c>
      <c r="BS46" s="235">
        <f t="shared" si="38"/>
        <v>1.0111111111111112E-2</v>
      </c>
      <c r="BT46" s="235">
        <f t="shared" si="38"/>
        <v>1.0222222222222223E-2</v>
      </c>
      <c r="BU46" s="235">
        <f t="shared" si="38"/>
        <v>1.0222222222222223E-2</v>
      </c>
      <c r="BV46" s="235">
        <f t="shared" ref="BV46:DA46" si="39">BV$43</f>
        <v>0.01</v>
      </c>
      <c r="BW46" s="235">
        <f t="shared" si="39"/>
        <v>1.0111111111111112E-2</v>
      </c>
      <c r="BX46" s="235">
        <f t="shared" si="39"/>
        <v>1.0222222222222223E-2</v>
      </c>
      <c r="BY46" s="235">
        <f t="shared" si="39"/>
        <v>1.0222222222222223E-2</v>
      </c>
      <c r="BZ46" s="235">
        <f t="shared" si="39"/>
        <v>0.01</v>
      </c>
      <c r="CA46" s="235">
        <f t="shared" si="39"/>
        <v>1.0111111111111112E-2</v>
      </c>
      <c r="CB46" s="235">
        <f t="shared" si="39"/>
        <v>1.0222222222222223E-2</v>
      </c>
      <c r="CC46" s="235">
        <f t="shared" si="39"/>
        <v>1.0222222222222223E-2</v>
      </c>
      <c r="CD46" s="235">
        <f t="shared" si="39"/>
        <v>1.0111111111111112E-2</v>
      </c>
      <c r="CE46" s="235">
        <f t="shared" si="39"/>
        <v>1.0111111111111112E-2</v>
      </c>
      <c r="CF46" s="235">
        <f t="shared" si="39"/>
        <v>1.0222222222222223E-2</v>
      </c>
      <c r="CG46" s="235">
        <f t="shared" si="39"/>
        <v>1.0222222222222223E-2</v>
      </c>
      <c r="CH46" s="235">
        <f t="shared" si="39"/>
        <v>0.01</v>
      </c>
      <c r="CI46" s="235">
        <f t="shared" si="39"/>
        <v>1.0111111111111112E-2</v>
      </c>
      <c r="CJ46" s="235">
        <f t="shared" si="39"/>
        <v>1.0222222222222223E-2</v>
      </c>
      <c r="CK46" s="235">
        <f t="shared" si="39"/>
        <v>1.0222222222222223E-2</v>
      </c>
      <c r="CL46" s="235">
        <f t="shared" si="39"/>
        <v>0.01</v>
      </c>
      <c r="CM46" s="235">
        <f t="shared" si="39"/>
        <v>1.0111111111111112E-2</v>
      </c>
      <c r="CN46" s="235">
        <f t="shared" si="39"/>
        <v>1.0222222222222223E-2</v>
      </c>
      <c r="CO46" s="235">
        <f t="shared" si="39"/>
        <v>1.0222222222222223E-2</v>
      </c>
      <c r="CP46" s="235">
        <f t="shared" si="39"/>
        <v>0.01</v>
      </c>
      <c r="CQ46" s="235">
        <f t="shared" si="39"/>
        <v>1.0111111111111112E-2</v>
      </c>
      <c r="CR46" s="235">
        <f t="shared" si="39"/>
        <v>1.0222222222222223E-2</v>
      </c>
      <c r="CS46" s="235">
        <f t="shared" si="39"/>
        <v>1.0222222222222223E-2</v>
      </c>
      <c r="CT46" s="235">
        <f t="shared" si="39"/>
        <v>1.0111111111111112E-2</v>
      </c>
      <c r="CU46" s="235">
        <f t="shared" si="39"/>
        <v>1.0111111111111112E-2</v>
      </c>
      <c r="CV46" s="235">
        <f t="shared" si="39"/>
        <v>1.0222222222222223E-2</v>
      </c>
      <c r="CW46" s="235">
        <f t="shared" si="39"/>
        <v>1.0222222222222223E-2</v>
      </c>
      <c r="CX46" s="235">
        <f t="shared" si="39"/>
        <v>0.01</v>
      </c>
      <c r="CY46" s="235">
        <f t="shared" si="39"/>
        <v>1.0111111111111112E-2</v>
      </c>
      <c r="CZ46" s="235">
        <f t="shared" si="39"/>
        <v>1.0222222222222223E-2</v>
      </c>
      <c r="DA46" s="235">
        <f t="shared" si="39"/>
        <v>1.0222222222222223E-2</v>
      </c>
      <c r="DB46" s="235">
        <f t="shared" ref="DB46:EG46" si="40">DB$43</f>
        <v>0.01</v>
      </c>
      <c r="DC46" s="235">
        <f t="shared" si="40"/>
        <v>1.0111111111111112E-2</v>
      </c>
      <c r="DD46" s="235">
        <f t="shared" si="40"/>
        <v>1.0222222222222223E-2</v>
      </c>
      <c r="DE46" s="235">
        <f t="shared" si="40"/>
        <v>1.0222222222222223E-2</v>
      </c>
      <c r="DF46" s="235">
        <f t="shared" si="40"/>
        <v>0.01</v>
      </c>
      <c r="DG46" s="235">
        <f t="shared" si="40"/>
        <v>1.0111111111111112E-2</v>
      </c>
      <c r="DH46" s="235">
        <f t="shared" si="40"/>
        <v>1.0222222222222223E-2</v>
      </c>
      <c r="DI46" s="235">
        <f t="shared" si="40"/>
        <v>1.0222222222222223E-2</v>
      </c>
      <c r="DJ46" s="235">
        <f t="shared" si="40"/>
        <v>1.0111111111111112E-2</v>
      </c>
      <c r="DK46" s="235">
        <f t="shared" si="40"/>
        <v>1.0111111111111112E-2</v>
      </c>
      <c r="DL46" s="235">
        <f t="shared" si="40"/>
        <v>1.0222222222222223E-2</v>
      </c>
      <c r="DM46" s="235">
        <f t="shared" si="40"/>
        <v>1.0222222222222223E-2</v>
      </c>
      <c r="DN46" s="235">
        <f t="shared" si="40"/>
        <v>0.01</v>
      </c>
      <c r="DO46" s="235">
        <f t="shared" si="40"/>
        <v>1.0111111111111112E-2</v>
      </c>
      <c r="DP46" s="235">
        <f t="shared" si="40"/>
        <v>1.0222222222222223E-2</v>
      </c>
      <c r="DQ46" s="235">
        <f t="shared" si="40"/>
        <v>1.0222222222222223E-2</v>
      </c>
      <c r="DR46" s="235">
        <f t="shared" si="40"/>
        <v>0.01</v>
      </c>
      <c r="DS46" s="235">
        <f t="shared" si="40"/>
        <v>1.0111111111111112E-2</v>
      </c>
      <c r="DT46" s="235">
        <f t="shared" si="40"/>
        <v>1.0222222222222223E-2</v>
      </c>
      <c r="DU46" s="235">
        <f t="shared" si="40"/>
        <v>1.0222222222222223E-2</v>
      </c>
      <c r="DV46" s="235">
        <f t="shared" si="40"/>
        <v>0.01</v>
      </c>
      <c r="DW46" s="235">
        <f t="shared" si="40"/>
        <v>1.0111111111111112E-2</v>
      </c>
      <c r="DX46" s="235">
        <f t="shared" si="40"/>
        <v>1.0222222222222223E-2</v>
      </c>
      <c r="DY46" s="235">
        <f t="shared" si="40"/>
        <v>1.0222222222222223E-2</v>
      </c>
      <c r="DZ46" s="235">
        <f t="shared" si="40"/>
        <v>1.0111111111111112E-2</v>
      </c>
      <c r="EA46" s="235">
        <f t="shared" si="40"/>
        <v>1.0111111111111112E-2</v>
      </c>
      <c r="EB46" s="235">
        <f t="shared" si="40"/>
        <v>1.0222222222222223E-2</v>
      </c>
      <c r="EC46" s="235">
        <f t="shared" si="40"/>
        <v>1.0222222222222223E-2</v>
      </c>
      <c r="ED46" s="235">
        <f t="shared" si="40"/>
        <v>0.01</v>
      </c>
      <c r="EE46" s="235">
        <f t="shared" si="40"/>
        <v>1.0111111111111112E-2</v>
      </c>
      <c r="EF46" s="235">
        <f t="shared" si="40"/>
        <v>1.0222222222222223E-2</v>
      </c>
      <c r="EG46" s="235">
        <f t="shared" si="40"/>
        <v>1.0222222222222223E-2</v>
      </c>
      <c r="EH46" s="235">
        <f t="shared" ref="EH46:FM46" si="41">EH$43</f>
        <v>0.01</v>
      </c>
      <c r="EI46" s="235">
        <f t="shared" si="41"/>
        <v>1.0111111111111112E-2</v>
      </c>
      <c r="EJ46" s="235">
        <f t="shared" si="41"/>
        <v>1.0222222222222223E-2</v>
      </c>
      <c r="EK46" s="235">
        <f t="shared" si="41"/>
        <v>1.0222222222222223E-2</v>
      </c>
      <c r="EL46" s="235">
        <f t="shared" si="41"/>
        <v>0.01</v>
      </c>
      <c r="EM46" s="235">
        <f t="shared" si="41"/>
        <v>1.0111111111111112E-2</v>
      </c>
      <c r="EN46" s="235">
        <f t="shared" si="41"/>
        <v>1.0222222222222223E-2</v>
      </c>
      <c r="EO46" s="235">
        <f t="shared" si="41"/>
        <v>1.0222222222222223E-2</v>
      </c>
      <c r="EP46" s="235">
        <f t="shared" si="41"/>
        <v>1.0111111111111112E-2</v>
      </c>
      <c r="EQ46" s="235">
        <f t="shared" si="41"/>
        <v>1.0111111111111112E-2</v>
      </c>
      <c r="ER46" s="235">
        <f t="shared" si="41"/>
        <v>1.0222222222222223E-2</v>
      </c>
      <c r="ES46" s="235">
        <f t="shared" si="41"/>
        <v>1.0222222222222223E-2</v>
      </c>
      <c r="ET46" s="235">
        <f t="shared" si="41"/>
        <v>0.01</v>
      </c>
      <c r="EU46" s="235">
        <f t="shared" si="41"/>
        <v>1.0111111111111112E-2</v>
      </c>
      <c r="EV46" s="235">
        <f t="shared" si="41"/>
        <v>1.0222222222222223E-2</v>
      </c>
      <c r="EW46" s="235">
        <f t="shared" si="41"/>
        <v>1.0222222222222223E-2</v>
      </c>
      <c r="EX46" s="235">
        <f t="shared" si="41"/>
        <v>0.01</v>
      </c>
      <c r="EY46" s="235">
        <f t="shared" si="41"/>
        <v>1.0111111111111112E-2</v>
      </c>
      <c r="EZ46" s="235">
        <f t="shared" si="41"/>
        <v>1.0222222222222223E-2</v>
      </c>
      <c r="FA46" s="235">
        <f t="shared" si="41"/>
        <v>1.0222222222222223E-2</v>
      </c>
      <c r="FB46" s="235">
        <f t="shared" si="41"/>
        <v>0.01</v>
      </c>
      <c r="FC46" s="235">
        <f t="shared" si="41"/>
        <v>1.0111111111111112E-2</v>
      </c>
      <c r="FD46" s="235">
        <f t="shared" si="41"/>
        <v>1.0222222222222223E-2</v>
      </c>
      <c r="FE46" s="235">
        <f t="shared" si="41"/>
        <v>1.0222222222222223E-2</v>
      </c>
      <c r="FF46" s="235">
        <f t="shared" si="41"/>
        <v>1.0111111111111112E-2</v>
      </c>
      <c r="FG46" s="235">
        <f t="shared" si="41"/>
        <v>1.0111111111111112E-2</v>
      </c>
      <c r="FH46" s="235">
        <f t="shared" si="41"/>
        <v>1.0222222222222223E-2</v>
      </c>
      <c r="FI46" s="235">
        <f t="shared" si="41"/>
        <v>1.0222222222222223E-2</v>
      </c>
      <c r="FJ46" s="235">
        <f t="shared" si="41"/>
        <v>0.01</v>
      </c>
      <c r="FK46" s="235">
        <f t="shared" si="41"/>
        <v>1.0111111111111112E-2</v>
      </c>
      <c r="FL46" s="235">
        <f t="shared" si="41"/>
        <v>1.0222222222222223E-2</v>
      </c>
      <c r="FM46" s="235">
        <f t="shared" si="41"/>
        <v>1.0222222222222223E-2</v>
      </c>
      <c r="FN46" s="235">
        <f t="shared" ref="FN46:GJ46" si="42">FN$43</f>
        <v>0.01</v>
      </c>
      <c r="FO46" s="235">
        <f t="shared" si="42"/>
        <v>1.0111111111111112E-2</v>
      </c>
      <c r="FP46" s="235">
        <f t="shared" si="42"/>
        <v>1.0222222222222223E-2</v>
      </c>
      <c r="FQ46" s="235">
        <f t="shared" si="42"/>
        <v>1.0222222222222223E-2</v>
      </c>
      <c r="FR46" s="235">
        <f t="shared" si="42"/>
        <v>0.01</v>
      </c>
      <c r="FS46" s="235">
        <f t="shared" si="42"/>
        <v>1.0111111111111112E-2</v>
      </c>
      <c r="FT46" s="235">
        <f t="shared" si="42"/>
        <v>1.0222222222222223E-2</v>
      </c>
      <c r="FU46" s="235">
        <f t="shared" si="42"/>
        <v>1.0222222222222223E-2</v>
      </c>
      <c r="FV46" s="235">
        <f t="shared" si="42"/>
        <v>1.0111111111111112E-2</v>
      </c>
      <c r="FW46" s="235">
        <f t="shared" si="42"/>
        <v>1.0111111111111112E-2</v>
      </c>
      <c r="FX46" s="235">
        <f t="shared" si="42"/>
        <v>1.0222222222222223E-2</v>
      </c>
      <c r="FY46" s="235">
        <f t="shared" si="42"/>
        <v>1.0222222222222223E-2</v>
      </c>
      <c r="FZ46" s="235">
        <f t="shared" si="42"/>
        <v>0.01</v>
      </c>
      <c r="GA46" s="235">
        <f t="shared" si="42"/>
        <v>1.0111111111111112E-2</v>
      </c>
      <c r="GB46" s="235">
        <f t="shared" si="42"/>
        <v>1.0222222222222223E-2</v>
      </c>
      <c r="GC46" s="235">
        <f t="shared" si="42"/>
        <v>1.0222222222222223E-2</v>
      </c>
      <c r="GD46" s="235">
        <f t="shared" si="42"/>
        <v>0.01</v>
      </c>
      <c r="GE46" s="235">
        <f t="shared" si="42"/>
        <v>1.0111111111111112E-2</v>
      </c>
      <c r="GF46" s="235">
        <f t="shared" si="42"/>
        <v>1.0222222222222223E-2</v>
      </c>
      <c r="GG46" s="235">
        <f t="shared" si="42"/>
        <v>1.0222222222222223E-2</v>
      </c>
      <c r="GH46" s="235">
        <f t="shared" si="42"/>
        <v>0.01</v>
      </c>
      <c r="GI46" s="235">
        <f t="shared" si="42"/>
        <v>1.0111111111111112E-2</v>
      </c>
      <c r="GJ46" s="235">
        <f t="shared" si="42"/>
        <v>1.0222222222222223E-2</v>
      </c>
    </row>
    <row r="47" spans="1:192" s="456" customFormat="1" outlineLevel="2" x14ac:dyDescent="0.35">
      <c r="B47" s="461"/>
      <c r="E47" s="456" t="s">
        <v>1447</v>
      </c>
      <c r="G47" s="456" t="s">
        <v>1039</v>
      </c>
      <c r="H47" s="456">
        <f>SUM(J47:GJ47)</f>
        <v>74.343335610709829</v>
      </c>
      <c r="J47" s="456">
        <f t="shared" ref="J47:AO47" si="43">IF(J45=1,1,I47/(1+J46))</f>
        <v>0</v>
      </c>
      <c r="K47" s="456">
        <f t="shared" si="43"/>
        <v>0</v>
      </c>
      <c r="L47" s="456">
        <f t="shared" si="43"/>
        <v>0</v>
      </c>
      <c r="M47" s="456">
        <f t="shared" si="43"/>
        <v>0</v>
      </c>
      <c r="N47" s="456">
        <f t="shared" si="43"/>
        <v>0</v>
      </c>
      <c r="O47" s="456">
        <f t="shared" si="43"/>
        <v>0</v>
      </c>
      <c r="P47" s="456">
        <f t="shared" si="43"/>
        <v>0</v>
      </c>
      <c r="Q47" s="456">
        <f t="shared" si="43"/>
        <v>0</v>
      </c>
      <c r="R47" s="456">
        <f t="shared" si="43"/>
        <v>0</v>
      </c>
      <c r="S47" s="456">
        <f t="shared" si="43"/>
        <v>0</v>
      </c>
      <c r="T47" s="456">
        <f t="shared" si="43"/>
        <v>0</v>
      </c>
      <c r="U47" s="456">
        <f t="shared" si="43"/>
        <v>0</v>
      </c>
      <c r="V47" s="456">
        <f t="shared" si="43"/>
        <v>0</v>
      </c>
      <c r="W47" s="456">
        <f t="shared" si="43"/>
        <v>0</v>
      </c>
      <c r="X47" s="456">
        <f t="shared" si="43"/>
        <v>0</v>
      </c>
      <c r="Y47" s="456">
        <f t="shared" si="43"/>
        <v>0</v>
      </c>
      <c r="Z47" s="456">
        <f t="shared" si="43"/>
        <v>0</v>
      </c>
      <c r="AA47" s="456">
        <f t="shared" si="43"/>
        <v>0</v>
      </c>
      <c r="AB47" s="456">
        <f t="shared" si="43"/>
        <v>0</v>
      </c>
      <c r="AC47" s="456">
        <f t="shared" si="43"/>
        <v>0</v>
      </c>
      <c r="AD47" s="456">
        <f t="shared" si="43"/>
        <v>0</v>
      </c>
      <c r="AE47" s="456">
        <f t="shared" si="43"/>
        <v>0</v>
      </c>
      <c r="AF47" s="456">
        <f t="shared" si="43"/>
        <v>0</v>
      </c>
      <c r="AG47" s="456">
        <f t="shared" si="43"/>
        <v>0</v>
      </c>
      <c r="AH47" s="456">
        <f t="shared" si="43"/>
        <v>0</v>
      </c>
      <c r="AI47" s="456">
        <f t="shared" si="43"/>
        <v>0</v>
      </c>
      <c r="AJ47" s="456">
        <f t="shared" si="43"/>
        <v>0</v>
      </c>
      <c r="AK47" s="456">
        <f t="shared" si="43"/>
        <v>0</v>
      </c>
      <c r="AL47" s="456">
        <f t="shared" si="43"/>
        <v>0</v>
      </c>
      <c r="AM47" s="456">
        <f t="shared" si="43"/>
        <v>0</v>
      </c>
      <c r="AN47" s="456">
        <f t="shared" si="43"/>
        <v>0</v>
      </c>
      <c r="AO47" s="456">
        <f t="shared" si="43"/>
        <v>0</v>
      </c>
      <c r="AP47" s="456">
        <f t="shared" ref="AP47:BU47" si="44">IF(AP45=1,1,AO47/(1+AP46))</f>
        <v>0</v>
      </c>
      <c r="AQ47" s="456">
        <f t="shared" si="44"/>
        <v>0</v>
      </c>
      <c r="AR47" s="456">
        <f t="shared" si="44"/>
        <v>0</v>
      </c>
      <c r="AS47" s="456">
        <f t="shared" si="44"/>
        <v>0</v>
      </c>
      <c r="AT47" s="456">
        <f t="shared" si="44"/>
        <v>0</v>
      </c>
      <c r="AU47" s="456">
        <f t="shared" si="44"/>
        <v>0</v>
      </c>
      <c r="AV47" s="456">
        <f t="shared" si="44"/>
        <v>0</v>
      </c>
      <c r="AW47" s="456">
        <f t="shared" si="44"/>
        <v>0</v>
      </c>
      <c r="AX47" s="456">
        <f t="shared" si="44"/>
        <v>0</v>
      </c>
      <c r="AY47" s="456">
        <f t="shared" si="44"/>
        <v>0</v>
      </c>
      <c r="AZ47" s="456">
        <f t="shared" si="44"/>
        <v>0</v>
      </c>
      <c r="BA47" s="456">
        <f t="shared" si="44"/>
        <v>0</v>
      </c>
      <c r="BB47" s="456">
        <f t="shared" si="44"/>
        <v>0</v>
      </c>
      <c r="BC47" s="456">
        <f t="shared" si="44"/>
        <v>0</v>
      </c>
      <c r="BD47" s="456">
        <f t="shared" si="44"/>
        <v>0</v>
      </c>
      <c r="BE47" s="456">
        <f t="shared" si="44"/>
        <v>1</v>
      </c>
      <c r="BF47" s="456">
        <f t="shared" si="44"/>
        <v>0.99009900990099009</v>
      </c>
      <c r="BG47" s="456">
        <f t="shared" si="44"/>
        <v>0.98018821791980093</v>
      </c>
      <c r="BH47" s="456">
        <f t="shared" si="44"/>
        <v>0.97026990335220076</v>
      </c>
      <c r="BI47" s="456">
        <f t="shared" si="44"/>
        <v>0.96045195008466866</v>
      </c>
      <c r="BJ47" s="456">
        <f t="shared" si="44"/>
        <v>0.95094252483630559</v>
      </c>
      <c r="BK47" s="456">
        <f t="shared" si="44"/>
        <v>0.941423685351089</v>
      </c>
      <c r="BL47" s="456">
        <f t="shared" si="44"/>
        <v>0.93189762078308425</v>
      </c>
      <c r="BM47" s="456">
        <f t="shared" si="44"/>
        <v>0.92246794842144286</v>
      </c>
      <c r="BN47" s="456">
        <f t="shared" si="44"/>
        <v>0.91323413659586239</v>
      </c>
      <c r="BO47" s="456">
        <f t="shared" si="44"/>
        <v>0.90409275430236069</v>
      </c>
      <c r="BP47" s="456">
        <f t="shared" si="44"/>
        <v>0.89494443342732588</v>
      </c>
      <c r="BQ47" s="456">
        <f t="shared" si="44"/>
        <v>0.88588868245115859</v>
      </c>
      <c r="BR47" s="456">
        <f t="shared" si="44"/>
        <v>0.8771175073773847</v>
      </c>
      <c r="BS47" s="456">
        <f t="shared" si="44"/>
        <v>0.86833764892712151</v>
      </c>
      <c r="BT47" s="456">
        <f t="shared" si="44"/>
        <v>0.85955112630269404</v>
      </c>
      <c r="BU47" s="456">
        <f t="shared" si="44"/>
        <v>0.85085351261815301</v>
      </c>
      <c r="BV47" s="456">
        <f t="shared" ref="BV47:DA47" si="45">IF(BV45=1,1,BU47/(1+BV46))</f>
        <v>0.84242922041401291</v>
      </c>
      <c r="BW47" s="456">
        <f t="shared" si="45"/>
        <v>0.83399658824399026</v>
      </c>
      <c r="BX47" s="456">
        <f t="shared" si="45"/>
        <v>0.82555755545489584</v>
      </c>
      <c r="BY47" s="456">
        <f t="shared" si="45"/>
        <v>0.81720391543049531</v>
      </c>
      <c r="BZ47" s="456">
        <f t="shared" si="45"/>
        <v>0.80911278755494587</v>
      </c>
      <c r="CA47" s="456">
        <f t="shared" si="45"/>
        <v>0.80101364954290089</v>
      </c>
      <c r="CB47" s="456">
        <f t="shared" si="45"/>
        <v>0.79290836404378673</v>
      </c>
      <c r="CC47" s="456">
        <f t="shared" si="45"/>
        <v>0.78488509419204588</v>
      </c>
      <c r="CD47" s="456">
        <f t="shared" si="45"/>
        <v>0.77702847296539568</v>
      </c>
      <c r="CE47" s="456">
        <f t="shared" si="45"/>
        <v>0.76925049573078441</v>
      </c>
      <c r="CF47" s="456">
        <f t="shared" si="45"/>
        <v>0.76146661477970312</v>
      </c>
      <c r="CG47" s="456">
        <f t="shared" si="45"/>
        <v>0.75376149725223585</v>
      </c>
      <c r="CH47" s="456">
        <f t="shared" si="45"/>
        <v>0.74629851213092657</v>
      </c>
      <c r="CI47" s="456">
        <f t="shared" si="45"/>
        <v>0.73882813872822994</v>
      </c>
      <c r="CJ47" s="456">
        <f t="shared" si="45"/>
        <v>0.73135209508953691</v>
      </c>
      <c r="CK47" s="456">
        <f t="shared" si="45"/>
        <v>0.72395169993464947</v>
      </c>
      <c r="CL47" s="456">
        <f t="shared" si="45"/>
        <v>0.71678386132143512</v>
      </c>
      <c r="CM47" s="456">
        <f t="shared" si="45"/>
        <v>0.70960892661895458</v>
      </c>
      <c r="CN47" s="456">
        <f t="shared" si="45"/>
        <v>0.70242854592725379</v>
      </c>
      <c r="CO47" s="456">
        <f t="shared" si="45"/>
        <v>0.69532082196934497</v>
      </c>
      <c r="CP47" s="456">
        <f t="shared" si="45"/>
        <v>0.68843645739539105</v>
      </c>
      <c r="CQ47" s="456">
        <f t="shared" si="45"/>
        <v>0.68154527736866344</v>
      </c>
      <c r="CR47" s="456">
        <f t="shared" si="45"/>
        <v>0.67464886673096913</v>
      </c>
      <c r="CS47" s="456">
        <f t="shared" si="45"/>
        <v>0.66782223939493213</v>
      </c>
      <c r="CT47" s="456">
        <f t="shared" si="45"/>
        <v>0.66113740562692647</v>
      </c>
      <c r="CU47" s="456">
        <f t="shared" si="45"/>
        <v>0.65451948637579338</v>
      </c>
      <c r="CV47" s="456">
        <f t="shared" si="45"/>
        <v>0.64789654392676432</v>
      </c>
      <c r="CW47" s="456">
        <f t="shared" si="45"/>
        <v>0.64134061761338312</v>
      </c>
      <c r="CX47" s="456">
        <f t="shared" si="45"/>
        <v>0.63499071050830014</v>
      </c>
      <c r="CY47" s="456">
        <f t="shared" si="45"/>
        <v>0.62863451705804652</v>
      </c>
      <c r="CZ47" s="456">
        <f t="shared" si="45"/>
        <v>0.62227349906757801</v>
      </c>
      <c r="DA47" s="456">
        <f t="shared" si="45"/>
        <v>0.61597684685527965</v>
      </c>
      <c r="DB47" s="456">
        <f t="shared" ref="DB47:EG47" si="46">IF(DB45=1,1,DA47/(1+DB46))</f>
        <v>0.60987806619334617</v>
      </c>
      <c r="DC47" s="456">
        <f t="shared" si="46"/>
        <v>0.60377324779893471</v>
      </c>
      <c r="DD47" s="456">
        <f t="shared" si="46"/>
        <v>0.59766379566546557</v>
      </c>
      <c r="DE47" s="456">
        <f t="shared" si="46"/>
        <v>0.59161616376915871</v>
      </c>
      <c r="DF47" s="456">
        <f t="shared" si="46"/>
        <v>0.585758577989266</v>
      </c>
      <c r="DG47" s="456">
        <f t="shared" si="46"/>
        <v>0.57989519325744077</v>
      </c>
      <c r="DH47" s="456">
        <f t="shared" si="46"/>
        <v>0.57402735804190141</v>
      </c>
      <c r="DI47" s="456">
        <f t="shared" si="46"/>
        <v>0.5682188981936992</v>
      </c>
      <c r="DJ47" s="456">
        <f t="shared" si="46"/>
        <v>0.5625310839009231</v>
      </c>
      <c r="DK47" s="456">
        <f t="shared" si="46"/>
        <v>0.55690020405987328</v>
      </c>
      <c r="DL47" s="456">
        <f t="shared" si="46"/>
        <v>0.55126505021324901</v>
      </c>
      <c r="DM47" s="456">
        <f t="shared" si="46"/>
        <v>0.54568691728104279</v>
      </c>
      <c r="DN47" s="456">
        <f t="shared" si="46"/>
        <v>0.54028407651588395</v>
      </c>
      <c r="DO47" s="456">
        <f t="shared" si="46"/>
        <v>0.53487588699185518</v>
      </c>
      <c r="DP47" s="456">
        <f t="shared" si="46"/>
        <v>0.52946359249083774</v>
      </c>
      <c r="DQ47" s="456">
        <f t="shared" si="46"/>
        <v>0.52410606383826885</v>
      </c>
      <c r="DR47" s="456">
        <f t="shared" si="46"/>
        <v>0.51891689488937509</v>
      </c>
      <c r="DS47" s="456">
        <f t="shared" si="46"/>
        <v>0.5137225887145942</v>
      </c>
      <c r="DT47" s="456">
        <f t="shared" si="46"/>
        <v>0.50852433990665946</v>
      </c>
      <c r="DU47" s="456">
        <f t="shared" si="46"/>
        <v>0.50337869106466515</v>
      </c>
      <c r="DV47" s="456">
        <f t="shared" si="46"/>
        <v>0.49839474362838132</v>
      </c>
      <c r="DW47" s="456">
        <f t="shared" si="46"/>
        <v>0.49340586213347615</v>
      </c>
      <c r="DX47" s="456">
        <f t="shared" si="46"/>
        <v>0.48841319392886995</v>
      </c>
      <c r="DY47" s="456">
        <f t="shared" si="46"/>
        <v>0.48347104546412561</v>
      </c>
      <c r="DZ47" s="456">
        <f t="shared" si="46"/>
        <v>0.47863154869399738</v>
      </c>
      <c r="EA47" s="456">
        <f t="shared" si="46"/>
        <v>0.47384049480210932</v>
      </c>
      <c r="EB47" s="456">
        <f t="shared" si="46"/>
        <v>0.46904580435756538</v>
      </c>
      <c r="EC47" s="456">
        <f t="shared" si="46"/>
        <v>0.46429963035834676</v>
      </c>
      <c r="ED47" s="456">
        <f t="shared" si="46"/>
        <v>0.45970260431519483</v>
      </c>
      <c r="EE47" s="456">
        <f t="shared" si="46"/>
        <v>0.45510102726177021</v>
      </c>
      <c r="EF47" s="456">
        <f t="shared" si="46"/>
        <v>0.45049595747425564</v>
      </c>
      <c r="EG47" s="456">
        <f t="shared" si="46"/>
        <v>0.44593748540126499</v>
      </c>
      <c r="EH47" s="456">
        <f t="shared" ref="EH47:FM47" si="47">IF(EH45=1,1,EG47/(1+EH46))</f>
        <v>0.44152226277352968</v>
      </c>
      <c r="EI47" s="456">
        <f t="shared" si="47"/>
        <v>0.43710266911910317</v>
      </c>
      <c r="EJ47" s="456">
        <f t="shared" si="47"/>
        <v>0.43267972086140882</v>
      </c>
      <c r="EK47" s="456">
        <f t="shared" si="47"/>
        <v>0.42830152746949846</v>
      </c>
      <c r="EL47" s="456">
        <f t="shared" si="47"/>
        <v>0.42406091828663212</v>
      </c>
      <c r="EM47" s="456">
        <f t="shared" si="47"/>
        <v>0.41981611094265636</v>
      </c>
      <c r="EN47" s="456">
        <f t="shared" si="47"/>
        <v>0.41556808166343023</v>
      </c>
      <c r="EO47" s="456">
        <f t="shared" si="47"/>
        <v>0.4113630372823221</v>
      </c>
      <c r="EP47" s="456">
        <f t="shared" si="47"/>
        <v>0.4072453344561543</v>
      </c>
      <c r="EQ47" s="456">
        <f t="shared" si="47"/>
        <v>0.4031688494230985</v>
      </c>
      <c r="ER47" s="456">
        <f t="shared" si="47"/>
        <v>0.39908927021644158</v>
      </c>
      <c r="ES47" s="456">
        <f t="shared" si="47"/>
        <v>0.39505097139770945</v>
      </c>
      <c r="ET47" s="456">
        <f t="shared" si="47"/>
        <v>0.39113957564129648</v>
      </c>
      <c r="EU47" s="456">
        <f t="shared" si="47"/>
        <v>0.38722430764180704</v>
      </c>
      <c r="EV47" s="456">
        <f t="shared" si="47"/>
        <v>0.38330606783724852</v>
      </c>
      <c r="EW47" s="456">
        <f t="shared" si="47"/>
        <v>0.37942747586177267</v>
      </c>
      <c r="EX47" s="456">
        <f t="shared" si="47"/>
        <v>0.37567076817997291</v>
      </c>
      <c r="EY47" s="456">
        <f t="shared" si="47"/>
        <v>0.3719103413947592</v>
      </c>
      <c r="EZ47" s="456">
        <f t="shared" si="47"/>
        <v>0.36814706033357164</v>
      </c>
      <c r="FA47" s="456">
        <f t="shared" si="47"/>
        <v>0.36442185910714309</v>
      </c>
      <c r="FB47" s="456">
        <f t="shared" si="47"/>
        <v>0.3608137218882605</v>
      </c>
      <c r="FC47" s="456">
        <f t="shared" si="47"/>
        <v>0.35720201264925139</v>
      </c>
      <c r="FD47" s="456">
        <f t="shared" si="47"/>
        <v>0.35358756201531705</v>
      </c>
      <c r="FE47" s="456">
        <f t="shared" si="47"/>
        <v>0.35000968523293596</v>
      </c>
      <c r="FF47" s="456">
        <f t="shared" si="47"/>
        <v>0.34650612331937336</v>
      </c>
      <c r="FG47" s="456">
        <f t="shared" si="47"/>
        <v>0.34303763170986251</v>
      </c>
      <c r="FH47" s="456">
        <f t="shared" si="47"/>
        <v>0.3395665074118745</v>
      </c>
      <c r="FI47" s="456">
        <f t="shared" si="47"/>
        <v>0.33613050667695454</v>
      </c>
      <c r="FJ47" s="456">
        <f t="shared" si="47"/>
        <v>0.33280248185837086</v>
      </c>
      <c r="FK47" s="456">
        <f t="shared" si="47"/>
        <v>0.32947116232816387</v>
      </c>
      <c r="FL47" s="456">
        <f t="shared" si="47"/>
        <v>0.32613731422717501</v>
      </c>
      <c r="FM47" s="456">
        <f t="shared" si="47"/>
        <v>0.32283720062082877</v>
      </c>
      <c r="FN47" s="456">
        <f t="shared" ref="FN47:GJ47" si="48">IF(FN45=1,1,FM47/(1+FN46))</f>
        <v>0.31964079269388984</v>
      </c>
      <c r="FO47" s="456">
        <f t="shared" si="48"/>
        <v>0.31644122035474737</v>
      </c>
      <c r="FP47" s="456">
        <f t="shared" si="48"/>
        <v>0.31323921944486655</v>
      </c>
      <c r="FQ47" s="456">
        <f t="shared" si="48"/>
        <v>0.31006961889615037</v>
      </c>
      <c r="FR47" s="456">
        <f t="shared" si="48"/>
        <v>0.3069996226694558</v>
      </c>
      <c r="FS47" s="456">
        <f t="shared" si="48"/>
        <v>0.30392658717688947</v>
      </c>
      <c r="FT47" s="456">
        <f t="shared" si="48"/>
        <v>0.30085121915882157</v>
      </c>
      <c r="FU47" s="456">
        <f t="shared" si="48"/>
        <v>0.29780697013081769</v>
      </c>
      <c r="FV47" s="456">
        <f t="shared" si="48"/>
        <v>0.2948259521699878</v>
      </c>
      <c r="FW47" s="456">
        <f t="shared" si="48"/>
        <v>0.29187477390054889</v>
      </c>
      <c r="FX47" s="456">
        <f t="shared" si="48"/>
        <v>0.28892135559887155</v>
      </c>
      <c r="FY47" s="456">
        <f t="shared" si="48"/>
        <v>0.28599782230420634</v>
      </c>
      <c r="FZ47" s="456">
        <f t="shared" si="48"/>
        <v>0.28316616069723399</v>
      </c>
      <c r="GA47" s="456">
        <f t="shared" si="48"/>
        <v>0.28033169577330391</v>
      </c>
      <c r="GB47" s="456">
        <f t="shared" si="48"/>
        <v>0.27749507940604218</v>
      </c>
      <c r="GC47" s="456">
        <f t="shared" si="48"/>
        <v>0.27468716615204353</v>
      </c>
      <c r="GD47" s="456">
        <f t="shared" si="48"/>
        <v>0.27196749123964703</v>
      </c>
      <c r="GE47" s="456">
        <f t="shared" si="48"/>
        <v>0.26924512387601179</v>
      </c>
      <c r="GF47" s="456">
        <f t="shared" si="48"/>
        <v>0.26652069015443319</v>
      </c>
      <c r="GG47" s="456">
        <f t="shared" si="48"/>
        <v>0.26382382439396163</v>
      </c>
      <c r="GH47" s="456">
        <f t="shared" si="48"/>
        <v>0.26121170732075411</v>
      </c>
      <c r="GI47" s="456">
        <f t="shared" si="48"/>
        <v>0.25859700427750376</v>
      </c>
      <c r="GJ47" s="456">
        <f t="shared" si="48"/>
        <v>0.25598031659673715</v>
      </c>
    </row>
    <row r="48" spans="1:192" ht="12.75" outlineLevel="2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</row>
    <row r="49" spans="1:192" s="594" customFormat="1" ht="12.75" outlineLevel="2" x14ac:dyDescent="0.35">
      <c r="E49" s="594" t="str">
        <f>InpC!$E$126</f>
        <v>Include PWA revenue in CFADS for debt sizing</v>
      </c>
      <c r="F49" s="594">
        <f>InpC!$F$126</f>
        <v>1</v>
      </c>
      <c r="G49" s="594" t="str">
        <f>InpC!$G$126</f>
        <v>1 = include, 0 = exclude</v>
      </c>
    </row>
    <row r="50" spans="1:192" s="594" customFormat="1" ht="12.75" outlineLevel="2" x14ac:dyDescent="0.35">
      <c r="E50" s="594" t="str">
        <f>Ops!$E$101</f>
        <v>PWA revenue</v>
      </c>
      <c r="G50" s="594" t="str">
        <f>Ops!$G$101</f>
        <v>$ 000s</v>
      </c>
      <c r="H50" s="594">
        <f>Ops!$H$101</f>
        <v>147545.99833342555</v>
      </c>
      <c r="J50" s="594">
        <f>Ops!J$101</f>
        <v>0</v>
      </c>
      <c r="K50" s="594">
        <f>Ops!K$101</f>
        <v>0</v>
      </c>
      <c r="L50" s="594">
        <f>Ops!L$101</f>
        <v>0</v>
      </c>
      <c r="M50" s="594">
        <f>Ops!M$101</f>
        <v>0</v>
      </c>
      <c r="N50" s="594">
        <f>Ops!N$101</f>
        <v>0</v>
      </c>
      <c r="O50" s="594">
        <f>Ops!O$101</f>
        <v>0</v>
      </c>
      <c r="P50" s="594">
        <f>Ops!P$101</f>
        <v>0</v>
      </c>
      <c r="Q50" s="594">
        <f>Ops!Q$101</f>
        <v>0</v>
      </c>
      <c r="R50" s="594">
        <f>Ops!R$101</f>
        <v>0</v>
      </c>
      <c r="S50" s="594">
        <f>Ops!S$101</f>
        <v>0</v>
      </c>
      <c r="T50" s="594">
        <f>Ops!T$101</f>
        <v>0</v>
      </c>
      <c r="U50" s="594">
        <f>Ops!U$101</f>
        <v>0</v>
      </c>
      <c r="V50" s="594">
        <f>Ops!V$101</f>
        <v>0</v>
      </c>
      <c r="W50" s="594">
        <f>Ops!W$101</f>
        <v>0</v>
      </c>
      <c r="X50" s="594">
        <f>Ops!X$101</f>
        <v>0</v>
      </c>
      <c r="Y50" s="594">
        <f>Ops!Y$101</f>
        <v>0</v>
      </c>
      <c r="Z50" s="594">
        <f>Ops!Z$101</f>
        <v>0</v>
      </c>
      <c r="AA50" s="594">
        <f>Ops!AA$101</f>
        <v>0</v>
      </c>
      <c r="AB50" s="594">
        <f>Ops!AB$101</f>
        <v>0</v>
      </c>
      <c r="AC50" s="594">
        <f>Ops!AC$101</f>
        <v>0</v>
      </c>
      <c r="AD50" s="594">
        <f>Ops!AD$101</f>
        <v>0</v>
      </c>
      <c r="AE50" s="594">
        <f>Ops!AE$101</f>
        <v>0</v>
      </c>
      <c r="AF50" s="594">
        <f>Ops!AF$101</f>
        <v>0</v>
      </c>
      <c r="AG50" s="594">
        <f>Ops!AG$101</f>
        <v>0</v>
      </c>
      <c r="AH50" s="594">
        <f>Ops!AH$101</f>
        <v>0</v>
      </c>
      <c r="AI50" s="594">
        <f>Ops!AI$101</f>
        <v>0</v>
      </c>
      <c r="AJ50" s="594">
        <f>Ops!AJ$101</f>
        <v>0</v>
      </c>
      <c r="AK50" s="594">
        <f>Ops!AK$101</f>
        <v>0</v>
      </c>
      <c r="AL50" s="594">
        <f>Ops!AL$101</f>
        <v>0</v>
      </c>
      <c r="AM50" s="594">
        <f>Ops!AM$101</f>
        <v>0</v>
      </c>
      <c r="AN50" s="594">
        <f>Ops!AN$101</f>
        <v>0</v>
      </c>
      <c r="AO50" s="594">
        <f>Ops!AO$101</f>
        <v>0</v>
      </c>
      <c r="AP50" s="594">
        <f>Ops!AP$101</f>
        <v>0</v>
      </c>
      <c r="AQ50" s="594">
        <f>Ops!AQ$101</f>
        <v>0</v>
      </c>
      <c r="AR50" s="594">
        <f>Ops!AR$101</f>
        <v>0</v>
      </c>
      <c r="AS50" s="594">
        <f>Ops!AS$101</f>
        <v>0</v>
      </c>
      <c r="AT50" s="594">
        <f>Ops!AT$101</f>
        <v>0</v>
      </c>
      <c r="AU50" s="594">
        <f>Ops!AU$101</f>
        <v>0</v>
      </c>
      <c r="AV50" s="594">
        <f>Ops!AV$101</f>
        <v>0</v>
      </c>
      <c r="AW50" s="594">
        <f>Ops!AW$101</f>
        <v>0</v>
      </c>
      <c r="AX50" s="594">
        <f>Ops!AX$101</f>
        <v>0</v>
      </c>
      <c r="AY50" s="594">
        <f>Ops!AY$101</f>
        <v>0</v>
      </c>
      <c r="AZ50" s="594">
        <f>Ops!AZ$101</f>
        <v>0</v>
      </c>
      <c r="BA50" s="594">
        <f>Ops!BA$101</f>
        <v>0</v>
      </c>
      <c r="BB50" s="594">
        <f>Ops!BB$101</f>
        <v>0</v>
      </c>
      <c r="BC50" s="594">
        <f>Ops!BC$101</f>
        <v>0</v>
      </c>
      <c r="BD50" s="594">
        <f>Ops!BD$101</f>
        <v>0</v>
      </c>
      <c r="BE50" s="594">
        <f>Ops!BE$101</f>
        <v>0</v>
      </c>
      <c r="BF50" s="594">
        <f>Ops!BF$101</f>
        <v>2019.1699218749998</v>
      </c>
      <c r="BG50" s="594">
        <f>Ops!BG$101</f>
        <v>2069.6491699218745</v>
      </c>
      <c r="BH50" s="594">
        <f>Ops!BH$101</f>
        <v>2069.6491699218745</v>
      </c>
      <c r="BI50" s="594">
        <f>Ops!BI$101</f>
        <v>2069.6491699218745</v>
      </c>
      <c r="BJ50" s="594">
        <f>Ops!BJ$101</f>
        <v>2069.6491699218745</v>
      </c>
      <c r="BK50" s="594">
        <f>Ops!BK$101</f>
        <v>2121.3903991699212</v>
      </c>
      <c r="BL50" s="594">
        <f>Ops!BL$101</f>
        <v>2121.3903991699212</v>
      </c>
      <c r="BM50" s="594">
        <f>Ops!BM$101</f>
        <v>2121.3903991699212</v>
      </c>
      <c r="BN50" s="594">
        <f>Ops!BN$101</f>
        <v>2121.3903991699212</v>
      </c>
      <c r="BO50" s="594">
        <f>Ops!BO$101</f>
        <v>2174.4251591491688</v>
      </c>
      <c r="BP50" s="594">
        <f>Ops!BP$101</f>
        <v>2174.4251591491688</v>
      </c>
      <c r="BQ50" s="594">
        <f>Ops!BQ$101</f>
        <v>2174.4251591491688</v>
      </c>
      <c r="BR50" s="594">
        <f>Ops!BR$101</f>
        <v>2174.4251591491688</v>
      </c>
      <c r="BS50" s="594">
        <f>Ops!BS$101</f>
        <v>2228.7857881278983</v>
      </c>
      <c r="BT50" s="594">
        <f>Ops!BT$101</f>
        <v>2228.7857881278983</v>
      </c>
      <c r="BU50" s="594">
        <f>Ops!BU$101</f>
        <v>2228.7857881278983</v>
      </c>
      <c r="BV50" s="594">
        <f>Ops!BV$101</f>
        <v>2228.7857881278983</v>
      </c>
      <c r="BW50" s="594">
        <f>Ops!BW$101</f>
        <v>2284.5054328310957</v>
      </c>
      <c r="BX50" s="594">
        <f>Ops!BX$101</f>
        <v>2284.5054328310957</v>
      </c>
      <c r="BY50" s="594">
        <f>Ops!BY$101</f>
        <v>2284.5054328310957</v>
      </c>
      <c r="BZ50" s="594">
        <f>Ops!BZ$101</f>
        <v>2284.5054328310957</v>
      </c>
      <c r="CA50" s="594">
        <f>Ops!CA$101</f>
        <v>2341.6180686518728</v>
      </c>
      <c r="CB50" s="594">
        <f>Ops!CB$101</f>
        <v>2341.6180686518728</v>
      </c>
      <c r="CC50" s="594">
        <f>Ops!CC$101</f>
        <v>2341.6180686518728</v>
      </c>
      <c r="CD50" s="594">
        <f>Ops!CD$101</f>
        <v>2341.6180686518728</v>
      </c>
      <c r="CE50" s="594">
        <f>Ops!CE$101</f>
        <v>2400.1585203681693</v>
      </c>
      <c r="CF50" s="594">
        <f>Ops!CF$101</f>
        <v>2400.1585203681693</v>
      </c>
      <c r="CG50" s="594">
        <f>Ops!CG$101</f>
        <v>2400.1585203681693</v>
      </c>
      <c r="CH50" s="594">
        <f>Ops!CH$101</f>
        <v>2400.1585203681693</v>
      </c>
      <c r="CI50" s="594">
        <f>Ops!CI$101</f>
        <v>2460.162483377374</v>
      </c>
      <c r="CJ50" s="594">
        <f>Ops!CJ$101</f>
        <v>2460.162483377374</v>
      </c>
      <c r="CK50" s="594">
        <f>Ops!CK$101</f>
        <v>2460.162483377374</v>
      </c>
      <c r="CL50" s="594">
        <f>Ops!CL$101</f>
        <v>2460.162483377374</v>
      </c>
      <c r="CM50" s="594">
        <f>Ops!CM$101</f>
        <v>2521.6665454618078</v>
      </c>
      <c r="CN50" s="594">
        <f>Ops!CN$101</f>
        <v>2521.6665454618078</v>
      </c>
      <c r="CO50" s="594">
        <f>Ops!CO$101</f>
        <v>2521.6665454618078</v>
      </c>
      <c r="CP50" s="594">
        <f>Ops!CP$101</f>
        <v>2521.6665454618078</v>
      </c>
      <c r="CQ50" s="594">
        <f>Ops!CQ$101</f>
        <v>2584.7082090983531</v>
      </c>
      <c r="CR50" s="594">
        <f>Ops!CR$101</f>
        <v>2584.7082090983531</v>
      </c>
      <c r="CS50" s="594">
        <f>Ops!CS$101</f>
        <v>2584.7082090983531</v>
      </c>
      <c r="CT50" s="594">
        <f>Ops!CT$101</f>
        <v>2584.7082090983531</v>
      </c>
      <c r="CU50" s="594">
        <f>Ops!CU$101</f>
        <v>2649.3259143258115</v>
      </c>
      <c r="CV50" s="594">
        <f>Ops!CV$101</f>
        <v>2649.3259143258115</v>
      </c>
      <c r="CW50" s="594">
        <f>Ops!CW$101</f>
        <v>2649.3259143258115</v>
      </c>
      <c r="CX50" s="594">
        <f>Ops!CX$101</f>
        <v>2649.3259143258115</v>
      </c>
      <c r="CY50" s="594">
        <f>Ops!CY$101</f>
        <v>2715.5590621839569</v>
      </c>
      <c r="CZ50" s="594">
        <f>Ops!CZ$101</f>
        <v>2715.5590621839569</v>
      </c>
      <c r="DA50" s="594">
        <f>Ops!DA$101</f>
        <v>2715.5590621839569</v>
      </c>
      <c r="DB50" s="594">
        <f>Ops!DB$101</f>
        <v>2715.5590621839569</v>
      </c>
      <c r="DC50" s="594">
        <f>Ops!DC$101</f>
        <v>2783.4480387385556</v>
      </c>
      <c r="DD50" s="594">
        <f>Ops!DD$101</f>
        <v>2783.4480387385556</v>
      </c>
      <c r="DE50" s="594">
        <f>Ops!DE$101</f>
        <v>2783.4480387385556</v>
      </c>
      <c r="DF50" s="594">
        <f>Ops!DF$101</f>
        <v>2783.4480387385556</v>
      </c>
      <c r="DG50" s="594">
        <f>Ops!DG$101</f>
        <v>2853.034239707019</v>
      </c>
      <c r="DH50" s="594">
        <f>Ops!DH$101</f>
        <v>2853.034239707019</v>
      </c>
      <c r="DI50" s="594">
        <f>Ops!DI$101</f>
        <v>2853.034239707019</v>
      </c>
      <c r="DJ50" s="594">
        <f>Ops!DJ$101</f>
        <v>2853.034239707019</v>
      </c>
      <c r="DK50" s="594">
        <f>Ops!DK$101</f>
        <v>2924.3600956996947</v>
      </c>
      <c r="DL50" s="594">
        <f>Ops!DL$101</f>
        <v>2924.3600956996947</v>
      </c>
      <c r="DM50" s="594">
        <f>Ops!DM$101</f>
        <v>2924.3600956996947</v>
      </c>
      <c r="DN50" s="594">
        <f>Ops!DN$101</f>
        <v>0</v>
      </c>
      <c r="DO50" s="594">
        <f>Ops!DO$101</f>
        <v>0</v>
      </c>
      <c r="DP50" s="594">
        <f>Ops!DP$101</f>
        <v>0</v>
      </c>
      <c r="DQ50" s="594">
        <f>Ops!DQ$101</f>
        <v>0</v>
      </c>
      <c r="DR50" s="594">
        <f>Ops!DR$101</f>
        <v>0</v>
      </c>
      <c r="DS50" s="594">
        <f>Ops!DS$101</f>
        <v>0</v>
      </c>
      <c r="DT50" s="594">
        <f>Ops!DT$101</f>
        <v>0</v>
      </c>
      <c r="DU50" s="594">
        <f>Ops!DU$101</f>
        <v>0</v>
      </c>
      <c r="DV50" s="594">
        <f>Ops!DV$101</f>
        <v>0</v>
      </c>
      <c r="DW50" s="594">
        <f>Ops!DW$101</f>
        <v>0</v>
      </c>
      <c r="DX50" s="594">
        <f>Ops!DX$101</f>
        <v>0</v>
      </c>
      <c r="DY50" s="594">
        <f>Ops!DY$101</f>
        <v>0</v>
      </c>
      <c r="DZ50" s="594">
        <f>Ops!DZ$101</f>
        <v>0</v>
      </c>
      <c r="EA50" s="594">
        <f>Ops!EA$101</f>
        <v>0</v>
      </c>
      <c r="EB50" s="594">
        <f>Ops!EB$101</f>
        <v>0</v>
      </c>
      <c r="EC50" s="594">
        <f>Ops!EC$101</f>
        <v>0</v>
      </c>
      <c r="ED50" s="594">
        <f>Ops!ED$101</f>
        <v>0</v>
      </c>
      <c r="EE50" s="594">
        <f>Ops!EE$101</f>
        <v>0</v>
      </c>
      <c r="EF50" s="594">
        <f>Ops!EF$101</f>
        <v>0</v>
      </c>
      <c r="EG50" s="594">
        <f>Ops!EG$101</f>
        <v>0</v>
      </c>
      <c r="EH50" s="594">
        <f>Ops!EH$101</f>
        <v>0</v>
      </c>
      <c r="EI50" s="594">
        <f>Ops!EI$101</f>
        <v>0</v>
      </c>
      <c r="EJ50" s="594">
        <f>Ops!EJ$101</f>
        <v>0</v>
      </c>
      <c r="EK50" s="594">
        <f>Ops!EK$101</f>
        <v>0</v>
      </c>
      <c r="EL50" s="594">
        <f>Ops!EL$101</f>
        <v>0</v>
      </c>
      <c r="EM50" s="594">
        <f>Ops!EM$101</f>
        <v>0</v>
      </c>
      <c r="EN50" s="594">
        <f>Ops!EN$101</f>
        <v>0</v>
      </c>
      <c r="EO50" s="594">
        <f>Ops!EO$101</f>
        <v>0</v>
      </c>
      <c r="EP50" s="594">
        <f>Ops!EP$101</f>
        <v>0</v>
      </c>
      <c r="EQ50" s="594">
        <f>Ops!EQ$101</f>
        <v>0</v>
      </c>
      <c r="ER50" s="594">
        <f>Ops!ER$101</f>
        <v>0</v>
      </c>
      <c r="ES50" s="594">
        <f>Ops!ES$101</f>
        <v>0</v>
      </c>
      <c r="ET50" s="594">
        <f>Ops!ET$101</f>
        <v>0</v>
      </c>
      <c r="EU50" s="594">
        <f>Ops!EU$101</f>
        <v>0</v>
      </c>
      <c r="EV50" s="594">
        <f>Ops!EV$101</f>
        <v>0</v>
      </c>
      <c r="EW50" s="594">
        <f>Ops!EW$101</f>
        <v>0</v>
      </c>
      <c r="EX50" s="594">
        <f>Ops!EX$101</f>
        <v>0</v>
      </c>
      <c r="EY50" s="594">
        <f>Ops!EY$101</f>
        <v>0</v>
      </c>
      <c r="EZ50" s="594">
        <f>Ops!EZ$101</f>
        <v>0</v>
      </c>
      <c r="FA50" s="594">
        <f>Ops!FA$101</f>
        <v>0</v>
      </c>
      <c r="FB50" s="594">
        <f>Ops!FB$101</f>
        <v>0</v>
      </c>
      <c r="FC50" s="594">
        <f>Ops!FC$101</f>
        <v>0</v>
      </c>
      <c r="FD50" s="594">
        <f>Ops!FD$101</f>
        <v>0</v>
      </c>
      <c r="FE50" s="594">
        <f>Ops!FE$101</f>
        <v>0</v>
      </c>
      <c r="FF50" s="594">
        <f>Ops!FF$101</f>
        <v>0</v>
      </c>
      <c r="FG50" s="594">
        <f>Ops!FG$101</f>
        <v>0</v>
      </c>
      <c r="FH50" s="594">
        <f>Ops!FH$101</f>
        <v>0</v>
      </c>
      <c r="FI50" s="594">
        <f>Ops!FI$101</f>
        <v>0</v>
      </c>
      <c r="FJ50" s="594">
        <f>Ops!FJ$101</f>
        <v>0</v>
      </c>
      <c r="FK50" s="594">
        <f>Ops!FK$101</f>
        <v>0</v>
      </c>
      <c r="FL50" s="594">
        <f>Ops!FL$101</f>
        <v>0</v>
      </c>
      <c r="FM50" s="594">
        <f>Ops!FM$101</f>
        <v>0</v>
      </c>
      <c r="FN50" s="594">
        <f>Ops!FN$101</f>
        <v>0</v>
      </c>
      <c r="FO50" s="594">
        <f>Ops!FO$101</f>
        <v>0</v>
      </c>
      <c r="FP50" s="594">
        <f>Ops!FP$101</f>
        <v>0</v>
      </c>
      <c r="FQ50" s="594">
        <f>Ops!FQ$101</f>
        <v>0</v>
      </c>
      <c r="FR50" s="594">
        <f>Ops!FR$101</f>
        <v>0</v>
      </c>
      <c r="FS50" s="594">
        <f>Ops!FS$101</f>
        <v>0</v>
      </c>
      <c r="FT50" s="594">
        <f>Ops!FT$101</f>
        <v>0</v>
      </c>
      <c r="FU50" s="594">
        <f>Ops!FU$101</f>
        <v>0</v>
      </c>
      <c r="FV50" s="594">
        <f>Ops!FV$101</f>
        <v>0</v>
      </c>
      <c r="FW50" s="594">
        <f>Ops!FW$101</f>
        <v>0</v>
      </c>
      <c r="FX50" s="594">
        <f>Ops!FX$101</f>
        <v>0</v>
      </c>
      <c r="FY50" s="594">
        <f>Ops!FY$101</f>
        <v>0</v>
      </c>
      <c r="FZ50" s="594">
        <f>Ops!FZ$101</f>
        <v>0</v>
      </c>
      <c r="GA50" s="594">
        <f>Ops!GA$101</f>
        <v>0</v>
      </c>
      <c r="GB50" s="594">
        <f>Ops!GB$101</f>
        <v>0</v>
      </c>
      <c r="GC50" s="594">
        <f>Ops!GC$101</f>
        <v>0</v>
      </c>
      <c r="GD50" s="594">
        <f>Ops!GD$101</f>
        <v>0</v>
      </c>
      <c r="GE50" s="594">
        <f>Ops!GE$101</f>
        <v>0</v>
      </c>
      <c r="GF50" s="594">
        <f>Ops!GF$101</f>
        <v>0</v>
      </c>
      <c r="GG50" s="594">
        <f>Ops!GG$101</f>
        <v>0</v>
      </c>
      <c r="GH50" s="594">
        <f>Ops!GH$101</f>
        <v>0</v>
      </c>
      <c r="GI50" s="594">
        <f>Ops!GI$101</f>
        <v>0</v>
      </c>
      <c r="GJ50" s="594">
        <f>Ops!GJ$101</f>
        <v>0</v>
      </c>
    </row>
    <row r="51" spans="1:192" s="523" customFormat="1" ht="12.75" outlineLevel="2" x14ac:dyDescent="0.35">
      <c r="E51" s="602" t="s">
        <v>2564</v>
      </c>
      <c r="F51" s="602"/>
      <c r="G51" s="602" t="s">
        <v>101</v>
      </c>
      <c r="H51" s="602">
        <f>SUM(J51:GJ51)</f>
        <v>0</v>
      </c>
      <c r="I51" s="602"/>
      <c r="J51" s="602">
        <f t="shared" ref="J51:AO51" si="49">J50*(1-$F49)</f>
        <v>0</v>
      </c>
      <c r="K51" s="602">
        <f t="shared" si="49"/>
        <v>0</v>
      </c>
      <c r="L51" s="602">
        <f t="shared" si="49"/>
        <v>0</v>
      </c>
      <c r="M51" s="602">
        <f t="shared" si="49"/>
        <v>0</v>
      </c>
      <c r="N51" s="602">
        <f t="shared" si="49"/>
        <v>0</v>
      </c>
      <c r="O51" s="602">
        <f t="shared" si="49"/>
        <v>0</v>
      </c>
      <c r="P51" s="602">
        <f t="shared" si="49"/>
        <v>0</v>
      </c>
      <c r="Q51" s="602">
        <f t="shared" si="49"/>
        <v>0</v>
      </c>
      <c r="R51" s="602">
        <f t="shared" si="49"/>
        <v>0</v>
      </c>
      <c r="S51" s="602">
        <f t="shared" si="49"/>
        <v>0</v>
      </c>
      <c r="T51" s="602">
        <f t="shared" si="49"/>
        <v>0</v>
      </c>
      <c r="U51" s="602">
        <f t="shared" si="49"/>
        <v>0</v>
      </c>
      <c r="V51" s="602">
        <f t="shared" si="49"/>
        <v>0</v>
      </c>
      <c r="W51" s="602">
        <f t="shared" si="49"/>
        <v>0</v>
      </c>
      <c r="X51" s="602">
        <f t="shared" si="49"/>
        <v>0</v>
      </c>
      <c r="Y51" s="602">
        <f t="shared" si="49"/>
        <v>0</v>
      </c>
      <c r="Z51" s="602">
        <f t="shared" si="49"/>
        <v>0</v>
      </c>
      <c r="AA51" s="602">
        <f t="shared" si="49"/>
        <v>0</v>
      </c>
      <c r="AB51" s="602">
        <f t="shared" si="49"/>
        <v>0</v>
      </c>
      <c r="AC51" s="602">
        <f t="shared" si="49"/>
        <v>0</v>
      </c>
      <c r="AD51" s="602">
        <f t="shared" si="49"/>
        <v>0</v>
      </c>
      <c r="AE51" s="602">
        <f t="shared" si="49"/>
        <v>0</v>
      </c>
      <c r="AF51" s="602">
        <f t="shared" si="49"/>
        <v>0</v>
      </c>
      <c r="AG51" s="602">
        <f t="shared" si="49"/>
        <v>0</v>
      </c>
      <c r="AH51" s="602">
        <f t="shared" si="49"/>
        <v>0</v>
      </c>
      <c r="AI51" s="602">
        <f t="shared" si="49"/>
        <v>0</v>
      </c>
      <c r="AJ51" s="602">
        <f t="shared" si="49"/>
        <v>0</v>
      </c>
      <c r="AK51" s="602">
        <f t="shared" si="49"/>
        <v>0</v>
      </c>
      <c r="AL51" s="602">
        <f t="shared" si="49"/>
        <v>0</v>
      </c>
      <c r="AM51" s="602">
        <f t="shared" si="49"/>
        <v>0</v>
      </c>
      <c r="AN51" s="602">
        <f t="shared" si="49"/>
        <v>0</v>
      </c>
      <c r="AO51" s="602">
        <f t="shared" si="49"/>
        <v>0</v>
      </c>
      <c r="AP51" s="602">
        <f t="shared" ref="AP51:BU51" si="50">AP50*(1-$F49)</f>
        <v>0</v>
      </c>
      <c r="AQ51" s="602">
        <f t="shared" si="50"/>
        <v>0</v>
      </c>
      <c r="AR51" s="602">
        <f t="shared" si="50"/>
        <v>0</v>
      </c>
      <c r="AS51" s="602">
        <f t="shared" si="50"/>
        <v>0</v>
      </c>
      <c r="AT51" s="602">
        <f t="shared" si="50"/>
        <v>0</v>
      </c>
      <c r="AU51" s="602">
        <f t="shared" si="50"/>
        <v>0</v>
      </c>
      <c r="AV51" s="602">
        <f t="shared" si="50"/>
        <v>0</v>
      </c>
      <c r="AW51" s="602">
        <f t="shared" si="50"/>
        <v>0</v>
      </c>
      <c r="AX51" s="602">
        <f t="shared" si="50"/>
        <v>0</v>
      </c>
      <c r="AY51" s="602">
        <f t="shared" si="50"/>
        <v>0</v>
      </c>
      <c r="AZ51" s="602">
        <f t="shared" si="50"/>
        <v>0</v>
      </c>
      <c r="BA51" s="602">
        <f t="shared" si="50"/>
        <v>0</v>
      </c>
      <c r="BB51" s="602">
        <f t="shared" si="50"/>
        <v>0</v>
      </c>
      <c r="BC51" s="602">
        <f t="shared" si="50"/>
        <v>0</v>
      </c>
      <c r="BD51" s="602">
        <f t="shared" si="50"/>
        <v>0</v>
      </c>
      <c r="BE51" s="602">
        <f t="shared" si="50"/>
        <v>0</v>
      </c>
      <c r="BF51" s="602">
        <f t="shared" si="50"/>
        <v>0</v>
      </c>
      <c r="BG51" s="602">
        <f t="shared" si="50"/>
        <v>0</v>
      </c>
      <c r="BH51" s="602">
        <f t="shared" si="50"/>
        <v>0</v>
      </c>
      <c r="BI51" s="602">
        <f t="shared" si="50"/>
        <v>0</v>
      </c>
      <c r="BJ51" s="602">
        <f t="shared" si="50"/>
        <v>0</v>
      </c>
      <c r="BK51" s="602">
        <f t="shared" si="50"/>
        <v>0</v>
      </c>
      <c r="BL51" s="602">
        <f t="shared" si="50"/>
        <v>0</v>
      </c>
      <c r="BM51" s="602">
        <f t="shared" si="50"/>
        <v>0</v>
      </c>
      <c r="BN51" s="602">
        <f t="shared" si="50"/>
        <v>0</v>
      </c>
      <c r="BO51" s="602">
        <f t="shared" si="50"/>
        <v>0</v>
      </c>
      <c r="BP51" s="602">
        <f t="shared" si="50"/>
        <v>0</v>
      </c>
      <c r="BQ51" s="602">
        <f t="shared" si="50"/>
        <v>0</v>
      </c>
      <c r="BR51" s="602">
        <f t="shared" si="50"/>
        <v>0</v>
      </c>
      <c r="BS51" s="602">
        <f t="shared" si="50"/>
        <v>0</v>
      </c>
      <c r="BT51" s="602">
        <f t="shared" si="50"/>
        <v>0</v>
      </c>
      <c r="BU51" s="602">
        <f t="shared" si="50"/>
        <v>0</v>
      </c>
      <c r="BV51" s="602">
        <f t="shared" ref="BV51:DA51" si="51">BV50*(1-$F49)</f>
        <v>0</v>
      </c>
      <c r="BW51" s="602">
        <f t="shared" si="51"/>
        <v>0</v>
      </c>
      <c r="BX51" s="602">
        <f t="shared" si="51"/>
        <v>0</v>
      </c>
      <c r="BY51" s="602">
        <f t="shared" si="51"/>
        <v>0</v>
      </c>
      <c r="BZ51" s="602">
        <f t="shared" si="51"/>
        <v>0</v>
      </c>
      <c r="CA51" s="602">
        <f t="shared" si="51"/>
        <v>0</v>
      </c>
      <c r="CB51" s="602">
        <f t="shared" si="51"/>
        <v>0</v>
      </c>
      <c r="CC51" s="602">
        <f t="shared" si="51"/>
        <v>0</v>
      </c>
      <c r="CD51" s="602">
        <f t="shared" si="51"/>
        <v>0</v>
      </c>
      <c r="CE51" s="602">
        <f t="shared" si="51"/>
        <v>0</v>
      </c>
      <c r="CF51" s="602">
        <f t="shared" si="51"/>
        <v>0</v>
      </c>
      <c r="CG51" s="602">
        <f t="shared" si="51"/>
        <v>0</v>
      </c>
      <c r="CH51" s="602">
        <f t="shared" si="51"/>
        <v>0</v>
      </c>
      <c r="CI51" s="602">
        <f t="shared" si="51"/>
        <v>0</v>
      </c>
      <c r="CJ51" s="602">
        <f t="shared" si="51"/>
        <v>0</v>
      </c>
      <c r="CK51" s="602">
        <f t="shared" si="51"/>
        <v>0</v>
      </c>
      <c r="CL51" s="602">
        <f t="shared" si="51"/>
        <v>0</v>
      </c>
      <c r="CM51" s="602">
        <f t="shared" si="51"/>
        <v>0</v>
      </c>
      <c r="CN51" s="602">
        <f t="shared" si="51"/>
        <v>0</v>
      </c>
      <c r="CO51" s="602">
        <f t="shared" si="51"/>
        <v>0</v>
      </c>
      <c r="CP51" s="602">
        <f t="shared" si="51"/>
        <v>0</v>
      </c>
      <c r="CQ51" s="602">
        <f t="shared" si="51"/>
        <v>0</v>
      </c>
      <c r="CR51" s="602">
        <f t="shared" si="51"/>
        <v>0</v>
      </c>
      <c r="CS51" s="602">
        <f t="shared" si="51"/>
        <v>0</v>
      </c>
      <c r="CT51" s="602">
        <f t="shared" si="51"/>
        <v>0</v>
      </c>
      <c r="CU51" s="602">
        <f t="shared" si="51"/>
        <v>0</v>
      </c>
      <c r="CV51" s="602">
        <f t="shared" si="51"/>
        <v>0</v>
      </c>
      <c r="CW51" s="602">
        <f t="shared" si="51"/>
        <v>0</v>
      </c>
      <c r="CX51" s="602">
        <f t="shared" si="51"/>
        <v>0</v>
      </c>
      <c r="CY51" s="602">
        <f t="shared" si="51"/>
        <v>0</v>
      </c>
      <c r="CZ51" s="602">
        <f t="shared" si="51"/>
        <v>0</v>
      </c>
      <c r="DA51" s="602">
        <f t="shared" si="51"/>
        <v>0</v>
      </c>
      <c r="DB51" s="602">
        <f t="shared" ref="DB51:EG51" si="52">DB50*(1-$F49)</f>
        <v>0</v>
      </c>
      <c r="DC51" s="602">
        <f t="shared" si="52"/>
        <v>0</v>
      </c>
      <c r="DD51" s="602">
        <f t="shared" si="52"/>
        <v>0</v>
      </c>
      <c r="DE51" s="602">
        <f t="shared" si="52"/>
        <v>0</v>
      </c>
      <c r="DF51" s="602">
        <f t="shared" si="52"/>
        <v>0</v>
      </c>
      <c r="DG51" s="602">
        <f t="shared" si="52"/>
        <v>0</v>
      </c>
      <c r="DH51" s="602">
        <f t="shared" si="52"/>
        <v>0</v>
      </c>
      <c r="DI51" s="602">
        <f t="shared" si="52"/>
        <v>0</v>
      </c>
      <c r="DJ51" s="602">
        <f t="shared" si="52"/>
        <v>0</v>
      </c>
      <c r="DK51" s="602">
        <f t="shared" si="52"/>
        <v>0</v>
      </c>
      <c r="DL51" s="602">
        <f t="shared" si="52"/>
        <v>0</v>
      </c>
      <c r="DM51" s="602">
        <f t="shared" si="52"/>
        <v>0</v>
      </c>
      <c r="DN51" s="602">
        <f t="shared" si="52"/>
        <v>0</v>
      </c>
      <c r="DO51" s="602">
        <f t="shared" si="52"/>
        <v>0</v>
      </c>
      <c r="DP51" s="602">
        <f t="shared" si="52"/>
        <v>0</v>
      </c>
      <c r="DQ51" s="602">
        <f t="shared" si="52"/>
        <v>0</v>
      </c>
      <c r="DR51" s="602">
        <f t="shared" si="52"/>
        <v>0</v>
      </c>
      <c r="DS51" s="602">
        <f t="shared" si="52"/>
        <v>0</v>
      </c>
      <c r="DT51" s="602">
        <f t="shared" si="52"/>
        <v>0</v>
      </c>
      <c r="DU51" s="602">
        <f t="shared" si="52"/>
        <v>0</v>
      </c>
      <c r="DV51" s="602">
        <f t="shared" si="52"/>
        <v>0</v>
      </c>
      <c r="DW51" s="602">
        <f t="shared" si="52"/>
        <v>0</v>
      </c>
      <c r="DX51" s="602">
        <f t="shared" si="52"/>
        <v>0</v>
      </c>
      <c r="DY51" s="602">
        <f t="shared" si="52"/>
        <v>0</v>
      </c>
      <c r="DZ51" s="602">
        <f t="shared" si="52"/>
        <v>0</v>
      </c>
      <c r="EA51" s="602">
        <f t="shared" si="52"/>
        <v>0</v>
      </c>
      <c r="EB51" s="602">
        <f t="shared" si="52"/>
        <v>0</v>
      </c>
      <c r="EC51" s="602">
        <f t="shared" si="52"/>
        <v>0</v>
      </c>
      <c r="ED51" s="602">
        <f t="shared" si="52"/>
        <v>0</v>
      </c>
      <c r="EE51" s="602">
        <f t="shared" si="52"/>
        <v>0</v>
      </c>
      <c r="EF51" s="602">
        <f t="shared" si="52"/>
        <v>0</v>
      </c>
      <c r="EG51" s="602">
        <f t="shared" si="52"/>
        <v>0</v>
      </c>
      <c r="EH51" s="602">
        <f t="shared" ref="EH51:FM51" si="53">EH50*(1-$F49)</f>
        <v>0</v>
      </c>
      <c r="EI51" s="602">
        <f t="shared" si="53"/>
        <v>0</v>
      </c>
      <c r="EJ51" s="602">
        <f t="shared" si="53"/>
        <v>0</v>
      </c>
      <c r="EK51" s="602">
        <f t="shared" si="53"/>
        <v>0</v>
      </c>
      <c r="EL51" s="602">
        <f t="shared" si="53"/>
        <v>0</v>
      </c>
      <c r="EM51" s="602">
        <f t="shared" si="53"/>
        <v>0</v>
      </c>
      <c r="EN51" s="602">
        <f t="shared" si="53"/>
        <v>0</v>
      </c>
      <c r="EO51" s="602">
        <f t="shared" si="53"/>
        <v>0</v>
      </c>
      <c r="EP51" s="602">
        <f t="shared" si="53"/>
        <v>0</v>
      </c>
      <c r="EQ51" s="602">
        <f t="shared" si="53"/>
        <v>0</v>
      </c>
      <c r="ER51" s="602">
        <f t="shared" si="53"/>
        <v>0</v>
      </c>
      <c r="ES51" s="602">
        <f t="shared" si="53"/>
        <v>0</v>
      </c>
      <c r="ET51" s="602">
        <f t="shared" si="53"/>
        <v>0</v>
      </c>
      <c r="EU51" s="602">
        <f t="shared" si="53"/>
        <v>0</v>
      </c>
      <c r="EV51" s="602">
        <f t="shared" si="53"/>
        <v>0</v>
      </c>
      <c r="EW51" s="602">
        <f t="shared" si="53"/>
        <v>0</v>
      </c>
      <c r="EX51" s="602">
        <f t="shared" si="53"/>
        <v>0</v>
      </c>
      <c r="EY51" s="602">
        <f t="shared" si="53"/>
        <v>0</v>
      </c>
      <c r="EZ51" s="602">
        <f t="shared" si="53"/>
        <v>0</v>
      </c>
      <c r="FA51" s="602">
        <f t="shared" si="53"/>
        <v>0</v>
      </c>
      <c r="FB51" s="602">
        <f t="shared" si="53"/>
        <v>0</v>
      </c>
      <c r="FC51" s="602">
        <f t="shared" si="53"/>
        <v>0</v>
      </c>
      <c r="FD51" s="602">
        <f t="shared" si="53"/>
        <v>0</v>
      </c>
      <c r="FE51" s="602">
        <f t="shared" si="53"/>
        <v>0</v>
      </c>
      <c r="FF51" s="602">
        <f t="shared" si="53"/>
        <v>0</v>
      </c>
      <c r="FG51" s="602">
        <f t="shared" si="53"/>
        <v>0</v>
      </c>
      <c r="FH51" s="602">
        <f t="shared" si="53"/>
        <v>0</v>
      </c>
      <c r="FI51" s="602">
        <f t="shared" si="53"/>
        <v>0</v>
      </c>
      <c r="FJ51" s="602">
        <f t="shared" si="53"/>
        <v>0</v>
      </c>
      <c r="FK51" s="602">
        <f t="shared" si="53"/>
        <v>0</v>
      </c>
      <c r="FL51" s="602">
        <f t="shared" si="53"/>
        <v>0</v>
      </c>
      <c r="FM51" s="602">
        <f t="shared" si="53"/>
        <v>0</v>
      </c>
      <c r="FN51" s="602">
        <f t="shared" ref="FN51:GS51" si="54">FN50*(1-$F49)</f>
        <v>0</v>
      </c>
      <c r="FO51" s="602">
        <f t="shared" si="54"/>
        <v>0</v>
      </c>
      <c r="FP51" s="602">
        <f t="shared" si="54"/>
        <v>0</v>
      </c>
      <c r="FQ51" s="602">
        <f t="shared" si="54"/>
        <v>0</v>
      </c>
      <c r="FR51" s="602">
        <f t="shared" si="54"/>
        <v>0</v>
      </c>
      <c r="FS51" s="602">
        <f t="shared" si="54"/>
        <v>0</v>
      </c>
      <c r="FT51" s="602">
        <f t="shared" si="54"/>
        <v>0</v>
      </c>
      <c r="FU51" s="602">
        <f t="shared" si="54"/>
        <v>0</v>
      </c>
      <c r="FV51" s="602">
        <f t="shared" si="54"/>
        <v>0</v>
      </c>
      <c r="FW51" s="602">
        <f t="shared" si="54"/>
        <v>0</v>
      </c>
      <c r="FX51" s="602">
        <f t="shared" si="54"/>
        <v>0</v>
      </c>
      <c r="FY51" s="602">
        <f t="shared" si="54"/>
        <v>0</v>
      </c>
      <c r="FZ51" s="602">
        <f t="shared" si="54"/>
        <v>0</v>
      </c>
      <c r="GA51" s="602">
        <f t="shared" si="54"/>
        <v>0</v>
      </c>
      <c r="GB51" s="602">
        <f t="shared" si="54"/>
        <v>0</v>
      </c>
      <c r="GC51" s="602">
        <f t="shared" si="54"/>
        <v>0</v>
      </c>
      <c r="GD51" s="602">
        <f t="shared" si="54"/>
        <v>0</v>
      </c>
      <c r="GE51" s="602">
        <f t="shared" si="54"/>
        <v>0</v>
      </c>
      <c r="GF51" s="602">
        <f t="shared" si="54"/>
        <v>0</v>
      </c>
      <c r="GG51" s="602">
        <f t="shared" si="54"/>
        <v>0</v>
      </c>
      <c r="GH51" s="602">
        <f t="shared" si="54"/>
        <v>0</v>
      </c>
      <c r="GI51" s="602">
        <f t="shared" si="54"/>
        <v>0</v>
      </c>
      <c r="GJ51" s="602">
        <f t="shared" si="54"/>
        <v>0</v>
      </c>
    </row>
    <row r="52" spans="1:192" ht="12.75" outlineLevel="2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</row>
    <row r="53" spans="1:192" s="594" customFormat="1" ht="12.75" outlineLevel="2" x14ac:dyDescent="0.35">
      <c r="E53" s="594" t="str">
        <f>Solve!$E$30</f>
        <v>Cashflow available for senior debt - paste</v>
      </c>
      <c r="G53" s="594" t="str">
        <f>Solve!$G$30</f>
        <v>$ 000s</v>
      </c>
      <c r="H53" s="594">
        <f>Solve!$H$30</f>
        <v>697886.58878542157</v>
      </c>
      <c r="J53" s="594">
        <f>Solve!J$30</f>
        <v>0</v>
      </c>
      <c r="K53" s="594">
        <f>Solve!K$30</f>
        <v>0</v>
      </c>
      <c r="L53" s="594">
        <f>Solve!L$30</f>
        <v>0</v>
      </c>
      <c r="M53" s="594">
        <f>Solve!M$30</f>
        <v>0</v>
      </c>
      <c r="N53" s="594">
        <f>Solve!N$30</f>
        <v>0</v>
      </c>
      <c r="O53" s="594">
        <f>Solve!O$30</f>
        <v>0</v>
      </c>
      <c r="P53" s="594">
        <f>Solve!P$30</f>
        <v>-3.0333467293530703E-7</v>
      </c>
      <c r="Q53" s="594">
        <f>Solve!Q$30</f>
        <v>-1.9806436739600031E-6</v>
      </c>
      <c r="R53" s="594">
        <f>Solve!R$30</f>
        <v>-2.095897912113287E-6</v>
      </c>
      <c r="S53" s="594">
        <f>Solve!S$30</f>
        <v>-2.2897335156812915E-6</v>
      </c>
      <c r="T53" s="594">
        <f>Solve!T$30</f>
        <v>-2.2622004962613573E-6</v>
      </c>
      <c r="U53" s="594">
        <f>Solve!U$30</f>
        <v>-2.3311331460718066E-6</v>
      </c>
      <c r="V53" s="594">
        <f>Solve!V$30</f>
        <v>-2.2484125565824797E-6</v>
      </c>
      <c r="W53" s="594">
        <f>Solve!W$30</f>
        <v>-1.9009199831998558E-6</v>
      </c>
      <c r="X53" s="594">
        <f>Solve!X$30</f>
        <v>-1.9598528524511494E-6</v>
      </c>
      <c r="Y53" s="594">
        <f>Solve!Y$30</f>
        <v>-1.6537857163712033E-6</v>
      </c>
      <c r="Z53" s="594">
        <f>Solve!Z$30</f>
        <v>-1.4323857158160536E-6</v>
      </c>
      <c r="AA53" s="594">
        <f>Solve!AA$30</f>
        <v>-1.0577490456853411E-6</v>
      </c>
      <c r="AB53" s="594">
        <f>Solve!AB$30</f>
        <v>-7.4277522799093276E-7</v>
      </c>
      <c r="AC53" s="594">
        <f>Solve!AC$30</f>
        <v>-3.3986236758209998E-7</v>
      </c>
      <c r="AD53" s="594">
        <f>Solve!AD$30</f>
        <v>8.1767780102381948E-8</v>
      </c>
      <c r="AE53" s="594">
        <f>Solve!AE$30</f>
        <v>4.9664242851577001E-7</v>
      </c>
      <c r="AF53" s="594">
        <f>Solve!AF$30</f>
        <v>9.1229279064464208E-7</v>
      </c>
      <c r="AG53" s="594">
        <f>Solve!AG$30</f>
        <v>1.36774201564549E-6</v>
      </c>
      <c r="AH53" s="594">
        <f>Solve!AH$30</f>
        <v>1.817900852074672E-6</v>
      </c>
      <c r="AI53" s="594">
        <f>Solve!AI$30</f>
        <v>2.112822471644904E-6</v>
      </c>
      <c r="AJ53" s="594">
        <f>Solve!AJ$30</f>
        <v>2.6313912258046912E-6</v>
      </c>
      <c r="AK53" s="594">
        <f>Solve!AK$30</f>
        <v>2.9336728175621829E-6</v>
      </c>
      <c r="AL53" s="594">
        <f>Solve!AL$30</f>
        <v>3.3791213809308829E-6</v>
      </c>
      <c r="AM53" s="594">
        <f>Solve!AM$30</f>
        <v>3.5929340356233297E-6</v>
      </c>
      <c r="AN53" s="594">
        <f>Solve!AN$30</f>
        <v>3.9836779706092784E-6</v>
      </c>
      <c r="AO53" s="594">
        <f>Solve!AO$30</f>
        <v>4.2275416944903554E-6</v>
      </c>
      <c r="AP53" s="594">
        <f>Solve!AP$30</f>
        <v>4.276789013601956E-6</v>
      </c>
      <c r="AQ53" s="594">
        <f>Solve!AQ$30</f>
        <v>4.5389024307951331E-6</v>
      </c>
      <c r="AR53" s="594">
        <f>Solve!AR$30</f>
        <v>4.4639009502134286E-6</v>
      </c>
      <c r="AS53" s="594">
        <f>Solve!AS$30</f>
        <v>4.6163590923242737E-6</v>
      </c>
      <c r="AT53" s="594">
        <f>Solve!AT$30</f>
        <v>4.5671697534999112E-6</v>
      </c>
      <c r="AU53" s="594">
        <f>Solve!AU$30</f>
        <v>3.9378096516884398E-6</v>
      </c>
      <c r="AV53" s="594">
        <f>Solve!AV$30</f>
        <v>4.0892684864957118E-6</v>
      </c>
      <c r="AW53" s="594">
        <f>Solve!AW$30</f>
        <v>3.6606156754714902E-6</v>
      </c>
      <c r="AX53" s="594">
        <f>Solve!AX$30</f>
        <v>3.4452245927241165E-6</v>
      </c>
      <c r="AY53" s="594">
        <f>Solve!AY$30</f>
        <v>2.9746352083748206E-6</v>
      </c>
      <c r="AZ53" s="594">
        <f>Solve!AZ$30</f>
        <v>3.3284900382568594E-6</v>
      </c>
      <c r="BA53" s="594">
        <f>Solve!BA$30</f>
        <v>2.8158028726466E-6</v>
      </c>
      <c r="BB53" s="594">
        <f>Solve!BB$30</f>
        <v>2.1971482055960223E-6</v>
      </c>
      <c r="BC53" s="594">
        <f>Solve!BC$30</f>
        <v>1.7089873836084735E-6</v>
      </c>
      <c r="BD53" s="594">
        <f>Solve!BD$30</f>
        <v>1.0992771422024816E-6</v>
      </c>
      <c r="BE53" s="594">
        <f>Solve!BE$30</f>
        <v>5.8178557083010674E-7</v>
      </c>
      <c r="BF53" s="594">
        <f>Solve!BF$30</f>
        <v>7350.6817748669682</v>
      </c>
      <c r="BG53" s="594">
        <f>Solve!BG$30</f>
        <v>7071.9079108564392</v>
      </c>
      <c r="BH53" s="594">
        <f>Solve!BH$30</f>
        <v>7220.4088462742393</v>
      </c>
      <c r="BI53" s="594">
        <f>Solve!BI$30</f>
        <v>7250.7528193789512</v>
      </c>
      <c r="BJ53" s="594">
        <f>Solve!BJ$30</f>
        <v>7129.3769269601034</v>
      </c>
      <c r="BK53" s="594">
        <f>Solve!BK$30</f>
        <v>7248.705608627849</v>
      </c>
      <c r="BL53" s="594">
        <f>Solve!BL$30</f>
        <v>7400.919067431093</v>
      </c>
      <c r="BM53" s="594">
        <f>Solve!BM$30</f>
        <v>7432.021639863422</v>
      </c>
      <c r="BN53" s="594">
        <f>Solve!BN$30</f>
        <v>7369.8164949987622</v>
      </c>
      <c r="BO53" s="594">
        <f>Solve!BO$30</f>
        <v>7461.0258212758727</v>
      </c>
      <c r="BP53" s="594">
        <f>Solve!BP$30</f>
        <v>7585.9420441168686</v>
      </c>
      <c r="BQ53" s="594">
        <f>Solve!BQ$30</f>
        <v>7617.8221808600065</v>
      </c>
      <c r="BR53" s="594">
        <f>Solve!BR$30</f>
        <v>7490.301633887455</v>
      </c>
      <c r="BS53" s="594">
        <f>Solve!BS$30</f>
        <v>7615.6713300646315</v>
      </c>
      <c r="BT53" s="594">
        <f>Solve!BT$30</f>
        <v>7775.5905952197909</v>
      </c>
      <c r="BU53" s="594">
        <f>Solve!BU$30</f>
        <v>7808.2677353815079</v>
      </c>
      <c r="BV53" s="594">
        <f>Solve!BV$30</f>
        <v>7677.5591747346416</v>
      </c>
      <c r="BW53" s="594">
        <f>Solve!BW$30</f>
        <v>7806.0631133162478</v>
      </c>
      <c r="BX53" s="594">
        <f>Solve!BX$30</f>
        <v>7969.980360100285</v>
      </c>
      <c r="BY53" s="594">
        <f>Solve!BY$30</f>
        <v>8003.4744287660442</v>
      </c>
      <c r="BZ53" s="594">
        <f>Solve!BZ$30</f>
        <v>7869.4981541030093</v>
      </c>
      <c r="CA53" s="594">
        <f>Solve!CA$30</f>
        <v>8001.2146911491527</v>
      </c>
      <c r="CB53" s="594">
        <f>Solve!CB$30</f>
        <v>8169.2298691027927</v>
      </c>
      <c r="CC53" s="594">
        <f>Solve!CC$30</f>
        <v>8203.5612894851965</v>
      </c>
      <c r="CD53" s="594">
        <f>Solve!CD$30</f>
        <v>8134.8984487203888</v>
      </c>
      <c r="CE53" s="594">
        <f>Solve!CE$30</f>
        <v>8235.5764788102842</v>
      </c>
      <c r="CF53" s="594">
        <f>Solve!CF$30</f>
        <v>8373.4606158303613</v>
      </c>
      <c r="CG53" s="594">
        <f>Solve!CG$30</f>
        <v>8408.6503217223253</v>
      </c>
      <c r="CH53" s="594">
        <f>Solve!CH$30</f>
        <v>8267.8914981544713</v>
      </c>
      <c r="CI53" s="594">
        <f>Solve!CI$30</f>
        <v>8406.2761848885784</v>
      </c>
      <c r="CJ53" s="594">
        <f>Solve!CJ$30</f>
        <v>8582.7971312261216</v>
      </c>
      <c r="CK53" s="594">
        <f>Solve!CK$30</f>
        <v>8618.866579765383</v>
      </c>
      <c r="CL53" s="594">
        <f>Solve!CL$30</f>
        <v>8474.5887856083355</v>
      </c>
      <c r="CM53" s="594">
        <f>Solve!CM$30</f>
        <v>8616.4330895107923</v>
      </c>
      <c r="CN53" s="594">
        <f>Solve!CN$30</f>
        <v>8797.3670595067742</v>
      </c>
      <c r="CO53" s="594">
        <f>Solve!CO$30</f>
        <v>8834.3382442595175</v>
      </c>
      <c r="CP53" s="594">
        <f>Solve!CP$30</f>
        <v>8686.4535052485408</v>
      </c>
      <c r="CQ53" s="594">
        <f>Solve!CQ$30</f>
        <v>8831.8439167485612</v>
      </c>
      <c r="CR53" s="594">
        <f>Solve!CR$30</f>
        <v>9017.3012359944405</v>
      </c>
      <c r="CS53" s="594">
        <f>Solve!CS$30</f>
        <v>9055.1967003660029</v>
      </c>
      <c r="CT53" s="594">
        <f>Solve!CT$30</f>
        <v>8979.4057716228781</v>
      </c>
      <c r="CU53" s="594">
        <f>Solve!CU$30</f>
        <v>9090.5354790388374</v>
      </c>
      <c r="CV53" s="594">
        <f>Solve!CV$30</f>
        <v>9242.7337668943001</v>
      </c>
      <c r="CW53" s="594">
        <f>Solve!CW$30</f>
        <v>9281.576617875151</v>
      </c>
      <c r="CX53" s="594">
        <f>Solve!CX$30</f>
        <v>9126.2052139517473</v>
      </c>
      <c r="CY53" s="594">
        <f>Solve!CY$30</f>
        <v>9278.9560150339566</v>
      </c>
      <c r="CZ53" s="594">
        <f>Solve!CZ$30</f>
        <v>9473.8021110666596</v>
      </c>
      <c r="DA53" s="594">
        <f>Solve!DA$30</f>
        <v>9513.6160333220323</v>
      </c>
      <c r="DB53" s="594">
        <f>Solve!DB$30</f>
        <v>9354.3603443005413</v>
      </c>
      <c r="DC53" s="594">
        <f>Solve!DC$30</f>
        <v>9510.9299154098062</v>
      </c>
      <c r="DD53" s="594">
        <f>Solve!DD$30</f>
        <v>9710.647163843325</v>
      </c>
      <c r="DE53" s="594">
        <f>Solve!DE$30</f>
        <v>9751.4564341550831</v>
      </c>
      <c r="DF53" s="594">
        <f>Solve!DF$30</f>
        <v>9588.2193529080541</v>
      </c>
      <c r="DG53" s="594">
        <f>Solve!DG$30</f>
        <v>9748.7031632950511</v>
      </c>
      <c r="DH53" s="594">
        <f>Solve!DH$30</f>
        <v>9953.4133429394042</v>
      </c>
      <c r="DI53" s="594">
        <f>Solve!DI$30</f>
        <v>9995.2428450089556</v>
      </c>
      <c r="DJ53" s="594">
        <f>Solve!DJ$30</f>
        <v>9911.5838408698564</v>
      </c>
      <c r="DK53" s="594">
        <f>Solve!DK$30</f>
        <v>10034.250244446977</v>
      </c>
      <c r="DL53" s="594">
        <f>Solve!DL$30</f>
        <v>10202.248676512892</v>
      </c>
      <c r="DM53" s="594">
        <f>Solve!DM$30</f>
        <v>10245.123916134182</v>
      </c>
      <c r="DN53" s="594">
        <f>Solve!DN$30</f>
        <v>8124.049560515894</v>
      </c>
      <c r="DO53" s="594">
        <f>Solve!DO$30</f>
        <v>7269.1318303088392</v>
      </c>
      <c r="DP53" s="594">
        <f>Solve!DP$30</f>
        <v>7459.835795333528</v>
      </c>
      <c r="DQ53" s="594">
        <f>Solve!DQ$30</f>
        <v>7503.7829159453495</v>
      </c>
      <c r="DR53" s="594">
        <f>Solve!DR$30</f>
        <v>7327.994433498061</v>
      </c>
      <c r="DS53" s="594">
        <f>Solve!DS$30</f>
        <v>7450.8601260665591</v>
      </c>
      <c r="DT53" s="594">
        <f>Solve!DT$30</f>
        <v>7646.3316902168663</v>
      </c>
      <c r="DU53" s="594">
        <f>Solve!DU$30</f>
        <v>7691.3774888439839</v>
      </c>
      <c r="DV53" s="594">
        <f>Solve!DV$30</f>
        <v>7511.1942943355134</v>
      </c>
      <c r="DW53" s="594">
        <f>Solve!DW$30</f>
        <v>7637.1316292182219</v>
      </c>
      <c r="DX53" s="594">
        <f>Solve!DX$30</f>
        <v>7837.4899824722852</v>
      </c>
      <c r="DY53" s="594">
        <f>Solve!DY$30</f>
        <v>7883.6619260650796</v>
      </c>
      <c r="DZ53" s="594">
        <f>Solve!DZ$30</f>
        <v>7791.318038879489</v>
      </c>
      <c r="EA53" s="594">
        <f>Solve!EA$30</f>
        <v>7874.2318635414731</v>
      </c>
      <c r="EB53" s="594">
        <f>Solve!EB$30</f>
        <v>8033.4272320340933</v>
      </c>
      <c r="EC53" s="594">
        <f>Solve!EC$30</f>
        <v>8080.7534742167081</v>
      </c>
      <c r="ED53" s="594">
        <f>Solve!ED$30</f>
        <v>7891.4485054862444</v>
      </c>
      <c r="EE53" s="594">
        <f>Solve!EE$30</f>
        <v>8023.761417947394</v>
      </c>
      <c r="EF53" s="594">
        <f>Solve!EF$30</f>
        <v>8234.2629128349472</v>
      </c>
      <c r="EG53" s="594">
        <f>Solve!EG$30</f>
        <v>8282.772311072129</v>
      </c>
      <c r="EH53" s="594">
        <f>Solve!EH$30</f>
        <v>8088.7347181234036</v>
      </c>
      <c r="EI53" s="594">
        <f>Solve!EI$30</f>
        <v>8224.3554533960796</v>
      </c>
      <c r="EJ53" s="594">
        <f>Solve!EJ$30</f>
        <v>8440.1194856558195</v>
      </c>
      <c r="EK53" s="594">
        <f>Solve!EK$30</f>
        <v>8489.84161884893</v>
      </c>
      <c r="EL53" s="594">
        <f>Solve!EL$30</f>
        <v>8290.953086076488</v>
      </c>
      <c r="EM53" s="594">
        <f>Solve!EM$30</f>
        <v>8429.9643397309792</v>
      </c>
      <c r="EN53" s="594">
        <f>Solve!EN$30</f>
        <v>8651.1224727972149</v>
      </c>
      <c r="EO53" s="594">
        <f>Solve!EO$30</f>
        <v>8702.0876593201538</v>
      </c>
      <c r="EP53" s="594">
        <f>Solve!EP$30</f>
        <v>8600.157286274276</v>
      </c>
      <c r="EQ53" s="594">
        <f>Solve!EQ$30</f>
        <v>8691.6786347471934</v>
      </c>
      <c r="ER53" s="594">
        <f>Solve!ER$30</f>
        <v>8867.4005346171452</v>
      </c>
      <c r="ES53" s="594">
        <f>Solve!ES$30</f>
        <v>8919.6398508031562</v>
      </c>
      <c r="ET53" s="594">
        <f>Solve!ET$30</f>
        <v>8710.6825860591071</v>
      </c>
      <c r="EU53" s="594">
        <f>Solve!EU$30</f>
        <v>8856.7312844298613</v>
      </c>
      <c r="EV53" s="594">
        <f>Solve!EV$30</f>
        <v>9089.0855479825696</v>
      </c>
      <c r="EW53" s="594">
        <f>Solve!EW$30</f>
        <v>9142.6308470732311</v>
      </c>
      <c r="EX53" s="594">
        <f>Solve!EX$30</f>
        <v>8928.4496507105832</v>
      </c>
      <c r="EY53" s="594">
        <f>Solve!EY$30</f>
        <v>9078.1495665406037</v>
      </c>
      <c r="EZ53" s="594">
        <f>Solve!EZ$30</f>
        <v>9316.3126866821331</v>
      </c>
      <c r="FA53" s="594">
        <f>Solve!FA$30</f>
        <v>9371.1966182500619</v>
      </c>
      <c r="FB53" s="594">
        <f>Solve!FB$30</f>
        <v>3123.732206083354</v>
      </c>
      <c r="FC53" s="594">
        <f>Solve!FC$30</f>
        <v>0</v>
      </c>
      <c r="FD53" s="594">
        <f>Solve!FD$30</f>
        <v>0</v>
      </c>
      <c r="FE53" s="594">
        <f>Solve!FE$30</f>
        <v>0</v>
      </c>
      <c r="FF53" s="594">
        <f>Solve!FF$30</f>
        <v>0</v>
      </c>
      <c r="FG53" s="594">
        <f>Solve!FG$30</f>
        <v>0</v>
      </c>
      <c r="FH53" s="594">
        <f>Solve!FH$30</f>
        <v>0</v>
      </c>
      <c r="FI53" s="594">
        <f>Solve!FI$30</f>
        <v>0</v>
      </c>
      <c r="FJ53" s="594">
        <f>Solve!FJ$30</f>
        <v>0</v>
      </c>
      <c r="FK53" s="594">
        <f>Solve!FK$30</f>
        <v>0</v>
      </c>
      <c r="FL53" s="594">
        <f>Solve!FL$30</f>
        <v>0</v>
      </c>
      <c r="FM53" s="594">
        <f>Solve!FM$30</f>
        <v>0</v>
      </c>
      <c r="FN53" s="594">
        <f>Solve!FN$30</f>
        <v>0</v>
      </c>
      <c r="FO53" s="594">
        <f>Solve!FO$30</f>
        <v>0</v>
      </c>
      <c r="FP53" s="594">
        <f>Solve!FP$30</f>
        <v>0</v>
      </c>
      <c r="FQ53" s="594">
        <f>Solve!FQ$30</f>
        <v>0</v>
      </c>
      <c r="FR53" s="594">
        <f>Solve!FR$30</f>
        <v>0</v>
      </c>
      <c r="FS53" s="594">
        <f>Solve!FS$30</f>
        <v>0</v>
      </c>
      <c r="FT53" s="594">
        <f>Solve!FT$30</f>
        <v>0</v>
      </c>
      <c r="FU53" s="594">
        <f>Solve!FU$30</f>
        <v>0</v>
      </c>
      <c r="FV53" s="594">
        <f>Solve!FV$30</f>
        <v>0</v>
      </c>
      <c r="FW53" s="594">
        <f>Solve!FW$30</f>
        <v>0</v>
      </c>
      <c r="FX53" s="594">
        <f>Solve!FX$30</f>
        <v>0</v>
      </c>
      <c r="FY53" s="594">
        <f>Solve!FY$30</f>
        <v>0</v>
      </c>
      <c r="FZ53" s="594">
        <f>Solve!FZ$30</f>
        <v>0</v>
      </c>
      <c r="GA53" s="594">
        <f>Solve!GA$30</f>
        <v>0</v>
      </c>
      <c r="GB53" s="594">
        <f>Solve!GB$30</f>
        <v>0</v>
      </c>
      <c r="GC53" s="594">
        <f>Solve!GC$30</f>
        <v>0</v>
      </c>
      <c r="GD53" s="594">
        <f>Solve!GD$30</f>
        <v>0</v>
      </c>
      <c r="GE53" s="594">
        <f>Solve!GE$30</f>
        <v>0</v>
      </c>
      <c r="GF53" s="594">
        <f>Solve!GF$30</f>
        <v>0</v>
      </c>
      <c r="GG53" s="594">
        <f>Solve!GG$30</f>
        <v>0</v>
      </c>
      <c r="GH53" s="594">
        <f>Solve!GH$30</f>
        <v>0</v>
      </c>
      <c r="GI53" s="594">
        <f>Solve!GI$30</f>
        <v>0</v>
      </c>
      <c r="GJ53" s="594">
        <f>Solve!GJ$30</f>
        <v>0</v>
      </c>
    </row>
    <row r="54" spans="1:192" s="523" customFormat="1" ht="12.75" outlineLevel="2" x14ac:dyDescent="0.35">
      <c r="E54" s="523" t="str">
        <f>$E$51</f>
        <v>PWA revenue excluded from CFADS for debt sizing</v>
      </c>
      <c r="G54" s="523" t="str">
        <f>$G$51</f>
        <v>$ 000s</v>
      </c>
      <c r="H54" s="523">
        <f>$H$51</f>
        <v>0</v>
      </c>
      <c r="J54" s="523">
        <f t="shared" ref="J54:AO54" si="55">J$51</f>
        <v>0</v>
      </c>
      <c r="K54" s="523">
        <f t="shared" si="55"/>
        <v>0</v>
      </c>
      <c r="L54" s="523">
        <f t="shared" si="55"/>
        <v>0</v>
      </c>
      <c r="M54" s="523">
        <f t="shared" si="55"/>
        <v>0</v>
      </c>
      <c r="N54" s="523">
        <f t="shared" si="55"/>
        <v>0</v>
      </c>
      <c r="O54" s="523">
        <f t="shared" si="55"/>
        <v>0</v>
      </c>
      <c r="P54" s="523">
        <f t="shared" si="55"/>
        <v>0</v>
      </c>
      <c r="Q54" s="523">
        <f t="shared" si="55"/>
        <v>0</v>
      </c>
      <c r="R54" s="523">
        <f t="shared" si="55"/>
        <v>0</v>
      </c>
      <c r="S54" s="523">
        <f t="shared" si="55"/>
        <v>0</v>
      </c>
      <c r="T54" s="523">
        <f t="shared" si="55"/>
        <v>0</v>
      </c>
      <c r="U54" s="523">
        <f t="shared" si="55"/>
        <v>0</v>
      </c>
      <c r="V54" s="523">
        <f t="shared" si="55"/>
        <v>0</v>
      </c>
      <c r="W54" s="523">
        <f t="shared" si="55"/>
        <v>0</v>
      </c>
      <c r="X54" s="523">
        <f t="shared" si="55"/>
        <v>0</v>
      </c>
      <c r="Y54" s="523">
        <f t="shared" si="55"/>
        <v>0</v>
      </c>
      <c r="Z54" s="523">
        <f t="shared" si="55"/>
        <v>0</v>
      </c>
      <c r="AA54" s="523">
        <f t="shared" si="55"/>
        <v>0</v>
      </c>
      <c r="AB54" s="523">
        <f t="shared" si="55"/>
        <v>0</v>
      </c>
      <c r="AC54" s="523">
        <f t="shared" si="55"/>
        <v>0</v>
      </c>
      <c r="AD54" s="523">
        <f t="shared" si="55"/>
        <v>0</v>
      </c>
      <c r="AE54" s="523">
        <f t="shared" si="55"/>
        <v>0</v>
      </c>
      <c r="AF54" s="523">
        <f t="shared" si="55"/>
        <v>0</v>
      </c>
      <c r="AG54" s="523">
        <f t="shared" si="55"/>
        <v>0</v>
      </c>
      <c r="AH54" s="523">
        <f t="shared" si="55"/>
        <v>0</v>
      </c>
      <c r="AI54" s="523">
        <f t="shared" si="55"/>
        <v>0</v>
      </c>
      <c r="AJ54" s="523">
        <f t="shared" si="55"/>
        <v>0</v>
      </c>
      <c r="AK54" s="523">
        <f t="shared" si="55"/>
        <v>0</v>
      </c>
      <c r="AL54" s="523">
        <f t="shared" si="55"/>
        <v>0</v>
      </c>
      <c r="AM54" s="523">
        <f t="shared" si="55"/>
        <v>0</v>
      </c>
      <c r="AN54" s="523">
        <f t="shared" si="55"/>
        <v>0</v>
      </c>
      <c r="AO54" s="523">
        <f t="shared" si="55"/>
        <v>0</v>
      </c>
      <c r="AP54" s="523">
        <f t="shared" ref="AP54:BU54" si="56">AP$51</f>
        <v>0</v>
      </c>
      <c r="AQ54" s="523">
        <f t="shared" si="56"/>
        <v>0</v>
      </c>
      <c r="AR54" s="523">
        <f t="shared" si="56"/>
        <v>0</v>
      </c>
      <c r="AS54" s="523">
        <f t="shared" si="56"/>
        <v>0</v>
      </c>
      <c r="AT54" s="523">
        <f t="shared" si="56"/>
        <v>0</v>
      </c>
      <c r="AU54" s="523">
        <f t="shared" si="56"/>
        <v>0</v>
      </c>
      <c r="AV54" s="523">
        <f t="shared" si="56"/>
        <v>0</v>
      </c>
      <c r="AW54" s="523">
        <f t="shared" si="56"/>
        <v>0</v>
      </c>
      <c r="AX54" s="523">
        <f t="shared" si="56"/>
        <v>0</v>
      </c>
      <c r="AY54" s="523">
        <f t="shared" si="56"/>
        <v>0</v>
      </c>
      <c r="AZ54" s="523">
        <f t="shared" si="56"/>
        <v>0</v>
      </c>
      <c r="BA54" s="523">
        <f t="shared" si="56"/>
        <v>0</v>
      </c>
      <c r="BB54" s="523">
        <f t="shared" si="56"/>
        <v>0</v>
      </c>
      <c r="BC54" s="523">
        <f t="shared" si="56"/>
        <v>0</v>
      </c>
      <c r="BD54" s="523">
        <f t="shared" si="56"/>
        <v>0</v>
      </c>
      <c r="BE54" s="523">
        <f t="shared" si="56"/>
        <v>0</v>
      </c>
      <c r="BF54" s="523">
        <f t="shared" si="56"/>
        <v>0</v>
      </c>
      <c r="BG54" s="523">
        <f t="shared" si="56"/>
        <v>0</v>
      </c>
      <c r="BH54" s="523">
        <f t="shared" si="56"/>
        <v>0</v>
      </c>
      <c r="BI54" s="523">
        <f t="shared" si="56"/>
        <v>0</v>
      </c>
      <c r="BJ54" s="523">
        <f t="shared" si="56"/>
        <v>0</v>
      </c>
      <c r="BK54" s="523">
        <f t="shared" si="56"/>
        <v>0</v>
      </c>
      <c r="BL54" s="523">
        <f t="shared" si="56"/>
        <v>0</v>
      </c>
      <c r="BM54" s="523">
        <f t="shared" si="56"/>
        <v>0</v>
      </c>
      <c r="BN54" s="523">
        <f t="shared" si="56"/>
        <v>0</v>
      </c>
      <c r="BO54" s="523">
        <f t="shared" si="56"/>
        <v>0</v>
      </c>
      <c r="BP54" s="523">
        <f t="shared" si="56"/>
        <v>0</v>
      </c>
      <c r="BQ54" s="523">
        <f t="shared" si="56"/>
        <v>0</v>
      </c>
      <c r="BR54" s="523">
        <f t="shared" si="56"/>
        <v>0</v>
      </c>
      <c r="BS54" s="523">
        <f t="shared" si="56"/>
        <v>0</v>
      </c>
      <c r="BT54" s="523">
        <f t="shared" si="56"/>
        <v>0</v>
      </c>
      <c r="BU54" s="523">
        <f t="shared" si="56"/>
        <v>0</v>
      </c>
      <c r="BV54" s="523">
        <f t="shared" ref="BV54:DA54" si="57">BV$51</f>
        <v>0</v>
      </c>
      <c r="BW54" s="523">
        <f t="shared" si="57"/>
        <v>0</v>
      </c>
      <c r="BX54" s="523">
        <f t="shared" si="57"/>
        <v>0</v>
      </c>
      <c r="BY54" s="523">
        <f t="shared" si="57"/>
        <v>0</v>
      </c>
      <c r="BZ54" s="523">
        <f t="shared" si="57"/>
        <v>0</v>
      </c>
      <c r="CA54" s="523">
        <f t="shared" si="57"/>
        <v>0</v>
      </c>
      <c r="CB54" s="523">
        <f t="shared" si="57"/>
        <v>0</v>
      </c>
      <c r="CC54" s="523">
        <f t="shared" si="57"/>
        <v>0</v>
      </c>
      <c r="CD54" s="523">
        <f t="shared" si="57"/>
        <v>0</v>
      </c>
      <c r="CE54" s="523">
        <f t="shared" si="57"/>
        <v>0</v>
      </c>
      <c r="CF54" s="523">
        <f t="shared" si="57"/>
        <v>0</v>
      </c>
      <c r="CG54" s="523">
        <f t="shared" si="57"/>
        <v>0</v>
      </c>
      <c r="CH54" s="523">
        <f t="shared" si="57"/>
        <v>0</v>
      </c>
      <c r="CI54" s="523">
        <f t="shared" si="57"/>
        <v>0</v>
      </c>
      <c r="CJ54" s="523">
        <f t="shared" si="57"/>
        <v>0</v>
      </c>
      <c r="CK54" s="523">
        <f t="shared" si="57"/>
        <v>0</v>
      </c>
      <c r="CL54" s="523">
        <f t="shared" si="57"/>
        <v>0</v>
      </c>
      <c r="CM54" s="523">
        <f t="shared" si="57"/>
        <v>0</v>
      </c>
      <c r="CN54" s="523">
        <f t="shared" si="57"/>
        <v>0</v>
      </c>
      <c r="CO54" s="523">
        <f t="shared" si="57"/>
        <v>0</v>
      </c>
      <c r="CP54" s="523">
        <f t="shared" si="57"/>
        <v>0</v>
      </c>
      <c r="CQ54" s="523">
        <f t="shared" si="57"/>
        <v>0</v>
      </c>
      <c r="CR54" s="523">
        <f t="shared" si="57"/>
        <v>0</v>
      </c>
      <c r="CS54" s="523">
        <f t="shared" si="57"/>
        <v>0</v>
      </c>
      <c r="CT54" s="523">
        <f t="shared" si="57"/>
        <v>0</v>
      </c>
      <c r="CU54" s="523">
        <f t="shared" si="57"/>
        <v>0</v>
      </c>
      <c r="CV54" s="523">
        <f t="shared" si="57"/>
        <v>0</v>
      </c>
      <c r="CW54" s="523">
        <f t="shared" si="57"/>
        <v>0</v>
      </c>
      <c r="CX54" s="523">
        <f t="shared" si="57"/>
        <v>0</v>
      </c>
      <c r="CY54" s="523">
        <f t="shared" si="57"/>
        <v>0</v>
      </c>
      <c r="CZ54" s="523">
        <f t="shared" si="57"/>
        <v>0</v>
      </c>
      <c r="DA54" s="523">
        <f t="shared" si="57"/>
        <v>0</v>
      </c>
      <c r="DB54" s="523">
        <f t="shared" ref="DB54:EG54" si="58">DB$51</f>
        <v>0</v>
      </c>
      <c r="DC54" s="523">
        <f t="shared" si="58"/>
        <v>0</v>
      </c>
      <c r="DD54" s="523">
        <f t="shared" si="58"/>
        <v>0</v>
      </c>
      <c r="DE54" s="523">
        <f t="shared" si="58"/>
        <v>0</v>
      </c>
      <c r="DF54" s="523">
        <f t="shared" si="58"/>
        <v>0</v>
      </c>
      <c r="DG54" s="523">
        <f t="shared" si="58"/>
        <v>0</v>
      </c>
      <c r="DH54" s="523">
        <f t="shared" si="58"/>
        <v>0</v>
      </c>
      <c r="DI54" s="523">
        <f t="shared" si="58"/>
        <v>0</v>
      </c>
      <c r="DJ54" s="523">
        <f t="shared" si="58"/>
        <v>0</v>
      </c>
      <c r="DK54" s="523">
        <f t="shared" si="58"/>
        <v>0</v>
      </c>
      <c r="DL54" s="523">
        <f t="shared" si="58"/>
        <v>0</v>
      </c>
      <c r="DM54" s="523">
        <f t="shared" si="58"/>
        <v>0</v>
      </c>
      <c r="DN54" s="523">
        <f t="shared" si="58"/>
        <v>0</v>
      </c>
      <c r="DO54" s="523">
        <f t="shared" si="58"/>
        <v>0</v>
      </c>
      <c r="DP54" s="523">
        <f t="shared" si="58"/>
        <v>0</v>
      </c>
      <c r="DQ54" s="523">
        <f t="shared" si="58"/>
        <v>0</v>
      </c>
      <c r="DR54" s="523">
        <f t="shared" si="58"/>
        <v>0</v>
      </c>
      <c r="DS54" s="523">
        <f t="shared" si="58"/>
        <v>0</v>
      </c>
      <c r="DT54" s="523">
        <f t="shared" si="58"/>
        <v>0</v>
      </c>
      <c r="DU54" s="523">
        <f t="shared" si="58"/>
        <v>0</v>
      </c>
      <c r="DV54" s="523">
        <f t="shared" si="58"/>
        <v>0</v>
      </c>
      <c r="DW54" s="523">
        <f t="shared" si="58"/>
        <v>0</v>
      </c>
      <c r="DX54" s="523">
        <f t="shared" si="58"/>
        <v>0</v>
      </c>
      <c r="DY54" s="523">
        <f t="shared" si="58"/>
        <v>0</v>
      </c>
      <c r="DZ54" s="523">
        <f t="shared" si="58"/>
        <v>0</v>
      </c>
      <c r="EA54" s="523">
        <f t="shared" si="58"/>
        <v>0</v>
      </c>
      <c r="EB54" s="523">
        <f t="shared" si="58"/>
        <v>0</v>
      </c>
      <c r="EC54" s="523">
        <f t="shared" si="58"/>
        <v>0</v>
      </c>
      <c r="ED54" s="523">
        <f t="shared" si="58"/>
        <v>0</v>
      </c>
      <c r="EE54" s="523">
        <f t="shared" si="58"/>
        <v>0</v>
      </c>
      <c r="EF54" s="523">
        <f t="shared" si="58"/>
        <v>0</v>
      </c>
      <c r="EG54" s="523">
        <f t="shared" si="58"/>
        <v>0</v>
      </c>
      <c r="EH54" s="523">
        <f t="shared" ref="EH54:FM54" si="59">EH$51</f>
        <v>0</v>
      </c>
      <c r="EI54" s="523">
        <f t="shared" si="59"/>
        <v>0</v>
      </c>
      <c r="EJ54" s="523">
        <f t="shared" si="59"/>
        <v>0</v>
      </c>
      <c r="EK54" s="523">
        <f t="shared" si="59"/>
        <v>0</v>
      </c>
      <c r="EL54" s="523">
        <f t="shared" si="59"/>
        <v>0</v>
      </c>
      <c r="EM54" s="523">
        <f t="shared" si="59"/>
        <v>0</v>
      </c>
      <c r="EN54" s="523">
        <f t="shared" si="59"/>
        <v>0</v>
      </c>
      <c r="EO54" s="523">
        <f t="shared" si="59"/>
        <v>0</v>
      </c>
      <c r="EP54" s="523">
        <f t="shared" si="59"/>
        <v>0</v>
      </c>
      <c r="EQ54" s="523">
        <f t="shared" si="59"/>
        <v>0</v>
      </c>
      <c r="ER54" s="523">
        <f t="shared" si="59"/>
        <v>0</v>
      </c>
      <c r="ES54" s="523">
        <f t="shared" si="59"/>
        <v>0</v>
      </c>
      <c r="ET54" s="523">
        <f t="shared" si="59"/>
        <v>0</v>
      </c>
      <c r="EU54" s="523">
        <f t="shared" si="59"/>
        <v>0</v>
      </c>
      <c r="EV54" s="523">
        <f t="shared" si="59"/>
        <v>0</v>
      </c>
      <c r="EW54" s="523">
        <f t="shared" si="59"/>
        <v>0</v>
      </c>
      <c r="EX54" s="523">
        <f t="shared" si="59"/>
        <v>0</v>
      </c>
      <c r="EY54" s="523">
        <f t="shared" si="59"/>
        <v>0</v>
      </c>
      <c r="EZ54" s="523">
        <f t="shared" si="59"/>
        <v>0</v>
      </c>
      <c r="FA54" s="523">
        <f t="shared" si="59"/>
        <v>0</v>
      </c>
      <c r="FB54" s="523">
        <f t="shared" si="59"/>
        <v>0</v>
      </c>
      <c r="FC54" s="523">
        <f t="shared" si="59"/>
        <v>0</v>
      </c>
      <c r="FD54" s="523">
        <f t="shared" si="59"/>
        <v>0</v>
      </c>
      <c r="FE54" s="523">
        <f t="shared" si="59"/>
        <v>0</v>
      </c>
      <c r="FF54" s="523">
        <f t="shared" si="59"/>
        <v>0</v>
      </c>
      <c r="FG54" s="523">
        <f t="shared" si="59"/>
        <v>0</v>
      </c>
      <c r="FH54" s="523">
        <f t="shared" si="59"/>
        <v>0</v>
      </c>
      <c r="FI54" s="523">
        <f t="shared" si="59"/>
        <v>0</v>
      </c>
      <c r="FJ54" s="523">
        <f t="shared" si="59"/>
        <v>0</v>
      </c>
      <c r="FK54" s="523">
        <f t="shared" si="59"/>
        <v>0</v>
      </c>
      <c r="FL54" s="523">
        <f t="shared" si="59"/>
        <v>0</v>
      </c>
      <c r="FM54" s="523">
        <f t="shared" si="59"/>
        <v>0</v>
      </c>
      <c r="FN54" s="523">
        <f t="shared" ref="FN54:GJ54" si="60">FN$51</f>
        <v>0</v>
      </c>
      <c r="FO54" s="523">
        <f t="shared" si="60"/>
        <v>0</v>
      </c>
      <c r="FP54" s="523">
        <f t="shared" si="60"/>
        <v>0</v>
      </c>
      <c r="FQ54" s="523">
        <f t="shared" si="60"/>
        <v>0</v>
      </c>
      <c r="FR54" s="523">
        <f t="shared" si="60"/>
        <v>0</v>
      </c>
      <c r="FS54" s="523">
        <f t="shared" si="60"/>
        <v>0</v>
      </c>
      <c r="FT54" s="523">
        <f t="shared" si="60"/>
        <v>0</v>
      </c>
      <c r="FU54" s="523">
        <f t="shared" si="60"/>
        <v>0</v>
      </c>
      <c r="FV54" s="523">
        <f t="shared" si="60"/>
        <v>0</v>
      </c>
      <c r="FW54" s="523">
        <f t="shared" si="60"/>
        <v>0</v>
      </c>
      <c r="FX54" s="523">
        <f t="shared" si="60"/>
        <v>0</v>
      </c>
      <c r="FY54" s="523">
        <f t="shared" si="60"/>
        <v>0</v>
      </c>
      <c r="FZ54" s="523">
        <f t="shared" si="60"/>
        <v>0</v>
      </c>
      <c r="GA54" s="523">
        <f t="shared" si="60"/>
        <v>0</v>
      </c>
      <c r="GB54" s="523">
        <f t="shared" si="60"/>
        <v>0</v>
      </c>
      <c r="GC54" s="523">
        <f t="shared" si="60"/>
        <v>0</v>
      </c>
      <c r="GD54" s="523">
        <f t="shared" si="60"/>
        <v>0</v>
      </c>
      <c r="GE54" s="523">
        <f t="shared" si="60"/>
        <v>0</v>
      </c>
      <c r="GF54" s="523">
        <f t="shared" si="60"/>
        <v>0</v>
      </c>
      <c r="GG54" s="523">
        <f t="shared" si="60"/>
        <v>0</v>
      </c>
      <c r="GH54" s="523">
        <f t="shared" si="60"/>
        <v>0</v>
      </c>
      <c r="GI54" s="523">
        <f t="shared" si="60"/>
        <v>0</v>
      </c>
      <c r="GJ54" s="523">
        <f t="shared" si="60"/>
        <v>0</v>
      </c>
    </row>
    <row r="55" spans="1:192" s="523" customFormat="1" ht="12.75" outlineLevel="2" x14ac:dyDescent="0.35">
      <c r="E55" s="602" t="s">
        <v>2566</v>
      </c>
      <c r="F55" s="602"/>
      <c r="G55" s="602" t="s">
        <v>101</v>
      </c>
      <c r="H55" s="602">
        <f>SUM(J55:GJ55)</f>
        <v>845432.58717608801</v>
      </c>
      <c r="I55" s="602"/>
      <c r="J55" s="602">
        <f t="shared" ref="J55:AO55" si="61">J53-J54</f>
        <v>0</v>
      </c>
      <c r="K55" s="602">
        <f t="shared" si="61"/>
        <v>0</v>
      </c>
      <c r="L55" s="602">
        <f t="shared" si="61"/>
        <v>0</v>
      </c>
      <c r="M55" s="602">
        <f t="shared" si="61"/>
        <v>0</v>
      </c>
      <c r="N55" s="602">
        <f t="shared" si="61"/>
        <v>0</v>
      </c>
      <c r="O55" s="602">
        <f t="shared" si="61"/>
        <v>0</v>
      </c>
      <c r="P55" s="602">
        <f t="shared" si="61"/>
        <v>-3.0333467293530703E-7</v>
      </c>
      <c r="Q55" s="602">
        <f t="shared" si="61"/>
        <v>-1.9806436739600031E-6</v>
      </c>
      <c r="R55" s="602">
        <f t="shared" si="61"/>
        <v>-2.095897912113287E-6</v>
      </c>
      <c r="S55" s="602">
        <f t="shared" si="61"/>
        <v>-2.2897335156812915E-6</v>
      </c>
      <c r="T55" s="602">
        <f t="shared" si="61"/>
        <v>-2.2622004962613573E-6</v>
      </c>
      <c r="U55" s="602">
        <f t="shared" si="61"/>
        <v>-2.3311331460718066E-6</v>
      </c>
      <c r="V55" s="602">
        <f t="shared" si="61"/>
        <v>-2.2484125565824797E-6</v>
      </c>
      <c r="W55" s="602">
        <f t="shared" si="61"/>
        <v>-1.9009199831998558E-6</v>
      </c>
      <c r="X55" s="602">
        <f t="shared" si="61"/>
        <v>-1.9598528524511494E-6</v>
      </c>
      <c r="Y55" s="602">
        <f t="shared" si="61"/>
        <v>-1.6537857163712033E-6</v>
      </c>
      <c r="Z55" s="602">
        <f t="shared" si="61"/>
        <v>-1.4323857158160536E-6</v>
      </c>
      <c r="AA55" s="602">
        <f t="shared" si="61"/>
        <v>-1.0577490456853411E-6</v>
      </c>
      <c r="AB55" s="602">
        <f t="shared" si="61"/>
        <v>-7.4277522799093276E-7</v>
      </c>
      <c r="AC55" s="602">
        <f t="shared" si="61"/>
        <v>-3.3986236758209998E-7</v>
      </c>
      <c r="AD55" s="602">
        <f t="shared" si="61"/>
        <v>8.1767780102381948E-8</v>
      </c>
      <c r="AE55" s="602">
        <f t="shared" si="61"/>
        <v>4.9664242851577001E-7</v>
      </c>
      <c r="AF55" s="602">
        <f t="shared" si="61"/>
        <v>9.1229279064464208E-7</v>
      </c>
      <c r="AG55" s="602">
        <f t="shared" si="61"/>
        <v>1.36774201564549E-6</v>
      </c>
      <c r="AH55" s="602">
        <f t="shared" si="61"/>
        <v>1.817900852074672E-6</v>
      </c>
      <c r="AI55" s="602">
        <f t="shared" si="61"/>
        <v>2.112822471644904E-6</v>
      </c>
      <c r="AJ55" s="602">
        <f t="shared" si="61"/>
        <v>2.6313912258046912E-6</v>
      </c>
      <c r="AK55" s="602">
        <f t="shared" si="61"/>
        <v>2.9336728175621829E-6</v>
      </c>
      <c r="AL55" s="602">
        <f t="shared" si="61"/>
        <v>3.3791213809308829E-6</v>
      </c>
      <c r="AM55" s="602">
        <f t="shared" si="61"/>
        <v>3.5929340356233297E-6</v>
      </c>
      <c r="AN55" s="602">
        <f t="shared" si="61"/>
        <v>3.9836779706092784E-6</v>
      </c>
      <c r="AO55" s="602">
        <f t="shared" si="61"/>
        <v>4.2275416944903554E-6</v>
      </c>
      <c r="AP55" s="602">
        <f t="shared" ref="AP55:BU55" si="62">AP53-AP54</f>
        <v>4.276789013601956E-6</v>
      </c>
      <c r="AQ55" s="602">
        <f t="shared" si="62"/>
        <v>4.5389024307951331E-6</v>
      </c>
      <c r="AR55" s="602">
        <f t="shared" si="62"/>
        <v>4.4639009502134286E-6</v>
      </c>
      <c r="AS55" s="602">
        <f t="shared" si="62"/>
        <v>4.6163590923242737E-6</v>
      </c>
      <c r="AT55" s="602">
        <f t="shared" si="62"/>
        <v>4.5671697534999112E-6</v>
      </c>
      <c r="AU55" s="602">
        <f t="shared" si="62"/>
        <v>3.9378096516884398E-6</v>
      </c>
      <c r="AV55" s="602">
        <f t="shared" si="62"/>
        <v>4.0892684864957118E-6</v>
      </c>
      <c r="AW55" s="602">
        <f t="shared" si="62"/>
        <v>3.6606156754714902E-6</v>
      </c>
      <c r="AX55" s="602">
        <f t="shared" si="62"/>
        <v>3.4452245927241165E-6</v>
      </c>
      <c r="AY55" s="602">
        <f t="shared" si="62"/>
        <v>2.9746352083748206E-6</v>
      </c>
      <c r="AZ55" s="602">
        <f t="shared" si="62"/>
        <v>3.3284900382568594E-6</v>
      </c>
      <c r="BA55" s="602">
        <f t="shared" si="62"/>
        <v>2.8158028726466E-6</v>
      </c>
      <c r="BB55" s="602">
        <f t="shared" si="62"/>
        <v>2.1971482055960223E-6</v>
      </c>
      <c r="BC55" s="602">
        <f t="shared" si="62"/>
        <v>1.7089873836084735E-6</v>
      </c>
      <c r="BD55" s="602">
        <f t="shared" si="62"/>
        <v>1.0992771422024816E-6</v>
      </c>
      <c r="BE55" s="602">
        <f t="shared" si="62"/>
        <v>5.8178557083010674E-7</v>
      </c>
      <c r="BF55" s="602">
        <f t="shared" si="62"/>
        <v>7350.6817748669682</v>
      </c>
      <c r="BG55" s="602">
        <f t="shared" si="62"/>
        <v>7071.9079108564392</v>
      </c>
      <c r="BH55" s="602">
        <f t="shared" si="62"/>
        <v>7220.4088462742393</v>
      </c>
      <c r="BI55" s="602">
        <f t="shared" si="62"/>
        <v>7250.7528193789512</v>
      </c>
      <c r="BJ55" s="602">
        <f t="shared" si="62"/>
        <v>7129.3769269601034</v>
      </c>
      <c r="BK55" s="602">
        <f t="shared" si="62"/>
        <v>7248.705608627849</v>
      </c>
      <c r="BL55" s="602">
        <f t="shared" si="62"/>
        <v>7400.919067431093</v>
      </c>
      <c r="BM55" s="602">
        <f t="shared" si="62"/>
        <v>7432.021639863422</v>
      </c>
      <c r="BN55" s="602">
        <f t="shared" si="62"/>
        <v>7369.8164949987622</v>
      </c>
      <c r="BO55" s="602">
        <f t="shared" si="62"/>
        <v>7461.0258212758727</v>
      </c>
      <c r="BP55" s="602">
        <f t="shared" si="62"/>
        <v>7585.9420441168686</v>
      </c>
      <c r="BQ55" s="602">
        <f t="shared" si="62"/>
        <v>7617.8221808600065</v>
      </c>
      <c r="BR55" s="602">
        <f t="shared" si="62"/>
        <v>7490.301633887455</v>
      </c>
      <c r="BS55" s="602">
        <f t="shared" si="62"/>
        <v>7615.6713300646315</v>
      </c>
      <c r="BT55" s="602">
        <f t="shared" si="62"/>
        <v>7775.5905952197909</v>
      </c>
      <c r="BU55" s="602">
        <f t="shared" si="62"/>
        <v>7808.2677353815079</v>
      </c>
      <c r="BV55" s="602">
        <f t="shared" ref="BV55:DA55" si="63">BV53-BV54</f>
        <v>7677.5591747346416</v>
      </c>
      <c r="BW55" s="602">
        <f t="shared" si="63"/>
        <v>7806.0631133162478</v>
      </c>
      <c r="BX55" s="602">
        <f t="shared" si="63"/>
        <v>7969.980360100285</v>
      </c>
      <c r="BY55" s="602">
        <f t="shared" si="63"/>
        <v>8003.4744287660442</v>
      </c>
      <c r="BZ55" s="602">
        <f t="shared" si="63"/>
        <v>7869.4981541030093</v>
      </c>
      <c r="CA55" s="602">
        <f t="shared" si="63"/>
        <v>8001.2146911491527</v>
      </c>
      <c r="CB55" s="602">
        <f t="shared" si="63"/>
        <v>8169.2298691027927</v>
      </c>
      <c r="CC55" s="602">
        <f t="shared" si="63"/>
        <v>8203.5612894851965</v>
      </c>
      <c r="CD55" s="602">
        <f t="shared" si="63"/>
        <v>8134.8984487203888</v>
      </c>
      <c r="CE55" s="602">
        <f t="shared" si="63"/>
        <v>8235.5764788102842</v>
      </c>
      <c r="CF55" s="602">
        <f t="shared" si="63"/>
        <v>8373.4606158303613</v>
      </c>
      <c r="CG55" s="602">
        <f t="shared" si="63"/>
        <v>8408.6503217223253</v>
      </c>
      <c r="CH55" s="602">
        <f t="shared" si="63"/>
        <v>8267.8914981544713</v>
      </c>
      <c r="CI55" s="602">
        <f t="shared" si="63"/>
        <v>8406.2761848885784</v>
      </c>
      <c r="CJ55" s="602">
        <f t="shared" si="63"/>
        <v>8582.7971312261216</v>
      </c>
      <c r="CK55" s="602">
        <f t="shared" si="63"/>
        <v>8618.866579765383</v>
      </c>
      <c r="CL55" s="602">
        <f t="shared" si="63"/>
        <v>8474.5887856083355</v>
      </c>
      <c r="CM55" s="602">
        <f t="shared" si="63"/>
        <v>8616.4330895107923</v>
      </c>
      <c r="CN55" s="602">
        <f t="shared" si="63"/>
        <v>8797.3670595067742</v>
      </c>
      <c r="CO55" s="602">
        <f t="shared" si="63"/>
        <v>8834.3382442595175</v>
      </c>
      <c r="CP55" s="602">
        <f t="shared" si="63"/>
        <v>8686.4535052485408</v>
      </c>
      <c r="CQ55" s="602">
        <f t="shared" si="63"/>
        <v>8831.8439167485612</v>
      </c>
      <c r="CR55" s="602">
        <f t="shared" si="63"/>
        <v>9017.3012359944405</v>
      </c>
      <c r="CS55" s="602">
        <f t="shared" si="63"/>
        <v>9055.1967003660029</v>
      </c>
      <c r="CT55" s="602">
        <f t="shared" si="63"/>
        <v>8979.4057716228781</v>
      </c>
      <c r="CU55" s="602">
        <f t="shared" si="63"/>
        <v>9090.5354790388374</v>
      </c>
      <c r="CV55" s="602">
        <f t="shared" si="63"/>
        <v>9242.7337668943001</v>
      </c>
      <c r="CW55" s="602">
        <f t="shared" si="63"/>
        <v>9281.576617875151</v>
      </c>
      <c r="CX55" s="602">
        <f t="shared" si="63"/>
        <v>9126.2052139517473</v>
      </c>
      <c r="CY55" s="602">
        <f t="shared" si="63"/>
        <v>9278.9560150339566</v>
      </c>
      <c r="CZ55" s="602">
        <f t="shared" si="63"/>
        <v>9473.8021110666596</v>
      </c>
      <c r="DA55" s="602">
        <f t="shared" si="63"/>
        <v>9513.6160333220323</v>
      </c>
      <c r="DB55" s="602">
        <f t="shared" ref="DB55:EG55" si="64">DB53-DB54</f>
        <v>9354.3603443005413</v>
      </c>
      <c r="DC55" s="602">
        <f t="shared" si="64"/>
        <v>9510.9299154098062</v>
      </c>
      <c r="DD55" s="602">
        <f t="shared" si="64"/>
        <v>9710.647163843325</v>
      </c>
      <c r="DE55" s="602">
        <f t="shared" si="64"/>
        <v>9751.4564341550831</v>
      </c>
      <c r="DF55" s="602">
        <f t="shared" si="64"/>
        <v>9588.2193529080541</v>
      </c>
      <c r="DG55" s="602">
        <f t="shared" si="64"/>
        <v>9748.7031632950511</v>
      </c>
      <c r="DH55" s="602">
        <f t="shared" si="64"/>
        <v>9953.4133429394042</v>
      </c>
      <c r="DI55" s="602">
        <f t="shared" si="64"/>
        <v>9995.2428450089556</v>
      </c>
      <c r="DJ55" s="602">
        <f t="shared" si="64"/>
        <v>9911.5838408698564</v>
      </c>
      <c r="DK55" s="602">
        <f t="shared" si="64"/>
        <v>10034.250244446977</v>
      </c>
      <c r="DL55" s="602">
        <f t="shared" si="64"/>
        <v>10202.248676512892</v>
      </c>
      <c r="DM55" s="602">
        <f t="shared" si="64"/>
        <v>10245.123916134182</v>
      </c>
      <c r="DN55" s="602">
        <f t="shared" si="64"/>
        <v>8124.049560515894</v>
      </c>
      <c r="DO55" s="602">
        <f t="shared" si="64"/>
        <v>7269.1318303088392</v>
      </c>
      <c r="DP55" s="602">
        <f t="shared" si="64"/>
        <v>7459.835795333528</v>
      </c>
      <c r="DQ55" s="602">
        <f t="shared" si="64"/>
        <v>7503.7829159453495</v>
      </c>
      <c r="DR55" s="602">
        <f t="shared" si="64"/>
        <v>7327.994433498061</v>
      </c>
      <c r="DS55" s="602">
        <f t="shared" si="64"/>
        <v>7450.8601260665591</v>
      </c>
      <c r="DT55" s="602">
        <f t="shared" si="64"/>
        <v>7646.3316902168663</v>
      </c>
      <c r="DU55" s="602">
        <f t="shared" si="64"/>
        <v>7691.3774888439839</v>
      </c>
      <c r="DV55" s="602">
        <f t="shared" si="64"/>
        <v>7511.1942943355134</v>
      </c>
      <c r="DW55" s="602">
        <f t="shared" si="64"/>
        <v>7637.1316292182219</v>
      </c>
      <c r="DX55" s="602">
        <f t="shared" si="64"/>
        <v>7837.4899824722852</v>
      </c>
      <c r="DY55" s="602">
        <f t="shared" si="64"/>
        <v>7883.6619260650796</v>
      </c>
      <c r="DZ55" s="602">
        <f t="shared" si="64"/>
        <v>7791.318038879489</v>
      </c>
      <c r="EA55" s="602">
        <f t="shared" si="64"/>
        <v>7874.2318635414731</v>
      </c>
      <c r="EB55" s="602">
        <f t="shared" si="64"/>
        <v>8033.4272320340933</v>
      </c>
      <c r="EC55" s="602">
        <f t="shared" si="64"/>
        <v>8080.7534742167081</v>
      </c>
      <c r="ED55" s="602">
        <f t="shared" si="64"/>
        <v>7891.4485054862444</v>
      </c>
      <c r="EE55" s="602">
        <f t="shared" si="64"/>
        <v>8023.761417947394</v>
      </c>
      <c r="EF55" s="602">
        <f t="shared" si="64"/>
        <v>8234.2629128349472</v>
      </c>
      <c r="EG55" s="602">
        <f t="shared" si="64"/>
        <v>8282.772311072129</v>
      </c>
      <c r="EH55" s="602">
        <f t="shared" ref="EH55:FM55" si="65">EH53-EH54</f>
        <v>8088.7347181234036</v>
      </c>
      <c r="EI55" s="602">
        <f t="shared" si="65"/>
        <v>8224.3554533960796</v>
      </c>
      <c r="EJ55" s="602">
        <f t="shared" si="65"/>
        <v>8440.1194856558195</v>
      </c>
      <c r="EK55" s="602">
        <f t="shared" si="65"/>
        <v>8489.84161884893</v>
      </c>
      <c r="EL55" s="602">
        <f t="shared" si="65"/>
        <v>8290.953086076488</v>
      </c>
      <c r="EM55" s="602">
        <f t="shared" si="65"/>
        <v>8429.9643397309792</v>
      </c>
      <c r="EN55" s="602">
        <f t="shared" si="65"/>
        <v>8651.1224727972149</v>
      </c>
      <c r="EO55" s="602">
        <f t="shared" si="65"/>
        <v>8702.0876593201538</v>
      </c>
      <c r="EP55" s="602">
        <f t="shared" si="65"/>
        <v>8600.157286274276</v>
      </c>
      <c r="EQ55" s="602">
        <f t="shared" si="65"/>
        <v>8691.6786347471934</v>
      </c>
      <c r="ER55" s="602">
        <f t="shared" si="65"/>
        <v>8867.4005346171452</v>
      </c>
      <c r="ES55" s="602">
        <f t="shared" si="65"/>
        <v>8919.6398508031562</v>
      </c>
      <c r="ET55" s="602">
        <f t="shared" si="65"/>
        <v>8710.6825860591071</v>
      </c>
      <c r="EU55" s="602">
        <f t="shared" si="65"/>
        <v>8856.7312844298613</v>
      </c>
      <c r="EV55" s="602">
        <f t="shared" si="65"/>
        <v>9089.0855479825696</v>
      </c>
      <c r="EW55" s="602">
        <f t="shared" si="65"/>
        <v>9142.6308470732311</v>
      </c>
      <c r="EX55" s="602">
        <f t="shared" si="65"/>
        <v>8928.4496507105832</v>
      </c>
      <c r="EY55" s="602">
        <f t="shared" si="65"/>
        <v>9078.1495665406037</v>
      </c>
      <c r="EZ55" s="602">
        <f t="shared" si="65"/>
        <v>9316.3126866821331</v>
      </c>
      <c r="FA55" s="602">
        <f t="shared" si="65"/>
        <v>9371.1966182500619</v>
      </c>
      <c r="FB55" s="602">
        <f t="shared" si="65"/>
        <v>3123.732206083354</v>
      </c>
      <c r="FC55" s="602">
        <f t="shared" si="65"/>
        <v>0</v>
      </c>
      <c r="FD55" s="602">
        <f t="shared" si="65"/>
        <v>0</v>
      </c>
      <c r="FE55" s="602">
        <f t="shared" si="65"/>
        <v>0</v>
      </c>
      <c r="FF55" s="602">
        <f t="shared" si="65"/>
        <v>0</v>
      </c>
      <c r="FG55" s="602">
        <f t="shared" si="65"/>
        <v>0</v>
      </c>
      <c r="FH55" s="602">
        <f t="shared" si="65"/>
        <v>0</v>
      </c>
      <c r="FI55" s="602">
        <f t="shared" si="65"/>
        <v>0</v>
      </c>
      <c r="FJ55" s="602">
        <f t="shared" si="65"/>
        <v>0</v>
      </c>
      <c r="FK55" s="602">
        <f t="shared" si="65"/>
        <v>0</v>
      </c>
      <c r="FL55" s="602">
        <f t="shared" si="65"/>
        <v>0</v>
      </c>
      <c r="FM55" s="602">
        <f t="shared" si="65"/>
        <v>0</v>
      </c>
      <c r="FN55" s="602">
        <f t="shared" ref="FN55:GS55" si="66">FN53-FN54</f>
        <v>0</v>
      </c>
      <c r="FO55" s="602">
        <f t="shared" si="66"/>
        <v>0</v>
      </c>
      <c r="FP55" s="602">
        <f t="shared" si="66"/>
        <v>0</v>
      </c>
      <c r="FQ55" s="602">
        <f t="shared" si="66"/>
        <v>0</v>
      </c>
      <c r="FR55" s="602">
        <f t="shared" si="66"/>
        <v>0</v>
      </c>
      <c r="FS55" s="602">
        <f t="shared" si="66"/>
        <v>0</v>
      </c>
      <c r="FT55" s="602">
        <f t="shared" si="66"/>
        <v>0</v>
      </c>
      <c r="FU55" s="602">
        <f t="shared" si="66"/>
        <v>0</v>
      </c>
      <c r="FV55" s="602">
        <f t="shared" si="66"/>
        <v>0</v>
      </c>
      <c r="FW55" s="602">
        <f t="shared" si="66"/>
        <v>0</v>
      </c>
      <c r="FX55" s="602">
        <f t="shared" si="66"/>
        <v>0</v>
      </c>
      <c r="FY55" s="602">
        <f t="shared" si="66"/>
        <v>0</v>
      </c>
      <c r="FZ55" s="602">
        <f t="shared" si="66"/>
        <v>0</v>
      </c>
      <c r="GA55" s="602">
        <f t="shared" si="66"/>
        <v>0</v>
      </c>
      <c r="GB55" s="602">
        <f t="shared" si="66"/>
        <v>0</v>
      </c>
      <c r="GC55" s="602">
        <f t="shared" si="66"/>
        <v>0</v>
      </c>
      <c r="GD55" s="602">
        <f t="shared" si="66"/>
        <v>0</v>
      </c>
      <c r="GE55" s="602">
        <f t="shared" si="66"/>
        <v>0</v>
      </c>
      <c r="GF55" s="602">
        <f t="shared" si="66"/>
        <v>0</v>
      </c>
      <c r="GG55" s="602">
        <f t="shared" si="66"/>
        <v>0</v>
      </c>
      <c r="GH55" s="602">
        <f t="shared" si="66"/>
        <v>0</v>
      </c>
      <c r="GI55" s="602">
        <f t="shared" si="66"/>
        <v>0</v>
      </c>
      <c r="GJ55" s="602">
        <f t="shared" si="66"/>
        <v>0</v>
      </c>
    </row>
    <row r="56" spans="1:192" outlineLevel="2" x14ac:dyDescent="0.35">
      <c r="A56"/>
      <c r="B56" s="69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</row>
    <row r="57" spans="1:192" s="480" customFormat="1" outlineLevel="2" x14ac:dyDescent="0.35">
      <c r="B57" s="485"/>
      <c r="E57" s="480" t="str">
        <f>InpC!$E$123</f>
        <v>Target DSCR</v>
      </c>
      <c r="F57" s="480">
        <f>InpC!$F$123</f>
        <v>1.4</v>
      </c>
      <c r="G57" s="480" t="str">
        <f>InpC!$G$123</f>
        <v>x</v>
      </c>
    </row>
    <row r="58" spans="1:192" s="482" customFormat="1" outlineLevel="2" x14ac:dyDescent="0.35">
      <c r="B58" s="462"/>
      <c r="E58" s="482" t="str">
        <f>Time!$E$108</f>
        <v>Senior debt loan life flag</v>
      </c>
      <c r="G58" s="482" t="str">
        <f>Time!$G$108</f>
        <v>flag</v>
      </c>
      <c r="H58" s="482">
        <f>Time!$H$108</f>
        <v>72</v>
      </c>
      <c r="J58" s="482">
        <f>Time!J$108</f>
        <v>0</v>
      </c>
      <c r="K58" s="482">
        <f>Time!K$108</f>
        <v>0</v>
      </c>
      <c r="L58" s="482">
        <f>Time!L$108</f>
        <v>0</v>
      </c>
      <c r="M58" s="482">
        <f>Time!M$108</f>
        <v>0</v>
      </c>
      <c r="N58" s="482">
        <f>Time!N$108</f>
        <v>0</v>
      </c>
      <c r="O58" s="482">
        <f>Time!O$108</f>
        <v>0</v>
      </c>
      <c r="P58" s="482">
        <f>Time!P$108</f>
        <v>0</v>
      </c>
      <c r="Q58" s="482">
        <f>Time!Q$108</f>
        <v>0</v>
      </c>
      <c r="R58" s="482">
        <f>Time!R$108</f>
        <v>0</v>
      </c>
      <c r="S58" s="482">
        <f>Time!S$108</f>
        <v>0</v>
      </c>
      <c r="T58" s="482">
        <f>Time!T$108</f>
        <v>0</v>
      </c>
      <c r="U58" s="482">
        <f>Time!U$108</f>
        <v>0</v>
      </c>
      <c r="V58" s="482">
        <f>Time!V$108</f>
        <v>0</v>
      </c>
      <c r="W58" s="482">
        <f>Time!W$108</f>
        <v>0</v>
      </c>
      <c r="X58" s="482">
        <f>Time!X$108</f>
        <v>0</v>
      </c>
      <c r="Y58" s="482">
        <f>Time!Y$108</f>
        <v>0</v>
      </c>
      <c r="Z58" s="482">
        <f>Time!Z$108</f>
        <v>0</v>
      </c>
      <c r="AA58" s="482">
        <f>Time!AA$108</f>
        <v>0</v>
      </c>
      <c r="AB58" s="482">
        <f>Time!AB$108</f>
        <v>0</v>
      </c>
      <c r="AC58" s="482">
        <f>Time!AC$108</f>
        <v>0</v>
      </c>
      <c r="AD58" s="482">
        <f>Time!AD$108</f>
        <v>0</v>
      </c>
      <c r="AE58" s="482">
        <f>Time!AE$108</f>
        <v>0</v>
      </c>
      <c r="AF58" s="482">
        <f>Time!AF$108</f>
        <v>0</v>
      </c>
      <c r="AG58" s="482">
        <f>Time!AG$108</f>
        <v>0</v>
      </c>
      <c r="AH58" s="482">
        <f>Time!AH$108</f>
        <v>0</v>
      </c>
      <c r="AI58" s="482">
        <f>Time!AI$108</f>
        <v>0</v>
      </c>
      <c r="AJ58" s="482">
        <f>Time!AJ$108</f>
        <v>0</v>
      </c>
      <c r="AK58" s="482">
        <f>Time!AK$108</f>
        <v>0</v>
      </c>
      <c r="AL58" s="482">
        <f>Time!AL$108</f>
        <v>0</v>
      </c>
      <c r="AM58" s="482">
        <f>Time!AM$108</f>
        <v>0</v>
      </c>
      <c r="AN58" s="482">
        <f>Time!AN$108</f>
        <v>0</v>
      </c>
      <c r="AO58" s="482">
        <f>Time!AO$108</f>
        <v>0</v>
      </c>
      <c r="AP58" s="482">
        <f>Time!AP$108</f>
        <v>0</v>
      </c>
      <c r="AQ58" s="482">
        <f>Time!AQ$108</f>
        <v>0</v>
      </c>
      <c r="AR58" s="482">
        <f>Time!AR$108</f>
        <v>0</v>
      </c>
      <c r="AS58" s="482">
        <f>Time!AS$108</f>
        <v>0</v>
      </c>
      <c r="AT58" s="482">
        <f>Time!AT$108</f>
        <v>0</v>
      </c>
      <c r="AU58" s="482">
        <f>Time!AU$108</f>
        <v>0</v>
      </c>
      <c r="AV58" s="482">
        <f>Time!AV$108</f>
        <v>0</v>
      </c>
      <c r="AW58" s="482">
        <f>Time!AW$108</f>
        <v>0</v>
      </c>
      <c r="AX58" s="482">
        <f>Time!AX$108</f>
        <v>0</v>
      </c>
      <c r="AY58" s="482">
        <f>Time!AY$108</f>
        <v>0</v>
      </c>
      <c r="AZ58" s="482">
        <f>Time!AZ$108</f>
        <v>0</v>
      </c>
      <c r="BA58" s="482">
        <f>Time!BA$108</f>
        <v>0</v>
      </c>
      <c r="BB58" s="482">
        <f>Time!BB$108</f>
        <v>0</v>
      </c>
      <c r="BC58" s="482">
        <f>Time!BC$108</f>
        <v>0</v>
      </c>
      <c r="BD58" s="482">
        <f>Time!BD$108</f>
        <v>0</v>
      </c>
      <c r="BE58" s="482">
        <f>Time!BE$108</f>
        <v>0</v>
      </c>
      <c r="BF58" s="482">
        <f>Time!BF$108</f>
        <v>1</v>
      </c>
      <c r="BG58" s="482">
        <f>Time!BG$108</f>
        <v>1</v>
      </c>
      <c r="BH58" s="482">
        <f>Time!BH$108</f>
        <v>1</v>
      </c>
      <c r="BI58" s="482">
        <f>Time!BI$108</f>
        <v>1</v>
      </c>
      <c r="BJ58" s="482">
        <f>Time!BJ$108</f>
        <v>1</v>
      </c>
      <c r="BK58" s="482">
        <f>Time!BK$108</f>
        <v>1</v>
      </c>
      <c r="BL58" s="482">
        <f>Time!BL$108</f>
        <v>1</v>
      </c>
      <c r="BM58" s="482">
        <f>Time!BM$108</f>
        <v>1</v>
      </c>
      <c r="BN58" s="482">
        <f>Time!BN$108</f>
        <v>1</v>
      </c>
      <c r="BO58" s="482">
        <f>Time!BO$108</f>
        <v>1</v>
      </c>
      <c r="BP58" s="482">
        <f>Time!BP$108</f>
        <v>1</v>
      </c>
      <c r="BQ58" s="482">
        <f>Time!BQ$108</f>
        <v>1</v>
      </c>
      <c r="BR58" s="482">
        <f>Time!BR$108</f>
        <v>1</v>
      </c>
      <c r="BS58" s="482">
        <f>Time!BS$108</f>
        <v>1</v>
      </c>
      <c r="BT58" s="482">
        <f>Time!BT$108</f>
        <v>1</v>
      </c>
      <c r="BU58" s="482">
        <f>Time!BU$108</f>
        <v>1</v>
      </c>
      <c r="BV58" s="482">
        <f>Time!BV$108</f>
        <v>1</v>
      </c>
      <c r="BW58" s="482">
        <f>Time!BW$108</f>
        <v>1</v>
      </c>
      <c r="BX58" s="482">
        <f>Time!BX$108</f>
        <v>1</v>
      </c>
      <c r="BY58" s="482">
        <f>Time!BY$108</f>
        <v>1</v>
      </c>
      <c r="BZ58" s="482">
        <f>Time!BZ$108</f>
        <v>1</v>
      </c>
      <c r="CA58" s="482">
        <f>Time!CA$108</f>
        <v>1</v>
      </c>
      <c r="CB58" s="482">
        <f>Time!CB$108</f>
        <v>1</v>
      </c>
      <c r="CC58" s="482">
        <f>Time!CC$108</f>
        <v>1</v>
      </c>
      <c r="CD58" s="482">
        <f>Time!CD$108</f>
        <v>1</v>
      </c>
      <c r="CE58" s="482">
        <f>Time!CE$108</f>
        <v>1</v>
      </c>
      <c r="CF58" s="482">
        <f>Time!CF$108</f>
        <v>1</v>
      </c>
      <c r="CG58" s="482">
        <f>Time!CG$108</f>
        <v>1</v>
      </c>
      <c r="CH58" s="482">
        <f>Time!CH$108</f>
        <v>1</v>
      </c>
      <c r="CI58" s="482">
        <f>Time!CI$108</f>
        <v>1</v>
      </c>
      <c r="CJ58" s="482">
        <f>Time!CJ$108</f>
        <v>1</v>
      </c>
      <c r="CK58" s="482">
        <f>Time!CK$108</f>
        <v>1</v>
      </c>
      <c r="CL58" s="482">
        <f>Time!CL$108</f>
        <v>1</v>
      </c>
      <c r="CM58" s="482">
        <f>Time!CM$108</f>
        <v>1</v>
      </c>
      <c r="CN58" s="482">
        <f>Time!CN$108</f>
        <v>1</v>
      </c>
      <c r="CO58" s="482">
        <f>Time!CO$108</f>
        <v>1</v>
      </c>
      <c r="CP58" s="482">
        <f>Time!CP$108</f>
        <v>1</v>
      </c>
      <c r="CQ58" s="482">
        <f>Time!CQ$108</f>
        <v>1</v>
      </c>
      <c r="CR58" s="482">
        <f>Time!CR$108</f>
        <v>1</v>
      </c>
      <c r="CS58" s="482">
        <f>Time!CS$108</f>
        <v>1</v>
      </c>
      <c r="CT58" s="482">
        <f>Time!CT$108</f>
        <v>1</v>
      </c>
      <c r="CU58" s="482">
        <f>Time!CU$108</f>
        <v>1</v>
      </c>
      <c r="CV58" s="482">
        <f>Time!CV$108</f>
        <v>1</v>
      </c>
      <c r="CW58" s="482">
        <f>Time!CW$108</f>
        <v>1</v>
      </c>
      <c r="CX58" s="482">
        <f>Time!CX$108</f>
        <v>1</v>
      </c>
      <c r="CY58" s="482">
        <f>Time!CY$108</f>
        <v>1</v>
      </c>
      <c r="CZ58" s="482">
        <f>Time!CZ$108</f>
        <v>1</v>
      </c>
      <c r="DA58" s="482">
        <f>Time!DA$108</f>
        <v>1</v>
      </c>
      <c r="DB58" s="482">
        <f>Time!DB$108</f>
        <v>1</v>
      </c>
      <c r="DC58" s="482">
        <f>Time!DC$108</f>
        <v>1</v>
      </c>
      <c r="DD58" s="482">
        <f>Time!DD$108</f>
        <v>1</v>
      </c>
      <c r="DE58" s="482">
        <f>Time!DE$108</f>
        <v>1</v>
      </c>
      <c r="DF58" s="482">
        <f>Time!DF$108</f>
        <v>1</v>
      </c>
      <c r="DG58" s="482">
        <f>Time!DG$108</f>
        <v>1</v>
      </c>
      <c r="DH58" s="482">
        <f>Time!DH$108</f>
        <v>1</v>
      </c>
      <c r="DI58" s="482">
        <f>Time!DI$108</f>
        <v>1</v>
      </c>
      <c r="DJ58" s="482">
        <f>Time!DJ$108</f>
        <v>1</v>
      </c>
      <c r="DK58" s="482">
        <f>Time!DK$108</f>
        <v>1</v>
      </c>
      <c r="DL58" s="482">
        <f>Time!DL$108</f>
        <v>1</v>
      </c>
      <c r="DM58" s="482">
        <f>Time!DM$108</f>
        <v>1</v>
      </c>
      <c r="DN58" s="482">
        <f>Time!DN$108</f>
        <v>1</v>
      </c>
      <c r="DO58" s="482">
        <f>Time!DO$108</f>
        <v>1</v>
      </c>
      <c r="DP58" s="482">
        <f>Time!DP$108</f>
        <v>1</v>
      </c>
      <c r="DQ58" s="482">
        <f>Time!DQ$108</f>
        <v>1</v>
      </c>
      <c r="DR58" s="482">
        <f>Time!DR$108</f>
        <v>1</v>
      </c>
      <c r="DS58" s="482">
        <f>Time!DS$108</f>
        <v>1</v>
      </c>
      <c r="DT58" s="482">
        <f>Time!DT$108</f>
        <v>1</v>
      </c>
      <c r="DU58" s="482">
        <f>Time!DU$108</f>
        <v>1</v>
      </c>
      <c r="DV58" s="482">
        <f>Time!DV$108</f>
        <v>1</v>
      </c>
      <c r="DW58" s="482">
        <f>Time!DW$108</f>
        <v>1</v>
      </c>
      <c r="DX58" s="482">
        <f>Time!DX$108</f>
        <v>1</v>
      </c>
      <c r="DY58" s="482">
        <f>Time!DY$108</f>
        <v>1</v>
      </c>
      <c r="DZ58" s="482">
        <f>Time!DZ$108</f>
        <v>0</v>
      </c>
      <c r="EA58" s="482">
        <f>Time!EA$108</f>
        <v>0</v>
      </c>
      <c r="EB58" s="482">
        <f>Time!EB$108</f>
        <v>0</v>
      </c>
      <c r="EC58" s="482">
        <f>Time!EC$108</f>
        <v>0</v>
      </c>
      <c r="ED58" s="482">
        <f>Time!ED$108</f>
        <v>0</v>
      </c>
      <c r="EE58" s="482">
        <f>Time!EE$108</f>
        <v>0</v>
      </c>
      <c r="EF58" s="482">
        <f>Time!EF$108</f>
        <v>0</v>
      </c>
      <c r="EG58" s="482">
        <f>Time!EG$108</f>
        <v>0</v>
      </c>
      <c r="EH58" s="482">
        <f>Time!EH$108</f>
        <v>0</v>
      </c>
      <c r="EI58" s="482">
        <f>Time!EI$108</f>
        <v>0</v>
      </c>
      <c r="EJ58" s="482">
        <f>Time!EJ$108</f>
        <v>0</v>
      </c>
      <c r="EK58" s="482">
        <f>Time!EK$108</f>
        <v>0</v>
      </c>
      <c r="EL58" s="482">
        <f>Time!EL$108</f>
        <v>0</v>
      </c>
      <c r="EM58" s="482">
        <f>Time!EM$108</f>
        <v>0</v>
      </c>
      <c r="EN58" s="482">
        <f>Time!EN$108</f>
        <v>0</v>
      </c>
      <c r="EO58" s="482">
        <f>Time!EO$108</f>
        <v>0</v>
      </c>
      <c r="EP58" s="482">
        <f>Time!EP$108</f>
        <v>0</v>
      </c>
      <c r="EQ58" s="482">
        <f>Time!EQ$108</f>
        <v>0</v>
      </c>
      <c r="ER58" s="482">
        <f>Time!ER$108</f>
        <v>0</v>
      </c>
      <c r="ES58" s="482">
        <f>Time!ES$108</f>
        <v>0</v>
      </c>
      <c r="ET58" s="482">
        <f>Time!ET$108</f>
        <v>0</v>
      </c>
      <c r="EU58" s="482">
        <f>Time!EU$108</f>
        <v>0</v>
      </c>
      <c r="EV58" s="482">
        <f>Time!EV$108</f>
        <v>0</v>
      </c>
      <c r="EW58" s="482">
        <f>Time!EW$108</f>
        <v>0</v>
      </c>
      <c r="EX58" s="482">
        <f>Time!EX$108</f>
        <v>0</v>
      </c>
      <c r="EY58" s="482">
        <f>Time!EY$108</f>
        <v>0</v>
      </c>
      <c r="EZ58" s="482">
        <f>Time!EZ$108</f>
        <v>0</v>
      </c>
      <c r="FA58" s="482">
        <f>Time!FA$108</f>
        <v>0</v>
      </c>
      <c r="FB58" s="482">
        <f>Time!FB$108</f>
        <v>0</v>
      </c>
      <c r="FC58" s="482">
        <f>Time!FC$108</f>
        <v>0</v>
      </c>
      <c r="FD58" s="482">
        <f>Time!FD$108</f>
        <v>0</v>
      </c>
      <c r="FE58" s="482">
        <f>Time!FE$108</f>
        <v>0</v>
      </c>
      <c r="FF58" s="482">
        <f>Time!FF$108</f>
        <v>0</v>
      </c>
      <c r="FG58" s="482">
        <f>Time!FG$108</f>
        <v>0</v>
      </c>
      <c r="FH58" s="482">
        <f>Time!FH$108</f>
        <v>0</v>
      </c>
      <c r="FI58" s="482">
        <f>Time!FI$108</f>
        <v>0</v>
      </c>
      <c r="FJ58" s="482">
        <f>Time!FJ$108</f>
        <v>0</v>
      </c>
      <c r="FK58" s="482">
        <f>Time!FK$108</f>
        <v>0</v>
      </c>
      <c r="FL58" s="482">
        <f>Time!FL$108</f>
        <v>0</v>
      </c>
      <c r="FM58" s="482">
        <f>Time!FM$108</f>
        <v>0</v>
      </c>
      <c r="FN58" s="482">
        <f>Time!FN$108</f>
        <v>0</v>
      </c>
      <c r="FO58" s="482">
        <f>Time!FO$108</f>
        <v>0</v>
      </c>
      <c r="FP58" s="482">
        <f>Time!FP$108</f>
        <v>0</v>
      </c>
      <c r="FQ58" s="482">
        <f>Time!FQ$108</f>
        <v>0</v>
      </c>
      <c r="FR58" s="482">
        <f>Time!FR$108</f>
        <v>0</v>
      </c>
      <c r="FS58" s="482">
        <f>Time!FS$108</f>
        <v>0</v>
      </c>
      <c r="FT58" s="482">
        <f>Time!FT$108</f>
        <v>0</v>
      </c>
      <c r="FU58" s="482">
        <f>Time!FU$108</f>
        <v>0</v>
      </c>
      <c r="FV58" s="482">
        <f>Time!FV$108</f>
        <v>0</v>
      </c>
      <c r="FW58" s="482">
        <f>Time!FW$108</f>
        <v>0</v>
      </c>
      <c r="FX58" s="482">
        <f>Time!FX$108</f>
        <v>0</v>
      </c>
      <c r="FY58" s="482">
        <f>Time!FY$108</f>
        <v>0</v>
      </c>
      <c r="FZ58" s="482">
        <f>Time!FZ$108</f>
        <v>0</v>
      </c>
      <c r="GA58" s="482">
        <f>Time!GA$108</f>
        <v>0</v>
      </c>
      <c r="GB58" s="482">
        <f>Time!GB$108</f>
        <v>0</v>
      </c>
      <c r="GC58" s="482">
        <f>Time!GC$108</f>
        <v>0</v>
      </c>
      <c r="GD58" s="482">
        <f>Time!GD$108</f>
        <v>0</v>
      </c>
      <c r="GE58" s="482">
        <f>Time!GE$108</f>
        <v>0</v>
      </c>
      <c r="GF58" s="482">
        <f>Time!GF$108</f>
        <v>0</v>
      </c>
      <c r="GG58" s="482">
        <f>Time!GG$108</f>
        <v>0</v>
      </c>
      <c r="GH58" s="482">
        <f>Time!GH$108</f>
        <v>0</v>
      </c>
      <c r="GI58" s="482">
        <f>Time!GI$108</f>
        <v>0</v>
      </c>
      <c r="GJ58" s="482">
        <f>Time!GJ$108</f>
        <v>0</v>
      </c>
    </row>
    <row r="59" spans="1:192" s="523" customFormat="1" ht="12.75" outlineLevel="2" x14ac:dyDescent="0.35">
      <c r="E59" s="523" t="str">
        <f>$E$55</f>
        <v>CFADS for debt sizing</v>
      </c>
      <c r="G59" s="523" t="str">
        <f>$G$55</f>
        <v>$ 000s</v>
      </c>
      <c r="H59" s="523">
        <f>$H$55</f>
        <v>845432.58717608801</v>
      </c>
      <c r="J59" s="523">
        <f t="shared" ref="J59:AO59" si="67">J$55</f>
        <v>0</v>
      </c>
      <c r="K59" s="523">
        <f t="shared" si="67"/>
        <v>0</v>
      </c>
      <c r="L59" s="523">
        <f t="shared" si="67"/>
        <v>0</v>
      </c>
      <c r="M59" s="523">
        <f t="shared" si="67"/>
        <v>0</v>
      </c>
      <c r="N59" s="523">
        <f t="shared" si="67"/>
        <v>0</v>
      </c>
      <c r="O59" s="523">
        <f t="shared" si="67"/>
        <v>0</v>
      </c>
      <c r="P59" s="523">
        <f t="shared" si="67"/>
        <v>-3.0333467293530703E-7</v>
      </c>
      <c r="Q59" s="523">
        <f t="shared" si="67"/>
        <v>-1.9806436739600031E-6</v>
      </c>
      <c r="R59" s="523">
        <f t="shared" si="67"/>
        <v>-2.095897912113287E-6</v>
      </c>
      <c r="S59" s="523">
        <f t="shared" si="67"/>
        <v>-2.2897335156812915E-6</v>
      </c>
      <c r="T59" s="523">
        <f t="shared" si="67"/>
        <v>-2.2622004962613573E-6</v>
      </c>
      <c r="U59" s="523">
        <f t="shared" si="67"/>
        <v>-2.3311331460718066E-6</v>
      </c>
      <c r="V59" s="523">
        <f t="shared" si="67"/>
        <v>-2.2484125565824797E-6</v>
      </c>
      <c r="W59" s="523">
        <f t="shared" si="67"/>
        <v>-1.9009199831998558E-6</v>
      </c>
      <c r="X59" s="523">
        <f t="shared" si="67"/>
        <v>-1.9598528524511494E-6</v>
      </c>
      <c r="Y59" s="523">
        <f t="shared" si="67"/>
        <v>-1.6537857163712033E-6</v>
      </c>
      <c r="Z59" s="523">
        <f t="shared" si="67"/>
        <v>-1.4323857158160536E-6</v>
      </c>
      <c r="AA59" s="523">
        <f t="shared" si="67"/>
        <v>-1.0577490456853411E-6</v>
      </c>
      <c r="AB59" s="523">
        <f t="shared" si="67"/>
        <v>-7.4277522799093276E-7</v>
      </c>
      <c r="AC59" s="523">
        <f t="shared" si="67"/>
        <v>-3.3986236758209998E-7</v>
      </c>
      <c r="AD59" s="523">
        <f t="shared" si="67"/>
        <v>8.1767780102381948E-8</v>
      </c>
      <c r="AE59" s="523">
        <f t="shared" si="67"/>
        <v>4.9664242851577001E-7</v>
      </c>
      <c r="AF59" s="523">
        <f t="shared" si="67"/>
        <v>9.1229279064464208E-7</v>
      </c>
      <c r="AG59" s="523">
        <f t="shared" si="67"/>
        <v>1.36774201564549E-6</v>
      </c>
      <c r="AH59" s="523">
        <f t="shared" si="67"/>
        <v>1.817900852074672E-6</v>
      </c>
      <c r="AI59" s="523">
        <f t="shared" si="67"/>
        <v>2.112822471644904E-6</v>
      </c>
      <c r="AJ59" s="523">
        <f t="shared" si="67"/>
        <v>2.6313912258046912E-6</v>
      </c>
      <c r="AK59" s="523">
        <f t="shared" si="67"/>
        <v>2.9336728175621829E-6</v>
      </c>
      <c r="AL59" s="523">
        <f t="shared" si="67"/>
        <v>3.3791213809308829E-6</v>
      </c>
      <c r="AM59" s="523">
        <f t="shared" si="67"/>
        <v>3.5929340356233297E-6</v>
      </c>
      <c r="AN59" s="523">
        <f t="shared" si="67"/>
        <v>3.9836779706092784E-6</v>
      </c>
      <c r="AO59" s="523">
        <f t="shared" si="67"/>
        <v>4.2275416944903554E-6</v>
      </c>
      <c r="AP59" s="523">
        <f t="shared" ref="AP59:BU59" si="68">AP$55</f>
        <v>4.276789013601956E-6</v>
      </c>
      <c r="AQ59" s="523">
        <f t="shared" si="68"/>
        <v>4.5389024307951331E-6</v>
      </c>
      <c r="AR59" s="523">
        <f t="shared" si="68"/>
        <v>4.4639009502134286E-6</v>
      </c>
      <c r="AS59" s="523">
        <f t="shared" si="68"/>
        <v>4.6163590923242737E-6</v>
      </c>
      <c r="AT59" s="523">
        <f t="shared" si="68"/>
        <v>4.5671697534999112E-6</v>
      </c>
      <c r="AU59" s="523">
        <f t="shared" si="68"/>
        <v>3.9378096516884398E-6</v>
      </c>
      <c r="AV59" s="523">
        <f t="shared" si="68"/>
        <v>4.0892684864957118E-6</v>
      </c>
      <c r="AW59" s="523">
        <f t="shared" si="68"/>
        <v>3.6606156754714902E-6</v>
      </c>
      <c r="AX59" s="523">
        <f t="shared" si="68"/>
        <v>3.4452245927241165E-6</v>
      </c>
      <c r="AY59" s="523">
        <f t="shared" si="68"/>
        <v>2.9746352083748206E-6</v>
      </c>
      <c r="AZ59" s="523">
        <f t="shared" si="68"/>
        <v>3.3284900382568594E-6</v>
      </c>
      <c r="BA59" s="523">
        <f t="shared" si="68"/>
        <v>2.8158028726466E-6</v>
      </c>
      <c r="BB59" s="523">
        <f t="shared" si="68"/>
        <v>2.1971482055960223E-6</v>
      </c>
      <c r="BC59" s="523">
        <f t="shared" si="68"/>
        <v>1.7089873836084735E-6</v>
      </c>
      <c r="BD59" s="523">
        <f t="shared" si="68"/>
        <v>1.0992771422024816E-6</v>
      </c>
      <c r="BE59" s="523">
        <f t="shared" si="68"/>
        <v>5.8178557083010674E-7</v>
      </c>
      <c r="BF59" s="523">
        <f t="shared" si="68"/>
        <v>7350.6817748669682</v>
      </c>
      <c r="BG59" s="523">
        <f t="shared" si="68"/>
        <v>7071.9079108564392</v>
      </c>
      <c r="BH59" s="523">
        <f t="shared" si="68"/>
        <v>7220.4088462742393</v>
      </c>
      <c r="BI59" s="523">
        <f t="shared" si="68"/>
        <v>7250.7528193789512</v>
      </c>
      <c r="BJ59" s="523">
        <f t="shared" si="68"/>
        <v>7129.3769269601034</v>
      </c>
      <c r="BK59" s="523">
        <f t="shared" si="68"/>
        <v>7248.705608627849</v>
      </c>
      <c r="BL59" s="523">
        <f t="shared" si="68"/>
        <v>7400.919067431093</v>
      </c>
      <c r="BM59" s="523">
        <f t="shared" si="68"/>
        <v>7432.021639863422</v>
      </c>
      <c r="BN59" s="523">
        <f t="shared" si="68"/>
        <v>7369.8164949987622</v>
      </c>
      <c r="BO59" s="523">
        <f t="shared" si="68"/>
        <v>7461.0258212758727</v>
      </c>
      <c r="BP59" s="523">
        <f t="shared" si="68"/>
        <v>7585.9420441168686</v>
      </c>
      <c r="BQ59" s="523">
        <f t="shared" si="68"/>
        <v>7617.8221808600065</v>
      </c>
      <c r="BR59" s="523">
        <f t="shared" si="68"/>
        <v>7490.301633887455</v>
      </c>
      <c r="BS59" s="523">
        <f t="shared" si="68"/>
        <v>7615.6713300646315</v>
      </c>
      <c r="BT59" s="523">
        <f t="shared" si="68"/>
        <v>7775.5905952197909</v>
      </c>
      <c r="BU59" s="523">
        <f t="shared" si="68"/>
        <v>7808.2677353815079</v>
      </c>
      <c r="BV59" s="523">
        <f t="shared" ref="BV59:DA59" si="69">BV$55</f>
        <v>7677.5591747346416</v>
      </c>
      <c r="BW59" s="523">
        <f t="shared" si="69"/>
        <v>7806.0631133162478</v>
      </c>
      <c r="BX59" s="523">
        <f t="shared" si="69"/>
        <v>7969.980360100285</v>
      </c>
      <c r="BY59" s="523">
        <f t="shared" si="69"/>
        <v>8003.4744287660442</v>
      </c>
      <c r="BZ59" s="523">
        <f t="shared" si="69"/>
        <v>7869.4981541030093</v>
      </c>
      <c r="CA59" s="523">
        <f t="shared" si="69"/>
        <v>8001.2146911491527</v>
      </c>
      <c r="CB59" s="523">
        <f t="shared" si="69"/>
        <v>8169.2298691027927</v>
      </c>
      <c r="CC59" s="523">
        <f t="shared" si="69"/>
        <v>8203.5612894851965</v>
      </c>
      <c r="CD59" s="523">
        <f t="shared" si="69"/>
        <v>8134.8984487203888</v>
      </c>
      <c r="CE59" s="523">
        <f t="shared" si="69"/>
        <v>8235.5764788102842</v>
      </c>
      <c r="CF59" s="523">
        <f t="shared" si="69"/>
        <v>8373.4606158303613</v>
      </c>
      <c r="CG59" s="523">
        <f t="shared" si="69"/>
        <v>8408.6503217223253</v>
      </c>
      <c r="CH59" s="523">
        <f t="shared" si="69"/>
        <v>8267.8914981544713</v>
      </c>
      <c r="CI59" s="523">
        <f t="shared" si="69"/>
        <v>8406.2761848885784</v>
      </c>
      <c r="CJ59" s="523">
        <f t="shared" si="69"/>
        <v>8582.7971312261216</v>
      </c>
      <c r="CK59" s="523">
        <f t="shared" si="69"/>
        <v>8618.866579765383</v>
      </c>
      <c r="CL59" s="523">
        <f t="shared" si="69"/>
        <v>8474.5887856083355</v>
      </c>
      <c r="CM59" s="523">
        <f t="shared" si="69"/>
        <v>8616.4330895107923</v>
      </c>
      <c r="CN59" s="523">
        <f t="shared" si="69"/>
        <v>8797.3670595067742</v>
      </c>
      <c r="CO59" s="523">
        <f t="shared" si="69"/>
        <v>8834.3382442595175</v>
      </c>
      <c r="CP59" s="523">
        <f t="shared" si="69"/>
        <v>8686.4535052485408</v>
      </c>
      <c r="CQ59" s="523">
        <f t="shared" si="69"/>
        <v>8831.8439167485612</v>
      </c>
      <c r="CR59" s="523">
        <f t="shared" si="69"/>
        <v>9017.3012359944405</v>
      </c>
      <c r="CS59" s="523">
        <f t="shared" si="69"/>
        <v>9055.1967003660029</v>
      </c>
      <c r="CT59" s="523">
        <f t="shared" si="69"/>
        <v>8979.4057716228781</v>
      </c>
      <c r="CU59" s="523">
        <f t="shared" si="69"/>
        <v>9090.5354790388374</v>
      </c>
      <c r="CV59" s="523">
        <f t="shared" si="69"/>
        <v>9242.7337668943001</v>
      </c>
      <c r="CW59" s="523">
        <f t="shared" si="69"/>
        <v>9281.576617875151</v>
      </c>
      <c r="CX59" s="523">
        <f t="shared" si="69"/>
        <v>9126.2052139517473</v>
      </c>
      <c r="CY59" s="523">
        <f t="shared" si="69"/>
        <v>9278.9560150339566</v>
      </c>
      <c r="CZ59" s="523">
        <f t="shared" si="69"/>
        <v>9473.8021110666596</v>
      </c>
      <c r="DA59" s="523">
        <f t="shared" si="69"/>
        <v>9513.6160333220323</v>
      </c>
      <c r="DB59" s="523">
        <f t="shared" ref="DB59:EG59" si="70">DB$55</f>
        <v>9354.3603443005413</v>
      </c>
      <c r="DC59" s="523">
        <f t="shared" si="70"/>
        <v>9510.9299154098062</v>
      </c>
      <c r="DD59" s="523">
        <f t="shared" si="70"/>
        <v>9710.647163843325</v>
      </c>
      <c r="DE59" s="523">
        <f t="shared" si="70"/>
        <v>9751.4564341550831</v>
      </c>
      <c r="DF59" s="523">
        <f t="shared" si="70"/>
        <v>9588.2193529080541</v>
      </c>
      <c r="DG59" s="523">
        <f t="shared" si="70"/>
        <v>9748.7031632950511</v>
      </c>
      <c r="DH59" s="523">
        <f t="shared" si="70"/>
        <v>9953.4133429394042</v>
      </c>
      <c r="DI59" s="523">
        <f t="shared" si="70"/>
        <v>9995.2428450089556</v>
      </c>
      <c r="DJ59" s="523">
        <f t="shared" si="70"/>
        <v>9911.5838408698564</v>
      </c>
      <c r="DK59" s="523">
        <f t="shared" si="70"/>
        <v>10034.250244446977</v>
      </c>
      <c r="DL59" s="523">
        <f t="shared" si="70"/>
        <v>10202.248676512892</v>
      </c>
      <c r="DM59" s="523">
        <f t="shared" si="70"/>
        <v>10245.123916134182</v>
      </c>
      <c r="DN59" s="523">
        <f t="shared" si="70"/>
        <v>8124.049560515894</v>
      </c>
      <c r="DO59" s="523">
        <f t="shared" si="70"/>
        <v>7269.1318303088392</v>
      </c>
      <c r="DP59" s="523">
        <f t="shared" si="70"/>
        <v>7459.835795333528</v>
      </c>
      <c r="DQ59" s="523">
        <f t="shared" si="70"/>
        <v>7503.7829159453495</v>
      </c>
      <c r="DR59" s="523">
        <f t="shared" si="70"/>
        <v>7327.994433498061</v>
      </c>
      <c r="DS59" s="523">
        <f t="shared" si="70"/>
        <v>7450.8601260665591</v>
      </c>
      <c r="DT59" s="523">
        <f t="shared" si="70"/>
        <v>7646.3316902168663</v>
      </c>
      <c r="DU59" s="523">
        <f t="shared" si="70"/>
        <v>7691.3774888439839</v>
      </c>
      <c r="DV59" s="523">
        <f t="shared" si="70"/>
        <v>7511.1942943355134</v>
      </c>
      <c r="DW59" s="523">
        <f t="shared" si="70"/>
        <v>7637.1316292182219</v>
      </c>
      <c r="DX59" s="523">
        <f t="shared" si="70"/>
        <v>7837.4899824722852</v>
      </c>
      <c r="DY59" s="523">
        <f t="shared" si="70"/>
        <v>7883.6619260650796</v>
      </c>
      <c r="DZ59" s="523">
        <f t="shared" si="70"/>
        <v>7791.318038879489</v>
      </c>
      <c r="EA59" s="523">
        <f t="shared" si="70"/>
        <v>7874.2318635414731</v>
      </c>
      <c r="EB59" s="523">
        <f t="shared" si="70"/>
        <v>8033.4272320340933</v>
      </c>
      <c r="EC59" s="523">
        <f t="shared" si="70"/>
        <v>8080.7534742167081</v>
      </c>
      <c r="ED59" s="523">
        <f t="shared" si="70"/>
        <v>7891.4485054862444</v>
      </c>
      <c r="EE59" s="523">
        <f t="shared" si="70"/>
        <v>8023.761417947394</v>
      </c>
      <c r="EF59" s="523">
        <f t="shared" si="70"/>
        <v>8234.2629128349472</v>
      </c>
      <c r="EG59" s="523">
        <f t="shared" si="70"/>
        <v>8282.772311072129</v>
      </c>
      <c r="EH59" s="523">
        <f t="shared" ref="EH59:FM59" si="71">EH$55</f>
        <v>8088.7347181234036</v>
      </c>
      <c r="EI59" s="523">
        <f t="shared" si="71"/>
        <v>8224.3554533960796</v>
      </c>
      <c r="EJ59" s="523">
        <f t="shared" si="71"/>
        <v>8440.1194856558195</v>
      </c>
      <c r="EK59" s="523">
        <f t="shared" si="71"/>
        <v>8489.84161884893</v>
      </c>
      <c r="EL59" s="523">
        <f t="shared" si="71"/>
        <v>8290.953086076488</v>
      </c>
      <c r="EM59" s="523">
        <f t="shared" si="71"/>
        <v>8429.9643397309792</v>
      </c>
      <c r="EN59" s="523">
        <f t="shared" si="71"/>
        <v>8651.1224727972149</v>
      </c>
      <c r="EO59" s="523">
        <f t="shared" si="71"/>
        <v>8702.0876593201538</v>
      </c>
      <c r="EP59" s="523">
        <f t="shared" si="71"/>
        <v>8600.157286274276</v>
      </c>
      <c r="EQ59" s="523">
        <f t="shared" si="71"/>
        <v>8691.6786347471934</v>
      </c>
      <c r="ER59" s="523">
        <f t="shared" si="71"/>
        <v>8867.4005346171452</v>
      </c>
      <c r="ES59" s="523">
        <f t="shared" si="71"/>
        <v>8919.6398508031562</v>
      </c>
      <c r="ET59" s="523">
        <f t="shared" si="71"/>
        <v>8710.6825860591071</v>
      </c>
      <c r="EU59" s="523">
        <f t="shared" si="71"/>
        <v>8856.7312844298613</v>
      </c>
      <c r="EV59" s="523">
        <f t="shared" si="71"/>
        <v>9089.0855479825696</v>
      </c>
      <c r="EW59" s="523">
        <f t="shared" si="71"/>
        <v>9142.6308470732311</v>
      </c>
      <c r="EX59" s="523">
        <f t="shared" si="71"/>
        <v>8928.4496507105832</v>
      </c>
      <c r="EY59" s="523">
        <f t="shared" si="71"/>
        <v>9078.1495665406037</v>
      </c>
      <c r="EZ59" s="523">
        <f t="shared" si="71"/>
        <v>9316.3126866821331</v>
      </c>
      <c r="FA59" s="523">
        <f t="shared" si="71"/>
        <v>9371.1966182500619</v>
      </c>
      <c r="FB59" s="523">
        <f t="shared" si="71"/>
        <v>3123.732206083354</v>
      </c>
      <c r="FC59" s="523">
        <f t="shared" si="71"/>
        <v>0</v>
      </c>
      <c r="FD59" s="523">
        <f t="shared" si="71"/>
        <v>0</v>
      </c>
      <c r="FE59" s="523">
        <f t="shared" si="71"/>
        <v>0</v>
      </c>
      <c r="FF59" s="523">
        <f t="shared" si="71"/>
        <v>0</v>
      </c>
      <c r="FG59" s="523">
        <f t="shared" si="71"/>
        <v>0</v>
      </c>
      <c r="FH59" s="523">
        <f t="shared" si="71"/>
        <v>0</v>
      </c>
      <c r="FI59" s="523">
        <f t="shared" si="71"/>
        <v>0</v>
      </c>
      <c r="FJ59" s="523">
        <f t="shared" si="71"/>
        <v>0</v>
      </c>
      <c r="FK59" s="523">
        <f t="shared" si="71"/>
        <v>0</v>
      </c>
      <c r="FL59" s="523">
        <f t="shared" si="71"/>
        <v>0</v>
      </c>
      <c r="FM59" s="523">
        <f t="shared" si="71"/>
        <v>0</v>
      </c>
      <c r="FN59" s="523">
        <f t="shared" ref="FN59:GJ59" si="72">FN$55</f>
        <v>0</v>
      </c>
      <c r="FO59" s="523">
        <f t="shared" si="72"/>
        <v>0</v>
      </c>
      <c r="FP59" s="523">
        <f t="shared" si="72"/>
        <v>0</v>
      </c>
      <c r="FQ59" s="523">
        <f t="shared" si="72"/>
        <v>0</v>
      </c>
      <c r="FR59" s="523">
        <f t="shared" si="72"/>
        <v>0</v>
      </c>
      <c r="FS59" s="523">
        <f t="shared" si="72"/>
        <v>0</v>
      </c>
      <c r="FT59" s="523">
        <f t="shared" si="72"/>
        <v>0</v>
      </c>
      <c r="FU59" s="523">
        <f t="shared" si="72"/>
        <v>0</v>
      </c>
      <c r="FV59" s="523">
        <f t="shared" si="72"/>
        <v>0</v>
      </c>
      <c r="FW59" s="523">
        <f t="shared" si="72"/>
        <v>0</v>
      </c>
      <c r="FX59" s="523">
        <f t="shared" si="72"/>
        <v>0</v>
      </c>
      <c r="FY59" s="523">
        <f t="shared" si="72"/>
        <v>0</v>
      </c>
      <c r="FZ59" s="523">
        <f t="shared" si="72"/>
        <v>0</v>
      </c>
      <c r="GA59" s="523">
        <f t="shared" si="72"/>
        <v>0</v>
      </c>
      <c r="GB59" s="523">
        <f t="shared" si="72"/>
        <v>0</v>
      </c>
      <c r="GC59" s="523">
        <f t="shared" si="72"/>
        <v>0</v>
      </c>
      <c r="GD59" s="523">
        <f t="shared" si="72"/>
        <v>0</v>
      </c>
      <c r="GE59" s="523">
        <f t="shared" si="72"/>
        <v>0</v>
      </c>
      <c r="GF59" s="523">
        <f t="shared" si="72"/>
        <v>0</v>
      </c>
      <c r="GG59" s="523">
        <f t="shared" si="72"/>
        <v>0</v>
      </c>
      <c r="GH59" s="523">
        <f t="shared" si="72"/>
        <v>0</v>
      </c>
      <c r="GI59" s="523">
        <f t="shared" si="72"/>
        <v>0</v>
      </c>
      <c r="GJ59" s="523">
        <f t="shared" si="72"/>
        <v>0</v>
      </c>
    </row>
    <row r="60" spans="1:192" s="523" customFormat="1" outlineLevel="2" x14ac:dyDescent="0.35">
      <c r="B60" s="610"/>
      <c r="E60" s="602" t="s">
        <v>1453</v>
      </c>
      <c r="F60" s="602"/>
      <c r="G60" s="602" t="s">
        <v>101</v>
      </c>
      <c r="H60" s="602">
        <f>SUM(J60:GJ60)</f>
        <v>430862.56087759434</v>
      </c>
      <c r="I60" s="602"/>
      <c r="J60" s="602">
        <f t="shared" ref="J60:AO60" si="73">J59/$F57*J58</f>
        <v>0</v>
      </c>
      <c r="K60" s="602">
        <f t="shared" si="73"/>
        <v>0</v>
      </c>
      <c r="L60" s="602">
        <f t="shared" si="73"/>
        <v>0</v>
      </c>
      <c r="M60" s="602">
        <f t="shared" si="73"/>
        <v>0</v>
      </c>
      <c r="N60" s="602">
        <f t="shared" si="73"/>
        <v>0</v>
      </c>
      <c r="O60" s="602">
        <f t="shared" si="73"/>
        <v>0</v>
      </c>
      <c r="P60" s="602">
        <f t="shared" si="73"/>
        <v>0</v>
      </c>
      <c r="Q60" s="602">
        <f t="shared" si="73"/>
        <v>0</v>
      </c>
      <c r="R60" s="602">
        <f t="shared" si="73"/>
        <v>0</v>
      </c>
      <c r="S60" s="602">
        <f t="shared" si="73"/>
        <v>0</v>
      </c>
      <c r="T60" s="602">
        <f t="shared" si="73"/>
        <v>0</v>
      </c>
      <c r="U60" s="602">
        <f t="shared" si="73"/>
        <v>0</v>
      </c>
      <c r="V60" s="602">
        <f t="shared" si="73"/>
        <v>0</v>
      </c>
      <c r="W60" s="602">
        <f t="shared" si="73"/>
        <v>0</v>
      </c>
      <c r="X60" s="602">
        <f t="shared" si="73"/>
        <v>0</v>
      </c>
      <c r="Y60" s="602">
        <f t="shared" si="73"/>
        <v>0</v>
      </c>
      <c r="Z60" s="602">
        <f t="shared" si="73"/>
        <v>0</v>
      </c>
      <c r="AA60" s="602">
        <f t="shared" si="73"/>
        <v>0</v>
      </c>
      <c r="AB60" s="602">
        <f t="shared" si="73"/>
        <v>0</v>
      </c>
      <c r="AC60" s="602">
        <f t="shared" si="73"/>
        <v>0</v>
      </c>
      <c r="AD60" s="602">
        <f t="shared" si="73"/>
        <v>0</v>
      </c>
      <c r="AE60" s="602">
        <f t="shared" si="73"/>
        <v>0</v>
      </c>
      <c r="AF60" s="602">
        <f t="shared" si="73"/>
        <v>0</v>
      </c>
      <c r="AG60" s="602">
        <f t="shared" si="73"/>
        <v>0</v>
      </c>
      <c r="AH60" s="602">
        <f t="shared" si="73"/>
        <v>0</v>
      </c>
      <c r="AI60" s="602">
        <f t="shared" si="73"/>
        <v>0</v>
      </c>
      <c r="AJ60" s="602">
        <f t="shared" si="73"/>
        <v>0</v>
      </c>
      <c r="AK60" s="602">
        <f t="shared" si="73"/>
        <v>0</v>
      </c>
      <c r="AL60" s="602">
        <f t="shared" si="73"/>
        <v>0</v>
      </c>
      <c r="AM60" s="602">
        <f t="shared" si="73"/>
        <v>0</v>
      </c>
      <c r="AN60" s="602">
        <f t="shared" si="73"/>
        <v>0</v>
      </c>
      <c r="AO60" s="602">
        <f t="shared" si="73"/>
        <v>0</v>
      </c>
      <c r="AP60" s="602">
        <f t="shared" ref="AP60:BU60" si="74">AP59/$F57*AP58</f>
        <v>0</v>
      </c>
      <c r="AQ60" s="602">
        <f t="shared" si="74"/>
        <v>0</v>
      </c>
      <c r="AR60" s="602">
        <f t="shared" si="74"/>
        <v>0</v>
      </c>
      <c r="AS60" s="602">
        <f t="shared" si="74"/>
        <v>0</v>
      </c>
      <c r="AT60" s="602">
        <f t="shared" si="74"/>
        <v>0</v>
      </c>
      <c r="AU60" s="602">
        <f t="shared" si="74"/>
        <v>0</v>
      </c>
      <c r="AV60" s="602">
        <f t="shared" si="74"/>
        <v>0</v>
      </c>
      <c r="AW60" s="602">
        <f t="shared" si="74"/>
        <v>0</v>
      </c>
      <c r="AX60" s="602">
        <f t="shared" si="74"/>
        <v>0</v>
      </c>
      <c r="AY60" s="602">
        <f t="shared" si="74"/>
        <v>0</v>
      </c>
      <c r="AZ60" s="602">
        <f t="shared" si="74"/>
        <v>0</v>
      </c>
      <c r="BA60" s="602">
        <f t="shared" si="74"/>
        <v>0</v>
      </c>
      <c r="BB60" s="602">
        <f t="shared" si="74"/>
        <v>0</v>
      </c>
      <c r="BC60" s="602">
        <f t="shared" si="74"/>
        <v>0</v>
      </c>
      <c r="BD60" s="602">
        <f t="shared" si="74"/>
        <v>0</v>
      </c>
      <c r="BE60" s="602">
        <f t="shared" si="74"/>
        <v>0</v>
      </c>
      <c r="BF60" s="602">
        <f t="shared" si="74"/>
        <v>5250.4869820478352</v>
      </c>
      <c r="BG60" s="602">
        <f t="shared" si="74"/>
        <v>5051.3627934688857</v>
      </c>
      <c r="BH60" s="602">
        <f t="shared" si="74"/>
        <v>5157.4348901958856</v>
      </c>
      <c r="BI60" s="602">
        <f t="shared" si="74"/>
        <v>5179.1091566992509</v>
      </c>
      <c r="BJ60" s="602">
        <f t="shared" si="74"/>
        <v>5092.4120906857888</v>
      </c>
      <c r="BK60" s="602">
        <f t="shared" si="74"/>
        <v>5177.6468633056065</v>
      </c>
      <c r="BL60" s="602">
        <f t="shared" si="74"/>
        <v>5286.3707624507815</v>
      </c>
      <c r="BM60" s="602">
        <f t="shared" si="74"/>
        <v>5308.5868856167308</v>
      </c>
      <c r="BN60" s="602">
        <f t="shared" si="74"/>
        <v>5264.1546392848304</v>
      </c>
      <c r="BO60" s="602">
        <f t="shared" si="74"/>
        <v>5329.3041580541949</v>
      </c>
      <c r="BP60" s="602">
        <f t="shared" si="74"/>
        <v>5418.5300315120494</v>
      </c>
      <c r="BQ60" s="602">
        <f t="shared" si="74"/>
        <v>5441.3015577571477</v>
      </c>
      <c r="BR60" s="602">
        <f t="shared" si="74"/>
        <v>5350.2154527767543</v>
      </c>
      <c r="BS60" s="602">
        <f t="shared" si="74"/>
        <v>5439.7652357604511</v>
      </c>
      <c r="BT60" s="602">
        <f t="shared" si="74"/>
        <v>5553.9932822998508</v>
      </c>
      <c r="BU60" s="602">
        <f t="shared" si="74"/>
        <v>5577.3340967010772</v>
      </c>
      <c r="BV60" s="602">
        <f t="shared" ref="BV60:DA60" si="75">BV59/$F57*BV58</f>
        <v>5483.9708390961732</v>
      </c>
      <c r="BW60" s="602">
        <f t="shared" si="75"/>
        <v>5575.7593666544635</v>
      </c>
      <c r="BX60" s="602">
        <f t="shared" si="75"/>
        <v>5692.8431143573471</v>
      </c>
      <c r="BY60" s="602">
        <f t="shared" si="75"/>
        <v>5716.7674491186035</v>
      </c>
      <c r="BZ60" s="602">
        <f t="shared" si="75"/>
        <v>5621.0701100735787</v>
      </c>
      <c r="CA60" s="602">
        <f t="shared" si="75"/>
        <v>5715.153350820824</v>
      </c>
      <c r="CB60" s="602">
        <f t="shared" si="75"/>
        <v>5835.1641922162808</v>
      </c>
      <c r="CC60" s="602">
        <f t="shared" si="75"/>
        <v>5859.6866353465693</v>
      </c>
      <c r="CD60" s="602">
        <f t="shared" si="75"/>
        <v>5810.6417490859922</v>
      </c>
      <c r="CE60" s="602">
        <f t="shared" si="75"/>
        <v>5882.5546277216317</v>
      </c>
      <c r="CF60" s="602">
        <f t="shared" si="75"/>
        <v>5981.0432970216871</v>
      </c>
      <c r="CG60" s="602">
        <f t="shared" si="75"/>
        <v>6006.1788012302331</v>
      </c>
      <c r="CH60" s="602">
        <f t="shared" si="75"/>
        <v>5905.6367843960516</v>
      </c>
      <c r="CI60" s="602">
        <f t="shared" si="75"/>
        <v>6004.482989206128</v>
      </c>
      <c r="CJ60" s="602">
        <f t="shared" si="75"/>
        <v>6130.5693794472299</v>
      </c>
      <c r="CK60" s="602">
        <f t="shared" si="75"/>
        <v>6156.3332712609881</v>
      </c>
      <c r="CL60" s="602">
        <f t="shared" si="75"/>
        <v>6053.2777040059545</v>
      </c>
      <c r="CM60" s="602">
        <f t="shared" si="75"/>
        <v>6154.5950639362809</v>
      </c>
      <c r="CN60" s="602">
        <f t="shared" si="75"/>
        <v>6283.8336139334106</v>
      </c>
      <c r="CO60" s="602">
        <f t="shared" si="75"/>
        <v>6310.2416030425129</v>
      </c>
      <c r="CP60" s="602">
        <f t="shared" si="75"/>
        <v>6204.6096466061008</v>
      </c>
      <c r="CQ60" s="602">
        <f t="shared" si="75"/>
        <v>6308.4599405346871</v>
      </c>
      <c r="CR60" s="602">
        <f t="shared" si="75"/>
        <v>6440.9294542817433</v>
      </c>
      <c r="CS60" s="602">
        <f t="shared" si="75"/>
        <v>6467.9976431185742</v>
      </c>
      <c r="CT60" s="602">
        <f t="shared" si="75"/>
        <v>6413.8612654449134</v>
      </c>
      <c r="CU60" s="602">
        <f t="shared" si="75"/>
        <v>6493.2396278848846</v>
      </c>
      <c r="CV60" s="602">
        <f t="shared" si="75"/>
        <v>6601.9526906387864</v>
      </c>
      <c r="CW60" s="602">
        <f t="shared" si="75"/>
        <v>6629.6975841965368</v>
      </c>
      <c r="CX60" s="602">
        <f t="shared" si="75"/>
        <v>6518.7180099655343</v>
      </c>
      <c r="CY60" s="602">
        <f t="shared" si="75"/>
        <v>6627.825725024255</v>
      </c>
      <c r="CZ60" s="602">
        <f t="shared" si="75"/>
        <v>6767.0015079047571</v>
      </c>
      <c r="DA60" s="602">
        <f t="shared" si="75"/>
        <v>6795.4400238014523</v>
      </c>
      <c r="DB60" s="602">
        <f t="shared" ref="DB60:EG60" si="76">DB59/$F57*DB58</f>
        <v>6681.6859602146724</v>
      </c>
      <c r="DC60" s="602">
        <f t="shared" si="76"/>
        <v>6793.5213681498617</v>
      </c>
      <c r="DD60" s="602">
        <f t="shared" si="76"/>
        <v>6936.176545602375</v>
      </c>
      <c r="DE60" s="602">
        <f t="shared" si="76"/>
        <v>6965.3260243964887</v>
      </c>
      <c r="DF60" s="602">
        <f t="shared" si="76"/>
        <v>6848.7281092200392</v>
      </c>
      <c r="DG60" s="602">
        <f t="shared" si="76"/>
        <v>6963.3594023536079</v>
      </c>
      <c r="DH60" s="602">
        <f t="shared" si="76"/>
        <v>7109.5809592424321</v>
      </c>
      <c r="DI60" s="602">
        <f t="shared" si="76"/>
        <v>7139.4591750063973</v>
      </c>
      <c r="DJ60" s="602">
        <f t="shared" si="76"/>
        <v>7079.7027434784695</v>
      </c>
      <c r="DK60" s="602">
        <f t="shared" si="76"/>
        <v>7167.3216031764132</v>
      </c>
      <c r="DL60" s="602">
        <f t="shared" si="76"/>
        <v>7287.3204832234951</v>
      </c>
      <c r="DM60" s="602">
        <f t="shared" si="76"/>
        <v>7317.9456543815586</v>
      </c>
      <c r="DN60" s="602">
        <f t="shared" si="76"/>
        <v>5802.8925432256392</v>
      </c>
      <c r="DO60" s="602">
        <f t="shared" si="76"/>
        <v>5192.2370216491709</v>
      </c>
      <c r="DP60" s="602">
        <f t="shared" si="76"/>
        <v>5328.4541395239494</v>
      </c>
      <c r="DQ60" s="602">
        <f t="shared" si="76"/>
        <v>5359.8449399609644</v>
      </c>
      <c r="DR60" s="602">
        <f t="shared" si="76"/>
        <v>5234.2817382129015</v>
      </c>
      <c r="DS60" s="602">
        <f t="shared" si="76"/>
        <v>5322.0429471903999</v>
      </c>
      <c r="DT60" s="602">
        <f t="shared" si="76"/>
        <v>5461.6654930120476</v>
      </c>
      <c r="DU60" s="602">
        <f t="shared" si="76"/>
        <v>5493.8410634599886</v>
      </c>
      <c r="DV60" s="602">
        <f t="shared" si="76"/>
        <v>5365.1387816682245</v>
      </c>
      <c r="DW60" s="602">
        <f t="shared" si="76"/>
        <v>5455.0940208701586</v>
      </c>
      <c r="DX60" s="602">
        <f t="shared" si="76"/>
        <v>5598.2071303373468</v>
      </c>
      <c r="DY60" s="602">
        <f t="shared" si="76"/>
        <v>5631.1870900464855</v>
      </c>
      <c r="DZ60" s="602">
        <f t="shared" si="76"/>
        <v>0</v>
      </c>
      <c r="EA60" s="602">
        <f t="shared" si="76"/>
        <v>0</v>
      </c>
      <c r="EB60" s="602">
        <f t="shared" si="76"/>
        <v>0</v>
      </c>
      <c r="EC60" s="602">
        <f t="shared" si="76"/>
        <v>0</v>
      </c>
      <c r="ED60" s="602">
        <f t="shared" si="76"/>
        <v>0</v>
      </c>
      <c r="EE60" s="602">
        <f t="shared" si="76"/>
        <v>0</v>
      </c>
      <c r="EF60" s="602">
        <f t="shared" si="76"/>
        <v>0</v>
      </c>
      <c r="EG60" s="602">
        <f t="shared" si="76"/>
        <v>0</v>
      </c>
      <c r="EH60" s="602">
        <f t="shared" ref="EH60:FM60" si="77">EH59/$F57*EH58</f>
        <v>0</v>
      </c>
      <c r="EI60" s="602">
        <f t="shared" si="77"/>
        <v>0</v>
      </c>
      <c r="EJ60" s="602">
        <f t="shared" si="77"/>
        <v>0</v>
      </c>
      <c r="EK60" s="602">
        <f t="shared" si="77"/>
        <v>0</v>
      </c>
      <c r="EL60" s="602">
        <f t="shared" si="77"/>
        <v>0</v>
      </c>
      <c r="EM60" s="602">
        <f t="shared" si="77"/>
        <v>0</v>
      </c>
      <c r="EN60" s="602">
        <f t="shared" si="77"/>
        <v>0</v>
      </c>
      <c r="EO60" s="602">
        <f t="shared" si="77"/>
        <v>0</v>
      </c>
      <c r="EP60" s="602">
        <f t="shared" si="77"/>
        <v>0</v>
      </c>
      <c r="EQ60" s="602">
        <f t="shared" si="77"/>
        <v>0</v>
      </c>
      <c r="ER60" s="602">
        <f t="shared" si="77"/>
        <v>0</v>
      </c>
      <c r="ES60" s="602">
        <f t="shared" si="77"/>
        <v>0</v>
      </c>
      <c r="ET60" s="602">
        <f t="shared" si="77"/>
        <v>0</v>
      </c>
      <c r="EU60" s="602">
        <f t="shared" si="77"/>
        <v>0</v>
      </c>
      <c r="EV60" s="602">
        <f t="shared" si="77"/>
        <v>0</v>
      </c>
      <c r="EW60" s="602">
        <f t="shared" si="77"/>
        <v>0</v>
      </c>
      <c r="EX60" s="602">
        <f t="shared" si="77"/>
        <v>0</v>
      </c>
      <c r="EY60" s="602">
        <f t="shared" si="77"/>
        <v>0</v>
      </c>
      <c r="EZ60" s="602">
        <f t="shared" si="77"/>
        <v>0</v>
      </c>
      <c r="FA60" s="602">
        <f t="shared" si="77"/>
        <v>0</v>
      </c>
      <c r="FB60" s="602">
        <f t="shared" si="77"/>
        <v>0</v>
      </c>
      <c r="FC60" s="602">
        <f t="shared" si="77"/>
        <v>0</v>
      </c>
      <c r="FD60" s="602">
        <f t="shared" si="77"/>
        <v>0</v>
      </c>
      <c r="FE60" s="602">
        <f t="shared" si="77"/>
        <v>0</v>
      </c>
      <c r="FF60" s="602">
        <f t="shared" si="77"/>
        <v>0</v>
      </c>
      <c r="FG60" s="602">
        <f t="shared" si="77"/>
        <v>0</v>
      </c>
      <c r="FH60" s="602">
        <f t="shared" si="77"/>
        <v>0</v>
      </c>
      <c r="FI60" s="602">
        <f t="shared" si="77"/>
        <v>0</v>
      </c>
      <c r="FJ60" s="602">
        <f t="shared" si="77"/>
        <v>0</v>
      </c>
      <c r="FK60" s="602">
        <f t="shared" si="77"/>
        <v>0</v>
      </c>
      <c r="FL60" s="602">
        <f t="shared" si="77"/>
        <v>0</v>
      </c>
      <c r="FM60" s="602">
        <f t="shared" si="77"/>
        <v>0</v>
      </c>
      <c r="FN60" s="602">
        <f t="shared" ref="FN60:GS60" si="78">FN59/$F57*FN58</f>
        <v>0</v>
      </c>
      <c r="FO60" s="602">
        <f t="shared" si="78"/>
        <v>0</v>
      </c>
      <c r="FP60" s="602">
        <f t="shared" si="78"/>
        <v>0</v>
      </c>
      <c r="FQ60" s="602">
        <f t="shared" si="78"/>
        <v>0</v>
      </c>
      <c r="FR60" s="602">
        <f t="shared" si="78"/>
        <v>0</v>
      </c>
      <c r="FS60" s="602">
        <f t="shared" si="78"/>
        <v>0</v>
      </c>
      <c r="FT60" s="602">
        <f t="shared" si="78"/>
        <v>0</v>
      </c>
      <c r="FU60" s="602">
        <f t="shared" si="78"/>
        <v>0</v>
      </c>
      <c r="FV60" s="602">
        <f t="shared" si="78"/>
        <v>0</v>
      </c>
      <c r="FW60" s="602">
        <f t="shared" si="78"/>
        <v>0</v>
      </c>
      <c r="FX60" s="602">
        <f t="shared" si="78"/>
        <v>0</v>
      </c>
      <c r="FY60" s="602">
        <f t="shared" si="78"/>
        <v>0</v>
      </c>
      <c r="FZ60" s="602">
        <f t="shared" si="78"/>
        <v>0</v>
      </c>
      <c r="GA60" s="602">
        <f t="shared" si="78"/>
        <v>0</v>
      </c>
      <c r="GB60" s="602">
        <f t="shared" si="78"/>
        <v>0</v>
      </c>
      <c r="GC60" s="602">
        <f t="shared" si="78"/>
        <v>0</v>
      </c>
      <c r="GD60" s="602">
        <f t="shared" si="78"/>
        <v>0</v>
      </c>
      <c r="GE60" s="602">
        <f t="shared" si="78"/>
        <v>0</v>
      </c>
      <c r="GF60" s="602">
        <f t="shared" si="78"/>
        <v>0</v>
      </c>
      <c r="GG60" s="602">
        <f t="shared" si="78"/>
        <v>0</v>
      </c>
      <c r="GH60" s="602">
        <f t="shared" si="78"/>
        <v>0</v>
      </c>
      <c r="GI60" s="602">
        <f t="shared" si="78"/>
        <v>0</v>
      </c>
      <c r="GJ60" s="602">
        <f t="shared" si="78"/>
        <v>0</v>
      </c>
    </row>
    <row r="61" spans="1:192" outlineLevel="2" x14ac:dyDescent="0.35">
      <c r="A61"/>
      <c r="B61" s="69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</row>
    <row r="62" spans="1:192" s="456" customFormat="1" outlineLevel="2" x14ac:dyDescent="0.35">
      <c r="B62" s="461"/>
      <c r="E62" s="456" t="str">
        <f>$E$47</f>
        <v>Senior debt discount factor</v>
      </c>
      <c r="G62" s="456" t="str">
        <f>$G$47</f>
        <v>factor</v>
      </c>
      <c r="H62" s="456">
        <f>$H$47</f>
        <v>74.343335610709829</v>
      </c>
      <c r="J62" s="456">
        <f t="shared" ref="J62:AO62" si="79">J$47</f>
        <v>0</v>
      </c>
      <c r="K62" s="456">
        <f t="shared" si="79"/>
        <v>0</v>
      </c>
      <c r="L62" s="456">
        <f t="shared" si="79"/>
        <v>0</v>
      </c>
      <c r="M62" s="456">
        <f t="shared" si="79"/>
        <v>0</v>
      </c>
      <c r="N62" s="456">
        <f t="shared" si="79"/>
        <v>0</v>
      </c>
      <c r="O62" s="456">
        <f t="shared" si="79"/>
        <v>0</v>
      </c>
      <c r="P62" s="456">
        <f t="shared" si="79"/>
        <v>0</v>
      </c>
      <c r="Q62" s="456">
        <f t="shared" si="79"/>
        <v>0</v>
      </c>
      <c r="R62" s="456">
        <f t="shared" si="79"/>
        <v>0</v>
      </c>
      <c r="S62" s="456">
        <f t="shared" si="79"/>
        <v>0</v>
      </c>
      <c r="T62" s="456">
        <f t="shared" si="79"/>
        <v>0</v>
      </c>
      <c r="U62" s="456">
        <f t="shared" si="79"/>
        <v>0</v>
      </c>
      <c r="V62" s="456">
        <f t="shared" si="79"/>
        <v>0</v>
      </c>
      <c r="W62" s="456">
        <f t="shared" si="79"/>
        <v>0</v>
      </c>
      <c r="X62" s="456">
        <f t="shared" si="79"/>
        <v>0</v>
      </c>
      <c r="Y62" s="456">
        <f t="shared" si="79"/>
        <v>0</v>
      </c>
      <c r="Z62" s="456">
        <f t="shared" si="79"/>
        <v>0</v>
      </c>
      <c r="AA62" s="456">
        <f t="shared" si="79"/>
        <v>0</v>
      </c>
      <c r="AB62" s="456">
        <f t="shared" si="79"/>
        <v>0</v>
      </c>
      <c r="AC62" s="456">
        <f t="shared" si="79"/>
        <v>0</v>
      </c>
      <c r="AD62" s="456">
        <f t="shared" si="79"/>
        <v>0</v>
      </c>
      <c r="AE62" s="456">
        <f t="shared" si="79"/>
        <v>0</v>
      </c>
      <c r="AF62" s="456">
        <f t="shared" si="79"/>
        <v>0</v>
      </c>
      <c r="AG62" s="456">
        <f t="shared" si="79"/>
        <v>0</v>
      </c>
      <c r="AH62" s="456">
        <f t="shared" si="79"/>
        <v>0</v>
      </c>
      <c r="AI62" s="456">
        <f t="shared" si="79"/>
        <v>0</v>
      </c>
      <c r="AJ62" s="456">
        <f t="shared" si="79"/>
        <v>0</v>
      </c>
      <c r="AK62" s="456">
        <f t="shared" si="79"/>
        <v>0</v>
      </c>
      <c r="AL62" s="456">
        <f t="shared" si="79"/>
        <v>0</v>
      </c>
      <c r="AM62" s="456">
        <f t="shared" si="79"/>
        <v>0</v>
      </c>
      <c r="AN62" s="456">
        <f t="shared" si="79"/>
        <v>0</v>
      </c>
      <c r="AO62" s="456">
        <f t="shared" si="79"/>
        <v>0</v>
      </c>
      <c r="AP62" s="456">
        <f t="shared" ref="AP62:BU62" si="80">AP$47</f>
        <v>0</v>
      </c>
      <c r="AQ62" s="456">
        <f t="shared" si="80"/>
        <v>0</v>
      </c>
      <c r="AR62" s="456">
        <f t="shared" si="80"/>
        <v>0</v>
      </c>
      <c r="AS62" s="456">
        <f t="shared" si="80"/>
        <v>0</v>
      </c>
      <c r="AT62" s="456">
        <f t="shared" si="80"/>
        <v>0</v>
      </c>
      <c r="AU62" s="456">
        <f t="shared" si="80"/>
        <v>0</v>
      </c>
      <c r="AV62" s="456">
        <f t="shared" si="80"/>
        <v>0</v>
      </c>
      <c r="AW62" s="456">
        <f t="shared" si="80"/>
        <v>0</v>
      </c>
      <c r="AX62" s="456">
        <f t="shared" si="80"/>
        <v>0</v>
      </c>
      <c r="AY62" s="456">
        <f t="shared" si="80"/>
        <v>0</v>
      </c>
      <c r="AZ62" s="456">
        <f t="shared" si="80"/>
        <v>0</v>
      </c>
      <c r="BA62" s="456">
        <f t="shared" si="80"/>
        <v>0</v>
      </c>
      <c r="BB62" s="456">
        <f t="shared" si="80"/>
        <v>0</v>
      </c>
      <c r="BC62" s="456">
        <f t="shared" si="80"/>
        <v>0</v>
      </c>
      <c r="BD62" s="456">
        <f t="shared" si="80"/>
        <v>0</v>
      </c>
      <c r="BE62" s="456">
        <f t="shared" si="80"/>
        <v>1</v>
      </c>
      <c r="BF62" s="456">
        <f t="shared" si="80"/>
        <v>0.99009900990099009</v>
      </c>
      <c r="BG62" s="456">
        <f t="shared" si="80"/>
        <v>0.98018821791980093</v>
      </c>
      <c r="BH62" s="456">
        <f t="shared" si="80"/>
        <v>0.97026990335220076</v>
      </c>
      <c r="BI62" s="456">
        <f t="shared" si="80"/>
        <v>0.96045195008466866</v>
      </c>
      <c r="BJ62" s="456">
        <f t="shared" si="80"/>
        <v>0.95094252483630559</v>
      </c>
      <c r="BK62" s="456">
        <f t="shared" si="80"/>
        <v>0.941423685351089</v>
      </c>
      <c r="BL62" s="456">
        <f t="shared" si="80"/>
        <v>0.93189762078308425</v>
      </c>
      <c r="BM62" s="456">
        <f t="shared" si="80"/>
        <v>0.92246794842144286</v>
      </c>
      <c r="BN62" s="456">
        <f t="shared" si="80"/>
        <v>0.91323413659586239</v>
      </c>
      <c r="BO62" s="456">
        <f t="shared" si="80"/>
        <v>0.90409275430236069</v>
      </c>
      <c r="BP62" s="456">
        <f t="shared" si="80"/>
        <v>0.89494443342732588</v>
      </c>
      <c r="BQ62" s="456">
        <f t="shared" si="80"/>
        <v>0.88588868245115859</v>
      </c>
      <c r="BR62" s="456">
        <f t="shared" si="80"/>
        <v>0.8771175073773847</v>
      </c>
      <c r="BS62" s="456">
        <f t="shared" si="80"/>
        <v>0.86833764892712151</v>
      </c>
      <c r="BT62" s="456">
        <f t="shared" si="80"/>
        <v>0.85955112630269404</v>
      </c>
      <c r="BU62" s="456">
        <f t="shared" si="80"/>
        <v>0.85085351261815301</v>
      </c>
      <c r="BV62" s="456">
        <f t="shared" ref="BV62:DA62" si="81">BV$47</f>
        <v>0.84242922041401291</v>
      </c>
      <c r="BW62" s="456">
        <f t="shared" si="81"/>
        <v>0.83399658824399026</v>
      </c>
      <c r="BX62" s="456">
        <f t="shared" si="81"/>
        <v>0.82555755545489584</v>
      </c>
      <c r="BY62" s="456">
        <f t="shared" si="81"/>
        <v>0.81720391543049531</v>
      </c>
      <c r="BZ62" s="456">
        <f t="shared" si="81"/>
        <v>0.80911278755494587</v>
      </c>
      <c r="CA62" s="456">
        <f t="shared" si="81"/>
        <v>0.80101364954290089</v>
      </c>
      <c r="CB62" s="456">
        <f t="shared" si="81"/>
        <v>0.79290836404378673</v>
      </c>
      <c r="CC62" s="456">
        <f t="shared" si="81"/>
        <v>0.78488509419204588</v>
      </c>
      <c r="CD62" s="456">
        <f t="shared" si="81"/>
        <v>0.77702847296539568</v>
      </c>
      <c r="CE62" s="456">
        <f t="shared" si="81"/>
        <v>0.76925049573078441</v>
      </c>
      <c r="CF62" s="456">
        <f t="shared" si="81"/>
        <v>0.76146661477970312</v>
      </c>
      <c r="CG62" s="456">
        <f t="shared" si="81"/>
        <v>0.75376149725223585</v>
      </c>
      <c r="CH62" s="456">
        <f t="shared" si="81"/>
        <v>0.74629851213092657</v>
      </c>
      <c r="CI62" s="456">
        <f t="shared" si="81"/>
        <v>0.73882813872822994</v>
      </c>
      <c r="CJ62" s="456">
        <f t="shared" si="81"/>
        <v>0.73135209508953691</v>
      </c>
      <c r="CK62" s="456">
        <f t="shared" si="81"/>
        <v>0.72395169993464947</v>
      </c>
      <c r="CL62" s="456">
        <f t="shared" si="81"/>
        <v>0.71678386132143512</v>
      </c>
      <c r="CM62" s="456">
        <f t="shared" si="81"/>
        <v>0.70960892661895458</v>
      </c>
      <c r="CN62" s="456">
        <f t="shared" si="81"/>
        <v>0.70242854592725379</v>
      </c>
      <c r="CO62" s="456">
        <f t="shared" si="81"/>
        <v>0.69532082196934497</v>
      </c>
      <c r="CP62" s="456">
        <f t="shared" si="81"/>
        <v>0.68843645739539105</v>
      </c>
      <c r="CQ62" s="456">
        <f t="shared" si="81"/>
        <v>0.68154527736866344</v>
      </c>
      <c r="CR62" s="456">
        <f t="shared" si="81"/>
        <v>0.67464886673096913</v>
      </c>
      <c r="CS62" s="456">
        <f t="shared" si="81"/>
        <v>0.66782223939493213</v>
      </c>
      <c r="CT62" s="456">
        <f t="shared" si="81"/>
        <v>0.66113740562692647</v>
      </c>
      <c r="CU62" s="456">
        <f t="shared" si="81"/>
        <v>0.65451948637579338</v>
      </c>
      <c r="CV62" s="456">
        <f t="shared" si="81"/>
        <v>0.64789654392676432</v>
      </c>
      <c r="CW62" s="456">
        <f t="shared" si="81"/>
        <v>0.64134061761338312</v>
      </c>
      <c r="CX62" s="456">
        <f t="shared" si="81"/>
        <v>0.63499071050830014</v>
      </c>
      <c r="CY62" s="456">
        <f t="shared" si="81"/>
        <v>0.62863451705804652</v>
      </c>
      <c r="CZ62" s="456">
        <f t="shared" si="81"/>
        <v>0.62227349906757801</v>
      </c>
      <c r="DA62" s="456">
        <f t="shared" si="81"/>
        <v>0.61597684685527965</v>
      </c>
      <c r="DB62" s="456">
        <f t="shared" ref="DB62:EG62" si="82">DB$47</f>
        <v>0.60987806619334617</v>
      </c>
      <c r="DC62" s="456">
        <f t="shared" si="82"/>
        <v>0.60377324779893471</v>
      </c>
      <c r="DD62" s="456">
        <f t="shared" si="82"/>
        <v>0.59766379566546557</v>
      </c>
      <c r="DE62" s="456">
        <f t="shared" si="82"/>
        <v>0.59161616376915871</v>
      </c>
      <c r="DF62" s="456">
        <f t="shared" si="82"/>
        <v>0.585758577989266</v>
      </c>
      <c r="DG62" s="456">
        <f t="shared" si="82"/>
        <v>0.57989519325744077</v>
      </c>
      <c r="DH62" s="456">
        <f t="shared" si="82"/>
        <v>0.57402735804190141</v>
      </c>
      <c r="DI62" s="456">
        <f t="shared" si="82"/>
        <v>0.5682188981936992</v>
      </c>
      <c r="DJ62" s="456">
        <f t="shared" si="82"/>
        <v>0.5625310839009231</v>
      </c>
      <c r="DK62" s="456">
        <f t="shared" si="82"/>
        <v>0.55690020405987328</v>
      </c>
      <c r="DL62" s="456">
        <f t="shared" si="82"/>
        <v>0.55126505021324901</v>
      </c>
      <c r="DM62" s="456">
        <f t="shared" si="82"/>
        <v>0.54568691728104279</v>
      </c>
      <c r="DN62" s="456">
        <f t="shared" si="82"/>
        <v>0.54028407651588395</v>
      </c>
      <c r="DO62" s="456">
        <f t="shared" si="82"/>
        <v>0.53487588699185518</v>
      </c>
      <c r="DP62" s="456">
        <f t="shared" si="82"/>
        <v>0.52946359249083774</v>
      </c>
      <c r="DQ62" s="456">
        <f t="shared" si="82"/>
        <v>0.52410606383826885</v>
      </c>
      <c r="DR62" s="456">
        <f t="shared" si="82"/>
        <v>0.51891689488937509</v>
      </c>
      <c r="DS62" s="456">
        <f t="shared" si="82"/>
        <v>0.5137225887145942</v>
      </c>
      <c r="DT62" s="456">
        <f t="shared" si="82"/>
        <v>0.50852433990665946</v>
      </c>
      <c r="DU62" s="456">
        <f t="shared" si="82"/>
        <v>0.50337869106466515</v>
      </c>
      <c r="DV62" s="456">
        <f t="shared" si="82"/>
        <v>0.49839474362838132</v>
      </c>
      <c r="DW62" s="456">
        <f t="shared" si="82"/>
        <v>0.49340586213347615</v>
      </c>
      <c r="DX62" s="456">
        <f t="shared" si="82"/>
        <v>0.48841319392886995</v>
      </c>
      <c r="DY62" s="456">
        <f t="shared" si="82"/>
        <v>0.48347104546412561</v>
      </c>
      <c r="DZ62" s="456">
        <f t="shared" si="82"/>
        <v>0.47863154869399738</v>
      </c>
      <c r="EA62" s="456">
        <f t="shared" si="82"/>
        <v>0.47384049480210932</v>
      </c>
      <c r="EB62" s="456">
        <f t="shared" si="82"/>
        <v>0.46904580435756538</v>
      </c>
      <c r="EC62" s="456">
        <f t="shared" si="82"/>
        <v>0.46429963035834676</v>
      </c>
      <c r="ED62" s="456">
        <f t="shared" si="82"/>
        <v>0.45970260431519483</v>
      </c>
      <c r="EE62" s="456">
        <f t="shared" si="82"/>
        <v>0.45510102726177021</v>
      </c>
      <c r="EF62" s="456">
        <f t="shared" si="82"/>
        <v>0.45049595747425564</v>
      </c>
      <c r="EG62" s="456">
        <f t="shared" si="82"/>
        <v>0.44593748540126499</v>
      </c>
      <c r="EH62" s="456">
        <f t="shared" ref="EH62:FM62" si="83">EH$47</f>
        <v>0.44152226277352968</v>
      </c>
      <c r="EI62" s="456">
        <f t="shared" si="83"/>
        <v>0.43710266911910317</v>
      </c>
      <c r="EJ62" s="456">
        <f t="shared" si="83"/>
        <v>0.43267972086140882</v>
      </c>
      <c r="EK62" s="456">
        <f t="shared" si="83"/>
        <v>0.42830152746949846</v>
      </c>
      <c r="EL62" s="456">
        <f t="shared" si="83"/>
        <v>0.42406091828663212</v>
      </c>
      <c r="EM62" s="456">
        <f t="shared" si="83"/>
        <v>0.41981611094265636</v>
      </c>
      <c r="EN62" s="456">
        <f t="shared" si="83"/>
        <v>0.41556808166343023</v>
      </c>
      <c r="EO62" s="456">
        <f t="shared" si="83"/>
        <v>0.4113630372823221</v>
      </c>
      <c r="EP62" s="456">
        <f t="shared" si="83"/>
        <v>0.4072453344561543</v>
      </c>
      <c r="EQ62" s="456">
        <f t="shared" si="83"/>
        <v>0.4031688494230985</v>
      </c>
      <c r="ER62" s="456">
        <f t="shared" si="83"/>
        <v>0.39908927021644158</v>
      </c>
      <c r="ES62" s="456">
        <f t="shared" si="83"/>
        <v>0.39505097139770945</v>
      </c>
      <c r="ET62" s="456">
        <f t="shared" si="83"/>
        <v>0.39113957564129648</v>
      </c>
      <c r="EU62" s="456">
        <f t="shared" si="83"/>
        <v>0.38722430764180704</v>
      </c>
      <c r="EV62" s="456">
        <f t="shared" si="83"/>
        <v>0.38330606783724852</v>
      </c>
      <c r="EW62" s="456">
        <f t="shared" si="83"/>
        <v>0.37942747586177267</v>
      </c>
      <c r="EX62" s="456">
        <f t="shared" si="83"/>
        <v>0.37567076817997291</v>
      </c>
      <c r="EY62" s="456">
        <f t="shared" si="83"/>
        <v>0.3719103413947592</v>
      </c>
      <c r="EZ62" s="456">
        <f t="shared" si="83"/>
        <v>0.36814706033357164</v>
      </c>
      <c r="FA62" s="456">
        <f t="shared" si="83"/>
        <v>0.36442185910714309</v>
      </c>
      <c r="FB62" s="456">
        <f t="shared" si="83"/>
        <v>0.3608137218882605</v>
      </c>
      <c r="FC62" s="456">
        <f t="shared" si="83"/>
        <v>0.35720201264925139</v>
      </c>
      <c r="FD62" s="456">
        <f t="shared" si="83"/>
        <v>0.35358756201531705</v>
      </c>
      <c r="FE62" s="456">
        <f t="shared" si="83"/>
        <v>0.35000968523293596</v>
      </c>
      <c r="FF62" s="456">
        <f t="shared" si="83"/>
        <v>0.34650612331937336</v>
      </c>
      <c r="FG62" s="456">
        <f t="shared" si="83"/>
        <v>0.34303763170986251</v>
      </c>
      <c r="FH62" s="456">
        <f t="shared" si="83"/>
        <v>0.3395665074118745</v>
      </c>
      <c r="FI62" s="456">
        <f t="shared" si="83"/>
        <v>0.33613050667695454</v>
      </c>
      <c r="FJ62" s="456">
        <f t="shared" si="83"/>
        <v>0.33280248185837086</v>
      </c>
      <c r="FK62" s="456">
        <f t="shared" si="83"/>
        <v>0.32947116232816387</v>
      </c>
      <c r="FL62" s="456">
        <f t="shared" si="83"/>
        <v>0.32613731422717501</v>
      </c>
      <c r="FM62" s="456">
        <f t="shared" si="83"/>
        <v>0.32283720062082877</v>
      </c>
      <c r="FN62" s="456">
        <f t="shared" ref="FN62:GJ62" si="84">FN$47</f>
        <v>0.31964079269388984</v>
      </c>
      <c r="FO62" s="456">
        <f t="shared" si="84"/>
        <v>0.31644122035474737</v>
      </c>
      <c r="FP62" s="456">
        <f t="shared" si="84"/>
        <v>0.31323921944486655</v>
      </c>
      <c r="FQ62" s="456">
        <f t="shared" si="84"/>
        <v>0.31006961889615037</v>
      </c>
      <c r="FR62" s="456">
        <f t="shared" si="84"/>
        <v>0.3069996226694558</v>
      </c>
      <c r="FS62" s="456">
        <f t="shared" si="84"/>
        <v>0.30392658717688947</v>
      </c>
      <c r="FT62" s="456">
        <f t="shared" si="84"/>
        <v>0.30085121915882157</v>
      </c>
      <c r="FU62" s="456">
        <f t="shared" si="84"/>
        <v>0.29780697013081769</v>
      </c>
      <c r="FV62" s="456">
        <f t="shared" si="84"/>
        <v>0.2948259521699878</v>
      </c>
      <c r="FW62" s="456">
        <f t="shared" si="84"/>
        <v>0.29187477390054889</v>
      </c>
      <c r="FX62" s="456">
        <f t="shared" si="84"/>
        <v>0.28892135559887155</v>
      </c>
      <c r="FY62" s="456">
        <f t="shared" si="84"/>
        <v>0.28599782230420634</v>
      </c>
      <c r="FZ62" s="456">
        <f t="shared" si="84"/>
        <v>0.28316616069723399</v>
      </c>
      <c r="GA62" s="456">
        <f t="shared" si="84"/>
        <v>0.28033169577330391</v>
      </c>
      <c r="GB62" s="456">
        <f t="shared" si="84"/>
        <v>0.27749507940604218</v>
      </c>
      <c r="GC62" s="456">
        <f t="shared" si="84"/>
        <v>0.27468716615204353</v>
      </c>
      <c r="GD62" s="456">
        <f t="shared" si="84"/>
        <v>0.27196749123964703</v>
      </c>
      <c r="GE62" s="456">
        <f t="shared" si="84"/>
        <v>0.26924512387601179</v>
      </c>
      <c r="GF62" s="456">
        <f t="shared" si="84"/>
        <v>0.26652069015443319</v>
      </c>
      <c r="GG62" s="456">
        <f t="shared" si="84"/>
        <v>0.26382382439396163</v>
      </c>
      <c r="GH62" s="456">
        <f t="shared" si="84"/>
        <v>0.26121170732075411</v>
      </c>
      <c r="GI62" s="456">
        <f t="shared" si="84"/>
        <v>0.25859700427750376</v>
      </c>
      <c r="GJ62" s="456">
        <f t="shared" si="84"/>
        <v>0.25598031659673715</v>
      </c>
    </row>
    <row r="63" spans="1:192" s="523" customFormat="1" outlineLevel="2" x14ac:dyDescent="0.35">
      <c r="B63" s="610"/>
      <c r="E63" s="523" t="str">
        <f>$E$60</f>
        <v>Senior debt service at target ratio</v>
      </c>
      <c r="G63" s="523" t="str">
        <f>$G$60</f>
        <v>$ 000s</v>
      </c>
      <c r="H63" s="523">
        <f>$H$60</f>
        <v>430862.56087759434</v>
      </c>
      <c r="J63" s="523">
        <f t="shared" ref="J63:AO63" si="85">J$60</f>
        <v>0</v>
      </c>
      <c r="K63" s="523">
        <f t="shared" si="85"/>
        <v>0</v>
      </c>
      <c r="L63" s="523">
        <f t="shared" si="85"/>
        <v>0</v>
      </c>
      <c r="M63" s="523">
        <f t="shared" si="85"/>
        <v>0</v>
      </c>
      <c r="N63" s="523">
        <f t="shared" si="85"/>
        <v>0</v>
      </c>
      <c r="O63" s="523">
        <f t="shared" si="85"/>
        <v>0</v>
      </c>
      <c r="P63" s="523">
        <f t="shared" si="85"/>
        <v>0</v>
      </c>
      <c r="Q63" s="523">
        <f t="shared" si="85"/>
        <v>0</v>
      </c>
      <c r="R63" s="523">
        <f t="shared" si="85"/>
        <v>0</v>
      </c>
      <c r="S63" s="523">
        <f t="shared" si="85"/>
        <v>0</v>
      </c>
      <c r="T63" s="523">
        <f t="shared" si="85"/>
        <v>0</v>
      </c>
      <c r="U63" s="523">
        <f t="shared" si="85"/>
        <v>0</v>
      </c>
      <c r="V63" s="523">
        <f t="shared" si="85"/>
        <v>0</v>
      </c>
      <c r="W63" s="523">
        <f t="shared" si="85"/>
        <v>0</v>
      </c>
      <c r="X63" s="523">
        <f t="shared" si="85"/>
        <v>0</v>
      </c>
      <c r="Y63" s="523">
        <f t="shared" si="85"/>
        <v>0</v>
      </c>
      <c r="Z63" s="523">
        <f t="shared" si="85"/>
        <v>0</v>
      </c>
      <c r="AA63" s="523">
        <f t="shared" si="85"/>
        <v>0</v>
      </c>
      <c r="AB63" s="523">
        <f t="shared" si="85"/>
        <v>0</v>
      </c>
      <c r="AC63" s="523">
        <f t="shared" si="85"/>
        <v>0</v>
      </c>
      <c r="AD63" s="523">
        <f t="shared" si="85"/>
        <v>0</v>
      </c>
      <c r="AE63" s="523">
        <f t="shared" si="85"/>
        <v>0</v>
      </c>
      <c r="AF63" s="523">
        <f t="shared" si="85"/>
        <v>0</v>
      </c>
      <c r="AG63" s="523">
        <f t="shared" si="85"/>
        <v>0</v>
      </c>
      <c r="AH63" s="523">
        <f t="shared" si="85"/>
        <v>0</v>
      </c>
      <c r="AI63" s="523">
        <f t="shared" si="85"/>
        <v>0</v>
      </c>
      <c r="AJ63" s="523">
        <f t="shared" si="85"/>
        <v>0</v>
      </c>
      <c r="AK63" s="523">
        <f t="shared" si="85"/>
        <v>0</v>
      </c>
      <c r="AL63" s="523">
        <f t="shared" si="85"/>
        <v>0</v>
      </c>
      <c r="AM63" s="523">
        <f t="shared" si="85"/>
        <v>0</v>
      </c>
      <c r="AN63" s="523">
        <f t="shared" si="85"/>
        <v>0</v>
      </c>
      <c r="AO63" s="523">
        <f t="shared" si="85"/>
        <v>0</v>
      </c>
      <c r="AP63" s="523">
        <f t="shared" ref="AP63:BU63" si="86">AP$60</f>
        <v>0</v>
      </c>
      <c r="AQ63" s="523">
        <f t="shared" si="86"/>
        <v>0</v>
      </c>
      <c r="AR63" s="523">
        <f t="shared" si="86"/>
        <v>0</v>
      </c>
      <c r="AS63" s="523">
        <f t="shared" si="86"/>
        <v>0</v>
      </c>
      <c r="AT63" s="523">
        <f t="shared" si="86"/>
        <v>0</v>
      </c>
      <c r="AU63" s="523">
        <f t="shared" si="86"/>
        <v>0</v>
      </c>
      <c r="AV63" s="523">
        <f t="shared" si="86"/>
        <v>0</v>
      </c>
      <c r="AW63" s="523">
        <f t="shared" si="86"/>
        <v>0</v>
      </c>
      <c r="AX63" s="523">
        <f t="shared" si="86"/>
        <v>0</v>
      </c>
      <c r="AY63" s="523">
        <f t="shared" si="86"/>
        <v>0</v>
      </c>
      <c r="AZ63" s="523">
        <f t="shared" si="86"/>
        <v>0</v>
      </c>
      <c r="BA63" s="523">
        <f t="shared" si="86"/>
        <v>0</v>
      </c>
      <c r="BB63" s="523">
        <f t="shared" si="86"/>
        <v>0</v>
      </c>
      <c r="BC63" s="523">
        <f t="shared" si="86"/>
        <v>0</v>
      </c>
      <c r="BD63" s="523">
        <f t="shared" si="86"/>
        <v>0</v>
      </c>
      <c r="BE63" s="523">
        <f t="shared" si="86"/>
        <v>0</v>
      </c>
      <c r="BF63" s="523">
        <f t="shared" si="86"/>
        <v>5250.4869820478352</v>
      </c>
      <c r="BG63" s="523">
        <f t="shared" si="86"/>
        <v>5051.3627934688857</v>
      </c>
      <c r="BH63" s="523">
        <f t="shared" si="86"/>
        <v>5157.4348901958856</v>
      </c>
      <c r="BI63" s="523">
        <f t="shared" si="86"/>
        <v>5179.1091566992509</v>
      </c>
      <c r="BJ63" s="523">
        <f t="shared" si="86"/>
        <v>5092.4120906857888</v>
      </c>
      <c r="BK63" s="523">
        <f t="shared" si="86"/>
        <v>5177.6468633056065</v>
      </c>
      <c r="BL63" s="523">
        <f t="shared" si="86"/>
        <v>5286.3707624507815</v>
      </c>
      <c r="BM63" s="523">
        <f t="shared" si="86"/>
        <v>5308.5868856167308</v>
      </c>
      <c r="BN63" s="523">
        <f t="shared" si="86"/>
        <v>5264.1546392848304</v>
      </c>
      <c r="BO63" s="523">
        <f t="shared" si="86"/>
        <v>5329.3041580541949</v>
      </c>
      <c r="BP63" s="523">
        <f t="shared" si="86"/>
        <v>5418.5300315120494</v>
      </c>
      <c r="BQ63" s="523">
        <f t="shared" si="86"/>
        <v>5441.3015577571477</v>
      </c>
      <c r="BR63" s="523">
        <f t="shared" si="86"/>
        <v>5350.2154527767543</v>
      </c>
      <c r="BS63" s="523">
        <f t="shared" si="86"/>
        <v>5439.7652357604511</v>
      </c>
      <c r="BT63" s="523">
        <f t="shared" si="86"/>
        <v>5553.9932822998508</v>
      </c>
      <c r="BU63" s="523">
        <f t="shared" si="86"/>
        <v>5577.3340967010772</v>
      </c>
      <c r="BV63" s="523">
        <f t="shared" ref="BV63:DA63" si="87">BV$60</f>
        <v>5483.9708390961732</v>
      </c>
      <c r="BW63" s="523">
        <f t="shared" si="87"/>
        <v>5575.7593666544635</v>
      </c>
      <c r="BX63" s="523">
        <f t="shared" si="87"/>
        <v>5692.8431143573471</v>
      </c>
      <c r="BY63" s="523">
        <f t="shared" si="87"/>
        <v>5716.7674491186035</v>
      </c>
      <c r="BZ63" s="523">
        <f t="shared" si="87"/>
        <v>5621.0701100735787</v>
      </c>
      <c r="CA63" s="523">
        <f t="shared" si="87"/>
        <v>5715.153350820824</v>
      </c>
      <c r="CB63" s="523">
        <f t="shared" si="87"/>
        <v>5835.1641922162808</v>
      </c>
      <c r="CC63" s="523">
        <f t="shared" si="87"/>
        <v>5859.6866353465693</v>
      </c>
      <c r="CD63" s="523">
        <f t="shared" si="87"/>
        <v>5810.6417490859922</v>
      </c>
      <c r="CE63" s="523">
        <f t="shared" si="87"/>
        <v>5882.5546277216317</v>
      </c>
      <c r="CF63" s="523">
        <f t="shared" si="87"/>
        <v>5981.0432970216871</v>
      </c>
      <c r="CG63" s="523">
        <f t="shared" si="87"/>
        <v>6006.1788012302331</v>
      </c>
      <c r="CH63" s="523">
        <f t="shared" si="87"/>
        <v>5905.6367843960516</v>
      </c>
      <c r="CI63" s="523">
        <f t="shared" si="87"/>
        <v>6004.482989206128</v>
      </c>
      <c r="CJ63" s="523">
        <f t="shared" si="87"/>
        <v>6130.5693794472299</v>
      </c>
      <c r="CK63" s="523">
        <f t="shared" si="87"/>
        <v>6156.3332712609881</v>
      </c>
      <c r="CL63" s="523">
        <f t="shared" si="87"/>
        <v>6053.2777040059545</v>
      </c>
      <c r="CM63" s="523">
        <f t="shared" si="87"/>
        <v>6154.5950639362809</v>
      </c>
      <c r="CN63" s="523">
        <f t="shared" si="87"/>
        <v>6283.8336139334106</v>
      </c>
      <c r="CO63" s="523">
        <f t="shared" si="87"/>
        <v>6310.2416030425129</v>
      </c>
      <c r="CP63" s="523">
        <f t="shared" si="87"/>
        <v>6204.6096466061008</v>
      </c>
      <c r="CQ63" s="523">
        <f t="shared" si="87"/>
        <v>6308.4599405346871</v>
      </c>
      <c r="CR63" s="523">
        <f t="shared" si="87"/>
        <v>6440.9294542817433</v>
      </c>
      <c r="CS63" s="523">
        <f t="shared" si="87"/>
        <v>6467.9976431185742</v>
      </c>
      <c r="CT63" s="523">
        <f t="shared" si="87"/>
        <v>6413.8612654449134</v>
      </c>
      <c r="CU63" s="523">
        <f t="shared" si="87"/>
        <v>6493.2396278848846</v>
      </c>
      <c r="CV63" s="523">
        <f t="shared" si="87"/>
        <v>6601.9526906387864</v>
      </c>
      <c r="CW63" s="523">
        <f t="shared" si="87"/>
        <v>6629.6975841965368</v>
      </c>
      <c r="CX63" s="523">
        <f t="shared" si="87"/>
        <v>6518.7180099655343</v>
      </c>
      <c r="CY63" s="523">
        <f t="shared" si="87"/>
        <v>6627.825725024255</v>
      </c>
      <c r="CZ63" s="523">
        <f t="shared" si="87"/>
        <v>6767.0015079047571</v>
      </c>
      <c r="DA63" s="523">
        <f t="shared" si="87"/>
        <v>6795.4400238014523</v>
      </c>
      <c r="DB63" s="523">
        <f t="shared" ref="DB63:EG63" si="88">DB$60</f>
        <v>6681.6859602146724</v>
      </c>
      <c r="DC63" s="523">
        <f t="shared" si="88"/>
        <v>6793.5213681498617</v>
      </c>
      <c r="DD63" s="523">
        <f t="shared" si="88"/>
        <v>6936.176545602375</v>
      </c>
      <c r="DE63" s="523">
        <f t="shared" si="88"/>
        <v>6965.3260243964887</v>
      </c>
      <c r="DF63" s="523">
        <f t="shared" si="88"/>
        <v>6848.7281092200392</v>
      </c>
      <c r="DG63" s="523">
        <f t="shared" si="88"/>
        <v>6963.3594023536079</v>
      </c>
      <c r="DH63" s="523">
        <f t="shared" si="88"/>
        <v>7109.5809592424321</v>
      </c>
      <c r="DI63" s="523">
        <f t="shared" si="88"/>
        <v>7139.4591750063973</v>
      </c>
      <c r="DJ63" s="523">
        <f t="shared" si="88"/>
        <v>7079.7027434784695</v>
      </c>
      <c r="DK63" s="523">
        <f t="shared" si="88"/>
        <v>7167.3216031764132</v>
      </c>
      <c r="DL63" s="523">
        <f t="shared" si="88"/>
        <v>7287.3204832234951</v>
      </c>
      <c r="DM63" s="523">
        <f t="shared" si="88"/>
        <v>7317.9456543815586</v>
      </c>
      <c r="DN63" s="523">
        <f t="shared" si="88"/>
        <v>5802.8925432256392</v>
      </c>
      <c r="DO63" s="523">
        <f t="shared" si="88"/>
        <v>5192.2370216491709</v>
      </c>
      <c r="DP63" s="523">
        <f t="shared" si="88"/>
        <v>5328.4541395239494</v>
      </c>
      <c r="DQ63" s="523">
        <f t="shared" si="88"/>
        <v>5359.8449399609644</v>
      </c>
      <c r="DR63" s="523">
        <f t="shared" si="88"/>
        <v>5234.2817382129015</v>
      </c>
      <c r="DS63" s="523">
        <f t="shared" si="88"/>
        <v>5322.0429471903999</v>
      </c>
      <c r="DT63" s="523">
        <f t="shared" si="88"/>
        <v>5461.6654930120476</v>
      </c>
      <c r="DU63" s="523">
        <f t="shared" si="88"/>
        <v>5493.8410634599886</v>
      </c>
      <c r="DV63" s="523">
        <f t="shared" si="88"/>
        <v>5365.1387816682245</v>
      </c>
      <c r="DW63" s="523">
        <f t="shared" si="88"/>
        <v>5455.0940208701586</v>
      </c>
      <c r="DX63" s="523">
        <f t="shared" si="88"/>
        <v>5598.2071303373468</v>
      </c>
      <c r="DY63" s="523">
        <f t="shared" si="88"/>
        <v>5631.1870900464855</v>
      </c>
      <c r="DZ63" s="523">
        <f t="shared" si="88"/>
        <v>0</v>
      </c>
      <c r="EA63" s="523">
        <f t="shared" si="88"/>
        <v>0</v>
      </c>
      <c r="EB63" s="523">
        <f t="shared" si="88"/>
        <v>0</v>
      </c>
      <c r="EC63" s="523">
        <f t="shared" si="88"/>
        <v>0</v>
      </c>
      <c r="ED63" s="523">
        <f t="shared" si="88"/>
        <v>0</v>
      </c>
      <c r="EE63" s="523">
        <f t="shared" si="88"/>
        <v>0</v>
      </c>
      <c r="EF63" s="523">
        <f t="shared" si="88"/>
        <v>0</v>
      </c>
      <c r="EG63" s="523">
        <f t="shared" si="88"/>
        <v>0</v>
      </c>
      <c r="EH63" s="523">
        <f t="shared" ref="EH63:FM63" si="89">EH$60</f>
        <v>0</v>
      </c>
      <c r="EI63" s="523">
        <f t="shared" si="89"/>
        <v>0</v>
      </c>
      <c r="EJ63" s="523">
        <f t="shared" si="89"/>
        <v>0</v>
      </c>
      <c r="EK63" s="523">
        <f t="shared" si="89"/>
        <v>0</v>
      </c>
      <c r="EL63" s="523">
        <f t="shared" si="89"/>
        <v>0</v>
      </c>
      <c r="EM63" s="523">
        <f t="shared" si="89"/>
        <v>0</v>
      </c>
      <c r="EN63" s="523">
        <f t="shared" si="89"/>
        <v>0</v>
      </c>
      <c r="EO63" s="523">
        <f t="shared" si="89"/>
        <v>0</v>
      </c>
      <c r="EP63" s="523">
        <f t="shared" si="89"/>
        <v>0</v>
      </c>
      <c r="EQ63" s="523">
        <f t="shared" si="89"/>
        <v>0</v>
      </c>
      <c r="ER63" s="523">
        <f t="shared" si="89"/>
        <v>0</v>
      </c>
      <c r="ES63" s="523">
        <f t="shared" si="89"/>
        <v>0</v>
      </c>
      <c r="ET63" s="523">
        <f t="shared" si="89"/>
        <v>0</v>
      </c>
      <c r="EU63" s="523">
        <f t="shared" si="89"/>
        <v>0</v>
      </c>
      <c r="EV63" s="523">
        <f t="shared" si="89"/>
        <v>0</v>
      </c>
      <c r="EW63" s="523">
        <f t="shared" si="89"/>
        <v>0</v>
      </c>
      <c r="EX63" s="523">
        <f t="shared" si="89"/>
        <v>0</v>
      </c>
      <c r="EY63" s="523">
        <f t="shared" si="89"/>
        <v>0</v>
      </c>
      <c r="EZ63" s="523">
        <f t="shared" si="89"/>
        <v>0</v>
      </c>
      <c r="FA63" s="523">
        <f t="shared" si="89"/>
        <v>0</v>
      </c>
      <c r="FB63" s="523">
        <f t="shared" si="89"/>
        <v>0</v>
      </c>
      <c r="FC63" s="523">
        <f t="shared" si="89"/>
        <v>0</v>
      </c>
      <c r="FD63" s="523">
        <f t="shared" si="89"/>
        <v>0</v>
      </c>
      <c r="FE63" s="523">
        <f t="shared" si="89"/>
        <v>0</v>
      </c>
      <c r="FF63" s="523">
        <f t="shared" si="89"/>
        <v>0</v>
      </c>
      <c r="FG63" s="523">
        <f t="shared" si="89"/>
        <v>0</v>
      </c>
      <c r="FH63" s="523">
        <f t="shared" si="89"/>
        <v>0</v>
      </c>
      <c r="FI63" s="523">
        <f t="shared" si="89"/>
        <v>0</v>
      </c>
      <c r="FJ63" s="523">
        <f t="shared" si="89"/>
        <v>0</v>
      </c>
      <c r="FK63" s="523">
        <f t="shared" si="89"/>
        <v>0</v>
      </c>
      <c r="FL63" s="523">
        <f t="shared" si="89"/>
        <v>0</v>
      </c>
      <c r="FM63" s="523">
        <f t="shared" si="89"/>
        <v>0</v>
      </c>
      <c r="FN63" s="523">
        <f t="shared" ref="FN63:GJ63" si="90">FN$60</f>
        <v>0</v>
      </c>
      <c r="FO63" s="523">
        <f t="shared" si="90"/>
        <v>0</v>
      </c>
      <c r="FP63" s="523">
        <f t="shared" si="90"/>
        <v>0</v>
      </c>
      <c r="FQ63" s="523">
        <f t="shared" si="90"/>
        <v>0</v>
      </c>
      <c r="FR63" s="523">
        <f t="shared" si="90"/>
        <v>0</v>
      </c>
      <c r="FS63" s="523">
        <f t="shared" si="90"/>
        <v>0</v>
      </c>
      <c r="FT63" s="523">
        <f t="shared" si="90"/>
        <v>0</v>
      </c>
      <c r="FU63" s="523">
        <f t="shared" si="90"/>
        <v>0</v>
      </c>
      <c r="FV63" s="523">
        <f t="shared" si="90"/>
        <v>0</v>
      </c>
      <c r="FW63" s="523">
        <f t="shared" si="90"/>
        <v>0</v>
      </c>
      <c r="FX63" s="523">
        <f t="shared" si="90"/>
        <v>0</v>
      </c>
      <c r="FY63" s="523">
        <f t="shared" si="90"/>
        <v>0</v>
      </c>
      <c r="FZ63" s="523">
        <f t="shared" si="90"/>
        <v>0</v>
      </c>
      <c r="GA63" s="523">
        <f t="shared" si="90"/>
        <v>0</v>
      </c>
      <c r="GB63" s="523">
        <f t="shared" si="90"/>
        <v>0</v>
      </c>
      <c r="GC63" s="523">
        <f t="shared" si="90"/>
        <v>0</v>
      </c>
      <c r="GD63" s="523">
        <f t="shared" si="90"/>
        <v>0</v>
      </c>
      <c r="GE63" s="523">
        <f t="shared" si="90"/>
        <v>0</v>
      </c>
      <c r="GF63" s="523">
        <f t="shared" si="90"/>
        <v>0</v>
      </c>
      <c r="GG63" s="523">
        <f t="shared" si="90"/>
        <v>0</v>
      </c>
      <c r="GH63" s="523">
        <f t="shared" si="90"/>
        <v>0</v>
      </c>
      <c r="GI63" s="523">
        <f t="shared" si="90"/>
        <v>0</v>
      </c>
      <c r="GJ63" s="523">
        <f t="shared" si="90"/>
        <v>0</v>
      </c>
    </row>
    <row r="64" spans="1:192" outlineLevel="2" x14ac:dyDescent="0.35">
      <c r="A64"/>
      <c r="B64" s="69"/>
      <c r="C64"/>
      <c r="D64"/>
      <c r="E64" t="s">
        <v>1434</v>
      </c>
      <c r="F64">
        <f>SUMPRODUCT($J62:$GJ62,$J63:$GJ63)</f>
        <v>301238.17203726457</v>
      </c>
      <c r="G64" t="s">
        <v>101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</row>
    <row r="65" spans="1:192" outlineLevel="2" x14ac:dyDescent="0.35">
      <c r="A65"/>
      <c r="B65" s="69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</row>
    <row r="66" spans="1:192" outlineLevel="2" x14ac:dyDescent="0.35">
      <c r="A66"/>
      <c r="B66" s="69"/>
      <c r="C66"/>
      <c r="D66"/>
      <c r="E66" s="27" t="str">
        <f xml:space="preserve"> E$64</f>
        <v>Debt capacity</v>
      </c>
      <c r="F66" s="27">
        <f xml:space="preserve"> F$64</f>
        <v>301238.17203726457</v>
      </c>
      <c r="G66" s="27" t="str">
        <f xml:space="preserve"> G$64</f>
        <v>$ 000s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</row>
    <row r="67" spans="1:192" outlineLevel="2" x14ac:dyDescent="0.35">
      <c r="A67"/>
      <c r="B67" s="69"/>
      <c r="C67"/>
      <c r="D67"/>
      <c r="E67" s="27" t="str">
        <f t="shared" ref="E67:G67" si="91" xml:space="preserve"> E$17</f>
        <v>Total project costs to be financed</v>
      </c>
      <c r="F67" s="27">
        <f t="shared" si="91"/>
        <v>337797.30123171746</v>
      </c>
      <c r="G67" s="27" t="str">
        <f t="shared" si="91"/>
        <v>$ 000s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outlineLevel="2" x14ac:dyDescent="0.35">
      <c r="A68"/>
      <c r="B68" s="69"/>
      <c r="C68"/>
      <c r="D68"/>
      <c r="E68" t="s">
        <v>1498</v>
      </c>
      <c r="F68" s="235">
        <f xml:space="preserve"> F66 / F67</f>
        <v>0.89177199148380826</v>
      </c>
      <c r="G68" t="s">
        <v>98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outlineLevel="2" x14ac:dyDescent="0.35">
      <c r="A69"/>
      <c r="B69" s="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</row>
    <row r="70" spans="1:192" s="596" customFormat="1" outlineLevel="2" x14ac:dyDescent="0.35">
      <c r="B70" s="597"/>
      <c r="E70" s="598" t="str">
        <f xml:space="preserve"> InpC!E$114</f>
        <v>Senior debt sizing method</v>
      </c>
      <c r="F70" s="598">
        <f xml:space="preserve"> InpC!F$114</f>
        <v>1</v>
      </c>
      <c r="G70" s="598" t="str">
        <f xml:space="preserve"> InpC!G$114</f>
        <v>1 = DSCR, 2 = leverage</v>
      </c>
    </row>
    <row r="71" spans="1:192" s="235" customFormat="1" outlineLevel="2" x14ac:dyDescent="0.35">
      <c r="B71" s="484"/>
      <c r="E71" s="234" t="str">
        <f t="shared" ref="E71:G71" si="92" xml:space="preserve"> E$68</f>
        <v>Leverage at debt capacity</v>
      </c>
      <c r="F71" s="234">
        <f t="shared" si="92"/>
        <v>0.89177199148380826</v>
      </c>
      <c r="G71" s="234" t="str">
        <f t="shared" si="92"/>
        <v>%</v>
      </c>
    </row>
    <row r="72" spans="1:192" s="464" customFormat="1" outlineLevel="2" x14ac:dyDescent="0.35">
      <c r="B72" s="460"/>
      <c r="E72" s="464" t="str">
        <f>InpC!$E$113</f>
        <v>Senior debt input leverage</v>
      </c>
      <c r="F72" s="464">
        <f>InpC!$F$113</f>
        <v>0.75</v>
      </c>
      <c r="G72" s="464" t="str">
        <f>InpC!$G$113</f>
        <v>%</v>
      </c>
    </row>
    <row r="73" spans="1:192" outlineLevel="2" x14ac:dyDescent="0.35">
      <c r="A73"/>
      <c r="B73" s="69"/>
      <c r="C73"/>
      <c r="D73"/>
      <c r="E73" s="159" t="s">
        <v>227</v>
      </c>
      <c r="F73" s="496" cm="1">
        <f t="array" ref="F73" xml:space="preserve"> INDEX(F71:F72, F70)</f>
        <v>0.89177199148380826</v>
      </c>
      <c r="G73" s="159" t="s">
        <v>98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</row>
    <row r="74" spans="1:192" outlineLevel="2" x14ac:dyDescent="0.35">
      <c r="A74"/>
      <c r="B74" s="69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outlineLevel="1" x14ac:dyDescent="0.35">
      <c r="A75"/>
      <c r="B75" s="69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</row>
    <row r="76" spans="1:192" outlineLevel="1" x14ac:dyDescent="0.35">
      <c r="A76"/>
      <c r="B76" s="69" t="s">
        <v>1389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</row>
    <row r="77" spans="1:192" s="464" customFormat="1" outlineLevel="2" x14ac:dyDescent="0.35">
      <c r="B77" s="460"/>
      <c r="E77" s="234" t="str">
        <f t="shared" ref="E77:G77" si="93" xml:space="preserve"> E$73</f>
        <v>Senior debt leverage</v>
      </c>
      <c r="F77" s="234">
        <f t="shared" si="93"/>
        <v>0.89177199148380826</v>
      </c>
      <c r="G77" s="234" t="str">
        <f t="shared" si="93"/>
        <v>%</v>
      </c>
    </row>
    <row r="78" spans="1:192" s="444" customFormat="1" outlineLevel="2" x14ac:dyDescent="0.35">
      <c r="A78" s="198"/>
      <c r="B78" s="198"/>
      <c r="C78" s="199"/>
      <c r="D78" s="200"/>
      <c r="E78" s="129" t="str">
        <f xml:space="preserve"> Solve!E$31</f>
        <v>Project costs to be financed - paste</v>
      </c>
      <c r="F78" s="129">
        <f xml:space="preserve"> Solve!F$31</f>
        <v>0</v>
      </c>
      <c r="G78" s="129" t="str">
        <f xml:space="preserve"> Solve!G$31</f>
        <v>$ 000s</v>
      </c>
      <c r="H78" s="129">
        <f xml:space="preserve"> Solve!H$31</f>
        <v>312038.56365895027</v>
      </c>
      <c r="I78" s="129">
        <f xml:space="preserve"> Solve!I$31</f>
        <v>0</v>
      </c>
      <c r="J78" s="129">
        <f xml:space="preserve"> Solve!J$31</f>
        <v>0</v>
      </c>
      <c r="K78" s="129">
        <f xml:space="preserve"> Solve!K$31</f>
        <v>0</v>
      </c>
      <c r="L78" s="129">
        <f xml:space="preserve"> Solve!L$31</f>
        <v>0</v>
      </c>
      <c r="M78" s="129">
        <f xml:space="preserve"> Solve!M$31</f>
        <v>0</v>
      </c>
      <c r="N78" s="129">
        <f xml:space="preserve"> Solve!N$31</f>
        <v>0</v>
      </c>
      <c r="O78" s="129">
        <f xml:space="preserve"> Solve!O$31</f>
        <v>5650</v>
      </c>
      <c r="P78" s="129">
        <f xml:space="preserve"> Solve!P$31</f>
        <v>31811.630632167278</v>
      </c>
      <c r="Q78" s="129">
        <f xml:space="preserve"> Solve!Q$31</f>
        <v>7314.8185297424543</v>
      </c>
      <c r="R78" s="129">
        <f xml:space="preserve"> Solve!R$31</f>
        <v>7324.8405123544544</v>
      </c>
      <c r="S78" s="129">
        <f xml:space="preserve"> Solve!S$31</f>
        <v>7355.570817470224</v>
      </c>
      <c r="T78" s="129">
        <f xml:space="preserve"> Solve!T$31</f>
        <v>7364.3879925207902</v>
      </c>
      <c r="U78" s="129">
        <f xml:space="preserve"> Solve!U$31</f>
        <v>7396.5466349412627</v>
      </c>
      <c r="V78" s="129">
        <f xml:space="preserve"> Solve!V$31</f>
        <v>7417.1363355470739</v>
      </c>
      <c r="W78" s="129">
        <f xml:space="preserve"> Solve!W$31</f>
        <v>7396.8334284366319</v>
      </c>
      <c r="X78" s="129">
        <f xml:space="preserve"> Solve!X$31</f>
        <v>7458.3738504697494</v>
      </c>
      <c r="Y78" s="129">
        <f xml:space="preserve"> Solve!Y$31</f>
        <v>7464.1517391813086</v>
      </c>
      <c r="Z78" s="129">
        <f xml:space="preserve"> Solve!Z$31</f>
        <v>7499.9135512734256</v>
      </c>
      <c r="AA78" s="129">
        <f xml:space="preserve"> Solve!AA$31</f>
        <v>7504.4633532118005</v>
      </c>
      <c r="AB78" s="129">
        <f xml:space="preserve"> Solve!AB$31</f>
        <v>7541.6811008521408</v>
      </c>
      <c r="AC78" s="129">
        <f xml:space="preserve"> Solve!AC$31</f>
        <v>7562.6748109750715</v>
      </c>
      <c r="AD78" s="129">
        <f xml:space="preserve"> Solve!AD$31</f>
        <v>7565.3691283677299</v>
      </c>
      <c r="AE78" s="129">
        <f xml:space="preserve"> Solve!AE$31</f>
        <v>7604.7866113771715</v>
      </c>
      <c r="AF78" s="129">
        <f xml:space="preserve"> Solve!AF$31</f>
        <v>7497.0485205914683</v>
      </c>
      <c r="AG78" s="129">
        <f xml:space="preserve"> Solve!AG$31</f>
        <v>7435.494987936594</v>
      </c>
      <c r="AH78" s="129">
        <f xml:space="preserve"> Solve!AH$31</f>
        <v>7339.9613520902994</v>
      </c>
      <c r="AI78" s="129">
        <f xml:space="preserve"> Solve!AI$31</f>
        <v>7207.7660248973789</v>
      </c>
      <c r="AJ78" s="129">
        <f xml:space="preserve"> Solve!AJ$31</f>
        <v>7197.3046594126827</v>
      </c>
      <c r="AK78" s="129">
        <f xml:space="preserve"> Solve!AK$31</f>
        <v>7049.917002964009</v>
      </c>
      <c r="AL78" s="129">
        <f xml:space="preserve"> Solve!AL$31</f>
        <v>7008.0231839049156</v>
      </c>
      <c r="AM78" s="129">
        <f xml:space="preserve"> Solve!AM$31</f>
        <v>6869.4127960226742</v>
      </c>
      <c r="AN78" s="129">
        <f xml:space="preserve"> Solve!AN$31</f>
        <v>6811.548534032665</v>
      </c>
      <c r="AO78" s="129">
        <f xml:space="preserve"> Solve!AO$31</f>
        <v>6686.1006284889909</v>
      </c>
      <c r="AP78" s="129">
        <f xml:space="preserve"> Solve!AP$31</f>
        <v>6566.6907530080307</v>
      </c>
      <c r="AQ78" s="129">
        <f xml:space="preserve"> Solve!AQ$31</f>
        <v>6542.480864925803</v>
      </c>
      <c r="AR78" s="129">
        <f xml:space="preserve"> Solve!AR$31</f>
        <v>6378.1712932017754</v>
      </c>
      <c r="AS78" s="129">
        <f xml:space="preserve"> Solve!AS$31</f>
        <v>6361.8342403346451</v>
      </c>
      <c r="AT78" s="129">
        <f xml:space="preserve"> Solve!AT$31</f>
        <v>8050.4166584508448</v>
      </c>
      <c r="AU78" s="129">
        <f xml:space="preserve"> Solve!AU$31</f>
        <v>7873.4627822097355</v>
      </c>
      <c r="AV78" s="129">
        <f xml:space="preserve"> Solve!AV$31</f>
        <v>8055.0313021802904</v>
      </c>
      <c r="AW78" s="129">
        <f xml:space="preserve"> Solve!AW$31</f>
        <v>7750.8360505441251</v>
      </c>
      <c r="AX78" s="129">
        <f xml:space="preserve"> Solve!AX$31</f>
        <v>7759.6684459135231</v>
      </c>
      <c r="AY78" s="129">
        <f xml:space="preserve"> Solve!AY$31</f>
        <v>7568.7855283046265</v>
      </c>
      <c r="AZ78" s="129">
        <f xml:space="preserve"> Solve!AZ$31</f>
        <v>7529.9980338232435</v>
      </c>
      <c r="BA78" s="129">
        <f xml:space="preserve"> Solve!BA$31</f>
        <v>7363.5936237343203</v>
      </c>
      <c r="BB78" s="129">
        <f xml:space="preserve"> Solve!BB$31</f>
        <v>7239.9758960910913</v>
      </c>
      <c r="BC78" s="129">
        <f xml:space="preserve"> Solve!BC$31</f>
        <v>7273.4395471041125</v>
      </c>
      <c r="BD78" s="129">
        <f xml:space="preserve"> Solve!BD$31</f>
        <v>7173.7958410458077</v>
      </c>
      <c r="BE78" s="129">
        <f xml:space="preserve"> Solve!BE$31</f>
        <v>7973.3636516152701</v>
      </c>
      <c r="BF78" s="129">
        <f xml:space="preserve"> Solve!BF$31</f>
        <v>0</v>
      </c>
      <c r="BG78" s="129">
        <f xml:space="preserve"> Solve!BG$31</f>
        <v>0</v>
      </c>
      <c r="BH78" s="129">
        <f xml:space="preserve"> Solve!BH$31</f>
        <v>0</v>
      </c>
      <c r="BI78" s="129">
        <f xml:space="preserve"> Solve!BI$31</f>
        <v>0</v>
      </c>
      <c r="BJ78" s="129">
        <f xml:space="preserve"> Solve!BJ$31</f>
        <v>0</v>
      </c>
      <c r="BK78" s="129">
        <f xml:space="preserve"> Solve!BK$31</f>
        <v>0</v>
      </c>
      <c r="BL78" s="129">
        <f xml:space="preserve"> Solve!BL$31</f>
        <v>0</v>
      </c>
      <c r="BM78" s="129">
        <f xml:space="preserve"> Solve!BM$31</f>
        <v>0</v>
      </c>
      <c r="BN78" s="129">
        <f xml:space="preserve"> Solve!BN$31</f>
        <v>0</v>
      </c>
      <c r="BO78" s="129">
        <f xml:space="preserve"> Solve!BO$31</f>
        <v>0</v>
      </c>
      <c r="BP78" s="129">
        <f xml:space="preserve"> Solve!BP$31</f>
        <v>0</v>
      </c>
      <c r="BQ78" s="129">
        <f xml:space="preserve"> Solve!BQ$31</f>
        <v>0</v>
      </c>
      <c r="BR78" s="129">
        <f xml:space="preserve"> Solve!BR$31</f>
        <v>0</v>
      </c>
      <c r="BS78" s="129">
        <f xml:space="preserve"> Solve!BS$31</f>
        <v>0</v>
      </c>
      <c r="BT78" s="129">
        <f xml:space="preserve"> Solve!BT$31</f>
        <v>0</v>
      </c>
      <c r="BU78" s="129">
        <f xml:space="preserve"> Solve!BU$31</f>
        <v>0</v>
      </c>
      <c r="BV78" s="129">
        <f xml:space="preserve"> Solve!BV$31</f>
        <v>0</v>
      </c>
      <c r="BW78" s="129">
        <f xml:space="preserve"> Solve!BW$31</f>
        <v>0</v>
      </c>
      <c r="BX78" s="129">
        <f xml:space="preserve"> Solve!BX$31</f>
        <v>0</v>
      </c>
      <c r="BY78" s="129">
        <f xml:space="preserve"> Solve!BY$31</f>
        <v>0</v>
      </c>
      <c r="BZ78" s="129">
        <f xml:space="preserve"> Solve!BZ$31</f>
        <v>0</v>
      </c>
      <c r="CA78" s="129">
        <f xml:space="preserve"> Solve!CA$31</f>
        <v>0</v>
      </c>
      <c r="CB78" s="129">
        <f xml:space="preserve"> Solve!CB$31</f>
        <v>0</v>
      </c>
      <c r="CC78" s="129">
        <f xml:space="preserve"> Solve!CC$31</f>
        <v>0</v>
      </c>
      <c r="CD78" s="129">
        <f xml:space="preserve"> Solve!CD$31</f>
        <v>0</v>
      </c>
      <c r="CE78" s="129">
        <f xml:space="preserve"> Solve!CE$31</f>
        <v>0</v>
      </c>
      <c r="CF78" s="129">
        <f xml:space="preserve"> Solve!CF$31</f>
        <v>0</v>
      </c>
      <c r="CG78" s="129">
        <f xml:space="preserve"> Solve!CG$31</f>
        <v>0</v>
      </c>
      <c r="CH78" s="129">
        <f xml:space="preserve"> Solve!CH$31</f>
        <v>0</v>
      </c>
      <c r="CI78" s="129">
        <f xml:space="preserve"> Solve!CI$31</f>
        <v>0</v>
      </c>
      <c r="CJ78" s="129">
        <f xml:space="preserve"> Solve!CJ$31</f>
        <v>0</v>
      </c>
      <c r="CK78" s="129">
        <f xml:space="preserve"> Solve!CK$31</f>
        <v>0</v>
      </c>
      <c r="CL78" s="129">
        <f xml:space="preserve"> Solve!CL$31</f>
        <v>0</v>
      </c>
      <c r="CM78" s="129">
        <f xml:space="preserve"> Solve!CM$31</f>
        <v>0</v>
      </c>
      <c r="CN78" s="129">
        <f xml:space="preserve"> Solve!CN$31</f>
        <v>0</v>
      </c>
      <c r="CO78" s="129">
        <f xml:space="preserve"> Solve!CO$31</f>
        <v>0</v>
      </c>
      <c r="CP78" s="129">
        <f xml:space="preserve"> Solve!CP$31</f>
        <v>0</v>
      </c>
      <c r="CQ78" s="129">
        <f xml:space="preserve"> Solve!CQ$31</f>
        <v>0</v>
      </c>
      <c r="CR78" s="129">
        <f xml:space="preserve"> Solve!CR$31</f>
        <v>0</v>
      </c>
      <c r="CS78" s="129">
        <f xml:space="preserve"> Solve!CS$31</f>
        <v>0</v>
      </c>
      <c r="CT78" s="129">
        <f xml:space="preserve"> Solve!CT$31</f>
        <v>0</v>
      </c>
      <c r="CU78" s="129">
        <f xml:space="preserve"> Solve!CU$31</f>
        <v>0</v>
      </c>
      <c r="CV78" s="129">
        <f xml:space="preserve"> Solve!CV$31</f>
        <v>0</v>
      </c>
      <c r="CW78" s="129">
        <f xml:space="preserve"> Solve!CW$31</f>
        <v>0</v>
      </c>
      <c r="CX78" s="129">
        <f xml:space="preserve"> Solve!CX$31</f>
        <v>0</v>
      </c>
      <c r="CY78" s="129">
        <f xml:space="preserve"> Solve!CY$31</f>
        <v>0</v>
      </c>
      <c r="CZ78" s="129">
        <f xml:space="preserve"> Solve!CZ$31</f>
        <v>0</v>
      </c>
      <c r="DA78" s="129">
        <f xml:space="preserve"> Solve!DA$31</f>
        <v>0</v>
      </c>
      <c r="DB78" s="129">
        <f xml:space="preserve"> Solve!DB$31</f>
        <v>0</v>
      </c>
      <c r="DC78" s="129">
        <f xml:space="preserve"> Solve!DC$31</f>
        <v>0</v>
      </c>
      <c r="DD78" s="129">
        <f xml:space="preserve"> Solve!DD$31</f>
        <v>0</v>
      </c>
      <c r="DE78" s="129">
        <f xml:space="preserve"> Solve!DE$31</f>
        <v>0</v>
      </c>
      <c r="DF78" s="129">
        <f xml:space="preserve"> Solve!DF$31</f>
        <v>0</v>
      </c>
      <c r="DG78" s="129">
        <f xml:space="preserve"> Solve!DG$31</f>
        <v>0</v>
      </c>
      <c r="DH78" s="129">
        <f xml:space="preserve"> Solve!DH$31</f>
        <v>0</v>
      </c>
      <c r="DI78" s="129">
        <f xml:space="preserve"> Solve!DI$31</f>
        <v>0</v>
      </c>
      <c r="DJ78" s="129">
        <f xml:space="preserve"> Solve!DJ$31</f>
        <v>0</v>
      </c>
      <c r="DK78" s="129">
        <f xml:space="preserve"> Solve!DK$31</f>
        <v>0</v>
      </c>
      <c r="DL78" s="129">
        <f xml:space="preserve"> Solve!DL$31</f>
        <v>0</v>
      </c>
      <c r="DM78" s="129">
        <f xml:space="preserve"> Solve!DM$31</f>
        <v>0</v>
      </c>
      <c r="DN78" s="129">
        <f xml:space="preserve"> Solve!DN$31</f>
        <v>0</v>
      </c>
      <c r="DO78" s="129">
        <f xml:space="preserve"> Solve!DO$31</f>
        <v>0</v>
      </c>
      <c r="DP78" s="129">
        <f xml:space="preserve"> Solve!DP$31</f>
        <v>0</v>
      </c>
      <c r="DQ78" s="129">
        <f xml:space="preserve"> Solve!DQ$31</f>
        <v>0</v>
      </c>
      <c r="DR78" s="129">
        <f xml:space="preserve"> Solve!DR$31</f>
        <v>0</v>
      </c>
      <c r="DS78" s="129">
        <f xml:space="preserve"> Solve!DS$31</f>
        <v>0</v>
      </c>
      <c r="DT78" s="129">
        <f xml:space="preserve"> Solve!DT$31</f>
        <v>0</v>
      </c>
      <c r="DU78" s="129">
        <f xml:space="preserve"> Solve!DU$31</f>
        <v>0</v>
      </c>
      <c r="DV78" s="129">
        <f xml:space="preserve"> Solve!DV$31</f>
        <v>0</v>
      </c>
      <c r="DW78" s="129">
        <f xml:space="preserve"> Solve!DW$31</f>
        <v>0</v>
      </c>
      <c r="DX78" s="129">
        <f xml:space="preserve"> Solve!DX$31</f>
        <v>0</v>
      </c>
      <c r="DY78" s="129">
        <f xml:space="preserve"> Solve!DY$31</f>
        <v>0</v>
      </c>
      <c r="DZ78" s="129">
        <f xml:space="preserve"> Solve!DZ$31</f>
        <v>0</v>
      </c>
      <c r="EA78" s="129">
        <f xml:space="preserve"> Solve!EA$31</f>
        <v>0</v>
      </c>
      <c r="EB78" s="129">
        <f xml:space="preserve"> Solve!EB$31</f>
        <v>0</v>
      </c>
      <c r="EC78" s="129">
        <f xml:space="preserve"> Solve!EC$31</f>
        <v>0</v>
      </c>
      <c r="ED78" s="129">
        <f xml:space="preserve"> Solve!ED$31</f>
        <v>0</v>
      </c>
      <c r="EE78" s="129">
        <f xml:space="preserve"> Solve!EE$31</f>
        <v>0</v>
      </c>
      <c r="EF78" s="129">
        <f xml:space="preserve"> Solve!EF$31</f>
        <v>0</v>
      </c>
      <c r="EG78" s="129">
        <f xml:space="preserve"> Solve!EG$31</f>
        <v>0</v>
      </c>
      <c r="EH78" s="129">
        <f xml:space="preserve"> Solve!EH$31</f>
        <v>0</v>
      </c>
      <c r="EI78" s="129">
        <f xml:space="preserve"> Solve!EI$31</f>
        <v>0</v>
      </c>
      <c r="EJ78" s="129">
        <f xml:space="preserve"> Solve!EJ$31</f>
        <v>0</v>
      </c>
      <c r="EK78" s="129">
        <f xml:space="preserve"> Solve!EK$31</f>
        <v>0</v>
      </c>
      <c r="EL78" s="129">
        <f xml:space="preserve"> Solve!EL$31</f>
        <v>0</v>
      </c>
      <c r="EM78" s="129">
        <f xml:space="preserve"> Solve!EM$31</f>
        <v>0</v>
      </c>
      <c r="EN78" s="129">
        <f xml:space="preserve"> Solve!EN$31</f>
        <v>0</v>
      </c>
      <c r="EO78" s="129">
        <f xml:space="preserve"> Solve!EO$31</f>
        <v>0</v>
      </c>
      <c r="EP78" s="129">
        <f xml:space="preserve"> Solve!EP$31</f>
        <v>0</v>
      </c>
      <c r="EQ78" s="129">
        <f xml:space="preserve"> Solve!EQ$31</f>
        <v>0</v>
      </c>
      <c r="ER78" s="129">
        <f xml:space="preserve"> Solve!ER$31</f>
        <v>0</v>
      </c>
      <c r="ES78" s="129">
        <f xml:space="preserve"> Solve!ES$31</f>
        <v>0</v>
      </c>
      <c r="ET78" s="129">
        <f xml:space="preserve"> Solve!ET$31</f>
        <v>0</v>
      </c>
      <c r="EU78" s="129">
        <f xml:space="preserve"> Solve!EU$31</f>
        <v>0</v>
      </c>
      <c r="EV78" s="129">
        <f xml:space="preserve"> Solve!EV$31</f>
        <v>0</v>
      </c>
      <c r="EW78" s="129">
        <f xml:space="preserve"> Solve!EW$31</f>
        <v>0</v>
      </c>
      <c r="EX78" s="129">
        <f xml:space="preserve"> Solve!EX$31</f>
        <v>0</v>
      </c>
      <c r="EY78" s="129">
        <f xml:space="preserve"> Solve!EY$31</f>
        <v>0</v>
      </c>
      <c r="EZ78" s="129">
        <f xml:space="preserve"> Solve!EZ$31</f>
        <v>0</v>
      </c>
      <c r="FA78" s="129">
        <f xml:space="preserve"> Solve!FA$31</f>
        <v>0</v>
      </c>
      <c r="FB78" s="129">
        <f xml:space="preserve"> Solve!FB$31</f>
        <v>0</v>
      </c>
      <c r="FC78" s="129">
        <f xml:space="preserve"> Solve!FC$31</f>
        <v>0</v>
      </c>
      <c r="FD78" s="129">
        <f xml:space="preserve"> Solve!FD$31</f>
        <v>0</v>
      </c>
      <c r="FE78" s="129">
        <f xml:space="preserve"> Solve!FE$31</f>
        <v>0</v>
      </c>
      <c r="FF78" s="129">
        <f xml:space="preserve"> Solve!FF$31</f>
        <v>0</v>
      </c>
      <c r="FG78" s="129">
        <f xml:space="preserve"> Solve!FG$31</f>
        <v>0</v>
      </c>
      <c r="FH78" s="129">
        <f xml:space="preserve"> Solve!FH$31</f>
        <v>0</v>
      </c>
      <c r="FI78" s="129">
        <f xml:space="preserve"> Solve!FI$31</f>
        <v>0</v>
      </c>
      <c r="FJ78" s="129">
        <f xml:space="preserve"> Solve!FJ$31</f>
        <v>0</v>
      </c>
      <c r="FK78" s="129">
        <f xml:space="preserve"> Solve!FK$31</f>
        <v>0</v>
      </c>
      <c r="FL78" s="129">
        <f xml:space="preserve"> Solve!FL$31</f>
        <v>0</v>
      </c>
      <c r="FM78" s="129">
        <f xml:space="preserve"> Solve!FM$31</f>
        <v>0</v>
      </c>
      <c r="FN78" s="129">
        <f xml:space="preserve"> Solve!FN$31</f>
        <v>0</v>
      </c>
      <c r="FO78" s="129">
        <f xml:space="preserve"> Solve!FO$31</f>
        <v>0</v>
      </c>
      <c r="FP78" s="129">
        <f xml:space="preserve"> Solve!FP$31</f>
        <v>0</v>
      </c>
      <c r="FQ78" s="129">
        <f xml:space="preserve"> Solve!FQ$31</f>
        <v>0</v>
      </c>
      <c r="FR78" s="129">
        <f xml:space="preserve"> Solve!FR$31</f>
        <v>0</v>
      </c>
      <c r="FS78" s="129">
        <f xml:space="preserve"> Solve!FS$31</f>
        <v>0</v>
      </c>
      <c r="FT78" s="129">
        <f xml:space="preserve"> Solve!FT$31</f>
        <v>0</v>
      </c>
      <c r="FU78" s="129">
        <f xml:space="preserve"> Solve!FU$31</f>
        <v>0</v>
      </c>
      <c r="FV78" s="129">
        <f xml:space="preserve"> Solve!FV$31</f>
        <v>0</v>
      </c>
      <c r="FW78" s="129">
        <f xml:space="preserve"> Solve!FW$31</f>
        <v>0</v>
      </c>
      <c r="FX78" s="129">
        <f xml:space="preserve"> Solve!FX$31</f>
        <v>0</v>
      </c>
      <c r="FY78" s="129">
        <f xml:space="preserve"> Solve!FY$31</f>
        <v>0</v>
      </c>
      <c r="FZ78" s="129">
        <f xml:space="preserve"> Solve!FZ$31</f>
        <v>0</v>
      </c>
      <c r="GA78" s="129">
        <f xml:space="preserve"> Solve!GA$31</f>
        <v>0</v>
      </c>
      <c r="GB78" s="129">
        <f xml:space="preserve"> Solve!GB$31</f>
        <v>0</v>
      </c>
      <c r="GC78" s="129">
        <f xml:space="preserve"> Solve!GC$31</f>
        <v>0</v>
      </c>
      <c r="GD78" s="129">
        <f xml:space="preserve"> Solve!GD$31</f>
        <v>0</v>
      </c>
      <c r="GE78" s="129">
        <f xml:space="preserve"> Solve!GE$31</f>
        <v>0</v>
      </c>
      <c r="GF78" s="129">
        <f xml:space="preserve"> Solve!GF$31</f>
        <v>0</v>
      </c>
      <c r="GG78" s="129">
        <f xml:space="preserve"> Solve!GG$31</f>
        <v>0</v>
      </c>
      <c r="GH78" s="129">
        <f xml:space="preserve"> Solve!GH$31</f>
        <v>0</v>
      </c>
      <c r="GI78" s="129">
        <f xml:space="preserve"> Solve!GI$31</f>
        <v>0</v>
      </c>
      <c r="GJ78" s="129">
        <f xml:space="preserve"> Solve!GJ$31</f>
        <v>0</v>
      </c>
    </row>
    <row r="79" spans="1:192" s="159" customFormat="1" outlineLevel="2" x14ac:dyDescent="0.35">
      <c r="B79" s="323"/>
      <c r="E79" s="159" t="s">
        <v>1389</v>
      </c>
      <c r="G79" s="159" t="s">
        <v>101</v>
      </c>
      <c r="H79" s="159">
        <f>SUM(J79:GJ79)</f>
        <v>301238.17203726462</v>
      </c>
      <c r="J79" s="159">
        <f t="shared" ref="J79:AO79" si="94">J78*$F77</f>
        <v>0</v>
      </c>
      <c r="K79" s="159">
        <f t="shared" si="94"/>
        <v>0</v>
      </c>
      <c r="L79" s="159">
        <f t="shared" si="94"/>
        <v>0</v>
      </c>
      <c r="M79" s="159">
        <f t="shared" si="94"/>
        <v>0</v>
      </c>
      <c r="N79" s="159">
        <f t="shared" si="94"/>
        <v>0</v>
      </c>
      <c r="O79" s="159">
        <f t="shared" si="94"/>
        <v>5038.5117518835168</v>
      </c>
      <c r="P79" s="159">
        <f t="shared" si="94"/>
        <v>28368.721201195131</v>
      </c>
      <c r="Q79" s="159">
        <f t="shared" si="94"/>
        <v>6523.1502876110908</v>
      </c>
      <c r="R79" s="159">
        <f t="shared" si="94"/>
        <v>6532.0876110036106</v>
      </c>
      <c r="S79" s="159">
        <f t="shared" si="94"/>
        <v>6559.4920363956053</v>
      </c>
      <c r="T79" s="159">
        <f t="shared" si="94"/>
        <v>6567.3549461497096</v>
      </c>
      <c r="U79" s="159">
        <f t="shared" si="94"/>
        <v>6596.0331227444303</v>
      </c>
      <c r="V79" s="159">
        <f t="shared" si="94"/>
        <v>6614.3944410577296</v>
      </c>
      <c r="W79" s="159">
        <f t="shared" si="94"/>
        <v>6596.2888771509406</v>
      </c>
      <c r="X79" s="159">
        <f t="shared" si="94"/>
        <v>6651.1689018641673</v>
      </c>
      <c r="Y79" s="159">
        <f t="shared" si="94"/>
        <v>6656.3214611870462</v>
      </c>
      <c r="Z79" s="159">
        <f t="shared" si="94"/>
        <v>6688.212843575503</v>
      </c>
      <c r="AA79" s="159">
        <f t="shared" si="94"/>
        <v>6692.2702295109448</v>
      </c>
      <c r="AB79" s="159">
        <f t="shared" si="94"/>
        <v>6725.4599744427132</v>
      </c>
      <c r="AC79" s="159">
        <f t="shared" si="94"/>
        <v>6744.1815771276724</v>
      </c>
      <c r="AD79" s="159">
        <f t="shared" si="94"/>
        <v>6746.5842939146132</v>
      </c>
      <c r="AE79" s="159">
        <f t="shared" si="94"/>
        <v>6781.7357012372222</v>
      </c>
      <c r="AF79" s="159">
        <f t="shared" si="94"/>
        <v>6685.6578894585919</v>
      </c>
      <c r="AG79" s="159">
        <f t="shared" si="94"/>
        <v>6630.7661730600912</v>
      </c>
      <c r="AH79" s="159">
        <f t="shared" si="94"/>
        <v>6545.5719523677526</v>
      </c>
      <c r="AI79" s="159">
        <f t="shared" si="94"/>
        <v>6427.6838621720681</v>
      </c>
      <c r="AJ79" s="159">
        <f t="shared" si="94"/>
        <v>6418.3547094401401</v>
      </c>
      <c r="AK79" s="159">
        <f t="shared" si="94"/>
        <v>6286.9185255287757</v>
      </c>
      <c r="AL79" s="159">
        <f t="shared" si="94"/>
        <v>6249.5587910755848</v>
      </c>
      <c r="AM79" s="159">
        <f t="shared" si="94"/>
        <v>6125.9499294334955</v>
      </c>
      <c r="AN79" s="159">
        <f t="shared" si="94"/>
        <v>6074.3482012829245</v>
      </c>
      <c r="AO79" s="159">
        <f t="shared" si="94"/>
        <v>5962.4772727287691</v>
      </c>
      <c r="AP79" s="159">
        <f t="shared" ref="AP79:BU79" si="95">AP78*$F77</f>
        <v>5855.9908902682801</v>
      </c>
      <c r="AQ79" s="159">
        <f t="shared" si="95"/>
        <v>5834.4011901595914</v>
      </c>
      <c r="AR79" s="159">
        <f t="shared" si="95"/>
        <v>5687.8745161634042</v>
      </c>
      <c r="AS79" s="159">
        <f t="shared" si="95"/>
        <v>5673.3055899931069</v>
      </c>
      <c r="AT79" s="159">
        <f t="shared" si="95"/>
        <v>7179.1360957811348</v>
      </c>
      <c r="AU79" s="159">
        <f t="shared" si="95"/>
        <v>7021.3335851648217</v>
      </c>
      <c r="AV79" s="159">
        <f t="shared" si="95"/>
        <v>7183.2513058097311</v>
      </c>
      <c r="AW79" s="159">
        <f t="shared" si="95"/>
        <v>6911.97850045823</v>
      </c>
      <c r="AX79" s="159">
        <f t="shared" si="95"/>
        <v>6919.8549832663703</v>
      </c>
      <c r="AY79" s="159">
        <f t="shared" si="95"/>
        <v>6749.6309436900447</v>
      </c>
      <c r="AZ79" s="159">
        <f t="shared" si="95"/>
        <v>6715.0413424917142</v>
      </c>
      <c r="BA79" s="159">
        <f t="shared" si="95"/>
        <v>6566.6465503150275</v>
      </c>
      <c r="BB79" s="159">
        <f t="shared" si="95"/>
        <v>6456.4077231519213</v>
      </c>
      <c r="BC79" s="159">
        <f t="shared" si="95"/>
        <v>6486.2496698581226</v>
      </c>
      <c r="BD79" s="159">
        <f t="shared" si="95"/>
        <v>6397.3902036676809</v>
      </c>
      <c r="BE79" s="159">
        <f t="shared" si="95"/>
        <v>7110.4223824255587</v>
      </c>
      <c r="BF79" s="159">
        <f t="shared" si="95"/>
        <v>0</v>
      </c>
      <c r="BG79" s="159">
        <f t="shared" si="95"/>
        <v>0</v>
      </c>
      <c r="BH79" s="159">
        <f t="shared" si="95"/>
        <v>0</v>
      </c>
      <c r="BI79" s="159">
        <f t="shared" si="95"/>
        <v>0</v>
      </c>
      <c r="BJ79" s="159">
        <f t="shared" si="95"/>
        <v>0</v>
      </c>
      <c r="BK79" s="159">
        <f t="shared" si="95"/>
        <v>0</v>
      </c>
      <c r="BL79" s="159">
        <f t="shared" si="95"/>
        <v>0</v>
      </c>
      <c r="BM79" s="159">
        <f t="shared" si="95"/>
        <v>0</v>
      </c>
      <c r="BN79" s="159">
        <f t="shared" si="95"/>
        <v>0</v>
      </c>
      <c r="BO79" s="159">
        <f t="shared" si="95"/>
        <v>0</v>
      </c>
      <c r="BP79" s="159">
        <f t="shared" si="95"/>
        <v>0</v>
      </c>
      <c r="BQ79" s="159">
        <f t="shared" si="95"/>
        <v>0</v>
      </c>
      <c r="BR79" s="159">
        <f t="shared" si="95"/>
        <v>0</v>
      </c>
      <c r="BS79" s="159">
        <f t="shared" si="95"/>
        <v>0</v>
      </c>
      <c r="BT79" s="159">
        <f t="shared" si="95"/>
        <v>0</v>
      </c>
      <c r="BU79" s="159">
        <f t="shared" si="95"/>
        <v>0</v>
      </c>
      <c r="BV79" s="159">
        <f t="shared" ref="BV79:DA79" si="96">BV78*$F77</f>
        <v>0</v>
      </c>
      <c r="BW79" s="159">
        <f t="shared" si="96"/>
        <v>0</v>
      </c>
      <c r="BX79" s="159">
        <f t="shared" si="96"/>
        <v>0</v>
      </c>
      <c r="BY79" s="159">
        <f t="shared" si="96"/>
        <v>0</v>
      </c>
      <c r="BZ79" s="159">
        <f t="shared" si="96"/>
        <v>0</v>
      </c>
      <c r="CA79" s="159">
        <f t="shared" si="96"/>
        <v>0</v>
      </c>
      <c r="CB79" s="159">
        <f t="shared" si="96"/>
        <v>0</v>
      </c>
      <c r="CC79" s="159">
        <f t="shared" si="96"/>
        <v>0</v>
      </c>
      <c r="CD79" s="159">
        <f t="shared" si="96"/>
        <v>0</v>
      </c>
      <c r="CE79" s="159">
        <f t="shared" si="96"/>
        <v>0</v>
      </c>
      <c r="CF79" s="159">
        <f t="shared" si="96"/>
        <v>0</v>
      </c>
      <c r="CG79" s="159">
        <f t="shared" si="96"/>
        <v>0</v>
      </c>
      <c r="CH79" s="159">
        <f t="shared" si="96"/>
        <v>0</v>
      </c>
      <c r="CI79" s="159">
        <f t="shared" si="96"/>
        <v>0</v>
      </c>
      <c r="CJ79" s="159">
        <f t="shared" si="96"/>
        <v>0</v>
      </c>
      <c r="CK79" s="159">
        <f t="shared" si="96"/>
        <v>0</v>
      </c>
      <c r="CL79" s="159">
        <f t="shared" si="96"/>
        <v>0</v>
      </c>
      <c r="CM79" s="159">
        <f t="shared" si="96"/>
        <v>0</v>
      </c>
      <c r="CN79" s="159">
        <f t="shared" si="96"/>
        <v>0</v>
      </c>
      <c r="CO79" s="159">
        <f t="shared" si="96"/>
        <v>0</v>
      </c>
      <c r="CP79" s="159">
        <f t="shared" si="96"/>
        <v>0</v>
      </c>
      <c r="CQ79" s="159">
        <f t="shared" si="96"/>
        <v>0</v>
      </c>
      <c r="CR79" s="159">
        <f t="shared" si="96"/>
        <v>0</v>
      </c>
      <c r="CS79" s="159">
        <f t="shared" si="96"/>
        <v>0</v>
      </c>
      <c r="CT79" s="159">
        <f t="shared" si="96"/>
        <v>0</v>
      </c>
      <c r="CU79" s="159">
        <f t="shared" si="96"/>
        <v>0</v>
      </c>
      <c r="CV79" s="159">
        <f t="shared" si="96"/>
        <v>0</v>
      </c>
      <c r="CW79" s="159">
        <f t="shared" si="96"/>
        <v>0</v>
      </c>
      <c r="CX79" s="159">
        <f t="shared" si="96"/>
        <v>0</v>
      </c>
      <c r="CY79" s="159">
        <f t="shared" si="96"/>
        <v>0</v>
      </c>
      <c r="CZ79" s="159">
        <f t="shared" si="96"/>
        <v>0</v>
      </c>
      <c r="DA79" s="159">
        <f t="shared" si="96"/>
        <v>0</v>
      </c>
      <c r="DB79" s="159">
        <f t="shared" ref="DB79:EG79" si="97">DB78*$F77</f>
        <v>0</v>
      </c>
      <c r="DC79" s="159">
        <f t="shared" si="97"/>
        <v>0</v>
      </c>
      <c r="DD79" s="159">
        <f t="shared" si="97"/>
        <v>0</v>
      </c>
      <c r="DE79" s="159">
        <f t="shared" si="97"/>
        <v>0</v>
      </c>
      <c r="DF79" s="159">
        <f t="shared" si="97"/>
        <v>0</v>
      </c>
      <c r="DG79" s="159">
        <f t="shared" si="97"/>
        <v>0</v>
      </c>
      <c r="DH79" s="159">
        <f t="shared" si="97"/>
        <v>0</v>
      </c>
      <c r="DI79" s="159">
        <f t="shared" si="97"/>
        <v>0</v>
      </c>
      <c r="DJ79" s="159">
        <f t="shared" si="97"/>
        <v>0</v>
      </c>
      <c r="DK79" s="159">
        <f t="shared" si="97"/>
        <v>0</v>
      </c>
      <c r="DL79" s="159">
        <f t="shared" si="97"/>
        <v>0</v>
      </c>
      <c r="DM79" s="159">
        <f t="shared" si="97"/>
        <v>0</v>
      </c>
      <c r="DN79" s="159">
        <f t="shared" si="97"/>
        <v>0</v>
      </c>
      <c r="DO79" s="159">
        <f t="shared" si="97"/>
        <v>0</v>
      </c>
      <c r="DP79" s="159">
        <f t="shared" si="97"/>
        <v>0</v>
      </c>
      <c r="DQ79" s="159">
        <f t="shared" si="97"/>
        <v>0</v>
      </c>
      <c r="DR79" s="159">
        <f t="shared" si="97"/>
        <v>0</v>
      </c>
      <c r="DS79" s="159">
        <f t="shared" si="97"/>
        <v>0</v>
      </c>
      <c r="DT79" s="159">
        <f t="shared" si="97"/>
        <v>0</v>
      </c>
      <c r="DU79" s="159">
        <f t="shared" si="97"/>
        <v>0</v>
      </c>
      <c r="DV79" s="159">
        <f t="shared" si="97"/>
        <v>0</v>
      </c>
      <c r="DW79" s="159">
        <f t="shared" si="97"/>
        <v>0</v>
      </c>
      <c r="DX79" s="159">
        <f t="shared" si="97"/>
        <v>0</v>
      </c>
      <c r="DY79" s="159">
        <f t="shared" si="97"/>
        <v>0</v>
      </c>
      <c r="DZ79" s="159">
        <f t="shared" si="97"/>
        <v>0</v>
      </c>
      <c r="EA79" s="159">
        <f t="shared" si="97"/>
        <v>0</v>
      </c>
      <c r="EB79" s="159">
        <f t="shared" si="97"/>
        <v>0</v>
      </c>
      <c r="EC79" s="159">
        <f t="shared" si="97"/>
        <v>0</v>
      </c>
      <c r="ED79" s="159">
        <f t="shared" si="97"/>
        <v>0</v>
      </c>
      <c r="EE79" s="159">
        <f t="shared" si="97"/>
        <v>0</v>
      </c>
      <c r="EF79" s="159">
        <f t="shared" si="97"/>
        <v>0</v>
      </c>
      <c r="EG79" s="159">
        <f t="shared" si="97"/>
        <v>0</v>
      </c>
      <c r="EH79" s="159">
        <f t="shared" ref="EH79:FM79" si="98">EH78*$F77</f>
        <v>0</v>
      </c>
      <c r="EI79" s="159">
        <f t="shared" si="98"/>
        <v>0</v>
      </c>
      <c r="EJ79" s="159">
        <f t="shared" si="98"/>
        <v>0</v>
      </c>
      <c r="EK79" s="159">
        <f t="shared" si="98"/>
        <v>0</v>
      </c>
      <c r="EL79" s="159">
        <f t="shared" si="98"/>
        <v>0</v>
      </c>
      <c r="EM79" s="159">
        <f t="shared" si="98"/>
        <v>0</v>
      </c>
      <c r="EN79" s="159">
        <f t="shared" si="98"/>
        <v>0</v>
      </c>
      <c r="EO79" s="159">
        <f t="shared" si="98"/>
        <v>0</v>
      </c>
      <c r="EP79" s="159">
        <f t="shared" si="98"/>
        <v>0</v>
      </c>
      <c r="EQ79" s="159">
        <f t="shared" si="98"/>
        <v>0</v>
      </c>
      <c r="ER79" s="159">
        <f t="shared" si="98"/>
        <v>0</v>
      </c>
      <c r="ES79" s="159">
        <f t="shared" si="98"/>
        <v>0</v>
      </c>
      <c r="ET79" s="159">
        <f t="shared" si="98"/>
        <v>0</v>
      </c>
      <c r="EU79" s="159">
        <f t="shared" si="98"/>
        <v>0</v>
      </c>
      <c r="EV79" s="159">
        <f t="shared" si="98"/>
        <v>0</v>
      </c>
      <c r="EW79" s="159">
        <f t="shared" si="98"/>
        <v>0</v>
      </c>
      <c r="EX79" s="159">
        <f t="shared" si="98"/>
        <v>0</v>
      </c>
      <c r="EY79" s="159">
        <f t="shared" si="98"/>
        <v>0</v>
      </c>
      <c r="EZ79" s="159">
        <f t="shared" si="98"/>
        <v>0</v>
      </c>
      <c r="FA79" s="159">
        <f t="shared" si="98"/>
        <v>0</v>
      </c>
      <c r="FB79" s="159">
        <f t="shared" si="98"/>
        <v>0</v>
      </c>
      <c r="FC79" s="159">
        <f t="shared" si="98"/>
        <v>0</v>
      </c>
      <c r="FD79" s="159">
        <f t="shared" si="98"/>
        <v>0</v>
      </c>
      <c r="FE79" s="159">
        <f t="shared" si="98"/>
        <v>0</v>
      </c>
      <c r="FF79" s="159">
        <f t="shared" si="98"/>
        <v>0</v>
      </c>
      <c r="FG79" s="159">
        <f t="shared" si="98"/>
        <v>0</v>
      </c>
      <c r="FH79" s="159">
        <f t="shared" si="98"/>
        <v>0</v>
      </c>
      <c r="FI79" s="159">
        <f t="shared" si="98"/>
        <v>0</v>
      </c>
      <c r="FJ79" s="159">
        <f t="shared" si="98"/>
        <v>0</v>
      </c>
      <c r="FK79" s="159">
        <f t="shared" si="98"/>
        <v>0</v>
      </c>
      <c r="FL79" s="159">
        <f t="shared" si="98"/>
        <v>0</v>
      </c>
      <c r="FM79" s="159">
        <f t="shared" si="98"/>
        <v>0</v>
      </c>
      <c r="FN79" s="159">
        <f t="shared" ref="FN79:GJ79" si="99">FN78*$F77</f>
        <v>0</v>
      </c>
      <c r="FO79" s="159">
        <f t="shared" si="99"/>
        <v>0</v>
      </c>
      <c r="FP79" s="159">
        <f t="shared" si="99"/>
        <v>0</v>
      </c>
      <c r="FQ79" s="159">
        <f t="shared" si="99"/>
        <v>0</v>
      </c>
      <c r="FR79" s="159">
        <f t="shared" si="99"/>
        <v>0</v>
      </c>
      <c r="FS79" s="159">
        <f t="shared" si="99"/>
        <v>0</v>
      </c>
      <c r="FT79" s="159">
        <f t="shared" si="99"/>
        <v>0</v>
      </c>
      <c r="FU79" s="159">
        <f t="shared" si="99"/>
        <v>0</v>
      </c>
      <c r="FV79" s="159">
        <f t="shared" si="99"/>
        <v>0</v>
      </c>
      <c r="FW79" s="159">
        <f t="shared" si="99"/>
        <v>0</v>
      </c>
      <c r="FX79" s="159">
        <f t="shared" si="99"/>
        <v>0</v>
      </c>
      <c r="FY79" s="159">
        <f t="shared" si="99"/>
        <v>0</v>
      </c>
      <c r="FZ79" s="159">
        <f t="shared" si="99"/>
        <v>0</v>
      </c>
      <c r="GA79" s="159">
        <f t="shared" si="99"/>
        <v>0</v>
      </c>
      <c r="GB79" s="159">
        <f t="shared" si="99"/>
        <v>0</v>
      </c>
      <c r="GC79" s="159">
        <f t="shared" si="99"/>
        <v>0</v>
      </c>
      <c r="GD79" s="159">
        <f t="shared" si="99"/>
        <v>0</v>
      </c>
      <c r="GE79" s="159">
        <f t="shared" si="99"/>
        <v>0</v>
      </c>
      <c r="GF79" s="159">
        <f t="shared" si="99"/>
        <v>0</v>
      </c>
      <c r="GG79" s="159">
        <f t="shared" si="99"/>
        <v>0</v>
      </c>
      <c r="GH79" s="159">
        <f t="shared" si="99"/>
        <v>0</v>
      </c>
      <c r="GI79" s="159">
        <f t="shared" si="99"/>
        <v>0</v>
      </c>
      <c r="GJ79" s="159">
        <f t="shared" si="99"/>
        <v>0</v>
      </c>
    </row>
    <row r="80" spans="1:192" outlineLevel="1" x14ac:dyDescent="0.35">
      <c r="A80"/>
      <c r="B80" s="69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</row>
    <row r="81" spans="1:192" outlineLevel="1" x14ac:dyDescent="0.35">
      <c r="A81"/>
      <c r="B81" s="69" t="s">
        <v>1387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</row>
    <row r="82" spans="1:192" outlineLevel="2" x14ac:dyDescent="0.35">
      <c r="A82"/>
      <c r="B82" s="69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</row>
    <row r="83" spans="1:192" outlineLevel="2" x14ac:dyDescent="0.35">
      <c r="A83"/>
      <c r="B83" s="69"/>
      <c r="C83"/>
      <c r="D83"/>
      <c r="E83" s="356" t="s">
        <v>1390</v>
      </c>
      <c r="F83" s="356"/>
      <c r="G83" s="356" t="s">
        <v>101</v>
      </c>
      <c r="H83" s="356"/>
      <c r="I83" s="356"/>
      <c r="J83" s="356">
        <f t="shared" ref="J83:AO83" si="100">I86</f>
        <v>0</v>
      </c>
      <c r="K83" s="356">
        <f t="shared" si="100"/>
        <v>0</v>
      </c>
      <c r="L83" s="356">
        <f t="shared" si="100"/>
        <v>0</v>
      </c>
      <c r="M83" s="356">
        <f t="shared" si="100"/>
        <v>0</v>
      </c>
      <c r="N83" s="356">
        <f t="shared" si="100"/>
        <v>0</v>
      </c>
      <c r="O83" s="356">
        <f t="shared" si="100"/>
        <v>0</v>
      </c>
      <c r="P83" s="356">
        <f t="shared" si="100"/>
        <v>5038.5117518835168</v>
      </c>
      <c r="Q83" s="356">
        <f t="shared" si="100"/>
        <v>33407.232953078645</v>
      </c>
      <c r="R83" s="356">
        <f t="shared" si="100"/>
        <v>39930.383240689735</v>
      </c>
      <c r="S83" s="356">
        <f t="shared" si="100"/>
        <v>46462.470851693346</v>
      </c>
      <c r="T83" s="356">
        <f t="shared" si="100"/>
        <v>53021.96288808895</v>
      </c>
      <c r="U83" s="356">
        <f t="shared" si="100"/>
        <v>59589.31783423866</v>
      </c>
      <c r="V83" s="356">
        <f t="shared" si="100"/>
        <v>66185.350956983093</v>
      </c>
      <c r="W83" s="356">
        <f t="shared" si="100"/>
        <v>72799.745398040817</v>
      </c>
      <c r="X83" s="356">
        <f t="shared" si="100"/>
        <v>79396.034275191763</v>
      </c>
      <c r="Y83" s="356">
        <f t="shared" si="100"/>
        <v>86047.203177055926</v>
      </c>
      <c r="Z83" s="356">
        <f t="shared" si="100"/>
        <v>92703.524638242976</v>
      </c>
      <c r="AA83" s="356">
        <f t="shared" si="100"/>
        <v>99391.737481818476</v>
      </c>
      <c r="AB83" s="356">
        <f t="shared" si="100"/>
        <v>106084.00771132942</v>
      </c>
      <c r="AC83" s="356">
        <f t="shared" si="100"/>
        <v>112809.46768577214</v>
      </c>
      <c r="AD83" s="356">
        <f t="shared" si="100"/>
        <v>119553.64926289981</v>
      </c>
      <c r="AE83" s="356">
        <f t="shared" si="100"/>
        <v>126300.23355681442</v>
      </c>
      <c r="AF83" s="356">
        <f t="shared" si="100"/>
        <v>133081.96925805163</v>
      </c>
      <c r="AG83" s="356">
        <f t="shared" si="100"/>
        <v>139767.62714751021</v>
      </c>
      <c r="AH83" s="356">
        <f t="shared" si="100"/>
        <v>146398.39332057029</v>
      </c>
      <c r="AI83" s="356">
        <f t="shared" si="100"/>
        <v>152943.96527293805</v>
      </c>
      <c r="AJ83" s="356">
        <f t="shared" si="100"/>
        <v>159371.64913511011</v>
      </c>
      <c r="AK83" s="356">
        <f t="shared" si="100"/>
        <v>165790.00384455026</v>
      </c>
      <c r="AL83" s="356">
        <f t="shared" si="100"/>
        <v>172076.92237007903</v>
      </c>
      <c r="AM83" s="356">
        <f t="shared" si="100"/>
        <v>178326.4811611546</v>
      </c>
      <c r="AN83" s="356">
        <f t="shared" si="100"/>
        <v>184452.4310905881</v>
      </c>
      <c r="AO83" s="356">
        <f t="shared" si="100"/>
        <v>190526.77929187103</v>
      </c>
      <c r="AP83" s="356">
        <f t="shared" ref="AP83:BU83" si="101">AO86</f>
        <v>196489.25656459981</v>
      </c>
      <c r="AQ83" s="356">
        <f t="shared" si="101"/>
        <v>202345.24745486811</v>
      </c>
      <c r="AR83" s="356">
        <f t="shared" si="101"/>
        <v>208179.64864502769</v>
      </c>
      <c r="AS83" s="356">
        <f t="shared" si="101"/>
        <v>213867.52316119109</v>
      </c>
      <c r="AT83" s="356">
        <f t="shared" si="101"/>
        <v>219540.82875118419</v>
      </c>
      <c r="AU83" s="356">
        <f t="shared" si="101"/>
        <v>226719.96484696533</v>
      </c>
      <c r="AV83" s="356">
        <f t="shared" si="101"/>
        <v>233741.29843213016</v>
      </c>
      <c r="AW83" s="356">
        <f t="shared" si="101"/>
        <v>240924.5497379399</v>
      </c>
      <c r="AX83" s="356">
        <f t="shared" si="101"/>
        <v>247836.52823839814</v>
      </c>
      <c r="AY83" s="356">
        <f t="shared" si="101"/>
        <v>254756.38322166452</v>
      </c>
      <c r="AZ83" s="356">
        <f t="shared" si="101"/>
        <v>261506.01416535457</v>
      </c>
      <c r="BA83" s="356">
        <f t="shared" si="101"/>
        <v>268221.05550784629</v>
      </c>
      <c r="BB83" s="356">
        <f t="shared" si="101"/>
        <v>274787.70205816132</v>
      </c>
      <c r="BC83" s="356">
        <f t="shared" si="101"/>
        <v>281244.10978131322</v>
      </c>
      <c r="BD83" s="356">
        <f t="shared" si="101"/>
        <v>287730.35945117136</v>
      </c>
      <c r="BE83" s="356">
        <f t="shared" si="101"/>
        <v>294127.74965483905</v>
      </c>
      <c r="BF83" s="356">
        <f t="shared" si="101"/>
        <v>301238.17203726462</v>
      </c>
      <c r="BG83" s="356">
        <f t="shared" si="101"/>
        <v>299000.06677558942</v>
      </c>
      <c r="BH83" s="356">
        <f t="shared" si="101"/>
        <v>296971.92687951814</v>
      </c>
      <c r="BI83" s="356">
        <f t="shared" si="101"/>
        <v>294850.20501964621</v>
      </c>
      <c r="BJ83" s="356">
        <f t="shared" si="101"/>
        <v>292685.12018092559</v>
      </c>
      <c r="BK83" s="356">
        <f t="shared" si="101"/>
        <v>290519.55929204903</v>
      </c>
      <c r="BL83" s="356">
        <f t="shared" si="101"/>
        <v>288279.38797269639</v>
      </c>
      <c r="BM83" s="356">
        <f t="shared" si="101"/>
        <v>285939.87317618873</v>
      </c>
      <c r="BN83" s="356">
        <f t="shared" si="101"/>
        <v>283554.22721637302</v>
      </c>
      <c r="BO83" s="356">
        <f t="shared" si="101"/>
        <v>281157.12087449821</v>
      </c>
      <c r="BP83" s="356">
        <f t="shared" si="101"/>
        <v>278670.62760528619</v>
      </c>
      <c r="BQ83" s="356">
        <f t="shared" si="101"/>
        <v>276100.7306559615</v>
      </c>
      <c r="BR83" s="356">
        <f t="shared" si="101"/>
        <v>273481.7921226875</v>
      </c>
      <c r="BS83" s="356">
        <f t="shared" si="101"/>
        <v>270866.39459113765</v>
      </c>
      <c r="BT83" s="356">
        <f t="shared" si="101"/>
        <v>268165.38956735429</v>
      </c>
      <c r="BU83" s="356">
        <f t="shared" si="101"/>
        <v>265352.64248952072</v>
      </c>
      <c r="BV83" s="356">
        <f t="shared" ref="BV83:DA83" si="102">BU86</f>
        <v>262487.80207160139</v>
      </c>
      <c r="BW83" s="356">
        <f t="shared" si="102"/>
        <v>259628.70925322123</v>
      </c>
      <c r="BX83" s="356">
        <f t="shared" si="102"/>
        <v>256678.08461346044</v>
      </c>
      <c r="BY83" s="356">
        <f t="shared" si="102"/>
        <v>253609.06191959625</v>
      </c>
      <c r="BZ83" s="356">
        <f t="shared" si="102"/>
        <v>250484.74265898907</v>
      </c>
      <c r="CA83" s="356">
        <f t="shared" si="102"/>
        <v>247368.51997550539</v>
      </c>
      <c r="CB83" s="356">
        <f t="shared" si="102"/>
        <v>244154.53721554801</v>
      </c>
      <c r="CC83" s="356">
        <f t="shared" si="102"/>
        <v>240815.17495931289</v>
      </c>
      <c r="CD83" s="356">
        <f t="shared" si="102"/>
        <v>237417.15455688373</v>
      </c>
      <c r="CE83" s="356">
        <f t="shared" si="102"/>
        <v>234007.06403720623</v>
      </c>
      <c r="CF83" s="356">
        <f t="shared" si="102"/>
        <v>230490.58083474968</v>
      </c>
      <c r="CG83" s="356">
        <f t="shared" si="102"/>
        <v>226865.66347514986</v>
      </c>
      <c r="CH83" s="356">
        <f t="shared" si="102"/>
        <v>223178.55590055449</v>
      </c>
      <c r="CI83" s="356">
        <f t="shared" si="102"/>
        <v>219504.70467516399</v>
      </c>
      <c r="CJ83" s="356">
        <f t="shared" si="102"/>
        <v>215719.65814434006</v>
      </c>
      <c r="CK83" s="356">
        <f t="shared" si="102"/>
        <v>211794.22304814609</v>
      </c>
      <c r="CL83" s="356">
        <f t="shared" si="102"/>
        <v>207802.89739026615</v>
      </c>
      <c r="CM83" s="356">
        <f t="shared" si="102"/>
        <v>203827.64866016287</v>
      </c>
      <c r="CN83" s="356">
        <f t="shared" si="102"/>
        <v>199733.97759934602</v>
      </c>
      <c r="CO83" s="356">
        <f t="shared" si="102"/>
        <v>195491.86908976149</v>
      </c>
      <c r="CP83" s="356">
        <f t="shared" si="102"/>
        <v>191179.9888151921</v>
      </c>
      <c r="CQ83" s="356">
        <f t="shared" si="102"/>
        <v>186887.17905673792</v>
      </c>
      <c r="CR83" s="356">
        <f t="shared" si="102"/>
        <v>182468.35614888804</v>
      </c>
      <c r="CS83" s="356">
        <f t="shared" si="102"/>
        <v>177892.65877968381</v>
      </c>
      <c r="CT83" s="356">
        <f t="shared" si="102"/>
        <v>173243.11942631312</v>
      </c>
      <c r="CU83" s="356">
        <f t="shared" si="102"/>
        <v>168580.93859062315</v>
      </c>
      <c r="CV83" s="356">
        <f t="shared" si="102"/>
        <v>163792.23956404344</v>
      </c>
      <c r="CW83" s="356">
        <f t="shared" si="102"/>
        <v>158864.60754450376</v>
      </c>
      <c r="CX83" s="356">
        <f t="shared" si="102"/>
        <v>153858.85928187327</v>
      </c>
      <c r="CY83" s="356">
        <f t="shared" si="102"/>
        <v>148878.72986472648</v>
      </c>
      <c r="CZ83" s="356">
        <f t="shared" si="102"/>
        <v>143756.23351944558</v>
      </c>
      <c r="DA83" s="356">
        <f t="shared" si="102"/>
        <v>138458.74017640628</v>
      </c>
      <c r="DB83" s="356">
        <f t="shared" ref="DB83:EG83" si="103">DA86</f>
        <v>133078.65616329698</v>
      </c>
      <c r="DC83" s="356">
        <f t="shared" si="103"/>
        <v>127727.75676471528</v>
      </c>
      <c r="DD83" s="356">
        <f t="shared" si="103"/>
        <v>122225.70493718643</v>
      </c>
      <c r="DE83" s="356">
        <f t="shared" si="103"/>
        <v>116538.94670871974</v>
      </c>
      <c r="DF83" s="356">
        <f t="shared" si="103"/>
        <v>110764.9076951235</v>
      </c>
      <c r="DG83" s="356">
        <f t="shared" si="103"/>
        <v>105023.82866285471</v>
      </c>
      <c r="DH83" s="356">
        <f t="shared" si="103"/>
        <v>99122.376861425524</v>
      </c>
      <c r="DI83" s="356">
        <f t="shared" si="103"/>
        <v>93026.046865655444</v>
      </c>
      <c r="DJ83" s="356">
        <f t="shared" si="103"/>
        <v>86837.520614164634</v>
      </c>
      <c r="DK83" s="356">
        <f t="shared" si="103"/>
        <v>80635.841690229383</v>
      </c>
      <c r="DL83" s="356">
        <f t="shared" si="103"/>
        <v>74283.838041920841</v>
      </c>
      <c r="DM83" s="356">
        <f t="shared" si="103"/>
        <v>67755.86345868143</v>
      </c>
      <c r="DN83" s="356">
        <f t="shared" si="103"/>
        <v>61130.533297433059</v>
      </c>
      <c r="DO83" s="356">
        <f t="shared" si="103"/>
        <v>55938.94608718175</v>
      </c>
      <c r="DP83" s="356">
        <f t="shared" si="103"/>
        <v>51312.313964858527</v>
      </c>
      <c r="DQ83" s="356">
        <f t="shared" si="103"/>
        <v>46508.3857014198</v>
      </c>
      <c r="DR83" s="356">
        <f t="shared" si="103"/>
        <v>41623.959815295573</v>
      </c>
      <c r="DS83" s="356">
        <f t="shared" si="103"/>
        <v>36805.917675235629</v>
      </c>
      <c r="DT83" s="356">
        <f t="shared" si="103"/>
        <v>31856.023451205947</v>
      </c>
      <c r="DU83" s="356">
        <f t="shared" si="103"/>
        <v>26719.997309028447</v>
      </c>
      <c r="DV83" s="356">
        <f t="shared" si="103"/>
        <v>21499.293995838529</v>
      </c>
      <c r="DW83" s="356">
        <f t="shared" si="103"/>
        <v>16349.148154128688</v>
      </c>
      <c r="DX83" s="356">
        <f t="shared" si="103"/>
        <v>11059.362186816943</v>
      </c>
      <c r="DY83" s="356">
        <f t="shared" si="103"/>
        <v>5574.2063143892801</v>
      </c>
      <c r="DZ83" s="356">
        <f t="shared" si="103"/>
        <v>9.9589669844135642E-10</v>
      </c>
      <c r="EA83" s="356">
        <f t="shared" si="103"/>
        <v>9.9589669844135642E-10</v>
      </c>
      <c r="EB83" s="356">
        <f t="shared" si="103"/>
        <v>9.9589669844135642E-10</v>
      </c>
      <c r="EC83" s="356">
        <f t="shared" si="103"/>
        <v>9.9589669844135642E-10</v>
      </c>
      <c r="ED83" s="356">
        <f t="shared" si="103"/>
        <v>9.9589669844135642E-10</v>
      </c>
      <c r="EE83" s="356">
        <f t="shared" si="103"/>
        <v>9.9589669844135642E-10</v>
      </c>
      <c r="EF83" s="356">
        <f t="shared" si="103"/>
        <v>9.9589669844135642E-10</v>
      </c>
      <c r="EG83" s="356">
        <f t="shared" si="103"/>
        <v>9.9589669844135642E-10</v>
      </c>
      <c r="EH83" s="356">
        <f t="shared" ref="EH83:FM83" si="104">EG86</f>
        <v>9.9589669844135642E-10</v>
      </c>
      <c r="EI83" s="356">
        <f t="shared" si="104"/>
        <v>9.9589669844135642E-10</v>
      </c>
      <c r="EJ83" s="356">
        <f t="shared" si="104"/>
        <v>9.9589669844135642E-10</v>
      </c>
      <c r="EK83" s="356">
        <f t="shared" si="104"/>
        <v>9.9589669844135642E-10</v>
      </c>
      <c r="EL83" s="356">
        <f t="shared" si="104"/>
        <v>9.9589669844135642E-10</v>
      </c>
      <c r="EM83" s="356">
        <f t="shared" si="104"/>
        <v>9.9589669844135642E-10</v>
      </c>
      <c r="EN83" s="356">
        <f t="shared" si="104"/>
        <v>9.9589669844135642E-10</v>
      </c>
      <c r="EO83" s="356">
        <f t="shared" si="104"/>
        <v>9.9589669844135642E-10</v>
      </c>
      <c r="EP83" s="356">
        <f t="shared" si="104"/>
        <v>9.9589669844135642E-10</v>
      </c>
      <c r="EQ83" s="356">
        <f t="shared" si="104"/>
        <v>9.9589669844135642E-10</v>
      </c>
      <c r="ER83" s="356">
        <f t="shared" si="104"/>
        <v>9.9589669844135642E-10</v>
      </c>
      <c r="ES83" s="356">
        <f t="shared" si="104"/>
        <v>9.9589669844135642E-10</v>
      </c>
      <c r="ET83" s="356">
        <f t="shared" si="104"/>
        <v>9.9589669844135642E-10</v>
      </c>
      <c r="EU83" s="356">
        <f t="shared" si="104"/>
        <v>9.9589669844135642E-10</v>
      </c>
      <c r="EV83" s="356">
        <f t="shared" si="104"/>
        <v>9.9589669844135642E-10</v>
      </c>
      <c r="EW83" s="356">
        <f t="shared" si="104"/>
        <v>9.9589669844135642E-10</v>
      </c>
      <c r="EX83" s="356">
        <f t="shared" si="104"/>
        <v>9.9589669844135642E-10</v>
      </c>
      <c r="EY83" s="356">
        <f t="shared" si="104"/>
        <v>9.9589669844135642E-10</v>
      </c>
      <c r="EZ83" s="356">
        <f t="shared" si="104"/>
        <v>9.9589669844135642E-10</v>
      </c>
      <c r="FA83" s="356">
        <f t="shared" si="104"/>
        <v>9.9589669844135642E-10</v>
      </c>
      <c r="FB83" s="356">
        <f t="shared" si="104"/>
        <v>9.9589669844135642E-10</v>
      </c>
      <c r="FC83" s="356">
        <f t="shared" si="104"/>
        <v>9.9589669844135642E-10</v>
      </c>
      <c r="FD83" s="356">
        <f t="shared" si="104"/>
        <v>9.9589669844135642E-10</v>
      </c>
      <c r="FE83" s="356">
        <f t="shared" si="104"/>
        <v>9.9589669844135642E-10</v>
      </c>
      <c r="FF83" s="356">
        <f t="shared" si="104"/>
        <v>9.9589669844135642E-10</v>
      </c>
      <c r="FG83" s="356">
        <f t="shared" si="104"/>
        <v>9.9589669844135642E-10</v>
      </c>
      <c r="FH83" s="356">
        <f t="shared" si="104"/>
        <v>9.9589669844135642E-10</v>
      </c>
      <c r="FI83" s="356">
        <f t="shared" si="104"/>
        <v>9.9589669844135642E-10</v>
      </c>
      <c r="FJ83" s="356">
        <f t="shared" si="104"/>
        <v>9.9589669844135642E-10</v>
      </c>
      <c r="FK83" s="356">
        <f t="shared" si="104"/>
        <v>9.9589669844135642E-10</v>
      </c>
      <c r="FL83" s="356">
        <f t="shared" si="104"/>
        <v>9.9589669844135642E-10</v>
      </c>
      <c r="FM83" s="356">
        <f t="shared" si="104"/>
        <v>9.9589669844135642E-10</v>
      </c>
      <c r="FN83" s="356">
        <f t="shared" ref="FN83:GJ83" si="105">FM86</f>
        <v>9.9589669844135642E-10</v>
      </c>
      <c r="FO83" s="356">
        <f t="shared" si="105"/>
        <v>9.9589669844135642E-10</v>
      </c>
      <c r="FP83" s="356">
        <f t="shared" si="105"/>
        <v>9.9589669844135642E-10</v>
      </c>
      <c r="FQ83" s="356">
        <f t="shared" si="105"/>
        <v>9.9589669844135642E-10</v>
      </c>
      <c r="FR83" s="356">
        <f t="shared" si="105"/>
        <v>9.9589669844135642E-10</v>
      </c>
      <c r="FS83" s="356">
        <f t="shared" si="105"/>
        <v>9.9589669844135642E-10</v>
      </c>
      <c r="FT83" s="356">
        <f t="shared" si="105"/>
        <v>9.9589669844135642E-10</v>
      </c>
      <c r="FU83" s="356">
        <f t="shared" si="105"/>
        <v>9.9589669844135642E-10</v>
      </c>
      <c r="FV83" s="356">
        <f t="shared" si="105"/>
        <v>9.9589669844135642E-10</v>
      </c>
      <c r="FW83" s="356">
        <f t="shared" si="105"/>
        <v>9.9589669844135642E-10</v>
      </c>
      <c r="FX83" s="356">
        <f t="shared" si="105"/>
        <v>9.9589669844135642E-10</v>
      </c>
      <c r="FY83" s="356">
        <f t="shared" si="105"/>
        <v>9.9589669844135642E-10</v>
      </c>
      <c r="FZ83" s="356">
        <f t="shared" si="105"/>
        <v>9.9589669844135642E-10</v>
      </c>
      <c r="GA83" s="356">
        <f t="shared" si="105"/>
        <v>9.9589669844135642E-10</v>
      </c>
      <c r="GB83" s="356">
        <f t="shared" si="105"/>
        <v>9.9589669844135642E-10</v>
      </c>
      <c r="GC83" s="356">
        <f t="shared" si="105"/>
        <v>9.9589669844135642E-10</v>
      </c>
      <c r="GD83" s="356">
        <f t="shared" si="105"/>
        <v>9.9589669844135642E-10</v>
      </c>
      <c r="GE83" s="356">
        <f t="shared" si="105"/>
        <v>9.9589669844135642E-10</v>
      </c>
      <c r="GF83" s="356">
        <f t="shared" si="105"/>
        <v>9.9589669844135642E-10</v>
      </c>
      <c r="GG83" s="356">
        <f t="shared" si="105"/>
        <v>9.9589669844135642E-10</v>
      </c>
      <c r="GH83" s="356">
        <f t="shared" si="105"/>
        <v>9.9589669844135642E-10</v>
      </c>
      <c r="GI83" s="356">
        <f t="shared" si="105"/>
        <v>9.9589669844135642E-10</v>
      </c>
      <c r="GJ83" s="356">
        <f t="shared" si="105"/>
        <v>9.9589669844135642E-10</v>
      </c>
    </row>
    <row r="84" spans="1:192" outlineLevel="2" x14ac:dyDescent="0.35">
      <c r="A84"/>
      <c r="B84" s="69"/>
      <c r="C84"/>
      <c r="D84"/>
      <c r="E84" s="355" t="str">
        <f>$E$79</f>
        <v>Senior debt drawdown</v>
      </c>
      <c r="F84" s="355"/>
      <c r="G84" s="355" t="str">
        <f>$G$79</f>
        <v>$ 000s</v>
      </c>
      <c r="H84" s="355">
        <f>$H$79</f>
        <v>301238.17203726462</v>
      </c>
      <c r="I84" s="355"/>
      <c r="J84" s="355">
        <f t="shared" ref="J84:AO84" si="106">J$79</f>
        <v>0</v>
      </c>
      <c r="K84" s="355">
        <f t="shared" si="106"/>
        <v>0</v>
      </c>
      <c r="L84" s="355">
        <f t="shared" si="106"/>
        <v>0</v>
      </c>
      <c r="M84" s="355">
        <f t="shared" si="106"/>
        <v>0</v>
      </c>
      <c r="N84" s="355">
        <f t="shared" si="106"/>
        <v>0</v>
      </c>
      <c r="O84" s="355">
        <f t="shared" si="106"/>
        <v>5038.5117518835168</v>
      </c>
      <c r="P84" s="355">
        <f t="shared" si="106"/>
        <v>28368.721201195131</v>
      </c>
      <c r="Q84" s="355">
        <f t="shared" si="106"/>
        <v>6523.1502876110908</v>
      </c>
      <c r="R84" s="355">
        <f t="shared" si="106"/>
        <v>6532.0876110036106</v>
      </c>
      <c r="S84" s="355">
        <f t="shared" si="106"/>
        <v>6559.4920363956053</v>
      </c>
      <c r="T84" s="355">
        <f t="shared" si="106"/>
        <v>6567.3549461497096</v>
      </c>
      <c r="U84" s="355">
        <f t="shared" si="106"/>
        <v>6596.0331227444303</v>
      </c>
      <c r="V84" s="355">
        <f t="shared" si="106"/>
        <v>6614.3944410577296</v>
      </c>
      <c r="W84" s="355">
        <f t="shared" si="106"/>
        <v>6596.2888771509406</v>
      </c>
      <c r="X84" s="355">
        <f t="shared" si="106"/>
        <v>6651.1689018641673</v>
      </c>
      <c r="Y84" s="355">
        <f t="shared" si="106"/>
        <v>6656.3214611870462</v>
      </c>
      <c r="Z84" s="355">
        <f t="shared" si="106"/>
        <v>6688.212843575503</v>
      </c>
      <c r="AA84" s="355">
        <f t="shared" si="106"/>
        <v>6692.2702295109448</v>
      </c>
      <c r="AB84" s="355">
        <f t="shared" si="106"/>
        <v>6725.4599744427132</v>
      </c>
      <c r="AC84" s="355">
        <f t="shared" si="106"/>
        <v>6744.1815771276724</v>
      </c>
      <c r="AD84" s="355">
        <f t="shared" si="106"/>
        <v>6746.5842939146132</v>
      </c>
      <c r="AE84" s="355">
        <f t="shared" si="106"/>
        <v>6781.7357012372222</v>
      </c>
      <c r="AF84" s="355">
        <f t="shared" si="106"/>
        <v>6685.6578894585919</v>
      </c>
      <c r="AG84" s="355">
        <f t="shared" si="106"/>
        <v>6630.7661730600912</v>
      </c>
      <c r="AH84" s="355">
        <f t="shared" si="106"/>
        <v>6545.5719523677526</v>
      </c>
      <c r="AI84" s="355">
        <f t="shared" si="106"/>
        <v>6427.6838621720681</v>
      </c>
      <c r="AJ84" s="355">
        <f t="shared" si="106"/>
        <v>6418.3547094401401</v>
      </c>
      <c r="AK84" s="355">
        <f t="shared" si="106"/>
        <v>6286.9185255287757</v>
      </c>
      <c r="AL84" s="355">
        <f t="shared" si="106"/>
        <v>6249.5587910755848</v>
      </c>
      <c r="AM84" s="355">
        <f t="shared" si="106"/>
        <v>6125.9499294334955</v>
      </c>
      <c r="AN84" s="355">
        <f t="shared" si="106"/>
        <v>6074.3482012829245</v>
      </c>
      <c r="AO84" s="355">
        <f t="shared" si="106"/>
        <v>5962.4772727287691</v>
      </c>
      <c r="AP84" s="355">
        <f t="shared" ref="AP84:BU84" si="107">AP$79</f>
        <v>5855.9908902682801</v>
      </c>
      <c r="AQ84" s="355">
        <f t="shared" si="107"/>
        <v>5834.4011901595914</v>
      </c>
      <c r="AR84" s="355">
        <f t="shared" si="107"/>
        <v>5687.8745161634042</v>
      </c>
      <c r="AS84" s="355">
        <f t="shared" si="107"/>
        <v>5673.3055899931069</v>
      </c>
      <c r="AT84" s="355">
        <f t="shared" si="107"/>
        <v>7179.1360957811348</v>
      </c>
      <c r="AU84" s="355">
        <f t="shared" si="107"/>
        <v>7021.3335851648217</v>
      </c>
      <c r="AV84" s="355">
        <f t="shared" si="107"/>
        <v>7183.2513058097311</v>
      </c>
      <c r="AW84" s="355">
        <f t="shared" si="107"/>
        <v>6911.97850045823</v>
      </c>
      <c r="AX84" s="355">
        <f t="shared" si="107"/>
        <v>6919.8549832663703</v>
      </c>
      <c r="AY84" s="355">
        <f t="shared" si="107"/>
        <v>6749.6309436900447</v>
      </c>
      <c r="AZ84" s="355">
        <f t="shared" si="107"/>
        <v>6715.0413424917142</v>
      </c>
      <c r="BA84" s="355">
        <f t="shared" si="107"/>
        <v>6566.6465503150275</v>
      </c>
      <c r="BB84" s="355">
        <f t="shared" si="107"/>
        <v>6456.4077231519213</v>
      </c>
      <c r="BC84" s="355">
        <f t="shared" si="107"/>
        <v>6486.2496698581226</v>
      </c>
      <c r="BD84" s="355">
        <f t="shared" si="107"/>
        <v>6397.3902036676809</v>
      </c>
      <c r="BE84" s="355">
        <f t="shared" si="107"/>
        <v>7110.4223824255587</v>
      </c>
      <c r="BF84" s="355">
        <f t="shared" si="107"/>
        <v>0</v>
      </c>
      <c r="BG84" s="355">
        <f t="shared" si="107"/>
        <v>0</v>
      </c>
      <c r="BH84" s="355">
        <f t="shared" si="107"/>
        <v>0</v>
      </c>
      <c r="BI84" s="355">
        <f t="shared" si="107"/>
        <v>0</v>
      </c>
      <c r="BJ84" s="355">
        <f t="shared" si="107"/>
        <v>0</v>
      </c>
      <c r="BK84" s="355">
        <f t="shared" si="107"/>
        <v>0</v>
      </c>
      <c r="BL84" s="355">
        <f t="shared" si="107"/>
        <v>0</v>
      </c>
      <c r="BM84" s="355">
        <f t="shared" si="107"/>
        <v>0</v>
      </c>
      <c r="BN84" s="355">
        <f t="shared" si="107"/>
        <v>0</v>
      </c>
      <c r="BO84" s="355">
        <f t="shared" si="107"/>
        <v>0</v>
      </c>
      <c r="BP84" s="355">
        <f t="shared" si="107"/>
        <v>0</v>
      </c>
      <c r="BQ84" s="355">
        <f t="shared" si="107"/>
        <v>0</v>
      </c>
      <c r="BR84" s="355">
        <f t="shared" si="107"/>
        <v>0</v>
      </c>
      <c r="BS84" s="355">
        <f t="shared" si="107"/>
        <v>0</v>
      </c>
      <c r="BT84" s="355">
        <f t="shared" si="107"/>
        <v>0</v>
      </c>
      <c r="BU84" s="355">
        <f t="shared" si="107"/>
        <v>0</v>
      </c>
      <c r="BV84" s="355">
        <f t="shared" ref="BV84:DA84" si="108">BV$79</f>
        <v>0</v>
      </c>
      <c r="BW84" s="355">
        <f t="shared" si="108"/>
        <v>0</v>
      </c>
      <c r="BX84" s="355">
        <f t="shared" si="108"/>
        <v>0</v>
      </c>
      <c r="BY84" s="355">
        <f t="shared" si="108"/>
        <v>0</v>
      </c>
      <c r="BZ84" s="355">
        <f t="shared" si="108"/>
        <v>0</v>
      </c>
      <c r="CA84" s="355">
        <f t="shared" si="108"/>
        <v>0</v>
      </c>
      <c r="CB84" s="355">
        <f t="shared" si="108"/>
        <v>0</v>
      </c>
      <c r="CC84" s="355">
        <f t="shared" si="108"/>
        <v>0</v>
      </c>
      <c r="CD84" s="355">
        <f t="shared" si="108"/>
        <v>0</v>
      </c>
      <c r="CE84" s="355">
        <f t="shared" si="108"/>
        <v>0</v>
      </c>
      <c r="CF84" s="355">
        <f t="shared" si="108"/>
        <v>0</v>
      </c>
      <c r="CG84" s="355">
        <f t="shared" si="108"/>
        <v>0</v>
      </c>
      <c r="CH84" s="355">
        <f t="shared" si="108"/>
        <v>0</v>
      </c>
      <c r="CI84" s="355">
        <f t="shared" si="108"/>
        <v>0</v>
      </c>
      <c r="CJ84" s="355">
        <f t="shared" si="108"/>
        <v>0</v>
      </c>
      <c r="CK84" s="355">
        <f t="shared" si="108"/>
        <v>0</v>
      </c>
      <c r="CL84" s="355">
        <f t="shared" si="108"/>
        <v>0</v>
      </c>
      <c r="CM84" s="355">
        <f t="shared" si="108"/>
        <v>0</v>
      </c>
      <c r="CN84" s="355">
        <f t="shared" si="108"/>
        <v>0</v>
      </c>
      <c r="CO84" s="355">
        <f t="shared" si="108"/>
        <v>0</v>
      </c>
      <c r="CP84" s="355">
        <f t="shared" si="108"/>
        <v>0</v>
      </c>
      <c r="CQ84" s="355">
        <f t="shared" si="108"/>
        <v>0</v>
      </c>
      <c r="CR84" s="355">
        <f t="shared" si="108"/>
        <v>0</v>
      </c>
      <c r="CS84" s="355">
        <f t="shared" si="108"/>
        <v>0</v>
      </c>
      <c r="CT84" s="355">
        <f t="shared" si="108"/>
        <v>0</v>
      </c>
      <c r="CU84" s="355">
        <f t="shared" si="108"/>
        <v>0</v>
      </c>
      <c r="CV84" s="355">
        <f t="shared" si="108"/>
        <v>0</v>
      </c>
      <c r="CW84" s="355">
        <f t="shared" si="108"/>
        <v>0</v>
      </c>
      <c r="CX84" s="355">
        <f t="shared" si="108"/>
        <v>0</v>
      </c>
      <c r="CY84" s="355">
        <f t="shared" si="108"/>
        <v>0</v>
      </c>
      <c r="CZ84" s="355">
        <f t="shared" si="108"/>
        <v>0</v>
      </c>
      <c r="DA84" s="355">
        <f t="shared" si="108"/>
        <v>0</v>
      </c>
      <c r="DB84" s="355">
        <f t="shared" ref="DB84:EG84" si="109">DB$79</f>
        <v>0</v>
      </c>
      <c r="DC84" s="355">
        <f t="shared" si="109"/>
        <v>0</v>
      </c>
      <c r="DD84" s="355">
        <f t="shared" si="109"/>
        <v>0</v>
      </c>
      <c r="DE84" s="355">
        <f t="shared" si="109"/>
        <v>0</v>
      </c>
      <c r="DF84" s="355">
        <f t="shared" si="109"/>
        <v>0</v>
      </c>
      <c r="DG84" s="355">
        <f t="shared" si="109"/>
        <v>0</v>
      </c>
      <c r="DH84" s="355">
        <f t="shared" si="109"/>
        <v>0</v>
      </c>
      <c r="DI84" s="355">
        <f t="shared" si="109"/>
        <v>0</v>
      </c>
      <c r="DJ84" s="355">
        <f t="shared" si="109"/>
        <v>0</v>
      </c>
      <c r="DK84" s="355">
        <f t="shared" si="109"/>
        <v>0</v>
      </c>
      <c r="DL84" s="355">
        <f t="shared" si="109"/>
        <v>0</v>
      </c>
      <c r="DM84" s="355">
        <f t="shared" si="109"/>
        <v>0</v>
      </c>
      <c r="DN84" s="355">
        <f t="shared" si="109"/>
        <v>0</v>
      </c>
      <c r="DO84" s="355">
        <f t="shared" si="109"/>
        <v>0</v>
      </c>
      <c r="DP84" s="355">
        <f t="shared" si="109"/>
        <v>0</v>
      </c>
      <c r="DQ84" s="355">
        <f t="shared" si="109"/>
        <v>0</v>
      </c>
      <c r="DR84" s="355">
        <f t="shared" si="109"/>
        <v>0</v>
      </c>
      <c r="DS84" s="355">
        <f t="shared" si="109"/>
        <v>0</v>
      </c>
      <c r="DT84" s="355">
        <f t="shared" si="109"/>
        <v>0</v>
      </c>
      <c r="DU84" s="355">
        <f t="shared" si="109"/>
        <v>0</v>
      </c>
      <c r="DV84" s="355">
        <f t="shared" si="109"/>
        <v>0</v>
      </c>
      <c r="DW84" s="355">
        <f t="shared" si="109"/>
        <v>0</v>
      </c>
      <c r="DX84" s="355">
        <f t="shared" si="109"/>
        <v>0</v>
      </c>
      <c r="DY84" s="355">
        <f t="shared" si="109"/>
        <v>0</v>
      </c>
      <c r="DZ84" s="355">
        <f t="shared" si="109"/>
        <v>0</v>
      </c>
      <c r="EA84" s="355">
        <f t="shared" si="109"/>
        <v>0</v>
      </c>
      <c r="EB84" s="355">
        <f t="shared" si="109"/>
        <v>0</v>
      </c>
      <c r="EC84" s="355">
        <f t="shared" si="109"/>
        <v>0</v>
      </c>
      <c r="ED84" s="355">
        <f t="shared" si="109"/>
        <v>0</v>
      </c>
      <c r="EE84" s="355">
        <f t="shared" si="109"/>
        <v>0</v>
      </c>
      <c r="EF84" s="355">
        <f t="shared" si="109"/>
        <v>0</v>
      </c>
      <c r="EG84" s="355">
        <f t="shared" si="109"/>
        <v>0</v>
      </c>
      <c r="EH84" s="355">
        <f t="shared" ref="EH84:FM84" si="110">EH$79</f>
        <v>0</v>
      </c>
      <c r="EI84" s="355">
        <f t="shared" si="110"/>
        <v>0</v>
      </c>
      <c r="EJ84" s="355">
        <f t="shared" si="110"/>
        <v>0</v>
      </c>
      <c r="EK84" s="355">
        <f t="shared" si="110"/>
        <v>0</v>
      </c>
      <c r="EL84" s="355">
        <f t="shared" si="110"/>
        <v>0</v>
      </c>
      <c r="EM84" s="355">
        <f t="shared" si="110"/>
        <v>0</v>
      </c>
      <c r="EN84" s="355">
        <f t="shared" si="110"/>
        <v>0</v>
      </c>
      <c r="EO84" s="355">
        <f t="shared" si="110"/>
        <v>0</v>
      </c>
      <c r="EP84" s="355">
        <f t="shared" si="110"/>
        <v>0</v>
      </c>
      <c r="EQ84" s="355">
        <f t="shared" si="110"/>
        <v>0</v>
      </c>
      <c r="ER84" s="355">
        <f t="shared" si="110"/>
        <v>0</v>
      </c>
      <c r="ES84" s="355">
        <f t="shared" si="110"/>
        <v>0</v>
      </c>
      <c r="ET84" s="355">
        <f t="shared" si="110"/>
        <v>0</v>
      </c>
      <c r="EU84" s="355">
        <f t="shared" si="110"/>
        <v>0</v>
      </c>
      <c r="EV84" s="355">
        <f t="shared" si="110"/>
        <v>0</v>
      </c>
      <c r="EW84" s="355">
        <f t="shared" si="110"/>
        <v>0</v>
      </c>
      <c r="EX84" s="355">
        <f t="shared" si="110"/>
        <v>0</v>
      </c>
      <c r="EY84" s="355">
        <f t="shared" si="110"/>
        <v>0</v>
      </c>
      <c r="EZ84" s="355">
        <f t="shared" si="110"/>
        <v>0</v>
      </c>
      <c r="FA84" s="355">
        <f t="shared" si="110"/>
        <v>0</v>
      </c>
      <c r="FB84" s="355">
        <f t="shared" si="110"/>
        <v>0</v>
      </c>
      <c r="FC84" s="355">
        <f t="shared" si="110"/>
        <v>0</v>
      </c>
      <c r="FD84" s="355">
        <f t="shared" si="110"/>
        <v>0</v>
      </c>
      <c r="FE84" s="355">
        <f t="shared" si="110"/>
        <v>0</v>
      </c>
      <c r="FF84" s="355">
        <f t="shared" si="110"/>
        <v>0</v>
      </c>
      <c r="FG84" s="355">
        <f t="shared" si="110"/>
        <v>0</v>
      </c>
      <c r="FH84" s="355">
        <f t="shared" si="110"/>
        <v>0</v>
      </c>
      <c r="FI84" s="355">
        <f t="shared" si="110"/>
        <v>0</v>
      </c>
      <c r="FJ84" s="355">
        <f t="shared" si="110"/>
        <v>0</v>
      </c>
      <c r="FK84" s="355">
        <f t="shared" si="110"/>
        <v>0</v>
      </c>
      <c r="FL84" s="355">
        <f t="shared" si="110"/>
        <v>0</v>
      </c>
      <c r="FM84" s="355">
        <f t="shared" si="110"/>
        <v>0</v>
      </c>
      <c r="FN84" s="355">
        <f t="shared" ref="FN84:GJ84" si="111">FN$79</f>
        <v>0</v>
      </c>
      <c r="FO84" s="355">
        <f t="shared" si="111"/>
        <v>0</v>
      </c>
      <c r="FP84" s="355">
        <f t="shared" si="111"/>
        <v>0</v>
      </c>
      <c r="FQ84" s="355">
        <f t="shared" si="111"/>
        <v>0</v>
      </c>
      <c r="FR84" s="355">
        <f t="shared" si="111"/>
        <v>0</v>
      </c>
      <c r="FS84" s="355">
        <f t="shared" si="111"/>
        <v>0</v>
      </c>
      <c r="FT84" s="355">
        <f t="shared" si="111"/>
        <v>0</v>
      </c>
      <c r="FU84" s="355">
        <f t="shared" si="111"/>
        <v>0</v>
      </c>
      <c r="FV84" s="355">
        <f t="shared" si="111"/>
        <v>0</v>
      </c>
      <c r="FW84" s="355">
        <f t="shared" si="111"/>
        <v>0</v>
      </c>
      <c r="FX84" s="355">
        <f t="shared" si="111"/>
        <v>0</v>
      </c>
      <c r="FY84" s="355">
        <f t="shared" si="111"/>
        <v>0</v>
      </c>
      <c r="FZ84" s="355">
        <f t="shared" si="111"/>
        <v>0</v>
      </c>
      <c r="GA84" s="355">
        <f t="shared" si="111"/>
        <v>0</v>
      </c>
      <c r="GB84" s="355">
        <f t="shared" si="111"/>
        <v>0</v>
      </c>
      <c r="GC84" s="355">
        <f t="shared" si="111"/>
        <v>0</v>
      </c>
      <c r="GD84" s="355">
        <f t="shared" si="111"/>
        <v>0</v>
      </c>
      <c r="GE84" s="355">
        <f t="shared" si="111"/>
        <v>0</v>
      </c>
      <c r="GF84" s="355">
        <f t="shared" si="111"/>
        <v>0</v>
      </c>
      <c r="GG84" s="355">
        <f t="shared" si="111"/>
        <v>0</v>
      </c>
      <c r="GH84" s="355">
        <f t="shared" si="111"/>
        <v>0</v>
      </c>
      <c r="GI84" s="355">
        <f t="shared" si="111"/>
        <v>0</v>
      </c>
      <c r="GJ84" s="355">
        <f t="shared" si="111"/>
        <v>0</v>
      </c>
    </row>
    <row r="85" spans="1:192" s="601" customFormat="1" outlineLevel="2" x14ac:dyDescent="0.35">
      <c r="B85" s="544"/>
      <c r="E85" s="616" t="str">
        <f t="shared" ref="E85:AJ85" si="112" xml:space="preserve"> E$101</f>
        <v>Senior debt sculpted repayment POS</v>
      </c>
      <c r="F85" s="616">
        <f t="shared" si="112"/>
        <v>0</v>
      </c>
      <c r="G85" s="616" t="str">
        <f t="shared" si="112"/>
        <v>$ 000s</v>
      </c>
      <c r="H85" s="616">
        <f t="shared" si="112"/>
        <v>301238.17203726375</v>
      </c>
      <c r="I85" s="616">
        <f t="shared" si="112"/>
        <v>0</v>
      </c>
      <c r="J85" s="616">
        <f t="shared" si="112"/>
        <v>0</v>
      </c>
      <c r="K85" s="616">
        <f t="shared" si="112"/>
        <v>0</v>
      </c>
      <c r="L85" s="616">
        <f t="shared" si="112"/>
        <v>0</v>
      </c>
      <c r="M85" s="616">
        <f t="shared" si="112"/>
        <v>0</v>
      </c>
      <c r="N85" s="616">
        <f t="shared" si="112"/>
        <v>0</v>
      </c>
      <c r="O85" s="616">
        <f t="shared" si="112"/>
        <v>0</v>
      </c>
      <c r="P85" s="616">
        <f t="shared" si="112"/>
        <v>0</v>
      </c>
      <c r="Q85" s="616">
        <f t="shared" si="112"/>
        <v>0</v>
      </c>
      <c r="R85" s="616">
        <f t="shared" si="112"/>
        <v>0</v>
      </c>
      <c r="S85" s="616">
        <f t="shared" si="112"/>
        <v>0</v>
      </c>
      <c r="T85" s="616">
        <f t="shared" si="112"/>
        <v>0</v>
      </c>
      <c r="U85" s="616">
        <f t="shared" si="112"/>
        <v>0</v>
      </c>
      <c r="V85" s="616">
        <f t="shared" si="112"/>
        <v>0</v>
      </c>
      <c r="W85" s="616">
        <f t="shared" si="112"/>
        <v>0</v>
      </c>
      <c r="X85" s="616">
        <f t="shared" si="112"/>
        <v>0</v>
      </c>
      <c r="Y85" s="616">
        <f t="shared" si="112"/>
        <v>0</v>
      </c>
      <c r="Z85" s="616">
        <f t="shared" si="112"/>
        <v>0</v>
      </c>
      <c r="AA85" s="616">
        <f t="shared" si="112"/>
        <v>0</v>
      </c>
      <c r="AB85" s="616">
        <f t="shared" si="112"/>
        <v>0</v>
      </c>
      <c r="AC85" s="616">
        <f t="shared" si="112"/>
        <v>0</v>
      </c>
      <c r="AD85" s="616">
        <f t="shared" si="112"/>
        <v>0</v>
      </c>
      <c r="AE85" s="616">
        <f t="shared" si="112"/>
        <v>0</v>
      </c>
      <c r="AF85" s="616">
        <f t="shared" si="112"/>
        <v>0</v>
      </c>
      <c r="AG85" s="616">
        <f t="shared" si="112"/>
        <v>0</v>
      </c>
      <c r="AH85" s="616">
        <f t="shared" si="112"/>
        <v>0</v>
      </c>
      <c r="AI85" s="616">
        <f t="shared" si="112"/>
        <v>0</v>
      </c>
      <c r="AJ85" s="616">
        <f t="shared" si="112"/>
        <v>0</v>
      </c>
      <c r="AK85" s="616">
        <f t="shared" ref="AK85:BP85" si="113" xml:space="preserve"> AK$101</f>
        <v>0</v>
      </c>
      <c r="AL85" s="616">
        <f t="shared" si="113"/>
        <v>0</v>
      </c>
      <c r="AM85" s="616">
        <f t="shared" si="113"/>
        <v>0</v>
      </c>
      <c r="AN85" s="616">
        <f t="shared" si="113"/>
        <v>0</v>
      </c>
      <c r="AO85" s="616">
        <f t="shared" si="113"/>
        <v>0</v>
      </c>
      <c r="AP85" s="616">
        <f t="shared" si="113"/>
        <v>0</v>
      </c>
      <c r="AQ85" s="616">
        <f t="shared" si="113"/>
        <v>0</v>
      </c>
      <c r="AR85" s="616">
        <f t="shared" si="113"/>
        <v>0</v>
      </c>
      <c r="AS85" s="616">
        <f t="shared" si="113"/>
        <v>0</v>
      </c>
      <c r="AT85" s="616">
        <f t="shared" si="113"/>
        <v>0</v>
      </c>
      <c r="AU85" s="616">
        <f t="shared" si="113"/>
        <v>0</v>
      </c>
      <c r="AV85" s="616">
        <f t="shared" si="113"/>
        <v>0</v>
      </c>
      <c r="AW85" s="616">
        <f t="shared" si="113"/>
        <v>0</v>
      </c>
      <c r="AX85" s="616">
        <f t="shared" si="113"/>
        <v>0</v>
      </c>
      <c r="AY85" s="616">
        <f t="shared" si="113"/>
        <v>0</v>
      </c>
      <c r="AZ85" s="616">
        <f t="shared" si="113"/>
        <v>0</v>
      </c>
      <c r="BA85" s="616">
        <f t="shared" si="113"/>
        <v>0</v>
      </c>
      <c r="BB85" s="616">
        <f t="shared" si="113"/>
        <v>0</v>
      </c>
      <c r="BC85" s="616">
        <f t="shared" si="113"/>
        <v>0</v>
      </c>
      <c r="BD85" s="616">
        <f t="shared" si="113"/>
        <v>0</v>
      </c>
      <c r="BE85" s="616">
        <f t="shared" si="113"/>
        <v>0</v>
      </c>
      <c r="BF85" s="616">
        <f t="shared" si="113"/>
        <v>2238.105261675189</v>
      </c>
      <c r="BG85" s="616">
        <f t="shared" si="113"/>
        <v>2028.139896071259</v>
      </c>
      <c r="BH85" s="616">
        <f t="shared" si="113"/>
        <v>2121.7218598719219</v>
      </c>
      <c r="BI85" s="616">
        <f t="shared" si="113"/>
        <v>2165.0848387206452</v>
      </c>
      <c r="BJ85" s="616">
        <f t="shared" si="113"/>
        <v>2165.5608888765328</v>
      </c>
      <c r="BK85" s="616">
        <f t="shared" si="113"/>
        <v>2240.1713193526662</v>
      </c>
      <c r="BL85" s="616">
        <f t="shared" si="113"/>
        <v>2339.514796507663</v>
      </c>
      <c r="BM85" s="616">
        <f t="shared" si="113"/>
        <v>2385.6459598156898</v>
      </c>
      <c r="BN85" s="616">
        <f t="shared" si="113"/>
        <v>2397.1063418748367</v>
      </c>
      <c r="BO85" s="616">
        <f t="shared" si="113"/>
        <v>2486.493269212046</v>
      </c>
      <c r="BP85" s="616">
        <f t="shared" si="113"/>
        <v>2569.8969493246796</v>
      </c>
      <c r="BQ85" s="616">
        <f t="shared" ref="BQ85:CV85" si="114" xml:space="preserve"> BQ$101</f>
        <v>2618.9385332739857</v>
      </c>
      <c r="BR85" s="616">
        <f t="shared" si="114"/>
        <v>2615.3975315498792</v>
      </c>
      <c r="BS85" s="616">
        <f t="shared" si="114"/>
        <v>2701.0050237833925</v>
      </c>
      <c r="BT85" s="616">
        <f t="shared" si="114"/>
        <v>2812.7470778335623</v>
      </c>
      <c r="BU85" s="616">
        <f t="shared" si="114"/>
        <v>2864.8404179193099</v>
      </c>
      <c r="BV85" s="616">
        <f t="shared" si="114"/>
        <v>2859.0928183801593</v>
      </c>
      <c r="BW85" s="616">
        <f t="shared" si="114"/>
        <v>2950.624639760782</v>
      </c>
      <c r="BX85" s="616">
        <f t="shared" si="114"/>
        <v>3069.0226938641958</v>
      </c>
      <c r="BY85" s="616">
        <f t="shared" si="114"/>
        <v>3124.3192606071752</v>
      </c>
      <c r="BZ85" s="616">
        <f t="shared" si="114"/>
        <v>3116.2226834836879</v>
      </c>
      <c r="CA85" s="616">
        <f t="shared" si="114"/>
        <v>3213.9827599573809</v>
      </c>
      <c r="CB85" s="616">
        <f t="shared" si="114"/>
        <v>3339.3622562351234</v>
      </c>
      <c r="CC85" s="616">
        <f t="shared" si="114"/>
        <v>3398.0204024291488</v>
      </c>
      <c r="CD85" s="616">
        <f t="shared" si="114"/>
        <v>3410.0905196775011</v>
      </c>
      <c r="CE85" s="616">
        <f t="shared" si="114"/>
        <v>3516.4832024565467</v>
      </c>
      <c r="CF85" s="616">
        <f t="shared" si="114"/>
        <v>3624.9173595998013</v>
      </c>
      <c r="CG85" s="616">
        <f t="shared" si="114"/>
        <v>3687.1075745953681</v>
      </c>
      <c r="CH85" s="616">
        <f t="shared" si="114"/>
        <v>3673.8512253905064</v>
      </c>
      <c r="CI85" s="616">
        <f t="shared" si="114"/>
        <v>3785.0465308239145</v>
      </c>
      <c r="CJ85" s="616">
        <f t="shared" si="114"/>
        <v>3925.4350961939758</v>
      </c>
      <c r="CK85" s="616">
        <f t="shared" si="114"/>
        <v>3991.3256578799392</v>
      </c>
      <c r="CL85" s="616">
        <f t="shared" si="114"/>
        <v>3975.2487301032929</v>
      </c>
      <c r="CM85" s="616">
        <f t="shared" si="114"/>
        <v>4093.6710608168564</v>
      </c>
      <c r="CN85" s="616">
        <f t="shared" si="114"/>
        <v>4242.1085095845401</v>
      </c>
      <c r="CO85" s="616">
        <f t="shared" si="114"/>
        <v>4311.8802745693956</v>
      </c>
      <c r="CP85" s="616">
        <f t="shared" si="114"/>
        <v>4292.8097584541792</v>
      </c>
      <c r="CQ85" s="616">
        <f t="shared" si="114"/>
        <v>4418.8229078498925</v>
      </c>
      <c r="CR85" s="616">
        <f t="shared" si="114"/>
        <v>4575.6973692042211</v>
      </c>
      <c r="CS85" s="616">
        <f t="shared" si="114"/>
        <v>4649.5393533706947</v>
      </c>
      <c r="CT85" s="616">
        <f t="shared" si="114"/>
        <v>4662.1808356899692</v>
      </c>
      <c r="CU85" s="616">
        <f t="shared" si="114"/>
        <v>4788.6990265796949</v>
      </c>
      <c r="CV85" s="616">
        <f t="shared" si="114"/>
        <v>4927.6320195396756</v>
      </c>
      <c r="CW85" s="616">
        <f t="shared" ref="CW85:EB85" si="115" xml:space="preserve"> CW$101</f>
        <v>5005.7482626304982</v>
      </c>
      <c r="CX85" s="616">
        <f t="shared" si="115"/>
        <v>4980.1294171468016</v>
      </c>
      <c r="CY85" s="616">
        <f t="shared" si="115"/>
        <v>5122.4963452809097</v>
      </c>
      <c r="CZ85" s="616">
        <f t="shared" si="115"/>
        <v>5297.4933430393139</v>
      </c>
      <c r="DA85" s="616">
        <f t="shared" si="115"/>
        <v>5380.0840131092991</v>
      </c>
      <c r="DB85" s="616">
        <f t="shared" si="115"/>
        <v>5350.8993985817024</v>
      </c>
      <c r="DC85" s="616">
        <f t="shared" si="115"/>
        <v>5502.0518275288514</v>
      </c>
      <c r="DD85" s="616">
        <f t="shared" si="115"/>
        <v>5686.7582284666914</v>
      </c>
      <c r="DE85" s="616">
        <f t="shared" si="115"/>
        <v>5774.0390135962425</v>
      </c>
      <c r="DF85" s="616">
        <f t="shared" si="115"/>
        <v>5741.0790322688044</v>
      </c>
      <c r="DG85" s="616">
        <f t="shared" si="115"/>
        <v>5901.451801429188</v>
      </c>
      <c r="DH85" s="616">
        <f t="shared" si="115"/>
        <v>6096.329995770082</v>
      </c>
      <c r="DI85" s="616">
        <f t="shared" si="115"/>
        <v>6188.5262514908081</v>
      </c>
      <c r="DJ85" s="616">
        <f t="shared" si="115"/>
        <v>6201.6789239352493</v>
      </c>
      <c r="DK85" s="616">
        <f t="shared" si="115"/>
        <v>6352.0036483085387</v>
      </c>
      <c r="DL85" s="616">
        <f t="shared" si="115"/>
        <v>6527.9745832394156</v>
      </c>
      <c r="DM85" s="616">
        <f t="shared" si="115"/>
        <v>6625.330161248371</v>
      </c>
      <c r="DN85" s="616">
        <f t="shared" si="115"/>
        <v>5191.5872102513085</v>
      </c>
      <c r="DO85" s="616">
        <f t="shared" si="115"/>
        <v>4626.6321223232217</v>
      </c>
      <c r="DP85" s="616">
        <f t="shared" si="115"/>
        <v>4803.9282634387291</v>
      </c>
      <c r="DQ85" s="616">
        <f t="shared" si="115"/>
        <v>4884.4258861242288</v>
      </c>
      <c r="DR85" s="616">
        <f t="shared" si="115"/>
        <v>4818.0421400599462</v>
      </c>
      <c r="DS85" s="616">
        <f t="shared" si="115"/>
        <v>4949.8942240296838</v>
      </c>
      <c r="DT85" s="616">
        <f t="shared" si="115"/>
        <v>5136.0261421774976</v>
      </c>
      <c r="DU85" s="616">
        <f t="shared" si="115"/>
        <v>5220.7033131899198</v>
      </c>
      <c r="DV85" s="616">
        <f t="shared" si="115"/>
        <v>5150.1458417098393</v>
      </c>
      <c r="DW85" s="616">
        <f t="shared" si="115"/>
        <v>5289.7859673117464</v>
      </c>
      <c r="DX85" s="616">
        <f t="shared" si="115"/>
        <v>5485.1558724276629</v>
      </c>
      <c r="DY85" s="616">
        <f t="shared" si="115"/>
        <v>5574.2063143882842</v>
      </c>
      <c r="DZ85" s="616">
        <f t="shared" si="115"/>
        <v>0</v>
      </c>
      <c r="EA85" s="616">
        <f t="shared" si="115"/>
        <v>0</v>
      </c>
      <c r="EB85" s="616">
        <f t="shared" si="115"/>
        <v>0</v>
      </c>
      <c r="EC85" s="616">
        <f t="shared" ref="EC85:FH85" si="116" xml:space="preserve"> EC$101</f>
        <v>0</v>
      </c>
      <c r="ED85" s="616">
        <f t="shared" si="116"/>
        <v>0</v>
      </c>
      <c r="EE85" s="616">
        <f t="shared" si="116"/>
        <v>0</v>
      </c>
      <c r="EF85" s="616">
        <f t="shared" si="116"/>
        <v>0</v>
      </c>
      <c r="EG85" s="616">
        <f t="shared" si="116"/>
        <v>0</v>
      </c>
      <c r="EH85" s="616">
        <f t="shared" si="116"/>
        <v>0</v>
      </c>
      <c r="EI85" s="616">
        <f t="shared" si="116"/>
        <v>0</v>
      </c>
      <c r="EJ85" s="616">
        <f t="shared" si="116"/>
        <v>0</v>
      </c>
      <c r="EK85" s="616">
        <f t="shared" si="116"/>
        <v>0</v>
      </c>
      <c r="EL85" s="616">
        <f t="shared" si="116"/>
        <v>0</v>
      </c>
      <c r="EM85" s="616">
        <f t="shared" si="116"/>
        <v>0</v>
      </c>
      <c r="EN85" s="616">
        <f t="shared" si="116"/>
        <v>0</v>
      </c>
      <c r="EO85" s="616">
        <f t="shared" si="116"/>
        <v>0</v>
      </c>
      <c r="EP85" s="616">
        <f t="shared" si="116"/>
        <v>0</v>
      </c>
      <c r="EQ85" s="616">
        <f t="shared" si="116"/>
        <v>0</v>
      </c>
      <c r="ER85" s="616">
        <f t="shared" si="116"/>
        <v>0</v>
      </c>
      <c r="ES85" s="616">
        <f t="shared" si="116"/>
        <v>0</v>
      </c>
      <c r="ET85" s="616">
        <f t="shared" si="116"/>
        <v>0</v>
      </c>
      <c r="EU85" s="616">
        <f t="shared" si="116"/>
        <v>0</v>
      </c>
      <c r="EV85" s="616">
        <f t="shared" si="116"/>
        <v>0</v>
      </c>
      <c r="EW85" s="616">
        <f t="shared" si="116"/>
        <v>0</v>
      </c>
      <c r="EX85" s="616">
        <f t="shared" si="116"/>
        <v>0</v>
      </c>
      <c r="EY85" s="616">
        <f t="shared" si="116"/>
        <v>0</v>
      </c>
      <c r="EZ85" s="616">
        <f t="shared" si="116"/>
        <v>0</v>
      </c>
      <c r="FA85" s="616">
        <f t="shared" si="116"/>
        <v>0</v>
      </c>
      <c r="FB85" s="616">
        <f t="shared" si="116"/>
        <v>0</v>
      </c>
      <c r="FC85" s="616">
        <f t="shared" si="116"/>
        <v>0</v>
      </c>
      <c r="FD85" s="616">
        <f t="shared" si="116"/>
        <v>0</v>
      </c>
      <c r="FE85" s="616">
        <f t="shared" si="116"/>
        <v>0</v>
      </c>
      <c r="FF85" s="616">
        <f t="shared" si="116"/>
        <v>0</v>
      </c>
      <c r="FG85" s="616">
        <f t="shared" si="116"/>
        <v>0</v>
      </c>
      <c r="FH85" s="616">
        <f t="shared" si="116"/>
        <v>0</v>
      </c>
      <c r="FI85" s="616">
        <f t="shared" ref="FI85:GJ85" si="117" xml:space="preserve"> FI$101</f>
        <v>0</v>
      </c>
      <c r="FJ85" s="616">
        <f t="shared" si="117"/>
        <v>0</v>
      </c>
      <c r="FK85" s="616">
        <f t="shared" si="117"/>
        <v>0</v>
      </c>
      <c r="FL85" s="616">
        <f t="shared" si="117"/>
        <v>0</v>
      </c>
      <c r="FM85" s="616">
        <f t="shared" si="117"/>
        <v>0</v>
      </c>
      <c r="FN85" s="616">
        <f t="shared" si="117"/>
        <v>0</v>
      </c>
      <c r="FO85" s="616">
        <f t="shared" si="117"/>
        <v>0</v>
      </c>
      <c r="FP85" s="616">
        <f t="shared" si="117"/>
        <v>0</v>
      </c>
      <c r="FQ85" s="616">
        <f t="shared" si="117"/>
        <v>0</v>
      </c>
      <c r="FR85" s="616">
        <f t="shared" si="117"/>
        <v>0</v>
      </c>
      <c r="FS85" s="616">
        <f t="shared" si="117"/>
        <v>0</v>
      </c>
      <c r="FT85" s="616">
        <f t="shared" si="117"/>
        <v>0</v>
      </c>
      <c r="FU85" s="616">
        <f t="shared" si="117"/>
        <v>0</v>
      </c>
      <c r="FV85" s="616">
        <f t="shared" si="117"/>
        <v>0</v>
      </c>
      <c r="FW85" s="616">
        <f t="shared" si="117"/>
        <v>0</v>
      </c>
      <c r="FX85" s="616">
        <f t="shared" si="117"/>
        <v>0</v>
      </c>
      <c r="FY85" s="616">
        <f t="shared" si="117"/>
        <v>0</v>
      </c>
      <c r="FZ85" s="616">
        <f t="shared" si="117"/>
        <v>0</v>
      </c>
      <c r="GA85" s="616">
        <f t="shared" si="117"/>
        <v>0</v>
      </c>
      <c r="GB85" s="616">
        <f t="shared" si="117"/>
        <v>0</v>
      </c>
      <c r="GC85" s="616">
        <f t="shared" si="117"/>
        <v>0</v>
      </c>
      <c r="GD85" s="616">
        <f t="shared" si="117"/>
        <v>0</v>
      </c>
      <c r="GE85" s="616">
        <f t="shared" si="117"/>
        <v>0</v>
      </c>
      <c r="GF85" s="616">
        <f t="shared" si="117"/>
        <v>0</v>
      </c>
      <c r="GG85" s="616">
        <f t="shared" si="117"/>
        <v>0</v>
      </c>
      <c r="GH85" s="616">
        <f t="shared" si="117"/>
        <v>0</v>
      </c>
      <c r="GI85" s="616">
        <f t="shared" si="117"/>
        <v>0</v>
      </c>
      <c r="GJ85" s="616">
        <f t="shared" si="117"/>
        <v>0</v>
      </c>
    </row>
    <row r="86" spans="1:192" s="159" customFormat="1" outlineLevel="2" x14ac:dyDescent="0.35">
      <c r="B86" s="323"/>
      <c r="E86" s="467" t="s">
        <v>1391</v>
      </c>
      <c r="F86" s="467"/>
      <c r="G86" s="467" t="s">
        <v>101</v>
      </c>
      <c r="H86" s="467"/>
      <c r="I86" s="467"/>
      <c r="J86" s="467">
        <f t="shared" ref="J86:AO86" si="118" xml:space="preserve"> J83 + J84 - J85</f>
        <v>0</v>
      </c>
      <c r="K86" s="467">
        <f t="shared" si="118"/>
        <v>0</v>
      </c>
      <c r="L86" s="467">
        <f t="shared" si="118"/>
        <v>0</v>
      </c>
      <c r="M86" s="467">
        <f t="shared" si="118"/>
        <v>0</v>
      </c>
      <c r="N86" s="467">
        <f t="shared" si="118"/>
        <v>0</v>
      </c>
      <c r="O86" s="467">
        <f t="shared" si="118"/>
        <v>5038.5117518835168</v>
      </c>
      <c r="P86" s="467">
        <f t="shared" si="118"/>
        <v>33407.232953078645</v>
      </c>
      <c r="Q86" s="467">
        <f t="shared" si="118"/>
        <v>39930.383240689735</v>
      </c>
      <c r="R86" s="467">
        <f t="shared" si="118"/>
        <v>46462.470851693346</v>
      </c>
      <c r="S86" s="467">
        <f t="shared" si="118"/>
        <v>53021.96288808895</v>
      </c>
      <c r="T86" s="467">
        <f t="shared" si="118"/>
        <v>59589.31783423866</v>
      </c>
      <c r="U86" s="467">
        <f t="shared" si="118"/>
        <v>66185.350956983093</v>
      </c>
      <c r="V86" s="467">
        <f t="shared" si="118"/>
        <v>72799.745398040817</v>
      </c>
      <c r="W86" s="467">
        <f t="shared" si="118"/>
        <v>79396.034275191763</v>
      </c>
      <c r="X86" s="467">
        <f t="shared" si="118"/>
        <v>86047.203177055926</v>
      </c>
      <c r="Y86" s="467">
        <f t="shared" si="118"/>
        <v>92703.524638242976</v>
      </c>
      <c r="Z86" s="467">
        <f t="shared" si="118"/>
        <v>99391.737481818476</v>
      </c>
      <c r="AA86" s="467">
        <f t="shared" si="118"/>
        <v>106084.00771132942</v>
      </c>
      <c r="AB86" s="467">
        <f t="shared" si="118"/>
        <v>112809.46768577214</v>
      </c>
      <c r="AC86" s="467">
        <f t="shared" si="118"/>
        <v>119553.64926289981</v>
      </c>
      <c r="AD86" s="467">
        <f t="shared" si="118"/>
        <v>126300.23355681442</v>
      </c>
      <c r="AE86" s="467">
        <f t="shared" si="118"/>
        <v>133081.96925805163</v>
      </c>
      <c r="AF86" s="467">
        <f t="shared" si="118"/>
        <v>139767.62714751021</v>
      </c>
      <c r="AG86" s="467">
        <f t="shared" si="118"/>
        <v>146398.39332057029</v>
      </c>
      <c r="AH86" s="467">
        <f t="shared" si="118"/>
        <v>152943.96527293805</v>
      </c>
      <c r="AI86" s="467">
        <f t="shared" si="118"/>
        <v>159371.64913511011</v>
      </c>
      <c r="AJ86" s="467">
        <f t="shared" si="118"/>
        <v>165790.00384455026</v>
      </c>
      <c r="AK86" s="467">
        <f t="shared" si="118"/>
        <v>172076.92237007903</v>
      </c>
      <c r="AL86" s="467">
        <f t="shared" si="118"/>
        <v>178326.4811611546</v>
      </c>
      <c r="AM86" s="467">
        <f t="shared" si="118"/>
        <v>184452.4310905881</v>
      </c>
      <c r="AN86" s="467">
        <f t="shared" si="118"/>
        <v>190526.77929187103</v>
      </c>
      <c r="AO86" s="467">
        <f t="shared" si="118"/>
        <v>196489.25656459981</v>
      </c>
      <c r="AP86" s="467">
        <f t="shared" ref="AP86:BU86" si="119" xml:space="preserve"> AP83 + AP84 - AP85</f>
        <v>202345.24745486811</v>
      </c>
      <c r="AQ86" s="467">
        <f t="shared" si="119"/>
        <v>208179.64864502769</v>
      </c>
      <c r="AR86" s="467">
        <f t="shared" si="119"/>
        <v>213867.52316119109</v>
      </c>
      <c r="AS86" s="467">
        <f t="shared" si="119"/>
        <v>219540.82875118419</v>
      </c>
      <c r="AT86" s="467">
        <f t="shared" si="119"/>
        <v>226719.96484696533</v>
      </c>
      <c r="AU86" s="467">
        <f t="shared" si="119"/>
        <v>233741.29843213016</v>
      </c>
      <c r="AV86" s="467">
        <f t="shared" si="119"/>
        <v>240924.5497379399</v>
      </c>
      <c r="AW86" s="467">
        <f t="shared" si="119"/>
        <v>247836.52823839814</v>
      </c>
      <c r="AX86" s="467">
        <f t="shared" si="119"/>
        <v>254756.38322166452</v>
      </c>
      <c r="AY86" s="467">
        <f t="shared" si="119"/>
        <v>261506.01416535457</v>
      </c>
      <c r="AZ86" s="467">
        <f t="shared" si="119"/>
        <v>268221.05550784629</v>
      </c>
      <c r="BA86" s="467">
        <f t="shared" si="119"/>
        <v>274787.70205816132</v>
      </c>
      <c r="BB86" s="467">
        <f t="shared" si="119"/>
        <v>281244.10978131322</v>
      </c>
      <c r="BC86" s="467">
        <f t="shared" si="119"/>
        <v>287730.35945117136</v>
      </c>
      <c r="BD86" s="467">
        <f t="shared" si="119"/>
        <v>294127.74965483905</v>
      </c>
      <c r="BE86" s="467">
        <f t="shared" si="119"/>
        <v>301238.17203726462</v>
      </c>
      <c r="BF86" s="467">
        <f t="shared" si="119"/>
        <v>299000.06677558942</v>
      </c>
      <c r="BG86" s="467">
        <f t="shared" si="119"/>
        <v>296971.92687951814</v>
      </c>
      <c r="BH86" s="467">
        <f t="shared" si="119"/>
        <v>294850.20501964621</v>
      </c>
      <c r="BI86" s="467">
        <f t="shared" si="119"/>
        <v>292685.12018092559</v>
      </c>
      <c r="BJ86" s="467">
        <f t="shared" si="119"/>
        <v>290519.55929204903</v>
      </c>
      <c r="BK86" s="467">
        <f t="shared" si="119"/>
        <v>288279.38797269639</v>
      </c>
      <c r="BL86" s="467">
        <f t="shared" si="119"/>
        <v>285939.87317618873</v>
      </c>
      <c r="BM86" s="467">
        <f t="shared" si="119"/>
        <v>283554.22721637302</v>
      </c>
      <c r="BN86" s="467">
        <f t="shared" si="119"/>
        <v>281157.12087449821</v>
      </c>
      <c r="BO86" s="467">
        <f t="shared" si="119"/>
        <v>278670.62760528619</v>
      </c>
      <c r="BP86" s="467">
        <f t="shared" si="119"/>
        <v>276100.7306559615</v>
      </c>
      <c r="BQ86" s="467">
        <f t="shared" si="119"/>
        <v>273481.7921226875</v>
      </c>
      <c r="BR86" s="467">
        <f t="shared" si="119"/>
        <v>270866.39459113765</v>
      </c>
      <c r="BS86" s="467">
        <f t="shared" si="119"/>
        <v>268165.38956735429</v>
      </c>
      <c r="BT86" s="467">
        <f t="shared" si="119"/>
        <v>265352.64248952072</v>
      </c>
      <c r="BU86" s="467">
        <f t="shared" si="119"/>
        <v>262487.80207160139</v>
      </c>
      <c r="BV86" s="467">
        <f t="shared" ref="BV86:DA86" si="120" xml:space="preserve"> BV83 + BV84 - BV85</f>
        <v>259628.70925322123</v>
      </c>
      <c r="BW86" s="467">
        <f t="shared" si="120"/>
        <v>256678.08461346044</v>
      </c>
      <c r="BX86" s="467">
        <f t="shared" si="120"/>
        <v>253609.06191959625</v>
      </c>
      <c r="BY86" s="467">
        <f t="shared" si="120"/>
        <v>250484.74265898907</v>
      </c>
      <c r="BZ86" s="467">
        <f t="shared" si="120"/>
        <v>247368.51997550539</v>
      </c>
      <c r="CA86" s="467">
        <f t="shared" si="120"/>
        <v>244154.53721554801</v>
      </c>
      <c r="CB86" s="467">
        <f t="shared" si="120"/>
        <v>240815.17495931289</v>
      </c>
      <c r="CC86" s="467">
        <f t="shared" si="120"/>
        <v>237417.15455688373</v>
      </c>
      <c r="CD86" s="467">
        <f t="shared" si="120"/>
        <v>234007.06403720623</v>
      </c>
      <c r="CE86" s="467">
        <f t="shared" si="120"/>
        <v>230490.58083474968</v>
      </c>
      <c r="CF86" s="467">
        <f t="shared" si="120"/>
        <v>226865.66347514986</v>
      </c>
      <c r="CG86" s="467">
        <f t="shared" si="120"/>
        <v>223178.55590055449</v>
      </c>
      <c r="CH86" s="467">
        <f t="shared" si="120"/>
        <v>219504.70467516399</v>
      </c>
      <c r="CI86" s="467">
        <f t="shared" si="120"/>
        <v>215719.65814434006</v>
      </c>
      <c r="CJ86" s="467">
        <f t="shared" si="120"/>
        <v>211794.22304814609</v>
      </c>
      <c r="CK86" s="467">
        <f t="shared" si="120"/>
        <v>207802.89739026615</v>
      </c>
      <c r="CL86" s="467">
        <f t="shared" si="120"/>
        <v>203827.64866016287</v>
      </c>
      <c r="CM86" s="467">
        <f t="shared" si="120"/>
        <v>199733.97759934602</v>
      </c>
      <c r="CN86" s="467">
        <f t="shared" si="120"/>
        <v>195491.86908976149</v>
      </c>
      <c r="CO86" s="467">
        <f t="shared" si="120"/>
        <v>191179.9888151921</v>
      </c>
      <c r="CP86" s="467">
        <f t="shared" si="120"/>
        <v>186887.17905673792</v>
      </c>
      <c r="CQ86" s="467">
        <f t="shared" si="120"/>
        <v>182468.35614888804</v>
      </c>
      <c r="CR86" s="467">
        <f t="shared" si="120"/>
        <v>177892.65877968381</v>
      </c>
      <c r="CS86" s="467">
        <f t="shared" si="120"/>
        <v>173243.11942631312</v>
      </c>
      <c r="CT86" s="467">
        <f t="shared" si="120"/>
        <v>168580.93859062315</v>
      </c>
      <c r="CU86" s="467">
        <f t="shared" si="120"/>
        <v>163792.23956404344</v>
      </c>
      <c r="CV86" s="467">
        <f t="shared" si="120"/>
        <v>158864.60754450376</v>
      </c>
      <c r="CW86" s="467">
        <f t="shared" si="120"/>
        <v>153858.85928187327</v>
      </c>
      <c r="CX86" s="467">
        <f t="shared" si="120"/>
        <v>148878.72986472648</v>
      </c>
      <c r="CY86" s="467">
        <f t="shared" si="120"/>
        <v>143756.23351944558</v>
      </c>
      <c r="CZ86" s="467">
        <f t="shared" si="120"/>
        <v>138458.74017640628</v>
      </c>
      <c r="DA86" s="467">
        <f t="shared" si="120"/>
        <v>133078.65616329698</v>
      </c>
      <c r="DB86" s="467">
        <f t="shared" ref="DB86:EG86" si="121" xml:space="preserve"> DB83 + DB84 - DB85</f>
        <v>127727.75676471528</v>
      </c>
      <c r="DC86" s="467">
        <f t="shared" si="121"/>
        <v>122225.70493718643</v>
      </c>
      <c r="DD86" s="467">
        <f t="shared" si="121"/>
        <v>116538.94670871974</v>
      </c>
      <c r="DE86" s="467">
        <f t="shared" si="121"/>
        <v>110764.9076951235</v>
      </c>
      <c r="DF86" s="467">
        <f t="shared" si="121"/>
        <v>105023.82866285471</v>
      </c>
      <c r="DG86" s="467">
        <f t="shared" si="121"/>
        <v>99122.376861425524</v>
      </c>
      <c r="DH86" s="467">
        <f t="shared" si="121"/>
        <v>93026.046865655444</v>
      </c>
      <c r="DI86" s="467">
        <f t="shared" si="121"/>
        <v>86837.520614164634</v>
      </c>
      <c r="DJ86" s="467">
        <f t="shared" si="121"/>
        <v>80635.841690229383</v>
      </c>
      <c r="DK86" s="467">
        <f t="shared" si="121"/>
        <v>74283.838041920841</v>
      </c>
      <c r="DL86" s="467">
        <f t="shared" si="121"/>
        <v>67755.86345868143</v>
      </c>
      <c r="DM86" s="467">
        <f t="shared" si="121"/>
        <v>61130.533297433059</v>
      </c>
      <c r="DN86" s="467">
        <f t="shared" si="121"/>
        <v>55938.94608718175</v>
      </c>
      <c r="DO86" s="467">
        <f t="shared" si="121"/>
        <v>51312.313964858527</v>
      </c>
      <c r="DP86" s="467">
        <f t="shared" si="121"/>
        <v>46508.3857014198</v>
      </c>
      <c r="DQ86" s="467">
        <f t="shared" si="121"/>
        <v>41623.959815295573</v>
      </c>
      <c r="DR86" s="467">
        <f t="shared" si="121"/>
        <v>36805.917675235629</v>
      </c>
      <c r="DS86" s="467">
        <f t="shared" si="121"/>
        <v>31856.023451205947</v>
      </c>
      <c r="DT86" s="467">
        <f t="shared" si="121"/>
        <v>26719.997309028447</v>
      </c>
      <c r="DU86" s="467">
        <f t="shared" si="121"/>
        <v>21499.293995838529</v>
      </c>
      <c r="DV86" s="467">
        <f t="shared" si="121"/>
        <v>16349.148154128688</v>
      </c>
      <c r="DW86" s="467">
        <f t="shared" si="121"/>
        <v>11059.362186816943</v>
      </c>
      <c r="DX86" s="467">
        <f t="shared" si="121"/>
        <v>5574.2063143892801</v>
      </c>
      <c r="DY86" s="467">
        <f t="shared" si="121"/>
        <v>9.9589669844135642E-10</v>
      </c>
      <c r="DZ86" s="467">
        <f t="shared" si="121"/>
        <v>9.9589669844135642E-10</v>
      </c>
      <c r="EA86" s="467">
        <f t="shared" si="121"/>
        <v>9.9589669844135642E-10</v>
      </c>
      <c r="EB86" s="467">
        <f t="shared" si="121"/>
        <v>9.9589669844135642E-10</v>
      </c>
      <c r="EC86" s="467">
        <f t="shared" si="121"/>
        <v>9.9589669844135642E-10</v>
      </c>
      <c r="ED86" s="467">
        <f t="shared" si="121"/>
        <v>9.9589669844135642E-10</v>
      </c>
      <c r="EE86" s="467">
        <f t="shared" si="121"/>
        <v>9.9589669844135642E-10</v>
      </c>
      <c r="EF86" s="467">
        <f t="shared" si="121"/>
        <v>9.9589669844135642E-10</v>
      </c>
      <c r="EG86" s="467">
        <f t="shared" si="121"/>
        <v>9.9589669844135642E-10</v>
      </c>
      <c r="EH86" s="467">
        <f t="shared" ref="EH86:FM86" si="122" xml:space="preserve"> EH83 + EH84 - EH85</f>
        <v>9.9589669844135642E-10</v>
      </c>
      <c r="EI86" s="467">
        <f t="shared" si="122"/>
        <v>9.9589669844135642E-10</v>
      </c>
      <c r="EJ86" s="467">
        <f t="shared" si="122"/>
        <v>9.9589669844135642E-10</v>
      </c>
      <c r="EK86" s="467">
        <f t="shared" si="122"/>
        <v>9.9589669844135642E-10</v>
      </c>
      <c r="EL86" s="467">
        <f t="shared" si="122"/>
        <v>9.9589669844135642E-10</v>
      </c>
      <c r="EM86" s="467">
        <f t="shared" si="122"/>
        <v>9.9589669844135642E-10</v>
      </c>
      <c r="EN86" s="467">
        <f t="shared" si="122"/>
        <v>9.9589669844135642E-10</v>
      </c>
      <c r="EO86" s="467">
        <f t="shared" si="122"/>
        <v>9.9589669844135642E-10</v>
      </c>
      <c r="EP86" s="467">
        <f t="shared" si="122"/>
        <v>9.9589669844135642E-10</v>
      </c>
      <c r="EQ86" s="467">
        <f t="shared" si="122"/>
        <v>9.9589669844135642E-10</v>
      </c>
      <c r="ER86" s="467">
        <f t="shared" si="122"/>
        <v>9.9589669844135642E-10</v>
      </c>
      <c r="ES86" s="467">
        <f t="shared" si="122"/>
        <v>9.9589669844135642E-10</v>
      </c>
      <c r="ET86" s="467">
        <f t="shared" si="122"/>
        <v>9.9589669844135642E-10</v>
      </c>
      <c r="EU86" s="467">
        <f t="shared" si="122"/>
        <v>9.9589669844135642E-10</v>
      </c>
      <c r="EV86" s="467">
        <f t="shared" si="122"/>
        <v>9.9589669844135642E-10</v>
      </c>
      <c r="EW86" s="467">
        <f t="shared" si="122"/>
        <v>9.9589669844135642E-10</v>
      </c>
      <c r="EX86" s="467">
        <f t="shared" si="122"/>
        <v>9.9589669844135642E-10</v>
      </c>
      <c r="EY86" s="467">
        <f t="shared" si="122"/>
        <v>9.9589669844135642E-10</v>
      </c>
      <c r="EZ86" s="467">
        <f t="shared" si="122"/>
        <v>9.9589669844135642E-10</v>
      </c>
      <c r="FA86" s="467">
        <f t="shared" si="122"/>
        <v>9.9589669844135642E-10</v>
      </c>
      <c r="FB86" s="467">
        <f t="shared" si="122"/>
        <v>9.9589669844135642E-10</v>
      </c>
      <c r="FC86" s="467">
        <f t="shared" si="122"/>
        <v>9.9589669844135642E-10</v>
      </c>
      <c r="FD86" s="467">
        <f t="shared" si="122"/>
        <v>9.9589669844135642E-10</v>
      </c>
      <c r="FE86" s="467">
        <f t="shared" si="122"/>
        <v>9.9589669844135642E-10</v>
      </c>
      <c r="FF86" s="467">
        <f t="shared" si="122"/>
        <v>9.9589669844135642E-10</v>
      </c>
      <c r="FG86" s="467">
        <f t="shared" si="122"/>
        <v>9.9589669844135642E-10</v>
      </c>
      <c r="FH86" s="467">
        <f t="shared" si="122"/>
        <v>9.9589669844135642E-10</v>
      </c>
      <c r="FI86" s="467">
        <f t="shared" si="122"/>
        <v>9.9589669844135642E-10</v>
      </c>
      <c r="FJ86" s="467">
        <f t="shared" si="122"/>
        <v>9.9589669844135642E-10</v>
      </c>
      <c r="FK86" s="467">
        <f t="shared" si="122"/>
        <v>9.9589669844135642E-10</v>
      </c>
      <c r="FL86" s="467">
        <f t="shared" si="122"/>
        <v>9.9589669844135642E-10</v>
      </c>
      <c r="FM86" s="467">
        <f t="shared" si="122"/>
        <v>9.9589669844135642E-10</v>
      </c>
      <c r="FN86" s="467">
        <f t="shared" ref="FN86:GJ86" si="123" xml:space="preserve"> FN83 + FN84 - FN85</f>
        <v>9.9589669844135642E-10</v>
      </c>
      <c r="FO86" s="467">
        <f t="shared" si="123"/>
        <v>9.9589669844135642E-10</v>
      </c>
      <c r="FP86" s="467">
        <f t="shared" si="123"/>
        <v>9.9589669844135642E-10</v>
      </c>
      <c r="FQ86" s="467">
        <f t="shared" si="123"/>
        <v>9.9589669844135642E-10</v>
      </c>
      <c r="FR86" s="467">
        <f t="shared" si="123"/>
        <v>9.9589669844135642E-10</v>
      </c>
      <c r="FS86" s="467">
        <f t="shared" si="123"/>
        <v>9.9589669844135642E-10</v>
      </c>
      <c r="FT86" s="467">
        <f t="shared" si="123"/>
        <v>9.9589669844135642E-10</v>
      </c>
      <c r="FU86" s="467">
        <f t="shared" si="123"/>
        <v>9.9589669844135642E-10</v>
      </c>
      <c r="FV86" s="467">
        <f t="shared" si="123"/>
        <v>9.9589669844135642E-10</v>
      </c>
      <c r="FW86" s="467">
        <f t="shared" si="123"/>
        <v>9.9589669844135642E-10</v>
      </c>
      <c r="FX86" s="467">
        <f t="shared" si="123"/>
        <v>9.9589669844135642E-10</v>
      </c>
      <c r="FY86" s="467">
        <f t="shared" si="123"/>
        <v>9.9589669844135642E-10</v>
      </c>
      <c r="FZ86" s="467">
        <f t="shared" si="123"/>
        <v>9.9589669844135642E-10</v>
      </c>
      <c r="GA86" s="467">
        <f t="shared" si="123"/>
        <v>9.9589669844135642E-10</v>
      </c>
      <c r="GB86" s="467">
        <f t="shared" si="123"/>
        <v>9.9589669844135642E-10</v>
      </c>
      <c r="GC86" s="467">
        <f t="shared" si="123"/>
        <v>9.9589669844135642E-10</v>
      </c>
      <c r="GD86" s="467">
        <f t="shared" si="123"/>
        <v>9.9589669844135642E-10</v>
      </c>
      <c r="GE86" s="467">
        <f t="shared" si="123"/>
        <v>9.9589669844135642E-10</v>
      </c>
      <c r="GF86" s="467">
        <f t="shared" si="123"/>
        <v>9.9589669844135642E-10</v>
      </c>
      <c r="GG86" s="467">
        <f t="shared" si="123"/>
        <v>9.9589669844135642E-10</v>
      </c>
      <c r="GH86" s="467">
        <f t="shared" si="123"/>
        <v>9.9589669844135642E-10</v>
      </c>
      <c r="GI86" s="467">
        <f t="shared" si="123"/>
        <v>9.9589669844135642E-10</v>
      </c>
      <c r="GJ86" s="467">
        <f t="shared" si="123"/>
        <v>9.9589669844135642E-10</v>
      </c>
    </row>
    <row r="87" spans="1:192" outlineLevel="2" x14ac:dyDescent="0.35">
      <c r="A87"/>
      <c r="B87" s="69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</row>
    <row r="88" spans="1:192" outlineLevel="1" x14ac:dyDescent="0.35">
      <c r="A88"/>
      <c r="B88" s="69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</row>
    <row r="89" spans="1:192" outlineLevel="1" x14ac:dyDescent="0.35">
      <c r="A89"/>
      <c r="B89" s="69" t="s">
        <v>1474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</row>
    <row r="90" spans="1:192" s="594" customFormat="1" outlineLevel="2" x14ac:dyDescent="0.35">
      <c r="B90" s="555"/>
      <c r="E90" s="594" t="str">
        <f>InpC!$E$118</f>
        <v>Day count basis</v>
      </c>
      <c r="F90" s="594">
        <f>InpC!$F$118</f>
        <v>360</v>
      </c>
      <c r="G90" s="594" t="str">
        <f>InpC!$G$118</f>
        <v>days</v>
      </c>
    </row>
    <row r="91" spans="1:192" s="454" customFormat="1" outlineLevel="2" x14ac:dyDescent="0.35">
      <c r="B91" s="483"/>
      <c r="E91" s="454" t="str">
        <f>$E$38</f>
        <v>All-in repayment period interest rate</v>
      </c>
      <c r="F91" s="454">
        <f>$F$38</f>
        <v>0.04</v>
      </c>
      <c r="G91" s="454" t="str">
        <f>$G$38</f>
        <v>%</v>
      </c>
    </row>
    <row r="92" spans="1:192" s="112" customFormat="1" outlineLevel="2" x14ac:dyDescent="0.35">
      <c r="B92" s="462"/>
      <c r="E92" s="112" t="str">
        <f>Time!$E$108</f>
        <v>Senior debt loan life flag</v>
      </c>
      <c r="G92" s="112" t="str">
        <f>Time!$G$108</f>
        <v>flag</v>
      </c>
      <c r="H92" s="112">
        <f>Time!$H$108</f>
        <v>72</v>
      </c>
      <c r="J92" s="112">
        <f>Time!J$108</f>
        <v>0</v>
      </c>
      <c r="K92" s="112">
        <f>Time!K$108</f>
        <v>0</v>
      </c>
      <c r="L92" s="112">
        <f>Time!L$108</f>
        <v>0</v>
      </c>
      <c r="M92" s="112">
        <f>Time!M$108</f>
        <v>0</v>
      </c>
      <c r="N92" s="112">
        <f>Time!N$108</f>
        <v>0</v>
      </c>
      <c r="O92" s="112">
        <f>Time!O$108</f>
        <v>0</v>
      </c>
      <c r="P92" s="112">
        <f>Time!P$108</f>
        <v>0</v>
      </c>
      <c r="Q92" s="112">
        <f>Time!Q$108</f>
        <v>0</v>
      </c>
      <c r="R92" s="112">
        <f>Time!R$108</f>
        <v>0</v>
      </c>
      <c r="S92" s="112">
        <f>Time!S$108</f>
        <v>0</v>
      </c>
      <c r="T92" s="112">
        <f>Time!T$108</f>
        <v>0</v>
      </c>
      <c r="U92" s="112">
        <f>Time!U$108</f>
        <v>0</v>
      </c>
      <c r="V92" s="112">
        <f>Time!V$108</f>
        <v>0</v>
      </c>
      <c r="W92" s="112">
        <f>Time!W$108</f>
        <v>0</v>
      </c>
      <c r="X92" s="112">
        <f>Time!X$108</f>
        <v>0</v>
      </c>
      <c r="Y92" s="112">
        <f>Time!Y$108</f>
        <v>0</v>
      </c>
      <c r="Z92" s="112">
        <f>Time!Z$108</f>
        <v>0</v>
      </c>
      <c r="AA92" s="112">
        <f>Time!AA$108</f>
        <v>0</v>
      </c>
      <c r="AB92" s="112">
        <f>Time!AB$108</f>
        <v>0</v>
      </c>
      <c r="AC92" s="112">
        <f>Time!AC$108</f>
        <v>0</v>
      </c>
      <c r="AD92" s="112">
        <f>Time!AD$108</f>
        <v>0</v>
      </c>
      <c r="AE92" s="112">
        <f>Time!AE$108</f>
        <v>0</v>
      </c>
      <c r="AF92" s="112">
        <f>Time!AF$108</f>
        <v>0</v>
      </c>
      <c r="AG92" s="112">
        <f>Time!AG$108</f>
        <v>0</v>
      </c>
      <c r="AH92" s="112">
        <f>Time!AH$108</f>
        <v>0</v>
      </c>
      <c r="AI92" s="112">
        <f>Time!AI$108</f>
        <v>0</v>
      </c>
      <c r="AJ92" s="112">
        <f>Time!AJ$108</f>
        <v>0</v>
      </c>
      <c r="AK92" s="112">
        <f>Time!AK$108</f>
        <v>0</v>
      </c>
      <c r="AL92" s="112">
        <f>Time!AL$108</f>
        <v>0</v>
      </c>
      <c r="AM92" s="112">
        <f>Time!AM$108</f>
        <v>0</v>
      </c>
      <c r="AN92" s="112">
        <f>Time!AN$108</f>
        <v>0</v>
      </c>
      <c r="AO92" s="112">
        <f>Time!AO$108</f>
        <v>0</v>
      </c>
      <c r="AP92" s="112">
        <f>Time!AP$108</f>
        <v>0</v>
      </c>
      <c r="AQ92" s="112">
        <f>Time!AQ$108</f>
        <v>0</v>
      </c>
      <c r="AR92" s="112">
        <f>Time!AR$108</f>
        <v>0</v>
      </c>
      <c r="AS92" s="112">
        <f>Time!AS$108</f>
        <v>0</v>
      </c>
      <c r="AT92" s="112">
        <f>Time!AT$108</f>
        <v>0</v>
      </c>
      <c r="AU92" s="112">
        <f>Time!AU$108</f>
        <v>0</v>
      </c>
      <c r="AV92" s="112">
        <f>Time!AV$108</f>
        <v>0</v>
      </c>
      <c r="AW92" s="112">
        <f>Time!AW$108</f>
        <v>0</v>
      </c>
      <c r="AX92" s="112">
        <f>Time!AX$108</f>
        <v>0</v>
      </c>
      <c r="AY92" s="112">
        <f>Time!AY$108</f>
        <v>0</v>
      </c>
      <c r="AZ92" s="112">
        <f>Time!AZ$108</f>
        <v>0</v>
      </c>
      <c r="BA92" s="112">
        <f>Time!BA$108</f>
        <v>0</v>
      </c>
      <c r="BB92" s="112">
        <f>Time!BB$108</f>
        <v>0</v>
      </c>
      <c r="BC92" s="112">
        <f>Time!BC$108</f>
        <v>0</v>
      </c>
      <c r="BD92" s="112">
        <f>Time!BD$108</f>
        <v>0</v>
      </c>
      <c r="BE92" s="112">
        <f>Time!BE$108</f>
        <v>0</v>
      </c>
      <c r="BF92" s="112">
        <f>Time!BF$108</f>
        <v>1</v>
      </c>
      <c r="BG92" s="112">
        <f>Time!BG$108</f>
        <v>1</v>
      </c>
      <c r="BH92" s="112">
        <f>Time!BH$108</f>
        <v>1</v>
      </c>
      <c r="BI92" s="112">
        <f>Time!BI$108</f>
        <v>1</v>
      </c>
      <c r="BJ92" s="112">
        <f>Time!BJ$108</f>
        <v>1</v>
      </c>
      <c r="BK92" s="112">
        <f>Time!BK$108</f>
        <v>1</v>
      </c>
      <c r="BL92" s="112">
        <f>Time!BL$108</f>
        <v>1</v>
      </c>
      <c r="BM92" s="112">
        <f>Time!BM$108</f>
        <v>1</v>
      </c>
      <c r="BN92" s="112">
        <f>Time!BN$108</f>
        <v>1</v>
      </c>
      <c r="BO92" s="112">
        <f>Time!BO$108</f>
        <v>1</v>
      </c>
      <c r="BP92" s="112">
        <f>Time!BP$108</f>
        <v>1</v>
      </c>
      <c r="BQ92" s="112">
        <f>Time!BQ$108</f>
        <v>1</v>
      </c>
      <c r="BR92" s="112">
        <f>Time!BR$108</f>
        <v>1</v>
      </c>
      <c r="BS92" s="112">
        <f>Time!BS$108</f>
        <v>1</v>
      </c>
      <c r="BT92" s="112">
        <f>Time!BT$108</f>
        <v>1</v>
      </c>
      <c r="BU92" s="112">
        <f>Time!BU$108</f>
        <v>1</v>
      </c>
      <c r="BV92" s="112">
        <f>Time!BV$108</f>
        <v>1</v>
      </c>
      <c r="BW92" s="112">
        <f>Time!BW$108</f>
        <v>1</v>
      </c>
      <c r="BX92" s="112">
        <f>Time!BX$108</f>
        <v>1</v>
      </c>
      <c r="BY92" s="112">
        <f>Time!BY$108</f>
        <v>1</v>
      </c>
      <c r="BZ92" s="112">
        <f>Time!BZ$108</f>
        <v>1</v>
      </c>
      <c r="CA92" s="112">
        <f>Time!CA$108</f>
        <v>1</v>
      </c>
      <c r="CB92" s="112">
        <f>Time!CB$108</f>
        <v>1</v>
      </c>
      <c r="CC92" s="112">
        <f>Time!CC$108</f>
        <v>1</v>
      </c>
      <c r="CD92" s="112">
        <f>Time!CD$108</f>
        <v>1</v>
      </c>
      <c r="CE92" s="112">
        <f>Time!CE$108</f>
        <v>1</v>
      </c>
      <c r="CF92" s="112">
        <f>Time!CF$108</f>
        <v>1</v>
      </c>
      <c r="CG92" s="112">
        <f>Time!CG$108</f>
        <v>1</v>
      </c>
      <c r="CH92" s="112">
        <f>Time!CH$108</f>
        <v>1</v>
      </c>
      <c r="CI92" s="112">
        <f>Time!CI$108</f>
        <v>1</v>
      </c>
      <c r="CJ92" s="112">
        <f>Time!CJ$108</f>
        <v>1</v>
      </c>
      <c r="CK92" s="112">
        <f>Time!CK$108</f>
        <v>1</v>
      </c>
      <c r="CL92" s="112">
        <f>Time!CL$108</f>
        <v>1</v>
      </c>
      <c r="CM92" s="112">
        <f>Time!CM$108</f>
        <v>1</v>
      </c>
      <c r="CN92" s="112">
        <f>Time!CN$108</f>
        <v>1</v>
      </c>
      <c r="CO92" s="112">
        <f>Time!CO$108</f>
        <v>1</v>
      </c>
      <c r="CP92" s="112">
        <f>Time!CP$108</f>
        <v>1</v>
      </c>
      <c r="CQ92" s="112">
        <f>Time!CQ$108</f>
        <v>1</v>
      </c>
      <c r="CR92" s="112">
        <f>Time!CR$108</f>
        <v>1</v>
      </c>
      <c r="CS92" s="112">
        <f>Time!CS$108</f>
        <v>1</v>
      </c>
      <c r="CT92" s="112">
        <f>Time!CT$108</f>
        <v>1</v>
      </c>
      <c r="CU92" s="112">
        <f>Time!CU$108</f>
        <v>1</v>
      </c>
      <c r="CV92" s="112">
        <f>Time!CV$108</f>
        <v>1</v>
      </c>
      <c r="CW92" s="112">
        <f>Time!CW$108</f>
        <v>1</v>
      </c>
      <c r="CX92" s="112">
        <f>Time!CX$108</f>
        <v>1</v>
      </c>
      <c r="CY92" s="112">
        <f>Time!CY$108</f>
        <v>1</v>
      </c>
      <c r="CZ92" s="112">
        <f>Time!CZ$108</f>
        <v>1</v>
      </c>
      <c r="DA92" s="112">
        <f>Time!DA$108</f>
        <v>1</v>
      </c>
      <c r="DB92" s="112">
        <f>Time!DB$108</f>
        <v>1</v>
      </c>
      <c r="DC92" s="112">
        <f>Time!DC$108</f>
        <v>1</v>
      </c>
      <c r="DD92" s="112">
        <f>Time!DD$108</f>
        <v>1</v>
      </c>
      <c r="DE92" s="112">
        <f>Time!DE$108</f>
        <v>1</v>
      </c>
      <c r="DF92" s="112">
        <f>Time!DF$108</f>
        <v>1</v>
      </c>
      <c r="DG92" s="112">
        <f>Time!DG$108</f>
        <v>1</v>
      </c>
      <c r="DH92" s="112">
        <f>Time!DH$108</f>
        <v>1</v>
      </c>
      <c r="DI92" s="112">
        <f>Time!DI$108</f>
        <v>1</v>
      </c>
      <c r="DJ92" s="112">
        <f>Time!DJ$108</f>
        <v>1</v>
      </c>
      <c r="DK92" s="112">
        <f>Time!DK$108</f>
        <v>1</v>
      </c>
      <c r="DL92" s="112">
        <f>Time!DL$108</f>
        <v>1</v>
      </c>
      <c r="DM92" s="112">
        <f>Time!DM$108</f>
        <v>1</v>
      </c>
      <c r="DN92" s="112">
        <f>Time!DN$108</f>
        <v>1</v>
      </c>
      <c r="DO92" s="112">
        <f>Time!DO$108</f>
        <v>1</v>
      </c>
      <c r="DP92" s="112">
        <f>Time!DP$108</f>
        <v>1</v>
      </c>
      <c r="DQ92" s="112">
        <f>Time!DQ$108</f>
        <v>1</v>
      </c>
      <c r="DR92" s="112">
        <f>Time!DR$108</f>
        <v>1</v>
      </c>
      <c r="DS92" s="112">
        <f>Time!DS$108</f>
        <v>1</v>
      </c>
      <c r="DT92" s="112">
        <f>Time!DT$108</f>
        <v>1</v>
      </c>
      <c r="DU92" s="112">
        <f>Time!DU$108</f>
        <v>1</v>
      </c>
      <c r="DV92" s="112">
        <f>Time!DV$108</f>
        <v>1</v>
      </c>
      <c r="DW92" s="112">
        <f>Time!DW$108</f>
        <v>1</v>
      </c>
      <c r="DX92" s="112">
        <f>Time!DX$108</f>
        <v>1</v>
      </c>
      <c r="DY92" s="112">
        <f>Time!DY$108</f>
        <v>1</v>
      </c>
      <c r="DZ92" s="112">
        <f>Time!DZ$108</f>
        <v>0</v>
      </c>
      <c r="EA92" s="112">
        <f>Time!EA$108</f>
        <v>0</v>
      </c>
      <c r="EB92" s="112">
        <f>Time!EB$108</f>
        <v>0</v>
      </c>
      <c r="EC92" s="112">
        <f>Time!EC$108</f>
        <v>0</v>
      </c>
      <c r="ED92" s="112">
        <f>Time!ED$108</f>
        <v>0</v>
      </c>
      <c r="EE92" s="112">
        <f>Time!EE$108</f>
        <v>0</v>
      </c>
      <c r="EF92" s="112">
        <f>Time!EF$108</f>
        <v>0</v>
      </c>
      <c r="EG92" s="112">
        <f>Time!EG$108</f>
        <v>0</v>
      </c>
      <c r="EH92" s="112">
        <f>Time!EH$108</f>
        <v>0</v>
      </c>
      <c r="EI92" s="112">
        <f>Time!EI$108</f>
        <v>0</v>
      </c>
      <c r="EJ92" s="112">
        <f>Time!EJ$108</f>
        <v>0</v>
      </c>
      <c r="EK92" s="112">
        <f>Time!EK$108</f>
        <v>0</v>
      </c>
      <c r="EL92" s="112">
        <f>Time!EL$108</f>
        <v>0</v>
      </c>
      <c r="EM92" s="112">
        <f>Time!EM$108</f>
        <v>0</v>
      </c>
      <c r="EN92" s="112">
        <f>Time!EN$108</f>
        <v>0</v>
      </c>
      <c r="EO92" s="112">
        <f>Time!EO$108</f>
        <v>0</v>
      </c>
      <c r="EP92" s="112">
        <f>Time!EP$108</f>
        <v>0</v>
      </c>
      <c r="EQ92" s="112">
        <f>Time!EQ$108</f>
        <v>0</v>
      </c>
      <c r="ER92" s="112">
        <f>Time!ER$108</f>
        <v>0</v>
      </c>
      <c r="ES92" s="112">
        <f>Time!ES$108</f>
        <v>0</v>
      </c>
      <c r="ET92" s="112">
        <f>Time!ET$108</f>
        <v>0</v>
      </c>
      <c r="EU92" s="112">
        <f>Time!EU$108</f>
        <v>0</v>
      </c>
      <c r="EV92" s="112">
        <f>Time!EV$108</f>
        <v>0</v>
      </c>
      <c r="EW92" s="112">
        <f>Time!EW$108</f>
        <v>0</v>
      </c>
      <c r="EX92" s="112">
        <f>Time!EX$108</f>
        <v>0</v>
      </c>
      <c r="EY92" s="112">
        <f>Time!EY$108</f>
        <v>0</v>
      </c>
      <c r="EZ92" s="112">
        <f>Time!EZ$108</f>
        <v>0</v>
      </c>
      <c r="FA92" s="112">
        <f>Time!FA$108</f>
        <v>0</v>
      </c>
      <c r="FB92" s="112">
        <f>Time!FB$108</f>
        <v>0</v>
      </c>
      <c r="FC92" s="112">
        <f>Time!FC$108</f>
        <v>0</v>
      </c>
      <c r="FD92" s="112">
        <f>Time!FD$108</f>
        <v>0</v>
      </c>
      <c r="FE92" s="112">
        <f>Time!FE$108</f>
        <v>0</v>
      </c>
      <c r="FF92" s="112">
        <f>Time!FF$108</f>
        <v>0</v>
      </c>
      <c r="FG92" s="112">
        <f>Time!FG$108</f>
        <v>0</v>
      </c>
      <c r="FH92" s="112">
        <f>Time!FH$108</f>
        <v>0</v>
      </c>
      <c r="FI92" s="112">
        <f>Time!FI$108</f>
        <v>0</v>
      </c>
      <c r="FJ92" s="112">
        <f>Time!FJ$108</f>
        <v>0</v>
      </c>
      <c r="FK92" s="112">
        <f>Time!FK$108</f>
        <v>0</v>
      </c>
      <c r="FL92" s="112">
        <f>Time!FL$108</f>
        <v>0</v>
      </c>
      <c r="FM92" s="112">
        <f>Time!FM$108</f>
        <v>0</v>
      </c>
      <c r="FN92" s="112">
        <f>Time!FN$108</f>
        <v>0</v>
      </c>
      <c r="FO92" s="112">
        <f>Time!FO$108</f>
        <v>0</v>
      </c>
      <c r="FP92" s="112">
        <f>Time!FP$108</f>
        <v>0</v>
      </c>
      <c r="FQ92" s="112">
        <f>Time!FQ$108</f>
        <v>0</v>
      </c>
      <c r="FR92" s="112">
        <f>Time!FR$108</f>
        <v>0</v>
      </c>
      <c r="FS92" s="112">
        <f>Time!FS$108</f>
        <v>0</v>
      </c>
      <c r="FT92" s="112">
        <f>Time!FT$108</f>
        <v>0</v>
      </c>
      <c r="FU92" s="112">
        <f>Time!FU$108</f>
        <v>0</v>
      </c>
      <c r="FV92" s="112">
        <f>Time!FV$108</f>
        <v>0</v>
      </c>
      <c r="FW92" s="112">
        <f>Time!FW$108</f>
        <v>0</v>
      </c>
      <c r="FX92" s="112">
        <f>Time!FX$108</f>
        <v>0</v>
      </c>
      <c r="FY92" s="112">
        <f>Time!FY$108</f>
        <v>0</v>
      </c>
      <c r="FZ92" s="112">
        <f>Time!FZ$108</f>
        <v>0</v>
      </c>
      <c r="GA92" s="112">
        <f>Time!GA$108</f>
        <v>0</v>
      </c>
      <c r="GB92" s="112">
        <f>Time!GB$108</f>
        <v>0</v>
      </c>
      <c r="GC92" s="112">
        <f>Time!GC$108</f>
        <v>0</v>
      </c>
      <c r="GD92" s="112">
        <f>Time!GD$108</f>
        <v>0</v>
      </c>
      <c r="GE92" s="112">
        <f>Time!GE$108</f>
        <v>0</v>
      </c>
      <c r="GF92" s="112">
        <f>Time!GF$108</f>
        <v>0</v>
      </c>
      <c r="GG92" s="112">
        <f>Time!GG$108</f>
        <v>0</v>
      </c>
      <c r="GH92" s="112">
        <f>Time!GH$108</f>
        <v>0</v>
      </c>
      <c r="GI92" s="112">
        <f>Time!GI$108</f>
        <v>0</v>
      </c>
      <c r="GJ92" s="112">
        <f>Time!GJ$108</f>
        <v>0</v>
      </c>
    </row>
    <row r="93" spans="1:192" s="112" customFormat="1" outlineLevel="2" x14ac:dyDescent="0.35">
      <c r="B93" s="462"/>
      <c r="E93" s="112" t="str">
        <f>Time!$E$221</f>
        <v>Days in period</v>
      </c>
      <c r="G93" s="112" t="str">
        <f>Time!$G$221</f>
        <v>days</v>
      </c>
      <c r="H93" s="112">
        <f>Time!$H$221</f>
        <v>0</v>
      </c>
      <c r="J93" s="112">
        <f>Time!J$221</f>
        <v>31</v>
      </c>
      <c r="K93" s="112">
        <f>Time!K$221</f>
        <v>28</v>
      </c>
      <c r="L93" s="112">
        <f>Time!L$221</f>
        <v>31</v>
      </c>
      <c r="M93" s="112">
        <f>Time!M$221</f>
        <v>30</v>
      </c>
      <c r="N93" s="112">
        <f>Time!N$221</f>
        <v>31</v>
      </c>
      <c r="O93" s="112">
        <f>Time!O$221</f>
        <v>30</v>
      </c>
      <c r="P93" s="112">
        <f>Time!P$221</f>
        <v>31</v>
      </c>
      <c r="Q93" s="112">
        <f>Time!Q$221</f>
        <v>31</v>
      </c>
      <c r="R93" s="112">
        <f>Time!R$221</f>
        <v>30</v>
      </c>
      <c r="S93" s="112">
        <f>Time!S$221</f>
        <v>31</v>
      </c>
      <c r="T93" s="112">
        <f>Time!T$221</f>
        <v>30</v>
      </c>
      <c r="U93" s="112">
        <f>Time!U$221</f>
        <v>31</v>
      </c>
      <c r="V93" s="112">
        <f>Time!V$221</f>
        <v>31</v>
      </c>
      <c r="W93" s="112">
        <f>Time!W$221</f>
        <v>28</v>
      </c>
      <c r="X93" s="112">
        <f>Time!X$221</f>
        <v>31</v>
      </c>
      <c r="Y93" s="112">
        <f>Time!Y$221</f>
        <v>30</v>
      </c>
      <c r="Z93" s="112">
        <f>Time!Z$221</f>
        <v>31</v>
      </c>
      <c r="AA93" s="112">
        <f>Time!AA$221</f>
        <v>30</v>
      </c>
      <c r="AB93" s="112">
        <f>Time!AB$221</f>
        <v>31</v>
      </c>
      <c r="AC93" s="112">
        <f>Time!AC$221</f>
        <v>31</v>
      </c>
      <c r="AD93" s="112">
        <f>Time!AD$221</f>
        <v>30</v>
      </c>
      <c r="AE93" s="112">
        <f>Time!AE$221</f>
        <v>31</v>
      </c>
      <c r="AF93" s="112">
        <f>Time!AF$221</f>
        <v>30</v>
      </c>
      <c r="AG93" s="112">
        <f>Time!AG$221</f>
        <v>31</v>
      </c>
      <c r="AH93" s="112">
        <f>Time!AH$221</f>
        <v>31</v>
      </c>
      <c r="AI93" s="112">
        <f>Time!AI$221</f>
        <v>29</v>
      </c>
      <c r="AJ93" s="112">
        <f>Time!AJ$221</f>
        <v>31</v>
      </c>
      <c r="AK93" s="112">
        <f>Time!AK$221</f>
        <v>30</v>
      </c>
      <c r="AL93" s="112">
        <f>Time!AL$221</f>
        <v>31</v>
      </c>
      <c r="AM93" s="112">
        <f>Time!AM$221</f>
        <v>30</v>
      </c>
      <c r="AN93" s="112">
        <f>Time!AN$221</f>
        <v>31</v>
      </c>
      <c r="AO93" s="112">
        <f>Time!AO$221</f>
        <v>31</v>
      </c>
      <c r="AP93" s="112">
        <f>Time!AP$221</f>
        <v>30</v>
      </c>
      <c r="AQ93" s="112">
        <f>Time!AQ$221</f>
        <v>31</v>
      </c>
      <c r="AR93" s="112">
        <f>Time!AR$221</f>
        <v>30</v>
      </c>
      <c r="AS93" s="112">
        <f>Time!AS$221</f>
        <v>31</v>
      </c>
      <c r="AT93" s="112">
        <f>Time!AT$221</f>
        <v>31</v>
      </c>
      <c r="AU93" s="112">
        <f>Time!AU$221</f>
        <v>28</v>
      </c>
      <c r="AV93" s="112">
        <f>Time!AV$221</f>
        <v>31</v>
      </c>
      <c r="AW93" s="112">
        <f>Time!AW$221</f>
        <v>30</v>
      </c>
      <c r="AX93" s="112">
        <f>Time!AX$221</f>
        <v>31</v>
      </c>
      <c r="AY93" s="112">
        <f>Time!AY$221</f>
        <v>30</v>
      </c>
      <c r="AZ93" s="112">
        <f>Time!AZ$221</f>
        <v>31</v>
      </c>
      <c r="BA93" s="112">
        <f>Time!BA$221</f>
        <v>31</v>
      </c>
      <c r="BB93" s="112">
        <f>Time!BB$221</f>
        <v>30</v>
      </c>
      <c r="BC93" s="112">
        <f>Time!BC$221</f>
        <v>31</v>
      </c>
      <c r="BD93" s="112">
        <f>Time!BD$221</f>
        <v>30</v>
      </c>
      <c r="BE93" s="112">
        <f>Time!BE$221</f>
        <v>31</v>
      </c>
      <c r="BF93" s="112">
        <f>Time!BF$221</f>
        <v>90</v>
      </c>
      <c r="BG93" s="112">
        <f>Time!BG$221</f>
        <v>91</v>
      </c>
      <c r="BH93" s="112">
        <f>Time!BH$221</f>
        <v>92</v>
      </c>
      <c r="BI93" s="112">
        <f>Time!BI$221</f>
        <v>92</v>
      </c>
      <c r="BJ93" s="112">
        <f>Time!BJ$221</f>
        <v>90</v>
      </c>
      <c r="BK93" s="112">
        <f>Time!BK$221</f>
        <v>91</v>
      </c>
      <c r="BL93" s="112">
        <f>Time!BL$221</f>
        <v>92</v>
      </c>
      <c r="BM93" s="112">
        <f>Time!BM$221</f>
        <v>92</v>
      </c>
      <c r="BN93" s="112">
        <f>Time!BN$221</f>
        <v>91</v>
      </c>
      <c r="BO93" s="112">
        <f>Time!BO$221</f>
        <v>91</v>
      </c>
      <c r="BP93" s="112">
        <f>Time!BP$221</f>
        <v>92</v>
      </c>
      <c r="BQ93" s="112">
        <f>Time!BQ$221</f>
        <v>92</v>
      </c>
      <c r="BR93" s="112">
        <f>Time!BR$221</f>
        <v>90</v>
      </c>
      <c r="BS93" s="112">
        <f>Time!BS$221</f>
        <v>91</v>
      </c>
      <c r="BT93" s="112">
        <f>Time!BT$221</f>
        <v>92</v>
      </c>
      <c r="BU93" s="112">
        <f>Time!BU$221</f>
        <v>92</v>
      </c>
      <c r="BV93" s="112">
        <f>Time!BV$221</f>
        <v>90</v>
      </c>
      <c r="BW93" s="112">
        <f>Time!BW$221</f>
        <v>91</v>
      </c>
      <c r="BX93" s="112">
        <f>Time!BX$221</f>
        <v>92</v>
      </c>
      <c r="BY93" s="112">
        <f>Time!BY$221</f>
        <v>92</v>
      </c>
      <c r="BZ93" s="112">
        <f>Time!BZ$221</f>
        <v>90</v>
      </c>
      <c r="CA93" s="112">
        <f>Time!CA$221</f>
        <v>91</v>
      </c>
      <c r="CB93" s="112">
        <f>Time!CB$221</f>
        <v>92</v>
      </c>
      <c r="CC93" s="112">
        <f>Time!CC$221</f>
        <v>92</v>
      </c>
      <c r="CD93" s="112">
        <f>Time!CD$221</f>
        <v>91</v>
      </c>
      <c r="CE93" s="112">
        <f>Time!CE$221</f>
        <v>91</v>
      </c>
      <c r="CF93" s="112">
        <f>Time!CF$221</f>
        <v>92</v>
      </c>
      <c r="CG93" s="112">
        <f>Time!CG$221</f>
        <v>92</v>
      </c>
      <c r="CH93" s="112">
        <f>Time!CH$221</f>
        <v>90</v>
      </c>
      <c r="CI93" s="112">
        <f>Time!CI$221</f>
        <v>91</v>
      </c>
      <c r="CJ93" s="112">
        <f>Time!CJ$221</f>
        <v>92</v>
      </c>
      <c r="CK93" s="112">
        <f>Time!CK$221</f>
        <v>92</v>
      </c>
      <c r="CL93" s="112">
        <f>Time!CL$221</f>
        <v>90</v>
      </c>
      <c r="CM93" s="112">
        <f>Time!CM$221</f>
        <v>91</v>
      </c>
      <c r="CN93" s="112">
        <f>Time!CN$221</f>
        <v>92</v>
      </c>
      <c r="CO93" s="112">
        <f>Time!CO$221</f>
        <v>92</v>
      </c>
      <c r="CP93" s="112">
        <f>Time!CP$221</f>
        <v>90</v>
      </c>
      <c r="CQ93" s="112">
        <f>Time!CQ$221</f>
        <v>91</v>
      </c>
      <c r="CR93" s="112">
        <f>Time!CR$221</f>
        <v>92</v>
      </c>
      <c r="CS93" s="112">
        <f>Time!CS$221</f>
        <v>92</v>
      </c>
      <c r="CT93" s="112">
        <f>Time!CT$221</f>
        <v>91</v>
      </c>
      <c r="CU93" s="112">
        <f>Time!CU$221</f>
        <v>91</v>
      </c>
      <c r="CV93" s="112">
        <f>Time!CV$221</f>
        <v>92</v>
      </c>
      <c r="CW93" s="112">
        <f>Time!CW$221</f>
        <v>92</v>
      </c>
      <c r="CX93" s="112">
        <f>Time!CX$221</f>
        <v>90</v>
      </c>
      <c r="CY93" s="112">
        <f>Time!CY$221</f>
        <v>91</v>
      </c>
      <c r="CZ93" s="112">
        <f>Time!CZ$221</f>
        <v>92</v>
      </c>
      <c r="DA93" s="112">
        <f>Time!DA$221</f>
        <v>92</v>
      </c>
      <c r="DB93" s="112">
        <f>Time!DB$221</f>
        <v>90</v>
      </c>
      <c r="DC93" s="112">
        <f>Time!DC$221</f>
        <v>91</v>
      </c>
      <c r="DD93" s="112">
        <f>Time!DD$221</f>
        <v>92</v>
      </c>
      <c r="DE93" s="112">
        <f>Time!DE$221</f>
        <v>92</v>
      </c>
      <c r="DF93" s="112">
        <f>Time!DF$221</f>
        <v>90</v>
      </c>
      <c r="DG93" s="112">
        <f>Time!DG$221</f>
        <v>91</v>
      </c>
      <c r="DH93" s="112">
        <f>Time!DH$221</f>
        <v>92</v>
      </c>
      <c r="DI93" s="112">
        <f>Time!DI$221</f>
        <v>92</v>
      </c>
      <c r="DJ93" s="112">
        <f>Time!DJ$221</f>
        <v>91</v>
      </c>
      <c r="DK93" s="112">
        <f>Time!DK$221</f>
        <v>91</v>
      </c>
      <c r="DL93" s="112">
        <f>Time!DL$221</f>
        <v>92</v>
      </c>
      <c r="DM93" s="112">
        <f>Time!DM$221</f>
        <v>92</v>
      </c>
      <c r="DN93" s="112">
        <f>Time!DN$221</f>
        <v>90</v>
      </c>
      <c r="DO93" s="112">
        <f>Time!DO$221</f>
        <v>91</v>
      </c>
      <c r="DP93" s="112">
        <f>Time!DP$221</f>
        <v>92</v>
      </c>
      <c r="DQ93" s="112">
        <f>Time!DQ$221</f>
        <v>92</v>
      </c>
      <c r="DR93" s="112">
        <f>Time!DR$221</f>
        <v>90</v>
      </c>
      <c r="DS93" s="112">
        <f>Time!DS$221</f>
        <v>91</v>
      </c>
      <c r="DT93" s="112">
        <f>Time!DT$221</f>
        <v>92</v>
      </c>
      <c r="DU93" s="112">
        <f>Time!DU$221</f>
        <v>92</v>
      </c>
      <c r="DV93" s="112">
        <f>Time!DV$221</f>
        <v>90</v>
      </c>
      <c r="DW93" s="112">
        <f>Time!DW$221</f>
        <v>91</v>
      </c>
      <c r="DX93" s="112">
        <f>Time!DX$221</f>
        <v>92</v>
      </c>
      <c r="DY93" s="112">
        <f>Time!DY$221</f>
        <v>92</v>
      </c>
      <c r="DZ93" s="112">
        <f>Time!DZ$221</f>
        <v>91</v>
      </c>
      <c r="EA93" s="112">
        <f>Time!EA$221</f>
        <v>91</v>
      </c>
      <c r="EB93" s="112">
        <f>Time!EB$221</f>
        <v>92</v>
      </c>
      <c r="EC93" s="112">
        <f>Time!EC$221</f>
        <v>92</v>
      </c>
      <c r="ED93" s="112">
        <f>Time!ED$221</f>
        <v>90</v>
      </c>
      <c r="EE93" s="112">
        <f>Time!EE$221</f>
        <v>91</v>
      </c>
      <c r="EF93" s="112">
        <f>Time!EF$221</f>
        <v>92</v>
      </c>
      <c r="EG93" s="112">
        <f>Time!EG$221</f>
        <v>92</v>
      </c>
      <c r="EH93" s="112">
        <f>Time!EH$221</f>
        <v>90</v>
      </c>
      <c r="EI93" s="112">
        <f>Time!EI$221</f>
        <v>91</v>
      </c>
      <c r="EJ93" s="112">
        <f>Time!EJ$221</f>
        <v>92</v>
      </c>
      <c r="EK93" s="112">
        <f>Time!EK$221</f>
        <v>92</v>
      </c>
      <c r="EL93" s="112">
        <f>Time!EL$221</f>
        <v>90</v>
      </c>
      <c r="EM93" s="112">
        <f>Time!EM$221</f>
        <v>91</v>
      </c>
      <c r="EN93" s="112">
        <f>Time!EN$221</f>
        <v>92</v>
      </c>
      <c r="EO93" s="112">
        <f>Time!EO$221</f>
        <v>92</v>
      </c>
      <c r="EP93" s="112">
        <f>Time!EP$221</f>
        <v>91</v>
      </c>
      <c r="EQ93" s="112">
        <f>Time!EQ$221</f>
        <v>91</v>
      </c>
      <c r="ER93" s="112">
        <f>Time!ER$221</f>
        <v>92</v>
      </c>
      <c r="ES93" s="112">
        <f>Time!ES$221</f>
        <v>92</v>
      </c>
      <c r="ET93" s="112">
        <f>Time!ET$221</f>
        <v>90</v>
      </c>
      <c r="EU93" s="112">
        <f>Time!EU$221</f>
        <v>91</v>
      </c>
      <c r="EV93" s="112">
        <f>Time!EV$221</f>
        <v>92</v>
      </c>
      <c r="EW93" s="112">
        <f>Time!EW$221</f>
        <v>92</v>
      </c>
      <c r="EX93" s="112">
        <f>Time!EX$221</f>
        <v>90</v>
      </c>
      <c r="EY93" s="112">
        <f>Time!EY$221</f>
        <v>91</v>
      </c>
      <c r="EZ93" s="112">
        <f>Time!EZ$221</f>
        <v>92</v>
      </c>
      <c r="FA93" s="112">
        <f>Time!FA$221</f>
        <v>92</v>
      </c>
      <c r="FB93" s="112">
        <f>Time!FB$221</f>
        <v>90</v>
      </c>
      <c r="FC93" s="112">
        <f>Time!FC$221</f>
        <v>91</v>
      </c>
      <c r="FD93" s="112">
        <f>Time!FD$221</f>
        <v>92</v>
      </c>
      <c r="FE93" s="112">
        <f>Time!FE$221</f>
        <v>92</v>
      </c>
      <c r="FF93" s="112">
        <f>Time!FF$221</f>
        <v>91</v>
      </c>
      <c r="FG93" s="112">
        <f>Time!FG$221</f>
        <v>91</v>
      </c>
      <c r="FH93" s="112">
        <f>Time!FH$221</f>
        <v>92</v>
      </c>
      <c r="FI93" s="112">
        <f>Time!FI$221</f>
        <v>92</v>
      </c>
      <c r="FJ93" s="112">
        <f>Time!FJ$221</f>
        <v>90</v>
      </c>
      <c r="FK93" s="112">
        <f>Time!FK$221</f>
        <v>91</v>
      </c>
      <c r="FL93" s="112">
        <f>Time!FL$221</f>
        <v>92</v>
      </c>
      <c r="FM93" s="112">
        <f>Time!FM$221</f>
        <v>92</v>
      </c>
      <c r="FN93" s="112">
        <f>Time!FN$221</f>
        <v>90</v>
      </c>
      <c r="FO93" s="112">
        <f>Time!FO$221</f>
        <v>91</v>
      </c>
      <c r="FP93" s="112">
        <f>Time!FP$221</f>
        <v>92</v>
      </c>
      <c r="FQ93" s="112">
        <f>Time!FQ$221</f>
        <v>92</v>
      </c>
      <c r="FR93" s="112">
        <f>Time!FR$221</f>
        <v>90</v>
      </c>
      <c r="FS93" s="112">
        <f>Time!FS$221</f>
        <v>91</v>
      </c>
      <c r="FT93" s="112">
        <f>Time!FT$221</f>
        <v>92</v>
      </c>
      <c r="FU93" s="112">
        <f>Time!FU$221</f>
        <v>92</v>
      </c>
      <c r="FV93" s="112">
        <f>Time!FV$221</f>
        <v>91</v>
      </c>
      <c r="FW93" s="112">
        <f>Time!FW$221</f>
        <v>91</v>
      </c>
      <c r="FX93" s="112">
        <f>Time!FX$221</f>
        <v>92</v>
      </c>
      <c r="FY93" s="112">
        <f>Time!FY$221</f>
        <v>92</v>
      </c>
      <c r="FZ93" s="112">
        <f>Time!FZ$221</f>
        <v>90</v>
      </c>
      <c r="GA93" s="112">
        <f>Time!GA$221</f>
        <v>91</v>
      </c>
      <c r="GB93" s="112">
        <f>Time!GB$221</f>
        <v>92</v>
      </c>
      <c r="GC93" s="112">
        <f>Time!GC$221</f>
        <v>92</v>
      </c>
      <c r="GD93" s="112">
        <f>Time!GD$221</f>
        <v>90</v>
      </c>
      <c r="GE93" s="112">
        <f>Time!GE$221</f>
        <v>91</v>
      </c>
      <c r="GF93" s="112">
        <f>Time!GF$221</f>
        <v>92</v>
      </c>
      <c r="GG93" s="112">
        <f>Time!GG$221</f>
        <v>92</v>
      </c>
      <c r="GH93" s="112">
        <f>Time!GH$221</f>
        <v>90</v>
      </c>
      <c r="GI93" s="112">
        <f>Time!GI$221</f>
        <v>91</v>
      </c>
      <c r="GJ93" s="112">
        <f>Time!GJ$221</f>
        <v>92</v>
      </c>
    </row>
    <row r="94" spans="1:192" outlineLevel="2" x14ac:dyDescent="0.35">
      <c r="A94"/>
      <c r="B94" s="69"/>
      <c r="C94"/>
      <c r="D94"/>
      <c r="E94" t="str">
        <f>$E$83</f>
        <v>Senior debt balance BEG</v>
      </c>
      <c r="F94"/>
      <c r="G94" t="str">
        <f>$G$83</f>
        <v>$ 000s</v>
      </c>
      <c r="H94">
        <f>$H$83</f>
        <v>0</v>
      </c>
      <c r="I94"/>
      <c r="J94">
        <f t="shared" ref="J94:AO94" si="124">J$83</f>
        <v>0</v>
      </c>
      <c r="K94">
        <f t="shared" si="124"/>
        <v>0</v>
      </c>
      <c r="L94">
        <f t="shared" si="124"/>
        <v>0</v>
      </c>
      <c r="M94">
        <f t="shared" si="124"/>
        <v>0</v>
      </c>
      <c r="N94">
        <f t="shared" si="124"/>
        <v>0</v>
      </c>
      <c r="O94">
        <f t="shared" si="124"/>
        <v>0</v>
      </c>
      <c r="P94">
        <f t="shared" si="124"/>
        <v>5038.5117518835168</v>
      </c>
      <c r="Q94">
        <f t="shared" si="124"/>
        <v>33407.232953078645</v>
      </c>
      <c r="R94">
        <f t="shared" si="124"/>
        <v>39930.383240689735</v>
      </c>
      <c r="S94">
        <f t="shared" si="124"/>
        <v>46462.470851693346</v>
      </c>
      <c r="T94">
        <f t="shared" si="124"/>
        <v>53021.96288808895</v>
      </c>
      <c r="U94">
        <f t="shared" si="124"/>
        <v>59589.31783423866</v>
      </c>
      <c r="V94">
        <f t="shared" si="124"/>
        <v>66185.350956983093</v>
      </c>
      <c r="W94">
        <f t="shared" si="124"/>
        <v>72799.745398040817</v>
      </c>
      <c r="X94">
        <f t="shared" si="124"/>
        <v>79396.034275191763</v>
      </c>
      <c r="Y94">
        <f t="shared" si="124"/>
        <v>86047.203177055926</v>
      </c>
      <c r="Z94">
        <f t="shared" si="124"/>
        <v>92703.524638242976</v>
      </c>
      <c r="AA94">
        <f t="shared" si="124"/>
        <v>99391.737481818476</v>
      </c>
      <c r="AB94">
        <f t="shared" si="124"/>
        <v>106084.00771132942</v>
      </c>
      <c r="AC94">
        <f t="shared" si="124"/>
        <v>112809.46768577214</v>
      </c>
      <c r="AD94">
        <f t="shared" si="124"/>
        <v>119553.64926289981</v>
      </c>
      <c r="AE94">
        <f t="shared" si="124"/>
        <v>126300.23355681442</v>
      </c>
      <c r="AF94">
        <f t="shared" si="124"/>
        <v>133081.96925805163</v>
      </c>
      <c r="AG94">
        <f t="shared" si="124"/>
        <v>139767.62714751021</v>
      </c>
      <c r="AH94">
        <f t="shared" si="124"/>
        <v>146398.39332057029</v>
      </c>
      <c r="AI94">
        <f t="shared" si="124"/>
        <v>152943.96527293805</v>
      </c>
      <c r="AJ94">
        <f t="shared" si="124"/>
        <v>159371.64913511011</v>
      </c>
      <c r="AK94">
        <f t="shared" si="124"/>
        <v>165790.00384455026</v>
      </c>
      <c r="AL94">
        <f t="shared" si="124"/>
        <v>172076.92237007903</v>
      </c>
      <c r="AM94">
        <f t="shared" si="124"/>
        <v>178326.4811611546</v>
      </c>
      <c r="AN94">
        <f t="shared" si="124"/>
        <v>184452.4310905881</v>
      </c>
      <c r="AO94">
        <f t="shared" si="124"/>
        <v>190526.77929187103</v>
      </c>
      <c r="AP94">
        <f t="shared" ref="AP94:BU94" si="125">AP$83</f>
        <v>196489.25656459981</v>
      </c>
      <c r="AQ94">
        <f t="shared" si="125"/>
        <v>202345.24745486811</v>
      </c>
      <c r="AR94">
        <f t="shared" si="125"/>
        <v>208179.64864502769</v>
      </c>
      <c r="AS94">
        <f t="shared" si="125"/>
        <v>213867.52316119109</v>
      </c>
      <c r="AT94">
        <f t="shared" si="125"/>
        <v>219540.82875118419</v>
      </c>
      <c r="AU94">
        <f t="shared" si="125"/>
        <v>226719.96484696533</v>
      </c>
      <c r="AV94">
        <f t="shared" si="125"/>
        <v>233741.29843213016</v>
      </c>
      <c r="AW94">
        <f t="shared" si="125"/>
        <v>240924.5497379399</v>
      </c>
      <c r="AX94">
        <f t="shared" si="125"/>
        <v>247836.52823839814</v>
      </c>
      <c r="AY94">
        <f t="shared" si="125"/>
        <v>254756.38322166452</v>
      </c>
      <c r="AZ94">
        <f t="shared" si="125"/>
        <v>261506.01416535457</v>
      </c>
      <c r="BA94">
        <f t="shared" si="125"/>
        <v>268221.05550784629</v>
      </c>
      <c r="BB94">
        <f t="shared" si="125"/>
        <v>274787.70205816132</v>
      </c>
      <c r="BC94">
        <f t="shared" si="125"/>
        <v>281244.10978131322</v>
      </c>
      <c r="BD94">
        <f t="shared" si="125"/>
        <v>287730.35945117136</v>
      </c>
      <c r="BE94">
        <f t="shared" si="125"/>
        <v>294127.74965483905</v>
      </c>
      <c r="BF94">
        <f t="shared" si="125"/>
        <v>301238.17203726462</v>
      </c>
      <c r="BG94">
        <f t="shared" si="125"/>
        <v>299000.06677558942</v>
      </c>
      <c r="BH94">
        <f t="shared" si="125"/>
        <v>296971.92687951814</v>
      </c>
      <c r="BI94">
        <f t="shared" si="125"/>
        <v>294850.20501964621</v>
      </c>
      <c r="BJ94">
        <f t="shared" si="125"/>
        <v>292685.12018092559</v>
      </c>
      <c r="BK94">
        <f t="shared" si="125"/>
        <v>290519.55929204903</v>
      </c>
      <c r="BL94">
        <f t="shared" si="125"/>
        <v>288279.38797269639</v>
      </c>
      <c r="BM94">
        <f t="shared" si="125"/>
        <v>285939.87317618873</v>
      </c>
      <c r="BN94">
        <f t="shared" si="125"/>
        <v>283554.22721637302</v>
      </c>
      <c r="BO94">
        <f t="shared" si="125"/>
        <v>281157.12087449821</v>
      </c>
      <c r="BP94">
        <f t="shared" si="125"/>
        <v>278670.62760528619</v>
      </c>
      <c r="BQ94">
        <f t="shared" si="125"/>
        <v>276100.7306559615</v>
      </c>
      <c r="BR94">
        <f t="shared" si="125"/>
        <v>273481.7921226875</v>
      </c>
      <c r="BS94">
        <f t="shared" si="125"/>
        <v>270866.39459113765</v>
      </c>
      <c r="BT94">
        <f t="shared" si="125"/>
        <v>268165.38956735429</v>
      </c>
      <c r="BU94">
        <f t="shared" si="125"/>
        <v>265352.64248952072</v>
      </c>
      <c r="BV94">
        <f t="shared" ref="BV94:DA94" si="126">BV$83</f>
        <v>262487.80207160139</v>
      </c>
      <c r="BW94">
        <f t="shared" si="126"/>
        <v>259628.70925322123</v>
      </c>
      <c r="BX94">
        <f t="shared" si="126"/>
        <v>256678.08461346044</v>
      </c>
      <c r="BY94">
        <f t="shared" si="126"/>
        <v>253609.06191959625</v>
      </c>
      <c r="BZ94">
        <f t="shared" si="126"/>
        <v>250484.74265898907</v>
      </c>
      <c r="CA94">
        <f t="shared" si="126"/>
        <v>247368.51997550539</v>
      </c>
      <c r="CB94">
        <f t="shared" si="126"/>
        <v>244154.53721554801</v>
      </c>
      <c r="CC94">
        <f t="shared" si="126"/>
        <v>240815.17495931289</v>
      </c>
      <c r="CD94">
        <f t="shared" si="126"/>
        <v>237417.15455688373</v>
      </c>
      <c r="CE94">
        <f t="shared" si="126"/>
        <v>234007.06403720623</v>
      </c>
      <c r="CF94">
        <f t="shared" si="126"/>
        <v>230490.58083474968</v>
      </c>
      <c r="CG94">
        <f t="shared" si="126"/>
        <v>226865.66347514986</v>
      </c>
      <c r="CH94">
        <f t="shared" si="126"/>
        <v>223178.55590055449</v>
      </c>
      <c r="CI94">
        <f t="shared" si="126"/>
        <v>219504.70467516399</v>
      </c>
      <c r="CJ94">
        <f t="shared" si="126"/>
        <v>215719.65814434006</v>
      </c>
      <c r="CK94">
        <f t="shared" si="126"/>
        <v>211794.22304814609</v>
      </c>
      <c r="CL94">
        <f t="shared" si="126"/>
        <v>207802.89739026615</v>
      </c>
      <c r="CM94">
        <f t="shared" si="126"/>
        <v>203827.64866016287</v>
      </c>
      <c r="CN94">
        <f t="shared" si="126"/>
        <v>199733.97759934602</v>
      </c>
      <c r="CO94">
        <f t="shared" si="126"/>
        <v>195491.86908976149</v>
      </c>
      <c r="CP94">
        <f t="shared" si="126"/>
        <v>191179.9888151921</v>
      </c>
      <c r="CQ94">
        <f t="shared" si="126"/>
        <v>186887.17905673792</v>
      </c>
      <c r="CR94">
        <f t="shared" si="126"/>
        <v>182468.35614888804</v>
      </c>
      <c r="CS94">
        <f t="shared" si="126"/>
        <v>177892.65877968381</v>
      </c>
      <c r="CT94">
        <f t="shared" si="126"/>
        <v>173243.11942631312</v>
      </c>
      <c r="CU94">
        <f t="shared" si="126"/>
        <v>168580.93859062315</v>
      </c>
      <c r="CV94">
        <f t="shared" si="126"/>
        <v>163792.23956404344</v>
      </c>
      <c r="CW94">
        <f t="shared" si="126"/>
        <v>158864.60754450376</v>
      </c>
      <c r="CX94">
        <f t="shared" si="126"/>
        <v>153858.85928187327</v>
      </c>
      <c r="CY94">
        <f t="shared" si="126"/>
        <v>148878.72986472648</v>
      </c>
      <c r="CZ94">
        <f t="shared" si="126"/>
        <v>143756.23351944558</v>
      </c>
      <c r="DA94">
        <f t="shared" si="126"/>
        <v>138458.74017640628</v>
      </c>
      <c r="DB94">
        <f t="shared" ref="DB94:EG94" si="127">DB$83</f>
        <v>133078.65616329698</v>
      </c>
      <c r="DC94">
        <f t="shared" si="127"/>
        <v>127727.75676471528</v>
      </c>
      <c r="DD94">
        <f t="shared" si="127"/>
        <v>122225.70493718643</v>
      </c>
      <c r="DE94">
        <f t="shared" si="127"/>
        <v>116538.94670871974</v>
      </c>
      <c r="DF94">
        <f t="shared" si="127"/>
        <v>110764.9076951235</v>
      </c>
      <c r="DG94">
        <f t="shared" si="127"/>
        <v>105023.82866285471</v>
      </c>
      <c r="DH94">
        <f t="shared" si="127"/>
        <v>99122.376861425524</v>
      </c>
      <c r="DI94">
        <f t="shared" si="127"/>
        <v>93026.046865655444</v>
      </c>
      <c r="DJ94">
        <f t="shared" si="127"/>
        <v>86837.520614164634</v>
      </c>
      <c r="DK94">
        <f t="shared" si="127"/>
        <v>80635.841690229383</v>
      </c>
      <c r="DL94">
        <f t="shared" si="127"/>
        <v>74283.838041920841</v>
      </c>
      <c r="DM94">
        <f t="shared" si="127"/>
        <v>67755.86345868143</v>
      </c>
      <c r="DN94">
        <f t="shared" si="127"/>
        <v>61130.533297433059</v>
      </c>
      <c r="DO94">
        <f t="shared" si="127"/>
        <v>55938.94608718175</v>
      </c>
      <c r="DP94">
        <f t="shared" si="127"/>
        <v>51312.313964858527</v>
      </c>
      <c r="DQ94">
        <f t="shared" si="127"/>
        <v>46508.3857014198</v>
      </c>
      <c r="DR94">
        <f t="shared" si="127"/>
        <v>41623.959815295573</v>
      </c>
      <c r="DS94">
        <f t="shared" si="127"/>
        <v>36805.917675235629</v>
      </c>
      <c r="DT94">
        <f t="shared" si="127"/>
        <v>31856.023451205947</v>
      </c>
      <c r="DU94">
        <f t="shared" si="127"/>
        <v>26719.997309028447</v>
      </c>
      <c r="DV94">
        <f t="shared" si="127"/>
        <v>21499.293995838529</v>
      </c>
      <c r="DW94">
        <f t="shared" si="127"/>
        <v>16349.148154128688</v>
      </c>
      <c r="DX94">
        <f t="shared" si="127"/>
        <v>11059.362186816943</v>
      </c>
      <c r="DY94">
        <f t="shared" si="127"/>
        <v>5574.2063143892801</v>
      </c>
      <c r="DZ94">
        <f t="shared" si="127"/>
        <v>9.9589669844135642E-10</v>
      </c>
      <c r="EA94">
        <f t="shared" si="127"/>
        <v>9.9589669844135642E-10</v>
      </c>
      <c r="EB94">
        <f t="shared" si="127"/>
        <v>9.9589669844135642E-10</v>
      </c>
      <c r="EC94">
        <f t="shared" si="127"/>
        <v>9.9589669844135642E-10</v>
      </c>
      <c r="ED94">
        <f t="shared" si="127"/>
        <v>9.9589669844135642E-10</v>
      </c>
      <c r="EE94">
        <f t="shared" si="127"/>
        <v>9.9589669844135642E-10</v>
      </c>
      <c r="EF94">
        <f t="shared" si="127"/>
        <v>9.9589669844135642E-10</v>
      </c>
      <c r="EG94">
        <f t="shared" si="127"/>
        <v>9.9589669844135642E-10</v>
      </c>
      <c r="EH94">
        <f t="shared" ref="EH94:FM94" si="128">EH$83</f>
        <v>9.9589669844135642E-10</v>
      </c>
      <c r="EI94">
        <f t="shared" si="128"/>
        <v>9.9589669844135642E-10</v>
      </c>
      <c r="EJ94">
        <f t="shared" si="128"/>
        <v>9.9589669844135642E-10</v>
      </c>
      <c r="EK94">
        <f t="shared" si="128"/>
        <v>9.9589669844135642E-10</v>
      </c>
      <c r="EL94">
        <f t="shared" si="128"/>
        <v>9.9589669844135642E-10</v>
      </c>
      <c r="EM94">
        <f t="shared" si="128"/>
        <v>9.9589669844135642E-10</v>
      </c>
      <c r="EN94">
        <f t="shared" si="128"/>
        <v>9.9589669844135642E-10</v>
      </c>
      <c r="EO94">
        <f t="shared" si="128"/>
        <v>9.9589669844135642E-10</v>
      </c>
      <c r="EP94">
        <f t="shared" si="128"/>
        <v>9.9589669844135642E-10</v>
      </c>
      <c r="EQ94">
        <f t="shared" si="128"/>
        <v>9.9589669844135642E-10</v>
      </c>
      <c r="ER94">
        <f t="shared" si="128"/>
        <v>9.9589669844135642E-10</v>
      </c>
      <c r="ES94">
        <f t="shared" si="128"/>
        <v>9.9589669844135642E-10</v>
      </c>
      <c r="ET94">
        <f t="shared" si="128"/>
        <v>9.9589669844135642E-10</v>
      </c>
      <c r="EU94">
        <f t="shared" si="128"/>
        <v>9.9589669844135642E-10</v>
      </c>
      <c r="EV94">
        <f t="shared" si="128"/>
        <v>9.9589669844135642E-10</v>
      </c>
      <c r="EW94">
        <f t="shared" si="128"/>
        <v>9.9589669844135642E-10</v>
      </c>
      <c r="EX94">
        <f t="shared" si="128"/>
        <v>9.9589669844135642E-10</v>
      </c>
      <c r="EY94">
        <f t="shared" si="128"/>
        <v>9.9589669844135642E-10</v>
      </c>
      <c r="EZ94">
        <f t="shared" si="128"/>
        <v>9.9589669844135642E-10</v>
      </c>
      <c r="FA94">
        <f t="shared" si="128"/>
        <v>9.9589669844135642E-10</v>
      </c>
      <c r="FB94">
        <f t="shared" si="128"/>
        <v>9.9589669844135642E-10</v>
      </c>
      <c r="FC94">
        <f t="shared" si="128"/>
        <v>9.9589669844135642E-10</v>
      </c>
      <c r="FD94">
        <f t="shared" si="128"/>
        <v>9.9589669844135642E-10</v>
      </c>
      <c r="FE94">
        <f t="shared" si="128"/>
        <v>9.9589669844135642E-10</v>
      </c>
      <c r="FF94">
        <f t="shared" si="128"/>
        <v>9.9589669844135642E-10</v>
      </c>
      <c r="FG94">
        <f t="shared" si="128"/>
        <v>9.9589669844135642E-10</v>
      </c>
      <c r="FH94">
        <f t="shared" si="128"/>
        <v>9.9589669844135642E-10</v>
      </c>
      <c r="FI94">
        <f t="shared" si="128"/>
        <v>9.9589669844135642E-10</v>
      </c>
      <c r="FJ94">
        <f t="shared" si="128"/>
        <v>9.9589669844135642E-10</v>
      </c>
      <c r="FK94">
        <f t="shared" si="128"/>
        <v>9.9589669844135642E-10</v>
      </c>
      <c r="FL94">
        <f t="shared" si="128"/>
        <v>9.9589669844135642E-10</v>
      </c>
      <c r="FM94">
        <f t="shared" si="128"/>
        <v>9.9589669844135642E-10</v>
      </c>
      <c r="FN94">
        <f t="shared" ref="FN94:GJ94" si="129">FN$83</f>
        <v>9.9589669844135642E-10</v>
      </c>
      <c r="FO94">
        <f t="shared" si="129"/>
        <v>9.9589669844135642E-10</v>
      </c>
      <c r="FP94">
        <f t="shared" si="129"/>
        <v>9.9589669844135642E-10</v>
      </c>
      <c r="FQ94">
        <f t="shared" si="129"/>
        <v>9.9589669844135642E-10</v>
      </c>
      <c r="FR94">
        <f t="shared" si="129"/>
        <v>9.9589669844135642E-10</v>
      </c>
      <c r="FS94">
        <f t="shared" si="129"/>
        <v>9.9589669844135642E-10</v>
      </c>
      <c r="FT94">
        <f t="shared" si="129"/>
        <v>9.9589669844135642E-10</v>
      </c>
      <c r="FU94">
        <f t="shared" si="129"/>
        <v>9.9589669844135642E-10</v>
      </c>
      <c r="FV94">
        <f t="shared" si="129"/>
        <v>9.9589669844135642E-10</v>
      </c>
      <c r="FW94">
        <f t="shared" si="129"/>
        <v>9.9589669844135642E-10</v>
      </c>
      <c r="FX94">
        <f t="shared" si="129"/>
        <v>9.9589669844135642E-10</v>
      </c>
      <c r="FY94">
        <f t="shared" si="129"/>
        <v>9.9589669844135642E-10</v>
      </c>
      <c r="FZ94">
        <f t="shared" si="129"/>
        <v>9.9589669844135642E-10</v>
      </c>
      <c r="GA94">
        <f t="shared" si="129"/>
        <v>9.9589669844135642E-10</v>
      </c>
      <c r="GB94">
        <f t="shared" si="129"/>
        <v>9.9589669844135642E-10</v>
      </c>
      <c r="GC94">
        <f t="shared" si="129"/>
        <v>9.9589669844135642E-10</v>
      </c>
      <c r="GD94">
        <f t="shared" si="129"/>
        <v>9.9589669844135642E-10</v>
      </c>
      <c r="GE94">
        <f t="shared" si="129"/>
        <v>9.9589669844135642E-10</v>
      </c>
      <c r="GF94">
        <f t="shared" si="129"/>
        <v>9.9589669844135642E-10</v>
      </c>
      <c r="GG94">
        <f t="shared" si="129"/>
        <v>9.9589669844135642E-10</v>
      </c>
      <c r="GH94">
        <f t="shared" si="129"/>
        <v>9.9589669844135642E-10</v>
      </c>
      <c r="GI94">
        <f t="shared" si="129"/>
        <v>9.9589669844135642E-10</v>
      </c>
      <c r="GJ94">
        <f t="shared" si="129"/>
        <v>9.9589669844135642E-10</v>
      </c>
    </row>
    <row r="95" spans="1:192" s="605" customFormat="1" outlineLevel="2" x14ac:dyDescent="0.35">
      <c r="B95" s="604"/>
      <c r="E95" s="609" t="s">
        <v>1475</v>
      </c>
      <c r="F95" s="609"/>
      <c r="G95" s="609" t="s">
        <v>101</v>
      </c>
      <c r="H95" s="609">
        <f>SUM(J95:GJ95)</f>
        <v>129624.3888403306</v>
      </c>
      <c r="I95" s="609"/>
      <c r="J95" s="609">
        <f t="shared" ref="J95:AO95" si="130">J94*$F91/$F90*J93*J92</f>
        <v>0</v>
      </c>
      <c r="K95" s="609">
        <f t="shared" si="130"/>
        <v>0</v>
      </c>
      <c r="L95" s="609">
        <f t="shared" si="130"/>
        <v>0</v>
      </c>
      <c r="M95" s="609">
        <f t="shared" si="130"/>
        <v>0</v>
      </c>
      <c r="N95" s="609">
        <f t="shared" si="130"/>
        <v>0</v>
      </c>
      <c r="O95" s="609">
        <f t="shared" si="130"/>
        <v>0</v>
      </c>
      <c r="P95" s="609">
        <f t="shared" si="130"/>
        <v>0</v>
      </c>
      <c r="Q95" s="609">
        <f t="shared" si="130"/>
        <v>0</v>
      </c>
      <c r="R95" s="609">
        <f t="shared" si="130"/>
        <v>0</v>
      </c>
      <c r="S95" s="609">
        <f t="shared" si="130"/>
        <v>0</v>
      </c>
      <c r="T95" s="609">
        <f t="shared" si="130"/>
        <v>0</v>
      </c>
      <c r="U95" s="609">
        <f t="shared" si="130"/>
        <v>0</v>
      </c>
      <c r="V95" s="609">
        <f t="shared" si="130"/>
        <v>0</v>
      </c>
      <c r="W95" s="609">
        <f t="shared" si="130"/>
        <v>0</v>
      </c>
      <c r="X95" s="609">
        <f t="shared" si="130"/>
        <v>0</v>
      </c>
      <c r="Y95" s="609">
        <f t="shared" si="130"/>
        <v>0</v>
      </c>
      <c r="Z95" s="609">
        <f t="shared" si="130"/>
        <v>0</v>
      </c>
      <c r="AA95" s="609">
        <f t="shared" si="130"/>
        <v>0</v>
      </c>
      <c r="AB95" s="609">
        <f t="shared" si="130"/>
        <v>0</v>
      </c>
      <c r="AC95" s="609">
        <f t="shared" si="130"/>
        <v>0</v>
      </c>
      <c r="AD95" s="609">
        <f t="shared" si="130"/>
        <v>0</v>
      </c>
      <c r="AE95" s="609">
        <f t="shared" si="130"/>
        <v>0</v>
      </c>
      <c r="AF95" s="609">
        <f t="shared" si="130"/>
        <v>0</v>
      </c>
      <c r="AG95" s="609">
        <f t="shared" si="130"/>
        <v>0</v>
      </c>
      <c r="AH95" s="609">
        <f t="shared" si="130"/>
        <v>0</v>
      </c>
      <c r="AI95" s="609">
        <f t="shared" si="130"/>
        <v>0</v>
      </c>
      <c r="AJ95" s="609">
        <f t="shared" si="130"/>
        <v>0</v>
      </c>
      <c r="AK95" s="609">
        <f t="shared" si="130"/>
        <v>0</v>
      </c>
      <c r="AL95" s="609">
        <f t="shared" si="130"/>
        <v>0</v>
      </c>
      <c r="AM95" s="609">
        <f t="shared" si="130"/>
        <v>0</v>
      </c>
      <c r="AN95" s="609">
        <f t="shared" si="130"/>
        <v>0</v>
      </c>
      <c r="AO95" s="609">
        <f t="shared" si="130"/>
        <v>0</v>
      </c>
      <c r="AP95" s="609">
        <f t="shared" ref="AP95:BU95" si="131">AP94*$F91/$F90*AP93*AP92</f>
        <v>0</v>
      </c>
      <c r="AQ95" s="609">
        <f t="shared" si="131"/>
        <v>0</v>
      </c>
      <c r="AR95" s="609">
        <f t="shared" si="131"/>
        <v>0</v>
      </c>
      <c r="AS95" s="609">
        <f t="shared" si="131"/>
        <v>0</v>
      </c>
      <c r="AT95" s="609">
        <f t="shared" si="131"/>
        <v>0</v>
      </c>
      <c r="AU95" s="609">
        <f t="shared" si="131"/>
        <v>0</v>
      </c>
      <c r="AV95" s="609">
        <f t="shared" si="131"/>
        <v>0</v>
      </c>
      <c r="AW95" s="609">
        <f t="shared" si="131"/>
        <v>0</v>
      </c>
      <c r="AX95" s="609">
        <f t="shared" si="131"/>
        <v>0</v>
      </c>
      <c r="AY95" s="609">
        <f t="shared" si="131"/>
        <v>0</v>
      </c>
      <c r="AZ95" s="609">
        <f t="shared" si="131"/>
        <v>0</v>
      </c>
      <c r="BA95" s="609">
        <f t="shared" si="131"/>
        <v>0</v>
      </c>
      <c r="BB95" s="609">
        <f t="shared" si="131"/>
        <v>0</v>
      </c>
      <c r="BC95" s="609">
        <f t="shared" si="131"/>
        <v>0</v>
      </c>
      <c r="BD95" s="609">
        <f t="shared" si="131"/>
        <v>0</v>
      </c>
      <c r="BE95" s="609">
        <f t="shared" si="131"/>
        <v>0</v>
      </c>
      <c r="BF95" s="609">
        <f t="shared" si="131"/>
        <v>3012.3817203726462</v>
      </c>
      <c r="BG95" s="609">
        <f t="shared" si="131"/>
        <v>3023.2228973976266</v>
      </c>
      <c r="BH95" s="609">
        <f t="shared" si="131"/>
        <v>3035.7130303239637</v>
      </c>
      <c r="BI95" s="609">
        <f t="shared" si="131"/>
        <v>3014.0243179786057</v>
      </c>
      <c r="BJ95" s="609">
        <f t="shared" si="131"/>
        <v>2926.8512018092561</v>
      </c>
      <c r="BK95" s="609">
        <f t="shared" si="131"/>
        <v>2937.4755439529404</v>
      </c>
      <c r="BL95" s="609">
        <f t="shared" si="131"/>
        <v>2946.8559659431185</v>
      </c>
      <c r="BM95" s="609">
        <f t="shared" si="131"/>
        <v>2922.940925801041</v>
      </c>
      <c r="BN95" s="609">
        <f t="shared" si="131"/>
        <v>2867.0482974099937</v>
      </c>
      <c r="BO95" s="609">
        <f t="shared" si="131"/>
        <v>2842.8108888421489</v>
      </c>
      <c r="BP95" s="609">
        <f t="shared" si="131"/>
        <v>2848.6330821873698</v>
      </c>
      <c r="BQ95" s="609">
        <f t="shared" si="131"/>
        <v>2822.363024483162</v>
      </c>
      <c r="BR95" s="609">
        <f t="shared" si="131"/>
        <v>2734.8179212268751</v>
      </c>
      <c r="BS95" s="609">
        <f t="shared" si="131"/>
        <v>2738.7602119770586</v>
      </c>
      <c r="BT95" s="609">
        <f t="shared" si="131"/>
        <v>2741.2462044662884</v>
      </c>
      <c r="BU95" s="609">
        <f t="shared" si="131"/>
        <v>2712.4936787817674</v>
      </c>
      <c r="BV95" s="609">
        <f t="shared" ref="BV95:DA95" si="132">BV94*$F91/$F90*BV93*BV92</f>
        <v>2624.8780207160139</v>
      </c>
      <c r="BW95" s="609">
        <f t="shared" si="132"/>
        <v>2625.1347268936815</v>
      </c>
      <c r="BX95" s="609">
        <f t="shared" si="132"/>
        <v>2623.8204204931512</v>
      </c>
      <c r="BY95" s="609">
        <f t="shared" si="132"/>
        <v>2592.4481885114283</v>
      </c>
      <c r="BZ95" s="609">
        <f t="shared" si="132"/>
        <v>2504.8474265898908</v>
      </c>
      <c r="CA95" s="609">
        <f t="shared" si="132"/>
        <v>2501.1705908634431</v>
      </c>
      <c r="CB95" s="609">
        <f t="shared" si="132"/>
        <v>2495.8019359811574</v>
      </c>
      <c r="CC95" s="609">
        <f t="shared" si="132"/>
        <v>2461.6662329174205</v>
      </c>
      <c r="CD95" s="609">
        <f t="shared" si="132"/>
        <v>2400.5512294084911</v>
      </c>
      <c r="CE95" s="609">
        <f t="shared" si="132"/>
        <v>2366.0714252650851</v>
      </c>
      <c r="CF95" s="609">
        <f t="shared" si="132"/>
        <v>2356.1259374218857</v>
      </c>
      <c r="CG95" s="609">
        <f t="shared" si="132"/>
        <v>2319.0712266348651</v>
      </c>
      <c r="CH95" s="609">
        <f t="shared" si="132"/>
        <v>2231.7855590055451</v>
      </c>
      <c r="CI95" s="609">
        <f t="shared" si="132"/>
        <v>2219.4364583822135</v>
      </c>
      <c r="CJ95" s="609">
        <f t="shared" si="132"/>
        <v>2205.1342832532541</v>
      </c>
      <c r="CK95" s="609">
        <f t="shared" si="132"/>
        <v>2165.0076133810489</v>
      </c>
      <c r="CL95" s="609">
        <f t="shared" si="132"/>
        <v>2078.0289739026616</v>
      </c>
      <c r="CM95" s="609">
        <f t="shared" si="132"/>
        <v>2060.9240031194245</v>
      </c>
      <c r="CN95" s="609">
        <f t="shared" si="132"/>
        <v>2041.7251043488707</v>
      </c>
      <c r="CO95" s="609">
        <f t="shared" si="132"/>
        <v>1998.3613284731173</v>
      </c>
      <c r="CP95" s="609">
        <f t="shared" si="132"/>
        <v>1911.7998881519213</v>
      </c>
      <c r="CQ95" s="609">
        <f t="shared" si="132"/>
        <v>1889.6370326847946</v>
      </c>
      <c r="CR95" s="609">
        <f t="shared" si="132"/>
        <v>1865.2320850775225</v>
      </c>
      <c r="CS95" s="609">
        <f t="shared" si="132"/>
        <v>1818.4582897478792</v>
      </c>
      <c r="CT95" s="609">
        <f t="shared" si="132"/>
        <v>1751.6804297549438</v>
      </c>
      <c r="CU95" s="609">
        <f t="shared" si="132"/>
        <v>1704.5406013051895</v>
      </c>
      <c r="CV95" s="609">
        <f t="shared" si="132"/>
        <v>1674.3206710991105</v>
      </c>
      <c r="CW95" s="609">
        <f t="shared" si="132"/>
        <v>1623.9493215660386</v>
      </c>
      <c r="CX95" s="609">
        <f t="shared" si="132"/>
        <v>1538.5885928187326</v>
      </c>
      <c r="CY95" s="609">
        <f t="shared" si="132"/>
        <v>1505.3293797433457</v>
      </c>
      <c r="CZ95" s="609">
        <f t="shared" si="132"/>
        <v>1469.5081648654436</v>
      </c>
      <c r="DA95" s="609">
        <f t="shared" si="132"/>
        <v>1415.3560106921532</v>
      </c>
      <c r="DB95" s="609">
        <f t="shared" ref="DB95:EG95" si="133">DB94*$F91/$F90*DB93*DB92</f>
        <v>1330.7865616329698</v>
      </c>
      <c r="DC95" s="609">
        <f t="shared" si="133"/>
        <v>1291.4695406210101</v>
      </c>
      <c r="DD95" s="609">
        <f t="shared" si="133"/>
        <v>1249.4183171356833</v>
      </c>
      <c r="DE95" s="609">
        <f t="shared" si="133"/>
        <v>1191.2870108002462</v>
      </c>
      <c r="DF95" s="609">
        <f t="shared" si="133"/>
        <v>1107.649076951235</v>
      </c>
      <c r="DG95" s="609">
        <f t="shared" si="133"/>
        <v>1061.9076009244197</v>
      </c>
      <c r="DH95" s="609">
        <f t="shared" si="133"/>
        <v>1013.2509634723498</v>
      </c>
      <c r="DI95" s="609">
        <f t="shared" si="133"/>
        <v>950.9329235155891</v>
      </c>
      <c r="DJ95" s="609">
        <f t="shared" si="133"/>
        <v>878.02381954322027</v>
      </c>
      <c r="DK95" s="609">
        <f t="shared" si="133"/>
        <v>815.31795486787485</v>
      </c>
      <c r="DL95" s="609">
        <f t="shared" si="133"/>
        <v>759.34589998407978</v>
      </c>
      <c r="DM95" s="609">
        <f t="shared" si="133"/>
        <v>692.6154931331879</v>
      </c>
      <c r="DN95" s="609">
        <f t="shared" si="133"/>
        <v>611.30533297433055</v>
      </c>
      <c r="DO95" s="609">
        <f t="shared" si="133"/>
        <v>565.60489932594885</v>
      </c>
      <c r="DP95" s="609">
        <f t="shared" si="133"/>
        <v>524.52587608522049</v>
      </c>
      <c r="DQ95" s="609">
        <f t="shared" si="133"/>
        <v>475.41905383673577</v>
      </c>
      <c r="DR95" s="609">
        <f t="shared" si="133"/>
        <v>416.23959815295575</v>
      </c>
      <c r="DS95" s="609">
        <f t="shared" si="133"/>
        <v>372.1487231607158</v>
      </c>
      <c r="DT95" s="609">
        <f t="shared" si="133"/>
        <v>325.6393508345497</v>
      </c>
      <c r="DU95" s="609">
        <f t="shared" si="133"/>
        <v>273.13775027006858</v>
      </c>
      <c r="DV95" s="609">
        <f t="shared" si="133"/>
        <v>214.99293995838528</v>
      </c>
      <c r="DW95" s="609">
        <f t="shared" si="133"/>
        <v>165.30805355841233</v>
      </c>
      <c r="DX95" s="609">
        <f t="shared" si="133"/>
        <v>113.05125790968431</v>
      </c>
      <c r="DY95" s="609">
        <f t="shared" si="133"/>
        <v>56.98077565820153</v>
      </c>
      <c r="DZ95" s="609">
        <f t="shared" si="133"/>
        <v>0</v>
      </c>
      <c r="EA95" s="609">
        <f t="shared" si="133"/>
        <v>0</v>
      </c>
      <c r="EB95" s="609">
        <f t="shared" si="133"/>
        <v>0</v>
      </c>
      <c r="EC95" s="609">
        <f t="shared" si="133"/>
        <v>0</v>
      </c>
      <c r="ED95" s="609">
        <f t="shared" si="133"/>
        <v>0</v>
      </c>
      <c r="EE95" s="609">
        <f t="shared" si="133"/>
        <v>0</v>
      </c>
      <c r="EF95" s="609">
        <f t="shared" si="133"/>
        <v>0</v>
      </c>
      <c r="EG95" s="609">
        <f t="shared" si="133"/>
        <v>0</v>
      </c>
      <c r="EH95" s="609">
        <f t="shared" ref="EH95:FM95" si="134">EH94*$F91/$F90*EH93*EH92</f>
        <v>0</v>
      </c>
      <c r="EI95" s="609">
        <f t="shared" si="134"/>
        <v>0</v>
      </c>
      <c r="EJ95" s="609">
        <f t="shared" si="134"/>
        <v>0</v>
      </c>
      <c r="EK95" s="609">
        <f t="shared" si="134"/>
        <v>0</v>
      </c>
      <c r="EL95" s="609">
        <f t="shared" si="134"/>
        <v>0</v>
      </c>
      <c r="EM95" s="609">
        <f t="shared" si="134"/>
        <v>0</v>
      </c>
      <c r="EN95" s="609">
        <f t="shared" si="134"/>
        <v>0</v>
      </c>
      <c r="EO95" s="609">
        <f t="shared" si="134"/>
        <v>0</v>
      </c>
      <c r="EP95" s="609">
        <f t="shared" si="134"/>
        <v>0</v>
      </c>
      <c r="EQ95" s="609">
        <f t="shared" si="134"/>
        <v>0</v>
      </c>
      <c r="ER95" s="609">
        <f t="shared" si="134"/>
        <v>0</v>
      </c>
      <c r="ES95" s="609">
        <f t="shared" si="134"/>
        <v>0</v>
      </c>
      <c r="ET95" s="609">
        <f t="shared" si="134"/>
        <v>0</v>
      </c>
      <c r="EU95" s="609">
        <f t="shared" si="134"/>
        <v>0</v>
      </c>
      <c r="EV95" s="609">
        <f t="shared" si="134"/>
        <v>0</v>
      </c>
      <c r="EW95" s="609">
        <f t="shared" si="134"/>
        <v>0</v>
      </c>
      <c r="EX95" s="609">
        <f t="shared" si="134"/>
        <v>0</v>
      </c>
      <c r="EY95" s="609">
        <f t="shared" si="134"/>
        <v>0</v>
      </c>
      <c r="EZ95" s="609">
        <f t="shared" si="134"/>
        <v>0</v>
      </c>
      <c r="FA95" s="609">
        <f t="shared" si="134"/>
        <v>0</v>
      </c>
      <c r="FB95" s="609">
        <f t="shared" si="134"/>
        <v>0</v>
      </c>
      <c r="FC95" s="609">
        <f t="shared" si="134"/>
        <v>0</v>
      </c>
      <c r="FD95" s="609">
        <f t="shared" si="134"/>
        <v>0</v>
      </c>
      <c r="FE95" s="609">
        <f t="shared" si="134"/>
        <v>0</v>
      </c>
      <c r="FF95" s="609">
        <f t="shared" si="134"/>
        <v>0</v>
      </c>
      <c r="FG95" s="609">
        <f t="shared" si="134"/>
        <v>0</v>
      </c>
      <c r="FH95" s="609">
        <f t="shared" si="134"/>
        <v>0</v>
      </c>
      <c r="FI95" s="609">
        <f t="shared" si="134"/>
        <v>0</v>
      </c>
      <c r="FJ95" s="609">
        <f t="shared" si="134"/>
        <v>0</v>
      </c>
      <c r="FK95" s="609">
        <f t="shared" si="134"/>
        <v>0</v>
      </c>
      <c r="FL95" s="609">
        <f t="shared" si="134"/>
        <v>0</v>
      </c>
      <c r="FM95" s="609">
        <f t="shared" si="134"/>
        <v>0</v>
      </c>
      <c r="FN95" s="609">
        <f t="shared" ref="FN95:GS95" si="135">FN94*$F91/$F90*FN93*FN92</f>
        <v>0</v>
      </c>
      <c r="FO95" s="609">
        <f t="shared" si="135"/>
        <v>0</v>
      </c>
      <c r="FP95" s="609">
        <f t="shared" si="135"/>
        <v>0</v>
      </c>
      <c r="FQ95" s="609">
        <f t="shared" si="135"/>
        <v>0</v>
      </c>
      <c r="FR95" s="609">
        <f t="shared" si="135"/>
        <v>0</v>
      </c>
      <c r="FS95" s="609">
        <f t="shared" si="135"/>
        <v>0</v>
      </c>
      <c r="FT95" s="609">
        <f t="shared" si="135"/>
        <v>0</v>
      </c>
      <c r="FU95" s="609">
        <f t="shared" si="135"/>
        <v>0</v>
      </c>
      <c r="FV95" s="609">
        <f t="shared" si="135"/>
        <v>0</v>
      </c>
      <c r="FW95" s="609">
        <f t="shared" si="135"/>
        <v>0</v>
      </c>
      <c r="FX95" s="609">
        <f t="shared" si="135"/>
        <v>0</v>
      </c>
      <c r="FY95" s="609">
        <f t="shared" si="135"/>
        <v>0</v>
      </c>
      <c r="FZ95" s="609">
        <f t="shared" si="135"/>
        <v>0</v>
      </c>
      <c r="GA95" s="609">
        <f t="shared" si="135"/>
        <v>0</v>
      </c>
      <c r="GB95" s="609">
        <f t="shared" si="135"/>
        <v>0</v>
      </c>
      <c r="GC95" s="609">
        <f t="shared" si="135"/>
        <v>0</v>
      </c>
      <c r="GD95" s="609">
        <f t="shared" si="135"/>
        <v>0</v>
      </c>
      <c r="GE95" s="609">
        <f t="shared" si="135"/>
        <v>0</v>
      </c>
      <c r="GF95" s="609">
        <f t="shared" si="135"/>
        <v>0</v>
      </c>
      <c r="GG95" s="609">
        <f t="shared" si="135"/>
        <v>0</v>
      </c>
      <c r="GH95" s="609">
        <f t="shared" si="135"/>
        <v>0</v>
      </c>
      <c r="GI95" s="609">
        <f t="shared" si="135"/>
        <v>0</v>
      </c>
      <c r="GJ95" s="609">
        <f t="shared" si="135"/>
        <v>0</v>
      </c>
    </row>
    <row r="96" spans="1:192" s="605" customFormat="1" outlineLevel="2" x14ac:dyDescent="0.35">
      <c r="B96" s="604"/>
      <c r="E96" s="609" t="s">
        <v>1474</v>
      </c>
      <c r="F96" s="609"/>
      <c r="G96" s="609" t="s">
        <v>101</v>
      </c>
      <c r="H96" s="609">
        <f>SUM(J96:GJ96)</f>
        <v>-129624.3888403306</v>
      </c>
      <c r="I96" s="609"/>
      <c r="J96" s="609">
        <f t="shared" ref="J96:AO96" si="136">-1*J95</f>
        <v>0</v>
      </c>
      <c r="K96" s="609">
        <f t="shared" si="136"/>
        <v>0</v>
      </c>
      <c r="L96" s="609">
        <f t="shared" si="136"/>
        <v>0</v>
      </c>
      <c r="M96" s="609">
        <f t="shared" si="136"/>
        <v>0</v>
      </c>
      <c r="N96" s="609">
        <f t="shared" si="136"/>
        <v>0</v>
      </c>
      <c r="O96" s="609">
        <f t="shared" si="136"/>
        <v>0</v>
      </c>
      <c r="P96" s="609">
        <f t="shared" si="136"/>
        <v>0</v>
      </c>
      <c r="Q96" s="609">
        <f t="shared" si="136"/>
        <v>0</v>
      </c>
      <c r="R96" s="609">
        <f t="shared" si="136"/>
        <v>0</v>
      </c>
      <c r="S96" s="609">
        <f t="shared" si="136"/>
        <v>0</v>
      </c>
      <c r="T96" s="609">
        <f t="shared" si="136"/>
        <v>0</v>
      </c>
      <c r="U96" s="609">
        <f t="shared" si="136"/>
        <v>0</v>
      </c>
      <c r="V96" s="609">
        <f t="shared" si="136"/>
        <v>0</v>
      </c>
      <c r="W96" s="609">
        <f t="shared" si="136"/>
        <v>0</v>
      </c>
      <c r="X96" s="609">
        <f t="shared" si="136"/>
        <v>0</v>
      </c>
      <c r="Y96" s="609">
        <f t="shared" si="136"/>
        <v>0</v>
      </c>
      <c r="Z96" s="609">
        <f t="shared" si="136"/>
        <v>0</v>
      </c>
      <c r="AA96" s="609">
        <f t="shared" si="136"/>
        <v>0</v>
      </c>
      <c r="AB96" s="609">
        <f t="shared" si="136"/>
        <v>0</v>
      </c>
      <c r="AC96" s="609">
        <f t="shared" si="136"/>
        <v>0</v>
      </c>
      <c r="AD96" s="609">
        <f t="shared" si="136"/>
        <v>0</v>
      </c>
      <c r="AE96" s="609">
        <f t="shared" si="136"/>
        <v>0</v>
      </c>
      <c r="AF96" s="609">
        <f t="shared" si="136"/>
        <v>0</v>
      </c>
      <c r="AG96" s="609">
        <f t="shared" si="136"/>
        <v>0</v>
      </c>
      <c r="AH96" s="609">
        <f t="shared" si="136"/>
        <v>0</v>
      </c>
      <c r="AI96" s="609">
        <f t="shared" si="136"/>
        <v>0</v>
      </c>
      <c r="AJ96" s="609">
        <f t="shared" si="136"/>
        <v>0</v>
      </c>
      <c r="AK96" s="609">
        <f t="shared" si="136"/>
        <v>0</v>
      </c>
      <c r="AL96" s="609">
        <f t="shared" si="136"/>
        <v>0</v>
      </c>
      <c r="AM96" s="609">
        <f t="shared" si="136"/>
        <v>0</v>
      </c>
      <c r="AN96" s="609">
        <f t="shared" si="136"/>
        <v>0</v>
      </c>
      <c r="AO96" s="609">
        <f t="shared" si="136"/>
        <v>0</v>
      </c>
      <c r="AP96" s="609">
        <f t="shared" ref="AP96:BU96" si="137">-1*AP95</f>
        <v>0</v>
      </c>
      <c r="AQ96" s="609">
        <f t="shared" si="137"/>
        <v>0</v>
      </c>
      <c r="AR96" s="609">
        <f t="shared" si="137"/>
        <v>0</v>
      </c>
      <c r="AS96" s="609">
        <f t="shared" si="137"/>
        <v>0</v>
      </c>
      <c r="AT96" s="609">
        <f t="shared" si="137"/>
        <v>0</v>
      </c>
      <c r="AU96" s="609">
        <f t="shared" si="137"/>
        <v>0</v>
      </c>
      <c r="AV96" s="609">
        <f t="shared" si="137"/>
        <v>0</v>
      </c>
      <c r="AW96" s="609">
        <f t="shared" si="137"/>
        <v>0</v>
      </c>
      <c r="AX96" s="609">
        <f t="shared" si="137"/>
        <v>0</v>
      </c>
      <c r="AY96" s="609">
        <f t="shared" si="137"/>
        <v>0</v>
      </c>
      <c r="AZ96" s="609">
        <f t="shared" si="137"/>
        <v>0</v>
      </c>
      <c r="BA96" s="609">
        <f t="shared" si="137"/>
        <v>0</v>
      </c>
      <c r="BB96" s="609">
        <f t="shared" si="137"/>
        <v>0</v>
      </c>
      <c r="BC96" s="609">
        <f t="shared" si="137"/>
        <v>0</v>
      </c>
      <c r="BD96" s="609">
        <f t="shared" si="137"/>
        <v>0</v>
      </c>
      <c r="BE96" s="609">
        <f t="shared" si="137"/>
        <v>0</v>
      </c>
      <c r="BF96" s="609">
        <f t="shared" si="137"/>
        <v>-3012.3817203726462</v>
      </c>
      <c r="BG96" s="609">
        <f t="shared" si="137"/>
        <v>-3023.2228973976266</v>
      </c>
      <c r="BH96" s="609">
        <f t="shared" si="137"/>
        <v>-3035.7130303239637</v>
      </c>
      <c r="BI96" s="609">
        <f t="shared" si="137"/>
        <v>-3014.0243179786057</v>
      </c>
      <c r="BJ96" s="609">
        <f t="shared" si="137"/>
        <v>-2926.8512018092561</v>
      </c>
      <c r="BK96" s="609">
        <f t="shared" si="137"/>
        <v>-2937.4755439529404</v>
      </c>
      <c r="BL96" s="609">
        <f t="shared" si="137"/>
        <v>-2946.8559659431185</v>
      </c>
      <c r="BM96" s="609">
        <f t="shared" si="137"/>
        <v>-2922.940925801041</v>
      </c>
      <c r="BN96" s="609">
        <f t="shared" si="137"/>
        <v>-2867.0482974099937</v>
      </c>
      <c r="BO96" s="609">
        <f t="shared" si="137"/>
        <v>-2842.8108888421489</v>
      </c>
      <c r="BP96" s="609">
        <f t="shared" si="137"/>
        <v>-2848.6330821873698</v>
      </c>
      <c r="BQ96" s="609">
        <f t="shared" si="137"/>
        <v>-2822.363024483162</v>
      </c>
      <c r="BR96" s="609">
        <f t="shared" si="137"/>
        <v>-2734.8179212268751</v>
      </c>
      <c r="BS96" s="609">
        <f t="shared" si="137"/>
        <v>-2738.7602119770586</v>
      </c>
      <c r="BT96" s="609">
        <f t="shared" si="137"/>
        <v>-2741.2462044662884</v>
      </c>
      <c r="BU96" s="609">
        <f t="shared" si="137"/>
        <v>-2712.4936787817674</v>
      </c>
      <c r="BV96" s="609">
        <f t="shared" ref="BV96:DA96" si="138">-1*BV95</f>
        <v>-2624.8780207160139</v>
      </c>
      <c r="BW96" s="609">
        <f t="shared" si="138"/>
        <v>-2625.1347268936815</v>
      </c>
      <c r="BX96" s="609">
        <f t="shared" si="138"/>
        <v>-2623.8204204931512</v>
      </c>
      <c r="BY96" s="609">
        <f t="shared" si="138"/>
        <v>-2592.4481885114283</v>
      </c>
      <c r="BZ96" s="609">
        <f t="shared" si="138"/>
        <v>-2504.8474265898908</v>
      </c>
      <c r="CA96" s="609">
        <f t="shared" si="138"/>
        <v>-2501.1705908634431</v>
      </c>
      <c r="CB96" s="609">
        <f t="shared" si="138"/>
        <v>-2495.8019359811574</v>
      </c>
      <c r="CC96" s="609">
        <f t="shared" si="138"/>
        <v>-2461.6662329174205</v>
      </c>
      <c r="CD96" s="609">
        <f t="shared" si="138"/>
        <v>-2400.5512294084911</v>
      </c>
      <c r="CE96" s="609">
        <f t="shared" si="138"/>
        <v>-2366.0714252650851</v>
      </c>
      <c r="CF96" s="609">
        <f t="shared" si="138"/>
        <v>-2356.1259374218857</v>
      </c>
      <c r="CG96" s="609">
        <f t="shared" si="138"/>
        <v>-2319.0712266348651</v>
      </c>
      <c r="CH96" s="609">
        <f t="shared" si="138"/>
        <v>-2231.7855590055451</v>
      </c>
      <c r="CI96" s="609">
        <f t="shared" si="138"/>
        <v>-2219.4364583822135</v>
      </c>
      <c r="CJ96" s="609">
        <f t="shared" si="138"/>
        <v>-2205.1342832532541</v>
      </c>
      <c r="CK96" s="609">
        <f t="shared" si="138"/>
        <v>-2165.0076133810489</v>
      </c>
      <c r="CL96" s="609">
        <f t="shared" si="138"/>
        <v>-2078.0289739026616</v>
      </c>
      <c r="CM96" s="609">
        <f t="shared" si="138"/>
        <v>-2060.9240031194245</v>
      </c>
      <c r="CN96" s="609">
        <f t="shared" si="138"/>
        <v>-2041.7251043488707</v>
      </c>
      <c r="CO96" s="609">
        <f t="shared" si="138"/>
        <v>-1998.3613284731173</v>
      </c>
      <c r="CP96" s="609">
        <f t="shared" si="138"/>
        <v>-1911.7998881519213</v>
      </c>
      <c r="CQ96" s="609">
        <f t="shared" si="138"/>
        <v>-1889.6370326847946</v>
      </c>
      <c r="CR96" s="609">
        <f t="shared" si="138"/>
        <v>-1865.2320850775225</v>
      </c>
      <c r="CS96" s="609">
        <f t="shared" si="138"/>
        <v>-1818.4582897478792</v>
      </c>
      <c r="CT96" s="609">
        <f t="shared" si="138"/>
        <v>-1751.6804297549438</v>
      </c>
      <c r="CU96" s="609">
        <f t="shared" si="138"/>
        <v>-1704.5406013051895</v>
      </c>
      <c r="CV96" s="609">
        <f t="shared" si="138"/>
        <v>-1674.3206710991105</v>
      </c>
      <c r="CW96" s="609">
        <f t="shared" si="138"/>
        <v>-1623.9493215660386</v>
      </c>
      <c r="CX96" s="609">
        <f t="shared" si="138"/>
        <v>-1538.5885928187326</v>
      </c>
      <c r="CY96" s="609">
        <f t="shared" si="138"/>
        <v>-1505.3293797433457</v>
      </c>
      <c r="CZ96" s="609">
        <f t="shared" si="138"/>
        <v>-1469.5081648654436</v>
      </c>
      <c r="DA96" s="609">
        <f t="shared" si="138"/>
        <v>-1415.3560106921532</v>
      </c>
      <c r="DB96" s="609">
        <f t="shared" ref="DB96:EG96" si="139">-1*DB95</f>
        <v>-1330.7865616329698</v>
      </c>
      <c r="DC96" s="609">
        <f t="shared" si="139"/>
        <v>-1291.4695406210101</v>
      </c>
      <c r="DD96" s="609">
        <f t="shared" si="139"/>
        <v>-1249.4183171356833</v>
      </c>
      <c r="DE96" s="609">
        <f t="shared" si="139"/>
        <v>-1191.2870108002462</v>
      </c>
      <c r="DF96" s="609">
        <f t="shared" si="139"/>
        <v>-1107.649076951235</v>
      </c>
      <c r="DG96" s="609">
        <f t="shared" si="139"/>
        <v>-1061.9076009244197</v>
      </c>
      <c r="DH96" s="609">
        <f t="shared" si="139"/>
        <v>-1013.2509634723498</v>
      </c>
      <c r="DI96" s="609">
        <f t="shared" si="139"/>
        <v>-950.9329235155891</v>
      </c>
      <c r="DJ96" s="609">
        <f t="shared" si="139"/>
        <v>-878.02381954322027</v>
      </c>
      <c r="DK96" s="609">
        <f t="shared" si="139"/>
        <v>-815.31795486787485</v>
      </c>
      <c r="DL96" s="609">
        <f t="shared" si="139"/>
        <v>-759.34589998407978</v>
      </c>
      <c r="DM96" s="609">
        <f t="shared" si="139"/>
        <v>-692.6154931331879</v>
      </c>
      <c r="DN96" s="609">
        <f t="shared" si="139"/>
        <v>-611.30533297433055</v>
      </c>
      <c r="DO96" s="609">
        <f t="shared" si="139"/>
        <v>-565.60489932594885</v>
      </c>
      <c r="DP96" s="609">
        <f t="shared" si="139"/>
        <v>-524.52587608522049</v>
      </c>
      <c r="DQ96" s="609">
        <f t="shared" si="139"/>
        <v>-475.41905383673577</v>
      </c>
      <c r="DR96" s="609">
        <f t="shared" si="139"/>
        <v>-416.23959815295575</v>
      </c>
      <c r="DS96" s="609">
        <f t="shared" si="139"/>
        <v>-372.1487231607158</v>
      </c>
      <c r="DT96" s="609">
        <f t="shared" si="139"/>
        <v>-325.6393508345497</v>
      </c>
      <c r="DU96" s="609">
        <f t="shared" si="139"/>
        <v>-273.13775027006858</v>
      </c>
      <c r="DV96" s="609">
        <f t="shared" si="139"/>
        <v>-214.99293995838528</v>
      </c>
      <c r="DW96" s="609">
        <f t="shared" si="139"/>
        <v>-165.30805355841233</v>
      </c>
      <c r="DX96" s="609">
        <f t="shared" si="139"/>
        <v>-113.05125790968431</v>
      </c>
      <c r="DY96" s="609">
        <f t="shared" si="139"/>
        <v>-56.98077565820153</v>
      </c>
      <c r="DZ96" s="609">
        <f t="shared" si="139"/>
        <v>0</v>
      </c>
      <c r="EA96" s="609">
        <f t="shared" si="139"/>
        <v>0</v>
      </c>
      <c r="EB96" s="609">
        <f t="shared" si="139"/>
        <v>0</v>
      </c>
      <c r="EC96" s="609">
        <f t="shared" si="139"/>
        <v>0</v>
      </c>
      <c r="ED96" s="609">
        <f t="shared" si="139"/>
        <v>0</v>
      </c>
      <c r="EE96" s="609">
        <f t="shared" si="139"/>
        <v>0</v>
      </c>
      <c r="EF96" s="609">
        <f t="shared" si="139"/>
        <v>0</v>
      </c>
      <c r="EG96" s="609">
        <f t="shared" si="139"/>
        <v>0</v>
      </c>
      <c r="EH96" s="609">
        <f t="shared" ref="EH96:FM96" si="140">-1*EH95</f>
        <v>0</v>
      </c>
      <c r="EI96" s="609">
        <f t="shared" si="140"/>
        <v>0</v>
      </c>
      <c r="EJ96" s="609">
        <f t="shared" si="140"/>
        <v>0</v>
      </c>
      <c r="EK96" s="609">
        <f t="shared" si="140"/>
        <v>0</v>
      </c>
      <c r="EL96" s="609">
        <f t="shared" si="140"/>
        <v>0</v>
      </c>
      <c r="EM96" s="609">
        <f t="shared" si="140"/>
        <v>0</v>
      </c>
      <c r="EN96" s="609">
        <f t="shared" si="140"/>
        <v>0</v>
      </c>
      <c r="EO96" s="609">
        <f t="shared" si="140"/>
        <v>0</v>
      </c>
      <c r="EP96" s="609">
        <f t="shared" si="140"/>
        <v>0</v>
      </c>
      <c r="EQ96" s="609">
        <f t="shared" si="140"/>
        <v>0</v>
      </c>
      <c r="ER96" s="609">
        <f t="shared" si="140"/>
        <v>0</v>
      </c>
      <c r="ES96" s="609">
        <f t="shared" si="140"/>
        <v>0</v>
      </c>
      <c r="ET96" s="609">
        <f t="shared" si="140"/>
        <v>0</v>
      </c>
      <c r="EU96" s="609">
        <f t="shared" si="140"/>
        <v>0</v>
      </c>
      <c r="EV96" s="609">
        <f t="shared" si="140"/>
        <v>0</v>
      </c>
      <c r="EW96" s="609">
        <f t="shared" si="140"/>
        <v>0</v>
      </c>
      <c r="EX96" s="609">
        <f t="shared" si="140"/>
        <v>0</v>
      </c>
      <c r="EY96" s="609">
        <f t="shared" si="140"/>
        <v>0</v>
      </c>
      <c r="EZ96" s="609">
        <f t="shared" si="140"/>
        <v>0</v>
      </c>
      <c r="FA96" s="609">
        <f t="shared" si="140"/>
        <v>0</v>
      </c>
      <c r="FB96" s="609">
        <f t="shared" si="140"/>
        <v>0</v>
      </c>
      <c r="FC96" s="609">
        <f t="shared" si="140"/>
        <v>0</v>
      </c>
      <c r="FD96" s="609">
        <f t="shared" si="140"/>
        <v>0</v>
      </c>
      <c r="FE96" s="609">
        <f t="shared" si="140"/>
        <v>0</v>
      </c>
      <c r="FF96" s="609">
        <f t="shared" si="140"/>
        <v>0</v>
      </c>
      <c r="FG96" s="609">
        <f t="shared" si="140"/>
        <v>0</v>
      </c>
      <c r="FH96" s="609">
        <f t="shared" si="140"/>
        <v>0</v>
      </c>
      <c r="FI96" s="609">
        <f t="shared" si="140"/>
        <v>0</v>
      </c>
      <c r="FJ96" s="609">
        <f t="shared" si="140"/>
        <v>0</v>
      </c>
      <c r="FK96" s="609">
        <f t="shared" si="140"/>
        <v>0</v>
      </c>
      <c r="FL96" s="609">
        <f t="shared" si="140"/>
        <v>0</v>
      </c>
      <c r="FM96" s="609">
        <f t="shared" si="140"/>
        <v>0</v>
      </c>
      <c r="FN96" s="609">
        <f t="shared" ref="FN96:GS96" si="141">-1*FN95</f>
        <v>0</v>
      </c>
      <c r="FO96" s="609">
        <f t="shared" si="141"/>
        <v>0</v>
      </c>
      <c r="FP96" s="609">
        <f t="shared" si="141"/>
        <v>0</v>
      </c>
      <c r="FQ96" s="609">
        <f t="shared" si="141"/>
        <v>0</v>
      </c>
      <c r="FR96" s="609">
        <f t="shared" si="141"/>
        <v>0</v>
      </c>
      <c r="FS96" s="609">
        <f t="shared" si="141"/>
        <v>0</v>
      </c>
      <c r="FT96" s="609">
        <f t="shared" si="141"/>
        <v>0</v>
      </c>
      <c r="FU96" s="609">
        <f t="shared" si="141"/>
        <v>0</v>
      </c>
      <c r="FV96" s="609">
        <f t="shared" si="141"/>
        <v>0</v>
      </c>
      <c r="FW96" s="609">
        <f t="shared" si="141"/>
        <v>0</v>
      </c>
      <c r="FX96" s="609">
        <f t="shared" si="141"/>
        <v>0</v>
      </c>
      <c r="FY96" s="609">
        <f t="shared" si="141"/>
        <v>0</v>
      </c>
      <c r="FZ96" s="609">
        <f t="shared" si="141"/>
        <v>0</v>
      </c>
      <c r="GA96" s="609">
        <f t="shared" si="141"/>
        <v>0</v>
      </c>
      <c r="GB96" s="609">
        <f t="shared" si="141"/>
        <v>0</v>
      </c>
      <c r="GC96" s="609">
        <f t="shared" si="141"/>
        <v>0</v>
      </c>
      <c r="GD96" s="609">
        <f t="shared" si="141"/>
        <v>0</v>
      </c>
      <c r="GE96" s="609">
        <f t="shared" si="141"/>
        <v>0</v>
      </c>
      <c r="GF96" s="609">
        <f t="shared" si="141"/>
        <v>0</v>
      </c>
      <c r="GG96" s="609">
        <f t="shared" si="141"/>
        <v>0</v>
      </c>
      <c r="GH96" s="609">
        <f t="shared" si="141"/>
        <v>0</v>
      </c>
      <c r="GI96" s="609">
        <f t="shared" si="141"/>
        <v>0</v>
      </c>
      <c r="GJ96" s="609">
        <f t="shared" si="141"/>
        <v>0</v>
      </c>
    </row>
    <row r="97" spans="1:192" outlineLevel="1" x14ac:dyDescent="0.35">
      <c r="A97"/>
      <c r="B97" s="69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</row>
    <row r="98" spans="1:192" outlineLevel="1" x14ac:dyDescent="0.35">
      <c r="A98"/>
      <c r="B98" s="69" t="s">
        <v>1478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</row>
    <row r="99" spans="1:192" s="523" customFormat="1" outlineLevel="2" x14ac:dyDescent="0.35">
      <c r="B99" s="610"/>
      <c r="E99" s="618" t="str">
        <f t="shared" ref="E99:AJ99" si="142" xml:space="preserve"> E$60</f>
        <v>Senior debt service at target ratio</v>
      </c>
      <c r="F99" s="618">
        <f t="shared" si="142"/>
        <v>0</v>
      </c>
      <c r="G99" s="618" t="str">
        <f t="shared" si="142"/>
        <v>$ 000s</v>
      </c>
      <c r="H99" s="618">
        <f t="shared" si="142"/>
        <v>430862.56087759434</v>
      </c>
      <c r="I99" s="618">
        <f t="shared" si="142"/>
        <v>0</v>
      </c>
      <c r="J99" s="618">
        <f t="shared" si="142"/>
        <v>0</v>
      </c>
      <c r="K99" s="618">
        <f t="shared" si="142"/>
        <v>0</v>
      </c>
      <c r="L99" s="618">
        <f t="shared" si="142"/>
        <v>0</v>
      </c>
      <c r="M99" s="618">
        <f t="shared" si="142"/>
        <v>0</v>
      </c>
      <c r="N99" s="618">
        <f t="shared" si="142"/>
        <v>0</v>
      </c>
      <c r="O99" s="618">
        <f t="shared" si="142"/>
        <v>0</v>
      </c>
      <c r="P99" s="618">
        <f t="shared" si="142"/>
        <v>0</v>
      </c>
      <c r="Q99" s="618">
        <f t="shared" si="142"/>
        <v>0</v>
      </c>
      <c r="R99" s="618">
        <f t="shared" si="142"/>
        <v>0</v>
      </c>
      <c r="S99" s="618">
        <f t="shared" si="142"/>
        <v>0</v>
      </c>
      <c r="T99" s="618">
        <f t="shared" si="142"/>
        <v>0</v>
      </c>
      <c r="U99" s="618">
        <f t="shared" si="142"/>
        <v>0</v>
      </c>
      <c r="V99" s="618">
        <f t="shared" si="142"/>
        <v>0</v>
      </c>
      <c r="W99" s="618">
        <f t="shared" si="142"/>
        <v>0</v>
      </c>
      <c r="X99" s="618">
        <f t="shared" si="142"/>
        <v>0</v>
      </c>
      <c r="Y99" s="618">
        <f t="shared" si="142"/>
        <v>0</v>
      </c>
      <c r="Z99" s="618">
        <f t="shared" si="142"/>
        <v>0</v>
      </c>
      <c r="AA99" s="618">
        <f t="shared" si="142"/>
        <v>0</v>
      </c>
      <c r="AB99" s="618">
        <f t="shared" si="142"/>
        <v>0</v>
      </c>
      <c r="AC99" s="618">
        <f t="shared" si="142"/>
        <v>0</v>
      </c>
      <c r="AD99" s="618">
        <f t="shared" si="142"/>
        <v>0</v>
      </c>
      <c r="AE99" s="618">
        <f t="shared" si="142"/>
        <v>0</v>
      </c>
      <c r="AF99" s="618">
        <f t="shared" si="142"/>
        <v>0</v>
      </c>
      <c r="AG99" s="618">
        <f t="shared" si="142"/>
        <v>0</v>
      </c>
      <c r="AH99" s="618">
        <f t="shared" si="142"/>
        <v>0</v>
      </c>
      <c r="AI99" s="618">
        <f t="shared" si="142"/>
        <v>0</v>
      </c>
      <c r="AJ99" s="618">
        <f t="shared" si="142"/>
        <v>0</v>
      </c>
      <c r="AK99" s="618">
        <f t="shared" ref="AK99:BP99" si="143" xml:space="preserve"> AK$60</f>
        <v>0</v>
      </c>
      <c r="AL99" s="618">
        <f t="shared" si="143"/>
        <v>0</v>
      </c>
      <c r="AM99" s="618">
        <f t="shared" si="143"/>
        <v>0</v>
      </c>
      <c r="AN99" s="618">
        <f t="shared" si="143"/>
        <v>0</v>
      </c>
      <c r="AO99" s="618">
        <f t="shared" si="143"/>
        <v>0</v>
      </c>
      <c r="AP99" s="618">
        <f t="shared" si="143"/>
        <v>0</v>
      </c>
      <c r="AQ99" s="618">
        <f t="shared" si="143"/>
        <v>0</v>
      </c>
      <c r="AR99" s="618">
        <f t="shared" si="143"/>
        <v>0</v>
      </c>
      <c r="AS99" s="618">
        <f t="shared" si="143"/>
        <v>0</v>
      </c>
      <c r="AT99" s="618">
        <f t="shared" si="143"/>
        <v>0</v>
      </c>
      <c r="AU99" s="618">
        <f t="shared" si="143"/>
        <v>0</v>
      </c>
      <c r="AV99" s="618">
        <f t="shared" si="143"/>
        <v>0</v>
      </c>
      <c r="AW99" s="618">
        <f t="shared" si="143"/>
        <v>0</v>
      </c>
      <c r="AX99" s="618">
        <f t="shared" si="143"/>
        <v>0</v>
      </c>
      <c r="AY99" s="618">
        <f t="shared" si="143"/>
        <v>0</v>
      </c>
      <c r="AZ99" s="618">
        <f t="shared" si="143"/>
        <v>0</v>
      </c>
      <c r="BA99" s="618">
        <f t="shared" si="143"/>
        <v>0</v>
      </c>
      <c r="BB99" s="618">
        <f t="shared" si="143"/>
        <v>0</v>
      </c>
      <c r="BC99" s="618">
        <f t="shared" si="143"/>
        <v>0</v>
      </c>
      <c r="BD99" s="618">
        <f t="shared" si="143"/>
        <v>0</v>
      </c>
      <c r="BE99" s="618">
        <f t="shared" si="143"/>
        <v>0</v>
      </c>
      <c r="BF99" s="618">
        <f t="shared" si="143"/>
        <v>5250.4869820478352</v>
      </c>
      <c r="BG99" s="618">
        <f t="shared" si="143"/>
        <v>5051.3627934688857</v>
      </c>
      <c r="BH99" s="618">
        <f t="shared" si="143"/>
        <v>5157.4348901958856</v>
      </c>
      <c r="BI99" s="618">
        <f t="shared" si="143"/>
        <v>5179.1091566992509</v>
      </c>
      <c r="BJ99" s="618">
        <f t="shared" si="143"/>
        <v>5092.4120906857888</v>
      </c>
      <c r="BK99" s="618">
        <f t="shared" si="143"/>
        <v>5177.6468633056065</v>
      </c>
      <c r="BL99" s="618">
        <f t="shared" si="143"/>
        <v>5286.3707624507815</v>
      </c>
      <c r="BM99" s="618">
        <f t="shared" si="143"/>
        <v>5308.5868856167308</v>
      </c>
      <c r="BN99" s="618">
        <f t="shared" si="143"/>
        <v>5264.1546392848304</v>
      </c>
      <c r="BO99" s="618">
        <f t="shared" si="143"/>
        <v>5329.3041580541949</v>
      </c>
      <c r="BP99" s="618">
        <f t="shared" si="143"/>
        <v>5418.5300315120494</v>
      </c>
      <c r="BQ99" s="618">
        <f t="shared" ref="BQ99:CV99" si="144" xml:space="preserve"> BQ$60</f>
        <v>5441.3015577571477</v>
      </c>
      <c r="BR99" s="618">
        <f t="shared" si="144"/>
        <v>5350.2154527767543</v>
      </c>
      <c r="BS99" s="618">
        <f t="shared" si="144"/>
        <v>5439.7652357604511</v>
      </c>
      <c r="BT99" s="618">
        <f t="shared" si="144"/>
        <v>5553.9932822998508</v>
      </c>
      <c r="BU99" s="618">
        <f t="shared" si="144"/>
        <v>5577.3340967010772</v>
      </c>
      <c r="BV99" s="618">
        <f t="shared" si="144"/>
        <v>5483.9708390961732</v>
      </c>
      <c r="BW99" s="618">
        <f t="shared" si="144"/>
        <v>5575.7593666544635</v>
      </c>
      <c r="BX99" s="618">
        <f t="shared" si="144"/>
        <v>5692.8431143573471</v>
      </c>
      <c r="BY99" s="618">
        <f t="shared" si="144"/>
        <v>5716.7674491186035</v>
      </c>
      <c r="BZ99" s="618">
        <f t="shared" si="144"/>
        <v>5621.0701100735787</v>
      </c>
      <c r="CA99" s="618">
        <f t="shared" si="144"/>
        <v>5715.153350820824</v>
      </c>
      <c r="CB99" s="618">
        <f t="shared" si="144"/>
        <v>5835.1641922162808</v>
      </c>
      <c r="CC99" s="618">
        <f t="shared" si="144"/>
        <v>5859.6866353465693</v>
      </c>
      <c r="CD99" s="618">
        <f t="shared" si="144"/>
        <v>5810.6417490859922</v>
      </c>
      <c r="CE99" s="618">
        <f t="shared" si="144"/>
        <v>5882.5546277216317</v>
      </c>
      <c r="CF99" s="618">
        <f t="shared" si="144"/>
        <v>5981.0432970216871</v>
      </c>
      <c r="CG99" s="618">
        <f t="shared" si="144"/>
        <v>6006.1788012302331</v>
      </c>
      <c r="CH99" s="618">
        <f t="shared" si="144"/>
        <v>5905.6367843960516</v>
      </c>
      <c r="CI99" s="618">
        <f t="shared" si="144"/>
        <v>6004.482989206128</v>
      </c>
      <c r="CJ99" s="618">
        <f t="shared" si="144"/>
        <v>6130.5693794472299</v>
      </c>
      <c r="CK99" s="618">
        <f t="shared" si="144"/>
        <v>6156.3332712609881</v>
      </c>
      <c r="CL99" s="618">
        <f t="shared" si="144"/>
        <v>6053.2777040059545</v>
      </c>
      <c r="CM99" s="618">
        <f t="shared" si="144"/>
        <v>6154.5950639362809</v>
      </c>
      <c r="CN99" s="618">
        <f t="shared" si="144"/>
        <v>6283.8336139334106</v>
      </c>
      <c r="CO99" s="618">
        <f t="shared" si="144"/>
        <v>6310.2416030425129</v>
      </c>
      <c r="CP99" s="618">
        <f t="shared" si="144"/>
        <v>6204.6096466061008</v>
      </c>
      <c r="CQ99" s="618">
        <f t="shared" si="144"/>
        <v>6308.4599405346871</v>
      </c>
      <c r="CR99" s="618">
        <f t="shared" si="144"/>
        <v>6440.9294542817433</v>
      </c>
      <c r="CS99" s="618">
        <f t="shared" si="144"/>
        <v>6467.9976431185742</v>
      </c>
      <c r="CT99" s="618">
        <f t="shared" si="144"/>
        <v>6413.8612654449134</v>
      </c>
      <c r="CU99" s="618">
        <f t="shared" si="144"/>
        <v>6493.2396278848846</v>
      </c>
      <c r="CV99" s="618">
        <f t="shared" si="144"/>
        <v>6601.9526906387864</v>
      </c>
      <c r="CW99" s="618">
        <f t="shared" ref="CW99:EB99" si="145" xml:space="preserve"> CW$60</f>
        <v>6629.6975841965368</v>
      </c>
      <c r="CX99" s="618">
        <f t="shared" si="145"/>
        <v>6518.7180099655343</v>
      </c>
      <c r="CY99" s="618">
        <f t="shared" si="145"/>
        <v>6627.825725024255</v>
      </c>
      <c r="CZ99" s="618">
        <f t="shared" si="145"/>
        <v>6767.0015079047571</v>
      </c>
      <c r="DA99" s="618">
        <f t="shared" si="145"/>
        <v>6795.4400238014523</v>
      </c>
      <c r="DB99" s="618">
        <f t="shared" si="145"/>
        <v>6681.6859602146724</v>
      </c>
      <c r="DC99" s="618">
        <f t="shared" si="145"/>
        <v>6793.5213681498617</v>
      </c>
      <c r="DD99" s="618">
        <f t="shared" si="145"/>
        <v>6936.176545602375</v>
      </c>
      <c r="DE99" s="618">
        <f t="shared" si="145"/>
        <v>6965.3260243964887</v>
      </c>
      <c r="DF99" s="618">
        <f t="shared" si="145"/>
        <v>6848.7281092200392</v>
      </c>
      <c r="DG99" s="618">
        <f t="shared" si="145"/>
        <v>6963.3594023536079</v>
      </c>
      <c r="DH99" s="618">
        <f t="shared" si="145"/>
        <v>7109.5809592424321</v>
      </c>
      <c r="DI99" s="618">
        <f t="shared" si="145"/>
        <v>7139.4591750063973</v>
      </c>
      <c r="DJ99" s="618">
        <f t="shared" si="145"/>
        <v>7079.7027434784695</v>
      </c>
      <c r="DK99" s="618">
        <f t="shared" si="145"/>
        <v>7167.3216031764132</v>
      </c>
      <c r="DL99" s="618">
        <f t="shared" si="145"/>
        <v>7287.3204832234951</v>
      </c>
      <c r="DM99" s="618">
        <f t="shared" si="145"/>
        <v>7317.9456543815586</v>
      </c>
      <c r="DN99" s="618">
        <f t="shared" si="145"/>
        <v>5802.8925432256392</v>
      </c>
      <c r="DO99" s="618">
        <f t="shared" si="145"/>
        <v>5192.2370216491709</v>
      </c>
      <c r="DP99" s="618">
        <f t="shared" si="145"/>
        <v>5328.4541395239494</v>
      </c>
      <c r="DQ99" s="618">
        <f t="shared" si="145"/>
        <v>5359.8449399609644</v>
      </c>
      <c r="DR99" s="618">
        <f t="shared" si="145"/>
        <v>5234.2817382129015</v>
      </c>
      <c r="DS99" s="618">
        <f t="shared" si="145"/>
        <v>5322.0429471903999</v>
      </c>
      <c r="DT99" s="618">
        <f t="shared" si="145"/>
        <v>5461.6654930120476</v>
      </c>
      <c r="DU99" s="618">
        <f t="shared" si="145"/>
        <v>5493.8410634599886</v>
      </c>
      <c r="DV99" s="618">
        <f t="shared" si="145"/>
        <v>5365.1387816682245</v>
      </c>
      <c r="DW99" s="618">
        <f t="shared" si="145"/>
        <v>5455.0940208701586</v>
      </c>
      <c r="DX99" s="618">
        <f t="shared" si="145"/>
        <v>5598.2071303373468</v>
      </c>
      <c r="DY99" s="618">
        <f t="shared" si="145"/>
        <v>5631.1870900464855</v>
      </c>
      <c r="DZ99" s="618">
        <f t="shared" si="145"/>
        <v>0</v>
      </c>
      <c r="EA99" s="618">
        <f t="shared" si="145"/>
        <v>0</v>
      </c>
      <c r="EB99" s="618">
        <f t="shared" si="145"/>
        <v>0</v>
      </c>
      <c r="EC99" s="618">
        <f t="shared" ref="EC99:FH99" si="146" xml:space="preserve"> EC$60</f>
        <v>0</v>
      </c>
      <c r="ED99" s="618">
        <f t="shared" si="146"/>
        <v>0</v>
      </c>
      <c r="EE99" s="618">
        <f t="shared" si="146"/>
        <v>0</v>
      </c>
      <c r="EF99" s="618">
        <f t="shared" si="146"/>
        <v>0</v>
      </c>
      <c r="EG99" s="618">
        <f t="shared" si="146"/>
        <v>0</v>
      </c>
      <c r="EH99" s="618">
        <f t="shared" si="146"/>
        <v>0</v>
      </c>
      <c r="EI99" s="618">
        <f t="shared" si="146"/>
        <v>0</v>
      </c>
      <c r="EJ99" s="618">
        <f t="shared" si="146"/>
        <v>0</v>
      </c>
      <c r="EK99" s="618">
        <f t="shared" si="146"/>
        <v>0</v>
      </c>
      <c r="EL99" s="618">
        <f t="shared" si="146"/>
        <v>0</v>
      </c>
      <c r="EM99" s="618">
        <f t="shared" si="146"/>
        <v>0</v>
      </c>
      <c r="EN99" s="618">
        <f t="shared" si="146"/>
        <v>0</v>
      </c>
      <c r="EO99" s="618">
        <f t="shared" si="146"/>
        <v>0</v>
      </c>
      <c r="EP99" s="618">
        <f t="shared" si="146"/>
        <v>0</v>
      </c>
      <c r="EQ99" s="618">
        <f t="shared" si="146"/>
        <v>0</v>
      </c>
      <c r="ER99" s="618">
        <f t="shared" si="146"/>
        <v>0</v>
      </c>
      <c r="ES99" s="618">
        <f t="shared" si="146"/>
        <v>0</v>
      </c>
      <c r="ET99" s="618">
        <f t="shared" si="146"/>
        <v>0</v>
      </c>
      <c r="EU99" s="618">
        <f t="shared" si="146"/>
        <v>0</v>
      </c>
      <c r="EV99" s="618">
        <f t="shared" si="146"/>
        <v>0</v>
      </c>
      <c r="EW99" s="618">
        <f t="shared" si="146"/>
        <v>0</v>
      </c>
      <c r="EX99" s="618">
        <f t="shared" si="146"/>
        <v>0</v>
      </c>
      <c r="EY99" s="618">
        <f t="shared" si="146"/>
        <v>0</v>
      </c>
      <c r="EZ99" s="618">
        <f t="shared" si="146"/>
        <v>0</v>
      </c>
      <c r="FA99" s="618">
        <f t="shared" si="146"/>
        <v>0</v>
      </c>
      <c r="FB99" s="618">
        <f t="shared" si="146"/>
        <v>0</v>
      </c>
      <c r="FC99" s="618">
        <f t="shared" si="146"/>
        <v>0</v>
      </c>
      <c r="FD99" s="618">
        <f t="shared" si="146"/>
        <v>0</v>
      </c>
      <c r="FE99" s="618">
        <f t="shared" si="146"/>
        <v>0</v>
      </c>
      <c r="FF99" s="618">
        <f t="shared" si="146"/>
        <v>0</v>
      </c>
      <c r="FG99" s="618">
        <f t="shared" si="146"/>
        <v>0</v>
      </c>
      <c r="FH99" s="618">
        <f t="shared" si="146"/>
        <v>0</v>
      </c>
      <c r="FI99" s="618">
        <f t="shared" ref="FI99:GJ99" si="147" xml:space="preserve"> FI$60</f>
        <v>0</v>
      </c>
      <c r="FJ99" s="618">
        <f t="shared" si="147"/>
        <v>0</v>
      </c>
      <c r="FK99" s="618">
        <f t="shared" si="147"/>
        <v>0</v>
      </c>
      <c r="FL99" s="618">
        <f t="shared" si="147"/>
        <v>0</v>
      </c>
      <c r="FM99" s="618">
        <f t="shared" si="147"/>
        <v>0</v>
      </c>
      <c r="FN99" s="618">
        <f t="shared" si="147"/>
        <v>0</v>
      </c>
      <c r="FO99" s="618">
        <f t="shared" si="147"/>
        <v>0</v>
      </c>
      <c r="FP99" s="618">
        <f t="shared" si="147"/>
        <v>0</v>
      </c>
      <c r="FQ99" s="618">
        <f t="shared" si="147"/>
        <v>0</v>
      </c>
      <c r="FR99" s="618">
        <f t="shared" si="147"/>
        <v>0</v>
      </c>
      <c r="FS99" s="618">
        <f t="shared" si="147"/>
        <v>0</v>
      </c>
      <c r="FT99" s="618">
        <f t="shared" si="147"/>
        <v>0</v>
      </c>
      <c r="FU99" s="618">
        <f t="shared" si="147"/>
        <v>0</v>
      </c>
      <c r="FV99" s="618">
        <f t="shared" si="147"/>
        <v>0</v>
      </c>
      <c r="FW99" s="618">
        <f t="shared" si="147"/>
        <v>0</v>
      </c>
      <c r="FX99" s="618">
        <f t="shared" si="147"/>
        <v>0</v>
      </c>
      <c r="FY99" s="618">
        <f t="shared" si="147"/>
        <v>0</v>
      </c>
      <c r="FZ99" s="618">
        <f t="shared" si="147"/>
        <v>0</v>
      </c>
      <c r="GA99" s="618">
        <f t="shared" si="147"/>
        <v>0</v>
      </c>
      <c r="GB99" s="618">
        <f t="shared" si="147"/>
        <v>0</v>
      </c>
      <c r="GC99" s="618">
        <f t="shared" si="147"/>
        <v>0</v>
      </c>
      <c r="GD99" s="618">
        <f t="shared" si="147"/>
        <v>0</v>
      </c>
      <c r="GE99" s="618">
        <f t="shared" si="147"/>
        <v>0</v>
      </c>
      <c r="GF99" s="618">
        <f t="shared" si="147"/>
        <v>0</v>
      </c>
      <c r="GG99" s="618">
        <f t="shared" si="147"/>
        <v>0</v>
      </c>
      <c r="GH99" s="618">
        <f t="shared" si="147"/>
        <v>0</v>
      </c>
      <c r="GI99" s="618">
        <f t="shared" si="147"/>
        <v>0</v>
      </c>
      <c r="GJ99" s="618">
        <f t="shared" si="147"/>
        <v>0</v>
      </c>
    </row>
    <row r="100" spans="1:192" s="523" customFormat="1" outlineLevel="2" x14ac:dyDescent="0.35">
      <c r="B100" s="610"/>
      <c r="E100" s="618" t="str">
        <f t="shared" ref="E100:AJ100" si="148" xml:space="preserve"> E$95</f>
        <v>Senior debt repayment period interest POS</v>
      </c>
      <c r="F100" s="618">
        <f t="shared" si="148"/>
        <v>0</v>
      </c>
      <c r="G100" s="618" t="str">
        <f t="shared" si="148"/>
        <v>$ 000s</v>
      </c>
      <c r="H100" s="618">
        <f t="shared" si="148"/>
        <v>129624.3888403306</v>
      </c>
      <c r="I100" s="618">
        <f t="shared" si="148"/>
        <v>0</v>
      </c>
      <c r="J100" s="618">
        <f t="shared" si="148"/>
        <v>0</v>
      </c>
      <c r="K100" s="618">
        <f t="shared" si="148"/>
        <v>0</v>
      </c>
      <c r="L100" s="618">
        <f t="shared" si="148"/>
        <v>0</v>
      </c>
      <c r="M100" s="618">
        <f t="shared" si="148"/>
        <v>0</v>
      </c>
      <c r="N100" s="618">
        <f t="shared" si="148"/>
        <v>0</v>
      </c>
      <c r="O100" s="618">
        <f t="shared" si="148"/>
        <v>0</v>
      </c>
      <c r="P100" s="618">
        <f t="shared" si="148"/>
        <v>0</v>
      </c>
      <c r="Q100" s="618">
        <f t="shared" si="148"/>
        <v>0</v>
      </c>
      <c r="R100" s="618">
        <f t="shared" si="148"/>
        <v>0</v>
      </c>
      <c r="S100" s="618">
        <f t="shared" si="148"/>
        <v>0</v>
      </c>
      <c r="T100" s="618">
        <f t="shared" si="148"/>
        <v>0</v>
      </c>
      <c r="U100" s="618">
        <f t="shared" si="148"/>
        <v>0</v>
      </c>
      <c r="V100" s="618">
        <f t="shared" si="148"/>
        <v>0</v>
      </c>
      <c r="W100" s="618">
        <f t="shared" si="148"/>
        <v>0</v>
      </c>
      <c r="X100" s="618">
        <f t="shared" si="148"/>
        <v>0</v>
      </c>
      <c r="Y100" s="618">
        <f t="shared" si="148"/>
        <v>0</v>
      </c>
      <c r="Z100" s="618">
        <f t="shared" si="148"/>
        <v>0</v>
      </c>
      <c r="AA100" s="618">
        <f t="shared" si="148"/>
        <v>0</v>
      </c>
      <c r="AB100" s="618">
        <f t="shared" si="148"/>
        <v>0</v>
      </c>
      <c r="AC100" s="618">
        <f t="shared" si="148"/>
        <v>0</v>
      </c>
      <c r="AD100" s="618">
        <f t="shared" si="148"/>
        <v>0</v>
      </c>
      <c r="AE100" s="618">
        <f t="shared" si="148"/>
        <v>0</v>
      </c>
      <c r="AF100" s="618">
        <f t="shared" si="148"/>
        <v>0</v>
      </c>
      <c r="AG100" s="618">
        <f t="shared" si="148"/>
        <v>0</v>
      </c>
      <c r="AH100" s="618">
        <f t="shared" si="148"/>
        <v>0</v>
      </c>
      <c r="AI100" s="618">
        <f t="shared" si="148"/>
        <v>0</v>
      </c>
      <c r="AJ100" s="618">
        <f t="shared" si="148"/>
        <v>0</v>
      </c>
      <c r="AK100" s="618">
        <f t="shared" ref="AK100:BP100" si="149" xml:space="preserve"> AK$95</f>
        <v>0</v>
      </c>
      <c r="AL100" s="618">
        <f t="shared" si="149"/>
        <v>0</v>
      </c>
      <c r="AM100" s="618">
        <f t="shared" si="149"/>
        <v>0</v>
      </c>
      <c r="AN100" s="618">
        <f t="shared" si="149"/>
        <v>0</v>
      </c>
      <c r="AO100" s="618">
        <f t="shared" si="149"/>
        <v>0</v>
      </c>
      <c r="AP100" s="618">
        <f t="shared" si="149"/>
        <v>0</v>
      </c>
      <c r="AQ100" s="618">
        <f t="shared" si="149"/>
        <v>0</v>
      </c>
      <c r="AR100" s="618">
        <f t="shared" si="149"/>
        <v>0</v>
      </c>
      <c r="AS100" s="618">
        <f t="shared" si="149"/>
        <v>0</v>
      </c>
      <c r="AT100" s="618">
        <f t="shared" si="149"/>
        <v>0</v>
      </c>
      <c r="AU100" s="618">
        <f t="shared" si="149"/>
        <v>0</v>
      </c>
      <c r="AV100" s="618">
        <f t="shared" si="149"/>
        <v>0</v>
      </c>
      <c r="AW100" s="618">
        <f t="shared" si="149"/>
        <v>0</v>
      </c>
      <c r="AX100" s="618">
        <f t="shared" si="149"/>
        <v>0</v>
      </c>
      <c r="AY100" s="618">
        <f t="shared" si="149"/>
        <v>0</v>
      </c>
      <c r="AZ100" s="618">
        <f t="shared" si="149"/>
        <v>0</v>
      </c>
      <c r="BA100" s="618">
        <f t="shared" si="149"/>
        <v>0</v>
      </c>
      <c r="BB100" s="618">
        <f t="shared" si="149"/>
        <v>0</v>
      </c>
      <c r="BC100" s="618">
        <f t="shared" si="149"/>
        <v>0</v>
      </c>
      <c r="BD100" s="618">
        <f t="shared" si="149"/>
        <v>0</v>
      </c>
      <c r="BE100" s="618">
        <f t="shared" si="149"/>
        <v>0</v>
      </c>
      <c r="BF100" s="618">
        <f t="shared" si="149"/>
        <v>3012.3817203726462</v>
      </c>
      <c r="BG100" s="618">
        <f t="shared" si="149"/>
        <v>3023.2228973976266</v>
      </c>
      <c r="BH100" s="618">
        <f t="shared" si="149"/>
        <v>3035.7130303239637</v>
      </c>
      <c r="BI100" s="618">
        <f t="shared" si="149"/>
        <v>3014.0243179786057</v>
      </c>
      <c r="BJ100" s="618">
        <f t="shared" si="149"/>
        <v>2926.8512018092561</v>
      </c>
      <c r="BK100" s="618">
        <f t="shared" si="149"/>
        <v>2937.4755439529404</v>
      </c>
      <c r="BL100" s="618">
        <f t="shared" si="149"/>
        <v>2946.8559659431185</v>
      </c>
      <c r="BM100" s="618">
        <f t="shared" si="149"/>
        <v>2922.940925801041</v>
      </c>
      <c r="BN100" s="618">
        <f t="shared" si="149"/>
        <v>2867.0482974099937</v>
      </c>
      <c r="BO100" s="618">
        <f t="shared" si="149"/>
        <v>2842.8108888421489</v>
      </c>
      <c r="BP100" s="618">
        <f t="shared" si="149"/>
        <v>2848.6330821873698</v>
      </c>
      <c r="BQ100" s="618">
        <f t="shared" ref="BQ100:CV100" si="150" xml:space="preserve"> BQ$95</f>
        <v>2822.363024483162</v>
      </c>
      <c r="BR100" s="618">
        <f t="shared" si="150"/>
        <v>2734.8179212268751</v>
      </c>
      <c r="BS100" s="618">
        <f t="shared" si="150"/>
        <v>2738.7602119770586</v>
      </c>
      <c r="BT100" s="618">
        <f t="shared" si="150"/>
        <v>2741.2462044662884</v>
      </c>
      <c r="BU100" s="618">
        <f t="shared" si="150"/>
        <v>2712.4936787817674</v>
      </c>
      <c r="BV100" s="618">
        <f t="shared" si="150"/>
        <v>2624.8780207160139</v>
      </c>
      <c r="BW100" s="618">
        <f t="shared" si="150"/>
        <v>2625.1347268936815</v>
      </c>
      <c r="BX100" s="618">
        <f t="shared" si="150"/>
        <v>2623.8204204931512</v>
      </c>
      <c r="BY100" s="618">
        <f t="shared" si="150"/>
        <v>2592.4481885114283</v>
      </c>
      <c r="BZ100" s="618">
        <f t="shared" si="150"/>
        <v>2504.8474265898908</v>
      </c>
      <c r="CA100" s="618">
        <f t="shared" si="150"/>
        <v>2501.1705908634431</v>
      </c>
      <c r="CB100" s="618">
        <f t="shared" si="150"/>
        <v>2495.8019359811574</v>
      </c>
      <c r="CC100" s="618">
        <f t="shared" si="150"/>
        <v>2461.6662329174205</v>
      </c>
      <c r="CD100" s="618">
        <f t="shared" si="150"/>
        <v>2400.5512294084911</v>
      </c>
      <c r="CE100" s="618">
        <f t="shared" si="150"/>
        <v>2366.0714252650851</v>
      </c>
      <c r="CF100" s="618">
        <f t="shared" si="150"/>
        <v>2356.1259374218857</v>
      </c>
      <c r="CG100" s="618">
        <f t="shared" si="150"/>
        <v>2319.0712266348651</v>
      </c>
      <c r="CH100" s="618">
        <f t="shared" si="150"/>
        <v>2231.7855590055451</v>
      </c>
      <c r="CI100" s="618">
        <f t="shared" si="150"/>
        <v>2219.4364583822135</v>
      </c>
      <c r="CJ100" s="618">
        <f t="shared" si="150"/>
        <v>2205.1342832532541</v>
      </c>
      <c r="CK100" s="618">
        <f t="shared" si="150"/>
        <v>2165.0076133810489</v>
      </c>
      <c r="CL100" s="618">
        <f t="shared" si="150"/>
        <v>2078.0289739026616</v>
      </c>
      <c r="CM100" s="618">
        <f t="shared" si="150"/>
        <v>2060.9240031194245</v>
      </c>
      <c r="CN100" s="618">
        <f t="shared" si="150"/>
        <v>2041.7251043488707</v>
      </c>
      <c r="CO100" s="618">
        <f t="shared" si="150"/>
        <v>1998.3613284731173</v>
      </c>
      <c r="CP100" s="618">
        <f t="shared" si="150"/>
        <v>1911.7998881519213</v>
      </c>
      <c r="CQ100" s="618">
        <f t="shared" si="150"/>
        <v>1889.6370326847946</v>
      </c>
      <c r="CR100" s="618">
        <f t="shared" si="150"/>
        <v>1865.2320850775225</v>
      </c>
      <c r="CS100" s="618">
        <f t="shared" si="150"/>
        <v>1818.4582897478792</v>
      </c>
      <c r="CT100" s="618">
        <f t="shared" si="150"/>
        <v>1751.6804297549438</v>
      </c>
      <c r="CU100" s="618">
        <f t="shared" si="150"/>
        <v>1704.5406013051895</v>
      </c>
      <c r="CV100" s="618">
        <f t="shared" si="150"/>
        <v>1674.3206710991105</v>
      </c>
      <c r="CW100" s="618">
        <f t="shared" ref="CW100:EB100" si="151" xml:space="preserve"> CW$95</f>
        <v>1623.9493215660386</v>
      </c>
      <c r="CX100" s="618">
        <f t="shared" si="151"/>
        <v>1538.5885928187326</v>
      </c>
      <c r="CY100" s="618">
        <f t="shared" si="151"/>
        <v>1505.3293797433457</v>
      </c>
      <c r="CZ100" s="618">
        <f t="shared" si="151"/>
        <v>1469.5081648654436</v>
      </c>
      <c r="DA100" s="618">
        <f t="shared" si="151"/>
        <v>1415.3560106921532</v>
      </c>
      <c r="DB100" s="618">
        <f t="shared" si="151"/>
        <v>1330.7865616329698</v>
      </c>
      <c r="DC100" s="618">
        <f t="shared" si="151"/>
        <v>1291.4695406210101</v>
      </c>
      <c r="DD100" s="618">
        <f t="shared" si="151"/>
        <v>1249.4183171356833</v>
      </c>
      <c r="DE100" s="618">
        <f t="shared" si="151"/>
        <v>1191.2870108002462</v>
      </c>
      <c r="DF100" s="618">
        <f t="shared" si="151"/>
        <v>1107.649076951235</v>
      </c>
      <c r="DG100" s="618">
        <f t="shared" si="151"/>
        <v>1061.9076009244197</v>
      </c>
      <c r="DH100" s="618">
        <f t="shared" si="151"/>
        <v>1013.2509634723498</v>
      </c>
      <c r="DI100" s="618">
        <f t="shared" si="151"/>
        <v>950.9329235155891</v>
      </c>
      <c r="DJ100" s="618">
        <f t="shared" si="151"/>
        <v>878.02381954322027</v>
      </c>
      <c r="DK100" s="618">
        <f t="shared" si="151"/>
        <v>815.31795486787485</v>
      </c>
      <c r="DL100" s="618">
        <f t="shared" si="151"/>
        <v>759.34589998407978</v>
      </c>
      <c r="DM100" s="618">
        <f t="shared" si="151"/>
        <v>692.6154931331879</v>
      </c>
      <c r="DN100" s="618">
        <f t="shared" si="151"/>
        <v>611.30533297433055</v>
      </c>
      <c r="DO100" s="618">
        <f t="shared" si="151"/>
        <v>565.60489932594885</v>
      </c>
      <c r="DP100" s="618">
        <f t="shared" si="151"/>
        <v>524.52587608522049</v>
      </c>
      <c r="DQ100" s="618">
        <f t="shared" si="151"/>
        <v>475.41905383673577</v>
      </c>
      <c r="DR100" s="618">
        <f t="shared" si="151"/>
        <v>416.23959815295575</v>
      </c>
      <c r="DS100" s="618">
        <f t="shared" si="151"/>
        <v>372.1487231607158</v>
      </c>
      <c r="DT100" s="618">
        <f t="shared" si="151"/>
        <v>325.6393508345497</v>
      </c>
      <c r="DU100" s="618">
        <f t="shared" si="151"/>
        <v>273.13775027006858</v>
      </c>
      <c r="DV100" s="618">
        <f t="shared" si="151"/>
        <v>214.99293995838528</v>
      </c>
      <c r="DW100" s="618">
        <f t="shared" si="151"/>
        <v>165.30805355841233</v>
      </c>
      <c r="DX100" s="618">
        <f t="shared" si="151"/>
        <v>113.05125790968431</v>
      </c>
      <c r="DY100" s="618">
        <f t="shared" si="151"/>
        <v>56.98077565820153</v>
      </c>
      <c r="DZ100" s="618">
        <f t="shared" si="151"/>
        <v>0</v>
      </c>
      <c r="EA100" s="618">
        <f t="shared" si="151"/>
        <v>0</v>
      </c>
      <c r="EB100" s="618">
        <f t="shared" si="151"/>
        <v>0</v>
      </c>
      <c r="EC100" s="618">
        <f t="shared" ref="EC100:FH100" si="152" xml:space="preserve"> EC$95</f>
        <v>0</v>
      </c>
      <c r="ED100" s="618">
        <f t="shared" si="152"/>
        <v>0</v>
      </c>
      <c r="EE100" s="618">
        <f t="shared" si="152"/>
        <v>0</v>
      </c>
      <c r="EF100" s="618">
        <f t="shared" si="152"/>
        <v>0</v>
      </c>
      <c r="EG100" s="618">
        <f t="shared" si="152"/>
        <v>0</v>
      </c>
      <c r="EH100" s="618">
        <f t="shared" si="152"/>
        <v>0</v>
      </c>
      <c r="EI100" s="618">
        <f t="shared" si="152"/>
        <v>0</v>
      </c>
      <c r="EJ100" s="618">
        <f t="shared" si="152"/>
        <v>0</v>
      </c>
      <c r="EK100" s="618">
        <f t="shared" si="152"/>
        <v>0</v>
      </c>
      <c r="EL100" s="618">
        <f t="shared" si="152"/>
        <v>0</v>
      </c>
      <c r="EM100" s="618">
        <f t="shared" si="152"/>
        <v>0</v>
      </c>
      <c r="EN100" s="618">
        <f t="shared" si="152"/>
        <v>0</v>
      </c>
      <c r="EO100" s="618">
        <f t="shared" si="152"/>
        <v>0</v>
      </c>
      <c r="EP100" s="618">
        <f t="shared" si="152"/>
        <v>0</v>
      </c>
      <c r="EQ100" s="618">
        <f t="shared" si="152"/>
        <v>0</v>
      </c>
      <c r="ER100" s="618">
        <f t="shared" si="152"/>
        <v>0</v>
      </c>
      <c r="ES100" s="618">
        <f t="shared" si="152"/>
        <v>0</v>
      </c>
      <c r="ET100" s="618">
        <f t="shared" si="152"/>
        <v>0</v>
      </c>
      <c r="EU100" s="618">
        <f t="shared" si="152"/>
        <v>0</v>
      </c>
      <c r="EV100" s="618">
        <f t="shared" si="152"/>
        <v>0</v>
      </c>
      <c r="EW100" s="618">
        <f t="shared" si="152"/>
        <v>0</v>
      </c>
      <c r="EX100" s="618">
        <f t="shared" si="152"/>
        <v>0</v>
      </c>
      <c r="EY100" s="618">
        <f t="shared" si="152"/>
        <v>0</v>
      </c>
      <c r="EZ100" s="618">
        <f t="shared" si="152"/>
        <v>0</v>
      </c>
      <c r="FA100" s="618">
        <f t="shared" si="152"/>
        <v>0</v>
      </c>
      <c r="FB100" s="618">
        <f t="shared" si="152"/>
        <v>0</v>
      </c>
      <c r="FC100" s="618">
        <f t="shared" si="152"/>
        <v>0</v>
      </c>
      <c r="FD100" s="618">
        <f t="shared" si="152"/>
        <v>0</v>
      </c>
      <c r="FE100" s="618">
        <f t="shared" si="152"/>
        <v>0</v>
      </c>
      <c r="FF100" s="618">
        <f t="shared" si="152"/>
        <v>0</v>
      </c>
      <c r="FG100" s="618">
        <f t="shared" si="152"/>
        <v>0</v>
      </c>
      <c r="FH100" s="618">
        <f t="shared" si="152"/>
        <v>0</v>
      </c>
      <c r="FI100" s="618">
        <f t="shared" ref="FI100:GJ100" si="153" xml:space="preserve"> FI$95</f>
        <v>0</v>
      </c>
      <c r="FJ100" s="618">
        <f t="shared" si="153"/>
        <v>0</v>
      </c>
      <c r="FK100" s="618">
        <f t="shared" si="153"/>
        <v>0</v>
      </c>
      <c r="FL100" s="618">
        <f t="shared" si="153"/>
        <v>0</v>
      </c>
      <c r="FM100" s="618">
        <f t="shared" si="153"/>
        <v>0</v>
      </c>
      <c r="FN100" s="618">
        <f t="shared" si="153"/>
        <v>0</v>
      </c>
      <c r="FO100" s="618">
        <f t="shared" si="153"/>
        <v>0</v>
      </c>
      <c r="FP100" s="618">
        <f t="shared" si="153"/>
        <v>0</v>
      </c>
      <c r="FQ100" s="618">
        <f t="shared" si="153"/>
        <v>0</v>
      </c>
      <c r="FR100" s="618">
        <f t="shared" si="153"/>
        <v>0</v>
      </c>
      <c r="FS100" s="618">
        <f t="shared" si="153"/>
        <v>0</v>
      </c>
      <c r="FT100" s="618">
        <f t="shared" si="153"/>
        <v>0</v>
      </c>
      <c r="FU100" s="618">
        <f t="shared" si="153"/>
        <v>0</v>
      </c>
      <c r="FV100" s="618">
        <f t="shared" si="153"/>
        <v>0</v>
      </c>
      <c r="FW100" s="618">
        <f t="shared" si="153"/>
        <v>0</v>
      </c>
      <c r="FX100" s="618">
        <f t="shared" si="153"/>
        <v>0</v>
      </c>
      <c r="FY100" s="618">
        <f t="shared" si="153"/>
        <v>0</v>
      </c>
      <c r="FZ100" s="618">
        <f t="shared" si="153"/>
        <v>0</v>
      </c>
      <c r="GA100" s="618">
        <f t="shared" si="153"/>
        <v>0</v>
      </c>
      <c r="GB100" s="618">
        <f t="shared" si="153"/>
        <v>0</v>
      </c>
      <c r="GC100" s="618">
        <f t="shared" si="153"/>
        <v>0</v>
      </c>
      <c r="GD100" s="618">
        <f t="shared" si="153"/>
        <v>0</v>
      </c>
      <c r="GE100" s="618">
        <f t="shared" si="153"/>
        <v>0</v>
      </c>
      <c r="GF100" s="618">
        <f t="shared" si="153"/>
        <v>0</v>
      </c>
      <c r="GG100" s="618">
        <f t="shared" si="153"/>
        <v>0</v>
      </c>
      <c r="GH100" s="618">
        <f t="shared" si="153"/>
        <v>0</v>
      </c>
      <c r="GI100" s="618">
        <f t="shared" si="153"/>
        <v>0</v>
      </c>
      <c r="GJ100" s="618">
        <f t="shared" si="153"/>
        <v>0</v>
      </c>
    </row>
    <row r="101" spans="1:192" s="605" customFormat="1" outlineLevel="2" x14ac:dyDescent="0.35">
      <c r="B101" s="604"/>
      <c r="E101" s="609" t="s">
        <v>1479</v>
      </c>
      <c r="F101" s="609"/>
      <c r="G101" s="609" t="s">
        <v>101</v>
      </c>
      <c r="H101" s="609">
        <f>SUM(J101:GJ101)</f>
        <v>301238.17203726375</v>
      </c>
      <c r="I101" s="609"/>
      <c r="J101" s="609">
        <f t="shared" ref="J101:AO101" si="154">J99-J100</f>
        <v>0</v>
      </c>
      <c r="K101" s="609">
        <f t="shared" si="154"/>
        <v>0</v>
      </c>
      <c r="L101" s="609">
        <f t="shared" si="154"/>
        <v>0</v>
      </c>
      <c r="M101" s="609">
        <f t="shared" si="154"/>
        <v>0</v>
      </c>
      <c r="N101" s="609">
        <f t="shared" si="154"/>
        <v>0</v>
      </c>
      <c r="O101" s="609">
        <f t="shared" si="154"/>
        <v>0</v>
      </c>
      <c r="P101" s="609">
        <f t="shared" si="154"/>
        <v>0</v>
      </c>
      <c r="Q101" s="609">
        <f t="shared" si="154"/>
        <v>0</v>
      </c>
      <c r="R101" s="609">
        <f t="shared" si="154"/>
        <v>0</v>
      </c>
      <c r="S101" s="609">
        <f t="shared" si="154"/>
        <v>0</v>
      </c>
      <c r="T101" s="609">
        <f t="shared" si="154"/>
        <v>0</v>
      </c>
      <c r="U101" s="609">
        <f t="shared" si="154"/>
        <v>0</v>
      </c>
      <c r="V101" s="609">
        <f t="shared" si="154"/>
        <v>0</v>
      </c>
      <c r="W101" s="609">
        <f t="shared" si="154"/>
        <v>0</v>
      </c>
      <c r="X101" s="609">
        <f t="shared" si="154"/>
        <v>0</v>
      </c>
      <c r="Y101" s="609">
        <f t="shared" si="154"/>
        <v>0</v>
      </c>
      <c r="Z101" s="609">
        <f t="shared" si="154"/>
        <v>0</v>
      </c>
      <c r="AA101" s="609">
        <f t="shared" si="154"/>
        <v>0</v>
      </c>
      <c r="AB101" s="609">
        <f t="shared" si="154"/>
        <v>0</v>
      </c>
      <c r="AC101" s="609">
        <f t="shared" si="154"/>
        <v>0</v>
      </c>
      <c r="AD101" s="609">
        <f t="shared" si="154"/>
        <v>0</v>
      </c>
      <c r="AE101" s="609">
        <f t="shared" si="154"/>
        <v>0</v>
      </c>
      <c r="AF101" s="609">
        <f t="shared" si="154"/>
        <v>0</v>
      </c>
      <c r="AG101" s="609">
        <f t="shared" si="154"/>
        <v>0</v>
      </c>
      <c r="AH101" s="609">
        <f t="shared" si="154"/>
        <v>0</v>
      </c>
      <c r="AI101" s="609">
        <f t="shared" si="154"/>
        <v>0</v>
      </c>
      <c r="AJ101" s="609">
        <f t="shared" si="154"/>
        <v>0</v>
      </c>
      <c r="AK101" s="609">
        <f t="shared" si="154"/>
        <v>0</v>
      </c>
      <c r="AL101" s="609">
        <f t="shared" si="154"/>
        <v>0</v>
      </c>
      <c r="AM101" s="609">
        <f t="shared" si="154"/>
        <v>0</v>
      </c>
      <c r="AN101" s="609">
        <f t="shared" si="154"/>
        <v>0</v>
      </c>
      <c r="AO101" s="609">
        <f t="shared" si="154"/>
        <v>0</v>
      </c>
      <c r="AP101" s="609">
        <f t="shared" ref="AP101:BU101" si="155">AP99-AP100</f>
        <v>0</v>
      </c>
      <c r="AQ101" s="609">
        <f t="shared" si="155"/>
        <v>0</v>
      </c>
      <c r="AR101" s="609">
        <f t="shared" si="155"/>
        <v>0</v>
      </c>
      <c r="AS101" s="609">
        <f t="shared" si="155"/>
        <v>0</v>
      </c>
      <c r="AT101" s="609">
        <f t="shared" si="155"/>
        <v>0</v>
      </c>
      <c r="AU101" s="609">
        <f t="shared" si="155"/>
        <v>0</v>
      </c>
      <c r="AV101" s="609">
        <f t="shared" si="155"/>
        <v>0</v>
      </c>
      <c r="AW101" s="609">
        <f t="shared" si="155"/>
        <v>0</v>
      </c>
      <c r="AX101" s="609">
        <f t="shared" si="155"/>
        <v>0</v>
      </c>
      <c r="AY101" s="609">
        <f t="shared" si="155"/>
        <v>0</v>
      </c>
      <c r="AZ101" s="609">
        <f t="shared" si="155"/>
        <v>0</v>
      </c>
      <c r="BA101" s="609">
        <f t="shared" si="155"/>
        <v>0</v>
      </c>
      <c r="BB101" s="609">
        <f t="shared" si="155"/>
        <v>0</v>
      </c>
      <c r="BC101" s="609">
        <f t="shared" si="155"/>
        <v>0</v>
      </c>
      <c r="BD101" s="609">
        <f t="shared" si="155"/>
        <v>0</v>
      </c>
      <c r="BE101" s="609">
        <f t="shared" si="155"/>
        <v>0</v>
      </c>
      <c r="BF101" s="609">
        <f t="shared" si="155"/>
        <v>2238.105261675189</v>
      </c>
      <c r="BG101" s="609">
        <f t="shared" si="155"/>
        <v>2028.139896071259</v>
      </c>
      <c r="BH101" s="609">
        <f t="shared" si="155"/>
        <v>2121.7218598719219</v>
      </c>
      <c r="BI101" s="609">
        <f t="shared" si="155"/>
        <v>2165.0848387206452</v>
      </c>
      <c r="BJ101" s="609">
        <f t="shared" si="155"/>
        <v>2165.5608888765328</v>
      </c>
      <c r="BK101" s="609">
        <f t="shared" si="155"/>
        <v>2240.1713193526662</v>
      </c>
      <c r="BL101" s="609">
        <f t="shared" si="155"/>
        <v>2339.514796507663</v>
      </c>
      <c r="BM101" s="609">
        <f t="shared" si="155"/>
        <v>2385.6459598156898</v>
      </c>
      <c r="BN101" s="609">
        <f t="shared" si="155"/>
        <v>2397.1063418748367</v>
      </c>
      <c r="BO101" s="609">
        <f t="shared" si="155"/>
        <v>2486.493269212046</v>
      </c>
      <c r="BP101" s="609">
        <f t="shared" si="155"/>
        <v>2569.8969493246796</v>
      </c>
      <c r="BQ101" s="609">
        <f t="shared" si="155"/>
        <v>2618.9385332739857</v>
      </c>
      <c r="BR101" s="609">
        <f t="shared" si="155"/>
        <v>2615.3975315498792</v>
      </c>
      <c r="BS101" s="609">
        <f t="shared" si="155"/>
        <v>2701.0050237833925</v>
      </c>
      <c r="BT101" s="609">
        <f t="shared" si="155"/>
        <v>2812.7470778335623</v>
      </c>
      <c r="BU101" s="609">
        <f t="shared" si="155"/>
        <v>2864.8404179193099</v>
      </c>
      <c r="BV101" s="609">
        <f t="shared" ref="BV101:DA101" si="156">BV99-BV100</f>
        <v>2859.0928183801593</v>
      </c>
      <c r="BW101" s="609">
        <f t="shared" si="156"/>
        <v>2950.624639760782</v>
      </c>
      <c r="BX101" s="609">
        <f t="shared" si="156"/>
        <v>3069.0226938641958</v>
      </c>
      <c r="BY101" s="609">
        <f t="shared" si="156"/>
        <v>3124.3192606071752</v>
      </c>
      <c r="BZ101" s="609">
        <f t="shared" si="156"/>
        <v>3116.2226834836879</v>
      </c>
      <c r="CA101" s="609">
        <f t="shared" si="156"/>
        <v>3213.9827599573809</v>
      </c>
      <c r="CB101" s="609">
        <f t="shared" si="156"/>
        <v>3339.3622562351234</v>
      </c>
      <c r="CC101" s="609">
        <f t="shared" si="156"/>
        <v>3398.0204024291488</v>
      </c>
      <c r="CD101" s="609">
        <f t="shared" si="156"/>
        <v>3410.0905196775011</v>
      </c>
      <c r="CE101" s="609">
        <f t="shared" si="156"/>
        <v>3516.4832024565467</v>
      </c>
      <c r="CF101" s="609">
        <f t="shared" si="156"/>
        <v>3624.9173595998013</v>
      </c>
      <c r="CG101" s="609">
        <f t="shared" si="156"/>
        <v>3687.1075745953681</v>
      </c>
      <c r="CH101" s="609">
        <f t="shared" si="156"/>
        <v>3673.8512253905064</v>
      </c>
      <c r="CI101" s="609">
        <f t="shared" si="156"/>
        <v>3785.0465308239145</v>
      </c>
      <c r="CJ101" s="609">
        <f t="shared" si="156"/>
        <v>3925.4350961939758</v>
      </c>
      <c r="CK101" s="609">
        <f t="shared" si="156"/>
        <v>3991.3256578799392</v>
      </c>
      <c r="CL101" s="609">
        <f t="shared" si="156"/>
        <v>3975.2487301032929</v>
      </c>
      <c r="CM101" s="609">
        <f t="shared" si="156"/>
        <v>4093.6710608168564</v>
      </c>
      <c r="CN101" s="609">
        <f t="shared" si="156"/>
        <v>4242.1085095845401</v>
      </c>
      <c r="CO101" s="609">
        <f t="shared" si="156"/>
        <v>4311.8802745693956</v>
      </c>
      <c r="CP101" s="609">
        <f t="shared" si="156"/>
        <v>4292.8097584541792</v>
      </c>
      <c r="CQ101" s="609">
        <f t="shared" si="156"/>
        <v>4418.8229078498925</v>
      </c>
      <c r="CR101" s="609">
        <f t="shared" si="156"/>
        <v>4575.6973692042211</v>
      </c>
      <c r="CS101" s="609">
        <f t="shared" si="156"/>
        <v>4649.5393533706947</v>
      </c>
      <c r="CT101" s="609">
        <f t="shared" si="156"/>
        <v>4662.1808356899692</v>
      </c>
      <c r="CU101" s="609">
        <f t="shared" si="156"/>
        <v>4788.6990265796949</v>
      </c>
      <c r="CV101" s="609">
        <f t="shared" si="156"/>
        <v>4927.6320195396756</v>
      </c>
      <c r="CW101" s="609">
        <f t="shared" si="156"/>
        <v>5005.7482626304982</v>
      </c>
      <c r="CX101" s="609">
        <f t="shared" si="156"/>
        <v>4980.1294171468016</v>
      </c>
      <c r="CY101" s="609">
        <f t="shared" si="156"/>
        <v>5122.4963452809097</v>
      </c>
      <c r="CZ101" s="609">
        <f t="shared" si="156"/>
        <v>5297.4933430393139</v>
      </c>
      <c r="DA101" s="609">
        <f t="shared" si="156"/>
        <v>5380.0840131092991</v>
      </c>
      <c r="DB101" s="609">
        <f t="shared" ref="DB101:EG101" si="157">DB99-DB100</f>
        <v>5350.8993985817024</v>
      </c>
      <c r="DC101" s="609">
        <f t="shared" si="157"/>
        <v>5502.0518275288514</v>
      </c>
      <c r="DD101" s="609">
        <f t="shared" si="157"/>
        <v>5686.7582284666914</v>
      </c>
      <c r="DE101" s="609">
        <f t="shared" si="157"/>
        <v>5774.0390135962425</v>
      </c>
      <c r="DF101" s="609">
        <f t="shared" si="157"/>
        <v>5741.0790322688044</v>
      </c>
      <c r="DG101" s="609">
        <f t="shared" si="157"/>
        <v>5901.451801429188</v>
      </c>
      <c r="DH101" s="609">
        <f t="shared" si="157"/>
        <v>6096.329995770082</v>
      </c>
      <c r="DI101" s="609">
        <f t="shared" si="157"/>
        <v>6188.5262514908081</v>
      </c>
      <c r="DJ101" s="609">
        <f t="shared" si="157"/>
        <v>6201.6789239352493</v>
      </c>
      <c r="DK101" s="609">
        <f t="shared" si="157"/>
        <v>6352.0036483085387</v>
      </c>
      <c r="DL101" s="609">
        <f t="shared" si="157"/>
        <v>6527.9745832394156</v>
      </c>
      <c r="DM101" s="609">
        <f t="shared" si="157"/>
        <v>6625.330161248371</v>
      </c>
      <c r="DN101" s="609">
        <f t="shared" si="157"/>
        <v>5191.5872102513085</v>
      </c>
      <c r="DO101" s="609">
        <f t="shared" si="157"/>
        <v>4626.6321223232217</v>
      </c>
      <c r="DP101" s="609">
        <f t="shared" si="157"/>
        <v>4803.9282634387291</v>
      </c>
      <c r="DQ101" s="609">
        <f t="shared" si="157"/>
        <v>4884.4258861242288</v>
      </c>
      <c r="DR101" s="609">
        <f t="shared" si="157"/>
        <v>4818.0421400599462</v>
      </c>
      <c r="DS101" s="609">
        <f t="shared" si="157"/>
        <v>4949.8942240296838</v>
      </c>
      <c r="DT101" s="609">
        <f t="shared" si="157"/>
        <v>5136.0261421774976</v>
      </c>
      <c r="DU101" s="609">
        <f t="shared" si="157"/>
        <v>5220.7033131899198</v>
      </c>
      <c r="DV101" s="609">
        <f t="shared" si="157"/>
        <v>5150.1458417098393</v>
      </c>
      <c r="DW101" s="609">
        <f t="shared" si="157"/>
        <v>5289.7859673117464</v>
      </c>
      <c r="DX101" s="609">
        <f t="shared" si="157"/>
        <v>5485.1558724276629</v>
      </c>
      <c r="DY101" s="609">
        <f t="shared" si="157"/>
        <v>5574.2063143882842</v>
      </c>
      <c r="DZ101" s="609">
        <f t="shared" si="157"/>
        <v>0</v>
      </c>
      <c r="EA101" s="609">
        <f t="shared" si="157"/>
        <v>0</v>
      </c>
      <c r="EB101" s="609">
        <f t="shared" si="157"/>
        <v>0</v>
      </c>
      <c r="EC101" s="609">
        <f t="shared" si="157"/>
        <v>0</v>
      </c>
      <c r="ED101" s="609">
        <f t="shared" si="157"/>
        <v>0</v>
      </c>
      <c r="EE101" s="609">
        <f t="shared" si="157"/>
        <v>0</v>
      </c>
      <c r="EF101" s="609">
        <f t="shared" si="157"/>
        <v>0</v>
      </c>
      <c r="EG101" s="609">
        <f t="shared" si="157"/>
        <v>0</v>
      </c>
      <c r="EH101" s="609">
        <f t="shared" ref="EH101:FM101" si="158">EH99-EH100</f>
        <v>0</v>
      </c>
      <c r="EI101" s="609">
        <f t="shared" si="158"/>
        <v>0</v>
      </c>
      <c r="EJ101" s="609">
        <f t="shared" si="158"/>
        <v>0</v>
      </c>
      <c r="EK101" s="609">
        <f t="shared" si="158"/>
        <v>0</v>
      </c>
      <c r="EL101" s="609">
        <f t="shared" si="158"/>
        <v>0</v>
      </c>
      <c r="EM101" s="609">
        <f t="shared" si="158"/>
        <v>0</v>
      </c>
      <c r="EN101" s="609">
        <f t="shared" si="158"/>
        <v>0</v>
      </c>
      <c r="EO101" s="609">
        <f t="shared" si="158"/>
        <v>0</v>
      </c>
      <c r="EP101" s="609">
        <f t="shared" si="158"/>
        <v>0</v>
      </c>
      <c r="EQ101" s="609">
        <f t="shared" si="158"/>
        <v>0</v>
      </c>
      <c r="ER101" s="609">
        <f t="shared" si="158"/>
        <v>0</v>
      </c>
      <c r="ES101" s="609">
        <f t="shared" si="158"/>
        <v>0</v>
      </c>
      <c r="ET101" s="609">
        <f t="shared" si="158"/>
        <v>0</v>
      </c>
      <c r="EU101" s="609">
        <f t="shared" si="158"/>
        <v>0</v>
      </c>
      <c r="EV101" s="609">
        <f t="shared" si="158"/>
        <v>0</v>
      </c>
      <c r="EW101" s="609">
        <f t="shared" si="158"/>
        <v>0</v>
      </c>
      <c r="EX101" s="609">
        <f t="shared" si="158"/>
        <v>0</v>
      </c>
      <c r="EY101" s="609">
        <f t="shared" si="158"/>
        <v>0</v>
      </c>
      <c r="EZ101" s="609">
        <f t="shared" si="158"/>
        <v>0</v>
      </c>
      <c r="FA101" s="609">
        <f t="shared" si="158"/>
        <v>0</v>
      </c>
      <c r="FB101" s="609">
        <f t="shared" si="158"/>
        <v>0</v>
      </c>
      <c r="FC101" s="609">
        <f t="shared" si="158"/>
        <v>0</v>
      </c>
      <c r="FD101" s="609">
        <f t="shared" si="158"/>
        <v>0</v>
      </c>
      <c r="FE101" s="609">
        <f t="shared" si="158"/>
        <v>0</v>
      </c>
      <c r="FF101" s="609">
        <f t="shared" si="158"/>
        <v>0</v>
      </c>
      <c r="FG101" s="609">
        <f t="shared" si="158"/>
        <v>0</v>
      </c>
      <c r="FH101" s="609">
        <f t="shared" si="158"/>
        <v>0</v>
      </c>
      <c r="FI101" s="609">
        <f t="shared" si="158"/>
        <v>0</v>
      </c>
      <c r="FJ101" s="609">
        <f t="shared" si="158"/>
        <v>0</v>
      </c>
      <c r="FK101" s="609">
        <f t="shared" si="158"/>
        <v>0</v>
      </c>
      <c r="FL101" s="609">
        <f t="shared" si="158"/>
        <v>0</v>
      </c>
      <c r="FM101" s="609">
        <f t="shared" si="158"/>
        <v>0</v>
      </c>
      <c r="FN101" s="609">
        <f t="shared" ref="FN101:GS101" si="159">FN99-FN100</f>
        <v>0</v>
      </c>
      <c r="FO101" s="609">
        <f t="shared" si="159"/>
        <v>0</v>
      </c>
      <c r="FP101" s="609">
        <f t="shared" si="159"/>
        <v>0</v>
      </c>
      <c r="FQ101" s="609">
        <f t="shared" si="159"/>
        <v>0</v>
      </c>
      <c r="FR101" s="609">
        <f t="shared" si="159"/>
        <v>0</v>
      </c>
      <c r="FS101" s="609">
        <f t="shared" si="159"/>
        <v>0</v>
      </c>
      <c r="FT101" s="609">
        <f t="shared" si="159"/>
        <v>0</v>
      </c>
      <c r="FU101" s="609">
        <f t="shared" si="159"/>
        <v>0</v>
      </c>
      <c r="FV101" s="609">
        <f t="shared" si="159"/>
        <v>0</v>
      </c>
      <c r="FW101" s="609">
        <f t="shared" si="159"/>
        <v>0</v>
      </c>
      <c r="FX101" s="609">
        <f t="shared" si="159"/>
        <v>0</v>
      </c>
      <c r="FY101" s="609">
        <f t="shared" si="159"/>
        <v>0</v>
      </c>
      <c r="FZ101" s="609">
        <f t="shared" si="159"/>
        <v>0</v>
      </c>
      <c r="GA101" s="609">
        <f t="shared" si="159"/>
        <v>0</v>
      </c>
      <c r="GB101" s="609">
        <f t="shared" si="159"/>
        <v>0</v>
      </c>
      <c r="GC101" s="609">
        <f t="shared" si="159"/>
        <v>0</v>
      </c>
      <c r="GD101" s="609">
        <f t="shared" si="159"/>
        <v>0</v>
      </c>
      <c r="GE101" s="609">
        <f t="shared" si="159"/>
        <v>0</v>
      </c>
      <c r="GF101" s="609">
        <f t="shared" si="159"/>
        <v>0</v>
      </c>
      <c r="GG101" s="609">
        <f t="shared" si="159"/>
        <v>0</v>
      </c>
      <c r="GH101" s="609">
        <f t="shared" si="159"/>
        <v>0</v>
      </c>
      <c r="GI101" s="609">
        <f t="shared" si="159"/>
        <v>0</v>
      </c>
      <c r="GJ101" s="609">
        <f t="shared" si="159"/>
        <v>0</v>
      </c>
    </row>
    <row r="102" spans="1:192" s="605" customFormat="1" outlineLevel="2" x14ac:dyDescent="0.35">
      <c r="B102" s="604"/>
      <c r="E102" s="609" t="s">
        <v>1480</v>
      </c>
      <c r="F102" s="609"/>
      <c r="G102" s="609" t="s">
        <v>101</v>
      </c>
      <c r="H102" s="609">
        <f>SUM(J102:GJ102)</f>
        <v>-301238.17203726375</v>
      </c>
      <c r="I102" s="609"/>
      <c r="J102" s="609">
        <f t="shared" ref="J102:AO102" si="160">-1*J101</f>
        <v>0</v>
      </c>
      <c r="K102" s="609">
        <f t="shared" si="160"/>
        <v>0</v>
      </c>
      <c r="L102" s="609">
        <f t="shared" si="160"/>
        <v>0</v>
      </c>
      <c r="M102" s="609">
        <f t="shared" si="160"/>
        <v>0</v>
      </c>
      <c r="N102" s="609">
        <f t="shared" si="160"/>
        <v>0</v>
      </c>
      <c r="O102" s="609">
        <f t="shared" si="160"/>
        <v>0</v>
      </c>
      <c r="P102" s="609">
        <f t="shared" si="160"/>
        <v>0</v>
      </c>
      <c r="Q102" s="609">
        <f t="shared" si="160"/>
        <v>0</v>
      </c>
      <c r="R102" s="609">
        <f t="shared" si="160"/>
        <v>0</v>
      </c>
      <c r="S102" s="609">
        <f t="shared" si="160"/>
        <v>0</v>
      </c>
      <c r="T102" s="609">
        <f t="shared" si="160"/>
        <v>0</v>
      </c>
      <c r="U102" s="609">
        <f t="shared" si="160"/>
        <v>0</v>
      </c>
      <c r="V102" s="609">
        <f t="shared" si="160"/>
        <v>0</v>
      </c>
      <c r="W102" s="609">
        <f t="shared" si="160"/>
        <v>0</v>
      </c>
      <c r="X102" s="609">
        <f t="shared" si="160"/>
        <v>0</v>
      </c>
      <c r="Y102" s="609">
        <f t="shared" si="160"/>
        <v>0</v>
      </c>
      <c r="Z102" s="609">
        <f t="shared" si="160"/>
        <v>0</v>
      </c>
      <c r="AA102" s="609">
        <f t="shared" si="160"/>
        <v>0</v>
      </c>
      <c r="AB102" s="609">
        <f t="shared" si="160"/>
        <v>0</v>
      </c>
      <c r="AC102" s="609">
        <f t="shared" si="160"/>
        <v>0</v>
      </c>
      <c r="AD102" s="609">
        <f t="shared" si="160"/>
        <v>0</v>
      </c>
      <c r="AE102" s="609">
        <f t="shared" si="160"/>
        <v>0</v>
      </c>
      <c r="AF102" s="609">
        <f t="shared" si="160"/>
        <v>0</v>
      </c>
      <c r="AG102" s="609">
        <f t="shared" si="160"/>
        <v>0</v>
      </c>
      <c r="AH102" s="609">
        <f t="shared" si="160"/>
        <v>0</v>
      </c>
      <c r="AI102" s="609">
        <f t="shared" si="160"/>
        <v>0</v>
      </c>
      <c r="AJ102" s="609">
        <f t="shared" si="160"/>
        <v>0</v>
      </c>
      <c r="AK102" s="609">
        <f t="shared" si="160"/>
        <v>0</v>
      </c>
      <c r="AL102" s="609">
        <f t="shared" si="160"/>
        <v>0</v>
      </c>
      <c r="AM102" s="609">
        <f t="shared" si="160"/>
        <v>0</v>
      </c>
      <c r="AN102" s="609">
        <f t="shared" si="160"/>
        <v>0</v>
      </c>
      <c r="AO102" s="609">
        <f t="shared" si="160"/>
        <v>0</v>
      </c>
      <c r="AP102" s="609">
        <f t="shared" ref="AP102:BU102" si="161">-1*AP101</f>
        <v>0</v>
      </c>
      <c r="AQ102" s="609">
        <f t="shared" si="161"/>
        <v>0</v>
      </c>
      <c r="AR102" s="609">
        <f t="shared" si="161"/>
        <v>0</v>
      </c>
      <c r="AS102" s="609">
        <f t="shared" si="161"/>
        <v>0</v>
      </c>
      <c r="AT102" s="609">
        <f t="shared" si="161"/>
        <v>0</v>
      </c>
      <c r="AU102" s="609">
        <f t="shared" si="161"/>
        <v>0</v>
      </c>
      <c r="AV102" s="609">
        <f t="shared" si="161"/>
        <v>0</v>
      </c>
      <c r="AW102" s="609">
        <f t="shared" si="161"/>
        <v>0</v>
      </c>
      <c r="AX102" s="609">
        <f t="shared" si="161"/>
        <v>0</v>
      </c>
      <c r="AY102" s="609">
        <f t="shared" si="161"/>
        <v>0</v>
      </c>
      <c r="AZ102" s="609">
        <f t="shared" si="161"/>
        <v>0</v>
      </c>
      <c r="BA102" s="609">
        <f t="shared" si="161"/>
        <v>0</v>
      </c>
      <c r="BB102" s="609">
        <f t="shared" si="161"/>
        <v>0</v>
      </c>
      <c r="BC102" s="609">
        <f t="shared" si="161"/>
        <v>0</v>
      </c>
      <c r="BD102" s="609">
        <f t="shared" si="161"/>
        <v>0</v>
      </c>
      <c r="BE102" s="609">
        <f t="shared" si="161"/>
        <v>0</v>
      </c>
      <c r="BF102" s="609">
        <f t="shared" si="161"/>
        <v>-2238.105261675189</v>
      </c>
      <c r="BG102" s="609">
        <f t="shared" si="161"/>
        <v>-2028.139896071259</v>
      </c>
      <c r="BH102" s="609">
        <f t="shared" si="161"/>
        <v>-2121.7218598719219</v>
      </c>
      <c r="BI102" s="609">
        <f t="shared" si="161"/>
        <v>-2165.0848387206452</v>
      </c>
      <c r="BJ102" s="609">
        <f t="shared" si="161"/>
        <v>-2165.5608888765328</v>
      </c>
      <c r="BK102" s="609">
        <f t="shared" si="161"/>
        <v>-2240.1713193526662</v>
      </c>
      <c r="BL102" s="609">
        <f t="shared" si="161"/>
        <v>-2339.514796507663</v>
      </c>
      <c r="BM102" s="609">
        <f t="shared" si="161"/>
        <v>-2385.6459598156898</v>
      </c>
      <c r="BN102" s="609">
        <f t="shared" si="161"/>
        <v>-2397.1063418748367</v>
      </c>
      <c r="BO102" s="609">
        <f t="shared" si="161"/>
        <v>-2486.493269212046</v>
      </c>
      <c r="BP102" s="609">
        <f t="shared" si="161"/>
        <v>-2569.8969493246796</v>
      </c>
      <c r="BQ102" s="609">
        <f t="shared" si="161"/>
        <v>-2618.9385332739857</v>
      </c>
      <c r="BR102" s="609">
        <f t="shared" si="161"/>
        <v>-2615.3975315498792</v>
      </c>
      <c r="BS102" s="609">
        <f t="shared" si="161"/>
        <v>-2701.0050237833925</v>
      </c>
      <c r="BT102" s="609">
        <f t="shared" si="161"/>
        <v>-2812.7470778335623</v>
      </c>
      <c r="BU102" s="609">
        <f t="shared" si="161"/>
        <v>-2864.8404179193099</v>
      </c>
      <c r="BV102" s="609">
        <f t="shared" ref="BV102:DA102" si="162">-1*BV101</f>
        <v>-2859.0928183801593</v>
      </c>
      <c r="BW102" s="609">
        <f t="shared" si="162"/>
        <v>-2950.624639760782</v>
      </c>
      <c r="BX102" s="609">
        <f t="shared" si="162"/>
        <v>-3069.0226938641958</v>
      </c>
      <c r="BY102" s="609">
        <f t="shared" si="162"/>
        <v>-3124.3192606071752</v>
      </c>
      <c r="BZ102" s="609">
        <f t="shared" si="162"/>
        <v>-3116.2226834836879</v>
      </c>
      <c r="CA102" s="609">
        <f t="shared" si="162"/>
        <v>-3213.9827599573809</v>
      </c>
      <c r="CB102" s="609">
        <f t="shared" si="162"/>
        <v>-3339.3622562351234</v>
      </c>
      <c r="CC102" s="609">
        <f t="shared" si="162"/>
        <v>-3398.0204024291488</v>
      </c>
      <c r="CD102" s="609">
        <f t="shared" si="162"/>
        <v>-3410.0905196775011</v>
      </c>
      <c r="CE102" s="609">
        <f t="shared" si="162"/>
        <v>-3516.4832024565467</v>
      </c>
      <c r="CF102" s="609">
        <f t="shared" si="162"/>
        <v>-3624.9173595998013</v>
      </c>
      <c r="CG102" s="609">
        <f t="shared" si="162"/>
        <v>-3687.1075745953681</v>
      </c>
      <c r="CH102" s="609">
        <f t="shared" si="162"/>
        <v>-3673.8512253905064</v>
      </c>
      <c r="CI102" s="609">
        <f t="shared" si="162"/>
        <v>-3785.0465308239145</v>
      </c>
      <c r="CJ102" s="609">
        <f t="shared" si="162"/>
        <v>-3925.4350961939758</v>
      </c>
      <c r="CK102" s="609">
        <f t="shared" si="162"/>
        <v>-3991.3256578799392</v>
      </c>
      <c r="CL102" s="609">
        <f t="shared" si="162"/>
        <v>-3975.2487301032929</v>
      </c>
      <c r="CM102" s="609">
        <f t="shared" si="162"/>
        <v>-4093.6710608168564</v>
      </c>
      <c r="CN102" s="609">
        <f t="shared" si="162"/>
        <v>-4242.1085095845401</v>
      </c>
      <c r="CO102" s="609">
        <f t="shared" si="162"/>
        <v>-4311.8802745693956</v>
      </c>
      <c r="CP102" s="609">
        <f t="shared" si="162"/>
        <v>-4292.8097584541792</v>
      </c>
      <c r="CQ102" s="609">
        <f t="shared" si="162"/>
        <v>-4418.8229078498925</v>
      </c>
      <c r="CR102" s="609">
        <f t="shared" si="162"/>
        <v>-4575.6973692042211</v>
      </c>
      <c r="CS102" s="609">
        <f t="shared" si="162"/>
        <v>-4649.5393533706947</v>
      </c>
      <c r="CT102" s="609">
        <f t="shared" si="162"/>
        <v>-4662.1808356899692</v>
      </c>
      <c r="CU102" s="609">
        <f t="shared" si="162"/>
        <v>-4788.6990265796949</v>
      </c>
      <c r="CV102" s="609">
        <f t="shared" si="162"/>
        <v>-4927.6320195396756</v>
      </c>
      <c r="CW102" s="609">
        <f t="shared" si="162"/>
        <v>-5005.7482626304982</v>
      </c>
      <c r="CX102" s="609">
        <f t="shared" si="162"/>
        <v>-4980.1294171468016</v>
      </c>
      <c r="CY102" s="609">
        <f t="shared" si="162"/>
        <v>-5122.4963452809097</v>
      </c>
      <c r="CZ102" s="609">
        <f t="shared" si="162"/>
        <v>-5297.4933430393139</v>
      </c>
      <c r="DA102" s="609">
        <f t="shared" si="162"/>
        <v>-5380.0840131092991</v>
      </c>
      <c r="DB102" s="609">
        <f t="shared" ref="DB102:EG102" si="163">-1*DB101</f>
        <v>-5350.8993985817024</v>
      </c>
      <c r="DC102" s="609">
        <f t="shared" si="163"/>
        <v>-5502.0518275288514</v>
      </c>
      <c r="DD102" s="609">
        <f t="shared" si="163"/>
        <v>-5686.7582284666914</v>
      </c>
      <c r="DE102" s="609">
        <f t="shared" si="163"/>
        <v>-5774.0390135962425</v>
      </c>
      <c r="DF102" s="609">
        <f t="shared" si="163"/>
        <v>-5741.0790322688044</v>
      </c>
      <c r="DG102" s="609">
        <f t="shared" si="163"/>
        <v>-5901.451801429188</v>
      </c>
      <c r="DH102" s="609">
        <f t="shared" si="163"/>
        <v>-6096.329995770082</v>
      </c>
      <c r="DI102" s="609">
        <f t="shared" si="163"/>
        <v>-6188.5262514908081</v>
      </c>
      <c r="DJ102" s="609">
        <f t="shared" si="163"/>
        <v>-6201.6789239352493</v>
      </c>
      <c r="DK102" s="609">
        <f t="shared" si="163"/>
        <v>-6352.0036483085387</v>
      </c>
      <c r="DL102" s="609">
        <f t="shared" si="163"/>
        <v>-6527.9745832394156</v>
      </c>
      <c r="DM102" s="609">
        <f t="shared" si="163"/>
        <v>-6625.330161248371</v>
      </c>
      <c r="DN102" s="609">
        <f t="shared" si="163"/>
        <v>-5191.5872102513085</v>
      </c>
      <c r="DO102" s="609">
        <f t="shared" si="163"/>
        <v>-4626.6321223232217</v>
      </c>
      <c r="DP102" s="609">
        <f t="shared" si="163"/>
        <v>-4803.9282634387291</v>
      </c>
      <c r="DQ102" s="609">
        <f t="shared" si="163"/>
        <v>-4884.4258861242288</v>
      </c>
      <c r="DR102" s="609">
        <f t="shared" si="163"/>
        <v>-4818.0421400599462</v>
      </c>
      <c r="DS102" s="609">
        <f t="shared" si="163"/>
        <v>-4949.8942240296838</v>
      </c>
      <c r="DT102" s="609">
        <f t="shared" si="163"/>
        <v>-5136.0261421774976</v>
      </c>
      <c r="DU102" s="609">
        <f t="shared" si="163"/>
        <v>-5220.7033131899198</v>
      </c>
      <c r="DV102" s="609">
        <f t="shared" si="163"/>
        <v>-5150.1458417098393</v>
      </c>
      <c r="DW102" s="609">
        <f t="shared" si="163"/>
        <v>-5289.7859673117464</v>
      </c>
      <c r="DX102" s="609">
        <f t="shared" si="163"/>
        <v>-5485.1558724276629</v>
      </c>
      <c r="DY102" s="609">
        <f t="shared" si="163"/>
        <v>-5574.2063143882842</v>
      </c>
      <c r="DZ102" s="609">
        <f t="shared" si="163"/>
        <v>0</v>
      </c>
      <c r="EA102" s="609">
        <f t="shared" si="163"/>
        <v>0</v>
      </c>
      <c r="EB102" s="609">
        <f t="shared" si="163"/>
        <v>0</v>
      </c>
      <c r="EC102" s="609">
        <f t="shared" si="163"/>
        <v>0</v>
      </c>
      <c r="ED102" s="609">
        <f t="shared" si="163"/>
        <v>0</v>
      </c>
      <c r="EE102" s="609">
        <f t="shared" si="163"/>
        <v>0</v>
      </c>
      <c r="EF102" s="609">
        <f t="shared" si="163"/>
        <v>0</v>
      </c>
      <c r="EG102" s="609">
        <f t="shared" si="163"/>
        <v>0</v>
      </c>
      <c r="EH102" s="609">
        <f t="shared" ref="EH102:FM102" si="164">-1*EH101</f>
        <v>0</v>
      </c>
      <c r="EI102" s="609">
        <f t="shared" si="164"/>
        <v>0</v>
      </c>
      <c r="EJ102" s="609">
        <f t="shared" si="164"/>
        <v>0</v>
      </c>
      <c r="EK102" s="609">
        <f t="shared" si="164"/>
        <v>0</v>
      </c>
      <c r="EL102" s="609">
        <f t="shared" si="164"/>
        <v>0</v>
      </c>
      <c r="EM102" s="609">
        <f t="shared" si="164"/>
        <v>0</v>
      </c>
      <c r="EN102" s="609">
        <f t="shared" si="164"/>
        <v>0</v>
      </c>
      <c r="EO102" s="609">
        <f t="shared" si="164"/>
        <v>0</v>
      </c>
      <c r="EP102" s="609">
        <f t="shared" si="164"/>
        <v>0</v>
      </c>
      <c r="EQ102" s="609">
        <f t="shared" si="164"/>
        <v>0</v>
      </c>
      <c r="ER102" s="609">
        <f t="shared" si="164"/>
        <v>0</v>
      </c>
      <c r="ES102" s="609">
        <f t="shared" si="164"/>
        <v>0</v>
      </c>
      <c r="ET102" s="609">
        <f t="shared" si="164"/>
        <v>0</v>
      </c>
      <c r="EU102" s="609">
        <f t="shared" si="164"/>
        <v>0</v>
      </c>
      <c r="EV102" s="609">
        <f t="shared" si="164"/>
        <v>0</v>
      </c>
      <c r="EW102" s="609">
        <f t="shared" si="164"/>
        <v>0</v>
      </c>
      <c r="EX102" s="609">
        <f t="shared" si="164"/>
        <v>0</v>
      </c>
      <c r="EY102" s="609">
        <f t="shared" si="164"/>
        <v>0</v>
      </c>
      <c r="EZ102" s="609">
        <f t="shared" si="164"/>
        <v>0</v>
      </c>
      <c r="FA102" s="609">
        <f t="shared" si="164"/>
        <v>0</v>
      </c>
      <c r="FB102" s="609">
        <f t="shared" si="164"/>
        <v>0</v>
      </c>
      <c r="FC102" s="609">
        <f t="shared" si="164"/>
        <v>0</v>
      </c>
      <c r="FD102" s="609">
        <f t="shared" si="164"/>
        <v>0</v>
      </c>
      <c r="FE102" s="609">
        <f t="shared" si="164"/>
        <v>0</v>
      </c>
      <c r="FF102" s="609">
        <f t="shared" si="164"/>
        <v>0</v>
      </c>
      <c r="FG102" s="609">
        <f t="shared" si="164"/>
        <v>0</v>
      </c>
      <c r="FH102" s="609">
        <f t="shared" si="164"/>
        <v>0</v>
      </c>
      <c r="FI102" s="609">
        <f t="shared" si="164"/>
        <v>0</v>
      </c>
      <c r="FJ102" s="609">
        <f t="shared" si="164"/>
        <v>0</v>
      </c>
      <c r="FK102" s="609">
        <f t="shared" si="164"/>
        <v>0</v>
      </c>
      <c r="FL102" s="609">
        <f t="shared" si="164"/>
        <v>0</v>
      </c>
      <c r="FM102" s="609">
        <f t="shared" si="164"/>
        <v>0</v>
      </c>
      <c r="FN102" s="609">
        <f t="shared" ref="FN102:GS102" si="165">-1*FN101</f>
        <v>0</v>
      </c>
      <c r="FO102" s="609">
        <f t="shared" si="165"/>
        <v>0</v>
      </c>
      <c r="FP102" s="609">
        <f t="shared" si="165"/>
        <v>0</v>
      </c>
      <c r="FQ102" s="609">
        <f t="shared" si="165"/>
        <v>0</v>
      </c>
      <c r="FR102" s="609">
        <f t="shared" si="165"/>
        <v>0</v>
      </c>
      <c r="FS102" s="609">
        <f t="shared" si="165"/>
        <v>0</v>
      </c>
      <c r="FT102" s="609">
        <f t="shared" si="165"/>
        <v>0</v>
      </c>
      <c r="FU102" s="609">
        <f t="shared" si="165"/>
        <v>0</v>
      </c>
      <c r="FV102" s="609">
        <f t="shared" si="165"/>
        <v>0</v>
      </c>
      <c r="FW102" s="609">
        <f t="shared" si="165"/>
        <v>0</v>
      </c>
      <c r="FX102" s="609">
        <f t="shared" si="165"/>
        <v>0</v>
      </c>
      <c r="FY102" s="609">
        <f t="shared" si="165"/>
        <v>0</v>
      </c>
      <c r="FZ102" s="609">
        <f t="shared" si="165"/>
        <v>0</v>
      </c>
      <c r="GA102" s="609">
        <f t="shared" si="165"/>
        <v>0</v>
      </c>
      <c r="GB102" s="609">
        <f t="shared" si="165"/>
        <v>0</v>
      </c>
      <c r="GC102" s="609">
        <f t="shared" si="165"/>
        <v>0</v>
      </c>
      <c r="GD102" s="609">
        <f t="shared" si="165"/>
        <v>0</v>
      </c>
      <c r="GE102" s="609">
        <f t="shared" si="165"/>
        <v>0</v>
      </c>
      <c r="GF102" s="609">
        <f t="shared" si="165"/>
        <v>0</v>
      </c>
      <c r="GG102" s="609">
        <f t="shared" si="165"/>
        <v>0</v>
      </c>
      <c r="GH102" s="609">
        <f t="shared" si="165"/>
        <v>0</v>
      </c>
      <c r="GI102" s="609">
        <f t="shared" si="165"/>
        <v>0</v>
      </c>
      <c r="GJ102" s="609">
        <f t="shared" si="165"/>
        <v>0</v>
      </c>
    </row>
    <row r="103" spans="1:192" outlineLevel="2" x14ac:dyDescent="0.35">
      <c r="A103"/>
      <c r="B103" s="69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</row>
    <row r="104" spans="1:192" outlineLevel="1" x14ac:dyDescent="0.35">
      <c r="A104"/>
      <c r="B104" s="69" t="s">
        <v>1303</v>
      </c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</row>
    <row r="105" spans="1:192" s="594" customFormat="1" outlineLevel="2" x14ac:dyDescent="0.35">
      <c r="B105" s="555"/>
      <c r="E105" s="594" t="str">
        <f>InpC!$E$115</f>
        <v>Senior debt commitment</v>
      </c>
      <c r="F105" s="594">
        <f>InpC!$F$115</f>
        <v>260000</v>
      </c>
      <c r="G105" s="594" t="str">
        <f>InpC!$G$115</f>
        <v>$ 000s</v>
      </c>
    </row>
    <row r="106" spans="1:192" s="464" customFormat="1" outlineLevel="2" x14ac:dyDescent="0.35">
      <c r="B106" s="460"/>
      <c r="E106" s="464" t="str">
        <f>InpC!$E$120</f>
        <v>Upfront fee rate</v>
      </c>
      <c r="F106" s="464">
        <f>InpC!$F$120</f>
        <v>0.01</v>
      </c>
      <c r="G106" s="464" t="str">
        <f>InpC!$G$120</f>
        <v>%</v>
      </c>
    </row>
    <row r="107" spans="1:192" s="112" customFormat="1" outlineLevel="2" x14ac:dyDescent="0.35">
      <c r="B107" s="462"/>
      <c r="E107" s="112" t="str">
        <f>Time!$E$52</f>
        <v>Financial close date flag</v>
      </c>
      <c r="G107" s="112" t="str">
        <f>Time!$G$52</f>
        <v>flag</v>
      </c>
      <c r="H107" s="112">
        <f>Time!$H$52</f>
        <v>1</v>
      </c>
      <c r="J107" s="112">
        <f>Time!J$52</f>
        <v>0</v>
      </c>
      <c r="K107" s="112">
        <f>Time!K$52</f>
        <v>0</v>
      </c>
      <c r="L107" s="112">
        <f>Time!L$52</f>
        <v>0</v>
      </c>
      <c r="M107" s="112">
        <f>Time!M$52</f>
        <v>0</v>
      </c>
      <c r="N107" s="112">
        <f>Time!N$52</f>
        <v>0</v>
      </c>
      <c r="O107" s="112">
        <f>Time!O$52</f>
        <v>1</v>
      </c>
      <c r="P107" s="112">
        <f>Time!P$52</f>
        <v>0</v>
      </c>
      <c r="Q107" s="112">
        <f>Time!Q$52</f>
        <v>0</v>
      </c>
      <c r="R107" s="112">
        <f>Time!R$52</f>
        <v>0</v>
      </c>
      <c r="S107" s="112">
        <f>Time!S$52</f>
        <v>0</v>
      </c>
      <c r="T107" s="112">
        <f>Time!T$52</f>
        <v>0</v>
      </c>
      <c r="U107" s="112">
        <f>Time!U$52</f>
        <v>0</v>
      </c>
      <c r="V107" s="112">
        <f>Time!V$52</f>
        <v>0</v>
      </c>
      <c r="W107" s="112">
        <f>Time!W$52</f>
        <v>0</v>
      </c>
      <c r="X107" s="112">
        <f>Time!X$52</f>
        <v>0</v>
      </c>
      <c r="Y107" s="112">
        <f>Time!Y$52</f>
        <v>0</v>
      </c>
      <c r="Z107" s="112">
        <f>Time!Z$52</f>
        <v>0</v>
      </c>
      <c r="AA107" s="112">
        <f>Time!AA$52</f>
        <v>0</v>
      </c>
      <c r="AB107" s="112">
        <f>Time!AB$52</f>
        <v>0</v>
      </c>
      <c r="AC107" s="112">
        <f>Time!AC$52</f>
        <v>0</v>
      </c>
      <c r="AD107" s="112">
        <f>Time!AD$52</f>
        <v>0</v>
      </c>
      <c r="AE107" s="112">
        <f>Time!AE$52</f>
        <v>0</v>
      </c>
      <c r="AF107" s="112">
        <f>Time!AF$52</f>
        <v>0</v>
      </c>
      <c r="AG107" s="112">
        <f>Time!AG$52</f>
        <v>0</v>
      </c>
      <c r="AH107" s="112">
        <f>Time!AH$52</f>
        <v>0</v>
      </c>
      <c r="AI107" s="112">
        <f>Time!AI$52</f>
        <v>0</v>
      </c>
      <c r="AJ107" s="112">
        <f>Time!AJ$52</f>
        <v>0</v>
      </c>
      <c r="AK107" s="112">
        <f>Time!AK$52</f>
        <v>0</v>
      </c>
      <c r="AL107" s="112">
        <f>Time!AL$52</f>
        <v>0</v>
      </c>
      <c r="AM107" s="112">
        <f>Time!AM$52</f>
        <v>0</v>
      </c>
      <c r="AN107" s="112">
        <f>Time!AN$52</f>
        <v>0</v>
      </c>
      <c r="AO107" s="112">
        <f>Time!AO$52</f>
        <v>0</v>
      </c>
      <c r="AP107" s="112">
        <f>Time!AP$52</f>
        <v>0</v>
      </c>
      <c r="AQ107" s="112">
        <f>Time!AQ$52</f>
        <v>0</v>
      </c>
      <c r="AR107" s="112">
        <f>Time!AR$52</f>
        <v>0</v>
      </c>
      <c r="AS107" s="112">
        <f>Time!AS$52</f>
        <v>0</v>
      </c>
      <c r="AT107" s="112">
        <f>Time!AT$52</f>
        <v>0</v>
      </c>
      <c r="AU107" s="112">
        <f>Time!AU$52</f>
        <v>0</v>
      </c>
      <c r="AV107" s="112">
        <f>Time!AV$52</f>
        <v>0</v>
      </c>
      <c r="AW107" s="112">
        <f>Time!AW$52</f>
        <v>0</v>
      </c>
      <c r="AX107" s="112">
        <f>Time!AX$52</f>
        <v>0</v>
      </c>
      <c r="AY107" s="112">
        <f>Time!AY$52</f>
        <v>0</v>
      </c>
      <c r="AZ107" s="112">
        <f>Time!AZ$52</f>
        <v>0</v>
      </c>
      <c r="BA107" s="112">
        <f>Time!BA$52</f>
        <v>0</v>
      </c>
      <c r="BB107" s="112">
        <f>Time!BB$52</f>
        <v>0</v>
      </c>
      <c r="BC107" s="112">
        <f>Time!BC$52</f>
        <v>0</v>
      </c>
      <c r="BD107" s="112">
        <f>Time!BD$52</f>
        <v>0</v>
      </c>
      <c r="BE107" s="112">
        <f>Time!BE$52</f>
        <v>0</v>
      </c>
      <c r="BF107" s="112">
        <f>Time!BF$52</f>
        <v>0</v>
      </c>
      <c r="BG107" s="112">
        <f>Time!BG$52</f>
        <v>0</v>
      </c>
      <c r="BH107" s="112">
        <f>Time!BH$52</f>
        <v>0</v>
      </c>
      <c r="BI107" s="112">
        <f>Time!BI$52</f>
        <v>0</v>
      </c>
      <c r="BJ107" s="112">
        <f>Time!BJ$52</f>
        <v>0</v>
      </c>
      <c r="BK107" s="112">
        <f>Time!BK$52</f>
        <v>0</v>
      </c>
      <c r="BL107" s="112">
        <f>Time!BL$52</f>
        <v>0</v>
      </c>
      <c r="BM107" s="112">
        <f>Time!BM$52</f>
        <v>0</v>
      </c>
      <c r="BN107" s="112">
        <f>Time!BN$52</f>
        <v>0</v>
      </c>
      <c r="BO107" s="112">
        <f>Time!BO$52</f>
        <v>0</v>
      </c>
      <c r="BP107" s="112">
        <f>Time!BP$52</f>
        <v>0</v>
      </c>
      <c r="BQ107" s="112">
        <f>Time!BQ$52</f>
        <v>0</v>
      </c>
      <c r="BR107" s="112">
        <f>Time!BR$52</f>
        <v>0</v>
      </c>
      <c r="BS107" s="112">
        <f>Time!BS$52</f>
        <v>0</v>
      </c>
      <c r="BT107" s="112">
        <f>Time!BT$52</f>
        <v>0</v>
      </c>
      <c r="BU107" s="112">
        <f>Time!BU$52</f>
        <v>0</v>
      </c>
      <c r="BV107" s="112">
        <f>Time!BV$52</f>
        <v>0</v>
      </c>
      <c r="BW107" s="112">
        <f>Time!BW$52</f>
        <v>0</v>
      </c>
      <c r="BX107" s="112">
        <f>Time!BX$52</f>
        <v>0</v>
      </c>
      <c r="BY107" s="112">
        <f>Time!BY$52</f>
        <v>0</v>
      </c>
      <c r="BZ107" s="112">
        <f>Time!BZ$52</f>
        <v>0</v>
      </c>
      <c r="CA107" s="112">
        <f>Time!CA$52</f>
        <v>0</v>
      </c>
      <c r="CB107" s="112">
        <f>Time!CB$52</f>
        <v>0</v>
      </c>
      <c r="CC107" s="112">
        <f>Time!CC$52</f>
        <v>0</v>
      </c>
      <c r="CD107" s="112">
        <f>Time!CD$52</f>
        <v>0</v>
      </c>
      <c r="CE107" s="112">
        <f>Time!CE$52</f>
        <v>0</v>
      </c>
      <c r="CF107" s="112">
        <f>Time!CF$52</f>
        <v>0</v>
      </c>
      <c r="CG107" s="112">
        <f>Time!CG$52</f>
        <v>0</v>
      </c>
      <c r="CH107" s="112">
        <f>Time!CH$52</f>
        <v>0</v>
      </c>
      <c r="CI107" s="112">
        <f>Time!CI$52</f>
        <v>0</v>
      </c>
      <c r="CJ107" s="112">
        <f>Time!CJ$52</f>
        <v>0</v>
      </c>
      <c r="CK107" s="112">
        <f>Time!CK$52</f>
        <v>0</v>
      </c>
      <c r="CL107" s="112">
        <f>Time!CL$52</f>
        <v>0</v>
      </c>
      <c r="CM107" s="112">
        <f>Time!CM$52</f>
        <v>0</v>
      </c>
      <c r="CN107" s="112">
        <f>Time!CN$52</f>
        <v>0</v>
      </c>
      <c r="CO107" s="112">
        <f>Time!CO$52</f>
        <v>0</v>
      </c>
      <c r="CP107" s="112">
        <f>Time!CP$52</f>
        <v>0</v>
      </c>
      <c r="CQ107" s="112">
        <f>Time!CQ$52</f>
        <v>0</v>
      </c>
      <c r="CR107" s="112">
        <f>Time!CR$52</f>
        <v>0</v>
      </c>
      <c r="CS107" s="112">
        <f>Time!CS$52</f>
        <v>0</v>
      </c>
      <c r="CT107" s="112">
        <f>Time!CT$52</f>
        <v>0</v>
      </c>
      <c r="CU107" s="112">
        <f>Time!CU$52</f>
        <v>0</v>
      </c>
      <c r="CV107" s="112">
        <f>Time!CV$52</f>
        <v>0</v>
      </c>
      <c r="CW107" s="112">
        <f>Time!CW$52</f>
        <v>0</v>
      </c>
      <c r="CX107" s="112">
        <f>Time!CX$52</f>
        <v>0</v>
      </c>
      <c r="CY107" s="112">
        <f>Time!CY$52</f>
        <v>0</v>
      </c>
      <c r="CZ107" s="112">
        <f>Time!CZ$52</f>
        <v>0</v>
      </c>
      <c r="DA107" s="112">
        <f>Time!DA$52</f>
        <v>0</v>
      </c>
      <c r="DB107" s="112">
        <f>Time!DB$52</f>
        <v>0</v>
      </c>
      <c r="DC107" s="112">
        <f>Time!DC$52</f>
        <v>0</v>
      </c>
      <c r="DD107" s="112">
        <f>Time!DD$52</f>
        <v>0</v>
      </c>
      <c r="DE107" s="112">
        <f>Time!DE$52</f>
        <v>0</v>
      </c>
      <c r="DF107" s="112">
        <f>Time!DF$52</f>
        <v>0</v>
      </c>
      <c r="DG107" s="112">
        <f>Time!DG$52</f>
        <v>0</v>
      </c>
      <c r="DH107" s="112">
        <f>Time!DH$52</f>
        <v>0</v>
      </c>
      <c r="DI107" s="112">
        <f>Time!DI$52</f>
        <v>0</v>
      </c>
      <c r="DJ107" s="112">
        <f>Time!DJ$52</f>
        <v>0</v>
      </c>
      <c r="DK107" s="112">
        <f>Time!DK$52</f>
        <v>0</v>
      </c>
      <c r="DL107" s="112">
        <f>Time!DL$52</f>
        <v>0</v>
      </c>
      <c r="DM107" s="112">
        <f>Time!DM$52</f>
        <v>0</v>
      </c>
      <c r="DN107" s="112">
        <f>Time!DN$52</f>
        <v>0</v>
      </c>
      <c r="DO107" s="112">
        <f>Time!DO$52</f>
        <v>0</v>
      </c>
      <c r="DP107" s="112">
        <f>Time!DP$52</f>
        <v>0</v>
      </c>
      <c r="DQ107" s="112">
        <f>Time!DQ$52</f>
        <v>0</v>
      </c>
      <c r="DR107" s="112">
        <f>Time!DR$52</f>
        <v>0</v>
      </c>
      <c r="DS107" s="112">
        <f>Time!DS$52</f>
        <v>0</v>
      </c>
      <c r="DT107" s="112">
        <f>Time!DT$52</f>
        <v>0</v>
      </c>
      <c r="DU107" s="112">
        <f>Time!DU$52</f>
        <v>0</v>
      </c>
      <c r="DV107" s="112">
        <f>Time!DV$52</f>
        <v>0</v>
      </c>
      <c r="DW107" s="112">
        <f>Time!DW$52</f>
        <v>0</v>
      </c>
      <c r="DX107" s="112">
        <f>Time!DX$52</f>
        <v>0</v>
      </c>
      <c r="DY107" s="112">
        <f>Time!DY$52</f>
        <v>0</v>
      </c>
      <c r="DZ107" s="112">
        <f>Time!DZ$52</f>
        <v>0</v>
      </c>
      <c r="EA107" s="112">
        <f>Time!EA$52</f>
        <v>0</v>
      </c>
      <c r="EB107" s="112">
        <f>Time!EB$52</f>
        <v>0</v>
      </c>
      <c r="EC107" s="112">
        <f>Time!EC$52</f>
        <v>0</v>
      </c>
      <c r="ED107" s="112">
        <f>Time!ED$52</f>
        <v>0</v>
      </c>
      <c r="EE107" s="112">
        <f>Time!EE$52</f>
        <v>0</v>
      </c>
      <c r="EF107" s="112">
        <f>Time!EF$52</f>
        <v>0</v>
      </c>
      <c r="EG107" s="112">
        <f>Time!EG$52</f>
        <v>0</v>
      </c>
      <c r="EH107" s="112">
        <f>Time!EH$52</f>
        <v>0</v>
      </c>
      <c r="EI107" s="112">
        <f>Time!EI$52</f>
        <v>0</v>
      </c>
      <c r="EJ107" s="112">
        <f>Time!EJ$52</f>
        <v>0</v>
      </c>
      <c r="EK107" s="112">
        <f>Time!EK$52</f>
        <v>0</v>
      </c>
      <c r="EL107" s="112">
        <f>Time!EL$52</f>
        <v>0</v>
      </c>
      <c r="EM107" s="112">
        <f>Time!EM$52</f>
        <v>0</v>
      </c>
      <c r="EN107" s="112">
        <f>Time!EN$52</f>
        <v>0</v>
      </c>
      <c r="EO107" s="112">
        <f>Time!EO$52</f>
        <v>0</v>
      </c>
      <c r="EP107" s="112">
        <f>Time!EP$52</f>
        <v>0</v>
      </c>
      <c r="EQ107" s="112">
        <f>Time!EQ$52</f>
        <v>0</v>
      </c>
      <c r="ER107" s="112">
        <f>Time!ER$52</f>
        <v>0</v>
      </c>
      <c r="ES107" s="112">
        <f>Time!ES$52</f>
        <v>0</v>
      </c>
      <c r="ET107" s="112">
        <f>Time!ET$52</f>
        <v>0</v>
      </c>
      <c r="EU107" s="112">
        <f>Time!EU$52</f>
        <v>0</v>
      </c>
      <c r="EV107" s="112">
        <f>Time!EV$52</f>
        <v>0</v>
      </c>
      <c r="EW107" s="112">
        <f>Time!EW$52</f>
        <v>0</v>
      </c>
      <c r="EX107" s="112">
        <f>Time!EX$52</f>
        <v>0</v>
      </c>
      <c r="EY107" s="112">
        <f>Time!EY$52</f>
        <v>0</v>
      </c>
      <c r="EZ107" s="112">
        <f>Time!EZ$52</f>
        <v>0</v>
      </c>
      <c r="FA107" s="112">
        <f>Time!FA$52</f>
        <v>0</v>
      </c>
      <c r="FB107" s="112">
        <f>Time!FB$52</f>
        <v>0</v>
      </c>
      <c r="FC107" s="112">
        <f>Time!FC$52</f>
        <v>0</v>
      </c>
      <c r="FD107" s="112">
        <f>Time!FD$52</f>
        <v>0</v>
      </c>
      <c r="FE107" s="112">
        <f>Time!FE$52</f>
        <v>0</v>
      </c>
      <c r="FF107" s="112">
        <f>Time!FF$52</f>
        <v>0</v>
      </c>
      <c r="FG107" s="112">
        <f>Time!FG$52</f>
        <v>0</v>
      </c>
      <c r="FH107" s="112">
        <f>Time!FH$52</f>
        <v>0</v>
      </c>
      <c r="FI107" s="112">
        <f>Time!FI$52</f>
        <v>0</v>
      </c>
      <c r="FJ107" s="112">
        <f>Time!FJ$52</f>
        <v>0</v>
      </c>
      <c r="FK107" s="112">
        <f>Time!FK$52</f>
        <v>0</v>
      </c>
      <c r="FL107" s="112">
        <f>Time!FL$52</f>
        <v>0</v>
      </c>
      <c r="FM107" s="112">
        <f>Time!FM$52</f>
        <v>0</v>
      </c>
      <c r="FN107" s="112">
        <f>Time!FN$52</f>
        <v>0</v>
      </c>
      <c r="FO107" s="112">
        <f>Time!FO$52</f>
        <v>0</v>
      </c>
      <c r="FP107" s="112">
        <f>Time!FP$52</f>
        <v>0</v>
      </c>
      <c r="FQ107" s="112">
        <f>Time!FQ$52</f>
        <v>0</v>
      </c>
      <c r="FR107" s="112">
        <f>Time!FR$52</f>
        <v>0</v>
      </c>
      <c r="FS107" s="112">
        <f>Time!FS$52</f>
        <v>0</v>
      </c>
      <c r="FT107" s="112">
        <f>Time!FT$52</f>
        <v>0</v>
      </c>
      <c r="FU107" s="112">
        <f>Time!FU$52</f>
        <v>0</v>
      </c>
      <c r="FV107" s="112">
        <f>Time!FV$52</f>
        <v>0</v>
      </c>
      <c r="FW107" s="112">
        <f>Time!FW$52</f>
        <v>0</v>
      </c>
      <c r="FX107" s="112">
        <f>Time!FX$52</f>
        <v>0</v>
      </c>
      <c r="FY107" s="112">
        <f>Time!FY$52</f>
        <v>0</v>
      </c>
      <c r="FZ107" s="112">
        <f>Time!FZ$52</f>
        <v>0</v>
      </c>
      <c r="GA107" s="112">
        <f>Time!GA$52</f>
        <v>0</v>
      </c>
      <c r="GB107" s="112">
        <f>Time!GB$52</f>
        <v>0</v>
      </c>
      <c r="GC107" s="112">
        <f>Time!GC$52</f>
        <v>0</v>
      </c>
      <c r="GD107" s="112">
        <f>Time!GD$52</f>
        <v>0</v>
      </c>
      <c r="GE107" s="112">
        <f>Time!GE$52</f>
        <v>0</v>
      </c>
      <c r="GF107" s="112">
        <f>Time!GF$52</f>
        <v>0</v>
      </c>
      <c r="GG107" s="112">
        <f>Time!GG$52</f>
        <v>0</v>
      </c>
      <c r="GH107" s="112">
        <f>Time!GH$52</f>
        <v>0</v>
      </c>
      <c r="GI107" s="112">
        <f>Time!GI$52</f>
        <v>0</v>
      </c>
      <c r="GJ107" s="112">
        <f>Time!GJ$52</f>
        <v>0</v>
      </c>
    </row>
    <row r="108" spans="1:192" s="159" customFormat="1" outlineLevel="2" x14ac:dyDescent="0.35">
      <c r="B108" s="323"/>
      <c r="E108" s="159" t="s">
        <v>1303</v>
      </c>
      <c r="G108" s="159" t="s">
        <v>101</v>
      </c>
      <c r="H108" s="159">
        <f>SUM(J108:GJ108)</f>
        <v>2600</v>
      </c>
      <c r="J108" s="159">
        <f t="shared" ref="J108:AO108" si="166">$F105*$F106*J107</f>
        <v>0</v>
      </c>
      <c r="K108" s="159">
        <f t="shared" si="166"/>
        <v>0</v>
      </c>
      <c r="L108" s="159">
        <f t="shared" si="166"/>
        <v>0</v>
      </c>
      <c r="M108" s="159">
        <f t="shared" si="166"/>
        <v>0</v>
      </c>
      <c r="N108" s="159">
        <f t="shared" si="166"/>
        <v>0</v>
      </c>
      <c r="O108" s="159">
        <f t="shared" si="166"/>
        <v>2600</v>
      </c>
      <c r="P108" s="159">
        <f t="shared" si="166"/>
        <v>0</v>
      </c>
      <c r="Q108" s="159">
        <f t="shared" si="166"/>
        <v>0</v>
      </c>
      <c r="R108" s="159">
        <f t="shared" si="166"/>
        <v>0</v>
      </c>
      <c r="S108" s="159">
        <f t="shared" si="166"/>
        <v>0</v>
      </c>
      <c r="T108" s="159">
        <f t="shared" si="166"/>
        <v>0</v>
      </c>
      <c r="U108" s="159">
        <f t="shared" si="166"/>
        <v>0</v>
      </c>
      <c r="V108" s="159">
        <f t="shared" si="166"/>
        <v>0</v>
      </c>
      <c r="W108" s="159">
        <f t="shared" si="166"/>
        <v>0</v>
      </c>
      <c r="X108" s="159">
        <f t="shared" si="166"/>
        <v>0</v>
      </c>
      <c r="Y108" s="159">
        <f t="shared" si="166"/>
        <v>0</v>
      </c>
      <c r="Z108" s="159">
        <f t="shared" si="166"/>
        <v>0</v>
      </c>
      <c r="AA108" s="159">
        <f t="shared" si="166"/>
        <v>0</v>
      </c>
      <c r="AB108" s="159">
        <f t="shared" si="166"/>
        <v>0</v>
      </c>
      <c r="AC108" s="159">
        <f t="shared" si="166"/>
        <v>0</v>
      </c>
      <c r="AD108" s="159">
        <f t="shared" si="166"/>
        <v>0</v>
      </c>
      <c r="AE108" s="159">
        <f t="shared" si="166"/>
        <v>0</v>
      </c>
      <c r="AF108" s="159">
        <f t="shared" si="166"/>
        <v>0</v>
      </c>
      <c r="AG108" s="159">
        <f t="shared" si="166"/>
        <v>0</v>
      </c>
      <c r="AH108" s="159">
        <f t="shared" si="166"/>
        <v>0</v>
      </c>
      <c r="AI108" s="159">
        <f t="shared" si="166"/>
        <v>0</v>
      </c>
      <c r="AJ108" s="159">
        <f t="shared" si="166"/>
        <v>0</v>
      </c>
      <c r="AK108" s="159">
        <f t="shared" si="166"/>
        <v>0</v>
      </c>
      <c r="AL108" s="159">
        <f t="shared" si="166"/>
        <v>0</v>
      </c>
      <c r="AM108" s="159">
        <f t="shared" si="166"/>
        <v>0</v>
      </c>
      <c r="AN108" s="159">
        <f t="shared" si="166"/>
        <v>0</v>
      </c>
      <c r="AO108" s="159">
        <f t="shared" si="166"/>
        <v>0</v>
      </c>
      <c r="AP108" s="159">
        <f t="shared" ref="AP108:BU108" si="167">$F105*$F106*AP107</f>
        <v>0</v>
      </c>
      <c r="AQ108" s="159">
        <f t="shared" si="167"/>
        <v>0</v>
      </c>
      <c r="AR108" s="159">
        <f t="shared" si="167"/>
        <v>0</v>
      </c>
      <c r="AS108" s="159">
        <f t="shared" si="167"/>
        <v>0</v>
      </c>
      <c r="AT108" s="159">
        <f t="shared" si="167"/>
        <v>0</v>
      </c>
      <c r="AU108" s="159">
        <f t="shared" si="167"/>
        <v>0</v>
      </c>
      <c r="AV108" s="159">
        <f t="shared" si="167"/>
        <v>0</v>
      </c>
      <c r="AW108" s="159">
        <f t="shared" si="167"/>
        <v>0</v>
      </c>
      <c r="AX108" s="159">
        <f t="shared" si="167"/>
        <v>0</v>
      </c>
      <c r="AY108" s="159">
        <f t="shared" si="167"/>
        <v>0</v>
      </c>
      <c r="AZ108" s="159">
        <f t="shared" si="167"/>
        <v>0</v>
      </c>
      <c r="BA108" s="159">
        <f t="shared" si="167"/>
        <v>0</v>
      </c>
      <c r="BB108" s="159">
        <f t="shared" si="167"/>
        <v>0</v>
      </c>
      <c r="BC108" s="159">
        <f t="shared" si="167"/>
        <v>0</v>
      </c>
      <c r="BD108" s="159">
        <f t="shared" si="167"/>
        <v>0</v>
      </c>
      <c r="BE108" s="159">
        <f t="shared" si="167"/>
        <v>0</v>
      </c>
      <c r="BF108" s="159">
        <f t="shared" si="167"/>
        <v>0</v>
      </c>
      <c r="BG108" s="159">
        <f t="shared" si="167"/>
        <v>0</v>
      </c>
      <c r="BH108" s="159">
        <f t="shared" si="167"/>
        <v>0</v>
      </c>
      <c r="BI108" s="159">
        <f t="shared" si="167"/>
        <v>0</v>
      </c>
      <c r="BJ108" s="159">
        <f t="shared" si="167"/>
        <v>0</v>
      </c>
      <c r="BK108" s="159">
        <f t="shared" si="167"/>
        <v>0</v>
      </c>
      <c r="BL108" s="159">
        <f t="shared" si="167"/>
        <v>0</v>
      </c>
      <c r="BM108" s="159">
        <f t="shared" si="167"/>
        <v>0</v>
      </c>
      <c r="BN108" s="159">
        <f t="shared" si="167"/>
        <v>0</v>
      </c>
      <c r="BO108" s="159">
        <f t="shared" si="167"/>
        <v>0</v>
      </c>
      <c r="BP108" s="159">
        <f t="shared" si="167"/>
        <v>0</v>
      </c>
      <c r="BQ108" s="159">
        <f t="shared" si="167"/>
        <v>0</v>
      </c>
      <c r="BR108" s="159">
        <f t="shared" si="167"/>
        <v>0</v>
      </c>
      <c r="BS108" s="159">
        <f t="shared" si="167"/>
        <v>0</v>
      </c>
      <c r="BT108" s="159">
        <f t="shared" si="167"/>
        <v>0</v>
      </c>
      <c r="BU108" s="159">
        <f t="shared" si="167"/>
        <v>0</v>
      </c>
      <c r="BV108" s="159">
        <f t="shared" ref="BV108:DA108" si="168">$F105*$F106*BV107</f>
        <v>0</v>
      </c>
      <c r="BW108" s="159">
        <f t="shared" si="168"/>
        <v>0</v>
      </c>
      <c r="BX108" s="159">
        <f t="shared" si="168"/>
        <v>0</v>
      </c>
      <c r="BY108" s="159">
        <f t="shared" si="168"/>
        <v>0</v>
      </c>
      <c r="BZ108" s="159">
        <f t="shared" si="168"/>
        <v>0</v>
      </c>
      <c r="CA108" s="159">
        <f t="shared" si="168"/>
        <v>0</v>
      </c>
      <c r="CB108" s="159">
        <f t="shared" si="168"/>
        <v>0</v>
      </c>
      <c r="CC108" s="159">
        <f t="shared" si="168"/>
        <v>0</v>
      </c>
      <c r="CD108" s="159">
        <f t="shared" si="168"/>
        <v>0</v>
      </c>
      <c r="CE108" s="159">
        <f t="shared" si="168"/>
        <v>0</v>
      </c>
      <c r="CF108" s="159">
        <f t="shared" si="168"/>
        <v>0</v>
      </c>
      <c r="CG108" s="159">
        <f t="shared" si="168"/>
        <v>0</v>
      </c>
      <c r="CH108" s="159">
        <f t="shared" si="168"/>
        <v>0</v>
      </c>
      <c r="CI108" s="159">
        <f t="shared" si="168"/>
        <v>0</v>
      </c>
      <c r="CJ108" s="159">
        <f t="shared" si="168"/>
        <v>0</v>
      </c>
      <c r="CK108" s="159">
        <f t="shared" si="168"/>
        <v>0</v>
      </c>
      <c r="CL108" s="159">
        <f t="shared" si="168"/>
        <v>0</v>
      </c>
      <c r="CM108" s="159">
        <f t="shared" si="168"/>
        <v>0</v>
      </c>
      <c r="CN108" s="159">
        <f t="shared" si="168"/>
        <v>0</v>
      </c>
      <c r="CO108" s="159">
        <f t="shared" si="168"/>
        <v>0</v>
      </c>
      <c r="CP108" s="159">
        <f t="shared" si="168"/>
        <v>0</v>
      </c>
      <c r="CQ108" s="159">
        <f t="shared" si="168"/>
        <v>0</v>
      </c>
      <c r="CR108" s="159">
        <f t="shared" si="168"/>
        <v>0</v>
      </c>
      <c r="CS108" s="159">
        <f t="shared" si="168"/>
        <v>0</v>
      </c>
      <c r="CT108" s="159">
        <f t="shared" si="168"/>
        <v>0</v>
      </c>
      <c r="CU108" s="159">
        <f t="shared" si="168"/>
        <v>0</v>
      </c>
      <c r="CV108" s="159">
        <f t="shared" si="168"/>
        <v>0</v>
      </c>
      <c r="CW108" s="159">
        <f t="shared" si="168"/>
        <v>0</v>
      </c>
      <c r="CX108" s="159">
        <f t="shared" si="168"/>
        <v>0</v>
      </c>
      <c r="CY108" s="159">
        <f t="shared" si="168"/>
        <v>0</v>
      </c>
      <c r="CZ108" s="159">
        <f t="shared" si="168"/>
        <v>0</v>
      </c>
      <c r="DA108" s="159">
        <f t="shared" si="168"/>
        <v>0</v>
      </c>
      <c r="DB108" s="159">
        <f t="shared" ref="DB108:EG108" si="169">$F105*$F106*DB107</f>
        <v>0</v>
      </c>
      <c r="DC108" s="159">
        <f t="shared" si="169"/>
        <v>0</v>
      </c>
      <c r="DD108" s="159">
        <f t="shared" si="169"/>
        <v>0</v>
      </c>
      <c r="DE108" s="159">
        <f t="shared" si="169"/>
        <v>0</v>
      </c>
      <c r="DF108" s="159">
        <f t="shared" si="169"/>
        <v>0</v>
      </c>
      <c r="DG108" s="159">
        <f t="shared" si="169"/>
        <v>0</v>
      </c>
      <c r="DH108" s="159">
        <f t="shared" si="169"/>
        <v>0</v>
      </c>
      <c r="DI108" s="159">
        <f t="shared" si="169"/>
        <v>0</v>
      </c>
      <c r="DJ108" s="159">
        <f t="shared" si="169"/>
        <v>0</v>
      </c>
      <c r="DK108" s="159">
        <f t="shared" si="169"/>
        <v>0</v>
      </c>
      <c r="DL108" s="159">
        <f t="shared" si="169"/>
        <v>0</v>
      </c>
      <c r="DM108" s="159">
        <f t="shared" si="169"/>
        <v>0</v>
      </c>
      <c r="DN108" s="159">
        <f t="shared" si="169"/>
        <v>0</v>
      </c>
      <c r="DO108" s="159">
        <f t="shared" si="169"/>
        <v>0</v>
      </c>
      <c r="DP108" s="159">
        <f t="shared" si="169"/>
        <v>0</v>
      </c>
      <c r="DQ108" s="159">
        <f t="shared" si="169"/>
        <v>0</v>
      </c>
      <c r="DR108" s="159">
        <f t="shared" si="169"/>
        <v>0</v>
      </c>
      <c r="DS108" s="159">
        <f t="shared" si="169"/>
        <v>0</v>
      </c>
      <c r="DT108" s="159">
        <f t="shared" si="169"/>
        <v>0</v>
      </c>
      <c r="DU108" s="159">
        <f t="shared" si="169"/>
        <v>0</v>
      </c>
      <c r="DV108" s="159">
        <f t="shared" si="169"/>
        <v>0</v>
      </c>
      <c r="DW108" s="159">
        <f t="shared" si="169"/>
        <v>0</v>
      </c>
      <c r="DX108" s="159">
        <f t="shared" si="169"/>
        <v>0</v>
      </c>
      <c r="DY108" s="159">
        <f t="shared" si="169"/>
        <v>0</v>
      </c>
      <c r="DZ108" s="159">
        <f t="shared" si="169"/>
        <v>0</v>
      </c>
      <c r="EA108" s="159">
        <f t="shared" si="169"/>
        <v>0</v>
      </c>
      <c r="EB108" s="159">
        <f t="shared" si="169"/>
        <v>0</v>
      </c>
      <c r="EC108" s="159">
        <f t="shared" si="169"/>
        <v>0</v>
      </c>
      <c r="ED108" s="159">
        <f t="shared" si="169"/>
        <v>0</v>
      </c>
      <c r="EE108" s="159">
        <f t="shared" si="169"/>
        <v>0</v>
      </c>
      <c r="EF108" s="159">
        <f t="shared" si="169"/>
        <v>0</v>
      </c>
      <c r="EG108" s="159">
        <f t="shared" si="169"/>
        <v>0</v>
      </c>
      <c r="EH108" s="159">
        <f t="shared" ref="EH108:FM108" si="170">$F105*$F106*EH107</f>
        <v>0</v>
      </c>
      <c r="EI108" s="159">
        <f t="shared" si="170"/>
        <v>0</v>
      </c>
      <c r="EJ108" s="159">
        <f t="shared" si="170"/>
        <v>0</v>
      </c>
      <c r="EK108" s="159">
        <f t="shared" si="170"/>
        <v>0</v>
      </c>
      <c r="EL108" s="159">
        <f t="shared" si="170"/>
        <v>0</v>
      </c>
      <c r="EM108" s="159">
        <f t="shared" si="170"/>
        <v>0</v>
      </c>
      <c r="EN108" s="159">
        <f t="shared" si="170"/>
        <v>0</v>
      </c>
      <c r="EO108" s="159">
        <f t="shared" si="170"/>
        <v>0</v>
      </c>
      <c r="EP108" s="159">
        <f t="shared" si="170"/>
        <v>0</v>
      </c>
      <c r="EQ108" s="159">
        <f t="shared" si="170"/>
        <v>0</v>
      </c>
      <c r="ER108" s="159">
        <f t="shared" si="170"/>
        <v>0</v>
      </c>
      <c r="ES108" s="159">
        <f t="shared" si="170"/>
        <v>0</v>
      </c>
      <c r="ET108" s="159">
        <f t="shared" si="170"/>
        <v>0</v>
      </c>
      <c r="EU108" s="159">
        <f t="shared" si="170"/>
        <v>0</v>
      </c>
      <c r="EV108" s="159">
        <f t="shared" si="170"/>
        <v>0</v>
      </c>
      <c r="EW108" s="159">
        <f t="shared" si="170"/>
        <v>0</v>
      </c>
      <c r="EX108" s="159">
        <f t="shared" si="170"/>
        <v>0</v>
      </c>
      <c r="EY108" s="159">
        <f t="shared" si="170"/>
        <v>0</v>
      </c>
      <c r="EZ108" s="159">
        <f t="shared" si="170"/>
        <v>0</v>
      </c>
      <c r="FA108" s="159">
        <f t="shared" si="170"/>
        <v>0</v>
      </c>
      <c r="FB108" s="159">
        <f t="shared" si="170"/>
        <v>0</v>
      </c>
      <c r="FC108" s="159">
        <f t="shared" si="170"/>
        <v>0</v>
      </c>
      <c r="FD108" s="159">
        <f t="shared" si="170"/>
        <v>0</v>
      </c>
      <c r="FE108" s="159">
        <f t="shared" si="170"/>
        <v>0</v>
      </c>
      <c r="FF108" s="159">
        <f t="shared" si="170"/>
        <v>0</v>
      </c>
      <c r="FG108" s="159">
        <f t="shared" si="170"/>
        <v>0</v>
      </c>
      <c r="FH108" s="159">
        <f t="shared" si="170"/>
        <v>0</v>
      </c>
      <c r="FI108" s="159">
        <f t="shared" si="170"/>
        <v>0</v>
      </c>
      <c r="FJ108" s="159">
        <f t="shared" si="170"/>
        <v>0</v>
      </c>
      <c r="FK108" s="159">
        <f t="shared" si="170"/>
        <v>0</v>
      </c>
      <c r="FL108" s="159">
        <f t="shared" si="170"/>
        <v>0</v>
      </c>
      <c r="FM108" s="159">
        <f t="shared" si="170"/>
        <v>0</v>
      </c>
      <c r="FN108" s="159">
        <f t="shared" ref="FN108:GJ108" si="171">$F105*$F106*FN107</f>
        <v>0</v>
      </c>
      <c r="FO108" s="159">
        <f t="shared" si="171"/>
        <v>0</v>
      </c>
      <c r="FP108" s="159">
        <f t="shared" si="171"/>
        <v>0</v>
      </c>
      <c r="FQ108" s="159">
        <f t="shared" si="171"/>
        <v>0</v>
      </c>
      <c r="FR108" s="159">
        <f t="shared" si="171"/>
        <v>0</v>
      </c>
      <c r="FS108" s="159">
        <f t="shared" si="171"/>
        <v>0</v>
      </c>
      <c r="FT108" s="159">
        <f t="shared" si="171"/>
        <v>0</v>
      </c>
      <c r="FU108" s="159">
        <f t="shared" si="171"/>
        <v>0</v>
      </c>
      <c r="FV108" s="159">
        <f t="shared" si="171"/>
        <v>0</v>
      </c>
      <c r="FW108" s="159">
        <f t="shared" si="171"/>
        <v>0</v>
      </c>
      <c r="FX108" s="159">
        <f t="shared" si="171"/>
        <v>0</v>
      </c>
      <c r="FY108" s="159">
        <f t="shared" si="171"/>
        <v>0</v>
      </c>
      <c r="FZ108" s="159">
        <f t="shared" si="171"/>
        <v>0</v>
      </c>
      <c r="GA108" s="159">
        <f t="shared" si="171"/>
        <v>0</v>
      </c>
      <c r="GB108" s="159">
        <f t="shared" si="171"/>
        <v>0</v>
      </c>
      <c r="GC108" s="159">
        <f t="shared" si="171"/>
        <v>0</v>
      </c>
      <c r="GD108" s="159">
        <f t="shared" si="171"/>
        <v>0</v>
      </c>
      <c r="GE108" s="159">
        <f t="shared" si="171"/>
        <v>0</v>
      </c>
      <c r="GF108" s="159">
        <f t="shared" si="171"/>
        <v>0</v>
      </c>
      <c r="GG108" s="159">
        <f t="shared" si="171"/>
        <v>0</v>
      </c>
      <c r="GH108" s="159">
        <f t="shared" si="171"/>
        <v>0</v>
      </c>
      <c r="GI108" s="159">
        <f t="shared" si="171"/>
        <v>0</v>
      </c>
      <c r="GJ108" s="159">
        <f t="shared" si="171"/>
        <v>0</v>
      </c>
    </row>
    <row r="109" spans="1:192" outlineLevel="1" x14ac:dyDescent="0.35">
      <c r="A109"/>
      <c r="B109" s="6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</row>
    <row r="110" spans="1:192" outlineLevel="1" x14ac:dyDescent="0.35">
      <c r="A110"/>
      <c r="B110" s="69" t="s">
        <v>1304</v>
      </c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</row>
    <row r="111" spans="1:192" s="594" customFormat="1" outlineLevel="2" x14ac:dyDescent="0.35">
      <c r="B111" s="555"/>
      <c r="E111" s="594" t="str">
        <f>InpC!$E$115</f>
        <v>Senior debt commitment</v>
      </c>
      <c r="F111" s="594">
        <f>InpC!$F$115</f>
        <v>260000</v>
      </c>
      <c r="G111" s="594" t="str">
        <f>InpC!$G$115</f>
        <v>$ 000s</v>
      </c>
    </row>
    <row r="112" spans="1:192" outlineLevel="2" x14ac:dyDescent="0.35">
      <c r="A112"/>
      <c r="B112" s="69"/>
      <c r="C112"/>
      <c r="D112"/>
      <c r="E112" t="str">
        <f>$E$83</f>
        <v>Senior debt balance BEG</v>
      </c>
      <c r="F112"/>
      <c r="G112" t="str">
        <f>$G$83</f>
        <v>$ 000s</v>
      </c>
      <c r="H112">
        <f>$H$83</f>
        <v>0</v>
      </c>
      <c r="I112"/>
      <c r="J112">
        <f t="shared" ref="J112:AO112" si="172">J$83</f>
        <v>0</v>
      </c>
      <c r="K112">
        <f t="shared" si="172"/>
        <v>0</v>
      </c>
      <c r="L112">
        <f t="shared" si="172"/>
        <v>0</v>
      </c>
      <c r="M112">
        <f t="shared" si="172"/>
        <v>0</v>
      </c>
      <c r="N112">
        <f t="shared" si="172"/>
        <v>0</v>
      </c>
      <c r="O112">
        <f t="shared" si="172"/>
        <v>0</v>
      </c>
      <c r="P112">
        <f t="shared" si="172"/>
        <v>5038.5117518835168</v>
      </c>
      <c r="Q112">
        <f t="shared" si="172"/>
        <v>33407.232953078645</v>
      </c>
      <c r="R112">
        <f t="shared" si="172"/>
        <v>39930.383240689735</v>
      </c>
      <c r="S112">
        <f t="shared" si="172"/>
        <v>46462.470851693346</v>
      </c>
      <c r="T112">
        <f t="shared" si="172"/>
        <v>53021.96288808895</v>
      </c>
      <c r="U112">
        <f t="shared" si="172"/>
        <v>59589.31783423866</v>
      </c>
      <c r="V112">
        <f t="shared" si="172"/>
        <v>66185.350956983093</v>
      </c>
      <c r="W112">
        <f t="shared" si="172"/>
        <v>72799.745398040817</v>
      </c>
      <c r="X112">
        <f t="shared" si="172"/>
        <v>79396.034275191763</v>
      </c>
      <c r="Y112">
        <f t="shared" si="172"/>
        <v>86047.203177055926</v>
      </c>
      <c r="Z112">
        <f t="shared" si="172"/>
        <v>92703.524638242976</v>
      </c>
      <c r="AA112">
        <f t="shared" si="172"/>
        <v>99391.737481818476</v>
      </c>
      <c r="AB112">
        <f t="shared" si="172"/>
        <v>106084.00771132942</v>
      </c>
      <c r="AC112">
        <f t="shared" si="172"/>
        <v>112809.46768577214</v>
      </c>
      <c r="AD112">
        <f t="shared" si="172"/>
        <v>119553.64926289981</v>
      </c>
      <c r="AE112">
        <f t="shared" si="172"/>
        <v>126300.23355681442</v>
      </c>
      <c r="AF112">
        <f t="shared" si="172"/>
        <v>133081.96925805163</v>
      </c>
      <c r="AG112">
        <f t="shared" si="172"/>
        <v>139767.62714751021</v>
      </c>
      <c r="AH112">
        <f t="shared" si="172"/>
        <v>146398.39332057029</v>
      </c>
      <c r="AI112">
        <f t="shared" si="172"/>
        <v>152943.96527293805</v>
      </c>
      <c r="AJ112">
        <f t="shared" si="172"/>
        <v>159371.64913511011</v>
      </c>
      <c r="AK112">
        <f t="shared" si="172"/>
        <v>165790.00384455026</v>
      </c>
      <c r="AL112">
        <f t="shared" si="172"/>
        <v>172076.92237007903</v>
      </c>
      <c r="AM112">
        <f t="shared" si="172"/>
        <v>178326.4811611546</v>
      </c>
      <c r="AN112">
        <f t="shared" si="172"/>
        <v>184452.4310905881</v>
      </c>
      <c r="AO112">
        <f t="shared" si="172"/>
        <v>190526.77929187103</v>
      </c>
      <c r="AP112">
        <f t="shared" ref="AP112:BU112" si="173">AP$83</f>
        <v>196489.25656459981</v>
      </c>
      <c r="AQ112">
        <f t="shared" si="173"/>
        <v>202345.24745486811</v>
      </c>
      <c r="AR112">
        <f t="shared" si="173"/>
        <v>208179.64864502769</v>
      </c>
      <c r="AS112">
        <f t="shared" si="173"/>
        <v>213867.52316119109</v>
      </c>
      <c r="AT112">
        <f t="shared" si="173"/>
        <v>219540.82875118419</v>
      </c>
      <c r="AU112">
        <f t="shared" si="173"/>
        <v>226719.96484696533</v>
      </c>
      <c r="AV112">
        <f t="shared" si="173"/>
        <v>233741.29843213016</v>
      </c>
      <c r="AW112">
        <f t="shared" si="173"/>
        <v>240924.5497379399</v>
      </c>
      <c r="AX112">
        <f t="shared" si="173"/>
        <v>247836.52823839814</v>
      </c>
      <c r="AY112">
        <f t="shared" si="173"/>
        <v>254756.38322166452</v>
      </c>
      <c r="AZ112">
        <f t="shared" si="173"/>
        <v>261506.01416535457</v>
      </c>
      <c r="BA112">
        <f t="shared" si="173"/>
        <v>268221.05550784629</v>
      </c>
      <c r="BB112">
        <f t="shared" si="173"/>
        <v>274787.70205816132</v>
      </c>
      <c r="BC112">
        <f t="shared" si="173"/>
        <v>281244.10978131322</v>
      </c>
      <c r="BD112">
        <f t="shared" si="173"/>
        <v>287730.35945117136</v>
      </c>
      <c r="BE112">
        <f t="shared" si="173"/>
        <v>294127.74965483905</v>
      </c>
      <c r="BF112">
        <f t="shared" si="173"/>
        <v>301238.17203726462</v>
      </c>
      <c r="BG112">
        <f t="shared" si="173"/>
        <v>299000.06677558942</v>
      </c>
      <c r="BH112">
        <f t="shared" si="173"/>
        <v>296971.92687951814</v>
      </c>
      <c r="BI112">
        <f t="shared" si="173"/>
        <v>294850.20501964621</v>
      </c>
      <c r="BJ112">
        <f t="shared" si="173"/>
        <v>292685.12018092559</v>
      </c>
      <c r="BK112">
        <f t="shared" si="173"/>
        <v>290519.55929204903</v>
      </c>
      <c r="BL112">
        <f t="shared" si="173"/>
        <v>288279.38797269639</v>
      </c>
      <c r="BM112">
        <f t="shared" si="173"/>
        <v>285939.87317618873</v>
      </c>
      <c r="BN112">
        <f t="shared" si="173"/>
        <v>283554.22721637302</v>
      </c>
      <c r="BO112">
        <f t="shared" si="173"/>
        <v>281157.12087449821</v>
      </c>
      <c r="BP112">
        <f t="shared" si="173"/>
        <v>278670.62760528619</v>
      </c>
      <c r="BQ112">
        <f t="shared" si="173"/>
        <v>276100.7306559615</v>
      </c>
      <c r="BR112">
        <f t="shared" si="173"/>
        <v>273481.7921226875</v>
      </c>
      <c r="BS112">
        <f t="shared" si="173"/>
        <v>270866.39459113765</v>
      </c>
      <c r="BT112">
        <f t="shared" si="173"/>
        <v>268165.38956735429</v>
      </c>
      <c r="BU112">
        <f t="shared" si="173"/>
        <v>265352.64248952072</v>
      </c>
      <c r="BV112">
        <f t="shared" ref="BV112:DA112" si="174">BV$83</f>
        <v>262487.80207160139</v>
      </c>
      <c r="BW112">
        <f t="shared" si="174"/>
        <v>259628.70925322123</v>
      </c>
      <c r="BX112">
        <f t="shared" si="174"/>
        <v>256678.08461346044</v>
      </c>
      <c r="BY112">
        <f t="shared" si="174"/>
        <v>253609.06191959625</v>
      </c>
      <c r="BZ112">
        <f t="shared" si="174"/>
        <v>250484.74265898907</v>
      </c>
      <c r="CA112">
        <f t="shared" si="174"/>
        <v>247368.51997550539</v>
      </c>
      <c r="CB112">
        <f t="shared" si="174"/>
        <v>244154.53721554801</v>
      </c>
      <c r="CC112">
        <f t="shared" si="174"/>
        <v>240815.17495931289</v>
      </c>
      <c r="CD112">
        <f t="shared" si="174"/>
        <v>237417.15455688373</v>
      </c>
      <c r="CE112">
        <f t="shared" si="174"/>
        <v>234007.06403720623</v>
      </c>
      <c r="CF112">
        <f t="shared" si="174"/>
        <v>230490.58083474968</v>
      </c>
      <c r="CG112">
        <f t="shared" si="174"/>
        <v>226865.66347514986</v>
      </c>
      <c r="CH112">
        <f t="shared" si="174"/>
        <v>223178.55590055449</v>
      </c>
      <c r="CI112">
        <f t="shared" si="174"/>
        <v>219504.70467516399</v>
      </c>
      <c r="CJ112">
        <f t="shared" si="174"/>
        <v>215719.65814434006</v>
      </c>
      <c r="CK112">
        <f t="shared" si="174"/>
        <v>211794.22304814609</v>
      </c>
      <c r="CL112">
        <f t="shared" si="174"/>
        <v>207802.89739026615</v>
      </c>
      <c r="CM112">
        <f t="shared" si="174"/>
        <v>203827.64866016287</v>
      </c>
      <c r="CN112">
        <f t="shared" si="174"/>
        <v>199733.97759934602</v>
      </c>
      <c r="CO112">
        <f t="shared" si="174"/>
        <v>195491.86908976149</v>
      </c>
      <c r="CP112">
        <f t="shared" si="174"/>
        <v>191179.9888151921</v>
      </c>
      <c r="CQ112">
        <f t="shared" si="174"/>
        <v>186887.17905673792</v>
      </c>
      <c r="CR112">
        <f t="shared" si="174"/>
        <v>182468.35614888804</v>
      </c>
      <c r="CS112">
        <f t="shared" si="174"/>
        <v>177892.65877968381</v>
      </c>
      <c r="CT112">
        <f t="shared" si="174"/>
        <v>173243.11942631312</v>
      </c>
      <c r="CU112">
        <f t="shared" si="174"/>
        <v>168580.93859062315</v>
      </c>
      <c r="CV112">
        <f t="shared" si="174"/>
        <v>163792.23956404344</v>
      </c>
      <c r="CW112">
        <f t="shared" si="174"/>
        <v>158864.60754450376</v>
      </c>
      <c r="CX112">
        <f t="shared" si="174"/>
        <v>153858.85928187327</v>
      </c>
      <c r="CY112">
        <f t="shared" si="174"/>
        <v>148878.72986472648</v>
      </c>
      <c r="CZ112">
        <f t="shared" si="174"/>
        <v>143756.23351944558</v>
      </c>
      <c r="DA112">
        <f t="shared" si="174"/>
        <v>138458.74017640628</v>
      </c>
      <c r="DB112">
        <f t="shared" ref="DB112:EG112" si="175">DB$83</f>
        <v>133078.65616329698</v>
      </c>
      <c r="DC112">
        <f t="shared" si="175"/>
        <v>127727.75676471528</v>
      </c>
      <c r="DD112">
        <f t="shared" si="175"/>
        <v>122225.70493718643</v>
      </c>
      <c r="DE112">
        <f t="shared" si="175"/>
        <v>116538.94670871974</v>
      </c>
      <c r="DF112">
        <f t="shared" si="175"/>
        <v>110764.9076951235</v>
      </c>
      <c r="DG112">
        <f t="shared" si="175"/>
        <v>105023.82866285471</v>
      </c>
      <c r="DH112">
        <f t="shared" si="175"/>
        <v>99122.376861425524</v>
      </c>
      <c r="DI112">
        <f t="shared" si="175"/>
        <v>93026.046865655444</v>
      </c>
      <c r="DJ112">
        <f t="shared" si="175"/>
        <v>86837.520614164634</v>
      </c>
      <c r="DK112">
        <f t="shared" si="175"/>
        <v>80635.841690229383</v>
      </c>
      <c r="DL112">
        <f t="shared" si="175"/>
        <v>74283.838041920841</v>
      </c>
      <c r="DM112">
        <f t="shared" si="175"/>
        <v>67755.86345868143</v>
      </c>
      <c r="DN112">
        <f t="shared" si="175"/>
        <v>61130.533297433059</v>
      </c>
      <c r="DO112">
        <f t="shared" si="175"/>
        <v>55938.94608718175</v>
      </c>
      <c r="DP112">
        <f t="shared" si="175"/>
        <v>51312.313964858527</v>
      </c>
      <c r="DQ112">
        <f t="shared" si="175"/>
        <v>46508.3857014198</v>
      </c>
      <c r="DR112">
        <f t="shared" si="175"/>
        <v>41623.959815295573</v>
      </c>
      <c r="DS112">
        <f t="shared" si="175"/>
        <v>36805.917675235629</v>
      </c>
      <c r="DT112">
        <f t="shared" si="175"/>
        <v>31856.023451205947</v>
      </c>
      <c r="DU112">
        <f t="shared" si="175"/>
        <v>26719.997309028447</v>
      </c>
      <c r="DV112">
        <f t="shared" si="175"/>
        <v>21499.293995838529</v>
      </c>
      <c r="DW112">
        <f t="shared" si="175"/>
        <v>16349.148154128688</v>
      </c>
      <c r="DX112">
        <f t="shared" si="175"/>
        <v>11059.362186816943</v>
      </c>
      <c r="DY112">
        <f t="shared" si="175"/>
        <v>5574.2063143892801</v>
      </c>
      <c r="DZ112">
        <f t="shared" si="175"/>
        <v>9.9589669844135642E-10</v>
      </c>
      <c r="EA112">
        <f t="shared" si="175"/>
        <v>9.9589669844135642E-10</v>
      </c>
      <c r="EB112">
        <f t="shared" si="175"/>
        <v>9.9589669844135642E-10</v>
      </c>
      <c r="EC112">
        <f t="shared" si="175"/>
        <v>9.9589669844135642E-10</v>
      </c>
      <c r="ED112">
        <f t="shared" si="175"/>
        <v>9.9589669844135642E-10</v>
      </c>
      <c r="EE112">
        <f t="shared" si="175"/>
        <v>9.9589669844135642E-10</v>
      </c>
      <c r="EF112">
        <f t="shared" si="175"/>
        <v>9.9589669844135642E-10</v>
      </c>
      <c r="EG112">
        <f t="shared" si="175"/>
        <v>9.9589669844135642E-10</v>
      </c>
      <c r="EH112">
        <f t="shared" ref="EH112:FM112" si="176">EH$83</f>
        <v>9.9589669844135642E-10</v>
      </c>
      <c r="EI112">
        <f t="shared" si="176"/>
        <v>9.9589669844135642E-10</v>
      </c>
      <c r="EJ112">
        <f t="shared" si="176"/>
        <v>9.9589669844135642E-10</v>
      </c>
      <c r="EK112">
        <f t="shared" si="176"/>
        <v>9.9589669844135642E-10</v>
      </c>
      <c r="EL112">
        <f t="shared" si="176"/>
        <v>9.9589669844135642E-10</v>
      </c>
      <c r="EM112">
        <f t="shared" si="176"/>
        <v>9.9589669844135642E-10</v>
      </c>
      <c r="EN112">
        <f t="shared" si="176"/>
        <v>9.9589669844135642E-10</v>
      </c>
      <c r="EO112">
        <f t="shared" si="176"/>
        <v>9.9589669844135642E-10</v>
      </c>
      <c r="EP112">
        <f t="shared" si="176"/>
        <v>9.9589669844135642E-10</v>
      </c>
      <c r="EQ112">
        <f t="shared" si="176"/>
        <v>9.9589669844135642E-10</v>
      </c>
      <c r="ER112">
        <f t="shared" si="176"/>
        <v>9.9589669844135642E-10</v>
      </c>
      <c r="ES112">
        <f t="shared" si="176"/>
        <v>9.9589669844135642E-10</v>
      </c>
      <c r="ET112">
        <f t="shared" si="176"/>
        <v>9.9589669844135642E-10</v>
      </c>
      <c r="EU112">
        <f t="shared" si="176"/>
        <v>9.9589669844135642E-10</v>
      </c>
      <c r="EV112">
        <f t="shared" si="176"/>
        <v>9.9589669844135642E-10</v>
      </c>
      <c r="EW112">
        <f t="shared" si="176"/>
        <v>9.9589669844135642E-10</v>
      </c>
      <c r="EX112">
        <f t="shared" si="176"/>
        <v>9.9589669844135642E-10</v>
      </c>
      <c r="EY112">
        <f t="shared" si="176"/>
        <v>9.9589669844135642E-10</v>
      </c>
      <c r="EZ112">
        <f t="shared" si="176"/>
        <v>9.9589669844135642E-10</v>
      </c>
      <c r="FA112">
        <f t="shared" si="176"/>
        <v>9.9589669844135642E-10</v>
      </c>
      <c r="FB112">
        <f t="shared" si="176"/>
        <v>9.9589669844135642E-10</v>
      </c>
      <c r="FC112">
        <f t="shared" si="176"/>
        <v>9.9589669844135642E-10</v>
      </c>
      <c r="FD112">
        <f t="shared" si="176"/>
        <v>9.9589669844135642E-10</v>
      </c>
      <c r="FE112">
        <f t="shared" si="176"/>
        <v>9.9589669844135642E-10</v>
      </c>
      <c r="FF112">
        <f t="shared" si="176"/>
        <v>9.9589669844135642E-10</v>
      </c>
      <c r="FG112">
        <f t="shared" si="176"/>
        <v>9.9589669844135642E-10</v>
      </c>
      <c r="FH112">
        <f t="shared" si="176"/>
        <v>9.9589669844135642E-10</v>
      </c>
      <c r="FI112">
        <f t="shared" si="176"/>
        <v>9.9589669844135642E-10</v>
      </c>
      <c r="FJ112">
        <f t="shared" si="176"/>
        <v>9.9589669844135642E-10</v>
      </c>
      <c r="FK112">
        <f t="shared" si="176"/>
        <v>9.9589669844135642E-10</v>
      </c>
      <c r="FL112">
        <f t="shared" si="176"/>
        <v>9.9589669844135642E-10</v>
      </c>
      <c r="FM112">
        <f t="shared" si="176"/>
        <v>9.9589669844135642E-10</v>
      </c>
      <c r="FN112">
        <f t="shared" ref="FN112:GJ112" si="177">FN$83</f>
        <v>9.9589669844135642E-10</v>
      </c>
      <c r="FO112">
        <f t="shared" si="177"/>
        <v>9.9589669844135642E-10</v>
      </c>
      <c r="FP112">
        <f t="shared" si="177"/>
        <v>9.9589669844135642E-10</v>
      </c>
      <c r="FQ112">
        <f t="shared" si="177"/>
        <v>9.9589669844135642E-10</v>
      </c>
      <c r="FR112">
        <f t="shared" si="177"/>
        <v>9.9589669844135642E-10</v>
      </c>
      <c r="FS112">
        <f t="shared" si="177"/>
        <v>9.9589669844135642E-10</v>
      </c>
      <c r="FT112">
        <f t="shared" si="177"/>
        <v>9.9589669844135642E-10</v>
      </c>
      <c r="FU112">
        <f t="shared" si="177"/>
        <v>9.9589669844135642E-10</v>
      </c>
      <c r="FV112">
        <f t="shared" si="177"/>
        <v>9.9589669844135642E-10</v>
      </c>
      <c r="FW112">
        <f t="shared" si="177"/>
        <v>9.9589669844135642E-10</v>
      </c>
      <c r="FX112">
        <f t="shared" si="177"/>
        <v>9.9589669844135642E-10</v>
      </c>
      <c r="FY112">
        <f t="shared" si="177"/>
        <v>9.9589669844135642E-10</v>
      </c>
      <c r="FZ112">
        <f t="shared" si="177"/>
        <v>9.9589669844135642E-10</v>
      </c>
      <c r="GA112">
        <f t="shared" si="177"/>
        <v>9.9589669844135642E-10</v>
      </c>
      <c r="GB112">
        <f t="shared" si="177"/>
        <v>9.9589669844135642E-10</v>
      </c>
      <c r="GC112">
        <f t="shared" si="177"/>
        <v>9.9589669844135642E-10</v>
      </c>
      <c r="GD112">
        <f t="shared" si="177"/>
        <v>9.9589669844135642E-10</v>
      </c>
      <c r="GE112">
        <f t="shared" si="177"/>
        <v>9.9589669844135642E-10</v>
      </c>
      <c r="GF112">
        <f t="shared" si="177"/>
        <v>9.9589669844135642E-10</v>
      </c>
      <c r="GG112">
        <f t="shared" si="177"/>
        <v>9.9589669844135642E-10</v>
      </c>
      <c r="GH112">
        <f t="shared" si="177"/>
        <v>9.9589669844135642E-10</v>
      </c>
      <c r="GI112">
        <f t="shared" si="177"/>
        <v>9.9589669844135642E-10</v>
      </c>
      <c r="GJ112">
        <f t="shared" si="177"/>
        <v>9.9589669844135642E-10</v>
      </c>
    </row>
    <row r="113" spans="1:192" outlineLevel="2" x14ac:dyDescent="0.35">
      <c r="A113"/>
      <c r="B113" s="69"/>
      <c r="C113"/>
      <c r="D113"/>
      <c r="E113" t="s">
        <v>1305</v>
      </c>
      <c r="F113"/>
      <c r="G113" t="s">
        <v>101</v>
      </c>
      <c r="H113"/>
      <c r="I113"/>
      <c r="J113">
        <f t="shared" ref="J113:AO113" si="178">MAX($F111-J112,0)</f>
        <v>260000</v>
      </c>
      <c r="K113">
        <f t="shared" si="178"/>
        <v>260000</v>
      </c>
      <c r="L113">
        <f t="shared" si="178"/>
        <v>260000</v>
      </c>
      <c r="M113">
        <f t="shared" si="178"/>
        <v>260000</v>
      </c>
      <c r="N113">
        <f t="shared" si="178"/>
        <v>260000</v>
      </c>
      <c r="O113">
        <f t="shared" si="178"/>
        <v>260000</v>
      </c>
      <c r="P113">
        <f t="shared" si="178"/>
        <v>254961.48824811648</v>
      </c>
      <c r="Q113">
        <f t="shared" si="178"/>
        <v>226592.76704692136</v>
      </c>
      <c r="R113">
        <f t="shared" si="178"/>
        <v>220069.61675931027</v>
      </c>
      <c r="S113">
        <f t="shared" si="178"/>
        <v>213537.52914830664</v>
      </c>
      <c r="T113">
        <f t="shared" si="178"/>
        <v>206978.03711191105</v>
      </c>
      <c r="U113">
        <f t="shared" si="178"/>
        <v>200410.68216576133</v>
      </c>
      <c r="V113">
        <f t="shared" si="178"/>
        <v>193814.64904301689</v>
      </c>
      <c r="W113">
        <f t="shared" si="178"/>
        <v>187200.2546019592</v>
      </c>
      <c r="X113">
        <f t="shared" si="178"/>
        <v>180603.96572480822</v>
      </c>
      <c r="Y113">
        <f t="shared" si="178"/>
        <v>173952.79682294407</v>
      </c>
      <c r="Z113">
        <f t="shared" si="178"/>
        <v>167296.47536175704</v>
      </c>
      <c r="AA113">
        <f t="shared" si="178"/>
        <v>160608.26251818152</v>
      </c>
      <c r="AB113">
        <f t="shared" si="178"/>
        <v>153915.99228867056</v>
      </c>
      <c r="AC113">
        <f t="shared" si="178"/>
        <v>147190.53231422786</v>
      </c>
      <c r="AD113">
        <f t="shared" si="178"/>
        <v>140446.35073710018</v>
      </c>
      <c r="AE113">
        <f t="shared" si="178"/>
        <v>133699.76644318557</v>
      </c>
      <c r="AF113">
        <f t="shared" si="178"/>
        <v>126918.03074194837</v>
      </c>
      <c r="AG113">
        <f t="shared" si="178"/>
        <v>120232.37285248979</v>
      </c>
      <c r="AH113">
        <f t="shared" si="178"/>
        <v>113601.60667942971</v>
      </c>
      <c r="AI113">
        <f t="shared" si="178"/>
        <v>107056.03472706195</v>
      </c>
      <c r="AJ113">
        <f t="shared" si="178"/>
        <v>100628.35086488989</v>
      </c>
      <c r="AK113">
        <f t="shared" si="178"/>
        <v>94209.996155449742</v>
      </c>
      <c r="AL113">
        <f t="shared" si="178"/>
        <v>87923.077629920968</v>
      </c>
      <c r="AM113">
        <f t="shared" si="178"/>
        <v>81673.518838845397</v>
      </c>
      <c r="AN113">
        <f t="shared" si="178"/>
        <v>75547.568909411901</v>
      </c>
      <c r="AO113">
        <f t="shared" si="178"/>
        <v>69473.220708128967</v>
      </c>
      <c r="AP113">
        <f t="shared" ref="AP113:BU113" si="179">MAX($F111-AP112,0)</f>
        <v>63510.743435400189</v>
      </c>
      <c r="AQ113">
        <f t="shared" si="179"/>
        <v>57654.752545131894</v>
      </c>
      <c r="AR113">
        <f t="shared" si="179"/>
        <v>51820.351354972314</v>
      </c>
      <c r="AS113">
        <f t="shared" si="179"/>
        <v>46132.476838808914</v>
      </c>
      <c r="AT113">
        <f t="shared" si="179"/>
        <v>40459.171248815808</v>
      </c>
      <c r="AU113">
        <f t="shared" si="179"/>
        <v>33280.035153034667</v>
      </c>
      <c r="AV113">
        <f t="shared" si="179"/>
        <v>26258.701567869837</v>
      </c>
      <c r="AW113">
        <f t="shared" si="179"/>
        <v>19075.450262060098</v>
      </c>
      <c r="AX113">
        <f t="shared" si="179"/>
        <v>12163.471761601861</v>
      </c>
      <c r="AY113">
        <f t="shared" si="179"/>
        <v>5243.6167783354758</v>
      </c>
      <c r="AZ113">
        <f t="shared" si="179"/>
        <v>0</v>
      </c>
      <c r="BA113">
        <f t="shared" si="179"/>
        <v>0</v>
      </c>
      <c r="BB113">
        <f t="shared" si="179"/>
        <v>0</v>
      </c>
      <c r="BC113">
        <f t="shared" si="179"/>
        <v>0</v>
      </c>
      <c r="BD113">
        <f t="shared" si="179"/>
        <v>0</v>
      </c>
      <c r="BE113">
        <f t="shared" si="179"/>
        <v>0</v>
      </c>
      <c r="BF113">
        <f t="shared" si="179"/>
        <v>0</v>
      </c>
      <c r="BG113">
        <f t="shared" si="179"/>
        <v>0</v>
      </c>
      <c r="BH113">
        <f t="shared" si="179"/>
        <v>0</v>
      </c>
      <c r="BI113">
        <f t="shared" si="179"/>
        <v>0</v>
      </c>
      <c r="BJ113">
        <f t="shared" si="179"/>
        <v>0</v>
      </c>
      <c r="BK113">
        <f t="shared" si="179"/>
        <v>0</v>
      </c>
      <c r="BL113">
        <f t="shared" si="179"/>
        <v>0</v>
      </c>
      <c r="BM113">
        <f t="shared" si="179"/>
        <v>0</v>
      </c>
      <c r="BN113">
        <f t="shared" si="179"/>
        <v>0</v>
      </c>
      <c r="BO113">
        <f t="shared" si="179"/>
        <v>0</v>
      </c>
      <c r="BP113">
        <f t="shared" si="179"/>
        <v>0</v>
      </c>
      <c r="BQ113">
        <f t="shared" si="179"/>
        <v>0</v>
      </c>
      <c r="BR113">
        <f t="shared" si="179"/>
        <v>0</v>
      </c>
      <c r="BS113">
        <f t="shared" si="179"/>
        <v>0</v>
      </c>
      <c r="BT113">
        <f t="shared" si="179"/>
        <v>0</v>
      </c>
      <c r="BU113">
        <f t="shared" si="179"/>
        <v>0</v>
      </c>
      <c r="BV113">
        <f t="shared" ref="BV113:DA113" si="180">MAX($F111-BV112,0)</f>
        <v>0</v>
      </c>
      <c r="BW113">
        <f t="shared" si="180"/>
        <v>371.29074677877361</v>
      </c>
      <c r="BX113">
        <f t="shared" si="180"/>
        <v>3321.9153865395638</v>
      </c>
      <c r="BY113">
        <f t="shared" si="180"/>
        <v>6390.9380804037501</v>
      </c>
      <c r="BZ113">
        <f t="shared" si="180"/>
        <v>9515.2573410109326</v>
      </c>
      <c r="CA113">
        <f t="shared" si="180"/>
        <v>12631.480024494609</v>
      </c>
      <c r="CB113">
        <f t="shared" si="180"/>
        <v>15845.462784451985</v>
      </c>
      <c r="CC113">
        <f t="shared" si="180"/>
        <v>19184.825040687108</v>
      </c>
      <c r="CD113">
        <f t="shared" si="180"/>
        <v>22582.845443116268</v>
      </c>
      <c r="CE113">
        <f t="shared" si="180"/>
        <v>25992.935962793767</v>
      </c>
      <c r="CF113">
        <f t="shared" si="180"/>
        <v>29509.419165250321</v>
      </c>
      <c r="CG113">
        <f t="shared" si="180"/>
        <v>33134.336524850136</v>
      </c>
      <c r="CH113">
        <f t="shared" si="180"/>
        <v>36821.444099445507</v>
      </c>
      <c r="CI113">
        <f t="shared" si="180"/>
        <v>40495.295324836014</v>
      </c>
      <c r="CJ113">
        <f t="shared" si="180"/>
        <v>44280.341855659935</v>
      </c>
      <c r="CK113">
        <f t="shared" si="180"/>
        <v>48205.776951853913</v>
      </c>
      <c r="CL113">
        <f t="shared" si="180"/>
        <v>52197.102609733847</v>
      </c>
      <c r="CM113">
        <f t="shared" si="180"/>
        <v>56172.351339837129</v>
      </c>
      <c r="CN113">
        <f t="shared" si="180"/>
        <v>60266.022400653979</v>
      </c>
      <c r="CO113">
        <f t="shared" si="180"/>
        <v>64508.130910238513</v>
      </c>
      <c r="CP113">
        <f t="shared" si="180"/>
        <v>68820.011184807896</v>
      </c>
      <c r="CQ113">
        <f t="shared" si="180"/>
        <v>73112.820943262079</v>
      </c>
      <c r="CR113">
        <f t="shared" si="180"/>
        <v>77531.643851111963</v>
      </c>
      <c r="CS113">
        <f t="shared" si="180"/>
        <v>82107.341220316186</v>
      </c>
      <c r="CT113">
        <f t="shared" si="180"/>
        <v>86756.880573686882</v>
      </c>
      <c r="CU113">
        <f t="shared" si="180"/>
        <v>91419.061409376853</v>
      </c>
      <c r="CV113">
        <f t="shared" si="180"/>
        <v>96207.760435956559</v>
      </c>
      <c r="CW113">
        <f t="shared" si="180"/>
        <v>101135.39245549624</v>
      </c>
      <c r="CX113">
        <f t="shared" si="180"/>
        <v>106141.14071812673</v>
      </c>
      <c r="CY113">
        <f t="shared" si="180"/>
        <v>111121.27013527352</v>
      </c>
      <c r="CZ113">
        <f t="shared" si="180"/>
        <v>116243.76648055442</v>
      </c>
      <c r="DA113">
        <f t="shared" si="180"/>
        <v>121541.25982359372</v>
      </c>
      <c r="DB113">
        <f t="shared" ref="DB113:EG113" si="181">MAX($F111-DB112,0)</f>
        <v>126921.34383670302</v>
      </c>
      <c r="DC113">
        <f t="shared" si="181"/>
        <v>132272.24323528472</v>
      </c>
      <c r="DD113">
        <f t="shared" si="181"/>
        <v>137774.29506281356</v>
      </c>
      <c r="DE113">
        <f t="shared" si="181"/>
        <v>143461.05329128026</v>
      </c>
      <c r="DF113">
        <f t="shared" si="181"/>
        <v>149235.09230487648</v>
      </c>
      <c r="DG113">
        <f t="shared" si="181"/>
        <v>154976.17133714529</v>
      </c>
      <c r="DH113">
        <f t="shared" si="181"/>
        <v>160877.62313857448</v>
      </c>
      <c r="DI113">
        <f t="shared" si="181"/>
        <v>166973.95313434454</v>
      </c>
      <c r="DJ113">
        <f t="shared" si="181"/>
        <v>173162.47938583535</v>
      </c>
      <c r="DK113">
        <f t="shared" si="181"/>
        <v>179364.15830977063</v>
      </c>
      <c r="DL113">
        <f t="shared" si="181"/>
        <v>185716.16195807914</v>
      </c>
      <c r="DM113">
        <f t="shared" si="181"/>
        <v>192244.13654131856</v>
      </c>
      <c r="DN113">
        <f t="shared" si="181"/>
        <v>198869.46670256695</v>
      </c>
      <c r="DO113">
        <f t="shared" si="181"/>
        <v>204061.05391281826</v>
      </c>
      <c r="DP113">
        <f t="shared" si="181"/>
        <v>208687.68603514147</v>
      </c>
      <c r="DQ113">
        <f t="shared" si="181"/>
        <v>213491.61429858021</v>
      </c>
      <c r="DR113">
        <f t="shared" si="181"/>
        <v>218376.04018470441</v>
      </c>
      <c r="DS113">
        <f t="shared" si="181"/>
        <v>223194.08232476437</v>
      </c>
      <c r="DT113">
        <f t="shared" si="181"/>
        <v>228143.97654879405</v>
      </c>
      <c r="DU113">
        <f t="shared" si="181"/>
        <v>233280.00269097154</v>
      </c>
      <c r="DV113">
        <f t="shared" si="181"/>
        <v>238500.70600416147</v>
      </c>
      <c r="DW113">
        <f t="shared" si="181"/>
        <v>243650.85184587131</v>
      </c>
      <c r="DX113">
        <f t="shared" si="181"/>
        <v>248940.63781318307</v>
      </c>
      <c r="DY113">
        <f t="shared" si="181"/>
        <v>254425.79368561073</v>
      </c>
      <c r="DZ113">
        <f t="shared" si="181"/>
        <v>259999.99999999901</v>
      </c>
      <c r="EA113">
        <f t="shared" si="181"/>
        <v>259999.99999999901</v>
      </c>
      <c r="EB113">
        <f t="shared" si="181"/>
        <v>259999.99999999901</v>
      </c>
      <c r="EC113">
        <f t="shared" si="181"/>
        <v>259999.99999999901</v>
      </c>
      <c r="ED113">
        <f t="shared" si="181"/>
        <v>259999.99999999901</v>
      </c>
      <c r="EE113">
        <f t="shared" si="181"/>
        <v>259999.99999999901</v>
      </c>
      <c r="EF113">
        <f t="shared" si="181"/>
        <v>259999.99999999901</v>
      </c>
      <c r="EG113">
        <f t="shared" si="181"/>
        <v>259999.99999999901</v>
      </c>
      <c r="EH113">
        <f t="shared" ref="EH113:FM113" si="182">MAX($F111-EH112,0)</f>
        <v>259999.99999999901</v>
      </c>
      <c r="EI113">
        <f t="shared" si="182"/>
        <v>259999.99999999901</v>
      </c>
      <c r="EJ113">
        <f t="shared" si="182"/>
        <v>259999.99999999901</v>
      </c>
      <c r="EK113">
        <f t="shared" si="182"/>
        <v>259999.99999999901</v>
      </c>
      <c r="EL113">
        <f t="shared" si="182"/>
        <v>259999.99999999901</v>
      </c>
      <c r="EM113">
        <f t="shared" si="182"/>
        <v>259999.99999999901</v>
      </c>
      <c r="EN113">
        <f t="shared" si="182"/>
        <v>259999.99999999901</v>
      </c>
      <c r="EO113">
        <f t="shared" si="182"/>
        <v>259999.99999999901</v>
      </c>
      <c r="EP113">
        <f t="shared" si="182"/>
        <v>259999.99999999901</v>
      </c>
      <c r="EQ113">
        <f t="shared" si="182"/>
        <v>259999.99999999901</v>
      </c>
      <c r="ER113">
        <f t="shared" si="182"/>
        <v>259999.99999999901</v>
      </c>
      <c r="ES113">
        <f t="shared" si="182"/>
        <v>259999.99999999901</v>
      </c>
      <c r="ET113">
        <f t="shared" si="182"/>
        <v>259999.99999999901</v>
      </c>
      <c r="EU113">
        <f t="shared" si="182"/>
        <v>259999.99999999901</v>
      </c>
      <c r="EV113">
        <f t="shared" si="182"/>
        <v>259999.99999999901</v>
      </c>
      <c r="EW113">
        <f t="shared" si="182"/>
        <v>259999.99999999901</v>
      </c>
      <c r="EX113">
        <f t="shared" si="182"/>
        <v>259999.99999999901</v>
      </c>
      <c r="EY113">
        <f t="shared" si="182"/>
        <v>259999.99999999901</v>
      </c>
      <c r="EZ113">
        <f t="shared" si="182"/>
        <v>259999.99999999901</v>
      </c>
      <c r="FA113">
        <f t="shared" si="182"/>
        <v>259999.99999999901</v>
      </c>
      <c r="FB113">
        <f t="shared" si="182"/>
        <v>259999.99999999901</v>
      </c>
      <c r="FC113">
        <f t="shared" si="182"/>
        <v>259999.99999999901</v>
      </c>
      <c r="FD113">
        <f t="shared" si="182"/>
        <v>259999.99999999901</v>
      </c>
      <c r="FE113">
        <f t="shared" si="182"/>
        <v>259999.99999999901</v>
      </c>
      <c r="FF113">
        <f t="shared" si="182"/>
        <v>259999.99999999901</v>
      </c>
      <c r="FG113">
        <f t="shared" si="182"/>
        <v>259999.99999999901</v>
      </c>
      <c r="FH113">
        <f t="shared" si="182"/>
        <v>259999.99999999901</v>
      </c>
      <c r="FI113">
        <f t="shared" si="182"/>
        <v>259999.99999999901</v>
      </c>
      <c r="FJ113">
        <f t="shared" si="182"/>
        <v>259999.99999999901</v>
      </c>
      <c r="FK113">
        <f t="shared" si="182"/>
        <v>259999.99999999901</v>
      </c>
      <c r="FL113">
        <f t="shared" si="182"/>
        <v>259999.99999999901</v>
      </c>
      <c r="FM113">
        <f t="shared" si="182"/>
        <v>259999.99999999901</v>
      </c>
      <c r="FN113">
        <f t="shared" ref="FN113:GJ113" si="183">MAX($F111-FN112,0)</f>
        <v>259999.99999999901</v>
      </c>
      <c r="FO113">
        <f t="shared" si="183"/>
        <v>259999.99999999901</v>
      </c>
      <c r="FP113">
        <f t="shared" si="183"/>
        <v>259999.99999999901</v>
      </c>
      <c r="FQ113">
        <f t="shared" si="183"/>
        <v>259999.99999999901</v>
      </c>
      <c r="FR113">
        <f t="shared" si="183"/>
        <v>259999.99999999901</v>
      </c>
      <c r="FS113">
        <f t="shared" si="183"/>
        <v>259999.99999999901</v>
      </c>
      <c r="FT113">
        <f t="shared" si="183"/>
        <v>259999.99999999901</v>
      </c>
      <c r="FU113">
        <f t="shared" si="183"/>
        <v>259999.99999999901</v>
      </c>
      <c r="FV113">
        <f t="shared" si="183"/>
        <v>259999.99999999901</v>
      </c>
      <c r="FW113">
        <f t="shared" si="183"/>
        <v>259999.99999999901</v>
      </c>
      <c r="FX113">
        <f t="shared" si="183"/>
        <v>259999.99999999901</v>
      </c>
      <c r="FY113">
        <f t="shared" si="183"/>
        <v>259999.99999999901</v>
      </c>
      <c r="FZ113">
        <f t="shared" si="183"/>
        <v>259999.99999999901</v>
      </c>
      <c r="GA113">
        <f t="shared" si="183"/>
        <v>259999.99999999901</v>
      </c>
      <c r="GB113">
        <f t="shared" si="183"/>
        <v>259999.99999999901</v>
      </c>
      <c r="GC113">
        <f t="shared" si="183"/>
        <v>259999.99999999901</v>
      </c>
      <c r="GD113">
        <f t="shared" si="183"/>
        <v>259999.99999999901</v>
      </c>
      <c r="GE113">
        <f t="shared" si="183"/>
        <v>259999.99999999901</v>
      </c>
      <c r="GF113">
        <f t="shared" si="183"/>
        <v>259999.99999999901</v>
      </c>
      <c r="GG113">
        <f t="shared" si="183"/>
        <v>259999.99999999901</v>
      </c>
      <c r="GH113">
        <f t="shared" si="183"/>
        <v>259999.99999999901</v>
      </c>
      <c r="GI113">
        <f t="shared" si="183"/>
        <v>259999.99999999901</v>
      </c>
      <c r="GJ113">
        <f t="shared" si="183"/>
        <v>259999.99999999901</v>
      </c>
    </row>
    <row r="114" spans="1:192" outlineLevel="2" x14ac:dyDescent="0.35">
      <c r="A114"/>
      <c r="B114" s="69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</row>
    <row r="115" spans="1:192" s="594" customFormat="1" outlineLevel="2" x14ac:dyDescent="0.35">
      <c r="B115" s="555"/>
      <c r="E115" s="594" t="str">
        <f>InpC!$E$118</f>
        <v>Day count basis</v>
      </c>
      <c r="F115" s="594">
        <f>InpC!$F$118</f>
        <v>360</v>
      </c>
      <c r="G115" s="594" t="str">
        <f>InpC!$G$118</f>
        <v>days</v>
      </c>
    </row>
    <row r="116" spans="1:192" s="464" customFormat="1" outlineLevel="2" x14ac:dyDescent="0.35">
      <c r="B116" s="460"/>
      <c r="E116" s="464" t="str">
        <f>InpC!$E$119</f>
        <v>Commitment fee rate</v>
      </c>
      <c r="F116" s="464">
        <f>InpC!$F$119</f>
        <v>8.7500000000000008E-3</v>
      </c>
      <c r="G116" s="464" t="str">
        <f>InpC!$G$119</f>
        <v>%</v>
      </c>
    </row>
    <row r="117" spans="1:192" s="112" customFormat="1" outlineLevel="2" x14ac:dyDescent="0.35">
      <c r="B117" s="462"/>
      <c r="E117" s="112" t="str">
        <f>Time!$E$70</f>
        <v>Construction period flag</v>
      </c>
      <c r="G117" s="112" t="str">
        <f>Time!$G$70</f>
        <v>flag</v>
      </c>
      <c r="H117" s="112">
        <f>Time!$H$70</f>
        <v>42</v>
      </c>
      <c r="J117" s="112">
        <f>Time!J$70</f>
        <v>0</v>
      </c>
      <c r="K117" s="112">
        <f>Time!K$70</f>
        <v>0</v>
      </c>
      <c r="L117" s="112">
        <f>Time!L$70</f>
        <v>0</v>
      </c>
      <c r="M117" s="112">
        <f>Time!M$70</f>
        <v>0</v>
      </c>
      <c r="N117" s="112">
        <f>Time!N$70</f>
        <v>0</v>
      </c>
      <c r="O117" s="112">
        <f>Time!O$70</f>
        <v>0</v>
      </c>
      <c r="P117" s="112">
        <f>Time!P$70</f>
        <v>1</v>
      </c>
      <c r="Q117" s="112">
        <f>Time!Q$70</f>
        <v>1</v>
      </c>
      <c r="R117" s="112">
        <f>Time!R$70</f>
        <v>1</v>
      </c>
      <c r="S117" s="112">
        <f>Time!S$70</f>
        <v>1</v>
      </c>
      <c r="T117" s="112">
        <f>Time!T$70</f>
        <v>1</v>
      </c>
      <c r="U117" s="112">
        <f>Time!U$70</f>
        <v>1</v>
      </c>
      <c r="V117" s="112">
        <f>Time!V$70</f>
        <v>1</v>
      </c>
      <c r="W117" s="112">
        <f>Time!W$70</f>
        <v>1</v>
      </c>
      <c r="X117" s="112">
        <f>Time!X$70</f>
        <v>1</v>
      </c>
      <c r="Y117" s="112">
        <f>Time!Y$70</f>
        <v>1</v>
      </c>
      <c r="Z117" s="112">
        <f>Time!Z$70</f>
        <v>1</v>
      </c>
      <c r="AA117" s="112">
        <f>Time!AA$70</f>
        <v>1</v>
      </c>
      <c r="AB117" s="112">
        <f>Time!AB$70</f>
        <v>1</v>
      </c>
      <c r="AC117" s="112">
        <f>Time!AC$70</f>
        <v>1</v>
      </c>
      <c r="AD117" s="112">
        <f>Time!AD$70</f>
        <v>1</v>
      </c>
      <c r="AE117" s="112">
        <f>Time!AE$70</f>
        <v>1</v>
      </c>
      <c r="AF117" s="112">
        <f>Time!AF$70</f>
        <v>1</v>
      </c>
      <c r="AG117" s="112">
        <f>Time!AG$70</f>
        <v>1</v>
      </c>
      <c r="AH117" s="112">
        <f>Time!AH$70</f>
        <v>1</v>
      </c>
      <c r="AI117" s="112">
        <f>Time!AI$70</f>
        <v>1</v>
      </c>
      <c r="AJ117" s="112">
        <f>Time!AJ$70</f>
        <v>1</v>
      </c>
      <c r="AK117" s="112">
        <f>Time!AK$70</f>
        <v>1</v>
      </c>
      <c r="AL117" s="112">
        <f>Time!AL$70</f>
        <v>1</v>
      </c>
      <c r="AM117" s="112">
        <f>Time!AM$70</f>
        <v>1</v>
      </c>
      <c r="AN117" s="112">
        <f>Time!AN$70</f>
        <v>1</v>
      </c>
      <c r="AO117" s="112">
        <f>Time!AO$70</f>
        <v>1</v>
      </c>
      <c r="AP117" s="112">
        <f>Time!AP$70</f>
        <v>1</v>
      </c>
      <c r="AQ117" s="112">
        <f>Time!AQ$70</f>
        <v>1</v>
      </c>
      <c r="AR117" s="112">
        <f>Time!AR$70</f>
        <v>1</v>
      </c>
      <c r="AS117" s="112">
        <f>Time!AS$70</f>
        <v>1</v>
      </c>
      <c r="AT117" s="112">
        <f>Time!AT$70</f>
        <v>1</v>
      </c>
      <c r="AU117" s="112">
        <f>Time!AU$70</f>
        <v>1</v>
      </c>
      <c r="AV117" s="112">
        <f>Time!AV$70</f>
        <v>1</v>
      </c>
      <c r="AW117" s="112">
        <f>Time!AW$70</f>
        <v>1</v>
      </c>
      <c r="AX117" s="112">
        <f>Time!AX$70</f>
        <v>1</v>
      </c>
      <c r="AY117" s="112">
        <f>Time!AY$70</f>
        <v>1</v>
      </c>
      <c r="AZ117" s="112">
        <f>Time!AZ$70</f>
        <v>1</v>
      </c>
      <c r="BA117" s="112">
        <f>Time!BA$70</f>
        <v>1</v>
      </c>
      <c r="BB117" s="112">
        <f>Time!BB$70</f>
        <v>1</v>
      </c>
      <c r="BC117" s="112">
        <f>Time!BC$70</f>
        <v>1</v>
      </c>
      <c r="BD117" s="112">
        <f>Time!BD$70</f>
        <v>1</v>
      </c>
      <c r="BE117" s="112">
        <f>Time!BE$70</f>
        <v>1</v>
      </c>
      <c r="BF117" s="112">
        <f>Time!BF$70</f>
        <v>0</v>
      </c>
      <c r="BG117" s="112">
        <f>Time!BG$70</f>
        <v>0</v>
      </c>
      <c r="BH117" s="112">
        <f>Time!BH$70</f>
        <v>0</v>
      </c>
      <c r="BI117" s="112">
        <f>Time!BI$70</f>
        <v>0</v>
      </c>
      <c r="BJ117" s="112">
        <f>Time!BJ$70</f>
        <v>0</v>
      </c>
      <c r="BK117" s="112">
        <f>Time!BK$70</f>
        <v>0</v>
      </c>
      <c r="BL117" s="112">
        <f>Time!BL$70</f>
        <v>0</v>
      </c>
      <c r="BM117" s="112">
        <f>Time!BM$70</f>
        <v>0</v>
      </c>
      <c r="BN117" s="112">
        <f>Time!BN$70</f>
        <v>0</v>
      </c>
      <c r="BO117" s="112">
        <f>Time!BO$70</f>
        <v>0</v>
      </c>
      <c r="BP117" s="112">
        <f>Time!BP$70</f>
        <v>0</v>
      </c>
      <c r="BQ117" s="112">
        <f>Time!BQ$70</f>
        <v>0</v>
      </c>
      <c r="BR117" s="112">
        <f>Time!BR$70</f>
        <v>0</v>
      </c>
      <c r="BS117" s="112">
        <f>Time!BS$70</f>
        <v>0</v>
      </c>
      <c r="BT117" s="112">
        <f>Time!BT$70</f>
        <v>0</v>
      </c>
      <c r="BU117" s="112">
        <f>Time!BU$70</f>
        <v>0</v>
      </c>
      <c r="BV117" s="112">
        <f>Time!BV$70</f>
        <v>0</v>
      </c>
      <c r="BW117" s="112">
        <f>Time!BW$70</f>
        <v>0</v>
      </c>
      <c r="BX117" s="112">
        <f>Time!BX$70</f>
        <v>0</v>
      </c>
      <c r="BY117" s="112">
        <f>Time!BY$70</f>
        <v>0</v>
      </c>
      <c r="BZ117" s="112">
        <f>Time!BZ$70</f>
        <v>0</v>
      </c>
      <c r="CA117" s="112">
        <f>Time!CA$70</f>
        <v>0</v>
      </c>
      <c r="CB117" s="112">
        <f>Time!CB$70</f>
        <v>0</v>
      </c>
      <c r="CC117" s="112">
        <f>Time!CC$70</f>
        <v>0</v>
      </c>
      <c r="CD117" s="112">
        <f>Time!CD$70</f>
        <v>0</v>
      </c>
      <c r="CE117" s="112">
        <f>Time!CE$70</f>
        <v>0</v>
      </c>
      <c r="CF117" s="112">
        <f>Time!CF$70</f>
        <v>0</v>
      </c>
      <c r="CG117" s="112">
        <f>Time!CG$70</f>
        <v>0</v>
      </c>
      <c r="CH117" s="112">
        <f>Time!CH$70</f>
        <v>0</v>
      </c>
      <c r="CI117" s="112">
        <f>Time!CI$70</f>
        <v>0</v>
      </c>
      <c r="CJ117" s="112">
        <f>Time!CJ$70</f>
        <v>0</v>
      </c>
      <c r="CK117" s="112">
        <f>Time!CK$70</f>
        <v>0</v>
      </c>
      <c r="CL117" s="112">
        <f>Time!CL$70</f>
        <v>0</v>
      </c>
      <c r="CM117" s="112">
        <f>Time!CM$70</f>
        <v>0</v>
      </c>
      <c r="CN117" s="112">
        <f>Time!CN$70</f>
        <v>0</v>
      </c>
      <c r="CO117" s="112">
        <f>Time!CO$70</f>
        <v>0</v>
      </c>
      <c r="CP117" s="112">
        <f>Time!CP$70</f>
        <v>0</v>
      </c>
      <c r="CQ117" s="112">
        <f>Time!CQ$70</f>
        <v>0</v>
      </c>
      <c r="CR117" s="112">
        <f>Time!CR$70</f>
        <v>0</v>
      </c>
      <c r="CS117" s="112">
        <f>Time!CS$70</f>
        <v>0</v>
      </c>
      <c r="CT117" s="112">
        <f>Time!CT$70</f>
        <v>0</v>
      </c>
      <c r="CU117" s="112">
        <f>Time!CU$70</f>
        <v>0</v>
      </c>
      <c r="CV117" s="112">
        <f>Time!CV$70</f>
        <v>0</v>
      </c>
      <c r="CW117" s="112">
        <f>Time!CW$70</f>
        <v>0</v>
      </c>
      <c r="CX117" s="112">
        <f>Time!CX$70</f>
        <v>0</v>
      </c>
      <c r="CY117" s="112">
        <f>Time!CY$70</f>
        <v>0</v>
      </c>
      <c r="CZ117" s="112">
        <f>Time!CZ$70</f>
        <v>0</v>
      </c>
      <c r="DA117" s="112">
        <f>Time!DA$70</f>
        <v>0</v>
      </c>
      <c r="DB117" s="112">
        <f>Time!DB$70</f>
        <v>0</v>
      </c>
      <c r="DC117" s="112">
        <f>Time!DC$70</f>
        <v>0</v>
      </c>
      <c r="DD117" s="112">
        <f>Time!DD$70</f>
        <v>0</v>
      </c>
      <c r="DE117" s="112">
        <f>Time!DE$70</f>
        <v>0</v>
      </c>
      <c r="DF117" s="112">
        <f>Time!DF$70</f>
        <v>0</v>
      </c>
      <c r="DG117" s="112">
        <f>Time!DG$70</f>
        <v>0</v>
      </c>
      <c r="DH117" s="112">
        <f>Time!DH$70</f>
        <v>0</v>
      </c>
      <c r="DI117" s="112">
        <f>Time!DI$70</f>
        <v>0</v>
      </c>
      <c r="DJ117" s="112">
        <f>Time!DJ$70</f>
        <v>0</v>
      </c>
      <c r="DK117" s="112">
        <f>Time!DK$70</f>
        <v>0</v>
      </c>
      <c r="DL117" s="112">
        <f>Time!DL$70</f>
        <v>0</v>
      </c>
      <c r="DM117" s="112">
        <f>Time!DM$70</f>
        <v>0</v>
      </c>
      <c r="DN117" s="112">
        <f>Time!DN$70</f>
        <v>0</v>
      </c>
      <c r="DO117" s="112">
        <f>Time!DO$70</f>
        <v>0</v>
      </c>
      <c r="DP117" s="112">
        <f>Time!DP$70</f>
        <v>0</v>
      </c>
      <c r="DQ117" s="112">
        <f>Time!DQ$70</f>
        <v>0</v>
      </c>
      <c r="DR117" s="112">
        <f>Time!DR$70</f>
        <v>0</v>
      </c>
      <c r="DS117" s="112">
        <f>Time!DS$70</f>
        <v>0</v>
      </c>
      <c r="DT117" s="112">
        <f>Time!DT$70</f>
        <v>0</v>
      </c>
      <c r="DU117" s="112">
        <f>Time!DU$70</f>
        <v>0</v>
      </c>
      <c r="DV117" s="112">
        <f>Time!DV$70</f>
        <v>0</v>
      </c>
      <c r="DW117" s="112">
        <f>Time!DW$70</f>
        <v>0</v>
      </c>
      <c r="DX117" s="112">
        <f>Time!DX$70</f>
        <v>0</v>
      </c>
      <c r="DY117" s="112">
        <f>Time!DY$70</f>
        <v>0</v>
      </c>
      <c r="DZ117" s="112">
        <f>Time!DZ$70</f>
        <v>0</v>
      </c>
      <c r="EA117" s="112">
        <f>Time!EA$70</f>
        <v>0</v>
      </c>
      <c r="EB117" s="112">
        <f>Time!EB$70</f>
        <v>0</v>
      </c>
      <c r="EC117" s="112">
        <f>Time!EC$70</f>
        <v>0</v>
      </c>
      <c r="ED117" s="112">
        <f>Time!ED$70</f>
        <v>0</v>
      </c>
      <c r="EE117" s="112">
        <f>Time!EE$70</f>
        <v>0</v>
      </c>
      <c r="EF117" s="112">
        <f>Time!EF$70</f>
        <v>0</v>
      </c>
      <c r="EG117" s="112">
        <f>Time!EG$70</f>
        <v>0</v>
      </c>
      <c r="EH117" s="112">
        <f>Time!EH$70</f>
        <v>0</v>
      </c>
      <c r="EI117" s="112">
        <f>Time!EI$70</f>
        <v>0</v>
      </c>
      <c r="EJ117" s="112">
        <f>Time!EJ$70</f>
        <v>0</v>
      </c>
      <c r="EK117" s="112">
        <f>Time!EK$70</f>
        <v>0</v>
      </c>
      <c r="EL117" s="112">
        <f>Time!EL$70</f>
        <v>0</v>
      </c>
      <c r="EM117" s="112">
        <f>Time!EM$70</f>
        <v>0</v>
      </c>
      <c r="EN117" s="112">
        <f>Time!EN$70</f>
        <v>0</v>
      </c>
      <c r="EO117" s="112">
        <f>Time!EO$70</f>
        <v>0</v>
      </c>
      <c r="EP117" s="112">
        <f>Time!EP$70</f>
        <v>0</v>
      </c>
      <c r="EQ117" s="112">
        <f>Time!EQ$70</f>
        <v>0</v>
      </c>
      <c r="ER117" s="112">
        <f>Time!ER$70</f>
        <v>0</v>
      </c>
      <c r="ES117" s="112">
        <f>Time!ES$70</f>
        <v>0</v>
      </c>
      <c r="ET117" s="112">
        <f>Time!ET$70</f>
        <v>0</v>
      </c>
      <c r="EU117" s="112">
        <f>Time!EU$70</f>
        <v>0</v>
      </c>
      <c r="EV117" s="112">
        <f>Time!EV$70</f>
        <v>0</v>
      </c>
      <c r="EW117" s="112">
        <f>Time!EW$70</f>
        <v>0</v>
      </c>
      <c r="EX117" s="112">
        <f>Time!EX$70</f>
        <v>0</v>
      </c>
      <c r="EY117" s="112">
        <f>Time!EY$70</f>
        <v>0</v>
      </c>
      <c r="EZ117" s="112">
        <f>Time!EZ$70</f>
        <v>0</v>
      </c>
      <c r="FA117" s="112">
        <f>Time!FA$70</f>
        <v>0</v>
      </c>
      <c r="FB117" s="112">
        <f>Time!FB$70</f>
        <v>0</v>
      </c>
      <c r="FC117" s="112">
        <f>Time!FC$70</f>
        <v>0</v>
      </c>
      <c r="FD117" s="112">
        <f>Time!FD$70</f>
        <v>0</v>
      </c>
      <c r="FE117" s="112">
        <f>Time!FE$70</f>
        <v>0</v>
      </c>
      <c r="FF117" s="112">
        <f>Time!FF$70</f>
        <v>0</v>
      </c>
      <c r="FG117" s="112">
        <f>Time!FG$70</f>
        <v>0</v>
      </c>
      <c r="FH117" s="112">
        <f>Time!FH$70</f>
        <v>0</v>
      </c>
      <c r="FI117" s="112">
        <f>Time!FI$70</f>
        <v>0</v>
      </c>
      <c r="FJ117" s="112">
        <f>Time!FJ$70</f>
        <v>0</v>
      </c>
      <c r="FK117" s="112">
        <f>Time!FK$70</f>
        <v>0</v>
      </c>
      <c r="FL117" s="112">
        <f>Time!FL$70</f>
        <v>0</v>
      </c>
      <c r="FM117" s="112">
        <f>Time!FM$70</f>
        <v>0</v>
      </c>
      <c r="FN117" s="112">
        <f>Time!FN$70</f>
        <v>0</v>
      </c>
      <c r="FO117" s="112">
        <f>Time!FO$70</f>
        <v>0</v>
      </c>
      <c r="FP117" s="112">
        <f>Time!FP$70</f>
        <v>0</v>
      </c>
      <c r="FQ117" s="112">
        <f>Time!FQ$70</f>
        <v>0</v>
      </c>
      <c r="FR117" s="112">
        <f>Time!FR$70</f>
        <v>0</v>
      </c>
      <c r="FS117" s="112">
        <f>Time!FS$70</f>
        <v>0</v>
      </c>
      <c r="FT117" s="112">
        <f>Time!FT$70</f>
        <v>0</v>
      </c>
      <c r="FU117" s="112">
        <f>Time!FU$70</f>
        <v>0</v>
      </c>
      <c r="FV117" s="112">
        <f>Time!FV$70</f>
        <v>0</v>
      </c>
      <c r="FW117" s="112">
        <f>Time!FW$70</f>
        <v>0</v>
      </c>
      <c r="FX117" s="112">
        <f>Time!FX$70</f>
        <v>0</v>
      </c>
      <c r="FY117" s="112">
        <f>Time!FY$70</f>
        <v>0</v>
      </c>
      <c r="FZ117" s="112">
        <f>Time!FZ$70</f>
        <v>0</v>
      </c>
      <c r="GA117" s="112">
        <f>Time!GA$70</f>
        <v>0</v>
      </c>
      <c r="GB117" s="112">
        <f>Time!GB$70</f>
        <v>0</v>
      </c>
      <c r="GC117" s="112">
        <f>Time!GC$70</f>
        <v>0</v>
      </c>
      <c r="GD117" s="112">
        <f>Time!GD$70</f>
        <v>0</v>
      </c>
      <c r="GE117" s="112">
        <f>Time!GE$70</f>
        <v>0</v>
      </c>
      <c r="GF117" s="112">
        <f>Time!GF$70</f>
        <v>0</v>
      </c>
      <c r="GG117" s="112">
        <f>Time!GG$70</f>
        <v>0</v>
      </c>
      <c r="GH117" s="112">
        <f>Time!GH$70</f>
        <v>0</v>
      </c>
      <c r="GI117" s="112">
        <f>Time!GI$70</f>
        <v>0</v>
      </c>
      <c r="GJ117" s="112">
        <f>Time!GJ$70</f>
        <v>0</v>
      </c>
    </row>
    <row r="118" spans="1:192" s="112" customFormat="1" outlineLevel="2" x14ac:dyDescent="0.35">
      <c r="B118" s="462"/>
      <c r="E118" s="112" t="str">
        <f>Time!$E$221</f>
        <v>Days in period</v>
      </c>
      <c r="G118" s="112" t="str">
        <f>Time!$G$221</f>
        <v>days</v>
      </c>
      <c r="H118" s="112">
        <f>Time!$H$221</f>
        <v>0</v>
      </c>
      <c r="J118" s="112">
        <f>Time!J$221</f>
        <v>31</v>
      </c>
      <c r="K118" s="112">
        <f>Time!K$221</f>
        <v>28</v>
      </c>
      <c r="L118" s="112">
        <f>Time!L$221</f>
        <v>31</v>
      </c>
      <c r="M118" s="112">
        <f>Time!M$221</f>
        <v>30</v>
      </c>
      <c r="N118" s="112">
        <f>Time!N$221</f>
        <v>31</v>
      </c>
      <c r="O118" s="112">
        <f>Time!O$221</f>
        <v>30</v>
      </c>
      <c r="P118" s="112">
        <f>Time!P$221</f>
        <v>31</v>
      </c>
      <c r="Q118" s="112">
        <f>Time!Q$221</f>
        <v>31</v>
      </c>
      <c r="R118" s="112">
        <f>Time!R$221</f>
        <v>30</v>
      </c>
      <c r="S118" s="112">
        <f>Time!S$221</f>
        <v>31</v>
      </c>
      <c r="T118" s="112">
        <f>Time!T$221</f>
        <v>30</v>
      </c>
      <c r="U118" s="112">
        <f>Time!U$221</f>
        <v>31</v>
      </c>
      <c r="V118" s="112">
        <f>Time!V$221</f>
        <v>31</v>
      </c>
      <c r="W118" s="112">
        <f>Time!W$221</f>
        <v>28</v>
      </c>
      <c r="X118" s="112">
        <f>Time!X$221</f>
        <v>31</v>
      </c>
      <c r="Y118" s="112">
        <f>Time!Y$221</f>
        <v>30</v>
      </c>
      <c r="Z118" s="112">
        <f>Time!Z$221</f>
        <v>31</v>
      </c>
      <c r="AA118" s="112">
        <f>Time!AA$221</f>
        <v>30</v>
      </c>
      <c r="AB118" s="112">
        <f>Time!AB$221</f>
        <v>31</v>
      </c>
      <c r="AC118" s="112">
        <f>Time!AC$221</f>
        <v>31</v>
      </c>
      <c r="AD118" s="112">
        <f>Time!AD$221</f>
        <v>30</v>
      </c>
      <c r="AE118" s="112">
        <f>Time!AE$221</f>
        <v>31</v>
      </c>
      <c r="AF118" s="112">
        <f>Time!AF$221</f>
        <v>30</v>
      </c>
      <c r="AG118" s="112">
        <f>Time!AG$221</f>
        <v>31</v>
      </c>
      <c r="AH118" s="112">
        <f>Time!AH$221</f>
        <v>31</v>
      </c>
      <c r="AI118" s="112">
        <f>Time!AI$221</f>
        <v>29</v>
      </c>
      <c r="AJ118" s="112">
        <f>Time!AJ$221</f>
        <v>31</v>
      </c>
      <c r="AK118" s="112">
        <f>Time!AK$221</f>
        <v>30</v>
      </c>
      <c r="AL118" s="112">
        <f>Time!AL$221</f>
        <v>31</v>
      </c>
      <c r="AM118" s="112">
        <f>Time!AM$221</f>
        <v>30</v>
      </c>
      <c r="AN118" s="112">
        <f>Time!AN$221</f>
        <v>31</v>
      </c>
      <c r="AO118" s="112">
        <f>Time!AO$221</f>
        <v>31</v>
      </c>
      <c r="AP118" s="112">
        <f>Time!AP$221</f>
        <v>30</v>
      </c>
      <c r="AQ118" s="112">
        <f>Time!AQ$221</f>
        <v>31</v>
      </c>
      <c r="AR118" s="112">
        <f>Time!AR$221</f>
        <v>30</v>
      </c>
      <c r="AS118" s="112">
        <f>Time!AS$221</f>
        <v>31</v>
      </c>
      <c r="AT118" s="112">
        <f>Time!AT$221</f>
        <v>31</v>
      </c>
      <c r="AU118" s="112">
        <f>Time!AU$221</f>
        <v>28</v>
      </c>
      <c r="AV118" s="112">
        <f>Time!AV$221</f>
        <v>31</v>
      </c>
      <c r="AW118" s="112">
        <f>Time!AW$221</f>
        <v>30</v>
      </c>
      <c r="AX118" s="112">
        <f>Time!AX$221</f>
        <v>31</v>
      </c>
      <c r="AY118" s="112">
        <f>Time!AY$221</f>
        <v>30</v>
      </c>
      <c r="AZ118" s="112">
        <f>Time!AZ$221</f>
        <v>31</v>
      </c>
      <c r="BA118" s="112">
        <f>Time!BA$221</f>
        <v>31</v>
      </c>
      <c r="BB118" s="112">
        <f>Time!BB$221</f>
        <v>30</v>
      </c>
      <c r="BC118" s="112">
        <f>Time!BC$221</f>
        <v>31</v>
      </c>
      <c r="BD118" s="112">
        <f>Time!BD$221</f>
        <v>30</v>
      </c>
      <c r="BE118" s="112">
        <f>Time!BE$221</f>
        <v>31</v>
      </c>
      <c r="BF118" s="112">
        <f>Time!BF$221</f>
        <v>90</v>
      </c>
      <c r="BG118" s="112">
        <f>Time!BG$221</f>
        <v>91</v>
      </c>
      <c r="BH118" s="112">
        <f>Time!BH$221</f>
        <v>92</v>
      </c>
      <c r="BI118" s="112">
        <f>Time!BI$221</f>
        <v>92</v>
      </c>
      <c r="BJ118" s="112">
        <f>Time!BJ$221</f>
        <v>90</v>
      </c>
      <c r="BK118" s="112">
        <f>Time!BK$221</f>
        <v>91</v>
      </c>
      <c r="BL118" s="112">
        <f>Time!BL$221</f>
        <v>92</v>
      </c>
      <c r="BM118" s="112">
        <f>Time!BM$221</f>
        <v>92</v>
      </c>
      <c r="BN118" s="112">
        <f>Time!BN$221</f>
        <v>91</v>
      </c>
      <c r="BO118" s="112">
        <f>Time!BO$221</f>
        <v>91</v>
      </c>
      <c r="BP118" s="112">
        <f>Time!BP$221</f>
        <v>92</v>
      </c>
      <c r="BQ118" s="112">
        <f>Time!BQ$221</f>
        <v>92</v>
      </c>
      <c r="BR118" s="112">
        <f>Time!BR$221</f>
        <v>90</v>
      </c>
      <c r="BS118" s="112">
        <f>Time!BS$221</f>
        <v>91</v>
      </c>
      <c r="BT118" s="112">
        <f>Time!BT$221</f>
        <v>92</v>
      </c>
      <c r="BU118" s="112">
        <f>Time!BU$221</f>
        <v>92</v>
      </c>
      <c r="BV118" s="112">
        <f>Time!BV$221</f>
        <v>90</v>
      </c>
      <c r="BW118" s="112">
        <f>Time!BW$221</f>
        <v>91</v>
      </c>
      <c r="BX118" s="112">
        <f>Time!BX$221</f>
        <v>92</v>
      </c>
      <c r="BY118" s="112">
        <f>Time!BY$221</f>
        <v>92</v>
      </c>
      <c r="BZ118" s="112">
        <f>Time!BZ$221</f>
        <v>90</v>
      </c>
      <c r="CA118" s="112">
        <f>Time!CA$221</f>
        <v>91</v>
      </c>
      <c r="CB118" s="112">
        <f>Time!CB$221</f>
        <v>92</v>
      </c>
      <c r="CC118" s="112">
        <f>Time!CC$221</f>
        <v>92</v>
      </c>
      <c r="CD118" s="112">
        <f>Time!CD$221</f>
        <v>91</v>
      </c>
      <c r="CE118" s="112">
        <f>Time!CE$221</f>
        <v>91</v>
      </c>
      <c r="CF118" s="112">
        <f>Time!CF$221</f>
        <v>92</v>
      </c>
      <c r="CG118" s="112">
        <f>Time!CG$221</f>
        <v>92</v>
      </c>
      <c r="CH118" s="112">
        <f>Time!CH$221</f>
        <v>90</v>
      </c>
      <c r="CI118" s="112">
        <f>Time!CI$221</f>
        <v>91</v>
      </c>
      <c r="CJ118" s="112">
        <f>Time!CJ$221</f>
        <v>92</v>
      </c>
      <c r="CK118" s="112">
        <f>Time!CK$221</f>
        <v>92</v>
      </c>
      <c r="CL118" s="112">
        <f>Time!CL$221</f>
        <v>90</v>
      </c>
      <c r="CM118" s="112">
        <f>Time!CM$221</f>
        <v>91</v>
      </c>
      <c r="CN118" s="112">
        <f>Time!CN$221</f>
        <v>92</v>
      </c>
      <c r="CO118" s="112">
        <f>Time!CO$221</f>
        <v>92</v>
      </c>
      <c r="CP118" s="112">
        <f>Time!CP$221</f>
        <v>90</v>
      </c>
      <c r="CQ118" s="112">
        <f>Time!CQ$221</f>
        <v>91</v>
      </c>
      <c r="CR118" s="112">
        <f>Time!CR$221</f>
        <v>92</v>
      </c>
      <c r="CS118" s="112">
        <f>Time!CS$221</f>
        <v>92</v>
      </c>
      <c r="CT118" s="112">
        <f>Time!CT$221</f>
        <v>91</v>
      </c>
      <c r="CU118" s="112">
        <f>Time!CU$221</f>
        <v>91</v>
      </c>
      <c r="CV118" s="112">
        <f>Time!CV$221</f>
        <v>92</v>
      </c>
      <c r="CW118" s="112">
        <f>Time!CW$221</f>
        <v>92</v>
      </c>
      <c r="CX118" s="112">
        <f>Time!CX$221</f>
        <v>90</v>
      </c>
      <c r="CY118" s="112">
        <f>Time!CY$221</f>
        <v>91</v>
      </c>
      <c r="CZ118" s="112">
        <f>Time!CZ$221</f>
        <v>92</v>
      </c>
      <c r="DA118" s="112">
        <f>Time!DA$221</f>
        <v>92</v>
      </c>
      <c r="DB118" s="112">
        <f>Time!DB$221</f>
        <v>90</v>
      </c>
      <c r="DC118" s="112">
        <f>Time!DC$221</f>
        <v>91</v>
      </c>
      <c r="DD118" s="112">
        <f>Time!DD$221</f>
        <v>92</v>
      </c>
      <c r="DE118" s="112">
        <f>Time!DE$221</f>
        <v>92</v>
      </c>
      <c r="DF118" s="112">
        <f>Time!DF$221</f>
        <v>90</v>
      </c>
      <c r="DG118" s="112">
        <f>Time!DG$221</f>
        <v>91</v>
      </c>
      <c r="DH118" s="112">
        <f>Time!DH$221</f>
        <v>92</v>
      </c>
      <c r="DI118" s="112">
        <f>Time!DI$221</f>
        <v>92</v>
      </c>
      <c r="DJ118" s="112">
        <f>Time!DJ$221</f>
        <v>91</v>
      </c>
      <c r="DK118" s="112">
        <f>Time!DK$221</f>
        <v>91</v>
      </c>
      <c r="DL118" s="112">
        <f>Time!DL$221</f>
        <v>92</v>
      </c>
      <c r="DM118" s="112">
        <f>Time!DM$221</f>
        <v>92</v>
      </c>
      <c r="DN118" s="112">
        <f>Time!DN$221</f>
        <v>90</v>
      </c>
      <c r="DO118" s="112">
        <f>Time!DO$221</f>
        <v>91</v>
      </c>
      <c r="DP118" s="112">
        <f>Time!DP$221</f>
        <v>92</v>
      </c>
      <c r="DQ118" s="112">
        <f>Time!DQ$221</f>
        <v>92</v>
      </c>
      <c r="DR118" s="112">
        <f>Time!DR$221</f>
        <v>90</v>
      </c>
      <c r="DS118" s="112">
        <f>Time!DS$221</f>
        <v>91</v>
      </c>
      <c r="DT118" s="112">
        <f>Time!DT$221</f>
        <v>92</v>
      </c>
      <c r="DU118" s="112">
        <f>Time!DU$221</f>
        <v>92</v>
      </c>
      <c r="DV118" s="112">
        <f>Time!DV$221</f>
        <v>90</v>
      </c>
      <c r="DW118" s="112">
        <f>Time!DW$221</f>
        <v>91</v>
      </c>
      <c r="DX118" s="112">
        <f>Time!DX$221</f>
        <v>92</v>
      </c>
      <c r="DY118" s="112">
        <f>Time!DY$221</f>
        <v>92</v>
      </c>
      <c r="DZ118" s="112">
        <f>Time!DZ$221</f>
        <v>91</v>
      </c>
      <c r="EA118" s="112">
        <f>Time!EA$221</f>
        <v>91</v>
      </c>
      <c r="EB118" s="112">
        <f>Time!EB$221</f>
        <v>92</v>
      </c>
      <c r="EC118" s="112">
        <f>Time!EC$221</f>
        <v>92</v>
      </c>
      <c r="ED118" s="112">
        <f>Time!ED$221</f>
        <v>90</v>
      </c>
      <c r="EE118" s="112">
        <f>Time!EE$221</f>
        <v>91</v>
      </c>
      <c r="EF118" s="112">
        <f>Time!EF$221</f>
        <v>92</v>
      </c>
      <c r="EG118" s="112">
        <f>Time!EG$221</f>
        <v>92</v>
      </c>
      <c r="EH118" s="112">
        <f>Time!EH$221</f>
        <v>90</v>
      </c>
      <c r="EI118" s="112">
        <f>Time!EI$221</f>
        <v>91</v>
      </c>
      <c r="EJ118" s="112">
        <f>Time!EJ$221</f>
        <v>92</v>
      </c>
      <c r="EK118" s="112">
        <f>Time!EK$221</f>
        <v>92</v>
      </c>
      <c r="EL118" s="112">
        <f>Time!EL$221</f>
        <v>90</v>
      </c>
      <c r="EM118" s="112">
        <f>Time!EM$221</f>
        <v>91</v>
      </c>
      <c r="EN118" s="112">
        <f>Time!EN$221</f>
        <v>92</v>
      </c>
      <c r="EO118" s="112">
        <f>Time!EO$221</f>
        <v>92</v>
      </c>
      <c r="EP118" s="112">
        <f>Time!EP$221</f>
        <v>91</v>
      </c>
      <c r="EQ118" s="112">
        <f>Time!EQ$221</f>
        <v>91</v>
      </c>
      <c r="ER118" s="112">
        <f>Time!ER$221</f>
        <v>92</v>
      </c>
      <c r="ES118" s="112">
        <f>Time!ES$221</f>
        <v>92</v>
      </c>
      <c r="ET118" s="112">
        <f>Time!ET$221</f>
        <v>90</v>
      </c>
      <c r="EU118" s="112">
        <f>Time!EU$221</f>
        <v>91</v>
      </c>
      <c r="EV118" s="112">
        <f>Time!EV$221</f>
        <v>92</v>
      </c>
      <c r="EW118" s="112">
        <f>Time!EW$221</f>
        <v>92</v>
      </c>
      <c r="EX118" s="112">
        <f>Time!EX$221</f>
        <v>90</v>
      </c>
      <c r="EY118" s="112">
        <f>Time!EY$221</f>
        <v>91</v>
      </c>
      <c r="EZ118" s="112">
        <f>Time!EZ$221</f>
        <v>92</v>
      </c>
      <c r="FA118" s="112">
        <f>Time!FA$221</f>
        <v>92</v>
      </c>
      <c r="FB118" s="112">
        <f>Time!FB$221</f>
        <v>90</v>
      </c>
      <c r="FC118" s="112">
        <f>Time!FC$221</f>
        <v>91</v>
      </c>
      <c r="FD118" s="112">
        <f>Time!FD$221</f>
        <v>92</v>
      </c>
      <c r="FE118" s="112">
        <f>Time!FE$221</f>
        <v>92</v>
      </c>
      <c r="FF118" s="112">
        <f>Time!FF$221</f>
        <v>91</v>
      </c>
      <c r="FG118" s="112">
        <f>Time!FG$221</f>
        <v>91</v>
      </c>
      <c r="FH118" s="112">
        <f>Time!FH$221</f>
        <v>92</v>
      </c>
      <c r="FI118" s="112">
        <f>Time!FI$221</f>
        <v>92</v>
      </c>
      <c r="FJ118" s="112">
        <f>Time!FJ$221</f>
        <v>90</v>
      </c>
      <c r="FK118" s="112">
        <f>Time!FK$221</f>
        <v>91</v>
      </c>
      <c r="FL118" s="112">
        <f>Time!FL$221</f>
        <v>92</v>
      </c>
      <c r="FM118" s="112">
        <f>Time!FM$221</f>
        <v>92</v>
      </c>
      <c r="FN118" s="112">
        <f>Time!FN$221</f>
        <v>90</v>
      </c>
      <c r="FO118" s="112">
        <f>Time!FO$221</f>
        <v>91</v>
      </c>
      <c r="FP118" s="112">
        <f>Time!FP$221</f>
        <v>92</v>
      </c>
      <c r="FQ118" s="112">
        <f>Time!FQ$221</f>
        <v>92</v>
      </c>
      <c r="FR118" s="112">
        <f>Time!FR$221</f>
        <v>90</v>
      </c>
      <c r="FS118" s="112">
        <f>Time!FS$221</f>
        <v>91</v>
      </c>
      <c r="FT118" s="112">
        <f>Time!FT$221</f>
        <v>92</v>
      </c>
      <c r="FU118" s="112">
        <f>Time!FU$221</f>
        <v>92</v>
      </c>
      <c r="FV118" s="112">
        <f>Time!FV$221</f>
        <v>91</v>
      </c>
      <c r="FW118" s="112">
        <f>Time!FW$221</f>
        <v>91</v>
      </c>
      <c r="FX118" s="112">
        <f>Time!FX$221</f>
        <v>92</v>
      </c>
      <c r="FY118" s="112">
        <f>Time!FY$221</f>
        <v>92</v>
      </c>
      <c r="FZ118" s="112">
        <f>Time!FZ$221</f>
        <v>90</v>
      </c>
      <c r="GA118" s="112">
        <f>Time!GA$221</f>
        <v>91</v>
      </c>
      <c r="GB118" s="112">
        <f>Time!GB$221</f>
        <v>92</v>
      </c>
      <c r="GC118" s="112">
        <f>Time!GC$221</f>
        <v>92</v>
      </c>
      <c r="GD118" s="112">
        <f>Time!GD$221</f>
        <v>90</v>
      </c>
      <c r="GE118" s="112">
        <f>Time!GE$221</f>
        <v>91</v>
      </c>
      <c r="GF118" s="112">
        <f>Time!GF$221</f>
        <v>92</v>
      </c>
      <c r="GG118" s="112">
        <f>Time!GG$221</f>
        <v>92</v>
      </c>
      <c r="GH118" s="112">
        <f>Time!GH$221</f>
        <v>90</v>
      </c>
      <c r="GI118" s="112">
        <f>Time!GI$221</f>
        <v>91</v>
      </c>
      <c r="GJ118" s="112">
        <f>Time!GJ$221</f>
        <v>92</v>
      </c>
    </row>
    <row r="119" spans="1:192" outlineLevel="2" x14ac:dyDescent="0.35">
      <c r="A119"/>
      <c r="B119" s="69"/>
      <c r="C119"/>
      <c r="D119"/>
      <c r="E119" t="str">
        <f>$E$113</f>
        <v>Undrawn commitment</v>
      </c>
      <c r="F119"/>
      <c r="G119" t="str">
        <f>$G$113</f>
        <v>$ 000s</v>
      </c>
      <c r="H119">
        <f>$H$113</f>
        <v>0</v>
      </c>
      <c r="I119"/>
      <c r="J119">
        <f t="shared" ref="J119:AO119" si="184">J$113</f>
        <v>260000</v>
      </c>
      <c r="K119">
        <f t="shared" si="184"/>
        <v>260000</v>
      </c>
      <c r="L119">
        <f t="shared" si="184"/>
        <v>260000</v>
      </c>
      <c r="M119">
        <f t="shared" si="184"/>
        <v>260000</v>
      </c>
      <c r="N119">
        <f t="shared" si="184"/>
        <v>260000</v>
      </c>
      <c r="O119">
        <f t="shared" si="184"/>
        <v>260000</v>
      </c>
      <c r="P119">
        <f t="shared" si="184"/>
        <v>254961.48824811648</v>
      </c>
      <c r="Q119">
        <f t="shared" si="184"/>
        <v>226592.76704692136</v>
      </c>
      <c r="R119">
        <f t="shared" si="184"/>
        <v>220069.61675931027</v>
      </c>
      <c r="S119">
        <f t="shared" si="184"/>
        <v>213537.52914830664</v>
      </c>
      <c r="T119">
        <f t="shared" si="184"/>
        <v>206978.03711191105</v>
      </c>
      <c r="U119">
        <f t="shared" si="184"/>
        <v>200410.68216576133</v>
      </c>
      <c r="V119">
        <f t="shared" si="184"/>
        <v>193814.64904301689</v>
      </c>
      <c r="W119">
        <f t="shared" si="184"/>
        <v>187200.2546019592</v>
      </c>
      <c r="X119">
        <f t="shared" si="184"/>
        <v>180603.96572480822</v>
      </c>
      <c r="Y119">
        <f t="shared" si="184"/>
        <v>173952.79682294407</v>
      </c>
      <c r="Z119">
        <f t="shared" si="184"/>
        <v>167296.47536175704</v>
      </c>
      <c r="AA119">
        <f t="shared" si="184"/>
        <v>160608.26251818152</v>
      </c>
      <c r="AB119">
        <f t="shared" si="184"/>
        <v>153915.99228867056</v>
      </c>
      <c r="AC119">
        <f t="shared" si="184"/>
        <v>147190.53231422786</v>
      </c>
      <c r="AD119">
        <f t="shared" si="184"/>
        <v>140446.35073710018</v>
      </c>
      <c r="AE119">
        <f t="shared" si="184"/>
        <v>133699.76644318557</v>
      </c>
      <c r="AF119">
        <f t="shared" si="184"/>
        <v>126918.03074194837</v>
      </c>
      <c r="AG119">
        <f t="shared" si="184"/>
        <v>120232.37285248979</v>
      </c>
      <c r="AH119">
        <f t="shared" si="184"/>
        <v>113601.60667942971</v>
      </c>
      <c r="AI119">
        <f t="shared" si="184"/>
        <v>107056.03472706195</v>
      </c>
      <c r="AJ119">
        <f t="shared" si="184"/>
        <v>100628.35086488989</v>
      </c>
      <c r="AK119">
        <f t="shared" si="184"/>
        <v>94209.996155449742</v>
      </c>
      <c r="AL119">
        <f t="shared" si="184"/>
        <v>87923.077629920968</v>
      </c>
      <c r="AM119">
        <f t="shared" si="184"/>
        <v>81673.518838845397</v>
      </c>
      <c r="AN119">
        <f t="shared" si="184"/>
        <v>75547.568909411901</v>
      </c>
      <c r="AO119">
        <f t="shared" si="184"/>
        <v>69473.220708128967</v>
      </c>
      <c r="AP119">
        <f t="shared" ref="AP119:BU119" si="185">AP$113</f>
        <v>63510.743435400189</v>
      </c>
      <c r="AQ119">
        <f t="shared" si="185"/>
        <v>57654.752545131894</v>
      </c>
      <c r="AR119">
        <f t="shared" si="185"/>
        <v>51820.351354972314</v>
      </c>
      <c r="AS119">
        <f t="shared" si="185"/>
        <v>46132.476838808914</v>
      </c>
      <c r="AT119">
        <f t="shared" si="185"/>
        <v>40459.171248815808</v>
      </c>
      <c r="AU119">
        <f t="shared" si="185"/>
        <v>33280.035153034667</v>
      </c>
      <c r="AV119">
        <f t="shared" si="185"/>
        <v>26258.701567869837</v>
      </c>
      <c r="AW119">
        <f t="shared" si="185"/>
        <v>19075.450262060098</v>
      </c>
      <c r="AX119">
        <f t="shared" si="185"/>
        <v>12163.471761601861</v>
      </c>
      <c r="AY119">
        <f t="shared" si="185"/>
        <v>5243.6167783354758</v>
      </c>
      <c r="AZ119">
        <f t="shared" si="185"/>
        <v>0</v>
      </c>
      <c r="BA119">
        <f t="shared" si="185"/>
        <v>0</v>
      </c>
      <c r="BB119">
        <f t="shared" si="185"/>
        <v>0</v>
      </c>
      <c r="BC119">
        <f t="shared" si="185"/>
        <v>0</v>
      </c>
      <c r="BD119">
        <f t="shared" si="185"/>
        <v>0</v>
      </c>
      <c r="BE119">
        <f t="shared" si="185"/>
        <v>0</v>
      </c>
      <c r="BF119">
        <f t="shared" si="185"/>
        <v>0</v>
      </c>
      <c r="BG119">
        <f t="shared" si="185"/>
        <v>0</v>
      </c>
      <c r="BH119">
        <f t="shared" si="185"/>
        <v>0</v>
      </c>
      <c r="BI119">
        <f t="shared" si="185"/>
        <v>0</v>
      </c>
      <c r="BJ119">
        <f t="shared" si="185"/>
        <v>0</v>
      </c>
      <c r="BK119">
        <f t="shared" si="185"/>
        <v>0</v>
      </c>
      <c r="BL119">
        <f t="shared" si="185"/>
        <v>0</v>
      </c>
      <c r="BM119">
        <f t="shared" si="185"/>
        <v>0</v>
      </c>
      <c r="BN119">
        <f t="shared" si="185"/>
        <v>0</v>
      </c>
      <c r="BO119">
        <f t="shared" si="185"/>
        <v>0</v>
      </c>
      <c r="BP119">
        <f t="shared" si="185"/>
        <v>0</v>
      </c>
      <c r="BQ119">
        <f t="shared" si="185"/>
        <v>0</v>
      </c>
      <c r="BR119">
        <f t="shared" si="185"/>
        <v>0</v>
      </c>
      <c r="BS119">
        <f t="shared" si="185"/>
        <v>0</v>
      </c>
      <c r="BT119">
        <f t="shared" si="185"/>
        <v>0</v>
      </c>
      <c r="BU119">
        <f t="shared" si="185"/>
        <v>0</v>
      </c>
      <c r="BV119">
        <f t="shared" ref="BV119:DA119" si="186">BV$113</f>
        <v>0</v>
      </c>
      <c r="BW119">
        <f t="shared" si="186"/>
        <v>371.29074677877361</v>
      </c>
      <c r="BX119">
        <f t="shared" si="186"/>
        <v>3321.9153865395638</v>
      </c>
      <c r="BY119">
        <f t="shared" si="186"/>
        <v>6390.9380804037501</v>
      </c>
      <c r="BZ119">
        <f t="shared" si="186"/>
        <v>9515.2573410109326</v>
      </c>
      <c r="CA119">
        <f t="shared" si="186"/>
        <v>12631.480024494609</v>
      </c>
      <c r="CB119">
        <f t="shared" si="186"/>
        <v>15845.462784451985</v>
      </c>
      <c r="CC119">
        <f t="shared" si="186"/>
        <v>19184.825040687108</v>
      </c>
      <c r="CD119">
        <f t="shared" si="186"/>
        <v>22582.845443116268</v>
      </c>
      <c r="CE119">
        <f t="shared" si="186"/>
        <v>25992.935962793767</v>
      </c>
      <c r="CF119">
        <f t="shared" si="186"/>
        <v>29509.419165250321</v>
      </c>
      <c r="CG119">
        <f t="shared" si="186"/>
        <v>33134.336524850136</v>
      </c>
      <c r="CH119">
        <f t="shared" si="186"/>
        <v>36821.444099445507</v>
      </c>
      <c r="CI119">
        <f t="shared" si="186"/>
        <v>40495.295324836014</v>
      </c>
      <c r="CJ119">
        <f t="shared" si="186"/>
        <v>44280.341855659935</v>
      </c>
      <c r="CK119">
        <f t="shared" si="186"/>
        <v>48205.776951853913</v>
      </c>
      <c r="CL119">
        <f t="shared" si="186"/>
        <v>52197.102609733847</v>
      </c>
      <c r="CM119">
        <f t="shared" si="186"/>
        <v>56172.351339837129</v>
      </c>
      <c r="CN119">
        <f t="shared" si="186"/>
        <v>60266.022400653979</v>
      </c>
      <c r="CO119">
        <f t="shared" si="186"/>
        <v>64508.130910238513</v>
      </c>
      <c r="CP119">
        <f t="shared" si="186"/>
        <v>68820.011184807896</v>
      </c>
      <c r="CQ119">
        <f t="shared" si="186"/>
        <v>73112.820943262079</v>
      </c>
      <c r="CR119">
        <f t="shared" si="186"/>
        <v>77531.643851111963</v>
      </c>
      <c r="CS119">
        <f t="shared" si="186"/>
        <v>82107.341220316186</v>
      </c>
      <c r="CT119">
        <f t="shared" si="186"/>
        <v>86756.880573686882</v>
      </c>
      <c r="CU119">
        <f t="shared" si="186"/>
        <v>91419.061409376853</v>
      </c>
      <c r="CV119">
        <f t="shared" si="186"/>
        <v>96207.760435956559</v>
      </c>
      <c r="CW119">
        <f t="shared" si="186"/>
        <v>101135.39245549624</v>
      </c>
      <c r="CX119">
        <f t="shared" si="186"/>
        <v>106141.14071812673</v>
      </c>
      <c r="CY119">
        <f t="shared" si="186"/>
        <v>111121.27013527352</v>
      </c>
      <c r="CZ119">
        <f t="shared" si="186"/>
        <v>116243.76648055442</v>
      </c>
      <c r="DA119">
        <f t="shared" si="186"/>
        <v>121541.25982359372</v>
      </c>
      <c r="DB119">
        <f t="shared" ref="DB119:EG119" si="187">DB$113</f>
        <v>126921.34383670302</v>
      </c>
      <c r="DC119">
        <f t="shared" si="187"/>
        <v>132272.24323528472</v>
      </c>
      <c r="DD119">
        <f t="shared" si="187"/>
        <v>137774.29506281356</v>
      </c>
      <c r="DE119">
        <f t="shared" si="187"/>
        <v>143461.05329128026</v>
      </c>
      <c r="DF119">
        <f t="shared" si="187"/>
        <v>149235.09230487648</v>
      </c>
      <c r="DG119">
        <f t="shared" si="187"/>
        <v>154976.17133714529</v>
      </c>
      <c r="DH119">
        <f t="shared" si="187"/>
        <v>160877.62313857448</v>
      </c>
      <c r="DI119">
        <f t="shared" si="187"/>
        <v>166973.95313434454</v>
      </c>
      <c r="DJ119">
        <f t="shared" si="187"/>
        <v>173162.47938583535</v>
      </c>
      <c r="DK119">
        <f t="shared" si="187"/>
        <v>179364.15830977063</v>
      </c>
      <c r="DL119">
        <f t="shared" si="187"/>
        <v>185716.16195807914</v>
      </c>
      <c r="DM119">
        <f t="shared" si="187"/>
        <v>192244.13654131856</v>
      </c>
      <c r="DN119">
        <f t="shared" si="187"/>
        <v>198869.46670256695</v>
      </c>
      <c r="DO119">
        <f t="shared" si="187"/>
        <v>204061.05391281826</v>
      </c>
      <c r="DP119">
        <f t="shared" si="187"/>
        <v>208687.68603514147</v>
      </c>
      <c r="DQ119">
        <f t="shared" si="187"/>
        <v>213491.61429858021</v>
      </c>
      <c r="DR119">
        <f t="shared" si="187"/>
        <v>218376.04018470441</v>
      </c>
      <c r="DS119">
        <f t="shared" si="187"/>
        <v>223194.08232476437</v>
      </c>
      <c r="DT119">
        <f t="shared" si="187"/>
        <v>228143.97654879405</v>
      </c>
      <c r="DU119">
        <f t="shared" si="187"/>
        <v>233280.00269097154</v>
      </c>
      <c r="DV119">
        <f t="shared" si="187"/>
        <v>238500.70600416147</v>
      </c>
      <c r="DW119">
        <f t="shared" si="187"/>
        <v>243650.85184587131</v>
      </c>
      <c r="DX119">
        <f t="shared" si="187"/>
        <v>248940.63781318307</v>
      </c>
      <c r="DY119">
        <f t="shared" si="187"/>
        <v>254425.79368561073</v>
      </c>
      <c r="DZ119">
        <f t="shared" si="187"/>
        <v>259999.99999999901</v>
      </c>
      <c r="EA119">
        <f t="shared" si="187"/>
        <v>259999.99999999901</v>
      </c>
      <c r="EB119">
        <f t="shared" si="187"/>
        <v>259999.99999999901</v>
      </c>
      <c r="EC119">
        <f t="shared" si="187"/>
        <v>259999.99999999901</v>
      </c>
      <c r="ED119">
        <f t="shared" si="187"/>
        <v>259999.99999999901</v>
      </c>
      <c r="EE119">
        <f t="shared" si="187"/>
        <v>259999.99999999901</v>
      </c>
      <c r="EF119">
        <f t="shared" si="187"/>
        <v>259999.99999999901</v>
      </c>
      <c r="EG119">
        <f t="shared" si="187"/>
        <v>259999.99999999901</v>
      </c>
      <c r="EH119">
        <f t="shared" ref="EH119:FM119" si="188">EH$113</f>
        <v>259999.99999999901</v>
      </c>
      <c r="EI119">
        <f t="shared" si="188"/>
        <v>259999.99999999901</v>
      </c>
      <c r="EJ119">
        <f t="shared" si="188"/>
        <v>259999.99999999901</v>
      </c>
      <c r="EK119">
        <f t="shared" si="188"/>
        <v>259999.99999999901</v>
      </c>
      <c r="EL119">
        <f t="shared" si="188"/>
        <v>259999.99999999901</v>
      </c>
      <c r="EM119">
        <f t="shared" si="188"/>
        <v>259999.99999999901</v>
      </c>
      <c r="EN119">
        <f t="shared" si="188"/>
        <v>259999.99999999901</v>
      </c>
      <c r="EO119">
        <f t="shared" si="188"/>
        <v>259999.99999999901</v>
      </c>
      <c r="EP119">
        <f t="shared" si="188"/>
        <v>259999.99999999901</v>
      </c>
      <c r="EQ119">
        <f t="shared" si="188"/>
        <v>259999.99999999901</v>
      </c>
      <c r="ER119">
        <f t="shared" si="188"/>
        <v>259999.99999999901</v>
      </c>
      <c r="ES119">
        <f t="shared" si="188"/>
        <v>259999.99999999901</v>
      </c>
      <c r="ET119">
        <f t="shared" si="188"/>
        <v>259999.99999999901</v>
      </c>
      <c r="EU119">
        <f t="shared" si="188"/>
        <v>259999.99999999901</v>
      </c>
      <c r="EV119">
        <f t="shared" si="188"/>
        <v>259999.99999999901</v>
      </c>
      <c r="EW119">
        <f t="shared" si="188"/>
        <v>259999.99999999901</v>
      </c>
      <c r="EX119">
        <f t="shared" si="188"/>
        <v>259999.99999999901</v>
      </c>
      <c r="EY119">
        <f t="shared" si="188"/>
        <v>259999.99999999901</v>
      </c>
      <c r="EZ119">
        <f t="shared" si="188"/>
        <v>259999.99999999901</v>
      </c>
      <c r="FA119">
        <f t="shared" si="188"/>
        <v>259999.99999999901</v>
      </c>
      <c r="FB119">
        <f t="shared" si="188"/>
        <v>259999.99999999901</v>
      </c>
      <c r="FC119">
        <f t="shared" si="188"/>
        <v>259999.99999999901</v>
      </c>
      <c r="FD119">
        <f t="shared" si="188"/>
        <v>259999.99999999901</v>
      </c>
      <c r="FE119">
        <f t="shared" si="188"/>
        <v>259999.99999999901</v>
      </c>
      <c r="FF119">
        <f t="shared" si="188"/>
        <v>259999.99999999901</v>
      </c>
      <c r="FG119">
        <f t="shared" si="188"/>
        <v>259999.99999999901</v>
      </c>
      <c r="FH119">
        <f t="shared" si="188"/>
        <v>259999.99999999901</v>
      </c>
      <c r="FI119">
        <f t="shared" si="188"/>
        <v>259999.99999999901</v>
      </c>
      <c r="FJ119">
        <f t="shared" si="188"/>
        <v>259999.99999999901</v>
      </c>
      <c r="FK119">
        <f t="shared" si="188"/>
        <v>259999.99999999901</v>
      </c>
      <c r="FL119">
        <f t="shared" si="188"/>
        <v>259999.99999999901</v>
      </c>
      <c r="FM119">
        <f t="shared" si="188"/>
        <v>259999.99999999901</v>
      </c>
      <c r="FN119">
        <f t="shared" ref="FN119:GJ119" si="189">FN$113</f>
        <v>259999.99999999901</v>
      </c>
      <c r="FO119">
        <f t="shared" si="189"/>
        <v>259999.99999999901</v>
      </c>
      <c r="FP119">
        <f t="shared" si="189"/>
        <v>259999.99999999901</v>
      </c>
      <c r="FQ119">
        <f t="shared" si="189"/>
        <v>259999.99999999901</v>
      </c>
      <c r="FR119">
        <f t="shared" si="189"/>
        <v>259999.99999999901</v>
      </c>
      <c r="FS119">
        <f t="shared" si="189"/>
        <v>259999.99999999901</v>
      </c>
      <c r="FT119">
        <f t="shared" si="189"/>
        <v>259999.99999999901</v>
      </c>
      <c r="FU119">
        <f t="shared" si="189"/>
        <v>259999.99999999901</v>
      </c>
      <c r="FV119">
        <f t="shared" si="189"/>
        <v>259999.99999999901</v>
      </c>
      <c r="FW119">
        <f t="shared" si="189"/>
        <v>259999.99999999901</v>
      </c>
      <c r="FX119">
        <f t="shared" si="189"/>
        <v>259999.99999999901</v>
      </c>
      <c r="FY119">
        <f t="shared" si="189"/>
        <v>259999.99999999901</v>
      </c>
      <c r="FZ119">
        <f t="shared" si="189"/>
        <v>259999.99999999901</v>
      </c>
      <c r="GA119">
        <f t="shared" si="189"/>
        <v>259999.99999999901</v>
      </c>
      <c r="GB119">
        <f t="shared" si="189"/>
        <v>259999.99999999901</v>
      </c>
      <c r="GC119">
        <f t="shared" si="189"/>
        <v>259999.99999999901</v>
      </c>
      <c r="GD119">
        <f t="shared" si="189"/>
        <v>259999.99999999901</v>
      </c>
      <c r="GE119">
        <f t="shared" si="189"/>
        <v>259999.99999999901</v>
      </c>
      <c r="GF119">
        <f t="shared" si="189"/>
        <v>259999.99999999901</v>
      </c>
      <c r="GG119">
        <f t="shared" si="189"/>
        <v>259999.99999999901</v>
      </c>
      <c r="GH119">
        <f t="shared" si="189"/>
        <v>259999.99999999901</v>
      </c>
      <c r="GI119">
        <f t="shared" si="189"/>
        <v>259999.99999999901</v>
      </c>
      <c r="GJ119">
        <f t="shared" si="189"/>
        <v>259999.99999999901</v>
      </c>
    </row>
    <row r="120" spans="1:192" s="159" customFormat="1" outlineLevel="2" x14ac:dyDescent="0.35">
      <c r="B120" s="323"/>
      <c r="E120" s="159" t="s">
        <v>1304</v>
      </c>
      <c r="G120" s="159" t="s">
        <v>101</v>
      </c>
      <c r="H120" s="159">
        <f>SUM(J120:GJ120)</f>
        <v>3181.5567162081065</v>
      </c>
      <c r="J120" s="159">
        <f t="shared" ref="J120:AO120" si="190">J119*$F116*J118/$F115*J117</f>
        <v>0</v>
      </c>
      <c r="K120" s="159">
        <f t="shared" si="190"/>
        <v>0</v>
      </c>
      <c r="L120" s="159">
        <f t="shared" si="190"/>
        <v>0</v>
      </c>
      <c r="M120" s="159">
        <f t="shared" si="190"/>
        <v>0</v>
      </c>
      <c r="N120" s="159">
        <f t="shared" si="190"/>
        <v>0</v>
      </c>
      <c r="O120" s="159">
        <f t="shared" si="190"/>
        <v>0</v>
      </c>
      <c r="P120" s="159">
        <f t="shared" si="190"/>
        <v>192.10639913139332</v>
      </c>
      <c r="Q120" s="159">
        <f t="shared" si="190"/>
        <v>170.73135572632617</v>
      </c>
      <c r="R120" s="159">
        <f t="shared" si="190"/>
        <v>160.46742888699708</v>
      </c>
      <c r="S120" s="159">
        <f t="shared" si="190"/>
        <v>160.89459661521718</v>
      </c>
      <c r="T120" s="159">
        <f t="shared" si="190"/>
        <v>150.92148539410184</v>
      </c>
      <c r="U120" s="159">
        <f t="shared" si="190"/>
        <v>151.00388204850768</v>
      </c>
      <c r="V120" s="159">
        <f t="shared" si="190"/>
        <v>146.03395431366204</v>
      </c>
      <c r="W120" s="159">
        <f t="shared" si="190"/>
        <v>127.40017327077778</v>
      </c>
      <c r="X120" s="159">
        <f t="shared" si="190"/>
        <v>136.08007139681732</v>
      </c>
      <c r="Y120" s="159">
        <f t="shared" si="190"/>
        <v>126.84058101673007</v>
      </c>
      <c r="Z120" s="159">
        <f t="shared" si="190"/>
        <v>126.05324706076833</v>
      </c>
      <c r="AA120" s="159">
        <f t="shared" si="190"/>
        <v>117.11019141950739</v>
      </c>
      <c r="AB120" s="159">
        <f t="shared" si="190"/>
        <v>115.97142474528304</v>
      </c>
      <c r="AC120" s="159">
        <f t="shared" si="190"/>
        <v>110.90397747287309</v>
      </c>
      <c r="AD120" s="159">
        <f t="shared" si="190"/>
        <v>102.40879741246889</v>
      </c>
      <c r="AE120" s="159">
        <f t="shared" si="190"/>
        <v>100.73906013253912</v>
      </c>
      <c r="AF120" s="159">
        <f t="shared" si="190"/>
        <v>92.544397416004031</v>
      </c>
      <c r="AG120" s="159">
        <f t="shared" si="190"/>
        <v>90.591753156216271</v>
      </c>
      <c r="AH120" s="159">
        <f t="shared" si="190"/>
        <v>85.595655032764753</v>
      </c>
      <c r="AI120" s="159">
        <f t="shared" si="190"/>
        <v>75.45963558886659</v>
      </c>
      <c r="AJ120" s="159">
        <f t="shared" si="190"/>
        <v>75.820667144726059</v>
      </c>
      <c r="AK120" s="159">
        <f t="shared" si="190"/>
        <v>68.694788863348776</v>
      </c>
      <c r="AL120" s="159">
        <f t="shared" si="190"/>
        <v>66.247596686433511</v>
      </c>
      <c r="AM120" s="159">
        <f t="shared" si="190"/>
        <v>59.553607486658102</v>
      </c>
      <c r="AN120" s="159">
        <f t="shared" si="190"/>
        <v>56.922994629661055</v>
      </c>
      <c r="AO120" s="159">
        <f t="shared" si="190"/>
        <v>52.34614199188885</v>
      </c>
      <c r="AP120" s="159">
        <f t="shared" ref="AP120:BU120" si="191">AP119*$F116*AP118/$F115*AP117</f>
        <v>46.309917088312645</v>
      </c>
      <c r="AQ120" s="159">
        <f t="shared" si="191"/>
        <v>43.441254521852855</v>
      </c>
      <c r="AR120" s="159">
        <f t="shared" si="191"/>
        <v>37.785672863000656</v>
      </c>
      <c r="AS120" s="159">
        <f t="shared" si="191"/>
        <v>34.759539840352552</v>
      </c>
      <c r="AT120" s="159">
        <f t="shared" si="191"/>
        <v>30.484861670114693</v>
      </c>
      <c r="AU120" s="159">
        <f t="shared" si="191"/>
        <v>22.648912812481928</v>
      </c>
      <c r="AV120" s="159">
        <f t="shared" si="191"/>
        <v>19.785202223013037</v>
      </c>
      <c r="AW120" s="159">
        <f t="shared" si="191"/>
        <v>13.909182482752156</v>
      </c>
      <c r="AX120" s="159">
        <f t="shared" si="191"/>
        <v>9.164838098151403</v>
      </c>
      <c r="AY120" s="159">
        <f t="shared" si="191"/>
        <v>3.823470567536285</v>
      </c>
      <c r="AZ120" s="159">
        <f t="shared" si="191"/>
        <v>0</v>
      </c>
      <c r="BA120" s="159">
        <f t="shared" si="191"/>
        <v>0</v>
      </c>
      <c r="BB120" s="159">
        <f t="shared" si="191"/>
        <v>0</v>
      </c>
      <c r="BC120" s="159">
        <f t="shared" si="191"/>
        <v>0</v>
      </c>
      <c r="BD120" s="159">
        <f t="shared" si="191"/>
        <v>0</v>
      </c>
      <c r="BE120" s="159">
        <f t="shared" si="191"/>
        <v>0</v>
      </c>
      <c r="BF120" s="159">
        <f t="shared" si="191"/>
        <v>0</v>
      </c>
      <c r="BG120" s="159">
        <f t="shared" si="191"/>
        <v>0</v>
      </c>
      <c r="BH120" s="159">
        <f t="shared" si="191"/>
        <v>0</v>
      </c>
      <c r="BI120" s="159">
        <f t="shared" si="191"/>
        <v>0</v>
      </c>
      <c r="BJ120" s="159">
        <f t="shared" si="191"/>
        <v>0</v>
      </c>
      <c r="BK120" s="159">
        <f t="shared" si="191"/>
        <v>0</v>
      </c>
      <c r="BL120" s="159">
        <f t="shared" si="191"/>
        <v>0</v>
      </c>
      <c r="BM120" s="159">
        <f t="shared" si="191"/>
        <v>0</v>
      </c>
      <c r="BN120" s="159">
        <f t="shared" si="191"/>
        <v>0</v>
      </c>
      <c r="BO120" s="159">
        <f t="shared" si="191"/>
        <v>0</v>
      </c>
      <c r="BP120" s="159">
        <f t="shared" si="191"/>
        <v>0</v>
      </c>
      <c r="BQ120" s="159">
        <f t="shared" si="191"/>
        <v>0</v>
      </c>
      <c r="BR120" s="159">
        <f t="shared" si="191"/>
        <v>0</v>
      </c>
      <c r="BS120" s="159">
        <f t="shared" si="191"/>
        <v>0</v>
      </c>
      <c r="BT120" s="159">
        <f t="shared" si="191"/>
        <v>0</v>
      </c>
      <c r="BU120" s="159">
        <f t="shared" si="191"/>
        <v>0</v>
      </c>
      <c r="BV120" s="159">
        <f t="shared" ref="BV120:DA120" si="192">BV119*$F116*BV118/$F115*BV117</f>
        <v>0</v>
      </c>
      <c r="BW120" s="159">
        <f t="shared" si="192"/>
        <v>0</v>
      </c>
      <c r="BX120" s="159">
        <f t="shared" si="192"/>
        <v>0</v>
      </c>
      <c r="BY120" s="159">
        <f t="shared" si="192"/>
        <v>0</v>
      </c>
      <c r="BZ120" s="159">
        <f t="shared" si="192"/>
        <v>0</v>
      </c>
      <c r="CA120" s="159">
        <f t="shared" si="192"/>
        <v>0</v>
      </c>
      <c r="CB120" s="159">
        <f t="shared" si="192"/>
        <v>0</v>
      </c>
      <c r="CC120" s="159">
        <f t="shared" si="192"/>
        <v>0</v>
      </c>
      <c r="CD120" s="159">
        <f t="shared" si="192"/>
        <v>0</v>
      </c>
      <c r="CE120" s="159">
        <f t="shared" si="192"/>
        <v>0</v>
      </c>
      <c r="CF120" s="159">
        <f t="shared" si="192"/>
        <v>0</v>
      </c>
      <c r="CG120" s="159">
        <f t="shared" si="192"/>
        <v>0</v>
      </c>
      <c r="CH120" s="159">
        <f t="shared" si="192"/>
        <v>0</v>
      </c>
      <c r="CI120" s="159">
        <f t="shared" si="192"/>
        <v>0</v>
      </c>
      <c r="CJ120" s="159">
        <f t="shared" si="192"/>
        <v>0</v>
      </c>
      <c r="CK120" s="159">
        <f t="shared" si="192"/>
        <v>0</v>
      </c>
      <c r="CL120" s="159">
        <f t="shared" si="192"/>
        <v>0</v>
      </c>
      <c r="CM120" s="159">
        <f t="shared" si="192"/>
        <v>0</v>
      </c>
      <c r="CN120" s="159">
        <f t="shared" si="192"/>
        <v>0</v>
      </c>
      <c r="CO120" s="159">
        <f t="shared" si="192"/>
        <v>0</v>
      </c>
      <c r="CP120" s="159">
        <f t="shared" si="192"/>
        <v>0</v>
      </c>
      <c r="CQ120" s="159">
        <f t="shared" si="192"/>
        <v>0</v>
      </c>
      <c r="CR120" s="159">
        <f t="shared" si="192"/>
        <v>0</v>
      </c>
      <c r="CS120" s="159">
        <f t="shared" si="192"/>
        <v>0</v>
      </c>
      <c r="CT120" s="159">
        <f t="shared" si="192"/>
        <v>0</v>
      </c>
      <c r="CU120" s="159">
        <f t="shared" si="192"/>
        <v>0</v>
      </c>
      <c r="CV120" s="159">
        <f t="shared" si="192"/>
        <v>0</v>
      </c>
      <c r="CW120" s="159">
        <f t="shared" si="192"/>
        <v>0</v>
      </c>
      <c r="CX120" s="159">
        <f t="shared" si="192"/>
        <v>0</v>
      </c>
      <c r="CY120" s="159">
        <f t="shared" si="192"/>
        <v>0</v>
      </c>
      <c r="CZ120" s="159">
        <f t="shared" si="192"/>
        <v>0</v>
      </c>
      <c r="DA120" s="159">
        <f t="shared" si="192"/>
        <v>0</v>
      </c>
      <c r="DB120" s="159">
        <f t="shared" ref="DB120:EG120" si="193">DB119*$F116*DB118/$F115*DB117</f>
        <v>0</v>
      </c>
      <c r="DC120" s="159">
        <f t="shared" si="193"/>
        <v>0</v>
      </c>
      <c r="DD120" s="159">
        <f t="shared" si="193"/>
        <v>0</v>
      </c>
      <c r="DE120" s="159">
        <f t="shared" si="193"/>
        <v>0</v>
      </c>
      <c r="DF120" s="159">
        <f t="shared" si="193"/>
        <v>0</v>
      </c>
      <c r="DG120" s="159">
        <f t="shared" si="193"/>
        <v>0</v>
      </c>
      <c r="DH120" s="159">
        <f t="shared" si="193"/>
        <v>0</v>
      </c>
      <c r="DI120" s="159">
        <f t="shared" si="193"/>
        <v>0</v>
      </c>
      <c r="DJ120" s="159">
        <f t="shared" si="193"/>
        <v>0</v>
      </c>
      <c r="DK120" s="159">
        <f t="shared" si="193"/>
        <v>0</v>
      </c>
      <c r="DL120" s="159">
        <f t="shared" si="193"/>
        <v>0</v>
      </c>
      <c r="DM120" s="159">
        <f t="shared" si="193"/>
        <v>0</v>
      </c>
      <c r="DN120" s="159">
        <f t="shared" si="193"/>
        <v>0</v>
      </c>
      <c r="DO120" s="159">
        <f t="shared" si="193"/>
        <v>0</v>
      </c>
      <c r="DP120" s="159">
        <f t="shared" si="193"/>
        <v>0</v>
      </c>
      <c r="DQ120" s="159">
        <f t="shared" si="193"/>
        <v>0</v>
      </c>
      <c r="DR120" s="159">
        <f t="shared" si="193"/>
        <v>0</v>
      </c>
      <c r="DS120" s="159">
        <f t="shared" si="193"/>
        <v>0</v>
      </c>
      <c r="DT120" s="159">
        <f t="shared" si="193"/>
        <v>0</v>
      </c>
      <c r="DU120" s="159">
        <f t="shared" si="193"/>
        <v>0</v>
      </c>
      <c r="DV120" s="159">
        <f t="shared" si="193"/>
        <v>0</v>
      </c>
      <c r="DW120" s="159">
        <f t="shared" si="193"/>
        <v>0</v>
      </c>
      <c r="DX120" s="159">
        <f t="shared" si="193"/>
        <v>0</v>
      </c>
      <c r="DY120" s="159">
        <f t="shared" si="193"/>
        <v>0</v>
      </c>
      <c r="DZ120" s="159">
        <f t="shared" si="193"/>
        <v>0</v>
      </c>
      <c r="EA120" s="159">
        <f t="shared" si="193"/>
        <v>0</v>
      </c>
      <c r="EB120" s="159">
        <f t="shared" si="193"/>
        <v>0</v>
      </c>
      <c r="EC120" s="159">
        <f t="shared" si="193"/>
        <v>0</v>
      </c>
      <c r="ED120" s="159">
        <f t="shared" si="193"/>
        <v>0</v>
      </c>
      <c r="EE120" s="159">
        <f t="shared" si="193"/>
        <v>0</v>
      </c>
      <c r="EF120" s="159">
        <f t="shared" si="193"/>
        <v>0</v>
      </c>
      <c r="EG120" s="159">
        <f t="shared" si="193"/>
        <v>0</v>
      </c>
      <c r="EH120" s="159">
        <f t="shared" ref="EH120:FM120" si="194">EH119*$F116*EH118/$F115*EH117</f>
        <v>0</v>
      </c>
      <c r="EI120" s="159">
        <f t="shared" si="194"/>
        <v>0</v>
      </c>
      <c r="EJ120" s="159">
        <f t="shared" si="194"/>
        <v>0</v>
      </c>
      <c r="EK120" s="159">
        <f t="shared" si="194"/>
        <v>0</v>
      </c>
      <c r="EL120" s="159">
        <f t="shared" si="194"/>
        <v>0</v>
      </c>
      <c r="EM120" s="159">
        <f t="shared" si="194"/>
        <v>0</v>
      </c>
      <c r="EN120" s="159">
        <f t="shared" si="194"/>
        <v>0</v>
      </c>
      <c r="EO120" s="159">
        <f t="shared" si="194"/>
        <v>0</v>
      </c>
      <c r="EP120" s="159">
        <f t="shared" si="194"/>
        <v>0</v>
      </c>
      <c r="EQ120" s="159">
        <f t="shared" si="194"/>
        <v>0</v>
      </c>
      <c r="ER120" s="159">
        <f t="shared" si="194"/>
        <v>0</v>
      </c>
      <c r="ES120" s="159">
        <f t="shared" si="194"/>
        <v>0</v>
      </c>
      <c r="ET120" s="159">
        <f t="shared" si="194"/>
        <v>0</v>
      </c>
      <c r="EU120" s="159">
        <f t="shared" si="194"/>
        <v>0</v>
      </c>
      <c r="EV120" s="159">
        <f t="shared" si="194"/>
        <v>0</v>
      </c>
      <c r="EW120" s="159">
        <f t="shared" si="194"/>
        <v>0</v>
      </c>
      <c r="EX120" s="159">
        <f t="shared" si="194"/>
        <v>0</v>
      </c>
      <c r="EY120" s="159">
        <f t="shared" si="194"/>
        <v>0</v>
      </c>
      <c r="EZ120" s="159">
        <f t="shared" si="194"/>
        <v>0</v>
      </c>
      <c r="FA120" s="159">
        <f t="shared" si="194"/>
        <v>0</v>
      </c>
      <c r="FB120" s="159">
        <f t="shared" si="194"/>
        <v>0</v>
      </c>
      <c r="FC120" s="159">
        <f t="shared" si="194"/>
        <v>0</v>
      </c>
      <c r="FD120" s="159">
        <f t="shared" si="194"/>
        <v>0</v>
      </c>
      <c r="FE120" s="159">
        <f t="shared" si="194"/>
        <v>0</v>
      </c>
      <c r="FF120" s="159">
        <f t="shared" si="194"/>
        <v>0</v>
      </c>
      <c r="FG120" s="159">
        <f t="shared" si="194"/>
        <v>0</v>
      </c>
      <c r="FH120" s="159">
        <f t="shared" si="194"/>
        <v>0</v>
      </c>
      <c r="FI120" s="159">
        <f t="shared" si="194"/>
        <v>0</v>
      </c>
      <c r="FJ120" s="159">
        <f t="shared" si="194"/>
        <v>0</v>
      </c>
      <c r="FK120" s="159">
        <f t="shared" si="194"/>
        <v>0</v>
      </c>
      <c r="FL120" s="159">
        <f t="shared" si="194"/>
        <v>0</v>
      </c>
      <c r="FM120" s="159">
        <f t="shared" si="194"/>
        <v>0</v>
      </c>
      <c r="FN120" s="159">
        <f t="shared" ref="FN120:GJ120" si="195">FN119*$F116*FN118/$F115*FN117</f>
        <v>0</v>
      </c>
      <c r="FO120" s="159">
        <f t="shared" si="195"/>
        <v>0</v>
      </c>
      <c r="FP120" s="159">
        <f t="shared" si="195"/>
        <v>0</v>
      </c>
      <c r="FQ120" s="159">
        <f t="shared" si="195"/>
        <v>0</v>
      </c>
      <c r="FR120" s="159">
        <f t="shared" si="195"/>
        <v>0</v>
      </c>
      <c r="FS120" s="159">
        <f t="shared" si="195"/>
        <v>0</v>
      </c>
      <c r="FT120" s="159">
        <f t="shared" si="195"/>
        <v>0</v>
      </c>
      <c r="FU120" s="159">
        <f t="shared" si="195"/>
        <v>0</v>
      </c>
      <c r="FV120" s="159">
        <f t="shared" si="195"/>
        <v>0</v>
      </c>
      <c r="FW120" s="159">
        <f t="shared" si="195"/>
        <v>0</v>
      </c>
      <c r="FX120" s="159">
        <f t="shared" si="195"/>
        <v>0</v>
      </c>
      <c r="FY120" s="159">
        <f t="shared" si="195"/>
        <v>0</v>
      </c>
      <c r="FZ120" s="159">
        <f t="shared" si="195"/>
        <v>0</v>
      </c>
      <c r="GA120" s="159">
        <f t="shared" si="195"/>
        <v>0</v>
      </c>
      <c r="GB120" s="159">
        <f t="shared" si="195"/>
        <v>0</v>
      </c>
      <c r="GC120" s="159">
        <f t="shared" si="195"/>
        <v>0</v>
      </c>
      <c r="GD120" s="159">
        <f t="shared" si="195"/>
        <v>0</v>
      </c>
      <c r="GE120" s="159">
        <f t="shared" si="195"/>
        <v>0</v>
      </c>
      <c r="GF120" s="159">
        <f t="shared" si="195"/>
        <v>0</v>
      </c>
      <c r="GG120" s="159">
        <f t="shared" si="195"/>
        <v>0</v>
      </c>
      <c r="GH120" s="159">
        <f t="shared" si="195"/>
        <v>0</v>
      </c>
      <c r="GI120" s="159">
        <f t="shared" si="195"/>
        <v>0</v>
      </c>
      <c r="GJ120" s="159">
        <f t="shared" si="195"/>
        <v>0</v>
      </c>
    </row>
    <row r="121" spans="1:192" outlineLevel="1" x14ac:dyDescent="0.35">
      <c r="A121"/>
      <c r="B121" s="69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</row>
    <row r="122" spans="1:192" outlineLevel="1" x14ac:dyDescent="0.35">
      <c r="A122"/>
      <c r="B122" s="69" t="s">
        <v>1306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</row>
    <row r="123" spans="1:192" s="464" customFormat="1" outlineLevel="2" x14ac:dyDescent="0.35">
      <c r="B123" s="460"/>
      <c r="E123" s="464" t="str">
        <f>InpC!$E$116</f>
        <v>Construction period margin</v>
      </c>
      <c r="F123" s="464">
        <f>InpC!$F$116</f>
        <v>2.5000000000000001E-2</v>
      </c>
      <c r="G123" s="464" t="str">
        <f>InpC!$G$116</f>
        <v>%</v>
      </c>
    </row>
    <row r="124" spans="1:192" s="464" customFormat="1" outlineLevel="2" x14ac:dyDescent="0.35">
      <c r="B124" s="460"/>
      <c r="E124" s="464" t="str">
        <f>InpC!$E$117</f>
        <v>Reference rate</v>
      </c>
      <c r="F124" s="464">
        <f>InpC!$F$117</f>
        <v>0.02</v>
      </c>
      <c r="G124" s="464" t="str">
        <f>InpC!$G$117</f>
        <v>%</v>
      </c>
    </row>
    <row r="125" spans="1:192" s="454" customFormat="1" outlineLevel="2" x14ac:dyDescent="0.35">
      <c r="B125" s="483"/>
      <c r="E125" s="454" t="s">
        <v>1307</v>
      </c>
      <c r="F125" s="454">
        <f>$F124+$F123</f>
        <v>4.4999999999999998E-2</v>
      </c>
      <c r="G125" s="454" t="s">
        <v>98</v>
      </c>
    </row>
    <row r="126" spans="1:192" outlineLevel="2" x14ac:dyDescent="0.35">
      <c r="A126"/>
      <c r="B126" s="69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</row>
    <row r="127" spans="1:192" s="594" customFormat="1" outlineLevel="2" x14ac:dyDescent="0.35">
      <c r="B127" s="555"/>
      <c r="E127" s="594" t="str">
        <f>InpC!$E$118</f>
        <v>Day count basis</v>
      </c>
      <c r="F127" s="594">
        <f>InpC!$F$118</f>
        <v>360</v>
      </c>
      <c r="G127" s="594" t="str">
        <f>InpC!$G$118</f>
        <v>days</v>
      </c>
    </row>
    <row r="128" spans="1:192" s="454" customFormat="1" outlineLevel="2" x14ac:dyDescent="0.35">
      <c r="B128" s="483"/>
      <c r="E128" s="454" t="str">
        <f>$E$125</f>
        <v>All-in interest rate</v>
      </c>
      <c r="F128" s="454">
        <f>$F$125</f>
        <v>4.4999999999999998E-2</v>
      </c>
      <c r="G128" s="454" t="str">
        <f>$G$125</f>
        <v>%</v>
      </c>
    </row>
    <row r="129" spans="1:192" s="112" customFormat="1" outlineLevel="2" x14ac:dyDescent="0.35">
      <c r="B129" s="462"/>
      <c r="E129" s="112" t="str">
        <f>Time!$E$70</f>
        <v>Construction period flag</v>
      </c>
      <c r="G129" s="112" t="str">
        <f>Time!$G$70</f>
        <v>flag</v>
      </c>
      <c r="H129" s="112">
        <f>Time!$H$70</f>
        <v>42</v>
      </c>
      <c r="J129" s="112">
        <f>Time!J$70</f>
        <v>0</v>
      </c>
      <c r="K129" s="112">
        <f>Time!K$70</f>
        <v>0</v>
      </c>
      <c r="L129" s="112">
        <f>Time!L$70</f>
        <v>0</v>
      </c>
      <c r="M129" s="112">
        <f>Time!M$70</f>
        <v>0</v>
      </c>
      <c r="N129" s="112">
        <f>Time!N$70</f>
        <v>0</v>
      </c>
      <c r="O129" s="112">
        <f>Time!O$70</f>
        <v>0</v>
      </c>
      <c r="P129" s="112">
        <f>Time!P$70</f>
        <v>1</v>
      </c>
      <c r="Q129" s="112">
        <f>Time!Q$70</f>
        <v>1</v>
      </c>
      <c r="R129" s="112">
        <f>Time!R$70</f>
        <v>1</v>
      </c>
      <c r="S129" s="112">
        <f>Time!S$70</f>
        <v>1</v>
      </c>
      <c r="T129" s="112">
        <f>Time!T$70</f>
        <v>1</v>
      </c>
      <c r="U129" s="112">
        <f>Time!U$70</f>
        <v>1</v>
      </c>
      <c r="V129" s="112">
        <f>Time!V$70</f>
        <v>1</v>
      </c>
      <c r="W129" s="112">
        <f>Time!W$70</f>
        <v>1</v>
      </c>
      <c r="X129" s="112">
        <f>Time!X$70</f>
        <v>1</v>
      </c>
      <c r="Y129" s="112">
        <f>Time!Y$70</f>
        <v>1</v>
      </c>
      <c r="Z129" s="112">
        <f>Time!Z$70</f>
        <v>1</v>
      </c>
      <c r="AA129" s="112">
        <f>Time!AA$70</f>
        <v>1</v>
      </c>
      <c r="AB129" s="112">
        <f>Time!AB$70</f>
        <v>1</v>
      </c>
      <c r="AC129" s="112">
        <f>Time!AC$70</f>
        <v>1</v>
      </c>
      <c r="AD129" s="112">
        <f>Time!AD$70</f>
        <v>1</v>
      </c>
      <c r="AE129" s="112">
        <f>Time!AE$70</f>
        <v>1</v>
      </c>
      <c r="AF129" s="112">
        <f>Time!AF$70</f>
        <v>1</v>
      </c>
      <c r="AG129" s="112">
        <f>Time!AG$70</f>
        <v>1</v>
      </c>
      <c r="AH129" s="112">
        <f>Time!AH$70</f>
        <v>1</v>
      </c>
      <c r="AI129" s="112">
        <f>Time!AI$70</f>
        <v>1</v>
      </c>
      <c r="AJ129" s="112">
        <f>Time!AJ$70</f>
        <v>1</v>
      </c>
      <c r="AK129" s="112">
        <f>Time!AK$70</f>
        <v>1</v>
      </c>
      <c r="AL129" s="112">
        <f>Time!AL$70</f>
        <v>1</v>
      </c>
      <c r="AM129" s="112">
        <f>Time!AM$70</f>
        <v>1</v>
      </c>
      <c r="AN129" s="112">
        <f>Time!AN$70</f>
        <v>1</v>
      </c>
      <c r="AO129" s="112">
        <f>Time!AO$70</f>
        <v>1</v>
      </c>
      <c r="AP129" s="112">
        <f>Time!AP$70</f>
        <v>1</v>
      </c>
      <c r="AQ129" s="112">
        <f>Time!AQ$70</f>
        <v>1</v>
      </c>
      <c r="AR129" s="112">
        <f>Time!AR$70</f>
        <v>1</v>
      </c>
      <c r="AS129" s="112">
        <f>Time!AS$70</f>
        <v>1</v>
      </c>
      <c r="AT129" s="112">
        <f>Time!AT$70</f>
        <v>1</v>
      </c>
      <c r="AU129" s="112">
        <f>Time!AU$70</f>
        <v>1</v>
      </c>
      <c r="AV129" s="112">
        <f>Time!AV$70</f>
        <v>1</v>
      </c>
      <c r="AW129" s="112">
        <f>Time!AW$70</f>
        <v>1</v>
      </c>
      <c r="AX129" s="112">
        <f>Time!AX$70</f>
        <v>1</v>
      </c>
      <c r="AY129" s="112">
        <f>Time!AY$70</f>
        <v>1</v>
      </c>
      <c r="AZ129" s="112">
        <f>Time!AZ$70</f>
        <v>1</v>
      </c>
      <c r="BA129" s="112">
        <f>Time!BA$70</f>
        <v>1</v>
      </c>
      <c r="BB129" s="112">
        <f>Time!BB$70</f>
        <v>1</v>
      </c>
      <c r="BC129" s="112">
        <f>Time!BC$70</f>
        <v>1</v>
      </c>
      <c r="BD129" s="112">
        <f>Time!BD$70</f>
        <v>1</v>
      </c>
      <c r="BE129" s="112">
        <f>Time!BE$70</f>
        <v>1</v>
      </c>
      <c r="BF129" s="112">
        <f>Time!BF$70</f>
        <v>0</v>
      </c>
      <c r="BG129" s="112">
        <f>Time!BG$70</f>
        <v>0</v>
      </c>
      <c r="BH129" s="112">
        <f>Time!BH$70</f>
        <v>0</v>
      </c>
      <c r="BI129" s="112">
        <f>Time!BI$70</f>
        <v>0</v>
      </c>
      <c r="BJ129" s="112">
        <f>Time!BJ$70</f>
        <v>0</v>
      </c>
      <c r="BK129" s="112">
        <f>Time!BK$70</f>
        <v>0</v>
      </c>
      <c r="BL129" s="112">
        <f>Time!BL$70</f>
        <v>0</v>
      </c>
      <c r="BM129" s="112">
        <f>Time!BM$70</f>
        <v>0</v>
      </c>
      <c r="BN129" s="112">
        <f>Time!BN$70</f>
        <v>0</v>
      </c>
      <c r="BO129" s="112">
        <f>Time!BO$70</f>
        <v>0</v>
      </c>
      <c r="BP129" s="112">
        <f>Time!BP$70</f>
        <v>0</v>
      </c>
      <c r="BQ129" s="112">
        <f>Time!BQ$70</f>
        <v>0</v>
      </c>
      <c r="BR129" s="112">
        <f>Time!BR$70</f>
        <v>0</v>
      </c>
      <c r="BS129" s="112">
        <f>Time!BS$70</f>
        <v>0</v>
      </c>
      <c r="BT129" s="112">
        <f>Time!BT$70</f>
        <v>0</v>
      </c>
      <c r="BU129" s="112">
        <f>Time!BU$70</f>
        <v>0</v>
      </c>
      <c r="BV129" s="112">
        <f>Time!BV$70</f>
        <v>0</v>
      </c>
      <c r="BW129" s="112">
        <f>Time!BW$70</f>
        <v>0</v>
      </c>
      <c r="BX129" s="112">
        <f>Time!BX$70</f>
        <v>0</v>
      </c>
      <c r="BY129" s="112">
        <f>Time!BY$70</f>
        <v>0</v>
      </c>
      <c r="BZ129" s="112">
        <f>Time!BZ$70</f>
        <v>0</v>
      </c>
      <c r="CA129" s="112">
        <f>Time!CA$70</f>
        <v>0</v>
      </c>
      <c r="CB129" s="112">
        <f>Time!CB$70</f>
        <v>0</v>
      </c>
      <c r="CC129" s="112">
        <f>Time!CC$70</f>
        <v>0</v>
      </c>
      <c r="CD129" s="112">
        <f>Time!CD$70</f>
        <v>0</v>
      </c>
      <c r="CE129" s="112">
        <f>Time!CE$70</f>
        <v>0</v>
      </c>
      <c r="CF129" s="112">
        <f>Time!CF$70</f>
        <v>0</v>
      </c>
      <c r="CG129" s="112">
        <f>Time!CG$70</f>
        <v>0</v>
      </c>
      <c r="CH129" s="112">
        <f>Time!CH$70</f>
        <v>0</v>
      </c>
      <c r="CI129" s="112">
        <f>Time!CI$70</f>
        <v>0</v>
      </c>
      <c r="CJ129" s="112">
        <f>Time!CJ$70</f>
        <v>0</v>
      </c>
      <c r="CK129" s="112">
        <f>Time!CK$70</f>
        <v>0</v>
      </c>
      <c r="CL129" s="112">
        <f>Time!CL$70</f>
        <v>0</v>
      </c>
      <c r="CM129" s="112">
        <f>Time!CM$70</f>
        <v>0</v>
      </c>
      <c r="CN129" s="112">
        <f>Time!CN$70</f>
        <v>0</v>
      </c>
      <c r="CO129" s="112">
        <f>Time!CO$70</f>
        <v>0</v>
      </c>
      <c r="CP129" s="112">
        <f>Time!CP$70</f>
        <v>0</v>
      </c>
      <c r="CQ129" s="112">
        <f>Time!CQ$70</f>
        <v>0</v>
      </c>
      <c r="CR129" s="112">
        <f>Time!CR$70</f>
        <v>0</v>
      </c>
      <c r="CS129" s="112">
        <f>Time!CS$70</f>
        <v>0</v>
      </c>
      <c r="CT129" s="112">
        <f>Time!CT$70</f>
        <v>0</v>
      </c>
      <c r="CU129" s="112">
        <f>Time!CU$70</f>
        <v>0</v>
      </c>
      <c r="CV129" s="112">
        <f>Time!CV$70</f>
        <v>0</v>
      </c>
      <c r="CW129" s="112">
        <f>Time!CW$70</f>
        <v>0</v>
      </c>
      <c r="CX129" s="112">
        <f>Time!CX$70</f>
        <v>0</v>
      </c>
      <c r="CY129" s="112">
        <f>Time!CY$70</f>
        <v>0</v>
      </c>
      <c r="CZ129" s="112">
        <f>Time!CZ$70</f>
        <v>0</v>
      </c>
      <c r="DA129" s="112">
        <f>Time!DA$70</f>
        <v>0</v>
      </c>
      <c r="DB129" s="112">
        <f>Time!DB$70</f>
        <v>0</v>
      </c>
      <c r="DC129" s="112">
        <f>Time!DC$70</f>
        <v>0</v>
      </c>
      <c r="DD129" s="112">
        <f>Time!DD$70</f>
        <v>0</v>
      </c>
      <c r="DE129" s="112">
        <f>Time!DE$70</f>
        <v>0</v>
      </c>
      <c r="DF129" s="112">
        <f>Time!DF$70</f>
        <v>0</v>
      </c>
      <c r="DG129" s="112">
        <f>Time!DG$70</f>
        <v>0</v>
      </c>
      <c r="DH129" s="112">
        <f>Time!DH$70</f>
        <v>0</v>
      </c>
      <c r="DI129" s="112">
        <f>Time!DI$70</f>
        <v>0</v>
      </c>
      <c r="DJ129" s="112">
        <f>Time!DJ$70</f>
        <v>0</v>
      </c>
      <c r="DK129" s="112">
        <f>Time!DK$70</f>
        <v>0</v>
      </c>
      <c r="DL129" s="112">
        <f>Time!DL$70</f>
        <v>0</v>
      </c>
      <c r="DM129" s="112">
        <f>Time!DM$70</f>
        <v>0</v>
      </c>
      <c r="DN129" s="112">
        <f>Time!DN$70</f>
        <v>0</v>
      </c>
      <c r="DO129" s="112">
        <f>Time!DO$70</f>
        <v>0</v>
      </c>
      <c r="DP129" s="112">
        <f>Time!DP$70</f>
        <v>0</v>
      </c>
      <c r="DQ129" s="112">
        <f>Time!DQ$70</f>
        <v>0</v>
      </c>
      <c r="DR129" s="112">
        <f>Time!DR$70</f>
        <v>0</v>
      </c>
      <c r="DS129" s="112">
        <f>Time!DS$70</f>
        <v>0</v>
      </c>
      <c r="DT129" s="112">
        <f>Time!DT$70</f>
        <v>0</v>
      </c>
      <c r="DU129" s="112">
        <f>Time!DU$70</f>
        <v>0</v>
      </c>
      <c r="DV129" s="112">
        <f>Time!DV$70</f>
        <v>0</v>
      </c>
      <c r="DW129" s="112">
        <f>Time!DW$70</f>
        <v>0</v>
      </c>
      <c r="DX129" s="112">
        <f>Time!DX$70</f>
        <v>0</v>
      </c>
      <c r="DY129" s="112">
        <f>Time!DY$70</f>
        <v>0</v>
      </c>
      <c r="DZ129" s="112">
        <f>Time!DZ$70</f>
        <v>0</v>
      </c>
      <c r="EA129" s="112">
        <f>Time!EA$70</f>
        <v>0</v>
      </c>
      <c r="EB129" s="112">
        <f>Time!EB$70</f>
        <v>0</v>
      </c>
      <c r="EC129" s="112">
        <f>Time!EC$70</f>
        <v>0</v>
      </c>
      <c r="ED129" s="112">
        <f>Time!ED$70</f>
        <v>0</v>
      </c>
      <c r="EE129" s="112">
        <f>Time!EE$70</f>
        <v>0</v>
      </c>
      <c r="EF129" s="112">
        <f>Time!EF$70</f>
        <v>0</v>
      </c>
      <c r="EG129" s="112">
        <f>Time!EG$70</f>
        <v>0</v>
      </c>
      <c r="EH129" s="112">
        <f>Time!EH$70</f>
        <v>0</v>
      </c>
      <c r="EI129" s="112">
        <f>Time!EI$70</f>
        <v>0</v>
      </c>
      <c r="EJ129" s="112">
        <f>Time!EJ$70</f>
        <v>0</v>
      </c>
      <c r="EK129" s="112">
        <f>Time!EK$70</f>
        <v>0</v>
      </c>
      <c r="EL129" s="112">
        <f>Time!EL$70</f>
        <v>0</v>
      </c>
      <c r="EM129" s="112">
        <f>Time!EM$70</f>
        <v>0</v>
      </c>
      <c r="EN129" s="112">
        <f>Time!EN$70</f>
        <v>0</v>
      </c>
      <c r="EO129" s="112">
        <f>Time!EO$70</f>
        <v>0</v>
      </c>
      <c r="EP129" s="112">
        <f>Time!EP$70</f>
        <v>0</v>
      </c>
      <c r="EQ129" s="112">
        <f>Time!EQ$70</f>
        <v>0</v>
      </c>
      <c r="ER129" s="112">
        <f>Time!ER$70</f>
        <v>0</v>
      </c>
      <c r="ES129" s="112">
        <f>Time!ES$70</f>
        <v>0</v>
      </c>
      <c r="ET129" s="112">
        <f>Time!ET$70</f>
        <v>0</v>
      </c>
      <c r="EU129" s="112">
        <f>Time!EU$70</f>
        <v>0</v>
      </c>
      <c r="EV129" s="112">
        <f>Time!EV$70</f>
        <v>0</v>
      </c>
      <c r="EW129" s="112">
        <f>Time!EW$70</f>
        <v>0</v>
      </c>
      <c r="EX129" s="112">
        <f>Time!EX$70</f>
        <v>0</v>
      </c>
      <c r="EY129" s="112">
        <f>Time!EY$70</f>
        <v>0</v>
      </c>
      <c r="EZ129" s="112">
        <f>Time!EZ$70</f>
        <v>0</v>
      </c>
      <c r="FA129" s="112">
        <f>Time!FA$70</f>
        <v>0</v>
      </c>
      <c r="FB129" s="112">
        <f>Time!FB$70</f>
        <v>0</v>
      </c>
      <c r="FC129" s="112">
        <f>Time!FC$70</f>
        <v>0</v>
      </c>
      <c r="FD129" s="112">
        <f>Time!FD$70</f>
        <v>0</v>
      </c>
      <c r="FE129" s="112">
        <f>Time!FE$70</f>
        <v>0</v>
      </c>
      <c r="FF129" s="112">
        <f>Time!FF$70</f>
        <v>0</v>
      </c>
      <c r="FG129" s="112">
        <f>Time!FG$70</f>
        <v>0</v>
      </c>
      <c r="FH129" s="112">
        <f>Time!FH$70</f>
        <v>0</v>
      </c>
      <c r="FI129" s="112">
        <f>Time!FI$70</f>
        <v>0</v>
      </c>
      <c r="FJ129" s="112">
        <f>Time!FJ$70</f>
        <v>0</v>
      </c>
      <c r="FK129" s="112">
        <f>Time!FK$70</f>
        <v>0</v>
      </c>
      <c r="FL129" s="112">
        <f>Time!FL$70</f>
        <v>0</v>
      </c>
      <c r="FM129" s="112">
        <f>Time!FM$70</f>
        <v>0</v>
      </c>
      <c r="FN129" s="112">
        <f>Time!FN$70</f>
        <v>0</v>
      </c>
      <c r="FO129" s="112">
        <f>Time!FO$70</f>
        <v>0</v>
      </c>
      <c r="FP129" s="112">
        <f>Time!FP$70</f>
        <v>0</v>
      </c>
      <c r="FQ129" s="112">
        <f>Time!FQ$70</f>
        <v>0</v>
      </c>
      <c r="FR129" s="112">
        <f>Time!FR$70</f>
        <v>0</v>
      </c>
      <c r="FS129" s="112">
        <f>Time!FS$70</f>
        <v>0</v>
      </c>
      <c r="FT129" s="112">
        <f>Time!FT$70</f>
        <v>0</v>
      </c>
      <c r="FU129" s="112">
        <f>Time!FU$70</f>
        <v>0</v>
      </c>
      <c r="FV129" s="112">
        <f>Time!FV$70</f>
        <v>0</v>
      </c>
      <c r="FW129" s="112">
        <f>Time!FW$70</f>
        <v>0</v>
      </c>
      <c r="FX129" s="112">
        <f>Time!FX$70</f>
        <v>0</v>
      </c>
      <c r="FY129" s="112">
        <f>Time!FY$70</f>
        <v>0</v>
      </c>
      <c r="FZ129" s="112">
        <f>Time!FZ$70</f>
        <v>0</v>
      </c>
      <c r="GA129" s="112">
        <f>Time!GA$70</f>
        <v>0</v>
      </c>
      <c r="GB129" s="112">
        <f>Time!GB$70</f>
        <v>0</v>
      </c>
      <c r="GC129" s="112">
        <f>Time!GC$70</f>
        <v>0</v>
      </c>
      <c r="GD129" s="112">
        <f>Time!GD$70</f>
        <v>0</v>
      </c>
      <c r="GE129" s="112">
        <f>Time!GE$70</f>
        <v>0</v>
      </c>
      <c r="GF129" s="112">
        <f>Time!GF$70</f>
        <v>0</v>
      </c>
      <c r="GG129" s="112">
        <f>Time!GG$70</f>
        <v>0</v>
      </c>
      <c r="GH129" s="112">
        <f>Time!GH$70</f>
        <v>0</v>
      </c>
      <c r="GI129" s="112">
        <f>Time!GI$70</f>
        <v>0</v>
      </c>
      <c r="GJ129" s="112">
        <f>Time!GJ$70</f>
        <v>0</v>
      </c>
    </row>
    <row r="130" spans="1:192" s="112" customFormat="1" outlineLevel="2" x14ac:dyDescent="0.35">
      <c r="B130" s="462"/>
      <c r="E130" s="112" t="str">
        <f>Time!$E$221</f>
        <v>Days in period</v>
      </c>
      <c r="G130" s="112" t="str">
        <f>Time!$G$221</f>
        <v>days</v>
      </c>
      <c r="H130" s="112">
        <f>Time!$H$221</f>
        <v>0</v>
      </c>
      <c r="J130" s="112">
        <f>Time!J$221</f>
        <v>31</v>
      </c>
      <c r="K130" s="112">
        <f>Time!K$221</f>
        <v>28</v>
      </c>
      <c r="L130" s="112">
        <f>Time!L$221</f>
        <v>31</v>
      </c>
      <c r="M130" s="112">
        <f>Time!M$221</f>
        <v>30</v>
      </c>
      <c r="N130" s="112">
        <f>Time!N$221</f>
        <v>31</v>
      </c>
      <c r="O130" s="112">
        <f>Time!O$221</f>
        <v>30</v>
      </c>
      <c r="P130" s="112">
        <f>Time!P$221</f>
        <v>31</v>
      </c>
      <c r="Q130" s="112">
        <f>Time!Q$221</f>
        <v>31</v>
      </c>
      <c r="R130" s="112">
        <f>Time!R$221</f>
        <v>30</v>
      </c>
      <c r="S130" s="112">
        <f>Time!S$221</f>
        <v>31</v>
      </c>
      <c r="T130" s="112">
        <f>Time!T$221</f>
        <v>30</v>
      </c>
      <c r="U130" s="112">
        <f>Time!U$221</f>
        <v>31</v>
      </c>
      <c r="V130" s="112">
        <f>Time!V$221</f>
        <v>31</v>
      </c>
      <c r="W130" s="112">
        <f>Time!W$221</f>
        <v>28</v>
      </c>
      <c r="X130" s="112">
        <f>Time!X$221</f>
        <v>31</v>
      </c>
      <c r="Y130" s="112">
        <f>Time!Y$221</f>
        <v>30</v>
      </c>
      <c r="Z130" s="112">
        <f>Time!Z$221</f>
        <v>31</v>
      </c>
      <c r="AA130" s="112">
        <f>Time!AA$221</f>
        <v>30</v>
      </c>
      <c r="AB130" s="112">
        <f>Time!AB$221</f>
        <v>31</v>
      </c>
      <c r="AC130" s="112">
        <f>Time!AC$221</f>
        <v>31</v>
      </c>
      <c r="AD130" s="112">
        <f>Time!AD$221</f>
        <v>30</v>
      </c>
      <c r="AE130" s="112">
        <f>Time!AE$221</f>
        <v>31</v>
      </c>
      <c r="AF130" s="112">
        <f>Time!AF$221</f>
        <v>30</v>
      </c>
      <c r="AG130" s="112">
        <f>Time!AG$221</f>
        <v>31</v>
      </c>
      <c r="AH130" s="112">
        <f>Time!AH$221</f>
        <v>31</v>
      </c>
      <c r="AI130" s="112">
        <f>Time!AI$221</f>
        <v>29</v>
      </c>
      <c r="AJ130" s="112">
        <f>Time!AJ$221</f>
        <v>31</v>
      </c>
      <c r="AK130" s="112">
        <f>Time!AK$221</f>
        <v>30</v>
      </c>
      <c r="AL130" s="112">
        <f>Time!AL$221</f>
        <v>31</v>
      </c>
      <c r="AM130" s="112">
        <f>Time!AM$221</f>
        <v>30</v>
      </c>
      <c r="AN130" s="112">
        <f>Time!AN$221</f>
        <v>31</v>
      </c>
      <c r="AO130" s="112">
        <f>Time!AO$221</f>
        <v>31</v>
      </c>
      <c r="AP130" s="112">
        <f>Time!AP$221</f>
        <v>30</v>
      </c>
      <c r="AQ130" s="112">
        <f>Time!AQ$221</f>
        <v>31</v>
      </c>
      <c r="AR130" s="112">
        <f>Time!AR$221</f>
        <v>30</v>
      </c>
      <c r="AS130" s="112">
        <f>Time!AS$221</f>
        <v>31</v>
      </c>
      <c r="AT130" s="112">
        <f>Time!AT$221</f>
        <v>31</v>
      </c>
      <c r="AU130" s="112">
        <f>Time!AU$221</f>
        <v>28</v>
      </c>
      <c r="AV130" s="112">
        <f>Time!AV$221</f>
        <v>31</v>
      </c>
      <c r="AW130" s="112">
        <f>Time!AW$221</f>
        <v>30</v>
      </c>
      <c r="AX130" s="112">
        <f>Time!AX$221</f>
        <v>31</v>
      </c>
      <c r="AY130" s="112">
        <f>Time!AY$221</f>
        <v>30</v>
      </c>
      <c r="AZ130" s="112">
        <f>Time!AZ$221</f>
        <v>31</v>
      </c>
      <c r="BA130" s="112">
        <f>Time!BA$221</f>
        <v>31</v>
      </c>
      <c r="BB130" s="112">
        <f>Time!BB$221</f>
        <v>30</v>
      </c>
      <c r="BC130" s="112">
        <f>Time!BC$221</f>
        <v>31</v>
      </c>
      <c r="BD130" s="112">
        <f>Time!BD$221</f>
        <v>30</v>
      </c>
      <c r="BE130" s="112">
        <f>Time!BE$221</f>
        <v>31</v>
      </c>
      <c r="BF130" s="112">
        <f>Time!BF$221</f>
        <v>90</v>
      </c>
      <c r="BG130" s="112">
        <f>Time!BG$221</f>
        <v>91</v>
      </c>
      <c r="BH130" s="112">
        <f>Time!BH$221</f>
        <v>92</v>
      </c>
      <c r="BI130" s="112">
        <f>Time!BI$221</f>
        <v>92</v>
      </c>
      <c r="BJ130" s="112">
        <f>Time!BJ$221</f>
        <v>90</v>
      </c>
      <c r="BK130" s="112">
        <f>Time!BK$221</f>
        <v>91</v>
      </c>
      <c r="BL130" s="112">
        <f>Time!BL$221</f>
        <v>92</v>
      </c>
      <c r="BM130" s="112">
        <f>Time!BM$221</f>
        <v>92</v>
      </c>
      <c r="BN130" s="112">
        <f>Time!BN$221</f>
        <v>91</v>
      </c>
      <c r="BO130" s="112">
        <f>Time!BO$221</f>
        <v>91</v>
      </c>
      <c r="BP130" s="112">
        <f>Time!BP$221</f>
        <v>92</v>
      </c>
      <c r="BQ130" s="112">
        <f>Time!BQ$221</f>
        <v>92</v>
      </c>
      <c r="BR130" s="112">
        <f>Time!BR$221</f>
        <v>90</v>
      </c>
      <c r="BS130" s="112">
        <f>Time!BS$221</f>
        <v>91</v>
      </c>
      <c r="BT130" s="112">
        <f>Time!BT$221</f>
        <v>92</v>
      </c>
      <c r="BU130" s="112">
        <f>Time!BU$221</f>
        <v>92</v>
      </c>
      <c r="BV130" s="112">
        <f>Time!BV$221</f>
        <v>90</v>
      </c>
      <c r="BW130" s="112">
        <f>Time!BW$221</f>
        <v>91</v>
      </c>
      <c r="BX130" s="112">
        <f>Time!BX$221</f>
        <v>92</v>
      </c>
      <c r="BY130" s="112">
        <f>Time!BY$221</f>
        <v>92</v>
      </c>
      <c r="BZ130" s="112">
        <f>Time!BZ$221</f>
        <v>90</v>
      </c>
      <c r="CA130" s="112">
        <f>Time!CA$221</f>
        <v>91</v>
      </c>
      <c r="CB130" s="112">
        <f>Time!CB$221</f>
        <v>92</v>
      </c>
      <c r="CC130" s="112">
        <f>Time!CC$221</f>
        <v>92</v>
      </c>
      <c r="CD130" s="112">
        <f>Time!CD$221</f>
        <v>91</v>
      </c>
      <c r="CE130" s="112">
        <f>Time!CE$221</f>
        <v>91</v>
      </c>
      <c r="CF130" s="112">
        <f>Time!CF$221</f>
        <v>92</v>
      </c>
      <c r="CG130" s="112">
        <f>Time!CG$221</f>
        <v>92</v>
      </c>
      <c r="CH130" s="112">
        <f>Time!CH$221</f>
        <v>90</v>
      </c>
      <c r="CI130" s="112">
        <f>Time!CI$221</f>
        <v>91</v>
      </c>
      <c r="CJ130" s="112">
        <f>Time!CJ$221</f>
        <v>92</v>
      </c>
      <c r="CK130" s="112">
        <f>Time!CK$221</f>
        <v>92</v>
      </c>
      <c r="CL130" s="112">
        <f>Time!CL$221</f>
        <v>90</v>
      </c>
      <c r="CM130" s="112">
        <f>Time!CM$221</f>
        <v>91</v>
      </c>
      <c r="CN130" s="112">
        <f>Time!CN$221</f>
        <v>92</v>
      </c>
      <c r="CO130" s="112">
        <f>Time!CO$221</f>
        <v>92</v>
      </c>
      <c r="CP130" s="112">
        <f>Time!CP$221</f>
        <v>90</v>
      </c>
      <c r="CQ130" s="112">
        <f>Time!CQ$221</f>
        <v>91</v>
      </c>
      <c r="CR130" s="112">
        <f>Time!CR$221</f>
        <v>92</v>
      </c>
      <c r="CS130" s="112">
        <f>Time!CS$221</f>
        <v>92</v>
      </c>
      <c r="CT130" s="112">
        <f>Time!CT$221</f>
        <v>91</v>
      </c>
      <c r="CU130" s="112">
        <f>Time!CU$221</f>
        <v>91</v>
      </c>
      <c r="CV130" s="112">
        <f>Time!CV$221</f>
        <v>92</v>
      </c>
      <c r="CW130" s="112">
        <f>Time!CW$221</f>
        <v>92</v>
      </c>
      <c r="CX130" s="112">
        <f>Time!CX$221</f>
        <v>90</v>
      </c>
      <c r="CY130" s="112">
        <f>Time!CY$221</f>
        <v>91</v>
      </c>
      <c r="CZ130" s="112">
        <f>Time!CZ$221</f>
        <v>92</v>
      </c>
      <c r="DA130" s="112">
        <f>Time!DA$221</f>
        <v>92</v>
      </c>
      <c r="DB130" s="112">
        <f>Time!DB$221</f>
        <v>90</v>
      </c>
      <c r="DC130" s="112">
        <f>Time!DC$221</f>
        <v>91</v>
      </c>
      <c r="DD130" s="112">
        <f>Time!DD$221</f>
        <v>92</v>
      </c>
      <c r="DE130" s="112">
        <f>Time!DE$221</f>
        <v>92</v>
      </c>
      <c r="DF130" s="112">
        <f>Time!DF$221</f>
        <v>90</v>
      </c>
      <c r="DG130" s="112">
        <f>Time!DG$221</f>
        <v>91</v>
      </c>
      <c r="DH130" s="112">
        <f>Time!DH$221</f>
        <v>92</v>
      </c>
      <c r="DI130" s="112">
        <f>Time!DI$221</f>
        <v>92</v>
      </c>
      <c r="DJ130" s="112">
        <f>Time!DJ$221</f>
        <v>91</v>
      </c>
      <c r="DK130" s="112">
        <f>Time!DK$221</f>
        <v>91</v>
      </c>
      <c r="DL130" s="112">
        <f>Time!DL$221</f>
        <v>92</v>
      </c>
      <c r="DM130" s="112">
        <f>Time!DM$221</f>
        <v>92</v>
      </c>
      <c r="DN130" s="112">
        <f>Time!DN$221</f>
        <v>90</v>
      </c>
      <c r="DO130" s="112">
        <f>Time!DO$221</f>
        <v>91</v>
      </c>
      <c r="DP130" s="112">
        <f>Time!DP$221</f>
        <v>92</v>
      </c>
      <c r="DQ130" s="112">
        <f>Time!DQ$221</f>
        <v>92</v>
      </c>
      <c r="DR130" s="112">
        <f>Time!DR$221</f>
        <v>90</v>
      </c>
      <c r="DS130" s="112">
        <f>Time!DS$221</f>
        <v>91</v>
      </c>
      <c r="DT130" s="112">
        <f>Time!DT$221</f>
        <v>92</v>
      </c>
      <c r="DU130" s="112">
        <f>Time!DU$221</f>
        <v>92</v>
      </c>
      <c r="DV130" s="112">
        <f>Time!DV$221</f>
        <v>90</v>
      </c>
      <c r="DW130" s="112">
        <f>Time!DW$221</f>
        <v>91</v>
      </c>
      <c r="DX130" s="112">
        <f>Time!DX$221</f>
        <v>92</v>
      </c>
      <c r="DY130" s="112">
        <f>Time!DY$221</f>
        <v>92</v>
      </c>
      <c r="DZ130" s="112">
        <f>Time!DZ$221</f>
        <v>91</v>
      </c>
      <c r="EA130" s="112">
        <f>Time!EA$221</f>
        <v>91</v>
      </c>
      <c r="EB130" s="112">
        <f>Time!EB$221</f>
        <v>92</v>
      </c>
      <c r="EC130" s="112">
        <f>Time!EC$221</f>
        <v>92</v>
      </c>
      <c r="ED130" s="112">
        <f>Time!ED$221</f>
        <v>90</v>
      </c>
      <c r="EE130" s="112">
        <f>Time!EE$221</f>
        <v>91</v>
      </c>
      <c r="EF130" s="112">
        <f>Time!EF$221</f>
        <v>92</v>
      </c>
      <c r="EG130" s="112">
        <f>Time!EG$221</f>
        <v>92</v>
      </c>
      <c r="EH130" s="112">
        <f>Time!EH$221</f>
        <v>90</v>
      </c>
      <c r="EI130" s="112">
        <f>Time!EI$221</f>
        <v>91</v>
      </c>
      <c r="EJ130" s="112">
        <f>Time!EJ$221</f>
        <v>92</v>
      </c>
      <c r="EK130" s="112">
        <f>Time!EK$221</f>
        <v>92</v>
      </c>
      <c r="EL130" s="112">
        <f>Time!EL$221</f>
        <v>90</v>
      </c>
      <c r="EM130" s="112">
        <f>Time!EM$221</f>
        <v>91</v>
      </c>
      <c r="EN130" s="112">
        <f>Time!EN$221</f>
        <v>92</v>
      </c>
      <c r="EO130" s="112">
        <f>Time!EO$221</f>
        <v>92</v>
      </c>
      <c r="EP130" s="112">
        <f>Time!EP$221</f>
        <v>91</v>
      </c>
      <c r="EQ130" s="112">
        <f>Time!EQ$221</f>
        <v>91</v>
      </c>
      <c r="ER130" s="112">
        <f>Time!ER$221</f>
        <v>92</v>
      </c>
      <c r="ES130" s="112">
        <f>Time!ES$221</f>
        <v>92</v>
      </c>
      <c r="ET130" s="112">
        <f>Time!ET$221</f>
        <v>90</v>
      </c>
      <c r="EU130" s="112">
        <f>Time!EU$221</f>
        <v>91</v>
      </c>
      <c r="EV130" s="112">
        <f>Time!EV$221</f>
        <v>92</v>
      </c>
      <c r="EW130" s="112">
        <f>Time!EW$221</f>
        <v>92</v>
      </c>
      <c r="EX130" s="112">
        <f>Time!EX$221</f>
        <v>90</v>
      </c>
      <c r="EY130" s="112">
        <f>Time!EY$221</f>
        <v>91</v>
      </c>
      <c r="EZ130" s="112">
        <f>Time!EZ$221</f>
        <v>92</v>
      </c>
      <c r="FA130" s="112">
        <f>Time!FA$221</f>
        <v>92</v>
      </c>
      <c r="FB130" s="112">
        <f>Time!FB$221</f>
        <v>90</v>
      </c>
      <c r="FC130" s="112">
        <f>Time!FC$221</f>
        <v>91</v>
      </c>
      <c r="FD130" s="112">
        <f>Time!FD$221</f>
        <v>92</v>
      </c>
      <c r="FE130" s="112">
        <f>Time!FE$221</f>
        <v>92</v>
      </c>
      <c r="FF130" s="112">
        <f>Time!FF$221</f>
        <v>91</v>
      </c>
      <c r="FG130" s="112">
        <f>Time!FG$221</f>
        <v>91</v>
      </c>
      <c r="FH130" s="112">
        <f>Time!FH$221</f>
        <v>92</v>
      </c>
      <c r="FI130" s="112">
        <f>Time!FI$221</f>
        <v>92</v>
      </c>
      <c r="FJ130" s="112">
        <f>Time!FJ$221</f>
        <v>90</v>
      </c>
      <c r="FK130" s="112">
        <f>Time!FK$221</f>
        <v>91</v>
      </c>
      <c r="FL130" s="112">
        <f>Time!FL$221</f>
        <v>92</v>
      </c>
      <c r="FM130" s="112">
        <f>Time!FM$221</f>
        <v>92</v>
      </c>
      <c r="FN130" s="112">
        <f>Time!FN$221</f>
        <v>90</v>
      </c>
      <c r="FO130" s="112">
        <f>Time!FO$221</f>
        <v>91</v>
      </c>
      <c r="FP130" s="112">
        <f>Time!FP$221</f>
        <v>92</v>
      </c>
      <c r="FQ130" s="112">
        <f>Time!FQ$221</f>
        <v>92</v>
      </c>
      <c r="FR130" s="112">
        <f>Time!FR$221</f>
        <v>90</v>
      </c>
      <c r="FS130" s="112">
        <f>Time!FS$221</f>
        <v>91</v>
      </c>
      <c r="FT130" s="112">
        <f>Time!FT$221</f>
        <v>92</v>
      </c>
      <c r="FU130" s="112">
        <f>Time!FU$221</f>
        <v>92</v>
      </c>
      <c r="FV130" s="112">
        <f>Time!FV$221</f>
        <v>91</v>
      </c>
      <c r="FW130" s="112">
        <f>Time!FW$221</f>
        <v>91</v>
      </c>
      <c r="FX130" s="112">
        <f>Time!FX$221</f>
        <v>92</v>
      </c>
      <c r="FY130" s="112">
        <f>Time!FY$221</f>
        <v>92</v>
      </c>
      <c r="FZ130" s="112">
        <f>Time!FZ$221</f>
        <v>90</v>
      </c>
      <c r="GA130" s="112">
        <f>Time!GA$221</f>
        <v>91</v>
      </c>
      <c r="GB130" s="112">
        <f>Time!GB$221</f>
        <v>92</v>
      </c>
      <c r="GC130" s="112">
        <f>Time!GC$221</f>
        <v>92</v>
      </c>
      <c r="GD130" s="112">
        <f>Time!GD$221</f>
        <v>90</v>
      </c>
      <c r="GE130" s="112">
        <f>Time!GE$221</f>
        <v>91</v>
      </c>
      <c r="GF130" s="112">
        <f>Time!GF$221</f>
        <v>92</v>
      </c>
      <c r="GG130" s="112">
        <f>Time!GG$221</f>
        <v>92</v>
      </c>
      <c r="GH130" s="112">
        <f>Time!GH$221</f>
        <v>90</v>
      </c>
      <c r="GI130" s="112">
        <f>Time!GI$221</f>
        <v>91</v>
      </c>
      <c r="GJ130" s="112">
        <f>Time!GJ$221</f>
        <v>92</v>
      </c>
    </row>
    <row r="131" spans="1:192" outlineLevel="2" x14ac:dyDescent="0.35">
      <c r="A131"/>
      <c r="B131" s="69"/>
      <c r="C131"/>
      <c r="D131"/>
      <c r="E131" t="str">
        <f>$E$83</f>
        <v>Senior debt balance BEG</v>
      </c>
      <c r="F131"/>
      <c r="G131" t="str">
        <f>$G$83</f>
        <v>$ 000s</v>
      </c>
      <c r="H131">
        <f>$H$83</f>
        <v>0</v>
      </c>
      <c r="I131"/>
      <c r="J131">
        <f t="shared" ref="J131:AO131" si="196">J$83</f>
        <v>0</v>
      </c>
      <c r="K131">
        <f t="shared" si="196"/>
        <v>0</v>
      </c>
      <c r="L131">
        <f t="shared" si="196"/>
        <v>0</v>
      </c>
      <c r="M131">
        <f t="shared" si="196"/>
        <v>0</v>
      </c>
      <c r="N131">
        <f t="shared" si="196"/>
        <v>0</v>
      </c>
      <c r="O131">
        <f t="shared" si="196"/>
        <v>0</v>
      </c>
      <c r="P131">
        <f t="shared" si="196"/>
        <v>5038.5117518835168</v>
      </c>
      <c r="Q131">
        <f t="shared" si="196"/>
        <v>33407.232953078645</v>
      </c>
      <c r="R131">
        <f t="shared" si="196"/>
        <v>39930.383240689735</v>
      </c>
      <c r="S131">
        <f t="shared" si="196"/>
        <v>46462.470851693346</v>
      </c>
      <c r="T131">
        <f t="shared" si="196"/>
        <v>53021.96288808895</v>
      </c>
      <c r="U131">
        <f t="shared" si="196"/>
        <v>59589.31783423866</v>
      </c>
      <c r="V131">
        <f t="shared" si="196"/>
        <v>66185.350956983093</v>
      </c>
      <c r="W131">
        <f t="shared" si="196"/>
        <v>72799.745398040817</v>
      </c>
      <c r="X131">
        <f t="shared" si="196"/>
        <v>79396.034275191763</v>
      </c>
      <c r="Y131">
        <f t="shared" si="196"/>
        <v>86047.203177055926</v>
      </c>
      <c r="Z131">
        <f t="shared" si="196"/>
        <v>92703.524638242976</v>
      </c>
      <c r="AA131">
        <f t="shared" si="196"/>
        <v>99391.737481818476</v>
      </c>
      <c r="AB131">
        <f t="shared" si="196"/>
        <v>106084.00771132942</v>
      </c>
      <c r="AC131">
        <f t="shared" si="196"/>
        <v>112809.46768577214</v>
      </c>
      <c r="AD131">
        <f t="shared" si="196"/>
        <v>119553.64926289981</v>
      </c>
      <c r="AE131">
        <f t="shared" si="196"/>
        <v>126300.23355681442</v>
      </c>
      <c r="AF131">
        <f t="shared" si="196"/>
        <v>133081.96925805163</v>
      </c>
      <c r="AG131">
        <f t="shared" si="196"/>
        <v>139767.62714751021</v>
      </c>
      <c r="AH131">
        <f t="shared" si="196"/>
        <v>146398.39332057029</v>
      </c>
      <c r="AI131">
        <f t="shared" si="196"/>
        <v>152943.96527293805</v>
      </c>
      <c r="AJ131">
        <f t="shared" si="196"/>
        <v>159371.64913511011</v>
      </c>
      <c r="AK131">
        <f t="shared" si="196"/>
        <v>165790.00384455026</v>
      </c>
      <c r="AL131">
        <f t="shared" si="196"/>
        <v>172076.92237007903</v>
      </c>
      <c r="AM131">
        <f t="shared" si="196"/>
        <v>178326.4811611546</v>
      </c>
      <c r="AN131">
        <f t="shared" si="196"/>
        <v>184452.4310905881</v>
      </c>
      <c r="AO131">
        <f t="shared" si="196"/>
        <v>190526.77929187103</v>
      </c>
      <c r="AP131">
        <f t="shared" ref="AP131:BU131" si="197">AP$83</f>
        <v>196489.25656459981</v>
      </c>
      <c r="AQ131">
        <f t="shared" si="197"/>
        <v>202345.24745486811</v>
      </c>
      <c r="AR131">
        <f t="shared" si="197"/>
        <v>208179.64864502769</v>
      </c>
      <c r="AS131">
        <f t="shared" si="197"/>
        <v>213867.52316119109</v>
      </c>
      <c r="AT131">
        <f t="shared" si="197"/>
        <v>219540.82875118419</v>
      </c>
      <c r="AU131">
        <f t="shared" si="197"/>
        <v>226719.96484696533</v>
      </c>
      <c r="AV131">
        <f t="shared" si="197"/>
        <v>233741.29843213016</v>
      </c>
      <c r="AW131">
        <f t="shared" si="197"/>
        <v>240924.5497379399</v>
      </c>
      <c r="AX131">
        <f t="shared" si="197"/>
        <v>247836.52823839814</v>
      </c>
      <c r="AY131">
        <f t="shared" si="197"/>
        <v>254756.38322166452</v>
      </c>
      <c r="AZ131">
        <f t="shared" si="197"/>
        <v>261506.01416535457</v>
      </c>
      <c r="BA131">
        <f t="shared" si="197"/>
        <v>268221.05550784629</v>
      </c>
      <c r="BB131">
        <f t="shared" si="197"/>
        <v>274787.70205816132</v>
      </c>
      <c r="BC131">
        <f t="shared" si="197"/>
        <v>281244.10978131322</v>
      </c>
      <c r="BD131">
        <f t="shared" si="197"/>
        <v>287730.35945117136</v>
      </c>
      <c r="BE131">
        <f t="shared" si="197"/>
        <v>294127.74965483905</v>
      </c>
      <c r="BF131">
        <f t="shared" si="197"/>
        <v>301238.17203726462</v>
      </c>
      <c r="BG131">
        <f t="shared" si="197"/>
        <v>299000.06677558942</v>
      </c>
      <c r="BH131">
        <f t="shared" si="197"/>
        <v>296971.92687951814</v>
      </c>
      <c r="BI131">
        <f t="shared" si="197"/>
        <v>294850.20501964621</v>
      </c>
      <c r="BJ131">
        <f t="shared" si="197"/>
        <v>292685.12018092559</v>
      </c>
      <c r="BK131">
        <f t="shared" si="197"/>
        <v>290519.55929204903</v>
      </c>
      <c r="BL131">
        <f t="shared" si="197"/>
        <v>288279.38797269639</v>
      </c>
      <c r="BM131">
        <f t="shared" si="197"/>
        <v>285939.87317618873</v>
      </c>
      <c r="BN131">
        <f t="shared" si="197"/>
        <v>283554.22721637302</v>
      </c>
      <c r="BO131">
        <f t="shared" si="197"/>
        <v>281157.12087449821</v>
      </c>
      <c r="BP131">
        <f t="shared" si="197"/>
        <v>278670.62760528619</v>
      </c>
      <c r="BQ131">
        <f t="shared" si="197"/>
        <v>276100.7306559615</v>
      </c>
      <c r="BR131">
        <f t="shared" si="197"/>
        <v>273481.7921226875</v>
      </c>
      <c r="BS131">
        <f t="shared" si="197"/>
        <v>270866.39459113765</v>
      </c>
      <c r="BT131">
        <f t="shared" si="197"/>
        <v>268165.38956735429</v>
      </c>
      <c r="BU131">
        <f t="shared" si="197"/>
        <v>265352.64248952072</v>
      </c>
      <c r="BV131">
        <f t="shared" ref="BV131:DA131" si="198">BV$83</f>
        <v>262487.80207160139</v>
      </c>
      <c r="BW131">
        <f t="shared" si="198"/>
        <v>259628.70925322123</v>
      </c>
      <c r="BX131">
        <f t="shared" si="198"/>
        <v>256678.08461346044</v>
      </c>
      <c r="BY131">
        <f t="shared" si="198"/>
        <v>253609.06191959625</v>
      </c>
      <c r="BZ131">
        <f t="shared" si="198"/>
        <v>250484.74265898907</v>
      </c>
      <c r="CA131">
        <f t="shared" si="198"/>
        <v>247368.51997550539</v>
      </c>
      <c r="CB131">
        <f t="shared" si="198"/>
        <v>244154.53721554801</v>
      </c>
      <c r="CC131">
        <f t="shared" si="198"/>
        <v>240815.17495931289</v>
      </c>
      <c r="CD131">
        <f t="shared" si="198"/>
        <v>237417.15455688373</v>
      </c>
      <c r="CE131">
        <f t="shared" si="198"/>
        <v>234007.06403720623</v>
      </c>
      <c r="CF131">
        <f t="shared" si="198"/>
        <v>230490.58083474968</v>
      </c>
      <c r="CG131">
        <f t="shared" si="198"/>
        <v>226865.66347514986</v>
      </c>
      <c r="CH131">
        <f t="shared" si="198"/>
        <v>223178.55590055449</v>
      </c>
      <c r="CI131">
        <f t="shared" si="198"/>
        <v>219504.70467516399</v>
      </c>
      <c r="CJ131">
        <f t="shared" si="198"/>
        <v>215719.65814434006</v>
      </c>
      <c r="CK131">
        <f t="shared" si="198"/>
        <v>211794.22304814609</v>
      </c>
      <c r="CL131">
        <f t="shared" si="198"/>
        <v>207802.89739026615</v>
      </c>
      <c r="CM131">
        <f t="shared" si="198"/>
        <v>203827.64866016287</v>
      </c>
      <c r="CN131">
        <f t="shared" si="198"/>
        <v>199733.97759934602</v>
      </c>
      <c r="CO131">
        <f t="shared" si="198"/>
        <v>195491.86908976149</v>
      </c>
      <c r="CP131">
        <f t="shared" si="198"/>
        <v>191179.9888151921</v>
      </c>
      <c r="CQ131">
        <f t="shared" si="198"/>
        <v>186887.17905673792</v>
      </c>
      <c r="CR131">
        <f t="shared" si="198"/>
        <v>182468.35614888804</v>
      </c>
      <c r="CS131">
        <f t="shared" si="198"/>
        <v>177892.65877968381</v>
      </c>
      <c r="CT131">
        <f t="shared" si="198"/>
        <v>173243.11942631312</v>
      </c>
      <c r="CU131">
        <f t="shared" si="198"/>
        <v>168580.93859062315</v>
      </c>
      <c r="CV131">
        <f t="shared" si="198"/>
        <v>163792.23956404344</v>
      </c>
      <c r="CW131">
        <f t="shared" si="198"/>
        <v>158864.60754450376</v>
      </c>
      <c r="CX131">
        <f t="shared" si="198"/>
        <v>153858.85928187327</v>
      </c>
      <c r="CY131">
        <f t="shared" si="198"/>
        <v>148878.72986472648</v>
      </c>
      <c r="CZ131">
        <f t="shared" si="198"/>
        <v>143756.23351944558</v>
      </c>
      <c r="DA131">
        <f t="shared" si="198"/>
        <v>138458.74017640628</v>
      </c>
      <c r="DB131">
        <f t="shared" ref="DB131:EG131" si="199">DB$83</f>
        <v>133078.65616329698</v>
      </c>
      <c r="DC131">
        <f t="shared" si="199"/>
        <v>127727.75676471528</v>
      </c>
      <c r="DD131">
        <f t="shared" si="199"/>
        <v>122225.70493718643</v>
      </c>
      <c r="DE131">
        <f t="shared" si="199"/>
        <v>116538.94670871974</v>
      </c>
      <c r="DF131">
        <f t="shared" si="199"/>
        <v>110764.9076951235</v>
      </c>
      <c r="DG131">
        <f t="shared" si="199"/>
        <v>105023.82866285471</v>
      </c>
      <c r="DH131">
        <f t="shared" si="199"/>
        <v>99122.376861425524</v>
      </c>
      <c r="DI131">
        <f t="shared" si="199"/>
        <v>93026.046865655444</v>
      </c>
      <c r="DJ131">
        <f t="shared" si="199"/>
        <v>86837.520614164634</v>
      </c>
      <c r="DK131">
        <f t="shared" si="199"/>
        <v>80635.841690229383</v>
      </c>
      <c r="DL131">
        <f t="shared" si="199"/>
        <v>74283.838041920841</v>
      </c>
      <c r="DM131">
        <f t="shared" si="199"/>
        <v>67755.86345868143</v>
      </c>
      <c r="DN131">
        <f t="shared" si="199"/>
        <v>61130.533297433059</v>
      </c>
      <c r="DO131">
        <f t="shared" si="199"/>
        <v>55938.94608718175</v>
      </c>
      <c r="DP131">
        <f t="shared" si="199"/>
        <v>51312.313964858527</v>
      </c>
      <c r="DQ131">
        <f t="shared" si="199"/>
        <v>46508.3857014198</v>
      </c>
      <c r="DR131">
        <f t="shared" si="199"/>
        <v>41623.959815295573</v>
      </c>
      <c r="DS131">
        <f t="shared" si="199"/>
        <v>36805.917675235629</v>
      </c>
      <c r="DT131">
        <f t="shared" si="199"/>
        <v>31856.023451205947</v>
      </c>
      <c r="DU131">
        <f t="shared" si="199"/>
        <v>26719.997309028447</v>
      </c>
      <c r="DV131">
        <f t="shared" si="199"/>
        <v>21499.293995838529</v>
      </c>
      <c r="DW131">
        <f t="shared" si="199"/>
        <v>16349.148154128688</v>
      </c>
      <c r="DX131">
        <f t="shared" si="199"/>
        <v>11059.362186816943</v>
      </c>
      <c r="DY131">
        <f t="shared" si="199"/>
        <v>5574.2063143892801</v>
      </c>
      <c r="DZ131">
        <f t="shared" si="199"/>
        <v>9.9589669844135642E-10</v>
      </c>
      <c r="EA131">
        <f t="shared" si="199"/>
        <v>9.9589669844135642E-10</v>
      </c>
      <c r="EB131">
        <f t="shared" si="199"/>
        <v>9.9589669844135642E-10</v>
      </c>
      <c r="EC131">
        <f t="shared" si="199"/>
        <v>9.9589669844135642E-10</v>
      </c>
      <c r="ED131">
        <f t="shared" si="199"/>
        <v>9.9589669844135642E-10</v>
      </c>
      <c r="EE131">
        <f t="shared" si="199"/>
        <v>9.9589669844135642E-10</v>
      </c>
      <c r="EF131">
        <f t="shared" si="199"/>
        <v>9.9589669844135642E-10</v>
      </c>
      <c r="EG131">
        <f t="shared" si="199"/>
        <v>9.9589669844135642E-10</v>
      </c>
      <c r="EH131">
        <f t="shared" ref="EH131:FM131" si="200">EH$83</f>
        <v>9.9589669844135642E-10</v>
      </c>
      <c r="EI131">
        <f t="shared" si="200"/>
        <v>9.9589669844135642E-10</v>
      </c>
      <c r="EJ131">
        <f t="shared" si="200"/>
        <v>9.9589669844135642E-10</v>
      </c>
      <c r="EK131">
        <f t="shared" si="200"/>
        <v>9.9589669844135642E-10</v>
      </c>
      <c r="EL131">
        <f t="shared" si="200"/>
        <v>9.9589669844135642E-10</v>
      </c>
      <c r="EM131">
        <f t="shared" si="200"/>
        <v>9.9589669844135642E-10</v>
      </c>
      <c r="EN131">
        <f t="shared" si="200"/>
        <v>9.9589669844135642E-10</v>
      </c>
      <c r="EO131">
        <f t="shared" si="200"/>
        <v>9.9589669844135642E-10</v>
      </c>
      <c r="EP131">
        <f t="shared" si="200"/>
        <v>9.9589669844135642E-10</v>
      </c>
      <c r="EQ131">
        <f t="shared" si="200"/>
        <v>9.9589669844135642E-10</v>
      </c>
      <c r="ER131">
        <f t="shared" si="200"/>
        <v>9.9589669844135642E-10</v>
      </c>
      <c r="ES131">
        <f t="shared" si="200"/>
        <v>9.9589669844135642E-10</v>
      </c>
      <c r="ET131">
        <f t="shared" si="200"/>
        <v>9.9589669844135642E-10</v>
      </c>
      <c r="EU131">
        <f t="shared" si="200"/>
        <v>9.9589669844135642E-10</v>
      </c>
      <c r="EV131">
        <f t="shared" si="200"/>
        <v>9.9589669844135642E-10</v>
      </c>
      <c r="EW131">
        <f t="shared" si="200"/>
        <v>9.9589669844135642E-10</v>
      </c>
      <c r="EX131">
        <f t="shared" si="200"/>
        <v>9.9589669844135642E-10</v>
      </c>
      <c r="EY131">
        <f t="shared" si="200"/>
        <v>9.9589669844135642E-10</v>
      </c>
      <c r="EZ131">
        <f t="shared" si="200"/>
        <v>9.9589669844135642E-10</v>
      </c>
      <c r="FA131">
        <f t="shared" si="200"/>
        <v>9.9589669844135642E-10</v>
      </c>
      <c r="FB131">
        <f t="shared" si="200"/>
        <v>9.9589669844135642E-10</v>
      </c>
      <c r="FC131">
        <f t="shared" si="200"/>
        <v>9.9589669844135642E-10</v>
      </c>
      <c r="FD131">
        <f t="shared" si="200"/>
        <v>9.9589669844135642E-10</v>
      </c>
      <c r="FE131">
        <f t="shared" si="200"/>
        <v>9.9589669844135642E-10</v>
      </c>
      <c r="FF131">
        <f t="shared" si="200"/>
        <v>9.9589669844135642E-10</v>
      </c>
      <c r="FG131">
        <f t="shared" si="200"/>
        <v>9.9589669844135642E-10</v>
      </c>
      <c r="FH131">
        <f t="shared" si="200"/>
        <v>9.9589669844135642E-10</v>
      </c>
      <c r="FI131">
        <f t="shared" si="200"/>
        <v>9.9589669844135642E-10</v>
      </c>
      <c r="FJ131">
        <f t="shared" si="200"/>
        <v>9.9589669844135642E-10</v>
      </c>
      <c r="FK131">
        <f t="shared" si="200"/>
        <v>9.9589669844135642E-10</v>
      </c>
      <c r="FL131">
        <f t="shared" si="200"/>
        <v>9.9589669844135642E-10</v>
      </c>
      <c r="FM131">
        <f t="shared" si="200"/>
        <v>9.9589669844135642E-10</v>
      </c>
      <c r="FN131">
        <f t="shared" ref="FN131:GJ131" si="201">FN$83</f>
        <v>9.9589669844135642E-10</v>
      </c>
      <c r="FO131">
        <f t="shared" si="201"/>
        <v>9.9589669844135642E-10</v>
      </c>
      <c r="FP131">
        <f t="shared" si="201"/>
        <v>9.9589669844135642E-10</v>
      </c>
      <c r="FQ131">
        <f t="shared" si="201"/>
        <v>9.9589669844135642E-10</v>
      </c>
      <c r="FR131">
        <f t="shared" si="201"/>
        <v>9.9589669844135642E-10</v>
      </c>
      <c r="FS131">
        <f t="shared" si="201"/>
        <v>9.9589669844135642E-10</v>
      </c>
      <c r="FT131">
        <f t="shared" si="201"/>
        <v>9.9589669844135642E-10</v>
      </c>
      <c r="FU131">
        <f t="shared" si="201"/>
        <v>9.9589669844135642E-10</v>
      </c>
      <c r="FV131">
        <f t="shared" si="201"/>
        <v>9.9589669844135642E-10</v>
      </c>
      <c r="FW131">
        <f t="shared" si="201"/>
        <v>9.9589669844135642E-10</v>
      </c>
      <c r="FX131">
        <f t="shared" si="201"/>
        <v>9.9589669844135642E-10</v>
      </c>
      <c r="FY131">
        <f t="shared" si="201"/>
        <v>9.9589669844135642E-10</v>
      </c>
      <c r="FZ131">
        <f t="shared" si="201"/>
        <v>9.9589669844135642E-10</v>
      </c>
      <c r="GA131">
        <f t="shared" si="201"/>
        <v>9.9589669844135642E-10</v>
      </c>
      <c r="GB131">
        <f t="shared" si="201"/>
        <v>9.9589669844135642E-10</v>
      </c>
      <c r="GC131">
        <f t="shared" si="201"/>
        <v>9.9589669844135642E-10</v>
      </c>
      <c r="GD131">
        <f t="shared" si="201"/>
        <v>9.9589669844135642E-10</v>
      </c>
      <c r="GE131">
        <f t="shared" si="201"/>
        <v>9.9589669844135642E-10</v>
      </c>
      <c r="GF131">
        <f t="shared" si="201"/>
        <v>9.9589669844135642E-10</v>
      </c>
      <c r="GG131">
        <f t="shared" si="201"/>
        <v>9.9589669844135642E-10</v>
      </c>
      <c r="GH131">
        <f t="shared" si="201"/>
        <v>9.9589669844135642E-10</v>
      </c>
      <c r="GI131">
        <f t="shared" si="201"/>
        <v>9.9589669844135642E-10</v>
      </c>
      <c r="GJ131">
        <f t="shared" si="201"/>
        <v>9.9589669844135642E-10</v>
      </c>
    </row>
    <row r="132" spans="1:192" s="159" customFormat="1" outlineLevel="2" x14ac:dyDescent="0.35">
      <c r="B132" s="323"/>
      <c r="E132" s="159" t="s">
        <v>1306</v>
      </c>
      <c r="G132" s="159" t="s">
        <v>101</v>
      </c>
      <c r="H132" s="159">
        <f>SUM(J132:GJ132)</f>
        <v>25649.409397602773</v>
      </c>
      <c r="J132" s="159">
        <f t="shared" ref="J132:AO132" si="202">J131*$F128*J130/$F127*J129</f>
        <v>0</v>
      </c>
      <c r="K132" s="159">
        <f t="shared" si="202"/>
        <v>0</v>
      </c>
      <c r="L132" s="159">
        <f t="shared" si="202"/>
        <v>0</v>
      </c>
      <c r="M132" s="159">
        <f t="shared" si="202"/>
        <v>0</v>
      </c>
      <c r="N132" s="159">
        <f t="shared" si="202"/>
        <v>0</v>
      </c>
      <c r="O132" s="159">
        <f t="shared" si="202"/>
        <v>0</v>
      </c>
      <c r="P132" s="159">
        <f t="shared" si="202"/>
        <v>19.524233038548626</v>
      </c>
      <c r="Q132" s="159">
        <f t="shared" si="202"/>
        <v>129.45302769317973</v>
      </c>
      <c r="R132" s="159">
        <f t="shared" si="202"/>
        <v>149.73893715258649</v>
      </c>
      <c r="S132" s="159">
        <f t="shared" si="202"/>
        <v>180.0420745503117</v>
      </c>
      <c r="T132" s="159">
        <f t="shared" si="202"/>
        <v>198.83236083033356</v>
      </c>
      <c r="U132" s="159">
        <f t="shared" si="202"/>
        <v>230.90860660767481</v>
      </c>
      <c r="V132" s="159">
        <f t="shared" si="202"/>
        <v>256.46823495830949</v>
      </c>
      <c r="W132" s="159">
        <f t="shared" si="202"/>
        <v>254.79910889314286</v>
      </c>
      <c r="X132" s="159">
        <f t="shared" si="202"/>
        <v>307.65963281636806</v>
      </c>
      <c r="Y132" s="159">
        <f t="shared" si="202"/>
        <v>322.67701191395975</v>
      </c>
      <c r="Z132" s="159">
        <f t="shared" si="202"/>
        <v>359.2261579731915</v>
      </c>
      <c r="AA132" s="159">
        <f t="shared" si="202"/>
        <v>372.71901555681922</v>
      </c>
      <c r="AB132" s="159">
        <f t="shared" si="202"/>
        <v>411.07552988140151</v>
      </c>
      <c r="AC132" s="159">
        <f t="shared" si="202"/>
        <v>437.13668728236695</v>
      </c>
      <c r="AD132" s="159">
        <f t="shared" si="202"/>
        <v>448.32618473587428</v>
      </c>
      <c r="AE132" s="159">
        <f t="shared" si="202"/>
        <v>489.41340503265587</v>
      </c>
      <c r="AF132" s="159">
        <f t="shared" si="202"/>
        <v>499.05738471769354</v>
      </c>
      <c r="AG132" s="159">
        <f t="shared" si="202"/>
        <v>541.59955519660207</v>
      </c>
      <c r="AH132" s="159">
        <f t="shared" si="202"/>
        <v>567.29377411720986</v>
      </c>
      <c r="AI132" s="159">
        <f t="shared" si="202"/>
        <v>554.42187411440034</v>
      </c>
      <c r="AJ132" s="159">
        <f t="shared" si="202"/>
        <v>617.56514039855176</v>
      </c>
      <c r="AK132" s="159">
        <f t="shared" si="202"/>
        <v>621.7125144170634</v>
      </c>
      <c r="AL132" s="159">
        <f t="shared" si="202"/>
        <v>666.7980741840563</v>
      </c>
      <c r="AM132" s="159">
        <f t="shared" si="202"/>
        <v>668.72430435432966</v>
      </c>
      <c r="AN132" s="159">
        <f t="shared" si="202"/>
        <v>714.7531704760288</v>
      </c>
      <c r="AO132" s="159">
        <f t="shared" si="202"/>
        <v>738.29126975600036</v>
      </c>
      <c r="AP132" s="159">
        <f t="shared" ref="AP132:BU132" si="203">AP131*$F128*AP130/$F127*AP129</f>
        <v>736.83471211724941</v>
      </c>
      <c r="AQ132" s="159">
        <f t="shared" si="203"/>
        <v>784.08783388761401</v>
      </c>
      <c r="AR132" s="159">
        <f t="shared" si="203"/>
        <v>780.67368241885379</v>
      </c>
      <c r="AS132" s="159">
        <f t="shared" si="203"/>
        <v>828.73665224961542</v>
      </c>
      <c r="AT132" s="159">
        <f t="shared" si="203"/>
        <v>850.7207114108387</v>
      </c>
      <c r="AU132" s="159">
        <f t="shared" si="203"/>
        <v>793.51987696437868</v>
      </c>
      <c r="AV132" s="159">
        <f t="shared" si="203"/>
        <v>905.74753142450436</v>
      </c>
      <c r="AW132" s="159">
        <f t="shared" si="203"/>
        <v>903.4670615172746</v>
      </c>
      <c r="AX132" s="159">
        <f t="shared" si="203"/>
        <v>960.36654692379284</v>
      </c>
      <c r="AY132" s="159">
        <f t="shared" si="203"/>
        <v>955.33643708124191</v>
      </c>
      <c r="AZ132" s="159">
        <f t="shared" si="203"/>
        <v>1013.3358048907489</v>
      </c>
      <c r="BA132" s="159">
        <f t="shared" si="203"/>
        <v>1039.3565900929045</v>
      </c>
      <c r="BB132" s="159">
        <f t="shared" si="203"/>
        <v>1030.453882718105</v>
      </c>
      <c r="BC132" s="159">
        <f t="shared" si="203"/>
        <v>1089.8209254025887</v>
      </c>
      <c r="BD132" s="159">
        <f t="shared" si="203"/>
        <v>1078.9888479418926</v>
      </c>
      <c r="BE132" s="159">
        <f t="shared" si="203"/>
        <v>1139.7450299125012</v>
      </c>
      <c r="BF132" s="159">
        <f t="shared" si="203"/>
        <v>0</v>
      </c>
      <c r="BG132" s="159">
        <f t="shared" si="203"/>
        <v>0</v>
      </c>
      <c r="BH132" s="159">
        <f t="shared" si="203"/>
        <v>0</v>
      </c>
      <c r="BI132" s="159">
        <f t="shared" si="203"/>
        <v>0</v>
      </c>
      <c r="BJ132" s="159">
        <f t="shared" si="203"/>
        <v>0</v>
      </c>
      <c r="BK132" s="159">
        <f t="shared" si="203"/>
        <v>0</v>
      </c>
      <c r="BL132" s="159">
        <f t="shared" si="203"/>
        <v>0</v>
      </c>
      <c r="BM132" s="159">
        <f t="shared" si="203"/>
        <v>0</v>
      </c>
      <c r="BN132" s="159">
        <f t="shared" si="203"/>
        <v>0</v>
      </c>
      <c r="BO132" s="159">
        <f t="shared" si="203"/>
        <v>0</v>
      </c>
      <c r="BP132" s="159">
        <f t="shared" si="203"/>
        <v>0</v>
      </c>
      <c r="BQ132" s="159">
        <f t="shared" si="203"/>
        <v>0</v>
      </c>
      <c r="BR132" s="159">
        <f t="shared" si="203"/>
        <v>0</v>
      </c>
      <c r="BS132" s="159">
        <f t="shared" si="203"/>
        <v>0</v>
      </c>
      <c r="BT132" s="159">
        <f t="shared" si="203"/>
        <v>0</v>
      </c>
      <c r="BU132" s="159">
        <f t="shared" si="203"/>
        <v>0</v>
      </c>
      <c r="BV132" s="159">
        <f t="shared" ref="BV132:DA132" si="204">BV131*$F128*BV130/$F127*BV129</f>
        <v>0</v>
      </c>
      <c r="BW132" s="159">
        <f t="shared" si="204"/>
        <v>0</v>
      </c>
      <c r="BX132" s="159">
        <f t="shared" si="204"/>
        <v>0</v>
      </c>
      <c r="BY132" s="159">
        <f t="shared" si="204"/>
        <v>0</v>
      </c>
      <c r="BZ132" s="159">
        <f t="shared" si="204"/>
        <v>0</v>
      </c>
      <c r="CA132" s="159">
        <f t="shared" si="204"/>
        <v>0</v>
      </c>
      <c r="CB132" s="159">
        <f t="shared" si="204"/>
        <v>0</v>
      </c>
      <c r="CC132" s="159">
        <f t="shared" si="204"/>
        <v>0</v>
      </c>
      <c r="CD132" s="159">
        <f t="shared" si="204"/>
        <v>0</v>
      </c>
      <c r="CE132" s="159">
        <f t="shared" si="204"/>
        <v>0</v>
      </c>
      <c r="CF132" s="159">
        <f t="shared" si="204"/>
        <v>0</v>
      </c>
      <c r="CG132" s="159">
        <f t="shared" si="204"/>
        <v>0</v>
      </c>
      <c r="CH132" s="159">
        <f t="shared" si="204"/>
        <v>0</v>
      </c>
      <c r="CI132" s="159">
        <f t="shared" si="204"/>
        <v>0</v>
      </c>
      <c r="CJ132" s="159">
        <f t="shared" si="204"/>
        <v>0</v>
      </c>
      <c r="CK132" s="159">
        <f t="shared" si="204"/>
        <v>0</v>
      </c>
      <c r="CL132" s="159">
        <f t="shared" si="204"/>
        <v>0</v>
      </c>
      <c r="CM132" s="159">
        <f t="shared" si="204"/>
        <v>0</v>
      </c>
      <c r="CN132" s="159">
        <f t="shared" si="204"/>
        <v>0</v>
      </c>
      <c r="CO132" s="159">
        <f t="shared" si="204"/>
        <v>0</v>
      </c>
      <c r="CP132" s="159">
        <f t="shared" si="204"/>
        <v>0</v>
      </c>
      <c r="CQ132" s="159">
        <f t="shared" si="204"/>
        <v>0</v>
      </c>
      <c r="CR132" s="159">
        <f t="shared" si="204"/>
        <v>0</v>
      </c>
      <c r="CS132" s="159">
        <f t="shared" si="204"/>
        <v>0</v>
      </c>
      <c r="CT132" s="159">
        <f t="shared" si="204"/>
        <v>0</v>
      </c>
      <c r="CU132" s="159">
        <f t="shared" si="204"/>
        <v>0</v>
      </c>
      <c r="CV132" s="159">
        <f t="shared" si="204"/>
        <v>0</v>
      </c>
      <c r="CW132" s="159">
        <f t="shared" si="204"/>
        <v>0</v>
      </c>
      <c r="CX132" s="159">
        <f t="shared" si="204"/>
        <v>0</v>
      </c>
      <c r="CY132" s="159">
        <f t="shared" si="204"/>
        <v>0</v>
      </c>
      <c r="CZ132" s="159">
        <f t="shared" si="204"/>
        <v>0</v>
      </c>
      <c r="DA132" s="159">
        <f t="shared" si="204"/>
        <v>0</v>
      </c>
      <c r="DB132" s="159">
        <f t="shared" ref="DB132:EG132" si="205">DB131*$F128*DB130/$F127*DB129</f>
        <v>0</v>
      </c>
      <c r="DC132" s="159">
        <f t="shared" si="205"/>
        <v>0</v>
      </c>
      <c r="DD132" s="159">
        <f t="shared" si="205"/>
        <v>0</v>
      </c>
      <c r="DE132" s="159">
        <f t="shared" si="205"/>
        <v>0</v>
      </c>
      <c r="DF132" s="159">
        <f t="shared" si="205"/>
        <v>0</v>
      </c>
      <c r="DG132" s="159">
        <f t="shared" si="205"/>
        <v>0</v>
      </c>
      <c r="DH132" s="159">
        <f t="shared" si="205"/>
        <v>0</v>
      </c>
      <c r="DI132" s="159">
        <f t="shared" si="205"/>
        <v>0</v>
      </c>
      <c r="DJ132" s="159">
        <f t="shared" si="205"/>
        <v>0</v>
      </c>
      <c r="DK132" s="159">
        <f t="shared" si="205"/>
        <v>0</v>
      </c>
      <c r="DL132" s="159">
        <f t="shared" si="205"/>
        <v>0</v>
      </c>
      <c r="DM132" s="159">
        <f t="shared" si="205"/>
        <v>0</v>
      </c>
      <c r="DN132" s="159">
        <f t="shared" si="205"/>
        <v>0</v>
      </c>
      <c r="DO132" s="159">
        <f t="shared" si="205"/>
        <v>0</v>
      </c>
      <c r="DP132" s="159">
        <f t="shared" si="205"/>
        <v>0</v>
      </c>
      <c r="DQ132" s="159">
        <f t="shared" si="205"/>
        <v>0</v>
      </c>
      <c r="DR132" s="159">
        <f t="shared" si="205"/>
        <v>0</v>
      </c>
      <c r="DS132" s="159">
        <f t="shared" si="205"/>
        <v>0</v>
      </c>
      <c r="DT132" s="159">
        <f t="shared" si="205"/>
        <v>0</v>
      </c>
      <c r="DU132" s="159">
        <f t="shared" si="205"/>
        <v>0</v>
      </c>
      <c r="DV132" s="159">
        <f t="shared" si="205"/>
        <v>0</v>
      </c>
      <c r="DW132" s="159">
        <f t="shared" si="205"/>
        <v>0</v>
      </c>
      <c r="DX132" s="159">
        <f t="shared" si="205"/>
        <v>0</v>
      </c>
      <c r="DY132" s="159">
        <f t="shared" si="205"/>
        <v>0</v>
      </c>
      <c r="DZ132" s="159">
        <f t="shared" si="205"/>
        <v>0</v>
      </c>
      <c r="EA132" s="159">
        <f t="shared" si="205"/>
        <v>0</v>
      </c>
      <c r="EB132" s="159">
        <f t="shared" si="205"/>
        <v>0</v>
      </c>
      <c r="EC132" s="159">
        <f t="shared" si="205"/>
        <v>0</v>
      </c>
      <c r="ED132" s="159">
        <f t="shared" si="205"/>
        <v>0</v>
      </c>
      <c r="EE132" s="159">
        <f t="shared" si="205"/>
        <v>0</v>
      </c>
      <c r="EF132" s="159">
        <f t="shared" si="205"/>
        <v>0</v>
      </c>
      <c r="EG132" s="159">
        <f t="shared" si="205"/>
        <v>0</v>
      </c>
      <c r="EH132" s="159">
        <f t="shared" ref="EH132:FM132" si="206">EH131*$F128*EH130/$F127*EH129</f>
        <v>0</v>
      </c>
      <c r="EI132" s="159">
        <f t="shared" si="206"/>
        <v>0</v>
      </c>
      <c r="EJ132" s="159">
        <f t="shared" si="206"/>
        <v>0</v>
      </c>
      <c r="EK132" s="159">
        <f t="shared" si="206"/>
        <v>0</v>
      </c>
      <c r="EL132" s="159">
        <f t="shared" si="206"/>
        <v>0</v>
      </c>
      <c r="EM132" s="159">
        <f t="shared" si="206"/>
        <v>0</v>
      </c>
      <c r="EN132" s="159">
        <f t="shared" si="206"/>
        <v>0</v>
      </c>
      <c r="EO132" s="159">
        <f t="shared" si="206"/>
        <v>0</v>
      </c>
      <c r="EP132" s="159">
        <f t="shared" si="206"/>
        <v>0</v>
      </c>
      <c r="EQ132" s="159">
        <f t="shared" si="206"/>
        <v>0</v>
      </c>
      <c r="ER132" s="159">
        <f t="shared" si="206"/>
        <v>0</v>
      </c>
      <c r="ES132" s="159">
        <f t="shared" si="206"/>
        <v>0</v>
      </c>
      <c r="ET132" s="159">
        <f t="shared" si="206"/>
        <v>0</v>
      </c>
      <c r="EU132" s="159">
        <f t="shared" si="206"/>
        <v>0</v>
      </c>
      <c r="EV132" s="159">
        <f t="shared" si="206"/>
        <v>0</v>
      </c>
      <c r="EW132" s="159">
        <f t="shared" si="206"/>
        <v>0</v>
      </c>
      <c r="EX132" s="159">
        <f t="shared" si="206"/>
        <v>0</v>
      </c>
      <c r="EY132" s="159">
        <f t="shared" si="206"/>
        <v>0</v>
      </c>
      <c r="EZ132" s="159">
        <f t="shared" si="206"/>
        <v>0</v>
      </c>
      <c r="FA132" s="159">
        <f t="shared" si="206"/>
        <v>0</v>
      </c>
      <c r="FB132" s="159">
        <f t="shared" si="206"/>
        <v>0</v>
      </c>
      <c r="FC132" s="159">
        <f t="shared" si="206"/>
        <v>0</v>
      </c>
      <c r="FD132" s="159">
        <f t="shared" si="206"/>
        <v>0</v>
      </c>
      <c r="FE132" s="159">
        <f t="shared" si="206"/>
        <v>0</v>
      </c>
      <c r="FF132" s="159">
        <f t="shared" si="206"/>
        <v>0</v>
      </c>
      <c r="FG132" s="159">
        <f t="shared" si="206"/>
        <v>0</v>
      </c>
      <c r="FH132" s="159">
        <f t="shared" si="206"/>
        <v>0</v>
      </c>
      <c r="FI132" s="159">
        <f t="shared" si="206"/>
        <v>0</v>
      </c>
      <c r="FJ132" s="159">
        <f t="shared" si="206"/>
        <v>0</v>
      </c>
      <c r="FK132" s="159">
        <f t="shared" si="206"/>
        <v>0</v>
      </c>
      <c r="FL132" s="159">
        <f t="shared" si="206"/>
        <v>0</v>
      </c>
      <c r="FM132" s="159">
        <f t="shared" si="206"/>
        <v>0</v>
      </c>
      <c r="FN132" s="159">
        <f t="shared" ref="FN132:GJ132" si="207">FN131*$F128*FN130/$F127*FN129</f>
        <v>0</v>
      </c>
      <c r="FO132" s="159">
        <f t="shared" si="207"/>
        <v>0</v>
      </c>
      <c r="FP132" s="159">
        <f t="shared" si="207"/>
        <v>0</v>
      </c>
      <c r="FQ132" s="159">
        <f t="shared" si="207"/>
        <v>0</v>
      </c>
      <c r="FR132" s="159">
        <f t="shared" si="207"/>
        <v>0</v>
      </c>
      <c r="FS132" s="159">
        <f t="shared" si="207"/>
        <v>0</v>
      </c>
      <c r="FT132" s="159">
        <f t="shared" si="207"/>
        <v>0</v>
      </c>
      <c r="FU132" s="159">
        <f t="shared" si="207"/>
        <v>0</v>
      </c>
      <c r="FV132" s="159">
        <f t="shared" si="207"/>
        <v>0</v>
      </c>
      <c r="FW132" s="159">
        <f t="shared" si="207"/>
        <v>0</v>
      </c>
      <c r="FX132" s="159">
        <f t="shared" si="207"/>
        <v>0</v>
      </c>
      <c r="FY132" s="159">
        <f t="shared" si="207"/>
        <v>0</v>
      </c>
      <c r="FZ132" s="159">
        <f t="shared" si="207"/>
        <v>0</v>
      </c>
      <c r="GA132" s="159">
        <f t="shared" si="207"/>
        <v>0</v>
      </c>
      <c r="GB132" s="159">
        <f t="shared" si="207"/>
        <v>0</v>
      </c>
      <c r="GC132" s="159">
        <f t="shared" si="207"/>
        <v>0</v>
      </c>
      <c r="GD132" s="159">
        <f t="shared" si="207"/>
        <v>0</v>
      </c>
      <c r="GE132" s="159">
        <f t="shared" si="207"/>
        <v>0</v>
      </c>
      <c r="GF132" s="159">
        <f t="shared" si="207"/>
        <v>0</v>
      </c>
      <c r="GG132" s="159">
        <f t="shared" si="207"/>
        <v>0</v>
      </c>
      <c r="GH132" s="159">
        <f t="shared" si="207"/>
        <v>0</v>
      </c>
      <c r="GI132" s="159">
        <f t="shared" si="207"/>
        <v>0</v>
      </c>
      <c r="GJ132" s="159">
        <f t="shared" si="207"/>
        <v>0</v>
      </c>
    </row>
    <row r="133" spans="1:192" outlineLevel="1" x14ac:dyDescent="0.35">
      <c r="A133"/>
      <c r="B133" s="69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</row>
    <row r="134" spans="1:192" outlineLevel="1" x14ac:dyDescent="0.35">
      <c r="A134"/>
      <c r="B134" s="69" t="s">
        <v>1308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</row>
    <row r="135" spans="1:192" outlineLevel="2" x14ac:dyDescent="0.35">
      <c r="A135"/>
      <c r="B135" s="69"/>
      <c r="C135"/>
      <c r="D135"/>
      <c r="E135" t="str">
        <f>$E$108</f>
        <v>Upfront fee</v>
      </c>
      <c r="F135"/>
      <c r="G135" t="str">
        <f>$G$108</f>
        <v>$ 000s</v>
      </c>
      <c r="H135">
        <f>$H$108</f>
        <v>2600</v>
      </c>
      <c r="I135"/>
      <c r="J135">
        <f t="shared" ref="J135:AO135" si="208">J$108</f>
        <v>0</v>
      </c>
      <c r="K135">
        <f t="shared" si="208"/>
        <v>0</v>
      </c>
      <c r="L135">
        <f t="shared" si="208"/>
        <v>0</v>
      </c>
      <c r="M135">
        <f t="shared" si="208"/>
        <v>0</v>
      </c>
      <c r="N135">
        <f t="shared" si="208"/>
        <v>0</v>
      </c>
      <c r="O135">
        <f t="shared" si="208"/>
        <v>2600</v>
      </c>
      <c r="P135">
        <f t="shared" si="208"/>
        <v>0</v>
      </c>
      <c r="Q135">
        <f t="shared" si="208"/>
        <v>0</v>
      </c>
      <c r="R135">
        <f t="shared" si="208"/>
        <v>0</v>
      </c>
      <c r="S135">
        <f t="shared" si="208"/>
        <v>0</v>
      </c>
      <c r="T135">
        <f t="shared" si="208"/>
        <v>0</v>
      </c>
      <c r="U135">
        <f t="shared" si="208"/>
        <v>0</v>
      </c>
      <c r="V135">
        <f t="shared" si="208"/>
        <v>0</v>
      </c>
      <c r="W135">
        <f t="shared" si="208"/>
        <v>0</v>
      </c>
      <c r="X135">
        <f t="shared" si="208"/>
        <v>0</v>
      </c>
      <c r="Y135">
        <f t="shared" si="208"/>
        <v>0</v>
      </c>
      <c r="Z135">
        <f t="shared" si="208"/>
        <v>0</v>
      </c>
      <c r="AA135">
        <f t="shared" si="208"/>
        <v>0</v>
      </c>
      <c r="AB135">
        <f t="shared" si="208"/>
        <v>0</v>
      </c>
      <c r="AC135">
        <f t="shared" si="208"/>
        <v>0</v>
      </c>
      <c r="AD135">
        <f t="shared" si="208"/>
        <v>0</v>
      </c>
      <c r="AE135">
        <f t="shared" si="208"/>
        <v>0</v>
      </c>
      <c r="AF135">
        <f t="shared" si="208"/>
        <v>0</v>
      </c>
      <c r="AG135">
        <f t="shared" si="208"/>
        <v>0</v>
      </c>
      <c r="AH135">
        <f t="shared" si="208"/>
        <v>0</v>
      </c>
      <c r="AI135">
        <f t="shared" si="208"/>
        <v>0</v>
      </c>
      <c r="AJ135">
        <f t="shared" si="208"/>
        <v>0</v>
      </c>
      <c r="AK135">
        <f t="shared" si="208"/>
        <v>0</v>
      </c>
      <c r="AL135">
        <f t="shared" si="208"/>
        <v>0</v>
      </c>
      <c r="AM135">
        <f t="shared" si="208"/>
        <v>0</v>
      </c>
      <c r="AN135">
        <f t="shared" si="208"/>
        <v>0</v>
      </c>
      <c r="AO135">
        <f t="shared" si="208"/>
        <v>0</v>
      </c>
      <c r="AP135">
        <f t="shared" ref="AP135:BU135" si="209">AP$108</f>
        <v>0</v>
      </c>
      <c r="AQ135">
        <f t="shared" si="209"/>
        <v>0</v>
      </c>
      <c r="AR135">
        <f t="shared" si="209"/>
        <v>0</v>
      </c>
      <c r="AS135">
        <f t="shared" si="209"/>
        <v>0</v>
      </c>
      <c r="AT135">
        <f t="shared" si="209"/>
        <v>0</v>
      </c>
      <c r="AU135">
        <f t="shared" si="209"/>
        <v>0</v>
      </c>
      <c r="AV135">
        <f t="shared" si="209"/>
        <v>0</v>
      </c>
      <c r="AW135">
        <f t="shared" si="209"/>
        <v>0</v>
      </c>
      <c r="AX135">
        <f t="shared" si="209"/>
        <v>0</v>
      </c>
      <c r="AY135">
        <f t="shared" si="209"/>
        <v>0</v>
      </c>
      <c r="AZ135">
        <f t="shared" si="209"/>
        <v>0</v>
      </c>
      <c r="BA135">
        <f t="shared" si="209"/>
        <v>0</v>
      </c>
      <c r="BB135">
        <f t="shared" si="209"/>
        <v>0</v>
      </c>
      <c r="BC135">
        <f t="shared" si="209"/>
        <v>0</v>
      </c>
      <c r="BD135">
        <f t="shared" si="209"/>
        <v>0</v>
      </c>
      <c r="BE135">
        <f t="shared" si="209"/>
        <v>0</v>
      </c>
      <c r="BF135">
        <f t="shared" si="209"/>
        <v>0</v>
      </c>
      <c r="BG135">
        <f t="shared" si="209"/>
        <v>0</v>
      </c>
      <c r="BH135">
        <f t="shared" si="209"/>
        <v>0</v>
      </c>
      <c r="BI135">
        <f t="shared" si="209"/>
        <v>0</v>
      </c>
      <c r="BJ135">
        <f t="shared" si="209"/>
        <v>0</v>
      </c>
      <c r="BK135">
        <f t="shared" si="209"/>
        <v>0</v>
      </c>
      <c r="BL135">
        <f t="shared" si="209"/>
        <v>0</v>
      </c>
      <c r="BM135">
        <f t="shared" si="209"/>
        <v>0</v>
      </c>
      <c r="BN135">
        <f t="shared" si="209"/>
        <v>0</v>
      </c>
      <c r="BO135">
        <f t="shared" si="209"/>
        <v>0</v>
      </c>
      <c r="BP135">
        <f t="shared" si="209"/>
        <v>0</v>
      </c>
      <c r="BQ135">
        <f t="shared" si="209"/>
        <v>0</v>
      </c>
      <c r="BR135">
        <f t="shared" si="209"/>
        <v>0</v>
      </c>
      <c r="BS135">
        <f t="shared" si="209"/>
        <v>0</v>
      </c>
      <c r="BT135">
        <f t="shared" si="209"/>
        <v>0</v>
      </c>
      <c r="BU135">
        <f t="shared" si="209"/>
        <v>0</v>
      </c>
      <c r="BV135">
        <f t="shared" ref="BV135:DA135" si="210">BV$108</f>
        <v>0</v>
      </c>
      <c r="BW135">
        <f t="shared" si="210"/>
        <v>0</v>
      </c>
      <c r="BX135">
        <f t="shared" si="210"/>
        <v>0</v>
      </c>
      <c r="BY135">
        <f t="shared" si="210"/>
        <v>0</v>
      </c>
      <c r="BZ135">
        <f t="shared" si="210"/>
        <v>0</v>
      </c>
      <c r="CA135">
        <f t="shared" si="210"/>
        <v>0</v>
      </c>
      <c r="CB135">
        <f t="shared" si="210"/>
        <v>0</v>
      </c>
      <c r="CC135">
        <f t="shared" si="210"/>
        <v>0</v>
      </c>
      <c r="CD135">
        <f t="shared" si="210"/>
        <v>0</v>
      </c>
      <c r="CE135">
        <f t="shared" si="210"/>
        <v>0</v>
      </c>
      <c r="CF135">
        <f t="shared" si="210"/>
        <v>0</v>
      </c>
      <c r="CG135">
        <f t="shared" si="210"/>
        <v>0</v>
      </c>
      <c r="CH135">
        <f t="shared" si="210"/>
        <v>0</v>
      </c>
      <c r="CI135">
        <f t="shared" si="210"/>
        <v>0</v>
      </c>
      <c r="CJ135">
        <f t="shared" si="210"/>
        <v>0</v>
      </c>
      <c r="CK135">
        <f t="shared" si="210"/>
        <v>0</v>
      </c>
      <c r="CL135">
        <f t="shared" si="210"/>
        <v>0</v>
      </c>
      <c r="CM135">
        <f t="shared" si="210"/>
        <v>0</v>
      </c>
      <c r="CN135">
        <f t="shared" si="210"/>
        <v>0</v>
      </c>
      <c r="CO135">
        <f t="shared" si="210"/>
        <v>0</v>
      </c>
      <c r="CP135">
        <f t="shared" si="210"/>
        <v>0</v>
      </c>
      <c r="CQ135">
        <f t="shared" si="210"/>
        <v>0</v>
      </c>
      <c r="CR135">
        <f t="shared" si="210"/>
        <v>0</v>
      </c>
      <c r="CS135">
        <f t="shared" si="210"/>
        <v>0</v>
      </c>
      <c r="CT135">
        <f t="shared" si="210"/>
        <v>0</v>
      </c>
      <c r="CU135">
        <f t="shared" si="210"/>
        <v>0</v>
      </c>
      <c r="CV135">
        <f t="shared" si="210"/>
        <v>0</v>
      </c>
      <c r="CW135">
        <f t="shared" si="210"/>
        <v>0</v>
      </c>
      <c r="CX135">
        <f t="shared" si="210"/>
        <v>0</v>
      </c>
      <c r="CY135">
        <f t="shared" si="210"/>
        <v>0</v>
      </c>
      <c r="CZ135">
        <f t="shared" si="210"/>
        <v>0</v>
      </c>
      <c r="DA135">
        <f t="shared" si="210"/>
        <v>0</v>
      </c>
      <c r="DB135">
        <f t="shared" ref="DB135:EG135" si="211">DB$108</f>
        <v>0</v>
      </c>
      <c r="DC135">
        <f t="shared" si="211"/>
        <v>0</v>
      </c>
      <c r="DD135">
        <f t="shared" si="211"/>
        <v>0</v>
      </c>
      <c r="DE135">
        <f t="shared" si="211"/>
        <v>0</v>
      </c>
      <c r="DF135">
        <f t="shared" si="211"/>
        <v>0</v>
      </c>
      <c r="DG135">
        <f t="shared" si="211"/>
        <v>0</v>
      </c>
      <c r="DH135">
        <f t="shared" si="211"/>
        <v>0</v>
      </c>
      <c r="DI135">
        <f t="shared" si="211"/>
        <v>0</v>
      </c>
      <c r="DJ135">
        <f t="shared" si="211"/>
        <v>0</v>
      </c>
      <c r="DK135">
        <f t="shared" si="211"/>
        <v>0</v>
      </c>
      <c r="DL135">
        <f t="shared" si="211"/>
        <v>0</v>
      </c>
      <c r="DM135">
        <f t="shared" si="211"/>
        <v>0</v>
      </c>
      <c r="DN135">
        <f t="shared" si="211"/>
        <v>0</v>
      </c>
      <c r="DO135">
        <f t="shared" si="211"/>
        <v>0</v>
      </c>
      <c r="DP135">
        <f t="shared" si="211"/>
        <v>0</v>
      </c>
      <c r="DQ135">
        <f t="shared" si="211"/>
        <v>0</v>
      </c>
      <c r="DR135">
        <f t="shared" si="211"/>
        <v>0</v>
      </c>
      <c r="DS135">
        <f t="shared" si="211"/>
        <v>0</v>
      </c>
      <c r="DT135">
        <f t="shared" si="211"/>
        <v>0</v>
      </c>
      <c r="DU135">
        <f t="shared" si="211"/>
        <v>0</v>
      </c>
      <c r="DV135">
        <f t="shared" si="211"/>
        <v>0</v>
      </c>
      <c r="DW135">
        <f t="shared" si="211"/>
        <v>0</v>
      </c>
      <c r="DX135">
        <f t="shared" si="211"/>
        <v>0</v>
      </c>
      <c r="DY135">
        <f t="shared" si="211"/>
        <v>0</v>
      </c>
      <c r="DZ135">
        <f t="shared" si="211"/>
        <v>0</v>
      </c>
      <c r="EA135">
        <f t="shared" si="211"/>
        <v>0</v>
      </c>
      <c r="EB135">
        <f t="shared" si="211"/>
        <v>0</v>
      </c>
      <c r="EC135">
        <f t="shared" si="211"/>
        <v>0</v>
      </c>
      <c r="ED135">
        <f t="shared" si="211"/>
        <v>0</v>
      </c>
      <c r="EE135">
        <f t="shared" si="211"/>
        <v>0</v>
      </c>
      <c r="EF135">
        <f t="shared" si="211"/>
        <v>0</v>
      </c>
      <c r="EG135">
        <f t="shared" si="211"/>
        <v>0</v>
      </c>
      <c r="EH135">
        <f t="shared" ref="EH135:FM135" si="212">EH$108</f>
        <v>0</v>
      </c>
      <c r="EI135">
        <f t="shared" si="212"/>
        <v>0</v>
      </c>
      <c r="EJ135">
        <f t="shared" si="212"/>
        <v>0</v>
      </c>
      <c r="EK135">
        <f t="shared" si="212"/>
        <v>0</v>
      </c>
      <c r="EL135">
        <f t="shared" si="212"/>
        <v>0</v>
      </c>
      <c r="EM135">
        <f t="shared" si="212"/>
        <v>0</v>
      </c>
      <c r="EN135">
        <f t="shared" si="212"/>
        <v>0</v>
      </c>
      <c r="EO135">
        <f t="shared" si="212"/>
        <v>0</v>
      </c>
      <c r="EP135">
        <f t="shared" si="212"/>
        <v>0</v>
      </c>
      <c r="EQ135">
        <f t="shared" si="212"/>
        <v>0</v>
      </c>
      <c r="ER135">
        <f t="shared" si="212"/>
        <v>0</v>
      </c>
      <c r="ES135">
        <f t="shared" si="212"/>
        <v>0</v>
      </c>
      <c r="ET135">
        <f t="shared" si="212"/>
        <v>0</v>
      </c>
      <c r="EU135">
        <f t="shared" si="212"/>
        <v>0</v>
      </c>
      <c r="EV135">
        <f t="shared" si="212"/>
        <v>0</v>
      </c>
      <c r="EW135">
        <f t="shared" si="212"/>
        <v>0</v>
      </c>
      <c r="EX135">
        <f t="shared" si="212"/>
        <v>0</v>
      </c>
      <c r="EY135">
        <f t="shared" si="212"/>
        <v>0</v>
      </c>
      <c r="EZ135">
        <f t="shared" si="212"/>
        <v>0</v>
      </c>
      <c r="FA135">
        <f t="shared" si="212"/>
        <v>0</v>
      </c>
      <c r="FB135">
        <f t="shared" si="212"/>
        <v>0</v>
      </c>
      <c r="FC135">
        <f t="shared" si="212"/>
        <v>0</v>
      </c>
      <c r="FD135">
        <f t="shared" si="212"/>
        <v>0</v>
      </c>
      <c r="FE135">
        <f t="shared" si="212"/>
        <v>0</v>
      </c>
      <c r="FF135">
        <f t="shared" si="212"/>
        <v>0</v>
      </c>
      <c r="FG135">
        <f t="shared" si="212"/>
        <v>0</v>
      </c>
      <c r="FH135">
        <f t="shared" si="212"/>
        <v>0</v>
      </c>
      <c r="FI135">
        <f t="shared" si="212"/>
        <v>0</v>
      </c>
      <c r="FJ135">
        <f t="shared" si="212"/>
        <v>0</v>
      </c>
      <c r="FK135">
        <f t="shared" si="212"/>
        <v>0</v>
      </c>
      <c r="FL135">
        <f t="shared" si="212"/>
        <v>0</v>
      </c>
      <c r="FM135">
        <f t="shared" si="212"/>
        <v>0</v>
      </c>
      <c r="FN135">
        <f t="shared" ref="FN135:GJ135" si="213">FN$108</f>
        <v>0</v>
      </c>
      <c r="FO135">
        <f t="shared" si="213"/>
        <v>0</v>
      </c>
      <c r="FP135">
        <f t="shared" si="213"/>
        <v>0</v>
      </c>
      <c r="FQ135">
        <f t="shared" si="213"/>
        <v>0</v>
      </c>
      <c r="FR135">
        <f t="shared" si="213"/>
        <v>0</v>
      </c>
      <c r="FS135">
        <f t="shared" si="213"/>
        <v>0</v>
      </c>
      <c r="FT135">
        <f t="shared" si="213"/>
        <v>0</v>
      </c>
      <c r="FU135">
        <f t="shared" si="213"/>
        <v>0</v>
      </c>
      <c r="FV135">
        <f t="shared" si="213"/>
        <v>0</v>
      </c>
      <c r="FW135">
        <f t="shared" si="213"/>
        <v>0</v>
      </c>
      <c r="FX135">
        <f t="shared" si="213"/>
        <v>0</v>
      </c>
      <c r="FY135">
        <f t="shared" si="213"/>
        <v>0</v>
      </c>
      <c r="FZ135">
        <f t="shared" si="213"/>
        <v>0</v>
      </c>
      <c r="GA135">
        <f t="shared" si="213"/>
        <v>0</v>
      </c>
      <c r="GB135">
        <f t="shared" si="213"/>
        <v>0</v>
      </c>
      <c r="GC135">
        <f t="shared" si="213"/>
        <v>0</v>
      </c>
      <c r="GD135">
        <f t="shared" si="213"/>
        <v>0</v>
      </c>
      <c r="GE135">
        <f t="shared" si="213"/>
        <v>0</v>
      </c>
      <c r="GF135">
        <f t="shared" si="213"/>
        <v>0</v>
      </c>
      <c r="GG135">
        <f t="shared" si="213"/>
        <v>0</v>
      </c>
      <c r="GH135">
        <f t="shared" si="213"/>
        <v>0</v>
      </c>
      <c r="GI135">
        <f t="shared" si="213"/>
        <v>0</v>
      </c>
      <c r="GJ135">
        <f t="shared" si="213"/>
        <v>0</v>
      </c>
    </row>
    <row r="136" spans="1:192" outlineLevel="2" x14ac:dyDescent="0.35">
      <c r="A136"/>
      <c r="B136" s="69"/>
      <c r="C136"/>
      <c r="D136"/>
      <c r="E136" t="str">
        <f>$E$120</f>
        <v>Commitment fee</v>
      </c>
      <c r="F136"/>
      <c r="G136" t="str">
        <f>$G$120</f>
        <v>$ 000s</v>
      </c>
      <c r="H136">
        <f>$H$120</f>
        <v>3181.5567162081065</v>
      </c>
      <c r="I136"/>
      <c r="J136">
        <f t="shared" ref="J136:AO136" si="214">J$120</f>
        <v>0</v>
      </c>
      <c r="K136">
        <f t="shared" si="214"/>
        <v>0</v>
      </c>
      <c r="L136">
        <f t="shared" si="214"/>
        <v>0</v>
      </c>
      <c r="M136">
        <f t="shared" si="214"/>
        <v>0</v>
      </c>
      <c r="N136">
        <f t="shared" si="214"/>
        <v>0</v>
      </c>
      <c r="O136">
        <f t="shared" si="214"/>
        <v>0</v>
      </c>
      <c r="P136">
        <f t="shared" si="214"/>
        <v>192.10639913139332</v>
      </c>
      <c r="Q136">
        <f t="shared" si="214"/>
        <v>170.73135572632617</v>
      </c>
      <c r="R136">
        <f t="shared" si="214"/>
        <v>160.46742888699708</v>
      </c>
      <c r="S136">
        <f t="shared" si="214"/>
        <v>160.89459661521718</v>
      </c>
      <c r="T136">
        <f t="shared" si="214"/>
        <v>150.92148539410184</v>
      </c>
      <c r="U136">
        <f t="shared" si="214"/>
        <v>151.00388204850768</v>
      </c>
      <c r="V136">
        <f t="shared" si="214"/>
        <v>146.03395431366204</v>
      </c>
      <c r="W136">
        <f t="shared" si="214"/>
        <v>127.40017327077778</v>
      </c>
      <c r="X136">
        <f t="shared" si="214"/>
        <v>136.08007139681732</v>
      </c>
      <c r="Y136">
        <f t="shared" si="214"/>
        <v>126.84058101673007</v>
      </c>
      <c r="Z136">
        <f t="shared" si="214"/>
        <v>126.05324706076833</v>
      </c>
      <c r="AA136">
        <f t="shared" si="214"/>
        <v>117.11019141950739</v>
      </c>
      <c r="AB136">
        <f t="shared" si="214"/>
        <v>115.97142474528304</v>
      </c>
      <c r="AC136">
        <f t="shared" si="214"/>
        <v>110.90397747287309</v>
      </c>
      <c r="AD136">
        <f t="shared" si="214"/>
        <v>102.40879741246889</v>
      </c>
      <c r="AE136">
        <f t="shared" si="214"/>
        <v>100.73906013253912</v>
      </c>
      <c r="AF136">
        <f t="shared" si="214"/>
        <v>92.544397416004031</v>
      </c>
      <c r="AG136">
        <f t="shared" si="214"/>
        <v>90.591753156216271</v>
      </c>
      <c r="AH136">
        <f t="shared" si="214"/>
        <v>85.595655032764753</v>
      </c>
      <c r="AI136">
        <f t="shared" si="214"/>
        <v>75.45963558886659</v>
      </c>
      <c r="AJ136">
        <f t="shared" si="214"/>
        <v>75.820667144726059</v>
      </c>
      <c r="AK136">
        <f t="shared" si="214"/>
        <v>68.694788863348776</v>
      </c>
      <c r="AL136">
        <f t="shared" si="214"/>
        <v>66.247596686433511</v>
      </c>
      <c r="AM136">
        <f t="shared" si="214"/>
        <v>59.553607486658102</v>
      </c>
      <c r="AN136">
        <f t="shared" si="214"/>
        <v>56.922994629661055</v>
      </c>
      <c r="AO136">
        <f t="shared" si="214"/>
        <v>52.34614199188885</v>
      </c>
      <c r="AP136">
        <f t="shared" ref="AP136:BU136" si="215">AP$120</f>
        <v>46.309917088312645</v>
      </c>
      <c r="AQ136">
        <f t="shared" si="215"/>
        <v>43.441254521852855</v>
      </c>
      <c r="AR136">
        <f t="shared" si="215"/>
        <v>37.785672863000656</v>
      </c>
      <c r="AS136">
        <f t="shared" si="215"/>
        <v>34.759539840352552</v>
      </c>
      <c r="AT136">
        <f t="shared" si="215"/>
        <v>30.484861670114693</v>
      </c>
      <c r="AU136">
        <f t="shared" si="215"/>
        <v>22.648912812481928</v>
      </c>
      <c r="AV136">
        <f t="shared" si="215"/>
        <v>19.785202223013037</v>
      </c>
      <c r="AW136">
        <f t="shared" si="215"/>
        <v>13.909182482752156</v>
      </c>
      <c r="AX136">
        <f t="shared" si="215"/>
        <v>9.164838098151403</v>
      </c>
      <c r="AY136">
        <f t="shared" si="215"/>
        <v>3.823470567536285</v>
      </c>
      <c r="AZ136">
        <f t="shared" si="215"/>
        <v>0</v>
      </c>
      <c r="BA136">
        <f t="shared" si="215"/>
        <v>0</v>
      </c>
      <c r="BB136">
        <f t="shared" si="215"/>
        <v>0</v>
      </c>
      <c r="BC136">
        <f t="shared" si="215"/>
        <v>0</v>
      </c>
      <c r="BD136">
        <f t="shared" si="215"/>
        <v>0</v>
      </c>
      <c r="BE136">
        <f t="shared" si="215"/>
        <v>0</v>
      </c>
      <c r="BF136">
        <f t="shared" si="215"/>
        <v>0</v>
      </c>
      <c r="BG136">
        <f t="shared" si="215"/>
        <v>0</v>
      </c>
      <c r="BH136">
        <f t="shared" si="215"/>
        <v>0</v>
      </c>
      <c r="BI136">
        <f t="shared" si="215"/>
        <v>0</v>
      </c>
      <c r="BJ136">
        <f t="shared" si="215"/>
        <v>0</v>
      </c>
      <c r="BK136">
        <f t="shared" si="215"/>
        <v>0</v>
      </c>
      <c r="BL136">
        <f t="shared" si="215"/>
        <v>0</v>
      </c>
      <c r="BM136">
        <f t="shared" si="215"/>
        <v>0</v>
      </c>
      <c r="BN136">
        <f t="shared" si="215"/>
        <v>0</v>
      </c>
      <c r="BO136">
        <f t="shared" si="215"/>
        <v>0</v>
      </c>
      <c r="BP136">
        <f t="shared" si="215"/>
        <v>0</v>
      </c>
      <c r="BQ136">
        <f t="shared" si="215"/>
        <v>0</v>
      </c>
      <c r="BR136">
        <f t="shared" si="215"/>
        <v>0</v>
      </c>
      <c r="BS136">
        <f t="shared" si="215"/>
        <v>0</v>
      </c>
      <c r="BT136">
        <f t="shared" si="215"/>
        <v>0</v>
      </c>
      <c r="BU136">
        <f t="shared" si="215"/>
        <v>0</v>
      </c>
      <c r="BV136">
        <f t="shared" ref="BV136:DA136" si="216">BV$120</f>
        <v>0</v>
      </c>
      <c r="BW136">
        <f t="shared" si="216"/>
        <v>0</v>
      </c>
      <c r="BX136">
        <f t="shared" si="216"/>
        <v>0</v>
      </c>
      <c r="BY136">
        <f t="shared" si="216"/>
        <v>0</v>
      </c>
      <c r="BZ136">
        <f t="shared" si="216"/>
        <v>0</v>
      </c>
      <c r="CA136">
        <f t="shared" si="216"/>
        <v>0</v>
      </c>
      <c r="CB136">
        <f t="shared" si="216"/>
        <v>0</v>
      </c>
      <c r="CC136">
        <f t="shared" si="216"/>
        <v>0</v>
      </c>
      <c r="CD136">
        <f t="shared" si="216"/>
        <v>0</v>
      </c>
      <c r="CE136">
        <f t="shared" si="216"/>
        <v>0</v>
      </c>
      <c r="CF136">
        <f t="shared" si="216"/>
        <v>0</v>
      </c>
      <c r="CG136">
        <f t="shared" si="216"/>
        <v>0</v>
      </c>
      <c r="CH136">
        <f t="shared" si="216"/>
        <v>0</v>
      </c>
      <c r="CI136">
        <f t="shared" si="216"/>
        <v>0</v>
      </c>
      <c r="CJ136">
        <f t="shared" si="216"/>
        <v>0</v>
      </c>
      <c r="CK136">
        <f t="shared" si="216"/>
        <v>0</v>
      </c>
      <c r="CL136">
        <f t="shared" si="216"/>
        <v>0</v>
      </c>
      <c r="CM136">
        <f t="shared" si="216"/>
        <v>0</v>
      </c>
      <c r="CN136">
        <f t="shared" si="216"/>
        <v>0</v>
      </c>
      <c r="CO136">
        <f t="shared" si="216"/>
        <v>0</v>
      </c>
      <c r="CP136">
        <f t="shared" si="216"/>
        <v>0</v>
      </c>
      <c r="CQ136">
        <f t="shared" si="216"/>
        <v>0</v>
      </c>
      <c r="CR136">
        <f t="shared" si="216"/>
        <v>0</v>
      </c>
      <c r="CS136">
        <f t="shared" si="216"/>
        <v>0</v>
      </c>
      <c r="CT136">
        <f t="shared" si="216"/>
        <v>0</v>
      </c>
      <c r="CU136">
        <f t="shared" si="216"/>
        <v>0</v>
      </c>
      <c r="CV136">
        <f t="shared" si="216"/>
        <v>0</v>
      </c>
      <c r="CW136">
        <f t="shared" si="216"/>
        <v>0</v>
      </c>
      <c r="CX136">
        <f t="shared" si="216"/>
        <v>0</v>
      </c>
      <c r="CY136">
        <f t="shared" si="216"/>
        <v>0</v>
      </c>
      <c r="CZ136">
        <f t="shared" si="216"/>
        <v>0</v>
      </c>
      <c r="DA136">
        <f t="shared" si="216"/>
        <v>0</v>
      </c>
      <c r="DB136">
        <f t="shared" ref="DB136:EG136" si="217">DB$120</f>
        <v>0</v>
      </c>
      <c r="DC136">
        <f t="shared" si="217"/>
        <v>0</v>
      </c>
      <c r="DD136">
        <f t="shared" si="217"/>
        <v>0</v>
      </c>
      <c r="DE136">
        <f t="shared" si="217"/>
        <v>0</v>
      </c>
      <c r="DF136">
        <f t="shared" si="217"/>
        <v>0</v>
      </c>
      <c r="DG136">
        <f t="shared" si="217"/>
        <v>0</v>
      </c>
      <c r="DH136">
        <f t="shared" si="217"/>
        <v>0</v>
      </c>
      <c r="DI136">
        <f t="shared" si="217"/>
        <v>0</v>
      </c>
      <c r="DJ136">
        <f t="shared" si="217"/>
        <v>0</v>
      </c>
      <c r="DK136">
        <f t="shared" si="217"/>
        <v>0</v>
      </c>
      <c r="DL136">
        <f t="shared" si="217"/>
        <v>0</v>
      </c>
      <c r="DM136">
        <f t="shared" si="217"/>
        <v>0</v>
      </c>
      <c r="DN136">
        <f t="shared" si="217"/>
        <v>0</v>
      </c>
      <c r="DO136">
        <f t="shared" si="217"/>
        <v>0</v>
      </c>
      <c r="DP136">
        <f t="shared" si="217"/>
        <v>0</v>
      </c>
      <c r="DQ136">
        <f t="shared" si="217"/>
        <v>0</v>
      </c>
      <c r="DR136">
        <f t="shared" si="217"/>
        <v>0</v>
      </c>
      <c r="DS136">
        <f t="shared" si="217"/>
        <v>0</v>
      </c>
      <c r="DT136">
        <f t="shared" si="217"/>
        <v>0</v>
      </c>
      <c r="DU136">
        <f t="shared" si="217"/>
        <v>0</v>
      </c>
      <c r="DV136">
        <f t="shared" si="217"/>
        <v>0</v>
      </c>
      <c r="DW136">
        <f t="shared" si="217"/>
        <v>0</v>
      </c>
      <c r="DX136">
        <f t="shared" si="217"/>
        <v>0</v>
      </c>
      <c r="DY136">
        <f t="shared" si="217"/>
        <v>0</v>
      </c>
      <c r="DZ136">
        <f t="shared" si="217"/>
        <v>0</v>
      </c>
      <c r="EA136">
        <f t="shared" si="217"/>
        <v>0</v>
      </c>
      <c r="EB136">
        <f t="shared" si="217"/>
        <v>0</v>
      </c>
      <c r="EC136">
        <f t="shared" si="217"/>
        <v>0</v>
      </c>
      <c r="ED136">
        <f t="shared" si="217"/>
        <v>0</v>
      </c>
      <c r="EE136">
        <f t="shared" si="217"/>
        <v>0</v>
      </c>
      <c r="EF136">
        <f t="shared" si="217"/>
        <v>0</v>
      </c>
      <c r="EG136">
        <f t="shared" si="217"/>
        <v>0</v>
      </c>
      <c r="EH136">
        <f t="shared" ref="EH136:FM136" si="218">EH$120</f>
        <v>0</v>
      </c>
      <c r="EI136">
        <f t="shared" si="218"/>
        <v>0</v>
      </c>
      <c r="EJ136">
        <f t="shared" si="218"/>
        <v>0</v>
      </c>
      <c r="EK136">
        <f t="shared" si="218"/>
        <v>0</v>
      </c>
      <c r="EL136">
        <f t="shared" si="218"/>
        <v>0</v>
      </c>
      <c r="EM136">
        <f t="shared" si="218"/>
        <v>0</v>
      </c>
      <c r="EN136">
        <f t="shared" si="218"/>
        <v>0</v>
      </c>
      <c r="EO136">
        <f t="shared" si="218"/>
        <v>0</v>
      </c>
      <c r="EP136">
        <f t="shared" si="218"/>
        <v>0</v>
      </c>
      <c r="EQ136">
        <f t="shared" si="218"/>
        <v>0</v>
      </c>
      <c r="ER136">
        <f t="shared" si="218"/>
        <v>0</v>
      </c>
      <c r="ES136">
        <f t="shared" si="218"/>
        <v>0</v>
      </c>
      <c r="ET136">
        <f t="shared" si="218"/>
        <v>0</v>
      </c>
      <c r="EU136">
        <f t="shared" si="218"/>
        <v>0</v>
      </c>
      <c r="EV136">
        <f t="shared" si="218"/>
        <v>0</v>
      </c>
      <c r="EW136">
        <f t="shared" si="218"/>
        <v>0</v>
      </c>
      <c r="EX136">
        <f t="shared" si="218"/>
        <v>0</v>
      </c>
      <c r="EY136">
        <f t="shared" si="218"/>
        <v>0</v>
      </c>
      <c r="EZ136">
        <f t="shared" si="218"/>
        <v>0</v>
      </c>
      <c r="FA136">
        <f t="shared" si="218"/>
        <v>0</v>
      </c>
      <c r="FB136">
        <f t="shared" si="218"/>
        <v>0</v>
      </c>
      <c r="FC136">
        <f t="shared" si="218"/>
        <v>0</v>
      </c>
      <c r="FD136">
        <f t="shared" si="218"/>
        <v>0</v>
      </c>
      <c r="FE136">
        <f t="shared" si="218"/>
        <v>0</v>
      </c>
      <c r="FF136">
        <f t="shared" si="218"/>
        <v>0</v>
      </c>
      <c r="FG136">
        <f t="shared" si="218"/>
        <v>0</v>
      </c>
      <c r="FH136">
        <f t="shared" si="218"/>
        <v>0</v>
      </c>
      <c r="FI136">
        <f t="shared" si="218"/>
        <v>0</v>
      </c>
      <c r="FJ136">
        <f t="shared" si="218"/>
        <v>0</v>
      </c>
      <c r="FK136">
        <f t="shared" si="218"/>
        <v>0</v>
      </c>
      <c r="FL136">
        <f t="shared" si="218"/>
        <v>0</v>
      </c>
      <c r="FM136">
        <f t="shared" si="218"/>
        <v>0</v>
      </c>
      <c r="FN136">
        <f t="shared" ref="FN136:GJ136" si="219">FN$120</f>
        <v>0</v>
      </c>
      <c r="FO136">
        <f t="shared" si="219"/>
        <v>0</v>
      </c>
      <c r="FP136">
        <f t="shared" si="219"/>
        <v>0</v>
      </c>
      <c r="FQ136">
        <f t="shared" si="219"/>
        <v>0</v>
      </c>
      <c r="FR136">
        <f t="shared" si="219"/>
        <v>0</v>
      </c>
      <c r="FS136">
        <f t="shared" si="219"/>
        <v>0</v>
      </c>
      <c r="FT136">
        <f t="shared" si="219"/>
        <v>0</v>
      </c>
      <c r="FU136">
        <f t="shared" si="219"/>
        <v>0</v>
      </c>
      <c r="FV136">
        <f t="shared" si="219"/>
        <v>0</v>
      </c>
      <c r="FW136">
        <f t="shared" si="219"/>
        <v>0</v>
      </c>
      <c r="FX136">
        <f t="shared" si="219"/>
        <v>0</v>
      </c>
      <c r="FY136">
        <f t="shared" si="219"/>
        <v>0</v>
      </c>
      <c r="FZ136">
        <f t="shared" si="219"/>
        <v>0</v>
      </c>
      <c r="GA136">
        <f t="shared" si="219"/>
        <v>0</v>
      </c>
      <c r="GB136">
        <f t="shared" si="219"/>
        <v>0</v>
      </c>
      <c r="GC136">
        <f t="shared" si="219"/>
        <v>0</v>
      </c>
      <c r="GD136">
        <f t="shared" si="219"/>
        <v>0</v>
      </c>
      <c r="GE136">
        <f t="shared" si="219"/>
        <v>0</v>
      </c>
      <c r="GF136">
        <f t="shared" si="219"/>
        <v>0</v>
      </c>
      <c r="GG136">
        <f t="shared" si="219"/>
        <v>0</v>
      </c>
      <c r="GH136">
        <f t="shared" si="219"/>
        <v>0</v>
      </c>
      <c r="GI136">
        <f t="shared" si="219"/>
        <v>0</v>
      </c>
      <c r="GJ136">
        <f t="shared" si="219"/>
        <v>0</v>
      </c>
    </row>
    <row r="137" spans="1:192" outlineLevel="2" x14ac:dyDescent="0.35">
      <c r="A137"/>
      <c r="B137" s="69"/>
      <c r="C137"/>
      <c r="D137"/>
      <c r="E137" t="str">
        <f>$E$132</f>
        <v>Interest during construction</v>
      </c>
      <c r="F137"/>
      <c r="G137" t="str">
        <f>$G$132</f>
        <v>$ 000s</v>
      </c>
      <c r="H137">
        <f>$H$132</f>
        <v>25649.409397602773</v>
      </c>
      <c r="I137"/>
      <c r="J137">
        <f t="shared" ref="J137:AO137" si="220">J$132</f>
        <v>0</v>
      </c>
      <c r="K137">
        <f t="shared" si="220"/>
        <v>0</v>
      </c>
      <c r="L137">
        <f t="shared" si="220"/>
        <v>0</v>
      </c>
      <c r="M137">
        <f t="shared" si="220"/>
        <v>0</v>
      </c>
      <c r="N137">
        <f t="shared" si="220"/>
        <v>0</v>
      </c>
      <c r="O137">
        <f t="shared" si="220"/>
        <v>0</v>
      </c>
      <c r="P137">
        <f t="shared" si="220"/>
        <v>19.524233038548626</v>
      </c>
      <c r="Q137">
        <f t="shared" si="220"/>
        <v>129.45302769317973</v>
      </c>
      <c r="R137">
        <f t="shared" si="220"/>
        <v>149.73893715258649</v>
      </c>
      <c r="S137">
        <f t="shared" si="220"/>
        <v>180.0420745503117</v>
      </c>
      <c r="T137">
        <f t="shared" si="220"/>
        <v>198.83236083033356</v>
      </c>
      <c r="U137">
        <f t="shared" si="220"/>
        <v>230.90860660767481</v>
      </c>
      <c r="V137">
        <f t="shared" si="220"/>
        <v>256.46823495830949</v>
      </c>
      <c r="W137">
        <f t="shared" si="220"/>
        <v>254.79910889314286</v>
      </c>
      <c r="X137">
        <f t="shared" si="220"/>
        <v>307.65963281636806</v>
      </c>
      <c r="Y137">
        <f t="shared" si="220"/>
        <v>322.67701191395975</v>
      </c>
      <c r="Z137">
        <f t="shared" si="220"/>
        <v>359.2261579731915</v>
      </c>
      <c r="AA137">
        <f t="shared" si="220"/>
        <v>372.71901555681922</v>
      </c>
      <c r="AB137">
        <f t="shared" si="220"/>
        <v>411.07552988140151</v>
      </c>
      <c r="AC137">
        <f t="shared" si="220"/>
        <v>437.13668728236695</v>
      </c>
      <c r="AD137">
        <f t="shared" si="220"/>
        <v>448.32618473587428</v>
      </c>
      <c r="AE137">
        <f t="shared" si="220"/>
        <v>489.41340503265587</v>
      </c>
      <c r="AF137">
        <f t="shared" si="220"/>
        <v>499.05738471769354</v>
      </c>
      <c r="AG137">
        <f t="shared" si="220"/>
        <v>541.59955519660207</v>
      </c>
      <c r="AH137">
        <f t="shared" si="220"/>
        <v>567.29377411720986</v>
      </c>
      <c r="AI137">
        <f t="shared" si="220"/>
        <v>554.42187411440034</v>
      </c>
      <c r="AJ137">
        <f t="shared" si="220"/>
        <v>617.56514039855176</v>
      </c>
      <c r="AK137">
        <f t="shared" si="220"/>
        <v>621.7125144170634</v>
      </c>
      <c r="AL137">
        <f t="shared" si="220"/>
        <v>666.7980741840563</v>
      </c>
      <c r="AM137">
        <f t="shared" si="220"/>
        <v>668.72430435432966</v>
      </c>
      <c r="AN137">
        <f t="shared" si="220"/>
        <v>714.7531704760288</v>
      </c>
      <c r="AO137">
        <f t="shared" si="220"/>
        <v>738.29126975600036</v>
      </c>
      <c r="AP137">
        <f t="shared" ref="AP137:BU137" si="221">AP$132</f>
        <v>736.83471211724941</v>
      </c>
      <c r="AQ137">
        <f t="shared" si="221"/>
        <v>784.08783388761401</v>
      </c>
      <c r="AR137">
        <f t="shared" si="221"/>
        <v>780.67368241885379</v>
      </c>
      <c r="AS137">
        <f t="shared" si="221"/>
        <v>828.73665224961542</v>
      </c>
      <c r="AT137">
        <f t="shared" si="221"/>
        <v>850.7207114108387</v>
      </c>
      <c r="AU137">
        <f t="shared" si="221"/>
        <v>793.51987696437868</v>
      </c>
      <c r="AV137">
        <f t="shared" si="221"/>
        <v>905.74753142450436</v>
      </c>
      <c r="AW137">
        <f t="shared" si="221"/>
        <v>903.4670615172746</v>
      </c>
      <c r="AX137">
        <f t="shared" si="221"/>
        <v>960.36654692379284</v>
      </c>
      <c r="AY137">
        <f t="shared" si="221"/>
        <v>955.33643708124191</v>
      </c>
      <c r="AZ137">
        <f t="shared" si="221"/>
        <v>1013.3358048907489</v>
      </c>
      <c r="BA137">
        <f t="shared" si="221"/>
        <v>1039.3565900929045</v>
      </c>
      <c r="BB137">
        <f t="shared" si="221"/>
        <v>1030.453882718105</v>
      </c>
      <c r="BC137">
        <f t="shared" si="221"/>
        <v>1089.8209254025887</v>
      </c>
      <c r="BD137">
        <f t="shared" si="221"/>
        <v>1078.9888479418926</v>
      </c>
      <c r="BE137">
        <f t="shared" si="221"/>
        <v>1139.7450299125012</v>
      </c>
      <c r="BF137">
        <f t="shared" si="221"/>
        <v>0</v>
      </c>
      <c r="BG137">
        <f t="shared" si="221"/>
        <v>0</v>
      </c>
      <c r="BH137">
        <f t="shared" si="221"/>
        <v>0</v>
      </c>
      <c r="BI137">
        <f t="shared" si="221"/>
        <v>0</v>
      </c>
      <c r="BJ137">
        <f t="shared" si="221"/>
        <v>0</v>
      </c>
      <c r="BK137">
        <f t="shared" si="221"/>
        <v>0</v>
      </c>
      <c r="BL137">
        <f t="shared" si="221"/>
        <v>0</v>
      </c>
      <c r="BM137">
        <f t="shared" si="221"/>
        <v>0</v>
      </c>
      <c r="BN137">
        <f t="shared" si="221"/>
        <v>0</v>
      </c>
      <c r="BO137">
        <f t="shared" si="221"/>
        <v>0</v>
      </c>
      <c r="BP137">
        <f t="shared" si="221"/>
        <v>0</v>
      </c>
      <c r="BQ137">
        <f t="shared" si="221"/>
        <v>0</v>
      </c>
      <c r="BR137">
        <f t="shared" si="221"/>
        <v>0</v>
      </c>
      <c r="BS137">
        <f t="shared" si="221"/>
        <v>0</v>
      </c>
      <c r="BT137">
        <f t="shared" si="221"/>
        <v>0</v>
      </c>
      <c r="BU137">
        <f t="shared" si="221"/>
        <v>0</v>
      </c>
      <c r="BV137">
        <f t="shared" ref="BV137:DA137" si="222">BV$132</f>
        <v>0</v>
      </c>
      <c r="BW137">
        <f t="shared" si="222"/>
        <v>0</v>
      </c>
      <c r="BX137">
        <f t="shared" si="222"/>
        <v>0</v>
      </c>
      <c r="BY137">
        <f t="shared" si="222"/>
        <v>0</v>
      </c>
      <c r="BZ137">
        <f t="shared" si="222"/>
        <v>0</v>
      </c>
      <c r="CA137">
        <f t="shared" si="222"/>
        <v>0</v>
      </c>
      <c r="CB137">
        <f t="shared" si="222"/>
        <v>0</v>
      </c>
      <c r="CC137">
        <f t="shared" si="222"/>
        <v>0</v>
      </c>
      <c r="CD137">
        <f t="shared" si="222"/>
        <v>0</v>
      </c>
      <c r="CE137">
        <f t="shared" si="222"/>
        <v>0</v>
      </c>
      <c r="CF137">
        <f t="shared" si="222"/>
        <v>0</v>
      </c>
      <c r="CG137">
        <f t="shared" si="222"/>
        <v>0</v>
      </c>
      <c r="CH137">
        <f t="shared" si="222"/>
        <v>0</v>
      </c>
      <c r="CI137">
        <f t="shared" si="222"/>
        <v>0</v>
      </c>
      <c r="CJ137">
        <f t="shared" si="222"/>
        <v>0</v>
      </c>
      <c r="CK137">
        <f t="shared" si="222"/>
        <v>0</v>
      </c>
      <c r="CL137">
        <f t="shared" si="222"/>
        <v>0</v>
      </c>
      <c r="CM137">
        <f t="shared" si="222"/>
        <v>0</v>
      </c>
      <c r="CN137">
        <f t="shared" si="222"/>
        <v>0</v>
      </c>
      <c r="CO137">
        <f t="shared" si="222"/>
        <v>0</v>
      </c>
      <c r="CP137">
        <f t="shared" si="222"/>
        <v>0</v>
      </c>
      <c r="CQ137">
        <f t="shared" si="222"/>
        <v>0</v>
      </c>
      <c r="CR137">
        <f t="shared" si="222"/>
        <v>0</v>
      </c>
      <c r="CS137">
        <f t="shared" si="222"/>
        <v>0</v>
      </c>
      <c r="CT137">
        <f t="shared" si="222"/>
        <v>0</v>
      </c>
      <c r="CU137">
        <f t="shared" si="222"/>
        <v>0</v>
      </c>
      <c r="CV137">
        <f t="shared" si="222"/>
        <v>0</v>
      </c>
      <c r="CW137">
        <f t="shared" si="222"/>
        <v>0</v>
      </c>
      <c r="CX137">
        <f t="shared" si="222"/>
        <v>0</v>
      </c>
      <c r="CY137">
        <f t="shared" si="222"/>
        <v>0</v>
      </c>
      <c r="CZ137">
        <f t="shared" si="222"/>
        <v>0</v>
      </c>
      <c r="DA137">
        <f t="shared" si="222"/>
        <v>0</v>
      </c>
      <c r="DB137">
        <f t="shared" ref="DB137:EG137" si="223">DB$132</f>
        <v>0</v>
      </c>
      <c r="DC137">
        <f t="shared" si="223"/>
        <v>0</v>
      </c>
      <c r="DD137">
        <f t="shared" si="223"/>
        <v>0</v>
      </c>
      <c r="DE137">
        <f t="shared" si="223"/>
        <v>0</v>
      </c>
      <c r="DF137">
        <f t="shared" si="223"/>
        <v>0</v>
      </c>
      <c r="DG137">
        <f t="shared" si="223"/>
        <v>0</v>
      </c>
      <c r="DH137">
        <f t="shared" si="223"/>
        <v>0</v>
      </c>
      <c r="DI137">
        <f t="shared" si="223"/>
        <v>0</v>
      </c>
      <c r="DJ137">
        <f t="shared" si="223"/>
        <v>0</v>
      </c>
      <c r="DK137">
        <f t="shared" si="223"/>
        <v>0</v>
      </c>
      <c r="DL137">
        <f t="shared" si="223"/>
        <v>0</v>
      </c>
      <c r="DM137">
        <f t="shared" si="223"/>
        <v>0</v>
      </c>
      <c r="DN137">
        <f t="shared" si="223"/>
        <v>0</v>
      </c>
      <c r="DO137">
        <f t="shared" si="223"/>
        <v>0</v>
      </c>
      <c r="DP137">
        <f t="shared" si="223"/>
        <v>0</v>
      </c>
      <c r="DQ137">
        <f t="shared" si="223"/>
        <v>0</v>
      </c>
      <c r="DR137">
        <f t="shared" si="223"/>
        <v>0</v>
      </c>
      <c r="DS137">
        <f t="shared" si="223"/>
        <v>0</v>
      </c>
      <c r="DT137">
        <f t="shared" si="223"/>
        <v>0</v>
      </c>
      <c r="DU137">
        <f t="shared" si="223"/>
        <v>0</v>
      </c>
      <c r="DV137">
        <f t="shared" si="223"/>
        <v>0</v>
      </c>
      <c r="DW137">
        <f t="shared" si="223"/>
        <v>0</v>
      </c>
      <c r="DX137">
        <f t="shared" si="223"/>
        <v>0</v>
      </c>
      <c r="DY137">
        <f t="shared" si="223"/>
        <v>0</v>
      </c>
      <c r="DZ137">
        <f t="shared" si="223"/>
        <v>0</v>
      </c>
      <c r="EA137">
        <f t="shared" si="223"/>
        <v>0</v>
      </c>
      <c r="EB137">
        <f t="shared" si="223"/>
        <v>0</v>
      </c>
      <c r="EC137">
        <f t="shared" si="223"/>
        <v>0</v>
      </c>
      <c r="ED137">
        <f t="shared" si="223"/>
        <v>0</v>
      </c>
      <c r="EE137">
        <f t="shared" si="223"/>
        <v>0</v>
      </c>
      <c r="EF137">
        <f t="shared" si="223"/>
        <v>0</v>
      </c>
      <c r="EG137">
        <f t="shared" si="223"/>
        <v>0</v>
      </c>
      <c r="EH137">
        <f t="shared" ref="EH137:FM137" si="224">EH$132</f>
        <v>0</v>
      </c>
      <c r="EI137">
        <f t="shared" si="224"/>
        <v>0</v>
      </c>
      <c r="EJ137">
        <f t="shared" si="224"/>
        <v>0</v>
      </c>
      <c r="EK137">
        <f t="shared" si="224"/>
        <v>0</v>
      </c>
      <c r="EL137">
        <f t="shared" si="224"/>
        <v>0</v>
      </c>
      <c r="EM137">
        <f t="shared" si="224"/>
        <v>0</v>
      </c>
      <c r="EN137">
        <f t="shared" si="224"/>
        <v>0</v>
      </c>
      <c r="EO137">
        <f t="shared" si="224"/>
        <v>0</v>
      </c>
      <c r="EP137">
        <f t="shared" si="224"/>
        <v>0</v>
      </c>
      <c r="EQ137">
        <f t="shared" si="224"/>
        <v>0</v>
      </c>
      <c r="ER137">
        <f t="shared" si="224"/>
        <v>0</v>
      </c>
      <c r="ES137">
        <f t="shared" si="224"/>
        <v>0</v>
      </c>
      <c r="ET137">
        <f t="shared" si="224"/>
        <v>0</v>
      </c>
      <c r="EU137">
        <f t="shared" si="224"/>
        <v>0</v>
      </c>
      <c r="EV137">
        <f t="shared" si="224"/>
        <v>0</v>
      </c>
      <c r="EW137">
        <f t="shared" si="224"/>
        <v>0</v>
      </c>
      <c r="EX137">
        <f t="shared" si="224"/>
        <v>0</v>
      </c>
      <c r="EY137">
        <f t="shared" si="224"/>
        <v>0</v>
      </c>
      <c r="EZ137">
        <f t="shared" si="224"/>
        <v>0</v>
      </c>
      <c r="FA137">
        <f t="shared" si="224"/>
        <v>0</v>
      </c>
      <c r="FB137">
        <f t="shared" si="224"/>
        <v>0</v>
      </c>
      <c r="FC137">
        <f t="shared" si="224"/>
        <v>0</v>
      </c>
      <c r="FD137">
        <f t="shared" si="224"/>
        <v>0</v>
      </c>
      <c r="FE137">
        <f t="shared" si="224"/>
        <v>0</v>
      </c>
      <c r="FF137">
        <f t="shared" si="224"/>
        <v>0</v>
      </c>
      <c r="FG137">
        <f t="shared" si="224"/>
        <v>0</v>
      </c>
      <c r="FH137">
        <f t="shared" si="224"/>
        <v>0</v>
      </c>
      <c r="FI137">
        <f t="shared" si="224"/>
        <v>0</v>
      </c>
      <c r="FJ137">
        <f t="shared" si="224"/>
        <v>0</v>
      </c>
      <c r="FK137">
        <f t="shared" si="224"/>
        <v>0</v>
      </c>
      <c r="FL137">
        <f t="shared" si="224"/>
        <v>0</v>
      </c>
      <c r="FM137">
        <f t="shared" si="224"/>
        <v>0</v>
      </c>
      <c r="FN137">
        <f t="shared" ref="FN137:GJ137" si="225">FN$132</f>
        <v>0</v>
      </c>
      <c r="FO137">
        <f t="shared" si="225"/>
        <v>0</v>
      </c>
      <c r="FP137">
        <f t="shared" si="225"/>
        <v>0</v>
      </c>
      <c r="FQ137">
        <f t="shared" si="225"/>
        <v>0</v>
      </c>
      <c r="FR137">
        <f t="shared" si="225"/>
        <v>0</v>
      </c>
      <c r="FS137">
        <f t="shared" si="225"/>
        <v>0</v>
      </c>
      <c r="FT137">
        <f t="shared" si="225"/>
        <v>0</v>
      </c>
      <c r="FU137">
        <f t="shared" si="225"/>
        <v>0</v>
      </c>
      <c r="FV137">
        <f t="shared" si="225"/>
        <v>0</v>
      </c>
      <c r="FW137">
        <f t="shared" si="225"/>
        <v>0</v>
      </c>
      <c r="FX137">
        <f t="shared" si="225"/>
        <v>0</v>
      </c>
      <c r="FY137">
        <f t="shared" si="225"/>
        <v>0</v>
      </c>
      <c r="FZ137">
        <f t="shared" si="225"/>
        <v>0</v>
      </c>
      <c r="GA137">
        <f t="shared" si="225"/>
        <v>0</v>
      </c>
      <c r="GB137">
        <f t="shared" si="225"/>
        <v>0</v>
      </c>
      <c r="GC137">
        <f t="shared" si="225"/>
        <v>0</v>
      </c>
      <c r="GD137">
        <f t="shared" si="225"/>
        <v>0</v>
      </c>
      <c r="GE137">
        <f t="shared" si="225"/>
        <v>0</v>
      </c>
      <c r="GF137">
        <f t="shared" si="225"/>
        <v>0</v>
      </c>
      <c r="GG137">
        <f t="shared" si="225"/>
        <v>0</v>
      </c>
      <c r="GH137">
        <f t="shared" si="225"/>
        <v>0</v>
      </c>
      <c r="GI137">
        <f t="shared" si="225"/>
        <v>0</v>
      </c>
      <c r="GJ137">
        <f t="shared" si="225"/>
        <v>0</v>
      </c>
    </row>
    <row r="138" spans="1:192" s="605" customFormat="1" outlineLevel="2" x14ac:dyDescent="0.35">
      <c r="B138" s="604"/>
      <c r="E138" s="609" t="s">
        <v>1382</v>
      </c>
      <c r="F138" s="609"/>
      <c r="G138" s="609" t="s">
        <v>101</v>
      </c>
      <c r="H138" s="609">
        <f>SUM(J138:GJ138)</f>
        <v>31430.966113810879</v>
      </c>
      <c r="I138" s="609"/>
      <c r="J138" s="609">
        <f t="shared" ref="J138:AO138" si="226">J135+J136+J137</f>
        <v>0</v>
      </c>
      <c r="K138" s="609">
        <f t="shared" si="226"/>
        <v>0</v>
      </c>
      <c r="L138" s="609">
        <f t="shared" si="226"/>
        <v>0</v>
      </c>
      <c r="M138" s="609">
        <f t="shared" si="226"/>
        <v>0</v>
      </c>
      <c r="N138" s="609">
        <f t="shared" si="226"/>
        <v>0</v>
      </c>
      <c r="O138" s="609">
        <f t="shared" si="226"/>
        <v>2600</v>
      </c>
      <c r="P138" s="609">
        <f t="shared" si="226"/>
        <v>211.63063216994195</v>
      </c>
      <c r="Q138" s="609">
        <f t="shared" si="226"/>
        <v>300.18438341950593</v>
      </c>
      <c r="R138" s="609">
        <f t="shared" si="226"/>
        <v>310.2063660395836</v>
      </c>
      <c r="S138" s="609">
        <f t="shared" si="226"/>
        <v>340.93667116552888</v>
      </c>
      <c r="T138" s="609">
        <f t="shared" si="226"/>
        <v>349.75384622443539</v>
      </c>
      <c r="U138" s="609">
        <f t="shared" si="226"/>
        <v>381.91248865618252</v>
      </c>
      <c r="V138" s="609">
        <f t="shared" si="226"/>
        <v>402.50218927197153</v>
      </c>
      <c r="W138" s="609">
        <f t="shared" si="226"/>
        <v>382.19928216392066</v>
      </c>
      <c r="X138" s="609">
        <f t="shared" si="226"/>
        <v>443.73970421318541</v>
      </c>
      <c r="Y138" s="609">
        <f t="shared" si="226"/>
        <v>449.51759293068983</v>
      </c>
      <c r="Z138" s="609">
        <f t="shared" si="226"/>
        <v>485.27940503395985</v>
      </c>
      <c r="AA138" s="609">
        <f t="shared" si="226"/>
        <v>489.82920697632659</v>
      </c>
      <c r="AB138" s="609">
        <f t="shared" si="226"/>
        <v>527.04695462668451</v>
      </c>
      <c r="AC138" s="609">
        <f t="shared" si="226"/>
        <v>548.04066475524007</v>
      </c>
      <c r="AD138" s="609">
        <f t="shared" si="226"/>
        <v>550.73498214834319</v>
      </c>
      <c r="AE138" s="609">
        <f t="shared" si="226"/>
        <v>590.15246516519505</v>
      </c>
      <c r="AF138" s="609">
        <f t="shared" si="226"/>
        <v>591.60178213369761</v>
      </c>
      <c r="AG138" s="609">
        <f t="shared" si="226"/>
        <v>632.1913083528184</v>
      </c>
      <c r="AH138" s="609">
        <f t="shared" si="226"/>
        <v>652.8894291499746</v>
      </c>
      <c r="AI138" s="609">
        <f t="shared" si="226"/>
        <v>629.88150970326694</v>
      </c>
      <c r="AJ138" s="609">
        <f t="shared" si="226"/>
        <v>693.38580754327779</v>
      </c>
      <c r="AK138" s="609">
        <f t="shared" si="226"/>
        <v>690.40730328041218</v>
      </c>
      <c r="AL138" s="609">
        <f t="shared" si="226"/>
        <v>733.04567087048986</v>
      </c>
      <c r="AM138" s="609">
        <f t="shared" si="226"/>
        <v>728.27791184098771</v>
      </c>
      <c r="AN138" s="609">
        <f t="shared" si="226"/>
        <v>771.67616510568985</v>
      </c>
      <c r="AO138" s="609">
        <f t="shared" si="226"/>
        <v>790.63741174788925</v>
      </c>
      <c r="AP138" s="609">
        <f t="shared" ref="AP138:BU138" si="227">AP135+AP136+AP137</f>
        <v>783.14462920556207</v>
      </c>
      <c r="AQ138" s="609">
        <f t="shared" si="227"/>
        <v>827.52908840946691</v>
      </c>
      <c r="AR138" s="609">
        <f t="shared" si="227"/>
        <v>818.45935528185441</v>
      </c>
      <c r="AS138" s="609">
        <f t="shared" si="227"/>
        <v>863.49619208996796</v>
      </c>
      <c r="AT138" s="609">
        <f t="shared" si="227"/>
        <v>881.2055730809534</v>
      </c>
      <c r="AU138" s="609">
        <f t="shared" si="227"/>
        <v>816.16878977686065</v>
      </c>
      <c r="AV138" s="609">
        <f t="shared" si="227"/>
        <v>925.53273364751738</v>
      </c>
      <c r="AW138" s="609">
        <f t="shared" si="227"/>
        <v>917.37624400002676</v>
      </c>
      <c r="AX138" s="609">
        <f t="shared" si="227"/>
        <v>969.53138502194429</v>
      </c>
      <c r="AY138" s="609">
        <f t="shared" si="227"/>
        <v>959.15990764877824</v>
      </c>
      <c r="AZ138" s="609">
        <f t="shared" si="227"/>
        <v>1013.3358048907489</v>
      </c>
      <c r="BA138" s="609">
        <f t="shared" si="227"/>
        <v>1039.3565900929045</v>
      </c>
      <c r="BB138" s="609">
        <f t="shared" si="227"/>
        <v>1030.453882718105</v>
      </c>
      <c r="BC138" s="609">
        <f t="shared" si="227"/>
        <v>1089.8209254025887</v>
      </c>
      <c r="BD138" s="609">
        <f t="shared" si="227"/>
        <v>1078.9888479418926</v>
      </c>
      <c r="BE138" s="609">
        <f t="shared" si="227"/>
        <v>1139.7450299125012</v>
      </c>
      <c r="BF138" s="609">
        <f t="shared" si="227"/>
        <v>0</v>
      </c>
      <c r="BG138" s="609">
        <f t="shared" si="227"/>
        <v>0</v>
      </c>
      <c r="BH138" s="609">
        <f t="shared" si="227"/>
        <v>0</v>
      </c>
      <c r="BI138" s="609">
        <f t="shared" si="227"/>
        <v>0</v>
      </c>
      <c r="BJ138" s="609">
        <f t="shared" si="227"/>
        <v>0</v>
      </c>
      <c r="BK138" s="609">
        <f t="shared" si="227"/>
        <v>0</v>
      </c>
      <c r="BL138" s="609">
        <f t="shared" si="227"/>
        <v>0</v>
      </c>
      <c r="BM138" s="609">
        <f t="shared" si="227"/>
        <v>0</v>
      </c>
      <c r="BN138" s="609">
        <f t="shared" si="227"/>
        <v>0</v>
      </c>
      <c r="BO138" s="609">
        <f t="shared" si="227"/>
        <v>0</v>
      </c>
      <c r="BP138" s="609">
        <f t="shared" si="227"/>
        <v>0</v>
      </c>
      <c r="BQ138" s="609">
        <f t="shared" si="227"/>
        <v>0</v>
      </c>
      <c r="BR138" s="609">
        <f t="shared" si="227"/>
        <v>0</v>
      </c>
      <c r="BS138" s="609">
        <f t="shared" si="227"/>
        <v>0</v>
      </c>
      <c r="BT138" s="609">
        <f t="shared" si="227"/>
        <v>0</v>
      </c>
      <c r="BU138" s="609">
        <f t="shared" si="227"/>
        <v>0</v>
      </c>
      <c r="BV138" s="609">
        <f t="shared" ref="BV138:DA138" si="228">BV135+BV136+BV137</f>
        <v>0</v>
      </c>
      <c r="BW138" s="609">
        <f t="shared" si="228"/>
        <v>0</v>
      </c>
      <c r="BX138" s="609">
        <f t="shared" si="228"/>
        <v>0</v>
      </c>
      <c r="BY138" s="609">
        <f t="shared" si="228"/>
        <v>0</v>
      </c>
      <c r="BZ138" s="609">
        <f t="shared" si="228"/>
        <v>0</v>
      </c>
      <c r="CA138" s="609">
        <f t="shared" si="228"/>
        <v>0</v>
      </c>
      <c r="CB138" s="609">
        <f t="shared" si="228"/>
        <v>0</v>
      </c>
      <c r="CC138" s="609">
        <f t="shared" si="228"/>
        <v>0</v>
      </c>
      <c r="CD138" s="609">
        <f t="shared" si="228"/>
        <v>0</v>
      </c>
      <c r="CE138" s="609">
        <f t="shared" si="228"/>
        <v>0</v>
      </c>
      <c r="CF138" s="609">
        <f t="shared" si="228"/>
        <v>0</v>
      </c>
      <c r="CG138" s="609">
        <f t="shared" si="228"/>
        <v>0</v>
      </c>
      <c r="CH138" s="609">
        <f t="shared" si="228"/>
        <v>0</v>
      </c>
      <c r="CI138" s="609">
        <f t="shared" si="228"/>
        <v>0</v>
      </c>
      <c r="CJ138" s="609">
        <f t="shared" si="228"/>
        <v>0</v>
      </c>
      <c r="CK138" s="609">
        <f t="shared" si="228"/>
        <v>0</v>
      </c>
      <c r="CL138" s="609">
        <f t="shared" si="228"/>
        <v>0</v>
      </c>
      <c r="CM138" s="609">
        <f t="shared" si="228"/>
        <v>0</v>
      </c>
      <c r="CN138" s="609">
        <f t="shared" si="228"/>
        <v>0</v>
      </c>
      <c r="CO138" s="609">
        <f t="shared" si="228"/>
        <v>0</v>
      </c>
      <c r="CP138" s="609">
        <f t="shared" si="228"/>
        <v>0</v>
      </c>
      <c r="CQ138" s="609">
        <f t="shared" si="228"/>
        <v>0</v>
      </c>
      <c r="CR138" s="609">
        <f t="shared" si="228"/>
        <v>0</v>
      </c>
      <c r="CS138" s="609">
        <f t="shared" si="228"/>
        <v>0</v>
      </c>
      <c r="CT138" s="609">
        <f t="shared" si="228"/>
        <v>0</v>
      </c>
      <c r="CU138" s="609">
        <f t="shared" si="228"/>
        <v>0</v>
      </c>
      <c r="CV138" s="609">
        <f t="shared" si="228"/>
        <v>0</v>
      </c>
      <c r="CW138" s="609">
        <f t="shared" si="228"/>
        <v>0</v>
      </c>
      <c r="CX138" s="609">
        <f t="shared" si="228"/>
        <v>0</v>
      </c>
      <c r="CY138" s="609">
        <f t="shared" si="228"/>
        <v>0</v>
      </c>
      <c r="CZ138" s="609">
        <f t="shared" si="228"/>
        <v>0</v>
      </c>
      <c r="DA138" s="609">
        <f t="shared" si="228"/>
        <v>0</v>
      </c>
      <c r="DB138" s="609">
        <f t="shared" ref="DB138:EG138" si="229">DB135+DB136+DB137</f>
        <v>0</v>
      </c>
      <c r="DC138" s="609">
        <f t="shared" si="229"/>
        <v>0</v>
      </c>
      <c r="DD138" s="609">
        <f t="shared" si="229"/>
        <v>0</v>
      </c>
      <c r="DE138" s="609">
        <f t="shared" si="229"/>
        <v>0</v>
      </c>
      <c r="DF138" s="609">
        <f t="shared" si="229"/>
        <v>0</v>
      </c>
      <c r="DG138" s="609">
        <f t="shared" si="229"/>
        <v>0</v>
      </c>
      <c r="DH138" s="609">
        <f t="shared" si="229"/>
        <v>0</v>
      </c>
      <c r="DI138" s="609">
        <f t="shared" si="229"/>
        <v>0</v>
      </c>
      <c r="DJ138" s="609">
        <f t="shared" si="229"/>
        <v>0</v>
      </c>
      <c r="DK138" s="609">
        <f t="shared" si="229"/>
        <v>0</v>
      </c>
      <c r="DL138" s="609">
        <f t="shared" si="229"/>
        <v>0</v>
      </c>
      <c r="DM138" s="609">
        <f t="shared" si="229"/>
        <v>0</v>
      </c>
      <c r="DN138" s="609">
        <f t="shared" si="229"/>
        <v>0</v>
      </c>
      <c r="DO138" s="609">
        <f t="shared" si="229"/>
        <v>0</v>
      </c>
      <c r="DP138" s="609">
        <f t="shared" si="229"/>
        <v>0</v>
      </c>
      <c r="DQ138" s="609">
        <f t="shared" si="229"/>
        <v>0</v>
      </c>
      <c r="DR138" s="609">
        <f t="shared" si="229"/>
        <v>0</v>
      </c>
      <c r="DS138" s="609">
        <f t="shared" si="229"/>
        <v>0</v>
      </c>
      <c r="DT138" s="609">
        <f t="shared" si="229"/>
        <v>0</v>
      </c>
      <c r="DU138" s="609">
        <f t="shared" si="229"/>
        <v>0</v>
      </c>
      <c r="DV138" s="609">
        <f t="shared" si="229"/>
        <v>0</v>
      </c>
      <c r="DW138" s="609">
        <f t="shared" si="229"/>
        <v>0</v>
      </c>
      <c r="DX138" s="609">
        <f t="shared" si="229"/>
        <v>0</v>
      </c>
      <c r="DY138" s="609">
        <f t="shared" si="229"/>
        <v>0</v>
      </c>
      <c r="DZ138" s="609">
        <f t="shared" si="229"/>
        <v>0</v>
      </c>
      <c r="EA138" s="609">
        <f t="shared" si="229"/>
        <v>0</v>
      </c>
      <c r="EB138" s="609">
        <f t="shared" si="229"/>
        <v>0</v>
      </c>
      <c r="EC138" s="609">
        <f t="shared" si="229"/>
        <v>0</v>
      </c>
      <c r="ED138" s="609">
        <f t="shared" si="229"/>
        <v>0</v>
      </c>
      <c r="EE138" s="609">
        <f t="shared" si="229"/>
        <v>0</v>
      </c>
      <c r="EF138" s="609">
        <f t="shared" si="229"/>
        <v>0</v>
      </c>
      <c r="EG138" s="609">
        <f t="shared" si="229"/>
        <v>0</v>
      </c>
      <c r="EH138" s="609">
        <f t="shared" ref="EH138:FM138" si="230">EH135+EH136+EH137</f>
        <v>0</v>
      </c>
      <c r="EI138" s="609">
        <f t="shared" si="230"/>
        <v>0</v>
      </c>
      <c r="EJ138" s="609">
        <f t="shared" si="230"/>
        <v>0</v>
      </c>
      <c r="EK138" s="609">
        <f t="shared" si="230"/>
        <v>0</v>
      </c>
      <c r="EL138" s="609">
        <f t="shared" si="230"/>
        <v>0</v>
      </c>
      <c r="EM138" s="609">
        <f t="shared" si="230"/>
        <v>0</v>
      </c>
      <c r="EN138" s="609">
        <f t="shared" si="230"/>
        <v>0</v>
      </c>
      <c r="EO138" s="609">
        <f t="shared" si="230"/>
        <v>0</v>
      </c>
      <c r="EP138" s="609">
        <f t="shared" si="230"/>
        <v>0</v>
      </c>
      <c r="EQ138" s="609">
        <f t="shared" si="230"/>
        <v>0</v>
      </c>
      <c r="ER138" s="609">
        <f t="shared" si="230"/>
        <v>0</v>
      </c>
      <c r="ES138" s="609">
        <f t="shared" si="230"/>
        <v>0</v>
      </c>
      <c r="ET138" s="609">
        <f t="shared" si="230"/>
        <v>0</v>
      </c>
      <c r="EU138" s="609">
        <f t="shared" si="230"/>
        <v>0</v>
      </c>
      <c r="EV138" s="609">
        <f t="shared" si="230"/>
        <v>0</v>
      </c>
      <c r="EW138" s="609">
        <f t="shared" si="230"/>
        <v>0</v>
      </c>
      <c r="EX138" s="609">
        <f t="shared" si="230"/>
        <v>0</v>
      </c>
      <c r="EY138" s="609">
        <f t="shared" si="230"/>
        <v>0</v>
      </c>
      <c r="EZ138" s="609">
        <f t="shared" si="230"/>
        <v>0</v>
      </c>
      <c r="FA138" s="609">
        <f t="shared" si="230"/>
        <v>0</v>
      </c>
      <c r="FB138" s="609">
        <f t="shared" si="230"/>
        <v>0</v>
      </c>
      <c r="FC138" s="609">
        <f t="shared" si="230"/>
        <v>0</v>
      </c>
      <c r="FD138" s="609">
        <f t="shared" si="230"/>
        <v>0</v>
      </c>
      <c r="FE138" s="609">
        <f t="shared" si="230"/>
        <v>0</v>
      </c>
      <c r="FF138" s="609">
        <f t="shared" si="230"/>
        <v>0</v>
      </c>
      <c r="FG138" s="609">
        <f t="shared" si="230"/>
        <v>0</v>
      </c>
      <c r="FH138" s="609">
        <f t="shared" si="230"/>
        <v>0</v>
      </c>
      <c r="FI138" s="609">
        <f t="shared" si="230"/>
        <v>0</v>
      </c>
      <c r="FJ138" s="609">
        <f t="shared" si="230"/>
        <v>0</v>
      </c>
      <c r="FK138" s="609">
        <f t="shared" si="230"/>
        <v>0</v>
      </c>
      <c r="FL138" s="609">
        <f t="shared" si="230"/>
        <v>0</v>
      </c>
      <c r="FM138" s="609">
        <f t="shared" si="230"/>
        <v>0</v>
      </c>
      <c r="FN138" s="609">
        <f t="shared" ref="FN138:GS138" si="231">FN135+FN136+FN137</f>
        <v>0</v>
      </c>
      <c r="FO138" s="609">
        <f t="shared" si="231"/>
        <v>0</v>
      </c>
      <c r="FP138" s="609">
        <f t="shared" si="231"/>
        <v>0</v>
      </c>
      <c r="FQ138" s="609">
        <f t="shared" si="231"/>
        <v>0</v>
      </c>
      <c r="FR138" s="609">
        <f t="shared" si="231"/>
        <v>0</v>
      </c>
      <c r="FS138" s="609">
        <f t="shared" si="231"/>
        <v>0</v>
      </c>
      <c r="FT138" s="609">
        <f t="shared" si="231"/>
        <v>0</v>
      </c>
      <c r="FU138" s="609">
        <f t="shared" si="231"/>
        <v>0</v>
      </c>
      <c r="FV138" s="609">
        <f t="shared" si="231"/>
        <v>0</v>
      </c>
      <c r="FW138" s="609">
        <f t="shared" si="231"/>
        <v>0</v>
      </c>
      <c r="FX138" s="609">
        <f t="shared" si="231"/>
        <v>0</v>
      </c>
      <c r="FY138" s="609">
        <f t="shared" si="231"/>
        <v>0</v>
      </c>
      <c r="FZ138" s="609">
        <f t="shared" si="231"/>
        <v>0</v>
      </c>
      <c r="GA138" s="609">
        <f t="shared" si="231"/>
        <v>0</v>
      </c>
      <c r="GB138" s="609">
        <f t="shared" si="231"/>
        <v>0</v>
      </c>
      <c r="GC138" s="609">
        <f t="shared" si="231"/>
        <v>0</v>
      </c>
      <c r="GD138" s="609">
        <f t="shared" si="231"/>
        <v>0</v>
      </c>
      <c r="GE138" s="609">
        <f t="shared" si="231"/>
        <v>0</v>
      </c>
      <c r="GF138" s="609">
        <f t="shared" si="231"/>
        <v>0</v>
      </c>
      <c r="GG138" s="609">
        <f t="shared" si="231"/>
        <v>0</v>
      </c>
      <c r="GH138" s="609">
        <f t="shared" si="231"/>
        <v>0</v>
      </c>
      <c r="GI138" s="609">
        <f t="shared" si="231"/>
        <v>0</v>
      </c>
      <c r="GJ138" s="609">
        <f t="shared" si="231"/>
        <v>0</v>
      </c>
    </row>
    <row r="139" spans="1:192" s="605" customFormat="1" outlineLevel="2" x14ac:dyDescent="0.35">
      <c r="B139" s="604"/>
      <c r="E139" s="609" t="s">
        <v>1308</v>
      </c>
      <c r="F139" s="609"/>
      <c r="G139" s="609" t="s">
        <v>101</v>
      </c>
      <c r="H139" s="609">
        <f>SUM(J139:GJ139)</f>
        <v>-31430.966113810879</v>
      </c>
      <c r="I139" s="609"/>
      <c r="J139" s="609">
        <f t="shared" ref="J139:AO139" si="232">-1*J138</f>
        <v>0</v>
      </c>
      <c r="K139" s="609">
        <f t="shared" si="232"/>
        <v>0</v>
      </c>
      <c r="L139" s="609">
        <f t="shared" si="232"/>
        <v>0</v>
      </c>
      <c r="M139" s="609">
        <f t="shared" si="232"/>
        <v>0</v>
      </c>
      <c r="N139" s="609">
        <f t="shared" si="232"/>
        <v>0</v>
      </c>
      <c r="O139" s="609">
        <f t="shared" si="232"/>
        <v>-2600</v>
      </c>
      <c r="P139" s="609">
        <f t="shared" si="232"/>
        <v>-211.63063216994195</v>
      </c>
      <c r="Q139" s="609">
        <f t="shared" si="232"/>
        <v>-300.18438341950593</v>
      </c>
      <c r="R139" s="609">
        <f t="shared" si="232"/>
        <v>-310.2063660395836</v>
      </c>
      <c r="S139" s="609">
        <f t="shared" si="232"/>
        <v>-340.93667116552888</v>
      </c>
      <c r="T139" s="609">
        <f t="shared" si="232"/>
        <v>-349.75384622443539</v>
      </c>
      <c r="U139" s="609">
        <f t="shared" si="232"/>
        <v>-381.91248865618252</v>
      </c>
      <c r="V139" s="609">
        <f t="shared" si="232"/>
        <v>-402.50218927197153</v>
      </c>
      <c r="W139" s="609">
        <f t="shared" si="232"/>
        <v>-382.19928216392066</v>
      </c>
      <c r="X139" s="609">
        <f t="shared" si="232"/>
        <v>-443.73970421318541</v>
      </c>
      <c r="Y139" s="609">
        <f t="shared" si="232"/>
        <v>-449.51759293068983</v>
      </c>
      <c r="Z139" s="609">
        <f t="shared" si="232"/>
        <v>-485.27940503395985</v>
      </c>
      <c r="AA139" s="609">
        <f t="shared" si="232"/>
        <v>-489.82920697632659</v>
      </c>
      <c r="AB139" s="609">
        <f t="shared" si="232"/>
        <v>-527.04695462668451</v>
      </c>
      <c r="AC139" s="609">
        <f t="shared" si="232"/>
        <v>-548.04066475524007</v>
      </c>
      <c r="AD139" s="609">
        <f t="shared" si="232"/>
        <v>-550.73498214834319</v>
      </c>
      <c r="AE139" s="609">
        <f t="shared" si="232"/>
        <v>-590.15246516519505</v>
      </c>
      <c r="AF139" s="609">
        <f t="shared" si="232"/>
        <v>-591.60178213369761</v>
      </c>
      <c r="AG139" s="609">
        <f t="shared" si="232"/>
        <v>-632.1913083528184</v>
      </c>
      <c r="AH139" s="609">
        <f t="shared" si="232"/>
        <v>-652.8894291499746</v>
      </c>
      <c r="AI139" s="609">
        <f t="shared" si="232"/>
        <v>-629.88150970326694</v>
      </c>
      <c r="AJ139" s="609">
        <f t="shared" si="232"/>
        <v>-693.38580754327779</v>
      </c>
      <c r="AK139" s="609">
        <f t="shared" si="232"/>
        <v>-690.40730328041218</v>
      </c>
      <c r="AL139" s="609">
        <f t="shared" si="232"/>
        <v>-733.04567087048986</v>
      </c>
      <c r="AM139" s="609">
        <f t="shared" si="232"/>
        <v>-728.27791184098771</v>
      </c>
      <c r="AN139" s="609">
        <f t="shared" si="232"/>
        <v>-771.67616510568985</v>
      </c>
      <c r="AO139" s="609">
        <f t="shared" si="232"/>
        <v>-790.63741174788925</v>
      </c>
      <c r="AP139" s="609">
        <f t="shared" ref="AP139:BU139" si="233">-1*AP138</f>
        <v>-783.14462920556207</v>
      </c>
      <c r="AQ139" s="609">
        <f t="shared" si="233"/>
        <v>-827.52908840946691</v>
      </c>
      <c r="AR139" s="609">
        <f t="shared" si="233"/>
        <v>-818.45935528185441</v>
      </c>
      <c r="AS139" s="609">
        <f t="shared" si="233"/>
        <v>-863.49619208996796</v>
      </c>
      <c r="AT139" s="609">
        <f t="shared" si="233"/>
        <v>-881.2055730809534</v>
      </c>
      <c r="AU139" s="609">
        <f t="shared" si="233"/>
        <v>-816.16878977686065</v>
      </c>
      <c r="AV139" s="609">
        <f t="shared" si="233"/>
        <v>-925.53273364751738</v>
      </c>
      <c r="AW139" s="609">
        <f t="shared" si="233"/>
        <v>-917.37624400002676</v>
      </c>
      <c r="AX139" s="609">
        <f t="shared" si="233"/>
        <v>-969.53138502194429</v>
      </c>
      <c r="AY139" s="609">
        <f t="shared" si="233"/>
        <v>-959.15990764877824</v>
      </c>
      <c r="AZ139" s="609">
        <f t="shared" si="233"/>
        <v>-1013.3358048907489</v>
      </c>
      <c r="BA139" s="609">
        <f t="shared" si="233"/>
        <v>-1039.3565900929045</v>
      </c>
      <c r="BB139" s="609">
        <f t="shared" si="233"/>
        <v>-1030.453882718105</v>
      </c>
      <c r="BC139" s="609">
        <f t="shared" si="233"/>
        <v>-1089.8209254025887</v>
      </c>
      <c r="BD139" s="609">
        <f t="shared" si="233"/>
        <v>-1078.9888479418926</v>
      </c>
      <c r="BE139" s="609">
        <f t="shared" si="233"/>
        <v>-1139.7450299125012</v>
      </c>
      <c r="BF139" s="609">
        <f t="shared" si="233"/>
        <v>0</v>
      </c>
      <c r="BG139" s="609">
        <f t="shared" si="233"/>
        <v>0</v>
      </c>
      <c r="BH139" s="609">
        <f t="shared" si="233"/>
        <v>0</v>
      </c>
      <c r="BI139" s="609">
        <f t="shared" si="233"/>
        <v>0</v>
      </c>
      <c r="BJ139" s="609">
        <f t="shared" si="233"/>
        <v>0</v>
      </c>
      <c r="BK139" s="609">
        <f t="shared" si="233"/>
        <v>0</v>
      </c>
      <c r="BL139" s="609">
        <f t="shared" si="233"/>
        <v>0</v>
      </c>
      <c r="BM139" s="609">
        <f t="shared" si="233"/>
        <v>0</v>
      </c>
      <c r="BN139" s="609">
        <f t="shared" si="233"/>
        <v>0</v>
      </c>
      <c r="BO139" s="609">
        <f t="shared" si="233"/>
        <v>0</v>
      </c>
      <c r="BP139" s="609">
        <f t="shared" si="233"/>
        <v>0</v>
      </c>
      <c r="BQ139" s="609">
        <f t="shared" si="233"/>
        <v>0</v>
      </c>
      <c r="BR139" s="609">
        <f t="shared" si="233"/>
        <v>0</v>
      </c>
      <c r="BS139" s="609">
        <f t="shared" si="233"/>
        <v>0</v>
      </c>
      <c r="BT139" s="609">
        <f t="shared" si="233"/>
        <v>0</v>
      </c>
      <c r="BU139" s="609">
        <f t="shared" si="233"/>
        <v>0</v>
      </c>
      <c r="BV139" s="609">
        <f t="shared" ref="BV139:DA139" si="234">-1*BV138</f>
        <v>0</v>
      </c>
      <c r="BW139" s="609">
        <f t="shared" si="234"/>
        <v>0</v>
      </c>
      <c r="BX139" s="609">
        <f t="shared" si="234"/>
        <v>0</v>
      </c>
      <c r="BY139" s="609">
        <f t="shared" si="234"/>
        <v>0</v>
      </c>
      <c r="BZ139" s="609">
        <f t="shared" si="234"/>
        <v>0</v>
      </c>
      <c r="CA139" s="609">
        <f t="shared" si="234"/>
        <v>0</v>
      </c>
      <c r="CB139" s="609">
        <f t="shared" si="234"/>
        <v>0</v>
      </c>
      <c r="CC139" s="609">
        <f t="shared" si="234"/>
        <v>0</v>
      </c>
      <c r="CD139" s="609">
        <f t="shared" si="234"/>
        <v>0</v>
      </c>
      <c r="CE139" s="609">
        <f t="shared" si="234"/>
        <v>0</v>
      </c>
      <c r="CF139" s="609">
        <f t="shared" si="234"/>
        <v>0</v>
      </c>
      <c r="CG139" s="609">
        <f t="shared" si="234"/>
        <v>0</v>
      </c>
      <c r="CH139" s="609">
        <f t="shared" si="234"/>
        <v>0</v>
      </c>
      <c r="CI139" s="609">
        <f t="shared" si="234"/>
        <v>0</v>
      </c>
      <c r="CJ139" s="609">
        <f t="shared" si="234"/>
        <v>0</v>
      </c>
      <c r="CK139" s="609">
        <f t="shared" si="234"/>
        <v>0</v>
      </c>
      <c r="CL139" s="609">
        <f t="shared" si="234"/>
        <v>0</v>
      </c>
      <c r="CM139" s="609">
        <f t="shared" si="234"/>
        <v>0</v>
      </c>
      <c r="CN139" s="609">
        <f t="shared" si="234"/>
        <v>0</v>
      </c>
      <c r="CO139" s="609">
        <f t="shared" si="234"/>
        <v>0</v>
      </c>
      <c r="CP139" s="609">
        <f t="shared" si="234"/>
        <v>0</v>
      </c>
      <c r="CQ139" s="609">
        <f t="shared" si="234"/>
        <v>0</v>
      </c>
      <c r="CR139" s="609">
        <f t="shared" si="234"/>
        <v>0</v>
      </c>
      <c r="CS139" s="609">
        <f t="shared" si="234"/>
        <v>0</v>
      </c>
      <c r="CT139" s="609">
        <f t="shared" si="234"/>
        <v>0</v>
      </c>
      <c r="CU139" s="609">
        <f t="shared" si="234"/>
        <v>0</v>
      </c>
      <c r="CV139" s="609">
        <f t="shared" si="234"/>
        <v>0</v>
      </c>
      <c r="CW139" s="609">
        <f t="shared" si="234"/>
        <v>0</v>
      </c>
      <c r="CX139" s="609">
        <f t="shared" si="234"/>
        <v>0</v>
      </c>
      <c r="CY139" s="609">
        <f t="shared" si="234"/>
        <v>0</v>
      </c>
      <c r="CZ139" s="609">
        <f t="shared" si="234"/>
        <v>0</v>
      </c>
      <c r="DA139" s="609">
        <f t="shared" si="234"/>
        <v>0</v>
      </c>
      <c r="DB139" s="609">
        <f t="shared" ref="DB139:EG139" si="235">-1*DB138</f>
        <v>0</v>
      </c>
      <c r="DC139" s="609">
        <f t="shared" si="235"/>
        <v>0</v>
      </c>
      <c r="DD139" s="609">
        <f t="shared" si="235"/>
        <v>0</v>
      </c>
      <c r="DE139" s="609">
        <f t="shared" si="235"/>
        <v>0</v>
      </c>
      <c r="DF139" s="609">
        <f t="shared" si="235"/>
        <v>0</v>
      </c>
      <c r="DG139" s="609">
        <f t="shared" si="235"/>
        <v>0</v>
      </c>
      <c r="DH139" s="609">
        <f t="shared" si="235"/>
        <v>0</v>
      </c>
      <c r="DI139" s="609">
        <f t="shared" si="235"/>
        <v>0</v>
      </c>
      <c r="DJ139" s="609">
        <f t="shared" si="235"/>
        <v>0</v>
      </c>
      <c r="DK139" s="609">
        <f t="shared" si="235"/>
        <v>0</v>
      </c>
      <c r="DL139" s="609">
        <f t="shared" si="235"/>
        <v>0</v>
      </c>
      <c r="DM139" s="609">
        <f t="shared" si="235"/>
        <v>0</v>
      </c>
      <c r="DN139" s="609">
        <f t="shared" si="235"/>
        <v>0</v>
      </c>
      <c r="DO139" s="609">
        <f t="shared" si="235"/>
        <v>0</v>
      </c>
      <c r="DP139" s="609">
        <f t="shared" si="235"/>
        <v>0</v>
      </c>
      <c r="DQ139" s="609">
        <f t="shared" si="235"/>
        <v>0</v>
      </c>
      <c r="DR139" s="609">
        <f t="shared" si="235"/>
        <v>0</v>
      </c>
      <c r="DS139" s="609">
        <f t="shared" si="235"/>
        <v>0</v>
      </c>
      <c r="DT139" s="609">
        <f t="shared" si="235"/>
        <v>0</v>
      </c>
      <c r="DU139" s="609">
        <f t="shared" si="235"/>
        <v>0</v>
      </c>
      <c r="DV139" s="609">
        <f t="shared" si="235"/>
        <v>0</v>
      </c>
      <c r="DW139" s="609">
        <f t="shared" si="235"/>
        <v>0</v>
      </c>
      <c r="DX139" s="609">
        <f t="shared" si="235"/>
        <v>0</v>
      </c>
      <c r="DY139" s="609">
        <f t="shared" si="235"/>
        <v>0</v>
      </c>
      <c r="DZ139" s="609">
        <f t="shared" si="235"/>
        <v>0</v>
      </c>
      <c r="EA139" s="609">
        <f t="shared" si="235"/>
        <v>0</v>
      </c>
      <c r="EB139" s="609">
        <f t="shared" si="235"/>
        <v>0</v>
      </c>
      <c r="EC139" s="609">
        <f t="shared" si="235"/>
        <v>0</v>
      </c>
      <c r="ED139" s="609">
        <f t="shared" si="235"/>
        <v>0</v>
      </c>
      <c r="EE139" s="609">
        <f t="shared" si="235"/>
        <v>0</v>
      </c>
      <c r="EF139" s="609">
        <f t="shared" si="235"/>
        <v>0</v>
      </c>
      <c r="EG139" s="609">
        <f t="shared" si="235"/>
        <v>0</v>
      </c>
      <c r="EH139" s="609">
        <f t="shared" ref="EH139:FM139" si="236">-1*EH138</f>
        <v>0</v>
      </c>
      <c r="EI139" s="609">
        <f t="shared" si="236"/>
        <v>0</v>
      </c>
      <c r="EJ139" s="609">
        <f t="shared" si="236"/>
        <v>0</v>
      </c>
      <c r="EK139" s="609">
        <f t="shared" si="236"/>
        <v>0</v>
      </c>
      <c r="EL139" s="609">
        <f t="shared" si="236"/>
        <v>0</v>
      </c>
      <c r="EM139" s="609">
        <f t="shared" si="236"/>
        <v>0</v>
      </c>
      <c r="EN139" s="609">
        <f t="shared" si="236"/>
        <v>0</v>
      </c>
      <c r="EO139" s="609">
        <f t="shared" si="236"/>
        <v>0</v>
      </c>
      <c r="EP139" s="609">
        <f t="shared" si="236"/>
        <v>0</v>
      </c>
      <c r="EQ139" s="609">
        <f t="shared" si="236"/>
        <v>0</v>
      </c>
      <c r="ER139" s="609">
        <f t="shared" si="236"/>
        <v>0</v>
      </c>
      <c r="ES139" s="609">
        <f t="shared" si="236"/>
        <v>0</v>
      </c>
      <c r="ET139" s="609">
        <f t="shared" si="236"/>
        <v>0</v>
      </c>
      <c r="EU139" s="609">
        <f t="shared" si="236"/>
        <v>0</v>
      </c>
      <c r="EV139" s="609">
        <f t="shared" si="236"/>
        <v>0</v>
      </c>
      <c r="EW139" s="609">
        <f t="shared" si="236"/>
        <v>0</v>
      </c>
      <c r="EX139" s="609">
        <f t="shared" si="236"/>
        <v>0</v>
      </c>
      <c r="EY139" s="609">
        <f t="shared" si="236"/>
        <v>0</v>
      </c>
      <c r="EZ139" s="609">
        <f t="shared" si="236"/>
        <v>0</v>
      </c>
      <c r="FA139" s="609">
        <f t="shared" si="236"/>
        <v>0</v>
      </c>
      <c r="FB139" s="609">
        <f t="shared" si="236"/>
        <v>0</v>
      </c>
      <c r="FC139" s="609">
        <f t="shared" si="236"/>
        <v>0</v>
      </c>
      <c r="FD139" s="609">
        <f t="shared" si="236"/>
        <v>0</v>
      </c>
      <c r="FE139" s="609">
        <f t="shared" si="236"/>
        <v>0</v>
      </c>
      <c r="FF139" s="609">
        <f t="shared" si="236"/>
        <v>0</v>
      </c>
      <c r="FG139" s="609">
        <f t="shared" si="236"/>
        <v>0</v>
      </c>
      <c r="FH139" s="609">
        <f t="shared" si="236"/>
        <v>0</v>
      </c>
      <c r="FI139" s="609">
        <f t="shared" si="236"/>
        <v>0</v>
      </c>
      <c r="FJ139" s="609">
        <f t="shared" si="236"/>
        <v>0</v>
      </c>
      <c r="FK139" s="609">
        <f t="shared" si="236"/>
        <v>0</v>
      </c>
      <c r="FL139" s="609">
        <f t="shared" si="236"/>
        <v>0</v>
      </c>
      <c r="FM139" s="609">
        <f t="shared" si="236"/>
        <v>0</v>
      </c>
      <c r="FN139" s="609">
        <f t="shared" ref="FN139:GS139" si="237">-1*FN138</f>
        <v>0</v>
      </c>
      <c r="FO139" s="609">
        <f t="shared" si="237"/>
        <v>0</v>
      </c>
      <c r="FP139" s="609">
        <f t="shared" si="237"/>
        <v>0</v>
      </c>
      <c r="FQ139" s="609">
        <f t="shared" si="237"/>
        <v>0</v>
      </c>
      <c r="FR139" s="609">
        <f t="shared" si="237"/>
        <v>0</v>
      </c>
      <c r="FS139" s="609">
        <f t="shared" si="237"/>
        <v>0</v>
      </c>
      <c r="FT139" s="609">
        <f t="shared" si="237"/>
        <v>0</v>
      </c>
      <c r="FU139" s="609">
        <f t="shared" si="237"/>
        <v>0</v>
      </c>
      <c r="FV139" s="609">
        <f t="shared" si="237"/>
        <v>0</v>
      </c>
      <c r="FW139" s="609">
        <f t="shared" si="237"/>
        <v>0</v>
      </c>
      <c r="FX139" s="609">
        <f t="shared" si="237"/>
        <v>0</v>
      </c>
      <c r="FY139" s="609">
        <f t="shared" si="237"/>
        <v>0</v>
      </c>
      <c r="FZ139" s="609">
        <f t="shared" si="237"/>
        <v>0</v>
      </c>
      <c r="GA139" s="609">
        <f t="shared" si="237"/>
        <v>0</v>
      </c>
      <c r="GB139" s="609">
        <f t="shared" si="237"/>
        <v>0</v>
      </c>
      <c r="GC139" s="609">
        <f t="shared" si="237"/>
        <v>0</v>
      </c>
      <c r="GD139" s="609">
        <f t="shared" si="237"/>
        <v>0</v>
      </c>
      <c r="GE139" s="609">
        <f t="shared" si="237"/>
        <v>0</v>
      </c>
      <c r="GF139" s="609">
        <f t="shared" si="237"/>
        <v>0</v>
      </c>
      <c r="GG139" s="609">
        <f t="shared" si="237"/>
        <v>0</v>
      </c>
      <c r="GH139" s="609">
        <f t="shared" si="237"/>
        <v>0</v>
      </c>
      <c r="GI139" s="609">
        <f t="shared" si="237"/>
        <v>0</v>
      </c>
      <c r="GJ139" s="609">
        <f t="shared" si="237"/>
        <v>0</v>
      </c>
    </row>
    <row r="140" spans="1:192" ht="12.75" outlineLevel="2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</row>
    <row r="141" spans="1:192" ht="12.75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</row>
    <row r="142" spans="1:192" x14ac:dyDescent="0.35">
      <c r="A142" s="69" t="s">
        <v>1573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</row>
    <row r="143" spans="1:192" ht="12.75" outlineLevel="1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</row>
    <row r="144" spans="1:192" s="112" customFormat="1" ht="12.75" outlineLevel="1" x14ac:dyDescent="0.35">
      <c r="E144" s="112" t="str">
        <f>InpC!$E$149</f>
        <v>Small negative value for IRR</v>
      </c>
      <c r="F144" s="112">
        <f>InpC!$F$149</f>
        <v>-1.0000000000000001E-9</v>
      </c>
      <c r="G144" s="112" t="str">
        <f>InpC!$G$149</f>
        <v>$ 000s</v>
      </c>
    </row>
    <row r="145" spans="1:192" s="112" customFormat="1" ht="12.75" outlineLevel="1" x14ac:dyDescent="0.35">
      <c r="E145" s="112" t="str">
        <f>Time!$E$16</f>
        <v>First model column flag</v>
      </c>
      <c r="G145" s="112" t="str">
        <f>Time!$G$16</f>
        <v>flag</v>
      </c>
      <c r="H145" s="112">
        <f>Time!$H$16</f>
        <v>1</v>
      </c>
      <c r="J145" s="112">
        <f>Time!J$16</f>
        <v>1</v>
      </c>
      <c r="K145" s="112">
        <f>Time!K$16</f>
        <v>0</v>
      </c>
      <c r="L145" s="112">
        <f>Time!L$16</f>
        <v>0</v>
      </c>
      <c r="M145" s="112">
        <f>Time!M$16</f>
        <v>0</v>
      </c>
      <c r="N145" s="112">
        <f>Time!N$16</f>
        <v>0</v>
      </c>
      <c r="O145" s="112">
        <f>Time!O$16</f>
        <v>0</v>
      </c>
      <c r="P145" s="112">
        <f>Time!P$16</f>
        <v>0</v>
      </c>
      <c r="Q145" s="112">
        <f>Time!Q$16</f>
        <v>0</v>
      </c>
      <c r="R145" s="112">
        <f>Time!R$16</f>
        <v>0</v>
      </c>
      <c r="S145" s="112">
        <f>Time!S$16</f>
        <v>0</v>
      </c>
      <c r="T145" s="112">
        <f>Time!T$16</f>
        <v>0</v>
      </c>
      <c r="U145" s="112">
        <f>Time!U$16</f>
        <v>0</v>
      </c>
      <c r="V145" s="112">
        <f>Time!V$16</f>
        <v>0</v>
      </c>
      <c r="W145" s="112">
        <f>Time!W$16</f>
        <v>0</v>
      </c>
      <c r="X145" s="112">
        <f>Time!X$16</f>
        <v>0</v>
      </c>
      <c r="Y145" s="112">
        <f>Time!Y$16</f>
        <v>0</v>
      </c>
      <c r="Z145" s="112">
        <f>Time!Z$16</f>
        <v>0</v>
      </c>
      <c r="AA145" s="112">
        <f>Time!AA$16</f>
        <v>0</v>
      </c>
      <c r="AB145" s="112">
        <f>Time!AB$16</f>
        <v>0</v>
      </c>
      <c r="AC145" s="112">
        <f>Time!AC$16</f>
        <v>0</v>
      </c>
      <c r="AD145" s="112">
        <f>Time!AD$16</f>
        <v>0</v>
      </c>
      <c r="AE145" s="112">
        <f>Time!AE$16</f>
        <v>0</v>
      </c>
      <c r="AF145" s="112">
        <f>Time!AF$16</f>
        <v>0</v>
      </c>
      <c r="AG145" s="112">
        <f>Time!AG$16</f>
        <v>0</v>
      </c>
      <c r="AH145" s="112">
        <f>Time!AH$16</f>
        <v>0</v>
      </c>
      <c r="AI145" s="112">
        <f>Time!AI$16</f>
        <v>0</v>
      </c>
      <c r="AJ145" s="112">
        <f>Time!AJ$16</f>
        <v>0</v>
      </c>
      <c r="AK145" s="112">
        <f>Time!AK$16</f>
        <v>0</v>
      </c>
      <c r="AL145" s="112">
        <f>Time!AL$16</f>
        <v>0</v>
      </c>
      <c r="AM145" s="112">
        <f>Time!AM$16</f>
        <v>0</v>
      </c>
      <c r="AN145" s="112">
        <f>Time!AN$16</f>
        <v>0</v>
      </c>
      <c r="AO145" s="112">
        <f>Time!AO$16</f>
        <v>0</v>
      </c>
      <c r="AP145" s="112">
        <f>Time!AP$16</f>
        <v>0</v>
      </c>
      <c r="AQ145" s="112">
        <f>Time!AQ$16</f>
        <v>0</v>
      </c>
      <c r="AR145" s="112">
        <f>Time!AR$16</f>
        <v>0</v>
      </c>
      <c r="AS145" s="112">
        <f>Time!AS$16</f>
        <v>0</v>
      </c>
      <c r="AT145" s="112">
        <f>Time!AT$16</f>
        <v>0</v>
      </c>
      <c r="AU145" s="112">
        <f>Time!AU$16</f>
        <v>0</v>
      </c>
      <c r="AV145" s="112">
        <f>Time!AV$16</f>
        <v>0</v>
      </c>
      <c r="AW145" s="112">
        <f>Time!AW$16</f>
        <v>0</v>
      </c>
      <c r="AX145" s="112">
        <f>Time!AX$16</f>
        <v>0</v>
      </c>
      <c r="AY145" s="112">
        <f>Time!AY$16</f>
        <v>0</v>
      </c>
      <c r="AZ145" s="112">
        <f>Time!AZ$16</f>
        <v>0</v>
      </c>
      <c r="BA145" s="112">
        <f>Time!BA$16</f>
        <v>0</v>
      </c>
      <c r="BB145" s="112">
        <f>Time!BB$16</f>
        <v>0</v>
      </c>
      <c r="BC145" s="112">
        <f>Time!BC$16</f>
        <v>0</v>
      </c>
      <c r="BD145" s="112">
        <f>Time!BD$16</f>
        <v>0</v>
      </c>
      <c r="BE145" s="112">
        <f>Time!BE$16</f>
        <v>0</v>
      </c>
      <c r="BF145" s="112">
        <f>Time!BF$16</f>
        <v>0</v>
      </c>
      <c r="BG145" s="112">
        <f>Time!BG$16</f>
        <v>0</v>
      </c>
      <c r="BH145" s="112">
        <f>Time!BH$16</f>
        <v>0</v>
      </c>
      <c r="BI145" s="112">
        <f>Time!BI$16</f>
        <v>0</v>
      </c>
      <c r="BJ145" s="112">
        <f>Time!BJ$16</f>
        <v>0</v>
      </c>
      <c r="BK145" s="112">
        <f>Time!BK$16</f>
        <v>0</v>
      </c>
      <c r="BL145" s="112">
        <f>Time!BL$16</f>
        <v>0</v>
      </c>
      <c r="BM145" s="112">
        <f>Time!BM$16</f>
        <v>0</v>
      </c>
      <c r="BN145" s="112">
        <f>Time!BN$16</f>
        <v>0</v>
      </c>
      <c r="BO145" s="112">
        <f>Time!BO$16</f>
        <v>0</v>
      </c>
      <c r="BP145" s="112">
        <f>Time!BP$16</f>
        <v>0</v>
      </c>
      <c r="BQ145" s="112">
        <f>Time!BQ$16</f>
        <v>0</v>
      </c>
      <c r="BR145" s="112">
        <f>Time!BR$16</f>
        <v>0</v>
      </c>
      <c r="BS145" s="112">
        <f>Time!BS$16</f>
        <v>0</v>
      </c>
      <c r="BT145" s="112">
        <f>Time!BT$16</f>
        <v>0</v>
      </c>
      <c r="BU145" s="112">
        <f>Time!BU$16</f>
        <v>0</v>
      </c>
      <c r="BV145" s="112">
        <f>Time!BV$16</f>
        <v>0</v>
      </c>
      <c r="BW145" s="112">
        <f>Time!BW$16</f>
        <v>0</v>
      </c>
      <c r="BX145" s="112">
        <f>Time!BX$16</f>
        <v>0</v>
      </c>
      <c r="BY145" s="112">
        <f>Time!BY$16</f>
        <v>0</v>
      </c>
      <c r="BZ145" s="112">
        <f>Time!BZ$16</f>
        <v>0</v>
      </c>
      <c r="CA145" s="112">
        <f>Time!CA$16</f>
        <v>0</v>
      </c>
      <c r="CB145" s="112">
        <f>Time!CB$16</f>
        <v>0</v>
      </c>
      <c r="CC145" s="112">
        <f>Time!CC$16</f>
        <v>0</v>
      </c>
      <c r="CD145" s="112">
        <f>Time!CD$16</f>
        <v>0</v>
      </c>
      <c r="CE145" s="112">
        <f>Time!CE$16</f>
        <v>0</v>
      </c>
      <c r="CF145" s="112">
        <f>Time!CF$16</f>
        <v>0</v>
      </c>
      <c r="CG145" s="112">
        <f>Time!CG$16</f>
        <v>0</v>
      </c>
      <c r="CH145" s="112">
        <f>Time!CH$16</f>
        <v>0</v>
      </c>
      <c r="CI145" s="112">
        <f>Time!CI$16</f>
        <v>0</v>
      </c>
      <c r="CJ145" s="112">
        <f>Time!CJ$16</f>
        <v>0</v>
      </c>
      <c r="CK145" s="112">
        <f>Time!CK$16</f>
        <v>0</v>
      </c>
      <c r="CL145" s="112">
        <f>Time!CL$16</f>
        <v>0</v>
      </c>
      <c r="CM145" s="112">
        <f>Time!CM$16</f>
        <v>0</v>
      </c>
      <c r="CN145" s="112">
        <f>Time!CN$16</f>
        <v>0</v>
      </c>
      <c r="CO145" s="112">
        <f>Time!CO$16</f>
        <v>0</v>
      </c>
      <c r="CP145" s="112">
        <f>Time!CP$16</f>
        <v>0</v>
      </c>
      <c r="CQ145" s="112">
        <f>Time!CQ$16</f>
        <v>0</v>
      </c>
      <c r="CR145" s="112">
        <f>Time!CR$16</f>
        <v>0</v>
      </c>
      <c r="CS145" s="112">
        <f>Time!CS$16</f>
        <v>0</v>
      </c>
      <c r="CT145" s="112">
        <f>Time!CT$16</f>
        <v>0</v>
      </c>
      <c r="CU145" s="112">
        <f>Time!CU$16</f>
        <v>0</v>
      </c>
      <c r="CV145" s="112">
        <f>Time!CV$16</f>
        <v>0</v>
      </c>
      <c r="CW145" s="112">
        <f>Time!CW$16</f>
        <v>0</v>
      </c>
      <c r="CX145" s="112">
        <f>Time!CX$16</f>
        <v>0</v>
      </c>
      <c r="CY145" s="112">
        <f>Time!CY$16</f>
        <v>0</v>
      </c>
      <c r="CZ145" s="112">
        <f>Time!CZ$16</f>
        <v>0</v>
      </c>
      <c r="DA145" s="112">
        <f>Time!DA$16</f>
        <v>0</v>
      </c>
      <c r="DB145" s="112">
        <f>Time!DB$16</f>
        <v>0</v>
      </c>
      <c r="DC145" s="112">
        <f>Time!DC$16</f>
        <v>0</v>
      </c>
      <c r="DD145" s="112">
        <f>Time!DD$16</f>
        <v>0</v>
      </c>
      <c r="DE145" s="112">
        <f>Time!DE$16</f>
        <v>0</v>
      </c>
      <c r="DF145" s="112">
        <f>Time!DF$16</f>
        <v>0</v>
      </c>
      <c r="DG145" s="112">
        <f>Time!DG$16</f>
        <v>0</v>
      </c>
      <c r="DH145" s="112">
        <f>Time!DH$16</f>
        <v>0</v>
      </c>
      <c r="DI145" s="112">
        <f>Time!DI$16</f>
        <v>0</v>
      </c>
      <c r="DJ145" s="112">
        <f>Time!DJ$16</f>
        <v>0</v>
      </c>
      <c r="DK145" s="112">
        <f>Time!DK$16</f>
        <v>0</v>
      </c>
      <c r="DL145" s="112">
        <f>Time!DL$16</f>
        <v>0</v>
      </c>
      <c r="DM145" s="112">
        <f>Time!DM$16</f>
        <v>0</v>
      </c>
      <c r="DN145" s="112">
        <f>Time!DN$16</f>
        <v>0</v>
      </c>
      <c r="DO145" s="112">
        <f>Time!DO$16</f>
        <v>0</v>
      </c>
      <c r="DP145" s="112">
        <f>Time!DP$16</f>
        <v>0</v>
      </c>
      <c r="DQ145" s="112">
        <f>Time!DQ$16</f>
        <v>0</v>
      </c>
      <c r="DR145" s="112">
        <f>Time!DR$16</f>
        <v>0</v>
      </c>
      <c r="DS145" s="112">
        <f>Time!DS$16</f>
        <v>0</v>
      </c>
      <c r="DT145" s="112">
        <f>Time!DT$16</f>
        <v>0</v>
      </c>
      <c r="DU145" s="112">
        <f>Time!DU$16</f>
        <v>0</v>
      </c>
      <c r="DV145" s="112">
        <f>Time!DV$16</f>
        <v>0</v>
      </c>
      <c r="DW145" s="112">
        <f>Time!DW$16</f>
        <v>0</v>
      </c>
      <c r="DX145" s="112">
        <f>Time!DX$16</f>
        <v>0</v>
      </c>
      <c r="DY145" s="112">
        <f>Time!DY$16</f>
        <v>0</v>
      </c>
      <c r="DZ145" s="112">
        <f>Time!DZ$16</f>
        <v>0</v>
      </c>
      <c r="EA145" s="112">
        <f>Time!EA$16</f>
        <v>0</v>
      </c>
      <c r="EB145" s="112">
        <f>Time!EB$16</f>
        <v>0</v>
      </c>
      <c r="EC145" s="112">
        <f>Time!EC$16</f>
        <v>0</v>
      </c>
      <c r="ED145" s="112">
        <f>Time!ED$16</f>
        <v>0</v>
      </c>
      <c r="EE145" s="112">
        <f>Time!EE$16</f>
        <v>0</v>
      </c>
      <c r="EF145" s="112">
        <f>Time!EF$16</f>
        <v>0</v>
      </c>
      <c r="EG145" s="112">
        <f>Time!EG$16</f>
        <v>0</v>
      </c>
      <c r="EH145" s="112">
        <f>Time!EH$16</f>
        <v>0</v>
      </c>
      <c r="EI145" s="112">
        <f>Time!EI$16</f>
        <v>0</v>
      </c>
      <c r="EJ145" s="112">
        <f>Time!EJ$16</f>
        <v>0</v>
      </c>
      <c r="EK145" s="112">
        <f>Time!EK$16</f>
        <v>0</v>
      </c>
      <c r="EL145" s="112">
        <f>Time!EL$16</f>
        <v>0</v>
      </c>
      <c r="EM145" s="112">
        <f>Time!EM$16</f>
        <v>0</v>
      </c>
      <c r="EN145" s="112">
        <f>Time!EN$16</f>
        <v>0</v>
      </c>
      <c r="EO145" s="112">
        <f>Time!EO$16</f>
        <v>0</v>
      </c>
      <c r="EP145" s="112">
        <f>Time!EP$16</f>
        <v>0</v>
      </c>
      <c r="EQ145" s="112">
        <f>Time!EQ$16</f>
        <v>0</v>
      </c>
      <c r="ER145" s="112">
        <f>Time!ER$16</f>
        <v>0</v>
      </c>
      <c r="ES145" s="112">
        <f>Time!ES$16</f>
        <v>0</v>
      </c>
      <c r="ET145" s="112">
        <f>Time!ET$16</f>
        <v>0</v>
      </c>
      <c r="EU145" s="112">
        <f>Time!EU$16</f>
        <v>0</v>
      </c>
      <c r="EV145" s="112">
        <f>Time!EV$16</f>
        <v>0</v>
      </c>
      <c r="EW145" s="112">
        <f>Time!EW$16</f>
        <v>0</v>
      </c>
      <c r="EX145" s="112">
        <f>Time!EX$16</f>
        <v>0</v>
      </c>
      <c r="EY145" s="112">
        <f>Time!EY$16</f>
        <v>0</v>
      </c>
      <c r="EZ145" s="112">
        <f>Time!EZ$16</f>
        <v>0</v>
      </c>
      <c r="FA145" s="112">
        <f>Time!FA$16</f>
        <v>0</v>
      </c>
      <c r="FB145" s="112">
        <f>Time!FB$16</f>
        <v>0</v>
      </c>
      <c r="FC145" s="112">
        <f>Time!FC$16</f>
        <v>0</v>
      </c>
      <c r="FD145" s="112">
        <f>Time!FD$16</f>
        <v>0</v>
      </c>
      <c r="FE145" s="112">
        <f>Time!FE$16</f>
        <v>0</v>
      </c>
      <c r="FF145" s="112">
        <f>Time!FF$16</f>
        <v>0</v>
      </c>
      <c r="FG145" s="112">
        <f>Time!FG$16</f>
        <v>0</v>
      </c>
      <c r="FH145" s="112">
        <f>Time!FH$16</f>
        <v>0</v>
      </c>
      <c r="FI145" s="112">
        <f>Time!FI$16</f>
        <v>0</v>
      </c>
      <c r="FJ145" s="112">
        <f>Time!FJ$16</f>
        <v>0</v>
      </c>
      <c r="FK145" s="112">
        <f>Time!FK$16</f>
        <v>0</v>
      </c>
      <c r="FL145" s="112">
        <f>Time!FL$16</f>
        <v>0</v>
      </c>
      <c r="FM145" s="112">
        <f>Time!FM$16</f>
        <v>0</v>
      </c>
      <c r="FN145" s="112">
        <f>Time!FN$16</f>
        <v>0</v>
      </c>
      <c r="FO145" s="112">
        <f>Time!FO$16</f>
        <v>0</v>
      </c>
      <c r="FP145" s="112">
        <f>Time!FP$16</f>
        <v>0</v>
      </c>
      <c r="FQ145" s="112">
        <f>Time!FQ$16</f>
        <v>0</v>
      </c>
      <c r="FR145" s="112">
        <f>Time!FR$16</f>
        <v>0</v>
      </c>
      <c r="FS145" s="112">
        <f>Time!FS$16</f>
        <v>0</v>
      </c>
      <c r="FT145" s="112">
        <f>Time!FT$16</f>
        <v>0</v>
      </c>
      <c r="FU145" s="112">
        <f>Time!FU$16</f>
        <v>0</v>
      </c>
      <c r="FV145" s="112">
        <f>Time!FV$16</f>
        <v>0</v>
      </c>
      <c r="FW145" s="112">
        <f>Time!FW$16</f>
        <v>0</v>
      </c>
      <c r="FX145" s="112">
        <f>Time!FX$16</f>
        <v>0</v>
      </c>
      <c r="FY145" s="112">
        <f>Time!FY$16</f>
        <v>0</v>
      </c>
      <c r="FZ145" s="112">
        <f>Time!FZ$16</f>
        <v>0</v>
      </c>
      <c r="GA145" s="112">
        <f>Time!GA$16</f>
        <v>0</v>
      </c>
      <c r="GB145" s="112">
        <f>Time!GB$16</f>
        <v>0</v>
      </c>
      <c r="GC145" s="112">
        <f>Time!GC$16</f>
        <v>0</v>
      </c>
      <c r="GD145" s="112">
        <f>Time!GD$16</f>
        <v>0</v>
      </c>
      <c r="GE145" s="112">
        <f>Time!GE$16</f>
        <v>0</v>
      </c>
      <c r="GF145" s="112">
        <f>Time!GF$16</f>
        <v>0</v>
      </c>
      <c r="GG145" s="112">
        <f>Time!GG$16</f>
        <v>0</v>
      </c>
      <c r="GH145" s="112">
        <f>Time!GH$16</f>
        <v>0</v>
      </c>
      <c r="GI145" s="112">
        <f>Time!GI$16</f>
        <v>0</v>
      </c>
      <c r="GJ145" s="112">
        <f>Time!GJ$16</f>
        <v>0</v>
      </c>
    </row>
    <row r="146" spans="1:192" ht="12.75" outlineLevel="1" x14ac:dyDescent="0.35">
      <c r="A146"/>
      <c r="B146"/>
      <c r="C146"/>
      <c r="D146"/>
      <c r="E146" t="str">
        <f>$E$30</f>
        <v>Equity drawdown during construction</v>
      </c>
      <c r="F146"/>
      <c r="G146" t="str">
        <f>$G$30</f>
        <v>$ 000s</v>
      </c>
      <c r="H146">
        <f>$H$30</f>
        <v>36559.129194452908</v>
      </c>
      <c r="I146"/>
      <c r="J146">
        <f t="shared" ref="J146:AO146" si="238">J$30</f>
        <v>0</v>
      </c>
      <c r="K146">
        <f t="shared" si="238"/>
        <v>0</v>
      </c>
      <c r="L146">
        <f t="shared" si="238"/>
        <v>0</v>
      </c>
      <c r="M146">
        <f t="shared" si="238"/>
        <v>0</v>
      </c>
      <c r="N146">
        <f t="shared" si="238"/>
        <v>0</v>
      </c>
      <c r="O146">
        <f t="shared" si="238"/>
        <v>611.48824811648331</v>
      </c>
      <c r="P146">
        <f t="shared" si="238"/>
        <v>3442.9094309721463</v>
      </c>
      <c r="Q146">
        <f t="shared" si="238"/>
        <v>791.66824213136351</v>
      </c>
      <c r="R146">
        <f t="shared" si="238"/>
        <v>792.75290135084413</v>
      </c>
      <c r="S146">
        <f t="shared" si="238"/>
        <v>796.07878107461886</v>
      </c>
      <c r="T146">
        <f t="shared" si="238"/>
        <v>797.03304637108033</v>
      </c>
      <c r="U146">
        <f t="shared" si="238"/>
        <v>800.51351219683238</v>
      </c>
      <c r="V146">
        <f t="shared" si="238"/>
        <v>802.74189448934396</v>
      </c>
      <c r="W146">
        <f t="shared" si="238"/>
        <v>800.54455128569157</v>
      </c>
      <c r="X146">
        <f t="shared" si="238"/>
        <v>807.20494860558188</v>
      </c>
      <c r="Y146">
        <f t="shared" si="238"/>
        <v>807.83027799426202</v>
      </c>
      <c r="Z146">
        <f t="shared" si="238"/>
        <v>811.70070769792221</v>
      </c>
      <c r="AA146">
        <f t="shared" si="238"/>
        <v>812.19312370085561</v>
      </c>
      <c r="AB146">
        <f t="shared" si="238"/>
        <v>816.22112640942782</v>
      </c>
      <c r="AC146">
        <f t="shared" si="238"/>
        <v>818.49323384739887</v>
      </c>
      <c r="AD146">
        <f t="shared" si="238"/>
        <v>818.78483445311679</v>
      </c>
      <c r="AE146">
        <f t="shared" si="238"/>
        <v>823.05091013994945</v>
      </c>
      <c r="AF146">
        <f t="shared" si="238"/>
        <v>811.39063113287614</v>
      </c>
      <c r="AG146">
        <f t="shared" si="238"/>
        <v>804.72881487650272</v>
      </c>
      <c r="AH146">
        <f t="shared" si="238"/>
        <v>794.38939972254718</v>
      </c>
      <c r="AI146">
        <f t="shared" si="238"/>
        <v>780.08216272531104</v>
      </c>
      <c r="AJ146">
        <f t="shared" si="238"/>
        <v>778.9499499725423</v>
      </c>
      <c r="AK146">
        <f t="shared" si="238"/>
        <v>762.99847743523378</v>
      </c>
      <c r="AL146">
        <f t="shared" si="238"/>
        <v>758.46439282933034</v>
      </c>
      <c r="AM146">
        <f t="shared" si="238"/>
        <v>743.46286658917847</v>
      </c>
      <c r="AN146">
        <f t="shared" si="238"/>
        <v>737.2003327497406</v>
      </c>
      <c r="AO146">
        <f t="shared" si="238"/>
        <v>723.62335576022144</v>
      </c>
      <c r="AP146">
        <f t="shared" ref="AP146:BU146" si="239">AP$30</f>
        <v>710.69986273975076</v>
      </c>
      <c r="AQ146">
        <f t="shared" si="239"/>
        <v>708.07967476621127</v>
      </c>
      <c r="AR146">
        <f t="shared" si="239"/>
        <v>690.29677703837149</v>
      </c>
      <c r="AS146">
        <f t="shared" si="239"/>
        <v>688.5286503415382</v>
      </c>
      <c r="AT146">
        <f t="shared" si="239"/>
        <v>871.28056266970987</v>
      </c>
      <c r="AU146">
        <f t="shared" si="239"/>
        <v>852.12919704491401</v>
      </c>
      <c r="AV146">
        <f t="shared" si="239"/>
        <v>871.7799963705595</v>
      </c>
      <c r="AW146">
        <f t="shared" si="239"/>
        <v>838.85755008589558</v>
      </c>
      <c r="AX146">
        <f t="shared" si="239"/>
        <v>839.81346264715307</v>
      </c>
      <c r="AY146">
        <f t="shared" si="239"/>
        <v>819.15458461458195</v>
      </c>
      <c r="AZ146">
        <f t="shared" si="239"/>
        <v>814.9566913315291</v>
      </c>
      <c r="BA146">
        <f t="shared" si="239"/>
        <v>796.94707341929325</v>
      </c>
      <c r="BB146">
        <f t="shared" si="239"/>
        <v>783.56817293916959</v>
      </c>
      <c r="BC146">
        <f t="shared" si="239"/>
        <v>787.18987724598969</v>
      </c>
      <c r="BD146">
        <f t="shared" si="239"/>
        <v>776.40563737812658</v>
      </c>
      <c r="BE146">
        <f t="shared" si="239"/>
        <v>862.94126918971119</v>
      </c>
      <c r="BF146">
        <f t="shared" si="239"/>
        <v>0</v>
      </c>
      <c r="BG146">
        <f t="shared" si="239"/>
        <v>0</v>
      </c>
      <c r="BH146">
        <f t="shared" si="239"/>
        <v>0</v>
      </c>
      <c r="BI146">
        <f t="shared" si="239"/>
        <v>0</v>
      </c>
      <c r="BJ146">
        <f t="shared" si="239"/>
        <v>0</v>
      </c>
      <c r="BK146">
        <f t="shared" si="239"/>
        <v>0</v>
      </c>
      <c r="BL146">
        <f t="shared" si="239"/>
        <v>0</v>
      </c>
      <c r="BM146">
        <f t="shared" si="239"/>
        <v>0</v>
      </c>
      <c r="BN146">
        <f t="shared" si="239"/>
        <v>0</v>
      </c>
      <c r="BO146">
        <f t="shared" si="239"/>
        <v>0</v>
      </c>
      <c r="BP146">
        <f t="shared" si="239"/>
        <v>0</v>
      </c>
      <c r="BQ146">
        <f t="shared" si="239"/>
        <v>0</v>
      </c>
      <c r="BR146">
        <f t="shared" si="239"/>
        <v>0</v>
      </c>
      <c r="BS146">
        <f t="shared" si="239"/>
        <v>0</v>
      </c>
      <c r="BT146">
        <f t="shared" si="239"/>
        <v>0</v>
      </c>
      <c r="BU146">
        <f t="shared" si="239"/>
        <v>0</v>
      </c>
      <c r="BV146">
        <f t="shared" ref="BV146:DA146" si="240">BV$30</f>
        <v>0</v>
      </c>
      <c r="BW146">
        <f t="shared" si="240"/>
        <v>0</v>
      </c>
      <c r="BX146">
        <f t="shared" si="240"/>
        <v>0</v>
      </c>
      <c r="BY146">
        <f t="shared" si="240"/>
        <v>0</v>
      </c>
      <c r="BZ146">
        <f t="shared" si="240"/>
        <v>0</v>
      </c>
      <c r="CA146">
        <f t="shared" si="240"/>
        <v>0</v>
      </c>
      <c r="CB146">
        <f t="shared" si="240"/>
        <v>0</v>
      </c>
      <c r="CC146">
        <f t="shared" si="240"/>
        <v>0</v>
      </c>
      <c r="CD146">
        <f t="shared" si="240"/>
        <v>0</v>
      </c>
      <c r="CE146">
        <f t="shared" si="240"/>
        <v>0</v>
      </c>
      <c r="CF146">
        <f t="shared" si="240"/>
        <v>0</v>
      </c>
      <c r="CG146">
        <f t="shared" si="240"/>
        <v>0</v>
      </c>
      <c r="CH146">
        <f t="shared" si="240"/>
        <v>0</v>
      </c>
      <c r="CI146">
        <f t="shared" si="240"/>
        <v>0</v>
      </c>
      <c r="CJ146">
        <f t="shared" si="240"/>
        <v>0</v>
      </c>
      <c r="CK146">
        <f t="shared" si="240"/>
        <v>0</v>
      </c>
      <c r="CL146">
        <f t="shared" si="240"/>
        <v>0</v>
      </c>
      <c r="CM146">
        <f t="shared" si="240"/>
        <v>0</v>
      </c>
      <c r="CN146">
        <f t="shared" si="240"/>
        <v>0</v>
      </c>
      <c r="CO146">
        <f t="shared" si="240"/>
        <v>0</v>
      </c>
      <c r="CP146">
        <f t="shared" si="240"/>
        <v>0</v>
      </c>
      <c r="CQ146">
        <f t="shared" si="240"/>
        <v>0</v>
      </c>
      <c r="CR146">
        <f t="shared" si="240"/>
        <v>0</v>
      </c>
      <c r="CS146">
        <f t="shared" si="240"/>
        <v>0</v>
      </c>
      <c r="CT146">
        <f t="shared" si="240"/>
        <v>0</v>
      </c>
      <c r="CU146">
        <f t="shared" si="240"/>
        <v>0</v>
      </c>
      <c r="CV146">
        <f t="shared" si="240"/>
        <v>0</v>
      </c>
      <c r="CW146">
        <f t="shared" si="240"/>
        <v>0</v>
      </c>
      <c r="CX146">
        <f t="shared" si="240"/>
        <v>0</v>
      </c>
      <c r="CY146">
        <f t="shared" si="240"/>
        <v>0</v>
      </c>
      <c r="CZ146">
        <f t="shared" si="240"/>
        <v>0</v>
      </c>
      <c r="DA146">
        <f t="shared" si="240"/>
        <v>0</v>
      </c>
      <c r="DB146">
        <f t="shared" ref="DB146:EG146" si="241">DB$30</f>
        <v>0</v>
      </c>
      <c r="DC146">
        <f t="shared" si="241"/>
        <v>0</v>
      </c>
      <c r="DD146">
        <f t="shared" si="241"/>
        <v>0</v>
      </c>
      <c r="DE146">
        <f t="shared" si="241"/>
        <v>0</v>
      </c>
      <c r="DF146">
        <f t="shared" si="241"/>
        <v>0</v>
      </c>
      <c r="DG146">
        <f t="shared" si="241"/>
        <v>0</v>
      </c>
      <c r="DH146">
        <f t="shared" si="241"/>
        <v>0</v>
      </c>
      <c r="DI146">
        <f t="shared" si="241"/>
        <v>0</v>
      </c>
      <c r="DJ146">
        <f t="shared" si="241"/>
        <v>0</v>
      </c>
      <c r="DK146">
        <f t="shared" si="241"/>
        <v>0</v>
      </c>
      <c r="DL146">
        <f t="shared" si="241"/>
        <v>0</v>
      </c>
      <c r="DM146">
        <f t="shared" si="241"/>
        <v>0</v>
      </c>
      <c r="DN146">
        <f t="shared" si="241"/>
        <v>0</v>
      </c>
      <c r="DO146">
        <f t="shared" si="241"/>
        <v>0</v>
      </c>
      <c r="DP146">
        <f t="shared" si="241"/>
        <v>0</v>
      </c>
      <c r="DQ146">
        <f t="shared" si="241"/>
        <v>0</v>
      </c>
      <c r="DR146">
        <f t="shared" si="241"/>
        <v>0</v>
      </c>
      <c r="DS146">
        <f t="shared" si="241"/>
        <v>0</v>
      </c>
      <c r="DT146">
        <f t="shared" si="241"/>
        <v>0</v>
      </c>
      <c r="DU146">
        <f t="shared" si="241"/>
        <v>0</v>
      </c>
      <c r="DV146">
        <f t="shared" si="241"/>
        <v>0</v>
      </c>
      <c r="DW146">
        <f t="shared" si="241"/>
        <v>0</v>
      </c>
      <c r="DX146">
        <f t="shared" si="241"/>
        <v>0</v>
      </c>
      <c r="DY146">
        <f t="shared" si="241"/>
        <v>0</v>
      </c>
      <c r="DZ146">
        <f t="shared" si="241"/>
        <v>0</v>
      </c>
      <c r="EA146">
        <f t="shared" si="241"/>
        <v>0</v>
      </c>
      <c r="EB146">
        <f t="shared" si="241"/>
        <v>0</v>
      </c>
      <c r="EC146">
        <f t="shared" si="241"/>
        <v>0</v>
      </c>
      <c r="ED146">
        <f t="shared" si="241"/>
        <v>0</v>
      </c>
      <c r="EE146">
        <f t="shared" si="241"/>
        <v>0</v>
      </c>
      <c r="EF146">
        <f t="shared" si="241"/>
        <v>0</v>
      </c>
      <c r="EG146">
        <f t="shared" si="241"/>
        <v>0</v>
      </c>
      <c r="EH146">
        <f t="shared" ref="EH146:FM146" si="242">EH$30</f>
        <v>0</v>
      </c>
      <c r="EI146">
        <f t="shared" si="242"/>
        <v>0</v>
      </c>
      <c r="EJ146">
        <f t="shared" si="242"/>
        <v>0</v>
      </c>
      <c r="EK146">
        <f t="shared" si="242"/>
        <v>0</v>
      </c>
      <c r="EL146">
        <f t="shared" si="242"/>
        <v>0</v>
      </c>
      <c r="EM146">
        <f t="shared" si="242"/>
        <v>0</v>
      </c>
      <c r="EN146">
        <f t="shared" si="242"/>
        <v>0</v>
      </c>
      <c r="EO146">
        <f t="shared" si="242"/>
        <v>0</v>
      </c>
      <c r="EP146">
        <f t="shared" si="242"/>
        <v>0</v>
      </c>
      <c r="EQ146">
        <f t="shared" si="242"/>
        <v>0</v>
      </c>
      <c r="ER146">
        <f t="shared" si="242"/>
        <v>0</v>
      </c>
      <c r="ES146">
        <f t="shared" si="242"/>
        <v>0</v>
      </c>
      <c r="ET146">
        <f t="shared" si="242"/>
        <v>0</v>
      </c>
      <c r="EU146">
        <f t="shared" si="242"/>
        <v>0</v>
      </c>
      <c r="EV146">
        <f t="shared" si="242"/>
        <v>0</v>
      </c>
      <c r="EW146">
        <f t="shared" si="242"/>
        <v>0</v>
      </c>
      <c r="EX146">
        <f t="shared" si="242"/>
        <v>0</v>
      </c>
      <c r="EY146">
        <f t="shared" si="242"/>
        <v>0</v>
      </c>
      <c r="EZ146">
        <f t="shared" si="242"/>
        <v>0</v>
      </c>
      <c r="FA146">
        <f t="shared" si="242"/>
        <v>0</v>
      </c>
      <c r="FB146">
        <f t="shared" si="242"/>
        <v>0</v>
      </c>
      <c r="FC146">
        <f t="shared" si="242"/>
        <v>0</v>
      </c>
      <c r="FD146">
        <f t="shared" si="242"/>
        <v>0</v>
      </c>
      <c r="FE146">
        <f t="shared" si="242"/>
        <v>0</v>
      </c>
      <c r="FF146">
        <f t="shared" si="242"/>
        <v>0</v>
      </c>
      <c r="FG146">
        <f t="shared" si="242"/>
        <v>0</v>
      </c>
      <c r="FH146">
        <f t="shared" si="242"/>
        <v>0</v>
      </c>
      <c r="FI146">
        <f t="shared" si="242"/>
        <v>0</v>
      </c>
      <c r="FJ146">
        <f t="shared" si="242"/>
        <v>0</v>
      </c>
      <c r="FK146">
        <f t="shared" si="242"/>
        <v>0</v>
      </c>
      <c r="FL146">
        <f t="shared" si="242"/>
        <v>0</v>
      </c>
      <c r="FM146">
        <f t="shared" si="242"/>
        <v>0</v>
      </c>
      <c r="FN146">
        <f t="shared" ref="FN146:GJ146" si="243">FN$30</f>
        <v>0</v>
      </c>
      <c r="FO146">
        <f t="shared" si="243"/>
        <v>0</v>
      </c>
      <c r="FP146">
        <f t="shared" si="243"/>
        <v>0</v>
      </c>
      <c r="FQ146">
        <f t="shared" si="243"/>
        <v>0</v>
      </c>
      <c r="FR146">
        <f t="shared" si="243"/>
        <v>0</v>
      </c>
      <c r="FS146">
        <f t="shared" si="243"/>
        <v>0</v>
      </c>
      <c r="FT146">
        <f t="shared" si="243"/>
        <v>0</v>
      </c>
      <c r="FU146">
        <f t="shared" si="243"/>
        <v>0</v>
      </c>
      <c r="FV146">
        <f t="shared" si="243"/>
        <v>0</v>
      </c>
      <c r="FW146">
        <f t="shared" si="243"/>
        <v>0</v>
      </c>
      <c r="FX146">
        <f t="shared" si="243"/>
        <v>0</v>
      </c>
      <c r="FY146">
        <f t="shared" si="243"/>
        <v>0</v>
      </c>
      <c r="FZ146">
        <f t="shared" si="243"/>
        <v>0</v>
      </c>
      <c r="GA146">
        <f t="shared" si="243"/>
        <v>0</v>
      </c>
      <c r="GB146">
        <f t="shared" si="243"/>
        <v>0</v>
      </c>
      <c r="GC146">
        <f t="shared" si="243"/>
        <v>0</v>
      </c>
      <c r="GD146">
        <f t="shared" si="243"/>
        <v>0</v>
      </c>
      <c r="GE146">
        <f t="shared" si="243"/>
        <v>0</v>
      </c>
      <c r="GF146">
        <f t="shared" si="243"/>
        <v>0</v>
      </c>
      <c r="GG146">
        <f t="shared" si="243"/>
        <v>0</v>
      </c>
      <c r="GH146">
        <f t="shared" si="243"/>
        <v>0</v>
      </c>
      <c r="GI146">
        <f t="shared" si="243"/>
        <v>0</v>
      </c>
      <c r="GJ146">
        <f t="shared" si="243"/>
        <v>0</v>
      </c>
    </row>
    <row r="147" spans="1:192" s="159" customFormat="1" ht="12.75" outlineLevel="1" x14ac:dyDescent="0.35">
      <c r="E147" s="159" t="s">
        <v>1574</v>
      </c>
      <c r="G147" s="159" t="s">
        <v>101</v>
      </c>
      <c r="H147" s="159">
        <f>SUM(J147:GJ147)</f>
        <v>-36559.129194453912</v>
      </c>
      <c r="J147" s="159">
        <f t="shared" ref="J147:AO147" si="244">-1*J146+J145*$F144</f>
        <v>-1.0000000000000001E-9</v>
      </c>
      <c r="K147" s="159">
        <f t="shared" si="244"/>
        <v>0</v>
      </c>
      <c r="L147" s="159">
        <f t="shared" si="244"/>
        <v>0</v>
      </c>
      <c r="M147" s="159">
        <f t="shared" si="244"/>
        <v>0</v>
      </c>
      <c r="N147" s="159">
        <f t="shared" si="244"/>
        <v>0</v>
      </c>
      <c r="O147" s="159">
        <f t="shared" si="244"/>
        <v>-611.48824811648331</v>
      </c>
      <c r="P147" s="159">
        <f t="shared" si="244"/>
        <v>-3442.9094309721463</v>
      </c>
      <c r="Q147" s="159">
        <f t="shared" si="244"/>
        <v>-791.66824213136351</v>
      </c>
      <c r="R147" s="159">
        <f t="shared" si="244"/>
        <v>-792.75290135084413</v>
      </c>
      <c r="S147" s="159">
        <f t="shared" si="244"/>
        <v>-796.07878107461886</v>
      </c>
      <c r="T147" s="159">
        <f t="shared" si="244"/>
        <v>-797.03304637108033</v>
      </c>
      <c r="U147" s="159">
        <f t="shared" si="244"/>
        <v>-800.51351219683238</v>
      </c>
      <c r="V147" s="159">
        <f t="shared" si="244"/>
        <v>-802.74189448934396</v>
      </c>
      <c r="W147" s="159">
        <f t="shared" si="244"/>
        <v>-800.54455128569157</v>
      </c>
      <c r="X147" s="159">
        <f t="shared" si="244"/>
        <v>-807.20494860558188</v>
      </c>
      <c r="Y147" s="159">
        <f t="shared" si="244"/>
        <v>-807.83027799426202</v>
      </c>
      <c r="Z147" s="159">
        <f t="shared" si="244"/>
        <v>-811.70070769792221</v>
      </c>
      <c r="AA147" s="159">
        <f t="shared" si="244"/>
        <v>-812.19312370085561</v>
      </c>
      <c r="AB147" s="159">
        <f t="shared" si="244"/>
        <v>-816.22112640942782</v>
      </c>
      <c r="AC147" s="159">
        <f t="shared" si="244"/>
        <v>-818.49323384739887</v>
      </c>
      <c r="AD147" s="159">
        <f t="shared" si="244"/>
        <v>-818.78483445311679</v>
      </c>
      <c r="AE147" s="159">
        <f t="shared" si="244"/>
        <v>-823.05091013994945</v>
      </c>
      <c r="AF147" s="159">
        <f t="shared" si="244"/>
        <v>-811.39063113287614</v>
      </c>
      <c r="AG147" s="159">
        <f t="shared" si="244"/>
        <v>-804.72881487650272</v>
      </c>
      <c r="AH147" s="159">
        <f t="shared" si="244"/>
        <v>-794.38939972254718</v>
      </c>
      <c r="AI147" s="159">
        <f t="shared" si="244"/>
        <v>-780.08216272531104</v>
      </c>
      <c r="AJ147" s="159">
        <f t="shared" si="244"/>
        <v>-778.9499499725423</v>
      </c>
      <c r="AK147" s="159">
        <f t="shared" si="244"/>
        <v>-762.99847743523378</v>
      </c>
      <c r="AL147" s="159">
        <f t="shared" si="244"/>
        <v>-758.46439282933034</v>
      </c>
      <c r="AM147" s="159">
        <f t="shared" si="244"/>
        <v>-743.46286658917847</v>
      </c>
      <c r="AN147" s="159">
        <f t="shared" si="244"/>
        <v>-737.2003327497406</v>
      </c>
      <c r="AO147" s="159">
        <f t="shared" si="244"/>
        <v>-723.62335576022144</v>
      </c>
      <c r="AP147" s="159">
        <f t="shared" ref="AP147:BU147" si="245">-1*AP146+AP145*$F144</f>
        <v>-710.69986273975076</v>
      </c>
      <c r="AQ147" s="159">
        <f t="shared" si="245"/>
        <v>-708.07967476621127</v>
      </c>
      <c r="AR147" s="159">
        <f t="shared" si="245"/>
        <v>-690.29677703837149</v>
      </c>
      <c r="AS147" s="159">
        <f t="shared" si="245"/>
        <v>-688.5286503415382</v>
      </c>
      <c r="AT147" s="159">
        <f t="shared" si="245"/>
        <v>-871.28056266970987</v>
      </c>
      <c r="AU147" s="159">
        <f t="shared" si="245"/>
        <v>-852.12919704491401</v>
      </c>
      <c r="AV147" s="159">
        <f t="shared" si="245"/>
        <v>-871.7799963705595</v>
      </c>
      <c r="AW147" s="159">
        <f t="shared" si="245"/>
        <v>-838.85755008589558</v>
      </c>
      <c r="AX147" s="159">
        <f t="shared" si="245"/>
        <v>-839.81346264715307</v>
      </c>
      <c r="AY147" s="159">
        <f t="shared" si="245"/>
        <v>-819.15458461458195</v>
      </c>
      <c r="AZ147" s="159">
        <f t="shared" si="245"/>
        <v>-814.9566913315291</v>
      </c>
      <c r="BA147" s="159">
        <f t="shared" si="245"/>
        <v>-796.94707341929325</v>
      </c>
      <c r="BB147" s="159">
        <f t="shared" si="245"/>
        <v>-783.56817293916959</v>
      </c>
      <c r="BC147" s="159">
        <f t="shared" si="245"/>
        <v>-787.18987724598969</v>
      </c>
      <c r="BD147" s="159">
        <f t="shared" si="245"/>
        <v>-776.40563737812658</v>
      </c>
      <c r="BE147" s="159">
        <f t="shared" si="245"/>
        <v>-862.94126918971119</v>
      </c>
      <c r="BF147" s="159">
        <f t="shared" si="245"/>
        <v>0</v>
      </c>
      <c r="BG147" s="159">
        <f t="shared" si="245"/>
        <v>0</v>
      </c>
      <c r="BH147" s="159">
        <f t="shared" si="245"/>
        <v>0</v>
      </c>
      <c r="BI147" s="159">
        <f t="shared" si="245"/>
        <v>0</v>
      </c>
      <c r="BJ147" s="159">
        <f t="shared" si="245"/>
        <v>0</v>
      </c>
      <c r="BK147" s="159">
        <f t="shared" si="245"/>
        <v>0</v>
      </c>
      <c r="BL147" s="159">
        <f t="shared" si="245"/>
        <v>0</v>
      </c>
      <c r="BM147" s="159">
        <f t="shared" si="245"/>
        <v>0</v>
      </c>
      <c r="BN147" s="159">
        <f t="shared" si="245"/>
        <v>0</v>
      </c>
      <c r="BO147" s="159">
        <f t="shared" si="245"/>
        <v>0</v>
      </c>
      <c r="BP147" s="159">
        <f t="shared" si="245"/>
        <v>0</v>
      </c>
      <c r="BQ147" s="159">
        <f t="shared" si="245"/>
        <v>0</v>
      </c>
      <c r="BR147" s="159">
        <f t="shared" si="245"/>
        <v>0</v>
      </c>
      <c r="BS147" s="159">
        <f t="shared" si="245"/>
        <v>0</v>
      </c>
      <c r="BT147" s="159">
        <f t="shared" si="245"/>
        <v>0</v>
      </c>
      <c r="BU147" s="159">
        <f t="shared" si="245"/>
        <v>0</v>
      </c>
      <c r="BV147" s="159">
        <f t="shared" ref="BV147:DA147" si="246">-1*BV146+BV145*$F144</f>
        <v>0</v>
      </c>
      <c r="BW147" s="159">
        <f t="shared" si="246"/>
        <v>0</v>
      </c>
      <c r="BX147" s="159">
        <f t="shared" si="246"/>
        <v>0</v>
      </c>
      <c r="BY147" s="159">
        <f t="shared" si="246"/>
        <v>0</v>
      </c>
      <c r="BZ147" s="159">
        <f t="shared" si="246"/>
        <v>0</v>
      </c>
      <c r="CA147" s="159">
        <f t="shared" si="246"/>
        <v>0</v>
      </c>
      <c r="CB147" s="159">
        <f t="shared" si="246"/>
        <v>0</v>
      </c>
      <c r="CC147" s="159">
        <f t="shared" si="246"/>
        <v>0</v>
      </c>
      <c r="CD147" s="159">
        <f t="shared" si="246"/>
        <v>0</v>
      </c>
      <c r="CE147" s="159">
        <f t="shared" si="246"/>
        <v>0</v>
      </c>
      <c r="CF147" s="159">
        <f t="shared" si="246"/>
        <v>0</v>
      </c>
      <c r="CG147" s="159">
        <f t="shared" si="246"/>
        <v>0</v>
      </c>
      <c r="CH147" s="159">
        <f t="shared" si="246"/>
        <v>0</v>
      </c>
      <c r="CI147" s="159">
        <f t="shared" si="246"/>
        <v>0</v>
      </c>
      <c r="CJ147" s="159">
        <f t="shared" si="246"/>
        <v>0</v>
      </c>
      <c r="CK147" s="159">
        <f t="shared" si="246"/>
        <v>0</v>
      </c>
      <c r="CL147" s="159">
        <f t="shared" si="246"/>
        <v>0</v>
      </c>
      <c r="CM147" s="159">
        <f t="shared" si="246"/>
        <v>0</v>
      </c>
      <c r="CN147" s="159">
        <f t="shared" si="246"/>
        <v>0</v>
      </c>
      <c r="CO147" s="159">
        <f t="shared" si="246"/>
        <v>0</v>
      </c>
      <c r="CP147" s="159">
        <f t="shared" si="246"/>
        <v>0</v>
      </c>
      <c r="CQ147" s="159">
        <f t="shared" si="246"/>
        <v>0</v>
      </c>
      <c r="CR147" s="159">
        <f t="shared" si="246"/>
        <v>0</v>
      </c>
      <c r="CS147" s="159">
        <f t="shared" si="246"/>
        <v>0</v>
      </c>
      <c r="CT147" s="159">
        <f t="shared" si="246"/>
        <v>0</v>
      </c>
      <c r="CU147" s="159">
        <f t="shared" si="246"/>
        <v>0</v>
      </c>
      <c r="CV147" s="159">
        <f t="shared" si="246"/>
        <v>0</v>
      </c>
      <c r="CW147" s="159">
        <f t="shared" si="246"/>
        <v>0</v>
      </c>
      <c r="CX147" s="159">
        <f t="shared" si="246"/>
        <v>0</v>
      </c>
      <c r="CY147" s="159">
        <f t="shared" si="246"/>
        <v>0</v>
      </c>
      <c r="CZ147" s="159">
        <f t="shared" si="246"/>
        <v>0</v>
      </c>
      <c r="DA147" s="159">
        <f t="shared" si="246"/>
        <v>0</v>
      </c>
      <c r="DB147" s="159">
        <f t="shared" ref="DB147:EG147" si="247">-1*DB146+DB145*$F144</f>
        <v>0</v>
      </c>
      <c r="DC147" s="159">
        <f t="shared" si="247"/>
        <v>0</v>
      </c>
      <c r="DD147" s="159">
        <f t="shared" si="247"/>
        <v>0</v>
      </c>
      <c r="DE147" s="159">
        <f t="shared" si="247"/>
        <v>0</v>
      </c>
      <c r="DF147" s="159">
        <f t="shared" si="247"/>
        <v>0</v>
      </c>
      <c r="DG147" s="159">
        <f t="shared" si="247"/>
        <v>0</v>
      </c>
      <c r="DH147" s="159">
        <f t="shared" si="247"/>
        <v>0</v>
      </c>
      <c r="DI147" s="159">
        <f t="shared" si="247"/>
        <v>0</v>
      </c>
      <c r="DJ147" s="159">
        <f t="shared" si="247"/>
        <v>0</v>
      </c>
      <c r="DK147" s="159">
        <f t="shared" si="247"/>
        <v>0</v>
      </c>
      <c r="DL147" s="159">
        <f t="shared" si="247"/>
        <v>0</v>
      </c>
      <c r="DM147" s="159">
        <f t="shared" si="247"/>
        <v>0</v>
      </c>
      <c r="DN147" s="159">
        <f t="shared" si="247"/>
        <v>0</v>
      </c>
      <c r="DO147" s="159">
        <f t="shared" si="247"/>
        <v>0</v>
      </c>
      <c r="DP147" s="159">
        <f t="shared" si="247"/>
        <v>0</v>
      </c>
      <c r="DQ147" s="159">
        <f t="shared" si="247"/>
        <v>0</v>
      </c>
      <c r="DR147" s="159">
        <f t="shared" si="247"/>
        <v>0</v>
      </c>
      <c r="DS147" s="159">
        <f t="shared" si="247"/>
        <v>0</v>
      </c>
      <c r="DT147" s="159">
        <f t="shared" si="247"/>
        <v>0</v>
      </c>
      <c r="DU147" s="159">
        <f t="shared" si="247"/>
        <v>0</v>
      </c>
      <c r="DV147" s="159">
        <f t="shared" si="247"/>
        <v>0</v>
      </c>
      <c r="DW147" s="159">
        <f t="shared" si="247"/>
        <v>0</v>
      </c>
      <c r="DX147" s="159">
        <f t="shared" si="247"/>
        <v>0</v>
      </c>
      <c r="DY147" s="159">
        <f t="shared" si="247"/>
        <v>0</v>
      </c>
      <c r="DZ147" s="159">
        <f t="shared" si="247"/>
        <v>0</v>
      </c>
      <c r="EA147" s="159">
        <f t="shared" si="247"/>
        <v>0</v>
      </c>
      <c r="EB147" s="159">
        <f t="shared" si="247"/>
        <v>0</v>
      </c>
      <c r="EC147" s="159">
        <f t="shared" si="247"/>
        <v>0</v>
      </c>
      <c r="ED147" s="159">
        <f t="shared" si="247"/>
        <v>0</v>
      </c>
      <c r="EE147" s="159">
        <f t="shared" si="247"/>
        <v>0</v>
      </c>
      <c r="EF147" s="159">
        <f t="shared" si="247"/>
        <v>0</v>
      </c>
      <c r="EG147" s="159">
        <f t="shared" si="247"/>
        <v>0</v>
      </c>
      <c r="EH147" s="159">
        <f t="shared" ref="EH147:FM147" si="248">-1*EH146+EH145*$F144</f>
        <v>0</v>
      </c>
      <c r="EI147" s="159">
        <f t="shared" si="248"/>
        <v>0</v>
      </c>
      <c r="EJ147" s="159">
        <f t="shared" si="248"/>
        <v>0</v>
      </c>
      <c r="EK147" s="159">
        <f t="shared" si="248"/>
        <v>0</v>
      </c>
      <c r="EL147" s="159">
        <f t="shared" si="248"/>
        <v>0</v>
      </c>
      <c r="EM147" s="159">
        <f t="shared" si="248"/>
        <v>0</v>
      </c>
      <c r="EN147" s="159">
        <f t="shared" si="248"/>
        <v>0</v>
      </c>
      <c r="EO147" s="159">
        <f t="shared" si="248"/>
        <v>0</v>
      </c>
      <c r="EP147" s="159">
        <f t="shared" si="248"/>
        <v>0</v>
      </c>
      <c r="EQ147" s="159">
        <f t="shared" si="248"/>
        <v>0</v>
      </c>
      <c r="ER147" s="159">
        <f t="shared" si="248"/>
        <v>0</v>
      </c>
      <c r="ES147" s="159">
        <f t="shared" si="248"/>
        <v>0</v>
      </c>
      <c r="ET147" s="159">
        <f t="shared" si="248"/>
        <v>0</v>
      </c>
      <c r="EU147" s="159">
        <f t="shared" si="248"/>
        <v>0</v>
      </c>
      <c r="EV147" s="159">
        <f t="shared" si="248"/>
        <v>0</v>
      </c>
      <c r="EW147" s="159">
        <f t="shared" si="248"/>
        <v>0</v>
      </c>
      <c r="EX147" s="159">
        <f t="shared" si="248"/>
        <v>0</v>
      </c>
      <c r="EY147" s="159">
        <f t="shared" si="248"/>
        <v>0</v>
      </c>
      <c r="EZ147" s="159">
        <f t="shared" si="248"/>
        <v>0</v>
      </c>
      <c r="FA147" s="159">
        <f t="shared" si="248"/>
        <v>0</v>
      </c>
      <c r="FB147" s="159">
        <f t="shared" si="248"/>
        <v>0</v>
      </c>
      <c r="FC147" s="159">
        <f t="shared" si="248"/>
        <v>0</v>
      </c>
      <c r="FD147" s="159">
        <f t="shared" si="248"/>
        <v>0</v>
      </c>
      <c r="FE147" s="159">
        <f t="shared" si="248"/>
        <v>0</v>
      </c>
      <c r="FF147" s="159">
        <f t="shared" si="248"/>
        <v>0</v>
      </c>
      <c r="FG147" s="159">
        <f t="shared" si="248"/>
        <v>0</v>
      </c>
      <c r="FH147" s="159">
        <f t="shared" si="248"/>
        <v>0</v>
      </c>
      <c r="FI147" s="159">
        <f t="shared" si="248"/>
        <v>0</v>
      </c>
      <c r="FJ147" s="159">
        <f t="shared" si="248"/>
        <v>0</v>
      </c>
      <c r="FK147" s="159">
        <f t="shared" si="248"/>
        <v>0</v>
      </c>
      <c r="FL147" s="159">
        <f t="shared" si="248"/>
        <v>0</v>
      </c>
      <c r="FM147" s="159">
        <f t="shared" si="248"/>
        <v>0</v>
      </c>
      <c r="FN147" s="159">
        <f t="shared" ref="FN147:GJ147" si="249">-1*FN146+FN145*$F144</f>
        <v>0</v>
      </c>
      <c r="FO147" s="159">
        <f t="shared" si="249"/>
        <v>0</v>
      </c>
      <c r="FP147" s="159">
        <f t="shared" si="249"/>
        <v>0</v>
      </c>
      <c r="FQ147" s="159">
        <f t="shared" si="249"/>
        <v>0</v>
      </c>
      <c r="FR147" s="159">
        <f t="shared" si="249"/>
        <v>0</v>
      </c>
      <c r="FS147" s="159">
        <f t="shared" si="249"/>
        <v>0</v>
      </c>
      <c r="FT147" s="159">
        <f t="shared" si="249"/>
        <v>0</v>
      </c>
      <c r="FU147" s="159">
        <f t="shared" si="249"/>
        <v>0</v>
      </c>
      <c r="FV147" s="159">
        <f t="shared" si="249"/>
        <v>0</v>
      </c>
      <c r="FW147" s="159">
        <f t="shared" si="249"/>
        <v>0</v>
      </c>
      <c r="FX147" s="159">
        <f t="shared" si="249"/>
        <v>0</v>
      </c>
      <c r="FY147" s="159">
        <f t="shared" si="249"/>
        <v>0</v>
      </c>
      <c r="FZ147" s="159">
        <f t="shared" si="249"/>
        <v>0</v>
      </c>
      <c r="GA147" s="159">
        <f t="shared" si="249"/>
        <v>0</v>
      </c>
      <c r="GB147" s="159">
        <f t="shared" si="249"/>
        <v>0</v>
      </c>
      <c r="GC147" s="159">
        <f t="shared" si="249"/>
        <v>0</v>
      </c>
      <c r="GD147" s="159">
        <f t="shared" si="249"/>
        <v>0</v>
      </c>
      <c r="GE147" s="159">
        <f t="shared" si="249"/>
        <v>0</v>
      </c>
      <c r="GF147" s="159">
        <f t="shared" si="249"/>
        <v>0</v>
      </c>
      <c r="GG147" s="159">
        <f t="shared" si="249"/>
        <v>0</v>
      </c>
      <c r="GH147" s="159">
        <f t="shared" si="249"/>
        <v>0</v>
      </c>
      <c r="GI147" s="159">
        <f t="shared" si="249"/>
        <v>0</v>
      </c>
      <c r="GJ147" s="159">
        <f t="shared" si="249"/>
        <v>0</v>
      </c>
    </row>
    <row r="148" spans="1:192" outlineLevel="1" x14ac:dyDescent="0.35">
      <c r="A148"/>
      <c r="B148" s="69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</row>
    <row r="149" spans="1:192" outlineLevel="1" x14ac:dyDescent="0.35">
      <c r="A149"/>
      <c r="B149" s="6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</row>
    <row r="150" spans="1:192" outlineLevel="1" x14ac:dyDescent="0.35">
      <c r="A150"/>
      <c r="B150" s="69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</row>
    <row r="151" spans="1:192" outlineLevel="1" x14ac:dyDescent="0.35"/>
    <row r="153" spans="1:192" x14ac:dyDescent="0.35">
      <c r="A153" s="13" t="s">
        <v>61</v>
      </c>
    </row>
  </sheetData>
  <conditionalFormatting sqref="J3:GJ3">
    <cfRule type="cellIs" dxfId="157" priority="8" stopIfTrue="1" operator="equal">
      <formula>"Construction"</formula>
    </cfRule>
    <cfRule type="cellIs" dxfId="156" priority="9" stopIfTrue="1" operator="equal">
      <formula>"Operations"</formula>
    </cfRule>
  </conditionalFormatting>
  <conditionalFormatting sqref="J3:GJ3">
    <cfRule type="cellIs" dxfId="155" priority="7" operator="equal">
      <formula>"Fin Close"</formula>
    </cfRule>
  </conditionalFormatting>
  <conditionalFormatting sqref="J3:GJ3">
    <cfRule type="cellIs" dxfId="154" priority="5" operator="equal">
      <formula>"PPA ext."</formula>
    </cfRule>
    <cfRule type="cellIs" dxfId="153" priority="6" operator="equal">
      <formula>"Delay"</formula>
    </cfRule>
  </conditionalFormatting>
  <conditionalFormatting sqref="F2:F4">
    <cfRule type="cellIs" dxfId="152" priority="1" stopIfTrue="1" operator="notEqual">
      <formula>0</formula>
    </cfRule>
    <cfRule type="cellIs" dxfId="151" priority="2" stopIfTrue="1" operator="equal">
      <formula>""</formula>
    </cfRule>
  </conditionalFormatting>
  <conditionalFormatting sqref="F2:F4">
    <cfRule type="cellIs" dxfId="150" priority="3" stopIfTrue="1" operator="notEqual">
      <formula>0</formula>
    </cfRule>
    <cfRule type="cellIs" dxfId="149" priority="4" stopIfTrue="1" operator="equal">
      <formula>""</formula>
    </cfRule>
  </conditionalFormatting>
  <dataValidations count="1">
    <dataValidation allowBlank="1" showInputMessage="1" showErrorMessage="1" sqref="E27:H27" xr:uid="{008A2004-EA04-4FCA-BD7A-5AA5EA62E5D2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04CE-B76C-47BF-BFE3-F02FD7758433}">
  <sheetPr codeName="Sheet18">
    <outlinePr summaryBelow="0" summaryRight="0"/>
  </sheetPr>
  <dimension ref="A1:GJ26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Esc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9" spans="1:192" collapsed="1" x14ac:dyDescent="0.35">
      <c r="A9" s="69" t="s">
        <v>675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</row>
    <row r="10" spans="1:192" hidden="1" outlineLevel="1" x14ac:dyDescent="0.35">
      <c r="A10" s="69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1" spans="1:192" s="457" customFormat="1" hidden="1" outlineLevel="1" x14ac:dyDescent="0.35">
      <c r="A11" s="459"/>
      <c r="E11" s="457" t="str">
        <f>InpC!$E$19</f>
        <v>Financial close date</v>
      </c>
      <c r="F11" s="457">
        <f>InpC!$F$19</f>
        <v>46203</v>
      </c>
      <c r="G11" s="457" t="str">
        <f>InpC!$G$19</f>
        <v>date</v>
      </c>
    </row>
    <row r="12" spans="1:192" s="458" customFormat="1" hidden="1" outlineLevel="1" x14ac:dyDescent="0.35">
      <c r="A12" s="460"/>
      <c r="E12" s="458" t="str">
        <f>InpC!$E$51</f>
        <v>CPI escalation rate</v>
      </c>
      <c r="F12" s="458">
        <f>InpC!$F$51</f>
        <v>2.5000000000000001E-2</v>
      </c>
      <c r="G12" s="458" t="str">
        <f>InpC!$G$51</f>
        <v>% p.a.</v>
      </c>
    </row>
    <row r="13" spans="1:192" s="457" customFormat="1" hidden="1" outlineLevel="1" x14ac:dyDescent="0.35">
      <c r="A13" s="459"/>
      <c r="E13" s="457" t="str">
        <f>Time!$E$45</f>
        <v>Model period ending</v>
      </c>
      <c r="G13" s="457" t="str">
        <f>Time!$G$45</f>
        <v>date</v>
      </c>
      <c r="H13" s="457">
        <f>Time!$H$45</f>
        <v>0</v>
      </c>
      <c r="J13" s="457">
        <f>Time!J$45</f>
        <v>46053</v>
      </c>
      <c r="K13" s="457">
        <f>Time!K$45</f>
        <v>46081</v>
      </c>
      <c r="L13" s="457">
        <f>Time!L$45</f>
        <v>46112</v>
      </c>
      <c r="M13" s="457">
        <f>Time!M$45</f>
        <v>46142</v>
      </c>
      <c r="N13" s="457">
        <f>Time!N$45</f>
        <v>46173</v>
      </c>
      <c r="O13" s="457">
        <f>Time!O$45</f>
        <v>46203</v>
      </c>
      <c r="P13" s="457">
        <f>Time!P$45</f>
        <v>46234</v>
      </c>
      <c r="Q13" s="457">
        <f>Time!Q$45</f>
        <v>46265</v>
      </c>
      <c r="R13" s="457">
        <f>Time!R$45</f>
        <v>46295</v>
      </c>
      <c r="S13" s="457">
        <f>Time!S$45</f>
        <v>46326</v>
      </c>
      <c r="T13" s="457">
        <f>Time!T$45</f>
        <v>46356</v>
      </c>
      <c r="U13" s="457">
        <f>Time!U$45</f>
        <v>46387</v>
      </c>
      <c r="V13" s="457">
        <f>Time!V$45</f>
        <v>46418</v>
      </c>
      <c r="W13" s="457">
        <f>Time!W$45</f>
        <v>46446</v>
      </c>
      <c r="X13" s="457">
        <f>Time!X$45</f>
        <v>46477</v>
      </c>
      <c r="Y13" s="457">
        <f>Time!Y$45</f>
        <v>46507</v>
      </c>
      <c r="Z13" s="457">
        <f>Time!Z$45</f>
        <v>46538</v>
      </c>
      <c r="AA13" s="457">
        <f>Time!AA$45</f>
        <v>46568</v>
      </c>
      <c r="AB13" s="457">
        <f>Time!AB$45</f>
        <v>46599</v>
      </c>
      <c r="AC13" s="457">
        <f>Time!AC$45</f>
        <v>46630</v>
      </c>
      <c r="AD13" s="457">
        <f>Time!AD$45</f>
        <v>46660</v>
      </c>
      <c r="AE13" s="457">
        <f>Time!AE$45</f>
        <v>46691</v>
      </c>
      <c r="AF13" s="457">
        <f>Time!AF$45</f>
        <v>46721</v>
      </c>
      <c r="AG13" s="457">
        <f>Time!AG$45</f>
        <v>46752</v>
      </c>
      <c r="AH13" s="457">
        <f>Time!AH$45</f>
        <v>46783</v>
      </c>
      <c r="AI13" s="457">
        <f>Time!AI$45</f>
        <v>46812</v>
      </c>
      <c r="AJ13" s="457">
        <f>Time!AJ$45</f>
        <v>46843</v>
      </c>
      <c r="AK13" s="457">
        <f>Time!AK$45</f>
        <v>46873</v>
      </c>
      <c r="AL13" s="457">
        <f>Time!AL$45</f>
        <v>46904</v>
      </c>
      <c r="AM13" s="457">
        <f>Time!AM$45</f>
        <v>46934</v>
      </c>
      <c r="AN13" s="457">
        <f>Time!AN$45</f>
        <v>46965</v>
      </c>
      <c r="AO13" s="457">
        <f>Time!AO$45</f>
        <v>46996</v>
      </c>
      <c r="AP13" s="457">
        <f>Time!AP$45</f>
        <v>47026</v>
      </c>
      <c r="AQ13" s="457">
        <f>Time!AQ$45</f>
        <v>47057</v>
      </c>
      <c r="AR13" s="457">
        <f>Time!AR$45</f>
        <v>47087</v>
      </c>
      <c r="AS13" s="457">
        <f>Time!AS$45</f>
        <v>47118</v>
      </c>
      <c r="AT13" s="457">
        <f>Time!AT$45</f>
        <v>47149</v>
      </c>
      <c r="AU13" s="457">
        <f>Time!AU$45</f>
        <v>47177</v>
      </c>
      <c r="AV13" s="457">
        <f>Time!AV$45</f>
        <v>47208</v>
      </c>
      <c r="AW13" s="457">
        <f>Time!AW$45</f>
        <v>47238</v>
      </c>
      <c r="AX13" s="457">
        <f>Time!AX$45</f>
        <v>47269</v>
      </c>
      <c r="AY13" s="457">
        <f>Time!AY$45</f>
        <v>47299</v>
      </c>
      <c r="AZ13" s="457">
        <f>Time!AZ$45</f>
        <v>47330</v>
      </c>
      <c r="BA13" s="457">
        <f>Time!BA$45</f>
        <v>47361</v>
      </c>
      <c r="BB13" s="457">
        <f>Time!BB$45</f>
        <v>47391</v>
      </c>
      <c r="BC13" s="457">
        <f>Time!BC$45</f>
        <v>47422</v>
      </c>
      <c r="BD13" s="457">
        <f>Time!BD$45</f>
        <v>47452</v>
      </c>
      <c r="BE13" s="457">
        <f>Time!BE$45</f>
        <v>47483</v>
      </c>
      <c r="BF13" s="457">
        <f>Time!BF$45</f>
        <v>47573</v>
      </c>
      <c r="BG13" s="457">
        <f>Time!BG$45</f>
        <v>47664</v>
      </c>
      <c r="BH13" s="457">
        <f>Time!BH$45</f>
        <v>47756</v>
      </c>
      <c r="BI13" s="457">
        <f>Time!BI$45</f>
        <v>47848</v>
      </c>
      <c r="BJ13" s="457">
        <f>Time!BJ$45</f>
        <v>47938</v>
      </c>
      <c r="BK13" s="457">
        <f>Time!BK$45</f>
        <v>48029</v>
      </c>
      <c r="BL13" s="457">
        <f>Time!BL$45</f>
        <v>48121</v>
      </c>
      <c r="BM13" s="457">
        <f>Time!BM$45</f>
        <v>48213</v>
      </c>
      <c r="BN13" s="457">
        <f>Time!BN$45</f>
        <v>48304</v>
      </c>
      <c r="BO13" s="457">
        <f>Time!BO$45</f>
        <v>48395</v>
      </c>
      <c r="BP13" s="457">
        <f>Time!BP$45</f>
        <v>48487</v>
      </c>
      <c r="BQ13" s="457">
        <f>Time!BQ$45</f>
        <v>48579</v>
      </c>
      <c r="BR13" s="457">
        <f>Time!BR$45</f>
        <v>48669</v>
      </c>
      <c r="BS13" s="457">
        <f>Time!BS$45</f>
        <v>48760</v>
      </c>
      <c r="BT13" s="457">
        <f>Time!BT$45</f>
        <v>48852</v>
      </c>
      <c r="BU13" s="457">
        <f>Time!BU$45</f>
        <v>48944</v>
      </c>
      <c r="BV13" s="457">
        <f>Time!BV$45</f>
        <v>49034</v>
      </c>
      <c r="BW13" s="457">
        <f>Time!BW$45</f>
        <v>49125</v>
      </c>
      <c r="BX13" s="457">
        <f>Time!BX$45</f>
        <v>49217</v>
      </c>
      <c r="BY13" s="457">
        <f>Time!BY$45</f>
        <v>49309</v>
      </c>
      <c r="BZ13" s="457">
        <f>Time!BZ$45</f>
        <v>49399</v>
      </c>
      <c r="CA13" s="457">
        <f>Time!CA$45</f>
        <v>49490</v>
      </c>
      <c r="CB13" s="457">
        <f>Time!CB$45</f>
        <v>49582</v>
      </c>
      <c r="CC13" s="457">
        <f>Time!CC$45</f>
        <v>49674</v>
      </c>
      <c r="CD13" s="457">
        <f>Time!CD$45</f>
        <v>49765</v>
      </c>
      <c r="CE13" s="457">
        <f>Time!CE$45</f>
        <v>49856</v>
      </c>
      <c r="CF13" s="457">
        <f>Time!CF$45</f>
        <v>49948</v>
      </c>
      <c r="CG13" s="457">
        <f>Time!CG$45</f>
        <v>50040</v>
      </c>
      <c r="CH13" s="457">
        <f>Time!CH$45</f>
        <v>50130</v>
      </c>
      <c r="CI13" s="457">
        <f>Time!CI$45</f>
        <v>50221</v>
      </c>
      <c r="CJ13" s="457">
        <f>Time!CJ$45</f>
        <v>50313</v>
      </c>
      <c r="CK13" s="457">
        <f>Time!CK$45</f>
        <v>50405</v>
      </c>
      <c r="CL13" s="457">
        <f>Time!CL$45</f>
        <v>50495</v>
      </c>
      <c r="CM13" s="457">
        <f>Time!CM$45</f>
        <v>50586</v>
      </c>
      <c r="CN13" s="457">
        <f>Time!CN$45</f>
        <v>50678</v>
      </c>
      <c r="CO13" s="457">
        <f>Time!CO$45</f>
        <v>50770</v>
      </c>
      <c r="CP13" s="457">
        <f>Time!CP$45</f>
        <v>50860</v>
      </c>
      <c r="CQ13" s="457">
        <f>Time!CQ$45</f>
        <v>50951</v>
      </c>
      <c r="CR13" s="457">
        <f>Time!CR$45</f>
        <v>51043</v>
      </c>
      <c r="CS13" s="457">
        <f>Time!CS$45</f>
        <v>51135</v>
      </c>
      <c r="CT13" s="457">
        <f>Time!CT$45</f>
        <v>51226</v>
      </c>
      <c r="CU13" s="457">
        <f>Time!CU$45</f>
        <v>51317</v>
      </c>
      <c r="CV13" s="457">
        <f>Time!CV$45</f>
        <v>51409</v>
      </c>
      <c r="CW13" s="457">
        <f>Time!CW$45</f>
        <v>51501</v>
      </c>
      <c r="CX13" s="457">
        <f>Time!CX$45</f>
        <v>51591</v>
      </c>
      <c r="CY13" s="457">
        <f>Time!CY$45</f>
        <v>51682</v>
      </c>
      <c r="CZ13" s="457">
        <f>Time!CZ$45</f>
        <v>51774</v>
      </c>
      <c r="DA13" s="457">
        <f>Time!DA$45</f>
        <v>51866</v>
      </c>
      <c r="DB13" s="457">
        <f>Time!DB$45</f>
        <v>51956</v>
      </c>
      <c r="DC13" s="457">
        <f>Time!DC$45</f>
        <v>52047</v>
      </c>
      <c r="DD13" s="457">
        <f>Time!DD$45</f>
        <v>52139</v>
      </c>
      <c r="DE13" s="457">
        <f>Time!DE$45</f>
        <v>52231</v>
      </c>
      <c r="DF13" s="457">
        <f>Time!DF$45</f>
        <v>52321</v>
      </c>
      <c r="DG13" s="457">
        <f>Time!DG$45</f>
        <v>52412</v>
      </c>
      <c r="DH13" s="457">
        <f>Time!DH$45</f>
        <v>52504</v>
      </c>
      <c r="DI13" s="457">
        <f>Time!DI$45</f>
        <v>52596</v>
      </c>
      <c r="DJ13" s="457">
        <f>Time!DJ$45</f>
        <v>52687</v>
      </c>
      <c r="DK13" s="457">
        <f>Time!DK$45</f>
        <v>52778</v>
      </c>
      <c r="DL13" s="457">
        <f>Time!DL$45</f>
        <v>52870</v>
      </c>
      <c r="DM13" s="457">
        <f>Time!DM$45</f>
        <v>52962</v>
      </c>
      <c r="DN13" s="457">
        <f>Time!DN$45</f>
        <v>53052</v>
      </c>
      <c r="DO13" s="457">
        <f>Time!DO$45</f>
        <v>53143</v>
      </c>
      <c r="DP13" s="457">
        <f>Time!DP$45</f>
        <v>53235</v>
      </c>
      <c r="DQ13" s="457">
        <f>Time!DQ$45</f>
        <v>53327</v>
      </c>
      <c r="DR13" s="457">
        <f>Time!DR$45</f>
        <v>53417</v>
      </c>
      <c r="DS13" s="457">
        <f>Time!DS$45</f>
        <v>53508</v>
      </c>
      <c r="DT13" s="457">
        <f>Time!DT$45</f>
        <v>53600</v>
      </c>
      <c r="DU13" s="457">
        <f>Time!DU$45</f>
        <v>53692</v>
      </c>
      <c r="DV13" s="457">
        <f>Time!DV$45</f>
        <v>53782</v>
      </c>
      <c r="DW13" s="457">
        <f>Time!DW$45</f>
        <v>53873</v>
      </c>
      <c r="DX13" s="457">
        <f>Time!DX$45</f>
        <v>53965</v>
      </c>
      <c r="DY13" s="457">
        <f>Time!DY$45</f>
        <v>54057</v>
      </c>
      <c r="DZ13" s="457">
        <f>Time!DZ$45</f>
        <v>54148</v>
      </c>
      <c r="EA13" s="457">
        <f>Time!EA$45</f>
        <v>54239</v>
      </c>
      <c r="EB13" s="457">
        <f>Time!EB$45</f>
        <v>54331</v>
      </c>
      <c r="EC13" s="457">
        <f>Time!EC$45</f>
        <v>54423</v>
      </c>
      <c r="ED13" s="457">
        <f>Time!ED$45</f>
        <v>54513</v>
      </c>
      <c r="EE13" s="457">
        <f>Time!EE$45</f>
        <v>54604</v>
      </c>
      <c r="EF13" s="457">
        <f>Time!EF$45</f>
        <v>54696</v>
      </c>
      <c r="EG13" s="457">
        <f>Time!EG$45</f>
        <v>54788</v>
      </c>
      <c r="EH13" s="457">
        <f>Time!EH$45</f>
        <v>54878</v>
      </c>
      <c r="EI13" s="457">
        <f>Time!EI$45</f>
        <v>54969</v>
      </c>
      <c r="EJ13" s="457">
        <f>Time!EJ$45</f>
        <v>55061</v>
      </c>
      <c r="EK13" s="457">
        <f>Time!EK$45</f>
        <v>55153</v>
      </c>
      <c r="EL13" s="457">
        <f>Time!EL$45</f>
        <v>55243</v>
      </c>
      <c r="EM13" s="457">
        <f>Time!EM$45</f>
        <v>55334</v>
      </c>
      <c r="EN13" s="457">
        <f>Time!EN$45</f>
        <v>55426</v>
      </c>
      <c r="EO13" s="457">
        <f>Time!EO$45</f>
        <v>55518</v>
      </c>
      <c r="EP13" s="457">
        <f>Time!EP$45</f>
        <v>55609</v>
      </c>
      <c r="EQ13" s="457">
        <f>Time!EQ$45</f>
        <v>55700</v>
      </c>
      <c r="ER13" s="457">
        <f>Time!ER$45</f>
        <v>55792</v>
      </c>
      <c r="ES13" s="457">
        <f>Time!ES$45</f>
        <v>55884</v>
      </c>
      <c r="ET13" s="457">
        <f>Time!ET$45</f>
        <v>55974</v>
      </c>
      <c r="EU13" s="457">
        <f>Time!EU$45</f>
        <v>56065</v>
      </c>
      <c r="EV13" s="457">
        <f>Time!EV$45</f>
        <v>56157</v>
      </c>
      <c r="EW13" s="457">
        <f>Time!EW$45</f>
        <v>56249</v>
      </c>
      <c r="EX13" s="457">
        <f>Time!EX$45</f>
        <v>56339</v>
      </c>
      <c r="EY13" s="457">
        <f>Time!EY$45</f>
        <v>56430</v>
      </c>
      <c r="EZ13" s="457">
        <f>Time!EZ$45</f>
        <v>56522</v>
      </c>
      <c r="FA13" s="457">
        <f>Time!FA$45</f>
        <v>56614</v>
      </c>
      <c r="FB13" s="457">
        <f>Time!FB$45</f>
        <v>56704</v>
      </c>
      <c r="FC13" s="457">
        <f>Time!FC$45</f>
        <v>56795</v>
      </c>
      <c r="FD13" s="457">
        <f>Time!FD$45</f>
        <v>56887</v>
      </c>
      <c r="FE13" s="457">
        <f>Time!FE$45</f>
        <v>56979</v>
      </c>
      <c r="FF13" s="457">
        <f>Time!FF$45</f>
        <v>57070</v>
      </c>
      <c r="FG13" s="457">
        <f>Time!FG$45</f>
        <v>57161</v>
      </c>
      <c r="FH13" s="457">
        <f>Time!FH$45</f>
        <v>57253</v>
      </c>
      <c r="FI13" s="457">
        <f>Time!FI$45</f>
        <v>57345</v>
      </c>
      <c r="FJ13" s="457">
        <f>Time!FJ$45</f>
        <v>57435</v>
      </c>
      <c r="FK13" s="457">
        <f>Time!FK$45</f>
        <v>57526</v>
      </c>
      <c r="FL13" s="457">
        <f>Time!FL$45</f>
        <v>57618</v>
      </c>
      <c r="FM13" s="457">
        <f>Time!FM$45</f>
        <v>57710</v>
      </c>
      <c r="FN13" s="457">
        <f>Time!FN$45</f>
        <v>57800</v>
      </c>
      <c r="FO13" s="457">
        <f>Time!FO$45</f>
        <v>57891</v>
      </c>
      <c r="FP13" s="457">
        <f>Time!FP$45</f>
        <v>57983</v>
      </c>
      <c r="FQ13" s="457">
        <f>Time!FQ$45</f>
        <v>58075</v>
      </c>
      <c r="FR13" s="457">
        <f>Time!FR$45</f>
        <v>58165</v>
      </c>
      <c r="FS13" s="457">
        <f>Time!FS$45</f>
        <v>58256</v>
      </c>
      <c r="FT13" s="457">
        <f>Time!FT$45</f>
        <v>58348</v>
      </c>
      <c r="FU13" s="457">
        <f>Time!FU$45</f>
        <v>58440</v>
      </c>
      <c r="FV13" s="457">
        <f>Time!FV$45</f>
        <v>58531</v>
      </c>
      <c r="FW13" s="457">
        <f>Time!FW$45</f>
        <v>58622</v>
      </c>
      <c r="FX13" s="457">
        <f>Time!FX$45</f>
        <v>58714</v>
      </c>
      <c r="FY13" s="457">
        <f>Time!FY$45</f>
        <v>58806</v>
      </c>
      <c r="FZ13" s="457">
        <f>Time!FZ$45</f>
        <v>58896</v>
      </c>
      <c r="GA13" s="457">
        <f>Time!GA$45</f>
        <v>58987</v>
      </c>
      <c r="GB13" s="457">
        <f>Time!GB$45</f>
        <v>59079</v>
      </c>
      <c r="GC13" s="457">
        <f>Time!GC$45</f>
        <v>59171</v>
      </c>
      <c r="GD13" s="457">
        <f>Time!GD$45</f>
        <v>59261</v>
      </c>
      <c r="GE13" s="457">
        <f>Time!GE$45</f>
        <v>59352</v>
      </c>
      <c r="GF13" s="457">
        <f>Time!GF$45</f>
        <v>59444</v>
      </c>
      <c r="GG13" s="457">
        <f>Time!GG$45</f>
        <v>59536</v>
      </c>
      <c r="GH13" s="457">
        <f>Time!GH$45</f>
        <v>59626</v>
      </c>
      <c r="GI13" s="457">
        <f>Time!GI$45</f>
        <v>59717</v>
      </c>
      <c r="GJ13" s="457">
        <f>Time!GJ$45</f>
        <v>59809</v>
      </c>
    </row>
    <row r="14" spans="1:192" s="510" customFormat="1" hidden="1" outlineLevel="1" x14ac:dyDescent="0.35">
      <c r="A14" s="603"/>
      <c r="E14" s="510" t="s">
        <v>676</v>
      </c>
      <c r="G14" s="510" t="s">
        <v>1039</v>
      </c>
      <c r="H14" s="510">
        <f>SUM(J14:GJ14)</f>
        <v>277.83505167495679</v>
      </c>
      <c r="J14" s="510">
        <f t="shared" ref="J14:AO14" si="0">(1+$F12)^INT(YEARFRAC($F11,J13))</f>
        <v>1</v>
      </c>
      <c r="K14" s="510">
        <f t="shared" si="0"/>
        <v>1</v>
      </c>
      <c r="L14" s="510">
        <f t="shared" si="0"/>
        <v>1</v>
      </c>
      <c r="M14" s="510">
        <f t="shared" si="0"/>
        <v>1</v>
      </c>
      <c r="N14" s="510">
        <f t="shared" si="0"/>
        <v>1</v>
      </c>
      <c r="O14" s="510">
        <f t="shared" si="0"/>
        <v>1</v>
      </c>
      <c r="P14" s="510">
        <f t="shared" si="0"/>
        <v>1</v>
      </c>
      <c r="Q14" s="510">
        <f t="shared" si="0"/>
        <v>1</v>
      </c>
      <c r="R14" s="510">
        <f t="shared" si="0"/>
        <v>1</v>
      </c>
      <c r="S14" s="510">
        <f t="shared" si="0"/>
        <v>1</v>
      </c>
      <c r="T14" s="510">
        <f t="shared" si="0"/>
        <v>1</v>
      </c>
      <c r="U14" s="510">
        <f t="shared" si="0"/>
        <v>1</v>
      </c>
      <c r="V14" s="510">
        <f t="shared" si="0"/>
        <v>1</v>
      </c>
      <c r="W14" s="510">
        <f t="shared" si="0"/>
        <v>1</v>
      </c>
      <c r="X14" s="510">
        <f t="shared" si="0"/>
        <v>1</v>
      </c>
      <c r="Y14" s="510">
        <f t="shared" si="0"/>
        <v>1</v>
      </c>
      <c r="Z14" s="510">
        <f t="shared" si="0"/>
        <v>1</v>
      </c>
      <c r="AA14" s="510">
        <f t="shared" si="0"/>
        <v>1.0249999999999999</v>
      </c>
      <c r="AB14" s="510">
        <f t="shared" si="0"/>
        <v>1.0249999999999999</v>
      </c>
      <c r="AC14" s="510">
        <f t="shared" si="0"/>
        <v>1.0249999999999999</v>
      </c>
      <c r="AD14" s="510">
        <f t="shared" si="0"/>
        <v>1.0249999999999999</v>
      </c>
      <c r="AE14" s="510">
        <f t="shared" si="0"/>
        <v>1.0249999999999999</v>
      </c>
      <c r="AF14" s="510">
        <f t="shared" si="0"/>
        <v>1.0249999999999999</v>
      </c>
      <c r="AG14" s="510">
        <f t="shared" si="0"/>
        <v>1.0249999999999999</v>
      </c>
      <c r="AH14" s="510">
        <f t="shared" si="0"/>
        <v>1.0249999999999999</v>
      </c>
      <c r="AI14" s="510">
        <f t="shared" si="0"/>
        <v>1.0249999999999999</v>
      </c>
      <c r="AJ14" s="510">
        <f t="shared" si="0"/>
        <v>1.0249999999999999</v>
      </c>
      <c r="AK14" s="510">
        <f t="shared" si="0"/>
        <v>1.0249999999999999</v>
      </c>
      <c r="AL14" s="510">
        <f t="shared" si="0"/>
        <v>1.0249999999999999</v>
      </c>
      <c r="AM14" s="510">
        <f t="shared" si="0"/>
        <v>1.0506249999999999</v>
      </c>
      <c r="AN14" s="510">
        <f t="shared" si="0"/>
        <v>1.0506249999999999</v>
      </c>
      <c r="AO14" s="510">
        <f t="shared" si="0"/>
        <v>1.0506249999999999</v>
      </c>
      <c r="AP14" s="510">
        <f t="shared" ref="AP14:BU14" si="1">(1+$F12)^INT(YEARFRAC($F11,AP13))</f>
        <v>1.0506249999999999</v>
      </c>
      <c r="AQ14" s="510">
        <f t="shared" si="1"/>
        <v>1.0506249999999999</v>
      </c>
      <c r="AR14" s="510">
        <f t="shared" si="1"/>
        <v>1.0506249999999999</v>
      </c>
      <c r="AS14" s="510">
        <f t="shared" si="1"/>
        <v>1.0506249999999999</v>
      </c>
      <c r="AT14" s="510">
        <f t="shared" si="1"/>
        <v>1.0506249999999999</v>
      </c>
      <c r="AU14" s="510">
        <f t="shared" si="1"/>
        <v>1.0506249999999999</v>
      </c>
      <c r="AV14" s="510">
        <f t="shared" si="1"/>
        <v>1.0506249999999999</v>
      </c>
      <c r="AW14" s="510">
        <f t="shared" si="1"/>
        <v>1.0506249999999999</v>
      </c>
      <c r="AX14" s="510">
        <f t="shared" si="1"/>
        <v>1.0506249999999999</v>
      </c>
      <c r="AY14" s="510">
        <f t="shared" si="1"/>
        <v>1.0768906249999999</v>
      </c>
      <c r="AZ14" s="510">
        <f t="shared" si="1"/>
        <v>1.0768906249999999</v>
      </c>
      <c r="BA14" s="510">
        <f t="shared" si="1"/>
        <v>1.0768906249999999</v>
      </c>
      <c r="BB14" s="510">
        <f t="shared" si="1"/>
        <v>1.0768906249999999</v>
      </c>
      <c r="BC14" s="510">
        <f t="shared" si="1"/>
        <v>1.0768906249999999</v>
      </c>
      <c r="BD14" s="510">
        <f t="shared" si="1"/>
        <v>1.0768906249999999</v>
      </c>
      <c r="BE14" s="510">
        <f t="shared" si="1"/>
        <v>1.0768906249999999</v>
      </c>
      <c r="BF14" s="510">
        <f t="shared" si="1"/>
        <v>1.0768906249999999</v>
      </c>
      <c r="BG14" s="510">
        <f t="shared" si="1"/>
        <v>1.1038128906249998</v>
      </c>
      <c r="BH14" s="510">
        <f t="shared" si="1"/>
        <v>1.1038128906249998</v>
      </c>
      <c r="BI14" s="510">
        <f t="shared" si="1"/>
        <v>1.1038128906249998</v>
      </c>
      <c r="BJ14" s="510">
        <f t="shared" si="1"/>
        <v>1.1038128906249998</v>
      </c>
      <c r="BK14" s="510">
        <f t="shared" si="1"/>
        <v>1.1314082128906247</v>
      </c>
      <c r="BL14" s="510">
        <f t="shared" si="1"/>
        <v>1.1314082128906247</v>
      </c>
      <c r="BM14" s="510">
        <f t="shared" si="1"/>
        <v>1.1314082128906247</v>
      </c>
      <c r="BN14" s="510">
        <f t="shared" si="1"/>
        <v>1.1314082128906247</v>
      </c>
      <c r="BO14" s="510">
        <f t="shared" si="1"/>
        <v>1.1596934182128902</v>
      </c>
      <c r="BP14" s="510">
        <f t="shared" si="1"/>
        <v>1.1596934182128902</v>
      </c>
      <c r="BQ14" s="510">
        <f t="shared" si="1"/>
        <v>1.1596934182128902</v>
      </c>
      <c r="BR14" s="510">
        <f t="shared" si="1"/>
        <v>1.1596934182128902</v>
      </c>
      <c r="BS14" s="510">
        <f t="shared" si="1"/>
        <v>1.1886857536682125</v>
      </c>
      <c r="BT14" s="510">
        <f t="shared" si="1"/>
        <v>1.1886857536682125</v>
      </c>
      <c r="BU14" s="510">
        <f t="shared" si="1"/>
        <v>1.1886857536682125</v>
      </c>
      <c r="BV14" s="510">
        <f t="shared" ref="BV14:DA14" si="2">(1+$F12)^INT(YEARFRAC($F11,BV13))</f>
        <v>1.1886857536682125</v>
      </c>
      <c r="BW14" s="510">
        <f t="shared" si="2"/>
        <v>1.2184028975099177</v>
      </c>
      <c r="BX14" s="510">
        <f t="shared" si="2"/>
        <v>1.2184028975099177</v>
      </c>
      <c r="BY14" s="510">
        <f t="shared" si="2"/>
        <v>1.2184028975099177</v>
      </c>
      <c r="BZ14" s="510">
        <f t="shared" si="2"/>
        <v>1.2184028975099177</v>
      </c>
      <c r="CA14" s="510">
        <f t="shared" si="2"/>
        <v>1.2488629699476654</v>
      </c>
      <c r="CB14" s="510">
        <f t="shared" si="2"/>
        <v>1.2488629699476654</v>
      </c>
      <c r="CC14" s="510">
        <f t="shared" si="2"/>
        <v>1.2488629699476654</v>
      </c>
      <c r="CD14" s="510">
        <f t="shared" si="2"/>
        <v>1.2488629699476654</v>
      </c>
      <c r="CE14" s="510">
        <f t="shared" si="2"/>
        <v>1.2800845441963571</v>
      </c>
      <c r="CF14" s="510">
        <f t="shared" si="2"/>
        <v>1.2800845441963571</v>
      </c>
      <c r="CG14" s="510">
        <f t="shared" si="2"/>
        <v>1.2800845441963571</v>
      </c>
      <c r="CH14" s="510">
        <f t="shared" si="2"/>
        <v>1.2800845441963571</v>
      </c>
      <c r="CI14" s="510">
        <f t="shared" si="2"/>
        <v>1.312086657801266</v>
      </c>
      <c r="CJ14" s="510">
        <f t="shared" si="2"/>
        <v>1.312086657801266</v>
      </c>
      <c r="CK14" s="510">
        <f t="shared" si="2"/>
        <v>1.312086657801266</v>
      </c>
      <c r="CL14" s="510">
        <f t="shared" si="2"/>
        <v>1.312086657801266</v>
      </c>
      <c r="CM14" s="510">
        <f t="shared" si="2"/>
        <v>1.3448888242462975</v>
      </c>
      <c r="CN14" s="510">
        <f t="shared" si="2"/>
        <v>1.3448888242462975</v>
      </c>
      <c r="CO14" s="510">
        <f t="shared" si="2"/>
        <v>1.3448888242462975</v>
      </c>
      <c r="CP14" s="510">
        <f t="shared" si="2"/>
        <v>1.3448888242462975</v>
      </c>
      <c r="CQ14" s="510">
        <f t="shared" si="2"/>
        <v>1.3785110448524549</v>
      </c>
      <c r="CR14" s="510">
        <f t="shared" si="2"/>
        <v>1.3785110448524549</v>
      </c>
      <c r="CS14" s="510">
        <f t="shared" si="2"/>
        <v>1.3785110448524549</v>
      </c>
      <c r="CT14" s="510">
        <f t="shared" si="2"/>
        <v>1.3785110448524549</v>
      </c>
      <c r="CU14" s="510">
        <f t="shared" si="2"/>
        <v>1.4129738209737661</v>
      </c>
      <c r="CV14" s="510">
        <f t="shared" si="2"/>
        <v>1.4129738209737661</v>
      </c>
      <c r="CW14" s="510">
        <f t="shared" si="2"/>
        <v>1.4129738209737661</v>
      </c>
      <c r="CX14" s="510">
        <f t="shared" si="2"/>
        <v>1.4129738209737661</v>
      </c>
      <c r="CY14" s="510">
        <f t="shared" si="2"/>
        <v>1.4482981664981105</v>
      </c>
      <c r="CZ14" s="510">
        <f t="shared" si="2"/>
        <v>1.4482981664981105</v>
      </c>
      <c r="DA14" s="510">
        <f t="shared" si="2"/>
        <v>1.4482981664981105</v>
      </c>
      <c r="DB14" s="510">
        <f t="shared" ref="DB14:EG14" si="3">(1+$F12)^INT(YEARFRAC($F11,DB13))</f>
        <v>1.4482981664981105</v>
      </c>
      <c r="DC14" s="510">
        <f t="shared" si="3"/>
        <v>1.4845056206605631</v>
      </c>
      <c r="DD14" s="510">
        <f t="shared" si="3"/>
        <v>1.4845056206605631</v>
      </c>
      <c r="DE14" s="510">
        <f t="shared" si="3"/>
        <v>1.4845056206605631</v>
      </c>
      <c r="DF14" s="510">
        <f t="shared" si="3"/>
        <v>1.4845056206605631</v>
      </c>
      <c r="DG14" s="510">
        <f t="shared" si="3"/>
        <v>1.521618261177077</v>
      </c>
      <c r="DH14" s="510">
        <f t="shared" si="3"/>
        <v>1.521618261177077</v>
      </c>
      <c r="DI14" s="510">
        <f t="shared" si="3"/>
        <v>1.521618261177077</v>
      </c>
      <c r="DJ14" s="510">
        <f t="shared" si="3"/>
        <v>1.521618261177077</v>
      </c>
      <c r="DK14" s="510">
        <f t="shared" si="3"/>
        <v>1.559658717706504</v>
      </c>
      <c r="DL14" s="510">
        <f t="shared" si="3"/>
        <v>1.559658717706504</v>
      </c>
      <c r="DM14" s="510">
        <f t="shared" si="3"/>
        <v>1.559658717706504</v>
      </c>
      <c r="DN14" s="510">
        <f t="shared" si="3"/>
        <v>1.559658717706504</v>
      </c>
      <c r="DO14" s="510">
        <f t="shared" si="3"/>
        <v>1.5986501856491666</v>
      </c>
      <c r="DP14" s="510">
        <f t="shared" si="3"/>
        <v>1.5986501856491666</v>
      </c>
      <c r="DQ14" s="510">
        <f t="shared" si="3"/>
        <v>1.5986501856491666</v>
      </c>
      <c r="DR14" s="510">
        <f t="shared" si="3"/>
        <v>1.5986501856491666</v>
      </c>
      <c r="DS14" s="510">
        <f t="shared" si="3"/>
        <v>1.6386164402903955</v>
      </c>
      <c r="DT14" s="510">
        <f t="shared" si="3"/>
        <v>1.6386164402903955</v>
      </c>
      <c r="DU14" s="510">
        <f t="shared" si="3"/>
        <v>1.6386164402903955</v>
      </c>
      <c r="DV14" s="510">
        <f t="shared" si="3"/>
        <v>1.6386164402903955</v>
      </c>
      <c r="DW14" s="510">
        <f t="shared" si="3"/>
        <v>1.6795818512976552</v>
      </c>
      <c r="DX14" s="510">
        <f t="shared" si="3"/>
        <v>1.6795818512976552</v>
      </c>
      <c r="DY14" s="510">
        <f t="shared" si="3"/>
        <v>1.6795818512976552</v>
      </c>
      <c r="DZ14" s="510">
        <f t="shared" si="3"/>
        <v>1.6795818512976552</v>
      </c>
      <c r="EA14" s="510">
        <f t="shared" si="3"/>
        <v>1.7215713975800966</v>
      </c>
      <c r="EB14" s="510">
        <f t="shared" si="3"/>
        <v>1.7215713975800966</v>
      </c>
      <c r="EC14" s="510">
        <f t="shared" si="3"/>
        <v>1.7215713975800966</v>
      </c>
      <c r="ED14" s="510">
        <f t="shared" si="3"/>
        <v>1.7215713975800966</v>
      </c>
      <c r="EE14" s="510">
        <f t="shared" si="3"/>
        <v>1.7646106825195991</v>
      </c>
      <c r="EF14" s="510">
        <f t="shared" si="3"/>
        <v>1.7646106825195991</v>
      </c>
      <c r="EG14" s="510">
        <f t="shared" si="3"/>
        <v>1.7646106825195991</v>
      </c>
      <c r="EH14" s="510">
        <f t="shared" ref="EH14:FM14" si="4">(1+$F12)^INT(YEARFRAC($F11,EH13))</f>
        <v>1.7646106825195991</v>
      </c>
      <c r="EI14" s="510">
        <f t="shared" si="4"/>
        <v>1.8087259495825889</v>
      </c>
      <c r="EJ14" s="510">
        <f t="shared" si="4"/>
        <v>1.8087259495825889</v>
      </c>
      <c r="EK14" s="510">
        <f t="shared" si="4"/>
        <v>1.8087259495825889</v>
      </c>
      <c r="EL14" s="510">
        <f t="shared" si="4"/>
        <v>1.8087259495825889</v>
      </c>
      <c r="EM14" s="510">
        <f t="shared" si="4"/>
        <v>1.8539440983221533</v>
      </c>
      <c r="EN14" s="510">
        <f t="shared" si="4"/>
        <v>1.8539440983221533</v>
      </c>
      <c r="EO14" s="510">
        <f t="shared" si="4"/>
        <v>1.8539440983221533</v>
      </c>
      <c r="EP14" s="510">
        <f t="shared" si="4"/>
        <v>1.8539440983221533</v>
      </c>
      <c r="EQ14" s="510">
        <f t="shared" si="4"/>
        <v>1.9002927007802071</v>
      </c>
      <c r="ER14" s="510">
        <f t="shared" si="4"/>
        <v>1.9002927007802071</v>
      </c>
      <c r="ES14" s="510">
        <f t="shared" si="4"/>
        <v>1.9002927007802071</v>
      </c>
      <c r="ET14" s="510">
        <f t="shared" si="4"/>
        <v>1.9002927007802071</v>
      </c>
      <c r="EU14" s="510">
        <f t="shared" si="4"/>
        <v>1.9478000182997122</v>
      </c>
      <c r="EV14" s="510">
        <f t="shared" si="4"/>
        <v>1.9478000182997122</v>
      </c>
      <c r="EW14" s="510">
        <f t="shared" si="4"/>
        <v>1.9478000182997122</v>
      </c>
      <c r="EX14" s="510">
        <f t="shared" si="4"/>
        <v>1.9478000182997122</v>
      </c>
      <c r="EY14" s="510">
        <f t="shared" si="4"/>
        <v>1.9964950187572048</v>
      </c>
      <c r="EZ14" s="510">
        <f t="shared" si="4"/>
        <v>1.9964950187572048</v>
      </c>
      <c r="FA14" s="510">
        <f t="shared" si="4"/>
        <v>1.9964950187572048</v>
      </c>
      <c r="FB14" s="510">
        <f t="shared" si="4"/>
        <v>1.9964950187572048</v>
      </c>
      <c r="FC14" s="510">
        <f t="shared" si="4"/>
        <v>2.0464073942261352</v>
      </c>
      <c r="FD14" s="510">
        <f t="shared" si="4"/>
        <v>2.0464073942261352</v>
      </c>
      <c r="FE14" s="510">
        <f t="shared" si="4"/>
        <v>2.0464073942261352</v>
      </c>
      <c r="FF14" s="510">
        <f t="shared" si="4"/>
        <v>2.0464073942261352</v>
      </c>
      <c r="FG14" s="510">
        <f t="shared" si="4"/>
        <v>2.097567579081788</v>
      </c>
      <c r="FH14" s="510">
        <f t="shared" si="4"/>
        <v>2.097567579081788</v>
      </c>
      <c r="FI14" s="510">
        <f t="shared" si="4"/>
        <v>2.097567579081788</v>
      </c>
      <c r="FJ14" s="510">
        <f t="shared" si="4"/>
        <v>2.097567579081788</v>
      </c>
      <c r="FK14" s="510">
        <f t="shared" si="4"/>
        <v>2.1500067685588333</v>
      </c>
      <c r="FL14" s="510">
        <f t="shared" si="4"/>
        <v>2.1500067685588333</v>
      </c>
      <c r="FM14" s="510">
        <f t="shared" si="4"/>
        <v>2.1500067685588333</v>
      </c>
      <c r="FN14" s="510">
        <f t="shared" ref="FN14:GJ14" si="5">(1+$F12)^INT(YEARFRAC($F11,FN13))</f>
        <v>2.1500067685588333</v>
      </c>
      <c r="FO14" s="510">
        <f t="shared" si="5"/>
        <v>2.2037569377728037</v>
      </c>
      <c r="FP14" s="510">
        <f t="shared" si="5"/>
        <v>2.2037569377728037</v>
      </c>
      <c r="FQ14" s="510">
        <f t="shared" si="5"/>
        <v>2.2037569377728037</v>
      </c>
      <c r="FR14" s="510">
        <f t="shared" si="5"/>
        <v>2.2037569377728037</v>
      </c>
      <c r="FS14" s="510">
        <f t="shared" si="5"/>
        <v>2.2588508612171236</v>
      </c>
      <c r="FT14" s="510">
        <f t="shared" si="5"/>
        <v>2.2588508612171236</v>
      </c>
      <c r="FU14" s="510">
        <f t="shared" si="5"/>
        <v>2.2588508612171236</v>
      </c>
      <c r="FV14" s="510">
        <f t="shared" si="5"/>
        <v>2.2588508612171236</v>
      </c>
      <c r="FW14" s="510">
        <f t="shared" si="5"/>
        <v>2.3153221327475517</v>
      </c>
      <c r="FX14" s="510">
        <f t="shared" si="5"/>
        <v>2.3153221327475517</v>
      </c>
      <c r="FY14" s="510">
        <f t="shared" si="5"/>
        <v>2.3153221327475517</v>
      </c>
      <c r="FZ14" s="510">
        <f t="shared" si="5"/>
        <v>2.3153221327475517</v>
      </c>
      <c r="GA14" s="510">
        <f t="shared" si="5"/>
        <v>2.3732051860662402</v>
      </c>
      <c r="GB14" s="510">
        <f t="shared" si="5"/>
        <v>2.3732051860662402</v>
      </c>
      <c r="GC14" s="510">
        <f t="shared" si="5"/>
        <v>2.3732051860662402</v>
      </c>
      <c r="GD14" s="510">
        <f t="shared" si="5"/>
        <v>2.3732051860662402</v>
      </c>
      <c r="GE14" s="510">
        <f t="shared" si="5"/>
        <v>2.4325353157178964</v>
      </c>
      <c r="GF14" s="510">
        <f t="shared" si="5"/>
        <v>2.4325353157178964</v>
      </c>
      <c r="GG14" s="510">
        <f t="shared" si="5"/>
        <v>2.4325353157178964</v>
      </c>
      <c r="GH14" s="510">
        <f t="shared" si="5"/>
        <v>2.4325353157178964</v>
      </c>
      <c r="GI14" s="510">
        <f t="shared" si="5"/>
        <v>2.4933486986108435</v>
      </c>
      <c r="GJ14" s="510">
        <f t="shared" si="5"/>
        <v>2.4933486986108435</v>
      </c>
    </row>
    <row r="15" spans="1:192" hidden="1" outlineLevel="1" x14ac:dyDescent="0.35">
      <c r="A15" s="69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hidden="1" outlineLevel="1" x14ac:dyDescent="0.35">
      <c r="A16" s="69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" hidden="1" outlineLevel="1" x14ac:dyDescent="0.35"/>
    <row r="18" spans="1:1" hidden="1" outlineLevel="1" x14ac:dyDescent="0.35"/>
    <row r="19" spans="1:1" hidden="1" outlineLevel="1" x14ac:dyDescent="0.35"/>
    <row r="20" spans="1:1" hidden="1" outlineLevel="1" x14ac:dyDescent="0.35"/>
    <row r="21" spans="1:1" hidden="1" outlineLevel="1" x14ac:dyDescent="0.35"/>
    <row r="22" spans="1:1" hidden="1" outlineLevel="1" x14ac:dyDescent="0.35"/>
    <row r="23" spans="1:1" hidden="1" outlineLevel="1" x14ac:dyDescent="0.35"/>
    <row r="24" spans="1:1" hidden="1" outlineLevel="1" x14ac:dyDescent="0.35"/>
    <row r="26" spans="1:1" x14ac:dyDescent="0.35">
      <c r="A26" s="13" t="s">
        <v>61</v>
      </c>
    </row>
  </sheetData>
  <conditionalFormatting sqref="J3:GJ3">
    <cfRule type="cellIs" dxfId="148" priority="8" stopIfTrue="1" operator="equal">
      <formula>"Construction"</formula>
    </cfRule>
    <cfRule type="cellIs" dxfId="147" priority="9" stopIfTrue="1" operator="equal">
      <formula>"Operations"</formula>
    </cfRule>
  </conditionalFormatting>
  <conditionalFormatting sqref="J3:GJ3">
    <cfRule type="cellIs" dxfId="146" priority="7" operator="equal">
      <formula>"Fin Close"</formula>
    </cfRule>
  </conditionalFormatting>
  <conditionalFormatting sqref="J3:GJ3">
    <cfRule type="cellIs" dxfId="145" priority="5" operator="equal">
      <formula>"PPA ext."</formula>
    </cfRule>
    <cfRule type="cellIs" dxfId="144" priority="6" operator="equal">
      <formula>"Delay"</formula>
    </cfRule>
  </conditionalFormatting>
  <conditionalFormatting sqref="F2:F4">
    <cfRule type="cellIs" dxfId="143" priority="1" stopIfTrue="1" operator="notEqual">
      <formula>0</formula>
    </cfRule>
    <cfRule type="cellIs" dxfId="142" priority="2" stopIfTrue="1" operator="equal">
      <formula>""</formula>
    </cfRule>
  </conditionalFormatting>
  <conditionalFormatting sqref="F2:F4">
    <cfRule type="cellIs" dxfId="141" priority="3" stopIfTrue="1" operator="notEqual">
      <formula>0</formula>
    </cfRule>
    <cfRule type="cellIs" dxfId="14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GJ354"/>
  <sheetViews>
    <sheetView showGridLines="0" defaultGridColor="0" colorId="8" zoomScaleNormal="100" workbookViewId="0">
      <pane xSplit="9" ySplit="5" topLeftCell="BG83" activePane="bottomRight" state="frozen"/>
      <selection activeCell="H18" sqref="H18"/>
      <selection pane="topRight" activeCell="H18" sqref="H18"/>
      <selection pane="bottomLeft" activeCell="H18" sqref="H18"/>
      <selection pane="bottomRight" activeCell="E101" sqref="E101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Ops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69" t="s">
        <v>1022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outlineLevel="1" x14ac:dyDescent="0.35">
      <c r="A8" s="69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s="556" customFormat="1" outlineLevel="1" x14ac:dyDescent="0.35">
      <c r="A9" s="555"/>
      <c r="E9" s="556" t="str">
        <f>InpC!$E$16</f>
        <v>Length of operating period</v>
      </c>
      <c r="F9" s="556">
        <f>InpC!$F$16</f>
        <v>3</v>
      </c>
      <c r="G9" s="556" t="str">
        <f>InpC!$G$16</f>
        <v>months</v>
      </c>
    </row>
    <row r="10" spans="1:192" s="556" customFormat="1" outlineLevel="1" x14ac:dyDescent="0.35">
      <c r="A10" s="555"/>
      <c r="E10" s="556" t="str">
        <f>InpC!$E$45</f>
        <v>Ramp-up start quarter (construction)</v>
      </c>
      <c r="F10" s="556">
        <f>InpC!$F$45</f>
        <v>6</v>
      </c>
      <c r="G10" s="556" t="str">
        <f>InpC!$G$45</f>
        <v>quarter</v>
      </c>
    </row>
    <row r="11" spans="1:192" outlineLevel="1" x14ac:dyDescent="0.35">
      <c r="A11" s="69"/>
      <c r="B11"/>
      <c r="C11"/>
      <c r="D11"/>
      <c r="E11" t="s">
        <v>1023</v>
      </c>
      <c r="F11">
        <f>($F10-1)*$F9+1</f>
        <v>16</v>
      </c>
      <c r="G11" t="s">
        <v>82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</row>
    <row r="12" spans="1:192" outlineLevel="1" x14ac:dyDescent="0.35">
      <c r="A12" s="69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</row>
    <row r="13" spans="1:192" s="556" customFormat="1" outlineLevel="1" x14ac:dyDescent="0.35">
      <c r="A13" s="555"/>
      <c r="E13" s="556" t="str">
        <f>InpC!$E$16</f>
        <v>Length of operating period</v>
      </c>
      <c r="F13" s="556">
        <f>InpC!$F$16</f>
        <v>3</v>
      </c>
      <c r="G13" s="556" t="str">
        <f>InpC!$G$16</f>
        <v>months</v>
      </c>
    </row>
    <row r="14" spans="1:192" s="556" customFormat="1" outlineLevel="1" x14ac:dyDescent="0.35">
      <c r="A14" s="555"/>
      <c r="E14" s="556" t="str">
        <f>InpC!$E$46</f>
        <v>Ramp-up duration</v>
      </c>
      <c r="F14" s="556">
        <f>InpC!$F$46</f>
        <v>8</v>
      </c>
      <c r="G14" s="556" t="str">
        <f>InpC!$G$46</f>
        <v>quarters</v>
      </c>
    </row>
    <row r="15" spans="1:192" outlineLevel="1" x14ac:dyDescent="0.35">
      <c r="A15" s="69"/>
      <c r="B15"/>
      <c r="C15"/>
      <c r="D15"/>
      <c r="E15" t="s">
        <v>1024</v>
      </c>
      <c r="F15">
        <f>$F14*$F13</f>
        <v>24</v>
      </c>
      <c r="G15" t="s">
        <v>10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outlineLevel="1" x14ac:dyDescent="0.35">
      <c r="A16" s="69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92" outlineLevel="1" x14ac:dyDescent="0.35">
      <c r="A17" s="69"/>
      <c r="B17"/>
      <c r="C17"/>
      <c r="D17"/>
      <c r="E17" t="str">
        <f>$E$11</f>
        <v>Ramp-up start month</v>
      </c>
      <c r="F17">
        <f>$F$11</f>
        <v>16</v>
      </c>
      <c r="G17" t="str">
        <f>$G$11</f>
        <v>month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</row>
    <row r="18" spans="1:192" outlineLevel="1" x14ac:dyDescent="0.35">
      <c r="A18" s="69"/>
      <c r="B18"/>
      <c r="C18"/>
      <c r="D18"/>
      <c r="E18" t="str">
        <f>$E$15</f>
        <v>Ramp-up duration in months</v>
      </c>
      <c r="F18">
        <f>$F$15</f>
        <v>24</v>
      </c>
      <c r="G18" t="str">
        <f>$G$15</f>
        <v>months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</row>
    <row r="19" spans="1:192" s="455" customFormat="1" outlineLevel="1" x14ac:dyDescent="0.35">
      <c r="A19" s="462"/>
      <c r="E19" s="455" t="str">
        <f>Time!$E$70</f>
        <v>Construction period flag</v>
      </c>
      <c r="G19" s="455" t="str">
        <f>Time!$G$70</f>
        <v>flag</v>
      </c>
      <c r="H19" s="455">
        <f>Time!$H$70</f>
        <v>42</v>
      </c>
      <c r="J19" s="455">
        <f>Time!J$70</f>
        <v>0</v>
      </c>
      <c r="K19" s="455">
        <f>Time!K$70</f>
        <v>0</v>
      </c>
      <c r="L19" s="455">
        <f>Time!L$70</f>
        <v>0</v>
      </c>
      <c r="M19" s="455">
        <f>Time!M$70</f>
        <v>0</v>
      </c>
      <c r="N19" s="455">
        <f>Time!N$70</f>
        <v>0</v>
      </c>
      <c r="O19" s="455">
        <f>Time!O$70</f>
        <v>0</v>
      </c>
      <c r="P19" s="455">
        <f>Time!P$70</f>
        <v>1</v>
      </c>
      <c r="Q19" s="455">
        <f>Time!Q$70</f>
        <v>1</v>
      </c>
      <c r="R19" s="455">
        <f>Time!R$70</f>
        <v>1</v>
      </c>
      <c r="S19" s="455">
        <f>Time!S$70</f>
        <v>1</v>
      </c>
      <c r="T19" s="455">
        <f>Time!T$70</f>
        <v>1</v>
      </c>
      <c r="U19" s="455">
        <f>Time!U$70</f>
        <v>1</v>
      </c>
      <c r="V19" s="455">
        <f>Time!V$70</f>
        <v>1</v>
      </c>
      <c r="W19" s="455">
        <f>Time!W$70</f>
        <v>1</v>
      </c>
      <c r="X19" s="455">
        <f>Time!X$70</f>
        <v>1</v>
      </c>
      <c r="Y19" s="455">
        <f>Time!Y$70</f>
        <v>1</v>
      </c>
      <c r="Z19" s="455">
        <f>Time!Z$70</f>
        <v>1</v>
      </c>
      <c r="AA19" s="455">
        <f>Time!AA$70</f>
        <v>1</v>
      </c>
      <c r="AB19" s="455">
        <f>Time!AB$70</f>
        <v>1</v>
      </c>
      <c r="AC19" s="455">
        <f>Time!AC$70</f>
        <v>1</v>
      </c>
      <c r="AD19" s="455">
        <f>Time!AD$70</f>
        <v>1</v>
      </c>
      <c r="AE19" s="455">
        <f>Time!AE$70</f>
        <v>1</v>
      </c>
      <c r="AF19" s="455">
        <f>Time!AF$70</f>
        <v>1</v>
      </c>
      <c r="AG19" s="455">
        <f>Time!AG$70</f>
        <v>1</v>
      </c>
      <c r="AH19" s="455">
        <f>Time!AH$70</f>
        <v>1</v>
      </c>
      <c r="AI19" s="455">
        <f>Time!AI$70</f>
        <v>1</v>
      </c>
      <c r="AJ19" s="455">
        <f>Time!AJ$70</f>
        <v>1</v>
      </c>
      <c r="AK19" s="455">
        <f>Time!AK$70</f>
        <v>1</v>
      </c>
      <c r="AL19" s="455">
        <f>Time!AL$70</f>
        <v>1</v>
      </c>
      <c r="AM19" s="455">
        <f>Time!AM$70</f>
        <v>1</v>
      </c>
      <c r="AN19" s="455">
        <f>Time!AN$70</f>
        <v>1</v>
      </c>
      <c r="AO19" s="455">
        <f>Time!AO$70</f>
        <v>1</v>
      </c>
      <c r="AP19" s="455">
        <f>Time!AP$70</f>
        <v>1</v>
      </c>
      <c r="AQ19" s="455">
        <f>Time!AQ$70</f>
        <v>1</v>
      </c>
      <c r="AR19" s="455">
        <f>Time!AR$70</f>
        <v>1</v>
      </c>
      <c r="AS19" s="455">
        <f>Time!AS$70</f>
        <v>1</v>
      </c>
      <c r="AT19" s="455">
        <f>Time!AT$70</f>
        <v>1</v>
      </c>
      <c r="AU19" s="455">
        <f>Time!AU$70</f>
        <v>1</v>
      </c>
      <c r="AV19" s="455">
        <f>Time!AV$70</f>
        <v>1</v>
      </c>
      <c r="AW19" s="455">
        <f>Time!AW$70</f>
        <v>1</v>
      </c>
      <c r="AX19" s="455">
        <f>Time!AX$70</f>
        <v>1</v>
      </c>
      <c r="AY19" s="455">
        <f>Time!AY$70</f>
        <v>1</v>
      </c>
      <c r="AZ19" s="455">
        <f>Time!AZ$70</f>
        <v>1</v>
      </c>
      <c r="BA19" s="455">
        <f>Time!BA$70</f>
        <v>1</v>
      </c>
      <c r="BB19" s="455">
        <f>Time!BB$70</f>
        <v>1</v>
      </c>
      <c r="BC19" s="455">
        <f>Time!BC$70</f>
        <v>1</v>
      </c>
      <c r="BD19" s="455">
        <f>Time!BD$70</f>
        <v>1</v>
      </c>
      <c r="BE19" s="455">
        <f>Time!BE$70</f>
        <v>1</v>
      </c>
      <c r="BF19" s="455">
        <f>Time!BF$70</f>
        <v>0</v>
      </c>
      <c r="BG19" s="455">
        <f>Time!BG$70</f>
        <v>0</v>
      </c>
      <c r="BH19" s="455">
        <f>Time!BH$70</f>
        <v>0</v>
      </c>
      <c r="BI19" s="455">
        <f>Time!BI$70</f>
        <v>0</v>
      </c>
      <c r="BJ19" s="455">
        <f>Time!BJ$70</f>
        <v>0</v>
      </c>
      <c r="BK19" s="455">
        <f>Time!BK$70</f>
        <v>0</v>
      </c>
      <c r="BL19" s="455">
        <f>Time!BL$70</f>
        <v>0</v>
      </c>
      <c r="BM19" s="455">
        <f>Time!BM$70</f>
        <v>0</v>
      </c>
      <c r="BN19" s="455">
        <f>Time!BN$70</f>
        <v>0</v>
      </c>
      <c r="BO19" s="455">
        <f>Time!BO$70</f>
        <v>0</v>
      </c>
      <c r="BP19" s="455">
        <f>Time!BP$70</f>
        <v>0</v>
      </c>
      <c r="BQ19" s="455">
        <f>Time!BQ$70</f>
        <v>0</v>
      </c>
      <c r="BR19" s="455">
        <f>Time!BR$70</f>
        <v>0</v>
      </c>
      <c r="BS19" s="455">
        <f>Time!BS$70</f>
        <v>0</v>
      </c>
      <c r="BT19" s="455">
        <f>Time!BT$70</f>
        <v>0</v>
      </c>
      <c r="BU19" s="455">
        <f>Time!BU$70</f>
        <v>0</v>
      </c>
      <c r="BV19" s="455">
        <f>Time!BV$70</f>
        <v>0</v>
      </c>
      <c r="BW19" s="455">
        <f>Time!BW$70</f>
        <v>0</v>
      </c>
      <c r="BX19" s="455">
        <f>Time!BX$70</f>
        <v>0</v>
      </c>
      <c r="BY19" s="455">
        <f>Time!BY$70</f>
        <v>0</v>
      </c>
      <c r="BZ19" s="455">
        <f>Time!BZ$70</f>
        <v>0</v>
      </c>
      <c r="CA19" s="455">
        <f>Time!CA$70</f>
        <v>0</v>
      </c>
      <c r="CB19" s="455">
        <f>Time!CB$70</f>
        <v>0</v>
      </c>
      <c r="CC19" s="455">
        <f>Time!CC$70</f>
        <v>0</v>
      </c>
      <c r="CD19" s="455">
        <f>Time!CD$70</f>
        <v>0</v>
      </c>
      <c r="CE19" s="455">
        <f>Time!CE$70</f>
        <v>0</v>
      </c>
      <c r="CF19" s="455">
        <f>Time!CF$70</f>
        <v>0</v>
      </c>
      <c r="CG19" s="455">
        <f>Time!CG$70</f>
        <v>0</v>
      </c>
      <c r="CH19" s="455">
        <f>Time!CH$70</f>
        <v>0</v>
      </c>
      <c r="CI19" s="455">
        <f>Time!CI$70</f>
        <v>0</v>
      </c>
      <c r="CJ19" s="455">
        <f>Time!CJ$70</f>
        <v>0</v>
      </c>
      <c r="CK19" s="455">
        <f>Time!CK$70</f>
        <v>0</v>
      </c>
      <c r="CL19" s="455">
        <f>Time!CL$70</f>
        <v>0</v>
      </c>
      <c r="CM19" s="455">
        <f>Time!CM$70</f>
        <v>0</v>
      </c>
      <c r="CN19" s="455">
        <f>Time!CN$70</f>
        <v>0</v>
      </c>
      <c r="CO19" s="455">
        <f>Time!CO$70</f>
        <v>0</v>
      </c>
      <c r="CP19" s="455">
        <f>Time!CP$70</f>
        <v>0</v>
      </c>
      <c r="CQ19" s="455">
        <f>Time!CQ$70</f>
        <v>0</v>
      </c>
      <c r="CR19" s="455">
        <f>Time!CR$70</f>
        <v>0</v>
      </c>
      <c r="CS19" s="455">
        <f>Time!CS$70</f>
        <v>0</v>
      </c>
      <c r="CT19" s="455">
        <f>Time!CT$70</f>
        <v>0</v>
      </c>
      <c r="CU19" s="455">
        <f>Time!CU$70</f>
        <v>0</v>
      </c>
      <c r="CV19" s="455">
        <f>Time!CV$70</f>
        <v>0</v>
      </c>
      <c r="CW19" s="455">
        <f>Time!CW$70</f>
        <v>0</v>
      </c>
      <c r="CX19" s="455">
        <f>Time!CX$70</f>
        <v>0</v>
      </c>
      <c r="CY19" s="455">
        <f>Time!CY$70</f>
        <v>0</v>
      </c>
      <c r="CZ19" s="455">
        <f>Time!CZ$70</f>
        <v>0</v>
      </c>
      <c r="DA19" s="455">
        <f>Time!DA$70</f>
        <v>0</v>
      </c>
      <c r="DB19" s="455">
        <f>Time!DB$70</f>
        <v>0</v>
      </c>
      <c r="DC19" s="455">
        <f>Time!DC$70</f>
        <v>0</v>
      </c>
      <c r="DD19" s="455">
        <f>Time!DD$70</f>
        <v>0</v>
      </c>
      <c r="DE19" s="455">
        <f>Time!DE$70</f>
        <v>0</v>
      </c>
      <c r="DF19" s="455">
        <f>Time!DF$70</f>
        <v>0</v>
      </c>
      <c r="DG19" s="455">
        <f>Time!DG$70</f>
        <v>0</v>
      </c>
      <c r="DH19" s="455">
        <f>Time!DH$70</f>
        <v>0</v>
      </c>
      <c r="DI19" s="455">
        <f>Time!DI$70</f>
        <v>0</v>
      </c>
      <c r="DJ19" s="455">
        <f>Time!DJ$70</f>
        <v>0</v>
      </c>
      <c r="DK19" s="455">
        <f>Time!DK$70</f>
        <v>0</v>
      </c>
      <c r="DL19" s="455">
        <f>Time!DL$70</f>
        <v>0</v>
      </c>
      <c r="DM19" s="455">
        <f>Time!DM$70</f>
        <v>0</v>
      </c>
      <c r="DN19" s="455">
        <f>Time!DN$70</f>
        <v>0</v>
      </c>
      <c r="DO19" s="455">
        <f>Time!DO$70</f>
        <v>0</v>
      </c>
      <c r="DP19" s="455">
        <f>Time!DP$70</f>
        <v>0</v>
      </c>
      <c r="DQ19" s="455">
        <f>Time!DQ$70</f>
        <v>0</v>
      </c>
      <c r="DR19" s="455">
        <f>Time!DR$70</f>
        <v>0</v>
      </c>
      <c r="DS19" s="455">
        <f>Time!DS$70</f>
        <v>0</v>
      </c>
      <c r="DT19" s="455">
        <f>Time!DT$70</f>
        <v>0</v>
      </c>
      <c r="DU19" s="455">
        <f>Time!DU$70</f>
        <v>0</v>
      </c>
      <c r="DV19" s="455">
        <f>Time!DV$70</f>
        <v>0</v>
      </c>
      <c r="DW19" s="455">
        <f>Time!DW$70</f>
        <v>0</v>
      </c>
      <c r="DX19" s="455">
        <f>Time!DX$70</f>
        <v>0</v>
      </c>
      <c r="DY19" s="455">
        <f>Time!DY$70</f>
        <v>0</v>
      </c>
      <c r="DZ19" s="455">
        <f>Time!DZ$70</f>
        <v>0</v>
      </c>
      <c r="EA19" s="455">
        <f>Time!EA$70</f>
        <v>0</v>
      </c>
      <c r="EB19" s="455">
        <f>Time!EB$70</f>
        <v>0</v>
      </c>
      <c r="EC19" s="455">
        <f>Time!EC$70</f>
        <v>0</v>
      </c>
      <c r="ED19" s="455">
        <f>Time!ED$70</f>
        <v>0</v>
      </c>
      <c r="EE19" s="455">
        <f>Time!EE$70</f>
        <v>0</v>
      </c>
      <c r="EF19" s="455">
        <f>Time!EF$70</f>
        <v>0</v>
      </c>
      <c r="EG19" s="455">
        <f>Time!EG$70</f>
        <v>0</v>
      </c>
      <c r="EH19" s="455">
        <f>Time!EH$70</f>
        <v>0</v>
      </c>
      <c r="EI19" s="455">
        <f>Time!EI$70</f>
        <v>0</v>
      </c>
      <c r="EJ19" s="455">
        <f>Time!EJ$70</f>
        <v>0</v>
      </c>
      <c r="EK19" s="455">
        <f>Time!EK$70</f>
        <v>0</v>
      </c>
      <c r="EL19" s="455">
        <f>Time!EL$70</f>
        <v>0</v>
      </c>
      <c r="EM19" s="455">
        <f>Time!EM$70</f>
        <v>0</v>
      </c>
      <c r="EN19" s="455">
        <f>Time!EN$70</f>
        <v>0</v>
      </c>
      <c r="EO19" s="455">
        <f>Time!EO$70</f>
        <v>0</v>
      </c>
      <c r="EP19" s="455">
        <f>Time!EP$70</f>
        <v>0</v>
      </c>
      <c r="EQ19" s="455">
        <f>Time!EQ$70</f>
        <v>0</v>
      </c>
      <c r="ER19" s="455">
        <f>Time!ER$70</f>
        <v>0</v>
      </c>
      <c r="ES19" s="455">
        <f>Time!ES$70</f>
        <v>0</v>
      </c>
      <c r="ET19" s="455">
        <f>Time!ET$70</f>
        <v>0</v>
      </c>
      <c r="EU19" s="455">
        <f>Time!EU$70</f>
        <v>0</v>
      </c>
      <c r="EV19" s="455">
        <f>Time!EV$70</f>
        <v>0</v>
      </c>
      <c r="EW19" s="455">
        <f>Time!EW$70</f>
        <v>0</v>
      </c>
      <c r="EX19" s="455">
        <f>Time!EX$70</f>
        <v>0</v>
      </c>
      <c r="EY19" s="455">
        <f>Time!EY$70</f>
        <v>0</v>
      </c>
      <c r="EZ19" s="455">
        <f>Time!EZ$70</f>
        <v>0</v>
      </c>
      <c r="FA19" s="455">
        <f>Time!FA$70</f>
        <v>0</v>
      </c>
      <c r="FB19" s="455">
        <f>Time!FB$70</f>
        <v>0</v>
      </c>
      <c r="FC19" s="455">
        <f>Time!FC$70</f>
        <v>0</v>
      </c>
      <c r="FD19" s="455">
        <f>Time!FD$70</f>
        <v>0</v>
      </c>
      <c r="FE19" s="455">
        <f>Time!FE$70</f>
        <v>0</v>
      </c>
      <c r="FF19" s="455">
        <f>Time!FF$70</f>
        <v>0</v>
      </c>
      <c r="FG19" s="455">
        <f>Time!FG$70</f>
        <v>0</v>
      </c>
      <c r="FH19" s="455">
        <f>Time!FH$70</f>
        <v>0</v>
      </c>
      <c r="FI19" s="455">
        <f>Time!FI$70</f>
        <v>0</v>
      </c>
      <c r="FJ19" s="455">
        <f>Time!FJ$70</f>
        <v>0</v>
      </c>
      <c r="FK19" s="455">
        <f>Time!FK$70</f>
        <v>0</v>
      </c>
      <c r="FL19" s="455">
        <f>Time!FL$70</f>
        <v>0</v>
      </c>
      <c r="FM19" s="455">
        <f>Time!FM$70</f>
        <v>0</v>
      </c>
      <c r="FN19" s="455">
        <f>Time!FN$70</f>
        <v>0</v>
      </c>
      <c r="FO19" s="455">
        <f>Time!FO$70</f>
        <v>0</v>
      </c>
      <c r="FP19" s="455">
        <f>Time!FP$70</f>
        <v>0</v>
      </c>
      <c r="FQ19" s="455">
        <f>Time!FQ$70</f>
        <v>0</v>
      </c>
      <c r="FR19" s="455">
        <f>Time!FR$70</f>
        <v>0</v>
      </c>
      <c r="FS19" s="455">
        <f>Time!FS$70</f>
        <v>0</v>
      </c>
      <c r="FT19" s="455">
        <f>Time!FT$70</f>
        <v>0</v>
      </c>
      <c r="FU19" s="455">
        <f>Time!FU$70</f>
        <v>0</v>
      </c>
      <c r="FV19" s="455">
        <f>Time!FV$70</f>
        <v>0</v>
      </c>
      <c r="FW19" s="455">
        <f>Time!FW$70</f>
        <v>0</v>
      </c>
      <c r="FX19" s="455">
        <f>Time!FX$70</f>
        <v>0</v>
      </c>
      <c r="FY19" s="455">
        <f>Time!FY$70</f>
        <v>0</v>
      </c>
      <c r="FZ19" s="455">
        <f>Time!FZ$70</f>
        <v>0</v>
      </c>
      <c r="GA19" s="455">
        <f>Time!GA$70</f>
        <v>0</v>
      </c>
      <c r="GB19" s="455">
        <f>Time!GB$70</f>
        <v>0</v>
      </c>
      <c r="GC19" s="455">
        <f>Time!GC$70</f>
        <v>0</v>
      </c>
      <c r="GD19" s="455">
        <f>Time!GD$70</f>
        <v>0</v>
      </c>
      <c r="GE19" s="455">
        <f>Time!GE$70</f>
        <v>0</v>
      </c>
      <c r="GF19" s="455">
        <f>Time!GF$70</f>
        <v>0</v>
      </c>
      <c r="GG19" s="455">
        <f>Time!GG$70</f>
        <v>0</v>
      </c>
      <c r="GH19" s="455">
        <f>Time!GH$70</f>
        <v>0</v>
      </c>
      <c r="GI19" s="455">
        <f>Time!GI$70</f>
        <v>0</v>
      </c>
      <c r="GJ19" s="455">
        <f>Time!GJ$70</f>
        <v>0</v>
      </c>
    </row>
    <row r="20" spans="1:192" s="455" customFormat="1" outlineLevel="1" x14ac:dyDescent="0.35">
      <c r="A20" s="462"/>
      <c r="E20" s="455" t="str">
        <f>Time!$E$90</f>
        <v>Operating period flag</v>
      </c>
      <c r="G20" s="455" t="str">
        <f>Time!$G$90</f>
        <v>flag</v>
      </c>
      <c r="H20" s="455">
        <f>Time!$H$90</f>
        <v>100</v>
      </c>
      <c r="J20" s="455">
        <f>Time!J$90</f>
        <v>0</v>
      </c>
      <c r="K20" s="455">
        <f>Time!K$90</f>
        <v>0</v>
      </c>
      <c r="L20" s="455">
        <f>Time!L$90</f>
        <v>0</v>
      </c>
      <c r="M20" s="455">
        <f>Time!M$90</f>
        <v>0</v>
      </c>
      <c r="N20" s="455">
        <f>Time!N$90</f>
        <v>0</v>
      </c>
      <c r="O20" s="455">
        <f>Time!O$90</f>
        <v>0</v>
      </c>
      <c r="P20" s="455">
        <f>Time!P$90</f>
        <v>0</v>
      </c>
      <c r="Q20" s="455">
        <f>Time!Q$90</f>
        <v>0</v>
      </c>
      <c r="R20" s="455">
        <f>Time!R$90</f>
        <v>0</v>
      </c>
      <c r="S20" s="455">
        <f>Time!S$90</f>
        <v>0</v>
      </c>
      <c r="T20" s="455">
        <f>Time!T$90</f>
        <v>0</v>
      </c>
      <c r="U20" s="455">
        <f>Time!U$90</f>
        <v>0</v>
      </c>
      <c r="V20" s="455">
        <f>Time!V$90</f>
        <v>0</v>
      </c>
      <c r="W20" s="455">
        <f>Time!W$90</f>
        <v>0</v>
      </c>
      <c r="X20" s="455">
        <f>Time!X$90</f>
        <v>0</v>
      </c>
      <c r="Y20" s="455">
        <f>Time!Y$90</f>
        <v>0</v>
      </c>
      <c r="Z20" s="455">
        <f>Time!Z$90</f>
        <v>0</v>
      </c>
      <c r="AA20" s="455">
        <f>Time!AA$90</f>
        <v>0</v>
      </c>
      <c r="AB20" s="455">
        <f>Time!AB$90</f>
        <v>0</v>
      </c>
      <c r="AC20" s="455">
        <f>Time!AC$90</f>
        <v>0</v>
      </c>
      <c r="AD20" s="455">
        <f>Time!AD$90</f>
        <v>0</v>
      </c>
      <c r="AE20" s="455">
        <f>Time!AE$90</f>
        <v>0</v>
      </c>
      <c r="AF20" s="455">
        <f>Time!AF$90</f>
        <v>0</v>
      </c>
      <c r="AG20" s="455">
        <f>Time!AG$90</f>
        <v>0</v>
      </c>
      <c r="AH20" s="455">
        <f>Time!AH$90</f>
        <v>0</v>
      </c>
      <c r="AI20" s="455">
        <f>Time!AI$90</f>
        <v>0</v>
      </c>
      <c r="AJ20" s="455">
        <f>Time!AJ$90</f>
        <v>0</v>
      </c>
      <c r="AK20" s="455">
        <f>Time!AK$90</f>
        <v>0</v>
      </c>
      <c r="AL20" s="455">
        <f>Time!AL$90</f>
        <v>0</v>
      </c>
      <c r="AM20" s="455">
        <f>Time!AM$90</f>
        <v>0</v>
      </c>
      <c r="AN20" s="455">
        <f>Time!AN$90</f>
        <v>0</v>
      </c>
      <c r="AO20" s="455">
        <f>Time!AO$90</f>
        <v>0</v>
      </c>
      <c r="AP20" s="455">
        <f>Time!AP$90</f>
        <v>0</v>
      </c>
      <c r="AQ20" s="455">
        <f>Time!AQ$90</f>
        <v>0</v>
      </c>
      <c r="AR20" s="455">
        <f>Time!AR$90</f>
        <v>0</v>
      </c>
      <c r="AS20" s="455">
        <f>Time!AS$90</f>
        <v>0</v>
      </c>
      <c r="AT20" s="455">
        <f>Time!AT$90</f>
        <v>0</v>
      </c>
      <c r="AU20" s="455">
        <f>Time!AU$90</f>
        <v>0</v>
      </c>
      <c r="AV20" s="455">
        <f>Time!AV$90</f>
        <v>0</v>
      </c>
      <c r="AW20" s="455">
        <f>Time!AW$90</f>
        <v>0</v>
      </c>
      <c r="AX20" s="455">
        <f>Time!AX$90</f>
        <v>0</v>
      </c>
      <c r="AY20" s="455">
        <f>Time!AY$90</f>
        <v>0</v>
      </c>
      <c r="AZ20" s="455">
        <f>Time!AZ$90</f>
        <v>0</v>
      </c>
      <c r="BA20" s="455">
        <f>Time!BA$90</f>
        <v>0</v>
      </c>
      <c r="BB20" s="455">
        <f>Time!BB$90</f>
        <v>0</v>
      </c>
      <c r="BC20" s="455">
        <f>Time!BC$90</f>
        <v>0</v>
      </c>
      <c r="BD20" s="455">
        <f>Time!BD$90</f>
        <v>0</v>
      </c>
      <c r="BE20" s="455">
        <f>Time!BE$90</f>
        <v>0</v>
      </c>
      <c r="BF20" s="455">
        <f>Time!BF$90</f>
        <v>1</v>
      </c>
      <c r="BG20" s="455">
        <f>Time!BG$90</f>
        <v>1</v>
      </c>
      <c r="BH20" s="455">
        <f>Time!BH$90</f>
        <v>1</v>
      </c>
      <c r="BI20" s="455">
        <f>Time!BI$90</f>
        <v>1</v>
      </c>
      <c r="BJ20" s="455">
        <f>Time!BJ$90</f>
        <v>1</v>
      </c>
      <c r="BK20" s="455">
        <f>Time!BK$90</f>
        <v>1</v>
      </c>
      <c r="BL20" s="455">
        <f>Time!BL$90</f>
        <v>1</v>
      </c>
      <c r="BM20" s="455">
        <f>Time!BM$90</f>
        <v>1</v>
      </c>
      <c r="BN20" s="455">
        <f>Time!BN$90</f>
        <v>1</v>
      </c>
      <c r="BO20" s="455">
        <f>Time!BO$90</f>
        <v>1</v>
      </c>
      <c r="BP20" s="455">
        <f>Time!BP$90</f>
        <v>1</v>
      </c>
      <c r="BQ20" s="455">
        <f>Time!BQ$90</f>
        <v>1</v>
      </c>
      <c r="BR20" s="455">
        <f>Time!BR$90</f>
        <v>1</v>
      </c>
      <c r="BS20" s="455">
        <f>Time!BS$90</f>
        <v>1</v>
      </c>
      <c r="BT20" s="455">
        <f>Time!BT$90</f>
        <v>1</v>
      </c>
      <c r="BU20" s="455">
        <f>Time!BU$90</f>
        <v>1</v>
      </c>
      <c r="BV20" s="455">
        <f>Time!BV$90</f>
        <v>1</v>
      </c>
      <c r="BW20" s="455">
        <f>Time!BW$90</f>
        <v>1</v>
      </c>
      <c r="BX20" s="455">
        <f>Time!BX$90</f>
        <v>1</v>
      </c>
      <c r="BY20" s="455">
        <f>Time!BY$90</f>
        <v>1</v>
      </c>
      <c r="BZ20" s="455">
        <f>Time!BZ$90</f>
        <v>1</v>
      </c>
      <c r="CA20" s="455">
        <f>Time!CA$90</f>
        <v>1</v>
      </c>
      <c r="CB20" s="455">
        <f>Time!CB$90</f>
        <v>1</v>
      </c>
      <c r="CC20" s="455">
        <f>Time!CC$90</f>
        <v>1</v>
      </c>
      <c r="CD20" s="455">
        <f>Time!CD$90</f>
        <v>1</v>
      </c>
      <c r="CE20" s="455">
        <f>Time!CE$90</f>
        <v>1</v>
      </c>
      <c r="CF20" s="455">
        <f>Time!CF$90</f>
        <v>1</v>
      </c>
      <c r="CG20" s="455">
        <f>Time!CG$90</f>
        <v>1</v>
      </c>
      <c r="CH20" s="455">
        <f>Time!CH$90</f>
        <v>1</v>
      </c>
      <c r="CI20" s="455">
        <f>Time!CI$90</f>
        <v>1</v>
      </c>
      <c r="CJ20" s="455">
        <f>Time!CJ$90</f>
        <v>1</v>
      </c>
      <c r="CK20" s="455">
        <f>Time!CK$90</f>
        <v>1</v>
      </c>
      <c r="CL20" s="455">
        <f>Time!CL$90</f>
        <v>1</v>
      </c>
      <c r="CM20" s="455">
        <f>Time!CM$90</f>
        <v>1</v>
      </c>
      <c r="CN20" s="455">
        <f>Time!CN$90</f>
        <v>1</v>
      </c>
      <c r="CO20" s="455">
        <f>Time!CO$90</f>
        <v>1</v>
      </c>
      <c r="CP20" s="455">
        <f>Time!CP$90</f>
        <v>1</v>
      </c>
      <c r="CQ20" s="455">
        <f>Time!CQ$90</f>
        <v>1</v>
      </c>
      <c r="CR20" s="455">
        <f>Time!CR$90</f>
        <v>1</v>
      </c>
      <c r="CS20" s="455">
        <f>Time!CS$90</f>
        <v>1</v>
      </c>
      <c r="CT20" s="455">
        <f>Time!CT$90</f>
        <v>1</v>
      </c>
      <c r="CU20" s="455">
        <f>Time!CU$90</f>
        <v>1</v>
      </c>
      <c r="CV20" s="455">
        <f>Time!CV$90</f>
        <v>1</v>
      </c>
      <c r="CW20" s="455">
        <f>Time!CW$90</f>
        <v>1</v>
      </c>
      <c r="CX20" s="455">
        <f>Time!CX$90</f>
        <v>1</v>
      </c>
      <c r="CY20" s="455">
        <f>Time!CY$90</f>
        <v>1</v>
      </c>
      <c r="CZ20" s="455">
        <f>Time!CZ$90</f>
        <v>1</v>
      </c>
      <c r="DA20" s="455">
        <f>Time!DA$90</f>
        <v>1</v>
      </c>
      <c r="DB20" s="455">
        <f>Time!DB$90</f>
        <v>1</v>
      </c>
      <c r="DC20" s="455">
        <f>Time!DC$90</f>
        <v>1</v>
      </c>
      <c r="DD20" s="455">
        <f>Time!DD$90</f>
        <v>1</v>
      </c>
      <c r="DE20" s="455">
        <f>Time!DE$90</f>
        <v>1</v>
      </c>
      <c r="DF20" s="455">
        <f>Time!DF$90</f>
        <v>1</v>
      </c>
      <c r="DG20" s="455">
        <f>Time!DG$90</f>
        <v>1</v>
      </c>
      <c r="DH20" s="455">
        <f>Time!DH$90</f>
        <v>1</v>
      </c>
      <c r="DI20" s="455">
        <f>Time!DI$90</f>
        <v>1</v>
      </c>
      <c r="DJ20" s="455">
        <f>Time!DJ$90</f>
        <v>1</v>
      </c>
      <c r="DK20" s="455">
        <f>Time!DK$90</f>
        <v>1</v>
      </c>
      <c r="DL20" s="455">
        <f>Time!DL$90</f>
        <v>1</v>
      </c>
      <c r="DM20" s="455">
        <f>Time!DM$90</f>
        <v>1</v>
      </c>
      <c r="DN20" s="455">
        <f>Time!DN$90</f>
        <v>1</v>
      </c>
      <c r="DO20" s="455">
        <f>Time!DO$90</f>
        <v>1</v>
      </c>
      <c r="DP20" s="455">
        <f>Time!DP$90</f>
        <v>1</v>
      </c>
      <c r="DQ20" s="455">
        <f>Time!DQ$90</f>
        <v>1</v>
      </c>
      <c r="DR20" s="455">
        <f>Time!DR$90</f>
        <v>1</v>
      </c>
      <c r="DS20" s="455">
        <f>Time!DS$90</f>
        <v>1</v>
      </c>
      <c r="DT20" s="455">
        <f>Time!DT$90</f>
        <v>1</v>
      </c>
      <c r="DU20" s="455">
        <f>Time!DU$90</f>
        <v>1</v>
      </c>
      <c r="DV20" s="455">
        <f>Time!DV$90</f>
        <v>1</v>
      </c>
      <c r="DW20" s="455">
        <f>Time!DW$90</f>
        <v>1</v>
      </c>
      <c r="DX20" s="455">
        <f>Time!DX$90</f>
        <v>1</v>
      </c>
      <c r="DY20" s="455">
        <f>Time!DY$90</f>
        <v>1</v>
      </c>
      <c r="DZ20" s="455">
        <f>Time!DZ$90</f>
        <v>1</v>
      </c>
      <c r="EA20" s="455">
        <f>Time!EA$90</f>
        <v>1</v>
      </c>
      <c r="EB20" s="455">
        <f>Time!EB$90</f>
        <v>1</v>
      </c>
      <c r="EC20" s="455">
        <f>Time!EC$90</f>
        <v>1</v>
      </c>
      <c r="ED20" s="455">
        <f>Time!ED$90</f>
        <v>1</v>
      </c>
      <c r="EE20" s="455">
        <f>Time!EE$90</f>
        <v>1</v>
      </c>
      <c r="EF20" s="455">
        <f>Time!EF$90</f>
        <v>1</v>
      </c>
      <c r="EG20" s="455">
        <f>Time!EG$90</f>
        <v>1</v>
      </c>
      <c r="EH20" s="455">
        <f>Time!EH$90</f>
        <v>1</v>
      </c>
      <c r="EI20" s="455">
        <f>Time!EI$90</f>
        <v>1</v>
      </c>
      <c r="EJ20" s="455">
        <f>Time!EJ$90</f>
        <v>1</v>
      </c>
      <c r="EK20" s="455">
        <f>Time!EK$90</f>
        <v>1</v>
      </c>
      <c r="EL20" s="455">
        <f>Time!EL$90</f>
        <v>1</v>
      </c>
      <c r="EM20" s="455">
        <f>Time!EM$90</f>
        <v>1</v>
      </c>
      <c r="EN20" s="455">
        <f>Time!EN$90</f>
        <v>1</v>
      </c>
      <c r="EO20" s="455">
        <f>Time!EO$90</f>
        <v>1</v>
      </c>
      <c r="EP20" s="455">
        <f>Time!EP$90</f>
        <v>1</v>
      </c>
      <c r="EQ20" s="455">
        <f>Time!EQ$90</f>
        <v>1</v>
      </c>
      <c r="ER20" s="455">
        <f>Time!ER$90</f>
        <v>1</v>
      </c>
      <c r="ES20" s="455">
        <f>Time!ES$90</f>
        <v>1</v>
      </c>
      <c r="ET20" s="455">
        <f>Time!ET$90</f>
        <v>1</v>
      </c>
      <c r="EU20" s="455">
        <f>Time!EU$90</f>
        <v>1</v>
      </c>
      <c r="EV20" s="455">
        <f>Time!EV$90</f>
        <v>1</v>
      </c>
      <c r="EW20" s="455">
        <f>Time!EW$90</f>
        <v>1</v>
      </c>
      <c r="EX20" s="455">
        <f>Time!EX$90</f>
        <v>1</v>
      </c>
      <c r="EY20" s="455">
        <f>Time!EY$90</f>
        <v>1</v>
      </c>
      <c r="EZ20" s="455">
        <f>Time!EZ$90</f>
        <v>1</v>
      </c>
      <c r="FA20" s="455">
        <f>Time!FA$90</f>
        <v>1</v>
      </c>
      <c r="FB20" s="455">
        <f>Time!FB$90</f>
        <v>0</v>
      </c>
      <c r="FC20" s="455">
        <f>Time!FC$90</f>
        <v>0</v>
      </c>
      <c r="FD20" s="455">
        <f>Time!FD$90</f>
        <v>0</v>
      </c>
      <c r="FE20" s="455">
        <f>Time!FE$90</f>
        <v>0</v>
      </c>
      <c r="FF20" s="455">
        <f>Time!FF$90</f>
        <v>0</v>
      </c>
      <c r="FG20" s="455">
        <f>Time!FG$90</f>
        <v>0</v>
      </c>
      <c r="FH20" s="455">
        <f>Time!FH$90</f>
        <v>0</v>
      </c>
      <c r="FI20" s="455">
        <f>Time!FI$90</f>
        <v>0</v>
      </c>
      <c r="FJ20" s="455">
        <f>Time!FJ$90</f>
        <v>0</v>
      </c>
      <c r="FK20" s="455">
        <f>Time!FK$90</f>
        <v>0</v>
      </c>
      <c r="FL20" s="455">
        <f>Time!FL$90</f>
        <v>0</v>
      </c>
      <c r="FM20" s="455">
        <f>Time!FM$90</f>
        <v>0</v>
      </c>
      <c r="FN20" s="455">
        <f>Time!FN$90</f>
        <v>0</v>
      </c>
      <c r="FO20" s="455">
        <f>Time!FO$90</f>
        <v>0</v>
      </c>
      <c r="FP20" s="455">
        <f>Time!FP$90</f>
        <v>0</v>
      </c>
      <c r="FQ20" s="455">
        <f>Time!FQ$90</f>
        <v>0</v>
      </c>
      <c r="FR20" s="455">
        <f>Time!FR$90</f>
        <v>0</v>
      </c>
      <c r="FS20" s="455">
        <f>Time!FS$90</f>
        <v>0</v>
      </c>
      <c r="FT20" s="455">
        <f>Time!FT$90</f>
        <v>0</v>
      </c>
      <c r="FU20" s="455">
        <f>Time!FU$90</f>
        <v>0</v>
      </c>
      <c r="FV20" s="455">
        <f>Time!FV$90</f>
        <v>0</v>
      </c>
      <c r="FW20" s="455">
        <f>Time!FW$90</f>
        <v>0</v>
      </c>
      <c r="FX20" s="455">
        <f>Time!FX$90</f>
        <v>0</v>
      </c>
      <c r="FY20" s="455">
        <f>Time!FY$90</f>
        <v>0</v>
      </c>
      <c r="FZ20" s="455">
        <f>Time!FZ$90</f>
        <v>0</v>
      </c>
      <c r="GA20" s="455">
        <f>Time!GA$90</f>
        <v>0</v>
      </c>
      <c r="GB20" s="455">
        <f>Time!GB$90</f>
        <v>0</v>
      </c>
      <c r="GC20" s="455">
        <f>Time!GC$90</f>
        <v>0</v>
      </c>
      <c r="GD20" s="455">
        <f>Time!GD$90</f>
        <v>0</v>
      </c>
      <c r="GE20" s="455">
        <f>Time!GE$90</f>
        <v>0</v>
      </c>
      <c r="GF20" s="455">
        <f>Time!GF$90</f>
        <v>0</v>
      </c>
      <c r="GG20" s="455">
        <f>Time!GG$90</f>
        <v>0</v>
      </c>
      <c r="GH20" s="455">
        <f>Time!GH$90</f>
        <v>0</v>
      </c>
      <c r="GI20" s="455">
        <f>Time!GI$90</f>
        <v>0</v>
      </c>
      <c r="GJ20" s="455">
        <f>Time!GJ$90</f>
        <v>0</v>
      </c>
    </row>
    <row r="21" spans="1:192" s="455" customFormat="1" outlineLevel="1" x14ac:dyDescent="0.35">
      <c r="A21" s="462"/>
      <c r="E21" s="455" t="str">
        <f>Time!$E$215</f>
        <v>Construction quarter counter</v>
      </c>
      <c r="G21" s="455" t="str">
        <f>Time!$G$215</f>
        <v>counter</v>
      </c>
      <c r="H21" s="455">
        <f>Time!$H$215</f>
        <v>6573</v>
      </c>
      <c r="J21" s="455">
        <f>Time!J$215</f>
        <v>0</v>
      </c>
      <c r="K21" s="455">
        <f>Time!K$215</f>
        <v>0</v>
      </c>
      <c r="L21" s="455">
        <f>Time!L$215</f>
        <v>0</v>
      </c>
      <c r="M21" s="455">
        <f>Time!M$215</f>
        <v>0</v>
      </c>
      <c r="N21" s="455">
        <f>Time!N$215</f>
        <v>0</v>
      </c>
      <c r="O21" s="455">
        <f>Time!O$215</f>
        <v>0</v>
      </c>
      <c r="P21" s="455">
        <f>Time!P$215</f>
        <v>1</v>
      </c>
      <c r="Q21" s="455">
        <f>Time!Q$215</f>
        <v>2</v>
      </c>
      <c r="R21" s="455">
        <f>Time!R$215</f>
        <v>3</v>
      </c>
      <c r="S21" s="455">
        <f>Time!S$215</f>
        <v>4</v>
      </c>
      <c r="T21" s="455">
        <f>Time!T$215</f>
        <v>5</v>
      </c>
      <c r="U21" s="455">
        <f>Time!U$215</f>
        <v>6</v>
      </c>
      <c r="V21" s="455">
        <f>Time!V$215</f>
        <v>7</v>
      </c>
      <c r="W21" s="455">
        <f>Time!W$215</f>
        <v>8</v>
      </c>
      <c r="X21" s="455">
        <f>Time!X$215</f>
        <v>9</v>
      </c>
      <c r="Y21" s="455">
        <f>Time!Y$215</f>
        <v>10</v>
      </c>
      <c r="Z21" s="455">
        <f>Time!Z$215</f>
        <v>11</v>
      </c>
      <c r="AA21" s="455">
        <f>Time!AA$215</f>
        <v>12</v>
      </c>
      <c r="AB21" s="455">
        <f>Time!AB$215</f>
        <v>13</v>
      </c>
      <c r="AC21" s="455">
        <f>Time!AC$215</f>
        <v>14</v>
      </c>
      <c r="AD21" s="455">
        <f>Time!AD$215</f>
        <v>15</v>
      </c>
      <c r="AE21" s="455">
        <f>Time!AE$215</f>
        <v>16</v>
      </c>
      <c r="AF21" s="455">
        <f>Time!AF$215</f>
        <v>17</v>
      </c>
      <c r="AG21" s="455">
        <f>Time!AG$215</f>
        <v>18</v>
      </c>
      <c r="AH21" s="455">
        <f>Time!AH$215</f>
        <v>19</v>
      </c>
      <c r="AI21" s="455">
        <f>Time!AI$215</f>
        <v>20</v>
      </c>
      <c r="AJ21" s="455">
        <f>Time!AJ$215</f>
        <v>21</v>
      </c>
      <c r="AK21" s="455">
        <f>Time!AK$215</f>
        <v>22</v>
      </c>
      <c r="AL21" s="455">
        <f>Time!AL$215</f>
        <v>23</v>
      </c>
      <c r="AM21" s="455">
        <f>Time!AM$215</f>
        <v>24</v>
      </c>
      <c r="AN21" s="455">
        <f>Time!AN$215</f>
        <v>25</v>
      </c>
      <c r="AO21" s="455">
        <f>Time!AO$215</f>
        <v>26</v>
      </c>
      <c r="AP21" s="455">
        <f>Time!AP$215</f>
        <v>27</v>
      </c>
      <c r="AQ21" s="455">
        <f>Time!AQ$215</f>
        <v>28</v>
      </c>
      <c r="AR21" s="455">
        <f>Time!AR$215</f>
        <v>29</v>
      </c>
      <c r="AS21" s="455">
        <f>Time!AS$215</f>
        <v>30</v>
      </c>
      <c r="AT21" s="455">
        <f>Time!AT$215</f>
        <v>31</v>
      </c>
      <c r="AU21" s="455">
        <f>Time!AU$215</f>
        <v>32</v>
      </c>
      <c r="AV21" s="455">
        <f>Time!AV$215</f>
        <v>33</v>
      </c>
      <c r="AW21" s="455">
        <f>Time!AW$215</f>
        <v>34</v>
      </c>
      <c r="AX21" s="455">
        <f>Time!AX$215</f>
        <v>35</v>
      </c>
      <c r="AY21" s="455">
        <f>Time!AY$215</f>
        <v>36</v>
      </c>
      <c r="AZ21" s="455">
        <f>Time!AZ$215</f>
        <v>37</v>
      </c>
      <c r="BA21" s="455">
        <f>Time!BA$215</f>
        <v>38</v>
      </c>
      <c r="BB21" s="455">
        <f>Time!BB$215</f>
        <v>39</v>
      </c>
      <c r="BC21" s="455">
        <f>Time!BC$215</f>
        <v>40</v>
      </c>
      <c r="BD21" s="455">
        <f>Time!BD$215</f>
        <v>41</v>
      </c>
      <c r="BE21" s="455">
        <f>Time!BE$215</f>
        <v>42</v>
      </c>
      <c r="BF21" s="455">
        <f>Time!BF$215</f>
        <v>42</v>
      </c>
      <c r="BG21" s="455">
        <f>Time!BG$215</f>
        <v>42</v>
      </c>
      <c r="BH21" s="455">
        <f>Time!BH$215</f>
        <v>42</v>
      </c>
      <c r="BI21" s="455">
        <f>Time!BI$215</f>
        <v>42</v>
      </c>
      <c r="BJ21" s="455">
        <f>Time!BJ$215</f>
        <v>42</v>
      </c>
      <c r="BK21" s="455">
        <f>Time!BK$215</f>
        <v>42</v>
      </c>
      <c r="BL21" s="455">
        <f>Time!BL$215</f>
        <v>42</v>
      </c>
      <c r="BM21" s="455">
        <f>Time!BM$215</f>
        <v>42</v>
      </c>
      <c r="BN21" s="455">
        <f>Time!BN$215</f>
        <v>42</v>
      </c>
      <c r="BO21" s="455">
        <f>Time!BO$215</f>
        <v>42</v>
      </c>
      <c r="BP21" s="455">
        <f>Time!BP$215</f>
        <v>42</v>
      </c>
      <c r="BQ21" s="455">
        <f>Time!BQ$215</f>
        <v>42</v>
      </c>
      <c r="BR21" s="455">
        <f>Time!BR$215</f>
        <v>42</v>
      </c>
      <c r="BS21" s="455">
        <f>Time!BS$215</f>
        <v>42</v>
      </c>
      <c r="BT21" s="455">
        <f>Time!BT$215</f>
        <v>42</v>
      </c>
      <c r="BU21" s="455">
        <f>Time!BU$215</f>
        <v>42</v>
      </c>
      <c r="BV21" s="455">
        <f>Time!BV$215</f>
        <v>42</v>
      </c>
      <c r="BW21" s="455">
        <f>Time!BW$215</f>
        <v>42</v>
      </c>
      <c r="BX21" s="455">
        <f>Time!BX$215</f>
        <v>42</v>
      </c>
      <c r="BY21" s="455">
        <f>Time!BY$215</f>
        <v>42</v>
      </c>
      <c r="BZ21" s="455">
        <f>Time!BZ$215</f>
        <v>42</v>
      </c>
      <c r="CA21" s="455">
        <f>Time!CA$215</f>
        <v>42</v>
      </c>
      <c r="CB21" s="455">
        <f>Time!CB$215</f>
        <v>42</v>
      </c>
      <c r="CC21" s="455">
        <f>Time!CC$215</f>
        <v>42</v>
      </c>
      <c r="CD21" s="455">
        <f>Time!CD$215</f>
        <v>42</v>
      </c>
      <c r="CE21" s="455">
        <f>Time!CE$215</f>
        <v>42</v>
      </c>
      <c r="CF21" s="455">
        <f>Time!CF$215</f>
        <v>42</v>
      </c>
      <c r="CG21" s="455">
        <f>Time!CG$215</f>
        <v>42</v>
      </c>
      <c r="CH21" s="455">
        <f>Time!CH$215</f>
        <v>42</v>
      </c>
      <c r="CI21" s="455">
        <f>Time!CI$215</f>
        <v>42</v>
      </c>
      <c r="CJ21" s="455">
        <f>Time!CJ$215</f>
        <v>42</v>
      </c>
      <c r="CK21" s="455">
        <f>Time!CK$215</f>
        <v>42</v>
      </c>
      <c r="CL21" s="455">
        <f>Time!CL$215</f>
        <v>42</v>
      </c>
      <c r="CM21" s="455">
        <f>Time!CM$215</f>
        <v>42</v>
      </c>
      <c r="CN21" s="455">
        <f>Time!CN$215</f>
        <v>42</v>
      </c>
      <c r="CO21" s="455">
        <f>Time!CO$215</f>
        <v>42</v>
      </c>
      <c r="CP21" s="455">
        <f>Time!CP$215</f>
        <v>42</v>
      </c>
      <c r="CQ21" s="455">
        <f>Time!CQ$215</f>
        <v>42</v>
      </c>
      <c r="CR21" s="455">
        <f>Time!CR$215</f>
        <v>42</v>
      </c>
      <c r="CS21" s="455">
        <f>Time!CS$215</f>
        <v>42</v>
      </c>
      <c r="CT21" s="455">
        <f>Time!CT$215</f>
        <v>42</v>
      </c>
      <c r="CU21" s="455">
        <f>Time!CU$215</f>
        <v>42</v>
      </c>
      <c r="CV21" s="455">
        <f>Time!CV$215</f>
        <v>42</v>
      </c>
      <c r="CW21" s="455">
        <f>Time!CW$215</f>
        <v>42</v>
      </c>
      <c r="CX21" s="455">
        <f>Time!CX$215</f>
        <v>42</v>
      </c>
      <c r="CY21" s="455">
        <f>Time!CY$215</f>
        <v>42</v>
      </c>
      <c r="CZ21" s="455">
        <f>Time!CZ$215</f>
        <v>42</v>
      </c>
      <c r="DA21" s="455">
        <f>Time!DA$215</f>
        <v>42</v>
      </c>
      <c r="DB21" s="455">
        <f>Time!DB$215</f>
        <v>42</v>
      </c>
      <c r="DC21" s="455">
        <f>Time!DC$215</f>
        <v>42</v>
      </c>
      <c r="DD21" s="455">
        <f>Time!DD$215</f>
        <v>42</v>
      </c>
      <c r="DE21" s="455">
        <f>Time!DE$215</f>
        <v>42</v>
      </c>
      <c r="DF21" s="455">
        <f>Time!DF$215</f>
        <v>42</v>
      </c>
      <c r="DG21" s="455">
        <f>Time!DG$215</f>
        <v>42</v>
      </c>
      <c r="DH21" s="455">
        <f>Time!DH$215</f>
        <v>42</v>
      </c>
      <c r="DI21" s="455">
        <f>Time!DI$215</f>
        <v>42</v>
      </c>
      <c r="DJ21" s="455">
        <f>Time!DJ$215</f>
        <v>42</v>
      </c>
      <c r="DK21" s="455">
        <f>Time!DK$215</f>
        <v>42</v>
      </c>
      <c r="DL21" s="455">
        <f>Time!DL$215</f>
        <v>42</v>
      </c>
      <c r="DM21" s="455">
        <f>Time!DM$215</f>
        <v>42</v>
      </c>
      <c r="DN21" s="455">
        <f>Time!DN$215</f>
        <v>42</v>
      </c>
      <c r="DO21" s="455">
        <f>Time!DO$215</f>
        <v>42</v>
      </c>
      <c r="DP21" s="455">
        <f>Time!DP$215</f>
        <v>42</v>
      </c>
      <c r="DQ21" s="455">
        <f>Time!DQ$215</f>
        <v>42</v>
      </c>
      <c r="DR21" s="455">
        <f>Time!DR$215</f>
        <v>42</v>
      </c>
      <c r="DS21" s="455">
        <f>Time!DS$215</f>
        <v>42</v>
      </c>
      <c r="DT21" s="455">
        <f>Time!DT$215</f>
        <v>42</v>
      </c>
      <c r="DU21" s="455">
        <f>Time!DU$215</f>
        <v>42</v>
      </c>
      <c r="DV21" s="455">
        <f>Time!DV$215</f>
        <v>42</v>
      </c>
      <c r="DW21" s="455">
        <f>Time!DW$215</f>
        <v>42</v>
      </c>
      <c r="DX21" s="455">
        <f>Time!DX$215</f>
        <v>42</v>
      </c>
      <c r="DY21" s="455">
        <f>Time!DY$215</f>
        <v>42</v>
      </c>
      <c r="DZ21" s="455">
        <f>Time!DZ$215</f>
        <v>42</v>
      </c>
      <c r="EA21" s="455">
        <f>Time!EA$215</f>
        <v>42</v>
      </c>
      <c r="EB21" s="455">
        <f>Time!EB$215</f>
        <v>42</v>
      </c>
      <c r="EC21" s="455">
        <f>Time!EC$215</f>
        <v>42</v>
      </c>
      <c r="ED21" s="455">
        <f>Time!ED$215</f>
        <v>42</v>
      </c>
      <c r="EE21" s="455">
        <f>Time!EE$215</f>
        <v>42</v>
      </c>
      <c r="EF21" s="455">
        <f>Time!EF$215</f>
        <v>42</v>
      </c>
      <c r="EG21" s="455">
        <f>Time!EG$215</f>
        <v>42</v>
      </c>
      <c r="EH21" s="455">
        <f>Time!EH$215</f>
        <v>42</v>
      </c>
      <c r="EI21" s="455">
        <f>Time!EI$215</f>
        <v>42</v>
      </c>
      <c r="EJ21" s="455">
        <f>Time!EJ$215</f>
        <v>42</v>
      </c>
      <c r="EK21" s="455">
        <f>Time!EK$215</f>
        <v>42</v>
      </c>
      <c r="EL21" s="455">
        <f>Time!EL$215</f>
        <v>42</v>
      </c>
      <c r="EM21" s="455">
        <f>Time!EM$215</f>
        <v>42</v>
      </c>
      <c r="EN21" s="455">
        <f>Time!EN$215</f>
        <v>42</v>
      </c>
      <c r="EO21" s="455">
        <f>Time!EO$215</f>
        <v>42</v>
      </c>
      <c r="EP21" s="455">
        <f>Time!EP$215</f>
        <v>42</v>
      </c>
      <c r="EQ21" s="455">
        <f>Time!EQ$215</f>
        <v>42</v>
      </c>
      <c r="ER21" s="455">
        <f>Time!ER$215</f>
        <v>42</v>
      </c>
      <c r="ES21" s="455">
        <f>Time!ES$215</f>
        <v>42</v>
      </c>
      <c r="ET21" s="455">
        <f>Time!ET$215</f>
        <v>42</v>
      </c>
      <c r="EU21" s="455">
        <f>Time!EU$215</f>
        <v>42</v>
      </c>
      <c r="EV21" s="455">
        <f>Time!EV$215</f>
        <v>42</v>
      </c>
      <c r="EW21" s="455">
        <f>Time!EW$215</f>
        <v>42</v>
      </c>
      <c r="EX21" s="455">
        <f>Time!EX$215</f>
        <v>42</v>
      </c>
      <c r="EY21" s="455">
        <f>Time!EY$215</f>
        <v>42</v>
      </c>
      <c r="EZ21" s="455">
        <f>Time!EZ$215</f>
        <v>42</v>
      </c>
      <c r="FA21" s="455">
        <f>Time!FA$215</f>
        <v>42</v>
      </c>
      <c r="FB21" s="455">
        <f>Time!FB$215</f>
        <v>42</v>
      </c>
      <c r="FC21" s="455">
        <f>Time!FC$215</f>
        <v>42</v>
      </c>
      <c r="FD21" s="455">
        <f>Time!FD$215</f>
        <v>42</v>
      </c>
      <c r="FE21" s="455">
        <f>Time!FE$215</f>
        <v>42</v>
      </c>
      <c r="FF21" s="455">
        <f>Time!FF$215</f>
        <v>42</v>
      </c>
      <c r="FG21" s="455">
        <f>Time!FG$215</f>
        <v>42</v>
      </c>
      <c r="FH21" s="455">
        <f>Time!FH$215</f>
        <v>42</v>
      </c>
      <c r="FI21" s="455">
        <f>Time!FI$215</f>
        <v>42</v>
      </c>
      <c r="FJ21" s="455">
        <f>Time!FJ$215</f>
        <v>42</v>
      </c>
      <c r="FK21" s="455">
        <f>Time!FK$215</f>
        <v>42</v>
      </c>
      <c r="FL21" s="455">
        <f>Time!FL$215</f>
        <v>42</v>
      </c>
      <c r="FM21" s="455">
        <f>Time!FM$215</f>
        <v>42</v>
      </c>
      <c r="FN21" s="455">
        <f>Time!FN$215</f>
        <v>42</v>
      </c>
      <c r="FO21" s="455">
        <f>Time!FO$215</f>
        <v>42</v>
      </c>
      <c r="FP21" s="455">
        <f>Time!FP$215</f>
        <v>42</v>
      </c>
      <c r="FQ21" s="455">
        <f>Time!FQ$215</f>
        <v>42</v>
      </c>
      <c r="FR21" s="455">
        <f>Time!FR$215</f>
        <v>42</v>
      </c>
      <c r="FS21" s="455">
        <f>Time!FS$215</f>
        <v>42</v>
      </c>
      <c r="FT21" s="455">
        <f>Time!FT$215</f>
        <v>42</v>
      </c>
      <c r="FU21" s="455">
        <f>Time!FU$215</f>
        <v>42</v>
      </c>
      <c r="FV21" s="455">
        <f>Time!FV$215</f>
        <v>42</v>
      </c>
      <c r="FW21" s="455">
        <f>Time!FW$215</f>
        <v>42</v>
      </c>
      <c r="FX21" s="455">
        <f>Time!FX$215</f>
        <v>42</v>
      </c>
      <c r="FY21" s="455">
        <f>Time!FY$215</f>
        <v>42</v>
      </c>
      <c r="FZ21" s="455">
        <f>Time!FZ$215</f>
        <v>42</v>
      </c>
      <c r="GA21" s="455">
        <f>Time!GA$215</f>
        <v>42</v>
      </c>
      <c r="GB21" s="455">
        <f>Time!GB$215</f>
        <v>42</v>
      </c>
      <c r="GC21" s="455">
        <f>Time!GC$215</f>
        <v>42</v>
      </c>
      <c r="GD21" s="455">
        <f>Time!GD$215</f>
        <v>42</v>
      </c>
      <c r="GE21" s="455">
        <f>Time!GE$215</f>
        <v>42</v>
      </c>
      <c r="GF21" s="455">
        <f>Time!GF$215</f>
        <v>42</v>
      </c>
      <c r="GG21" s="455">
        <f>Time!GG$215</f>
        <v>42</v>
      </c>
      <c r="GH21" s="455">
        <f>Time!GH$215</f>
        <v>42</v>
      </c>
      <c r="GI21" s="455">
        <f>Time!GI$215</f>
        <v>42</v>
      </c>
      <c r="GJ21" s="455">
        <f>Time!GJ$215</f>
        <v>42</v>
      </c>
    </row>
    <row r="22" spans="1:192" s="456" customFormat="1" outlineLevel="1" x14ac:dyDescent="0.35">
      <c r="A22" s="461"/>
      <c r="E22" s="456" t="s">
        <v>1025</v>
      </c>
      <c r="G22" s="456" t="s">
        <v>1039</v>
      </c>
      <c r="H22" s="456">
        <f>SUM(J22:GJ22)</f>
        <v>115.5</v>
      </c>
      <c r="J22" s="456">
        <f t="shared" ref="J22:AO22" si="0">MIN(MAX((J21-$F17+1)/$F18,0),1)*MIN(J19+J20,1)</f>
        <v>0</v>
      </c>
      <c r="K22" s="456">
        <f t="shared" si="0"/>
        <v>0</v>
      </c>
      <c r="L22" s="456">
        <f t="shared" si="0"/>
        <v>0</v>
      </c>
      <c r="M22" s="456">
        <f t="shared" si="0"/>
        <v>0</v>
      </c>
      <c r="N22" s="456">
        <f t="shared" si="0"/>
        <v>0</v>
      </c>
      <c r="O22" s="456">
        <f t="shared" si="0"/>
        <v>0</v>
      </c>
      <c r="P22" s="456">
        <f t="shared" si="0"/>
        <v>0</v>
      </c>
      <c r="Q22" s="456">
        <f t="shared" si="0"/>
        <v>0</v>
      </c>
      <c r="R22" s="456">
        <f t="shared" si="0"/>
        <v>0</v>
      </c>
      <c r="S22" s="456">
        <f t="shared" si="0"/>
        <v>0</v>
      </c>
      <c r="T22" s="456">
        <f t="shared" si="0"/>
        <v>0</v>
      </c>
      <c r="U22" s="456">
        <f t="shared" si="0"/>
        <v>0</v>
      </c>
      <c r="V22" s="456">
        <f t="shared" si="0"/>
        <v>0</v>
      </c>
      <c r="W22" s="456">
        <f t="shared" si="0"/>
        <v>0</v>
      </c>
      <c r="X22" s="456">
        <f t="shared" si="0"/>
        <v>0</v>
      </c>
      <c r="Y22" s="456">
        <f t="shared" si="0"/>
        <v>0</v>
      </c>
      <c r="Z22" s="456">
        <f t="shared" si="0"/>
        <v>0</v>
      </c>
      <c r="AA22" s="456">
        <f t="shared" si="0"/>
        <v>0</v>
      </c>
      <c r="AB22" s="456">
        <f t="shared" si="0"/>
        <v>0</v>
      </c>
      <c r="AC22" s="456">
        <f t="shared" si="0"/>
        <v>0</v>
      </c>
      <c r="AD22" s="456">
        <f t="shared" si="0"/>
        <v>0</v>
      </c>
      <c r="AE22" s="456">
        <f t="shared" si="0"/>
        <v>4.1666666666666664E-2</v>
      </c>
      <c r="AF22" s="456">
        <f t="shared" si="0"/>
        <v>8.3333333333333329E-2</v>
      </c>
      <c r="AG22" s="456">
        <f t="shared" si="0"/>
        <v>0.125</v>
      </c>
      <c r="AH22" s="456">
        <f t="shared" si="0"/>
        <v>0.16666666666666666</v>
      </c>
      <c r="AI22" s="456">
        <f t="shared" si="0"/>
        <v>0.20833333333333334</v>
      </c>
      <c r="AJ22" s="456">
        <f t="shared" si="0"/>
        <v>0.25</v>
      </c>
      <c r="AK22" s="456">
        <f t="shared" si="0"/>
        <v>0.29166666666666669</v>
      </c>
      <c r="AL22" s="456">
        <f t="shared" si="0"/>
        <v>0.33333333333333331</v>
      </c>
      <c r="AM22" s="456">
        <f t="shared" si="0"/>
        <v>0.375</v>
      </c>
      <c r="AN22" s="456">
        <f t="shared" si="0"/>
        <v>0.41666666666666669</v>
      </c>
      <c r="AO22" s="456">
        <f t="shared" si="0"/>
        <v>0.45833333333333331</v>
      </c>
      <c r="AP22" s="456">
        <f t="shared" ref="AP22:BU22" si="1">MIN(MAX((AP21-$F17+1)/$F18,0),1)*MIN(AP19+AP20,1)</f>
        <v>0.5</v>
      </c>
      <c r="AQ22" s="456">
        <f t="shared" si="1"/>
        <v>0.54166666666666663</v>
      </c>
      <c r="AR22" s="456">
        <f t="shared" si="1"/>
        <v>0.58333333333333337</v>
      </c>
      <c r="AS22" s="456">
        <f t="shared" si="1"/>
        <v>0.625</v>
      </c>
      <c r="AT22" s="456">
        <f t="shared" si="1"/>
        <v>0.66666666666666663</v>
      </c>
      <c r="AU22" s="456">
        <f t="shared" si="1"/>
        <v>0.70833333333333337</v>
      </c>
      <c r="AV22" s="456">
        <f t="shared" si="1"/>
        <v>0.75</v>
      </c>
      <c r="AW22" s="456">
        <f t="shared" si="1"/>
        <v>0.79166666666666663</v>
      </c>
      <c r="AX22" s="456">
        <f t="shared" si="1"/>
        <v>0.83333333333333337</v>
      </c>
      <c r="AY22" s="456">
        <f t="shared" si="1"/>
        <v>0.875</v>
      </c>
      <c r="AZ22" s="456">
        <f t="shared" si="1"/>
        <v>0.91666666666666663</v>
      </c>
      <c r="BA22" s="456">
        <f t="shared" si="1"/>
        <v>0.95833333333333337</v>
      </c>
      <c r="BB22" s="456">
        <f t="shared" si="1"/>
        <v>1</v>
      </c>
      <c r="BC22" s="456">
        <f t="shared" si="1"/>
        <v>1</v>
      </c>
      <c r="BD22" s="456">
        <f t="shared" si="1"/>
        <v>1</v>
      </c>
      <c r="BE22" s="456">
        <f t="shared" si="1"/>
        <v>1</v>
      </c>
      <c r="BF22" s="456">
        <f t="shared" si="1"/>
        <v>1</v>
      </c>
      <c r="BG22" s="456">
        <f t="shared" si="1"/>
        <v>1</v>
      </c>
      <c r="BH22" s="456">
        <f t="shared" si="1"/>
        <v>1</v>
      </c>
      <c r="BI22" s="456">
        <f t="shared" si="1"/>
        <v>1</v>
      </c>
      <c r="BJ22" s="456">
        <f t="shared" si="1"/>
        <v>1</v>
      </c>
      <c r="BK22" s="456">
        <f t="shared" si="1"/>
        <v>1</v>
      </c>
      <c r="BL22" s="456">
        <f t="shared" si="1"/>
        <v>1</v>
      </c>
      <c r="BM22" s="456">
        <f t="shared" si="1"/>
        <v>1</v>
      </c>
      <c r="BN22" s="456">
        <f t="shared" si="1"/>
        <v>1</v>
      </c>
      <c r="BO22" s="456">
        <f t="shared" si="1"/>
        <v>1</v>
      </c>
      <c r="BP22" s="456">
        <f t="shared" si="1"/>
        <v>1</v>
      </c>
      <c r="BQ22" s="456">
        <f t="shared" si="1"/>
        <v>1</v>
      </c>
      <c r="BR22" s="456">
        <f t="shared" si="1"/>
        <v>1</v>
      </c>
      <c r="BS22" s="456">
        <f t="shared" si="1"/>
        <v>1</v>
      </c>
      <c r="BT22" s="456">
        <f t="shared" si="1"/>
        <v>1</v>
      </c>
      <c r="BU22" s="456">
        <f t="shared" si="1"/>
        <v>1</v>
      </c>
      <c r="BV22" s="456">
        <f t="shared" ref="BV22:DA22" si="2">MIN(MAX((BV21-$F17+1)/$F18,0),1)*MIN(BV19+BV20,1)</f>
        <v>1</v>
      </c>
      <c r="BW22" s="456">
        <f t="shared" si="2"/>
        <v>1</v>
      </c>
      <c r="BX22" s="456">
        <f t="shared" si="2"/>
        <v>1</v>
      </c>
      <c r="BY22" s="456">
        <f t="shared" si="2"/>
        <v>1</v>
      </c>
      <c r="BZ22" s="456">
        <f t="shared" si="2"/>
        <v>1</v>
      </c>
      <c r="CA22" s="456">
        <f t="shared" si="2"/>
        <v>1</v>
      </c>
      <c r="CB22" s="456">
        <f t="shared" si="2"/>
        <v>1</v>
      </c>
      <c r="CC22" s="456">
        <f t="shared" si="2"/>
        <v>1</v>
      </c>
      <c r="CD22" s="456">
        <f t="shared" si="2"/>
        <v>1</v>
      </c>
      <c r="CE22" s="456">
        <f t="shared" si="2"/>
        <v>1</v>
      </c>
      <c r="CF22" s="456">
        <f t="shared" si="2"/>
        <v>1</v>
      </c>
      <c r="CG22" s="456">
        <f t="shared" si="2"/>
        <v>1</v>
      </c>
      <c r="CH22" s="456">
        <f t="shared" si="2"/>
        <v>1</v>
      </c>
      <c r="CI22" s="456">
        <f t="shared" si="2"/>
        <v>1</v>
      </c>
      <c r="CJ22" s="456">
        <f t="shared" si="2"/>
        <v>1</v>
      </c>
      <c r="CK22" s="456">
        <f t="shared" si="2"/>
        <v>1</v>
      </c>
      <c r="CL22" s="456">
        <f t="shared" si="2"/>
        <v>1</v>
      </c>
      <c r="CM22" s="456">
        <f t="shared" si="2"/>
        <v>1</v>
      </c>
      <c r="CN22" s="456">
        <f t="shared" si="2"/>
        <v>1</v>
      </c>
      <c r="CO22" s="456">
        <f t="shared" si="2"/>
        <v>1</v>
      </c>
      <c r="CP22" s="456">
        <f t="shared" si="2"/>
        <v>1</v>
      </c>
      <c r="CQ22" s="456">
        <f t="shared" si="2"/>
        <v>1</v>
      </c>
      <c r="CR22" s="456">
        <f t="shared" si="2"/>
        <v>1</v>
      </c>
      <c r="CS22" s="456">
        <f t="shared" si="2"/>
        <v>1</v>
      </c>
      <c r="CT22" s="456">
        <f t="shared" si="2"/>
        <v>1</v>
      </c>
      <c r="CU22" s="456">
        <f t="shared" si="2"/>
        <v>1</v>
      </c>
      <c r="CV22" s="456">
        <f t="shared" si="2"/>
        <v>1</v>
      </c>
      <c r="CW22" s="456">
        <f t="shared" si="2"/>
        <v>1</v>
      </c>
      <c r="CX22" s="456">
        <f t="shared" si="2"/>
        <v>1</v>
      </c>
      <c r="CY22" s="456">
        <f t="shared" si="2"/>
        <v>1</v>
      </c>
      <c r="CZ22" s="456">
        <f t="shared" si="2"/>
        <v>1</v>
      </c>
      <c r="DA22" s="456">
        <f t="shared" si="2"/>
        <v>1</v>
      </c>
      <c r="DB22" s="456">
        <f t="shared" ref="DB22:EG22" si="3">MIN(MAX((DB21-$F17+1)/$F18,0),1)*MIN(DB19+DB20,1)</f>
        <v>1</v>
      </c>
      <c r="DC22" s="456">
        <f t="shared" si="3"/>
        <v>1</v>
      </c>
      <c r="DD22" s="456">
        <f t="shared" si="3"/>
        <v>1</v>
      </c>
      <c r="DE22" s="456">
        <f t="shared" si="3"/>
        <v>1</v>
      </c>
      <c r="DF22" s="456">
        <f t="shared" si="3"/>
        <v>1</v>
      </c>
      <c r="DG22" s="456">
        <f t="shared" si="3"/>
        <v>1</v>
      </c>
      <c r="DH22" s="456">
        <f t="shared" si="3"/>
        <v>1</v>
      </c>
      <c r="DI22" s="456">
        <f t="shared" si="3"/>
        <v>1</v>
      </c>
      <c r="DJ22" s="456">
        <f t="shared" si="3"/>
        <v>1</v>
      </c>
      <c r="DK22" s="456">
        <f t="shared" si="3"/>
        <v>1</v>
      </c>
      <c r="DL22" s="456">
        <f t="shared" si="3"/>
        <v>1</v>
      </c>
      <c r="DM22" s="456">
        <f t="shared" si="3"/>
        <v>1</v>
      </c>
      <c r="DN22" s="456">
        <f t="shared" si="3"/>
        <v>1</v>
      </c>
      <c r="DO22" s="456">
        <f t="shared" si="3"/>
        <v>1</v>
      </c>
      <c r="DP22" s="456">
        <f t="shared" si="3"/>
        <v>1</v>
      </c>
      <c r="DQ22" s="456">
        <f t="shared" si="3"/>
        <v>1</v>
      </c>
      <c r="DR22" s="456">
        <f t="shared" si="3"/>
        <v>1</v>
      </c>
      <c r="DS22" s="456">
        <f t="shared" si="3"/>
        <v>1</v>
      </c>
      <c r="DT22" s="456">
        <f t="shared" si="3"/>
        <v>1</v>
      </c>
      <c r="DU22" s="456">
        <f t="shared" si="3"/>
        <v>1</v>
      </c>
      <c r="DV22" s="456">
        <f t="shared" si="3"/>
        <v>1</v>
      </c>
      <c r="DW22" s="456">
        <f t="shared" si="3"/>
        <v>1</v>
      </c>
      <c r="DX22" s="456">
        <f t="shared" si="3"/>
        <v>1</v>
      </c>
      <c r="DY22" s="456">
        <f t="shared" si="3"/>
        <v>1</v>
      </c>
      <c r="DZ22" s="456">
        <f t="shared" si="3"/>
        <v>1</v>
      </c>
      <c r="EA22" s="456">
        <f t="shared" si="3"/>
        <v>1</v>
      </c>
      <c r="EB22" s="456">
        <f t="shared" si="3"/>
        <v>1</v>
      </c>
      <c r="EC22" s="456">
        <f t="shared" si="3"/>
        <v>1</v>
      </c>
      <c r="ED22" s="456">
        <f t="shared" si="3"/>
        <v>1</v>
      </c>
      <c r="EE22" s="456">
        <f t="shared" si="3"/>
        <v>1</v>
      </c>
      <c r="EF22" s="456">
        <f t="shared" si="3"/>
        <v>1</v>
      </c>
      <c r="EG22" s="456">
        <f t="shared" si="3"/>
        <v>1</v>
      </c>
      <c r="EH22" s="456">
        <f t="shared" ref="EH22:FM22" si="4">MIN(MAX((EH21-$F17+1)/$F18,0),1)*MIN(EH19+EH20,1)</f>
        <v>1</v>
      </c>
      <c r="EI22" s="456">
        <f t="shared" si="4"/>
        <v>1</v>
      </c>
      <c r="EJ22" s="456">
        <f t="shared" si="4"/>
        <v>1</v>
      </c>
      <c r="EK22" s="456">
        <f t="shared" si="4"/>
        <v>1</v>
      </c>
      <c r="EL22" s="456">
        <f t="shared" si="4"/>
        <v>1</v>
      </c>
      <c r="EM22" s="456">
        <f t="shared" si="4"/>
        <v>1</v>
      </c>
      <c r="EN22" s="456">
        <f t="shared" si="4"/>
        <v>1</v>
      </c>
      <c r="EO22" s="456">
        <f t="shared" si="4"/>
        <v>1</v>
      </c>
      <c r="EP22" s="456">
        <f t="shared" si="4"/>
        <v>1</v>
      </c>
      <c r="EQ22" s="456">
        <f t="shared" si="4"/>
        <v>1</v>
      </c>
      <c r="ER22" s="456">
        <f t="shared" si="4"/>
        <v>1</v>
      </c>
      <c r="ES22" s="456">
        <f t="shared" si="4"/>
        <v>1</v>
      </c>
      <c r="ET22" s="456">
        <f t="shared" si="4"/>
        <v>1</v>
      </c>
      <c r="EU22" s="456">
        <f t="shared" si="4"/>
        <v>1</v>
      </c>
      <c r="EV22" s="456">
        <f t="shared" si="4"/>
        <v>1</v>
      </c>
      <c r="EW22" s="456">
        <f t="shared" si="4"/>
        <v>1</v>
      </c>
      <c r="EX22" s="456">
        <f t="shared" si="4"/>
        <v>1</v>
      </c>
      <c r="EY22" s="456">
        <f t="shared" si="4"/>
        <v>1</v>
      </c>
      <c r="EZ22" s="456">
        <f t="shared" si="4"/>
        <v>1</v>
      </c>
      <c r="FA22" s="456">
        <f t="shared" si="4"/>
        <v>1</v>
      </c>
      <c r="FB22" s="456">
        <f t="shared" si="4"/>
        <v>0</v>
      </c>
      <c r="FC22" s="456">
        <f t="shared" si="4"/>
        <v>0</v>
      </c>
      <c r="FD22" s="456">
        <f t="shared" si="4"/>
        <v>0</v>
      </c>
      <c r="FE22" s="456">
        <f t="shared" si="4"/>
        <v>0</v>
      </c>
      <c r="FF22" s="456">
        <f t="shared" si="4"/>
        <v>0</v>
      </c>
      <c r="FG22" s="456">
        <f t="shared" si="4"/>
        <v>0</v>
      </c>
      <c r="FH22" s="456">
        <f t="shared" si="4"/>
        <v>0</v>
      </c>
      <c r="FI22" s="456">
        <f t="shared" si="4"/>
        <v>0</v>
      </c>
      <c r="FJ22" s="456">
        <f t="shared" si="4"/>
        <v>0</v>
      </c>
      <c r="FK22" s="456">
        <f t="shared" si="4"/>
        <v>0</v>
      </c>
      <c r="FL22" s="456">
        <f t="shared" si="4"/>
        <v>0</v>
      </c>
      <c r="FM22" s="456">
        <f t="shared" si="4"/>
        <v>0</v>
      </c>
      <c r="FN22" s="456">
        <f t="shared" ref="FN22:GJ22" si="5">MIN(MAX((FN21-$F17+1)/$F18,0),1)*MIN(FN19+FN20,1)</f>
        <v>0</v>
      </c>
      <c r="FO22" s="456">
        <f t="shared" si="5"/>
        <v>0</v>
      </c>
      <c r="FP22" s="456">
        <f t="shared" si="5"/>
        <v>0</v>
      </c>
      <c r="FQ22" s="456">
        <f t="shared" si="5"/>
        <v>0</v>
      </c>
      <c r="FR22" s="456">
        <f t="shared" si="5"/>
        <v>0</v>
      </c>
      <c r="FS22" s="456">
        <f t="shared" si="5"/>
        <v>0</v>
      </c>
      <c r="FT22" s="456">
        <f t="shared" si="5"/>
        <v>0</v>
      </c>
      <c r="FU22" s="456">
        <f t="shared" si="5"/>
        <v>0</v>
      </c>
      <c r="FV22" s="456">
        <f t="shared" si="5"/>
        <v>0</v>
      </c>
      <c r="FW22" s="456">
        <f t="shared" si="5"/>
        <v>0</v>
      </c>
      <c r="FX22" s="456">
        <f t="shared" si="5"/>
        <v>0</v>
      </c>
      <c r="FY22" s="456">
        <f t="shared" si="5"/>
        <v>0</v>
      </c>
      <c r="FZ22" s="456">
        <f t="shared" si="5"/>
        <v>0</v>
      </c>
      <c r="GA22" s="456">
        <f t="shared" si="5"/>
        <v>0</v>
      </c>
      <c r="GB22" s="456">
        <f t="shared" si="5"/>
        <v>0</v>
      </c>
      <c r="GC22" s="456">
        <f t="shared" si="5"/>
        <v>0</v>
      </c>
      <c r="GD22" s="456">
        <f t="shared" si="5"/>
        <v>0</v>
      </c>
      <c r="GE22" s="456">
        <f t="shared" si="5"/>
        <v>0</v>
      </c>
      <c r="GF22" s="456">
        <f t="shared" si="5"/>
        <v>0</v>
      </c>
      <c r="GG22" s="456">
        <f t="shared" si="5"/>
        <v>0</v>
      </c>
      <c r="GH22" s="456">
        <f t="shared" si="5"/>
        <v>0</v>
      </c>
      <c r="GI22" s="456">
        <f t="shared" si="5"/>
        <v>0</v>
      </c>
      <c r="GJ22" s="456">
        <f t="shared" si="5"/>
        <v>0</v>
      </c>
    </row>
    <row r="23" spans="1:192" outlineLevel="1" x14ac:dyDescent="0.35">
      <c r="A23" s="69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</row>
    <row r="24" spans="1:192" x14ac:dyDescent="0.35">
      <c r="A24" s="69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</row>
    <row r="25" spans="1:192" x14ac:dyDescent="0.35">
      <c r="A25" s="69" t="s">
        <v>689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</row>
    <row r="26" spans="1:192" outlineLevel="1" x14ac:dyDescent="0.35">
      <c r="A26" s="69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</row>
    <row r="27" spans="1:192" s="455" customFormat="1" outlineLevel="1" x14ac:dyDescent="0.35">
      <c r="A27" s="462"/>
      <c r="E27" s="455" t="str">
        <f>InpC!$E$143</f>
        <v>Hours in day</v>
      </c>
      <c r="F27" s="455">
        <f>InpC!$F$143</f>
        <v>24</v>
      </c>
      <c r="G27" s="455" t="str">
        <f>InpC!$G$143</f>
        <v>hours</v>
      </c>
    </row>
    <row r="28" spans="1:192" s="455" customFormat="1" outlineLevel="1" x14ac:dyDescent="0.35">
      <c r="A28" s="462"/>
      <c r="E28" s="455" t="str">
        <f>Time!$E$221</f>
        <v>Days in period</v>
      </c>
      <c r="G28" s="455" t="str">
        <f>Time!$G$221</f>
        <v>days</v>
      </c>
      <c r="H28" s="455">
        <f>Time!$H$221</f>
        <v>0</v>
      </c>
      <c r="J28" s="455">
        <f>Time!J$221</f>
        <v>31</v>
      </c>
      <c r="K28" s="455">
        <f>Time!K$221</f>
        <v>28</v>
      </c>
      <c r="L28" s="455">
        <f>Time!L$221</f>
        <v>31</v>
      </c>
      <c r="M28" s="455">
        <f>Time!M$221</f>
        <v>30</v>
      </c>
      <c r="N28" s="455">
        <f>Time!N$221</f>
        <v>31</v>
      </c>
      <c r="O28" s="455">
        <f>Time!O$221</f>
        <v>30</v>
      </c>
      <c r="P28" s="455">
        <f>Time!P$221</f>
        <v>31</v>
      </c>
      <c r="Q28" s="455">
        <f>Time!Q$221</f>
        <v>31</v>
      </c>
      <c r="R28" s="455">
        <f>Time!R$221</f>
        <v>30</v>
      </c>
      <c r="S28" s="455">
        <f>Time!S$221</f>
        <v>31</v>
      </c>
      <c r="T28" s="455">
        <f>Time!T$221</f>
        <v>30</v>
      </c>
      <c r="U28" s="455">
        <f>Time!U$221</f>
        <v>31</v>
      </c>
      <c r="V28" s="455">
        <f>Time!V$221</f>
        <v>31</v>
      </c>
      <c r="W28" s="455">
        <f>Time!W$221</f>
        <v>28</v>
      </c>
      <c r="X28" s="455">
        <f>Time!X$221</f>
        <v>31</v>
      </c>
      <c r="Y28" s="455">
        <f>Time!Y$221</f>
        <v>30</v>
      </c>
      <c r="Z28" s="455">
        <f>Time!Z$221</f>
        <v>31</v>
      </c>
      <c r="AA28" s="455">
        <f>Time!AA$221</f>
        <v>30</v>
      </c>
      <c r="AB28" s="455">
        <f>Time!AB$221</f>
        <v>31</v>
      </c>
      <c r="AC28" s="455">
        <f>Time!AC$221</f>
        <v>31</v>
      </c>
      <c r="AD28" s="455">
        <f>Time!AD$221</f>
        <v>30</v>
      </c>
      <c r="AE28" s="455">
        <f>Time!AE$221</f>
        <v>31</v>
      </c>
      <c r="AF28" s="455">
        <f>Time!AF$221</f>
        <v>30</v>
      </c>
      <c r="AG28" s="455">
        <f>Time!AG$221</f>
        <v>31</v>
      </c>
      <c r="AH28" s="455">
        <f>Time!AH$221</f>
        <v>31</v>
      </c>
      <c r="AI28" s="455">
        <f>Time!AI$221</f>
        <v>29</v>
      </c>
      <c r="AJ28" s="455">
        <f>Time!AJ$221</f>
        <v>31</v>
      </c>
      <c r="AK28" s="455">
        <f>Time!AK$221</f>
        <v>30</v>
      </c>
      <c r="AL28" s="455">
        <f>Time!AL$221</f>
        <v>31</v>
      </c>
      <c r="AM28" s="455">
        <f>Time!AM$221</f>
        <v>30</v>
      </c>
      <c r="AN28" s="455">
        <f>Time!AN$221</f>
        <v>31</v>
      </c>
      <c r="AO28" s="455">
        <f>Time!AO$221</f>
        <v>31</v>
      </c>
      <c r="AP28" s="455">
        <f>Time!AP$221</f>
        <v>30</v>
      </c>
      <c r="AQ28" s="455">
        <f>Time!AQ$221</f>
        <v>31</v>
      </c>
      <c r="AR28" s="455">
        <f>Time!AR$221</f>
        <v>30</v>
      </c>
      <c r="AS28" s="455">
        <f>Time!AS$221</f>
        <v>31</v>
      </c>
      <c r="AT28" s="455">
        <f>Time!AT$221</f>
        <v>31</v>
      </c>
      <c r="AU28" s="455">
        <f>Time!AU$221</f>
        <v>28</v>
      </c>
      <c r="AV28" s="455">
        <f>Time!AV$221</f>
        <v>31</v>
      </c>
      <c r="AW28" s="455">
        <f>Time!AW$221</f>
        <v>30</v>
      </c>
      <c r="AX28" s="455">
        <f>Time!AX$221</f>
        <v>31</v>
      </c>
      <c r="AY28" s="455">
        <f>Time!AY$221</f>
        <v>30</v>
      </c>
      <c r="AZ28" s="455">
        <f>Time!AZ$221</f>
        <v>31</v>
      </c>
      <c r="BA28" s="455">
        <f>Time!BA$221</f>
        <v>31</v>
      </c>
      <c r="BB28" s="455">
        <f>Time!BB$221</f>
        <v>30</v>
      </c>
      <c r="BC28" s="455">
        <f>Time!BC$221</f>
        <v>31</v>
      </c>
      <c r="BD28" s="455">
        <f>Time!BD$221</f>
        <v>30</v>
      </c>
      <c r="BE28" s="455">
        <f>Time!BE$221</f>
        <v>31</v>
      </c>
      <c r="BF28" s="455">
        <f>Time!BF$221</f>
        <v>90</v>
      </c>
      <c r="BG28" s="455">
        <f>Time!BG$221</f>
        <v>91</v>
      </c>
      <c r="BH28" s="455">
        <f>Time!BH$221</f>
        <v>92</v>
      </c>
      <c r="BI28" s="455">
        <f>Time!BI$221</f>
        <v>92</v>
      </c>
      <c r="BJ28" s="455">
        <f>Time!BJ$221</f>
        <v>90</v>
      </c>
      <c r="BK28" s="455">
        <f>Time!BK$221</f>
        <v>91</v>
      </c>
      <c r="BL28" s="455">
        <f>Time!BL$221</f>
        <v>92</v>
      </c>
      <c r="BM28" s="455">
        <f>Time!BM$221</f>
        <v>92</v>
      </c>
      <c r="BN28" s="455">
        <f>Time!BN$221</f>
        <v>91</v>
      </c>
      <c r="BO28" s="455">
        <f>Time!BO$221</f>
        <v>91</v>
      </c>
      <c r="BP28" s="455">
        <f>Time!BP$221</f>
        <v>92</v>
      </c>
      <c r="BQ28" s="455">
        <f>Time!BQ$221</f>
        <v>92</v>
      </c>
      <c r="BR28" s="455">
        <f>Time!BR$221</f>
        <v>90</v>
      </c>
      <c r="BS28" s="455">
        <f>Time!BS$221</f>
        <v>91</v>
      </c>
      <c r="BT28" s="455">
        <f>Time!BT$221</f>
        <v>92</v>
      </c>
      <c r="BU28" s="455">
        <f>Time!BU$221</f>
        <v>92</v>
      </c>
      <c r="BV28" s="455">
        <f>Time!BV$221</f>
        <v>90</v>
      </c>
      <c r="BW28" s="455">
        <f>Time!BW$221</f>
        <v>91</v>
      </c>
      <c r="BX28" s="455">
        <f>Time!BX$221</f>
        <v>92</v>
      </c>
      <c r="BY28" s="455">
        <f>Time!BY$221</f>
        <v>92</v>
      </c>
      <c r="BZ28" s="455">
        <f>Time!BZ$221</f>
        <v>90</v>
      </c>
      <c r="CA28" s="455">
        <f>Time!CA$221</f>
        <v>91</v>
      </c>
      <c r="CB28" s="455">
        <f>Time!CB$221</f>
        <v>92</v>
      </c>
      <c r="CC28" s="455">
        <f>Time!CC$221</f>
        <v>92</v>
      </c>
      <c r="CD28" s="455">
        <f>Time!CD$221</f>
        <v>91</v>
      </c>
      <c r="CE28" s="455">
        <f>Time!CE$221</f>
        <v>91</v>
      </c>
      <c r="CF28" s="455">
        <f>Time!CF$221</f>
        <v>92</v>
      </c>
      <c r="CG28" s="455">
        <f>Time!CG$221</f>
        <v>92</v>
      </c>
      <c r="CH28" s="455">
        <f>Time!CH$221</f>
        <v>90</v>
      </c>
      <c r="CI28" s="455">
        <f>Time!CI$221</f>
        <v>91</v>
      </c>
      <c r="CJ28" s="455">
        <f>Time!CJ$221</f>
        <v>92</v>
      </c>
      <c r="CK28" s="455">
        <f>Time!CK$221</f>
        <v>92</v>
      </c>
      <c r="CL28" s="455">
        <f>Time!CL$221</f>
        <v>90</v>
      </c>
      <c r="CM28" s="455">
        <f>Time!CM$221</f>
        <v>91</v>
      </c>
      <c r="CN28" s="455">
        <f>Time!CN$221</f>
        <v>92</v>
      </c>
      <c r="CO28" s="455">
        <f>Time!CO$221</f>
        <v>92</v>
      </c>
      <c r="CP28" s="455">
        <f>Time!CP$221</f>
        <v>90</v>
      </c>
      <c r="CQ28" s="455">
        <f>Time!CQ$221</f>
        <v>91</v>
      </c>
      <c r="CR28" s="455">
        <f>Time!CR$221</f>
        <v>92</v>
      </c>
      <c r="CS28" s="455">
        <f>Time!CS$221</f>
        <v>92</v>
      </c>
      <c r="CT28" s="455">
        <f>Time!CT$221</f>
        <v>91</v>
      </c>
      <c r="CU28" s="455">
        <f>Time!CU$221</f>
        <v>91</v>
      </c>
      <c r="CV28" s="455">
        <f>Time!CV$221</f>
        <v>92</v>
      </c>
      <c r="CW28" s="455">
        <f>Time!CW$221</f>
        <v>92</v>
      </c>
      <c r="CX28" s="455">
        <f>Time!CX$221</f>
        <v>90</v>
      </c>
      <c r="CY28" s="455">
        <f>Time!CY$221</f>
        <v>91</v>
      </c>
      <c r="CZ28" s="455">
        <f>Time!CZ$221</f>
        <v>92</v>
      </c>
      <c r="DA28" s="455">
        <f>Time!DA$221</f>
        <v>92</v>
      </c>
      <c r="DB28" s="455">
        <f>Time!DB$221</f>
        <v>90</v>
      </c>
      <c r="DC28" s="455">
        <f>Time!DC$221</f>
        <v>91</v>
      </c>
      <c r="DD28" s="455">
        <f>Time!DD$221</f>
        <v>92</v>
      </c>
      <c r="DE28" s="455">
        <f>Time!DE$221</f>
        <v>92</v>
      </c>
      <c r="DF28" s="455">
        <f>Time!DF$221</f>
        <v>90</v>
      </c>
      <c r="DG28" s="455">
        <f>Time!DG$221</f>
        <v>91</v>
      </c>
      <c r="DH28" s="455">
        <f>Time!DH$221</f>
        <v>92</v>
      </c>
      <c r="DI28" s="455">
        <f>Time!DI$221</f>
        <v>92</v>
      </c>
      <c r="DJ28" s="455">
        <f>Time!DJ$221</f>
        <v>91</v>
      </c>
      <c r="DK28" s="455">
        <f>Time!DK$221</f>
        <v>91</v>
      </c>
      <c r="DL28" s="455">
        <f>Time!DL$221</f>
        <v>92</v>
      </c>
      <c r="DM28" s="455">
        <f>Time!DM$221</f>
        <v>92</v>
      </c>
      <c r="DN28" s="455">
        <f>Time!DN$221</f>
        <v>90</v>
      </c>
      <c r="DO28" s="455">
        <f>Time!DO$221</f>
        <v>91</v>
      </c>
      <c r="DP28" s="455">
        <f>Time!DP$221</f>
        <v>92</v>
      </c>
      <c r="DQ28" s="455">
        <f>Time!DQ$221</f>
        <v>92</v>
      </c>
      <c r="DR28" s="455">
        <f>Time!DR$221</f>
        <v>90</v>
      </c>
      <c r="DS28" s="455">
        <f>Time!DS$221</f>
        <v>91</v>
      </c>
      <c r="DT28" s="455">
        <f>Time!DT$221</f>
        <v>92</v>
      </c>
      <c r="DU28" s="455">
        <f>Time!DU$221</f>
        <v>92</v>
      </c>
      <c r="DV28" s="455">
        <f>Time!DV$221</f>
        <v>90</v>
      </c>
      <c r="DW28" s="455">
        <f>Time!DW$221</f>
        <v>91</v>
      </c>
      <c r="DX28" s="455">
        <f>Time!DX$221</f>
        <v>92</v>
      </c>
      <c r="DY28" s="455">
        <f>Time!DY$221</f>
        <v>92</v>
      </c>
      <c r="DZ28" s="455">
        <f>Time!DZ$221</f>
        <v>91</v>
      </c>
      <c r="EA28" s="455">
        <f>Time!EA$221</f>
        <v>91</v>
      </c>
      <c r="EB28" s="455">
        <f>Time!EB$221</f>
        <v>92</v>
      </c>
      <c r="EC28" s="455">
        <f>Time!EC$221</f>
        <v>92</v>
      </c>
      <c r="ED28" s="455">
        <f>Time!ED$221</f>
        <v>90</v>
      </c>
      <c r="EE28" s="455">
        <f>Time!EE$221</f>
        <v>91</v>
      </c>
      <c r="EF28" s="455">
        <f>Time!EF$221</f>
        <v>92</v>
      </c>
      <c r="EG28" s="455">
        <f>Time!EG$221</f>
        <v>92</v>
      </c>
      <c r="EH28" s="455">
        <f>Time!EH$221</f>
        <v>90</v>
      </c>
      <c r="EI28" s="455">
        <f>Time!EI$221</f>
        <v>91</v>
      </c>
      <c r="EJ28" s="455">
        <f>Time!EJ$221</f>
        <v>92</v>
      </c>
      <c r="EK28" s="455">
        <f>Time!EK$221</f>
        <v>92</v>
      </c>
      <c r="EL28" s="455">
        <f>Time!EL$221</f>
        <v>90</v>
      </c>
      <c r="EM28" s="455">
        <f>Time!EM$221</f>
        <v>91</v>
      </c>
      <c r="EN28" s="455">
        <f>Time!EN$221</f>
        <v>92</v>
      </c>
      <c r="EO28" s="455">
        <f>Time!EO$221</f>
        <v>92</v>
      </c>
      <c r="EP28" s="455">
        <f>Time!EP$221</f>
        <v>91</v>
      </c>
      <c r="EQ28" s="455">
        <f>Time!EQ$221</f>
        <v>91</v>
      </c>
      <c r="ER28" s="455">
        <f>Time!ER$221</f>
        <v>92</v>
      </c>
      <c r="ES28" s="455">
        <f>Time!ES$221</f>
        <v>92</v>
      </c>
      <c r="ET28" s="455">
        <f>Time!ET$221</f>
        <v>90</v>
      </c>
      <c r="EU28" s="455">
        <f>Time!EU$221</f>
        <v>91</v>
      </c>
      <c r="EV28" s="455">
        <f>Time!EV$221</f>
        <v>92</v>
      </c>
      <c r="EW28" s="455">
        <f>Time!EW$221</f>
        <v>92</v>
      </c>
      <c r="EX28" s="455">
        <f>Time!EX$221</f>
        <v>90</v>
      </c>
      <c r="EY28" s="455">
        <f>Time!EY$221</f>
        <v>91</v>
      </c>
      <c r="EZ28" s="455">
        <f>Time!EZ$221</f>
        <v>92</v>
      </c>
      <c r="FA28" s="455">
        <f>Time!FA$221</f>
        <v>92</v>
      </c>
      <c r="FB28" s="455">
        <f>Time!FB$221</f>
        <v>90</v>
      </c>
      <c r="FC28" s="455">
        <f>Time!FC$221</f>
        <v>91</v>
      </c>
      <c r="FD28" s="455">
        <f>Time!FD$221</f>
        <v>92</v>
      </c>
      <c r="FE28" s="455">
        <f>Time!FE$221</f>
        <v>92</v>
      </c>
      <c r="FF28" s="455">
        <f>Time!FF$221</f>
        <v>91</v>
      </c>
      <c r="FG28" s="455">
        <f>Time!FG$221</f>
        <v>91</v>
      </c>
      <c r="FH28" s="455">
        <f>Time!FH$221</f>
        <v>92</v>
      </c>
      <c r="FI28" s="455">
        <f>Time!FI$221</f>
        <v>92</v>
      </c>
      <c r="FJ28" s="455">
        <f>Time!FJ$221</f>
        <v>90</v>
      </c>
      <c r="FK28" s="455">
        <f>Time!FK$221</f>
        <v>91</v>
      </c>
      <c r="FL28" s="455">
        <f>Time!FL$221</f>
        <v>92</v>
      </c>
      <c r="FM28" s="455">
        <f>Time!FM$221</f>
        <v>92</v>
      </c>
      <c r="FN28" s="455">
        <f>Time!FN$221</f>
        <v>90</v>
      </c>
      <c r="FO28" s="455">
        <f>Time!FO$221</f>
        <v>91</v>
      </c>
      <c r="FP28" s="455">
        <f>Time!FP$221</f>
        <v>92</v>
      </c>
      <c r="FQ28" s="455">
        <f>Time!FQ$221</f>
        <v>92</v>
      </c>
      <c r="FR28" s="455">
        <f>Time!FR$221</f>
        <v>90</v>
      </c>
      <c r="FS28" s="455">
        <f>Time!FS$221</f>
        <v>91</v>
      </c>
      <c r="FT28" s="455">
        <f>Time!FT$221</f>
        <v>92</v>
      </c>
      <c r="FU28" s="455">
        <f>Time!FU$221</f>
        <v>92</v>
      </c>
      <c r="FV28" s="455">
        <f>Time!FV$221</f>
        <v>91</v>
      </c>
      <c r="FW28" s="455">
        <f>Time!FW$221</f>
        <v>91</v>
      </c>
      <c r="FX28" s="455">
        <f>Time!FX$221</f>
        <v>92</v>
      </c>
      <c r="FY28" s="455">
        <f>Time!FY$221</f>
        <v>92</v>
      </c>
      <c r="FZ28" s="455">
        <f>Time!FZ$221</f>
        <v>90</v>
      </c>
      <c r="GA28" s="455">
        <f>Time!GA$221</f>
        <v>91</v>
      </c>
      <c r="GB28" s="455">
        <f>Time!GB$221</f>
        <v>92</v>
      </c>
      <c r="GC28" s="455">
        <f>Time!GC$221</f>
        <v>92</v>
      </c>
      <c r="GD28" s="455">
        <f>Time!GD$221</f>
        <v>90</v>
      </c>
      <c r="GE28" s="455">
        <f>Time!GE$221</f>
        <v>91</v>
      </c>
      <c r="GF28" s="455">
        <f>Time!GF$221</f>
        <v>92</v>
      </c>
      <c r="GG28" s="455">
        <f>Time!GG$221</f>
        <v>92</v>
      </c>
      <c r="GH28" s="455">
        <f>Time!GH$221</f>
        <v>90</v>
      </c>
      <c r="GI28" s="455">
        <f>Time!GI$221</f>
        <v>91</v>
      </c>
      <c r="GJ28" s="455">
        <f>Time!GJ$221</f>
        <v>92</v>
      </c>
    </row>
    <row r="29" spans="1:192" outlineLevel="1" x14ac:dyDescent="0.35">
      <c r="A29" s="69"/>
      <c r="B29"/>
      <c r="C29"/>
      <c r="D29"/>
      <c r="E29" t="s">
        <v>690</v>
      </c>
      <c r="F29"/>
      <c r="G29" t="s">
        <v>708</v>
      </c>
      <c r="H29">
        <f>SUM(J29:GJ29)</f>
        <v>330888</v>
      </c>
      <c r="I29"/>
      <c r="J29">
        <f t="shared" ref="J29:AO29" si="6">J28*$F27</f>
        <v>744</v>
      </c>
      <c r="K29">
        <f t="shared" si="6"/>
        <v>672</v>
      </c>
      <c r="L29">
        <f t="shared" si="6"/>
        <v>744</v>
      </c>
      <c r="M29">
        <f t="shared" si="6"/>
        <v>720</v>
      </c>
      <c r="N29">
        <f t="shared" si="6"/>
        <v>744</v>
      </c>
      <c r="O29">
        <f t="shared" si="6"/>
        <v>720</v>
      </c>
      <c r="P29">
        <f t="shared" si="6"/>
        <v>744</v>
      </c>
      <c r="Q29">
        <f t="shared" si="6"/>
        <v>744</v>
      </c>
      <c r="R29">
        <f t="shared" si="6"/>
        <v>720</v>
      </c>
      <c r="S29">
        <f t="shared" si="6"/>
        <v>744</v>
      </c>
      <c r="T29">
        <f t="shared" si="6"/>
        <v>720</v>
      </c>
      <c r="U29">
        <f t="shared" si="6"/>
        <v>744</v>
      </c>
      <c r="V29">
        <f t="shared" si="6"/>
        <v>744</v>
      </c>
      <c r="W29">
        <f t="shared" si="6"/>
        <v>672</v>
      </c>
      <c r="X29">
        <f t="shared" si="6"/>
        <v>744</v>
      </c>
      <c r="Y29">
        <f t="shared" si="6"/>
        <v>720</v>
      </c>
      <c r="Z29">
        <f t="shared" si="6"/>
        <v>744</v>
      </c>
      <c r="AA29">
        <f t="shared" si="6"/>
        <v>720</v>
      </c>
      <c r="AB29">
        <f t="shared" si="6"/>
        <v>744</v>
      </c>
      <c r="AC29">
        <f t="shared" si="6"/>
        <v>744</v>
      </c>
      <c r="AD29">
        <f t="shared" si="6"/>
        <v>720</v>
      </c>
      <c r="AE29">
        <f t="shared" si="6"/>
        <v>744</v>
      </c>
      <c r="AF29">
        <f t="shared" si="6"/>
        <v>720</v>
      </c>
      <c r="AG29">
        <f t="shared" si="6"/>
        <v>744</v>
      </c>
      <c r="AH29">
        <f t="shared" si="6"/>
        <v>744</v>
      </c>
      <c r="AI29">
        <f t="shared" si="6"/>
        <v>696</v>
      </c>
      <c r="AJ29">
        <f t="shared" si="6"/>
        <v>744</v>
      </c>
      <c r="AK29">
        <f t="shared" si="6"/>
        <v>720</v>
      </c>
      <c r="AL29">
        <f t="shared" si="6"/>
        <v>744</v>
      </c>
      <c r="AM29">
        <f t="shared" si="6"/>
        <v>720</v>
      </c>
      <c r="AN29">
        <f t="shared" si="6"/>
        <v>744</v>
      </c>
      <c r="AO29">
        <f t="shared" si="6"/>
        <v>744</v>
      </c>
      <c r="AP29">
        <f t="shared" ref="AP29:BU29" si="7">AP28*$F27</f>
        <v>720</v>
      </c>
      <c r="AQ29">
        <f t="shared" si="7"/>
        <v>744</v>
      </c>
      <c r="AR29">
        <f t="shared" si="7"/>
        <v>720</v>
      </c>
      <c r="AS29">
        <f t="shared" si="7"/>
        <v>744</v>
      </c>
      <c r="AT29">
        <f t="shared" si="7"/>
        <v>744</v>
      </c>
      <c r="AU29">
        <f t="shared" si="7"/>
        <v>672</v>
      </c>
      <c r="AV29">
        <f t="shared" si="7"/>
        <v>744</v>
      </c>
      <c r="AW29">
        <f t="shared" si="7"/>
        <v>720</v>
      </c>
      <c r="AX29">
        <f t="shared" si="7"/>
        <v>744</v>
      </c>
      <c r="AY29">
        <f t="shared" si="7"/>
        <v>720</v>
      </c>
      <c r="AZ29">
        <f t="shared" si="7"/>
        <v>744</v>
      </c>
      <c r="BA29">
        <f t="shared" si="7"/>
        <v>744</v>
      </c>
      <c r="BB29">
        <f t="shared" si="7"/>
        <v>720</v>
      </c>
      <c r="BC29">
        <f t="shared" si="7"/>
        <v>744</v>
      </c>
      <c r="BD29">
        <f t="shared" si="7"/>
        <v>720</v>
      </c>
      <c r="BE29">
        <f t="shared" si="7"/>
        <v>744</v>
      </c>
      <c r="BF29">
        <f t="shared" si="7"/>
        <v>2160</v>
      </c>
      <c r="BG29">
        <f t="shared" si="7"/>
        <v>2184</v>
      </c>
      <c r="BH29">
        <f t="shared" si="7"/>
        <v>2208</v>
      </c>
      <c r="BI29">
        <f t="shared" si="7"/>
        <v>2208</v>
      </c>
      <c r="BJ29">
        <f t="shared" si="7"/>
        <v>2160</v>
      </c>
      <c r="BK29">
        <f t="shared" si="7"/>
        <v>2184</v>
      </c>
      <c r="BL29">
        <f t="shared" si="7"/>
        <v>2208</v>
      </c>
      <c r="BM29">
        <f t="shared" si="7"/>
        <v>2208</v>
      </c>
      <c r="BN29">
        <f t="shared" si="7"/>
        <v>2184</v>
      </c>
      <c r="BO29">
        <f t="shared" si="7"/>
        <v>2184</v>
      </c>
      <c r="BP29">
        <f t="shared" si="7"/>
        <v>2208</v>
      </c>
      <c r="BQ29">
        <f t="shared" si="7"/>
        <v>2208</v>
      </c>
      <c r="BR29">
        <f t="shared" si="7"/>
        <v>2160</v>
      </c>
      <c r="BS29">
        <f t="shared" si="7"/>
        <v>2184</v>
      </c>
      <c r="BT29">
        <f t="shared" si="7"/>
        <v>2208</v>
      </c>
      <c r="BU29">
        <f t="shared" si="7"/>
        <v>2208</v>
      </c>
      <c r="BV29">
        <f t="shared" ref="BV29:DA29" si="8">BV28*$F27</f>
        <v>2160</v>
      </c>
      <c r="BW29">
        <f t="shared" si="8"/>
        <v>2184</v>
      </c>
      <c r="BX29">
        <f t="shared" si="8"/>
        <v>2208</v>
      </c>
      <c r="BY29">
        <f t="shared" si="8"/>
        <v>2208</v>
      </c>
      <c r="BZ29">
        <f t="shared" si="8"/>
        <v>2160</v>
      </c>
      <c r="CA29">
        <f t="shared" si="8"/>
        <v>2184</v>
      </c>
      <c r="CB29">
        <f t="shared" si="8"/>
        <v>2208</v>
      </c>
      <c r="CC29">
        <f t="shared" si="8"/>
        <v>2208</v>
      </c>
      <c r="CD29">
        <f t="shared" si="8"/>
        <v>2184</v>
      </c>
      <c r="CE29">
        <f t="shared" si="8"/>
        <v>2184</v>
      </c>
      <c r="CF29">
        <f t="shared" si="8"/>
        <v>2208</v>
      </c>
      <c r="CG29">
        <f t="shared" si="8"/>
        <v>2208</v>
      </c>
      <c r="CH29">
        <f t="shared" si="8"/>
        <v>2160</v>
      </c>
      <c r="CI29">
        <f t="shared" si="8"/>
        <v>2184</v>
      </c>
      <c r="CJ29">
        <f t="shared" si="8"/>
        <v>2208</v>
      </c>
      <c r="CK29">
        <f t="shared" si="8"/>
        <v>2208</v>
      </c>
      <c r="CL29">
        <f t="shared" si="8"/>
        <v>2160</v>
      </c>
      <c r="CM29">
        <f t="shared" si="8"/>
        <v>2184</v>
      </c>
      <c r="CN29">
        <f t="shared" si="8"/>
        <v>2208</v>
      </c>
      <c r="CO29">
        <f t="shared" si="8"/>
        <v>2208</v>
      </c>
      <c r="CP29">
        <f t="shared" si="8"/>
        <v>2160</v>
      </c>
      <c r="CQ29">
        <f t="shared" si="8"/>
        <v>2184</v>
      </c>
      <c r="CR29">
        <f t="shared" si="8"/>
        <v>2208</v>
      </c>
      <c r="CS29">
        <f t="shared" si="8"/>
        <v>2208</v>
      </c>
      <c r="CT29">
        <f t="shared" si="8"/>
        <v>2184</v>
      </c>
      <c r="CU29">
        <f t="shared" si="8"/>
        <v>2184</v>
      </c>
      <c r="CV29">
        <f t="shared" si="8"/>
        <v>2208</v>
      </c>
      <c r="CW29">
        <f t="shared" si="8"/>
        <v>2208</v>
      </c>
      <c r="CX29">
        <f t="shared" si="8"/>
        <v>2160</v>
      </c>
      <c r="CY29">
        <f t="shared" si="8"/>
        <v>2184</v>
      </c>
      <c r="CZ29">
        <f t="shared" si="8"/>
        <v>2208</v>
      </c>
      <c r="DA29">
        <f t="shared" si="8"/>
        <v>2208</v>
      </c>
      <c r="DB29">
        <f t="shared" ref="DB29:EG29" si="9">DB28*$F27</f>
        <v>2160</v>
      </c>
      <c r="DC29">
        <f t="shared" si="9"/>
        <v>2184</v>
      </c>
      <c r="DD29">
        <f t="shared" si="9"/>
        <v>2208</v>
      </c>
      <c r="DE29">
        <f t="shared" si="9"/>
        <v>2208</v>
      </c>
      <c r="DF29">
        <f t="shared" si="9"/>
        <v>2160</v>
      </c>
      <c r="DG29">
        <f t="shared" si="9"/>
        <v>2184</v>
      </c>
      <c r="DH29">
        <f t="shared" si="9"/>
        <v>2208</v>
      </c>
      <c r="DI29">
        <f t="shared" si="9"/>
        <v>2208</v>
      </c>
      <c r="DJ29">
        <f t="shared" si="9"/>
        <v>2184</v>
      </c>
      <c r="DK29">
        <f t="shared" si="9"/>
        <v>2184</v>
      </c>
      <c r="DL29">
        <f t="shared" si="9"/>
        <v>2208</v>
      </c>
      <c r="DM29">
        <f t="shared" si="9"/>
        <v>2208</v>
      </c>
      <c r="DN29">
        <f t="shared" si="9"/>
        <v>2160</v>
      </c>
      <c r="DO29">
        <f t="shared" si="9"/>
        <v>2184</v>
      </c>
      <c r="DP29">
        <f t="shared" si="9"/>
        <v>2208</v>
      </c>
      <c r="DQ29">
        <f t="shared" si="9"/>
        <v>2208</v>
      </c>
      <c r="DR29">
        <f t="shared" si="9"/>
        <v>2160</v>
      </c>
      <c r="DS29">
        <f t="shared" si="9"/>
        <v>2184</v>
      </c>
      <c r="DT29">
        <f t="shared" si="9"/>
        <v>2208</v>
      </c>
      <c r="DU29">
        <f t="shared" si="9"/>
        <v>2208</v>
      </c>
      <c r="DV29">
        <f t="shared" si="9"/>
        <v>2160</v>
      </c>
      <c r="DW29">
        <f t="shared" si="9"/>
        <v>2184</v>
      </c>
      <c r="DX29">
        <f t="shared" si="9"/>
        <v>2208</v>
      </c>
      <c r="DY29">
        <f t="shared" si="9"/>
        <v>2208</v>
      </c>
      <c r="DZ29">
        <f t="shared" si="9"/>
        <v>2184</v>
      </c>
      <c r="EA29">
        <f t="shared" si="9"/>
        <v>2184</v>
      </c>
      <c r="EB29">
        <f t="shared" si="9"/>
        <v>2208</v>
      </c>
      <c r="EC29">
        <f t="shared" si="9"/>
        <v>2208</v>
      </c>
      <c r="ED29">
        <f t="shared" si="9"/>
        <v>2160</v>
      </c>
      <c r="EE29">
        <f t="shared" si="9"/>
        <v>2184</v>
      </c>
      <c r="EF29">
        <f t="shared" si="9"/>
        <v>2208</v>
      </c>
      <c r="EG29">
        <f t="shared" si="9"/>
        <v>2208</v>
      </c>
      <c r="EH29">
        <f t="shared" ref="EH29:FM29" si="10">EH28*$F27</f>
        <v>2160</v>
      </c>
      <c r="EI29">
        <f t="shared" si="10"/>
        <v>2184</v>
      </c>
      <c r="EJ29">
        <f t="shared" si="10"/>
        <v>2208</v>
      </c>
      <c r="EK29">
        <f t="shared" si="10"/>
        <v>2208</v>
      </c>
      <c r="EL29">
        <f t="shared" si="10"/>
        <v>2160</v>
      </c>
      <c r="EM29">
        <f t="shared" si="10"/>
        <v>2184</v>
      </c>
      <c r="EN29">
        <f t="shared" si="10"/>
        <v>2208</v>
      </c>
      <c r="EO29">
        <f t="shared" si="10"/>
        <v>2208</v>
      </c>
      <c r="EP29">
        <f t="shared" si="10"/>
        <v>2184</v>
      </c>
      <c r="EQ29">
        <f t="shared" si="10"/>
        <v>2184</v>
      </c>
      <c r="ER29">
        <f t="shared" si="10"/>
        <v>2208</v>
      </c>
      <c r="ES29">
        <f t="shared" si="10"/>
        <v>2208</v>
      </c>
      <c r="ET29">
        <f t="shared" si="10"/>
        <v>2160</v>
      </c>
      <c r="EU29">
        <f t="shared" si="10"/>
        <v>2184</v>
      </c>
      <c r="EV29">
        <f t="shared" si="10"/>
        <v>2208</v>
      </c>
      <c r="EW29">
        <f t="shared" si="10"/>
        <v>2208</v>
      </c>
      <c r="EX29">
        <f t="shared" si="10"/>
        <v>2160</v>
      </c>
      <c r="EY29">
        <f t="shared" si="10"/>
        <v>2184</v>
      </c>
      <c r="EZ29">
        <f t="shared" si="10"/>
        <v>2208</v>
      </c>
      <c r="FA29">
        <f t="shared" si="10"/>
        <v>2208</v>
      </c>
      <c r="FB29">
        <f t="shared" si="10"/>
        <v>2160</v>
      </c>
      <c r="FC29">
        <f t="shared" si="10"/>
        <v>2184</v>
      </c>
      <c r="FD29">
        <f t="shared" si="10"/>
        <v>2208</v>
      </c>
      <c r="FE29">
        <f t="shared" si="10"/>
        <v>2208</v>
      </c>
      <c r="FF29">
        <f t="shared" si="10"/>
        <v>2184</v>
      </c>
      <c r="FG29">
        <f t="shared" si="10"/>
        <v>2184</v>
      </c>
      <c r="FH29">
        <f t="shared" si="10"/>
        <v>2208</v>
      </c>
      <c r="FI29">
        <f t="shared" si="10"/>
        <v>2208</v>
      </c>
      <c r="FJ29">
        <f t="shared" si="10"/>
        <v>2160</v>
      </c>
      <c r="FK29">
        <f t="shared" si="10"/>
        <v>2184</v>
      </c>
      <c r="FL29">
        <f t="shared" si="10"/>
        <v>2208</v>
      </c>
      <c r="FM29">
        <f t="shared" si="10"/>
        <v>2208</v>
      </c>
      <c r="FN29">
        <f t="shared" ref="FN29:GJ29" si="11">FN28*$F27</f>
        <v>2160</v>
      </c>
      <c r="FO29">
        <f t="shared" si="11"/>
        <v>2184</v>
      </c>
      <c r="FP29">
        <f t="shared" si="11"/>
        <v>2208</v>
      </c>
      <c r="FQ29">
        <f t="shared" si="11"/>
        <v>2208</v>
      </c>
      <c r="FR29">
        <f t="shared" si="11"/>
        <v>2160</v>
      </c>
      <c r="FS29">
        <f t="shared" si="11"/>
        <v>2184</v>
      </c>
      <c r="FT29">
        <f t="shared" si="11"/>
        <v>2208</v>
      </c>
      <c r="FU29">
        <f t="shared" si="11"/>
        <v>2208</v>
      </c>
      <c r="FV29">
        <f t="shared" si="11"/>
        <v>2184</v>
      </c>
      <c r="FW29">
        <f t="shared" si="11"/>
        <v>2184</v>
      </c>
      <c r="FX29">
        <f t="shared" si="11"/>
        <v>2208</v>
      </c>
      <c r="FY29">
        <f t="shared" si="11"/>
        <v>2208</v>
      </c>
      <c r="FZ29">
        <f t="shared" si="11"/>
        <v>2160</v>
      </c>
      <c r="GA29">
        <f t="shared" si="11"/>
        <v>2184</v>
      </c>
      <c r="GB29">
        <f t="shared" si="11"/>
        <v>2208</v>
      </c>
      <c r="GC29">
        <f t="shared" si="11"/>
        <v>2208</v>
      </c>
      <c r="GD29">
        <f t="shared" si="11"/>
        <v>2160</v>
      </c>
      <c r="GE29">
        <f t="shared" si="11"/>
        <v>2184</v>
      </c>
      <c r="GF29">
        <f t="shared" si="11"/>
        <v>2208</v>
      </c>
      <c r="GG29">
        <f t="shared" si="11"/>
        <v>2208</v>
      </c>
      <c r="GH29">
        <f t="shared" si="11"/>
        <v>2160</v>
      </c>
      <c r="GI29">
        <f t="shared" si="11"/>
        <v>2184</v>
      </c>
      <c r="GJ29">
        <f t="shared" si="11"/>
        <v>2208</v>
      </c>
    </row>
    <row r="30" spans="1:192" outlineLevel="1" x14ac:dyDescent="0.35">
      <c r="A30" s="69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</row>
    <row r="31" spans="1:192" s="556" customFormat="1" outlineLevel="1" x14ac:dyDescent="0.35">
      <c r="A31" s="555"/>
      <c r="E31" s="556" t="str">
        <f>InpC!$E$42</f>
        <v>Plant net capacity</v>
      </c>
      <c r="F31" s="556">
        <f>InpC!$F$42</f>
        <v>28.5</v>
      </c>
      <c r="G31" s="556" t="str">
        <f>InpC!$G$42</f>
        <v>MW</v>
      </c>
    </row>
    <row r="32" spans="1:192" s="458" customFormat="1" outlineLevel="1" x14ac:dyDescent="0.35">
      <c r="A32" s="460"/>
      <c r="E32" s="458" t="str">
        <f>InpC!$E$44</f>
        <v>Plant availability</v>
      </c>
      <c r="F32" s="458">
        <f>InpC!$F$44</f>
        <v>0.89</v>
      </c>
      <c r="G32" s="458" t="str">
        <f>InpC!$G$44</f>
        <v>%</v>
      </c>
    </row>
    <row r="33" spans="1:192" s="456" customFormat="1" outlineLevel="1" x14ac:dyDescent="0.35">
      <c r="A33" s="461"/>
      <c r="E33" s="456" t="str">
        <f>$E$22</f>
        <v>Ramp-up factor</v>
      </c>
      <c r="G33" s="456" t="str">
        <f>$G$22</f>
        <v>factor</v>
      </c>
      <c r="H33" s="456">
        <f>$H$22</f>
        <v>115.5</v>
      </c>
      <c r="J33" s="456">
        <f t="shared" ref="J33:AO33" si="12">J$22</f>
        <v>0</v>
      </c>
      <c r="K33" s="456">
        <f t="shared" si="12"/>
        <v>0</v>
      </c>
      <c r="L33" s="456">
        <f t="shared" si="12"/>
        <v>0</v>
      </c>
      <c r="M33" s="456">
        <f t="shared" si="12"/>
        <v>0</v>
      </c>
      <c r="N33" s="456">
        <f t="shared" si="12"/>
        <v>0</v>
      </c>
      <c r="O33" s="456">
        <f t="shared" si="12"/>
        <v>0</v>
      </c>
      <c r="P33" s="456">
        <f t="shared" si="12"/>
        <v>0</v>
      </c>
      <c r="Q33" s="456">
        <f t="shared" si="12"/>
        <v>0</v>
      </c>
      <c r="R33" s="456">
        <f t="shared" si="12"/>
        <v>0</v>
      </c>
      <c r="S33" s="456">
        <f t="shared" si="12"/>
        <v>0</v>
      </c>
      <c r="T33" s="456">
        <f t="shared" si="12"/>
        <v>0</v>
      </c>
      <c r="U33" s="456">
        <f t="shared" si="12"/>
        <v>0</v>
      </c>
      <c r="V33" s="456">
        <f t="shared" si="12"/>
        <v>0</v>
      </c>
      <c r="W33" s="456">
        <f t="shared" si="12"/>
        <v>0</v>
      </c>
      <c r="X33" s="456">
        <f t="shared" si="12"/>
        <v>0</v>
      </c>
      <c r="Y33" s="456">
        <f t="shared" si="12"/>
        <v>0</v>
      </c>
      <c r="Z33" s="456">
        <f t="shared" si="12"/>
        <v>0</v>
      </c>
      <c r="AA33" s="456">
        <f t="shared" si="12"/>
        <v>0</v>
      </c>
      <c r="AB33" s="456">
        <f t="shared" si="12"/>
        <v>0</v>
      </c>
      <c r="AC33" s="456">
        <f t="shared" si="12"/>
        <v>0</v>
      </c>
      <c r="AD33" s="456">
        <f t="shared" si="12"/>
        <v>0</v>
      </c>
      <c r="AE33" s="456">
        <f t="shared" si="12"/>
        <v>4.1666666666666664E-2</v>
      </c>
      <c r="AF33" s="456">
        <f t="shared" si="12"/>
        <v>8.3333333333333329E-2</v>
      </c>
      <c r="AG33" s="456">
        <f t="shared" si="12"/>
        <v>0.125</v>
      </c>
      <c r="AH33" s="456">
        <f t="shared" si="12"/>
        <v>0.16666666666666666</v>
      </c>
      <c r="AI33" s="456">
        <f t="shared" si="12"/>
        <v>0.20833333333333334</v>
      </c>
      <c r="AJ33" s="456">
        <f t="shared" si="12"/>
        <v>0.25</v>
      </c>
      <c r="AK33" s="456">
        <f t="shared" si="12"/>
        <v>0.29166666666666669</v>
      </c>
      <c r="AL33" s="456">
        <f t="shared" si="12"/>
        <v>0.33333333333333331</v>
      </c>
      <c r="AM33" s="456">
        <f t="shared" si="12"/>
        <v>0.375</v>
      </c>
      <c r="AN33" s="456">
        <f t="shared" si="12"/>
        <v>0.41666666666666669</v>
      </c>
      <c r="AO33" s="456">
        <f t="shared" si="12"/>
        <v>0.45833333333333331</v>
      </c>
      <c r="AP33" s="456">
        <f t="shared" ref="AP33:BU33" si="13">AP$22</f>
        <v>0.5</v>
      </c>
      <c r="AQ33" s="456">
        <f t="shared" si="13"/>
        <v>0.54166666666666663</v>
      </c>
      <c r="AR33" s="456">
        <f t="shared" si="13"/>
        <v>0.58333333333333337</v>
      </c>
      <c r="AS33" s="456">
        <f t="shared" si="13"/>
        <v>0.625</v>
      </c>
      <c r="AT33" s="456">
        <f t="shared" si="13"/>
        <v>0.66666666666666663</v>
      </c>
      <c r="AU33" s="456">
        <f t="shared" si="13"/>
        <v>0.70833333333333337</v>
      </c>
      <c r="AV33" s="456">
        <f t="shared" si="13"/>
        <v>0.75</v>
      </c>
      <c r="AW33" s="456">
        <f t="shared" si="13"/>
        <v>0.79166666666666663</v>
      </c>
      <c r="AX33" s="456">
        <f t="shared" si="13"/>
        <v>0.83333333333333337</v>
      </c>
      <c r="AY33" s="456">
        <f t="shared" si="13"/>
        <v>0.875</v>
      </c>
      <c r="AZ33" s="456">
        <f t="shared" si="13"/>
        <v>0.91666666666666663</v>
      </c>
      <c r="BA33" s="456">
        <f t="shared" si="13"/>
        <v>0.95833333333333337</v>
      </c>
      <c r="BB33" s="456">
        <f t="shared" si="13"/>
        <v>1</v>
      </c>
      <c r="BC33" s="456">
        <f t="shared" si="13"/>
        <v>1</v>
      </c>
      <c r="BD33" s="456">
        <f t="shared" si="13"/>
        <v>1</v>
      </c>
      <c r="BE33" s="456">
        <f t="shared" si="13"/>
        <v>1</v>
      </c>
      <c r="BF33" s="456">
        <f t="shared" si="13"/>
        <v>1</v>
      </c>
      <c r="BG33" s="456">
        <f t="shared" si="13"/>
        <v>1</v>
      </c>
      <c r="BH33" s="456">
        <f t="shared" si="13"/>
        <v>1</v>
      </c>
      <c r="BI33" s="456">
        <f t="shared" si="13"/>
        <v>1</v>
      </c>
      <c r="BJ33" s="456">
        <f t="shared" si="13"/>
        <v>1</v>
      </c>
      <c r="BK33" s="456">
        <f t="shared" si="13"/>
        <v>1</v>
      </c>
      <c r="BL33" s="456">
        <f t="shared" si="13"/>
        <v>1</v>
      </c>
      <c r="BM33" s="456">
        <f t="shared" si="13"/>
        <v>1</v>
      </c>
      <c r="BN33" s="456">
        <f t="shared" si="13"/>
        <v>1</v>
      </c>
      <c r="BO33" s="456">
        <f t="shared" si="13"/>
        <v>1</v>
      </c>
      <c r="BP33" s="456">
        <f t="shared" si="13"/>
        <v>1</v>
      </c>
      <c r="BQ33" s="456">
        <f t="shared" si="13"/>
        <v>1</v>
      </c>
      <c r="BR33" s="456">
        <f t="shared" si="13"/>
        <v>1</v>
      </c>
      <c r="BS33" s="456">
        <f t="shared" si="13"/>
        <v>1</v>
      </c>
      <c r="BT33" s="456">
        <f t="shared" si="13"/>
        <v>1</v>
      </c>
      <c r="BU33" s="456">
        <f t="shared" si="13"/>
        <v>1</v>
      </c>
      <c r="BV33" s="456">
        <f t="shared" ref="BV33:DA33" si="14">BV$22</f>
        <v>1</v>
      </c>
      <c r="BW33" s="456">
        <f t="shared" si="14"/>
        <v>1</v>
      </c>
      <c r="BX33" s="456">
        <f t="shared" si="14"/>
        <v>1</v>
      </c>
      <c r="BY33" s="456">
        <f t="shared" si="14"/>
        <v>1</v>
      </c>
      <c r="BZ33" s="456">
        <f t="shared" si="14"/>
        <v>1</v>
      </c>
      <c r="CA33" s="456">
        <f t="shared" si="14"/>
        <v>1</v>
      </c>
      <c r="CB33" s="456">
        <f t="shared" si="14"/>
        <v>1</v>
      </c>
      <c r="CC33" s="456">
        <f t="shared" si="14"/>
        <v>1</v>
      </c>
      <c r="CD33" s="456">
        <f t="shared" si="14"/>
        <v>1</v>
      </c>
      <c r="CE33" s="456">
        <f t="shared" si="14"/>
        <v>1</v>
      </c>
      <c r="CF33" s="456">
        <f t="shared" si="14"/>
        <v>1</v>
      </c>
      <c r="CG33" s="456">
        <f t="shared" si="14"/>
        <v>1</v>
      </c>
      <c r="CH33" s="456">
        <f t="shared" si="14"/>
        <v>1</v>
      </c>
      <c r="CI33" s="456">
        <f t="shared" si="14"/>
        <v>1</v>
      </c>
      <c r="CJ33" s="456">
        <f t="shared" si="14"/>
        <v>1</v>
      </c>
      <c r="CK33" s="456">
        <f t="shared" si="14"/>
        <v>1</v>
      </c>
      <c r="CL33" s="456">
        <f t="shared" si="14"/>
        <v>1</v>
      </c>
      <c r="CM33" s="456">
        <f t="shared" si="14"/>
        <v>1</v>
      </c>
      <c r="CN33" s="456">
        <f t="shared" si="14"/>
        <v>1</v>
      </c>
      <c r="CO33" s="456">
        <f t="shared" si="14"/>
        <v>1</v>
      </c>
      <c r="CP33" s="456">
        <f t="shared" si="14"/>
        <v>1</v>
      </c>
      <c r="CQ33" s="456">
        <f t="shared" si="14"/>
        <v>1</v>
      </c>
      <c r="CR33" s="456">
        <f t="shared" si="14"/>
        <v>1</v>
      </c>
      <c r="CS33" s="456">
        <f t="shared" si="14"/>
        <v>1</v>
      </c>
      <c r="CT33" s="456">
        <f t="shared" si="14"/>
        <v>1</v>
      </c>
      <c r="CU33" s="456">
        <f t="shared" si="14"/>
        <v>1</v>
      </c>
      <c r="CV33" s="456">
        <f t="shared" si="14"/>
        <v>1</v>
      </c>
      <c r="CW33" s="456">
        <f t="shared" si="14"/>
        <v>1</v>
      </c>
      <c r="CX33" s="456">
        <f t="shared" si="14"/>
        <v>1</v>
      </c>
      <c r="CY33" s="456">
        <f t="shared" si="14"/>
        <v>1</v>
      </c>
      <c r="CZ33" s="456">
        <f t="shared" si="14"/>
        <v>1</v>
      </c>
      <c r="DA33" s="456">
        <f t="shared" si="14"/>
        <v>1</v>
      </c>
      <c r="DB33" s="456">
        <f t="shared" ref="DB33:EG33" si="15">DB$22</f>
        <v>1</v>
      </c>
      <c r="DC33" s="456">
        <f t="shared" si="15"/>
        <v>1</v>
      </c>
      <c r="DD33" s="456">
        <f t="shared" si="15"/>
        <v>1</v>
      </c>
      <c r="DE33" s="456">
        <f t="shared" si="15"/>
        <v>1</v>
      </c>
      <c r="DF33" s="456">
        <f t="shared" si="15"/>
        <v>1</v>
      </c>
      <c r="DG33" s="456">
        <f t="shared" si="15"/>
        <v>1</v>
      </c>
      <c r="DH33" s="456">
        <f t="shared" si="15"/>
        <v>1</v>
      </c>
      <c r="DI33" s="456">
        <f t="shared" si="15"/>
        <v>1</v>
      </c>
      <c r="DJ33" s="456">
        <f t="shared" si="15"/>
        <v>1</v>
      </c>
      <c r="DK33" s="456">
        <f t="shared" si="15"/>
        <v>1</v>
      </c>
      <c r="DL33" s="456">
        <f t="shared" si="15"/>
        <v>1</v>
      </c>
      <c r="DM33" s="456">
        <f t="shared" si="15"/>
        <v>1</v>
      </c>
      <c r="DN33" s="456">
        <f t="shared" si="15"/>
        <v>1</v>
      </c>
      <c r="DO33" s="456">
        <f t="shared" si="15"/>
        <v>1</v>
      </c>
      <c r="DP33" s="456">
        <f t="shared" si="15"/>
        <v>1</v>
      </c>
      <c r="DQ33" s="456">
        <f t="shared" si="15"/>
        <v>1</v>
      </c>
      <c r="DR33" s="456">
        <f t="shared" si="15"/>
        <v>1</v>
      </c>
      <c r="DS33" s="456">
        <f t="shared" si="15"/>
        <v>1</v>
      </c>
      <c r="DT33" s="456">
        <f t="shared" si="15"/>
        <v>1</v>
      </c>
      <c r="DU33" s="456">
        <f t="shared" si="15"/>
        <v>1</v>
      </c>
      <c r="DV33" s="456">
        <f t="shared" si="15"/>
        <v>1</v>
      </c>
      <c r="DW33" s="456">
        <f t="shared" si="15"/>
        <v>1</v>
      </c>
      <c r="DX33" s="456">
        <f t="shared" si="15"/>
        <v>1</v>
      </c>
      <c r="DY33" s="456">
        <f t="shared" si="15"/>
        <v>1</v>
      </c>
      <c r="DZ33" s="456">
        <f t="shared" si="15"/>
        <v>1</v>
      </c>
      <c r="EA33" s="456">
        <f t="shared" si="15"/>
        <v>1</v>
      </c>
      <c r="EB33" s="456">
        <f t="shared" si="15"/>
        <v>1</v>
      </c>
      <c r="EC33" s="456">
        <f t="shared" si="15"/>
        <v>1</v>
      </c>
      <c r="ED33" s="456">
        <f t="shared" si="15"/>
        <v>1</v>
      </c>
      <c r="EE33" s="456">
        <f t="shared" si="15"/>
        <v>1</v>
      </c>
      <c r="EF33" s="456">
        <f t="shared" si="15"/>
        <v>1</v>
      </c>
      <c r="EG33" s="456">
        <f t="shared" si="15"/>
        <v>1</v>
      </c>
      <c r="EH33" s="456">
        <f t="shared" ref="EH33:FM33" si="16">EH$22</f>
        <v>1</v>
      </c>
      <c r="EI33" s="456">
        <f t="shared" si="16"/>
        <v>1</v>
      </c>
      <c r="EJ33" s="456">
        <f t="shared" si="16"/>
        <v>1</v>
      </c>
      <c r="EK33" s="456">
        <f t="shared" si="16"/>
        <v>1</v>
      </c>
      <c r="EL33" s="456">
        <f t="shared" si="16"/>
        <v>1</v>
      </c>
      <c r="EM33" s="456">
        <f t="shared" si="16"/>
        <v>1</v>
      </c>
      <c r="EN33" s="456">
        <f t="shared" si="16"/>
        <v>1</v>
      </c>
      <c r="EO33" s="456">
        <f t="shared" si="16"/>
        <v>1</v>
      </c>
      <c r="EP33" s="456">
        <f t="shared" si="16"/>
        <v>1</v>
      </c>
      <c r="EQ33" s="456">
        <f t="shared" si="16"/>
        <v>1</v>
      </c>
      <c r="ER33" s="456">
        <f t="shared" si="16"/>
        <v>1</v>
      </c>
      <c r="ES33" s="456">
        <f t="shared" si="16"/>
        <v>1</v>
      </c>
      <c r="ET33" s="456">
        <f t="shared" si="16"/>
        <v>1</v>
      </c>
      <c r="EU33" s="456">
        <f t="shared" si="16"/>
        <v>1</v>
      </c>
      <c r="EV33" s="456">
        <f t="shared" si="16"/>
        <v>1</v>
      </c>
      <c r="EW33" s="456">
        <f t="shared" si="16"/>
        <v>1</v>
      </c>
      <c r="EX33" s="456">
        <f t="shared" si="16"/>
        <v>1</v>
      </c>
      <c r="EY33" s="456">
        <f t="shared" si="16"/>
        <v>1</v>
      </c>
      <c r="EZ33" s="456">
        <f t="shared" si="16"/>
        <v>1</v>
      </c>
      <c r="FA33" s="456">
        <f t="shared" si="16"/>
        <v>1</v>
      </c>
      <c r="FB33" s="456">
        <f t="shared" si="16"/>
        <v>0</v>
      </c>
      <c r="FC33" s="456">
        <f t="shared" si="16"/>
        <v>0</v>
      </c>
      <c r="FD33" s="456">
        <f t="shared" si="16"/>
        <v>0</v>
      </c>
      <c r="FE33" s="456">
        <f t="shared" si="16"/>
        <v>0</v>
      </c>
      <c r="FF33" s="456">
        <f t="shared" si="16"/>
        <v>0</v>
      </c>
      <c r="FG33" s="456">
        <f t="shared" si="16"/>
        <v>0</v>
      </c>
      <c r="FH33" s="456">
        <f t="shared" si="16"/>
        <v>0</v>
      </c>
      <c r="FI33" s="456">
        <f t="shared" si="16"/>
        <v>0</v>
      </c>
      <c r="FJ33" s="456">
        <f t="shared" si="16"/>
        <v>0</v>
      </c>
      <c r="FK33" s="456">
        <f t="shared" si="16"/>
        <v>0</v>
      </c>
      <c r="FL33" s="456">
        <f t="shared" si="16"/>
        <v>0</v>
      </c>
      <c r="FM33" s="456">
        <f t="shared" si="16"/>
        <v>0</v>
      </c>
      <c r="FN33" s="456">
        <f t="shared" ref="FN33:GJ33" si="17">FN$22</f>
        <v>0</v>
      </c>
      <c r="FO33" s="456">
        <f t="shared" si="17"/>
        <v>0</v>
      </c>
      <c r="FP33" s="456">
        <f t="shared" si="17"/>
        <v>0</v>
      </c>
      <c r="FQ33" s="456">
        <f t="shared" si="17"/>
        <v>0</v>
      </c>
      <c r="FR33" s="456">
        <f t="shared" si="17"/>
        <v>0</v>
      </c>
      <c r="FS33" s="456">
        <f t="shared" si="17"/>
        <v>0</v>
      </c>
      <c r="FT33" s="456">
        <f t="shared" si="17"/>
        <v>0</v>
      </c>
      <c r="FU33" s="456">
        <f t="shared" si="17"/>
        <v>0</v>
      </c>
      <c r="FV33" s="456">
        <f t="shared" si="17"/>
        <v>0</v>
      </c>
      <c r="FW33" s="456">
        <f t="shared" si="17"/>
        <v>0</v>
      </c>
      <c r="FX33" s="456">
        <f t="shared" si="17"/>
        <v>0</v>
      </c>
      <c r="FY33" s="456">
        <f t="shared" si="17"/>
        <v>0</v>
      </c>
      <c r="FZ33" s="456">
        <f t="shared" si="17"/>
        <v>0</v>
      </c>
      <c r="GA33" s="456">
        <f t="shared" si="17"/>
        <v>0</v>
      </c>
      <c r="GB33" s="456">
        <f t="shared" si="17"/>
        <v>0</v>
      </c>
      <c r="GC33" s="456">
        <f t="shared" si="17"/>
        <v>0</v>
      </c>
      <c r="GD33" s="456">
        <f t="shared" si="17"/>
        <v>0</v>
      </c>
      <c r="GE33" s="456">
        <f t="shared" si="17"/>
        <v>0</v>
      </c>
      <c r="GF33" s="456">
        <f t="shared" si="17"/>
        <v>0</v>
      </c>
      <c r="GG33" s="456">
        <f t="shared" si="17"/>
        <v>0</v>
      </c>
      <c r="GH33" s="456">
        <f t="shared" si="17"/>
        <v>0</v>
      </c>
      <c r="GI33" s="456">
        <f t="shared" si="17"/>
        <v>0</v>
      </c>
      <c r="GJ33" s="456">
        <f t="shared" si="17"/>
        <v>0</v>
      </c>
    </row>
    <row r="34" spans="1:192" outlineLevel="1" x14ac:dyDescent="0.35">
      <c r="A34" s="69"/>
      <c r="B34"/>
      <c r="C34"/>
      <c r="D34"/>
      <c r="E34" t="str">
        <f>$E$29</f>
        <v>Hours in period</v>
      </c>
      <c r="F34"/>
      <c r="G34" t="str">
        <f>$G$29</f>
        <v>hours</v>
      </c>
      <c r="H34">
        <f>$H$29</f>
        <v>330888</v>
      </c>
      <c r="I34"/>
      <c r="J34">
        <f t="shared" ref="J34:AO34" si="18">J$29</f>
        <v>744</v>
      </c>
      <c r="K34">
        <f t="shared" si="18"/>
        <v>672</v>
      </c>
      <c r="L34">
        <f t="shared" si="18"/>
        <v>744</v>
      </c>
      <c r="M34">
        <f t="shared" si="18"/>
        <v>720</v>
      </c>
      <c r="N34">
        <f t="shared" si="18"/>
        <v>744</v>
      </c>
      <c r="O34">
        <f t="shared" si="18"/>
        <v>720</v>
      </c>
      <c r="P34">
        <f t="shared" si="18"/>
        <v>744</v>
      </c>
      <c r="Q34">
        <f t="shared" si="18"/>
        <v>744</v>
      </c>
      <c r="R34">
        <f t="shared" si="18"/>
        <v>720</v>
      </c>
      <c r="S34">
        <f t="shared" si="18"/>
        <v>744</v>
      </c>
      <c r="T34">
        <f t="shared" si="18"/>
        <v>720</v>
      </c>
      <c r="U34">
        <f t="shared" si="18"/>
        <v>744</v>
      </c>
      <c r="V34">
        <f t="shared" si="18"/>
        <v>744</v>
      </c>
      <c r="W34">
        <f t="shared" si="18"/>
        <v>672</v>
      </c>
      <c r="X34">
        <f t="shared" si="18"/>
        <v>744</v>
      </c>
      <c r="Y34">
        <f t="shared" si="18"/>
        <v>720</v>
      </c>
      <c r="Z34">
        <f t="shared" si="18"/>
        <v>744</v>
      </c>
      <c r="AA34">
        <f t="shared" si="18"/>
        <v>720</v>
      </c>
      <c r="AB34">
        <f t="shared" si="18"/>
        <v>744</v>
      </c>
      <c r="AC34">
        <f t="shared" si="18"/>
        <v>744</v>
      </c>
      <c r="AD34">
        <f t="shared" si="18"/>
        <v>720</v>
      </c>
      <c r="AE34">
        <f t="shared" si="18"/>
        <v>744</v>
      </c>
      <c r="AF34">
        <f t="shared" si="18"/>
        <v>720</v>
      </c>
      <c r="AG34">
        <f t="shared" si="18"/>
        <v>744</v>
      </c>
      <c r="AH34">
        <f t="shared" si="18"/>
        <v>744</v>
      </c>
      <c r="AI34">
        <f t="shared" si="18"/>
        <v>696</v>
      </c>
      <c r="AJ34">
        <f t="shared" si="18"/>
        <v>744</v>
      </c>
      <c r="AK34">
        <f t="shared" si="18"/>
        <v>720</v>
      </c>
      <c r="AL34">
        <f t="shared" si="18"/>
        <v>744</v>
      </c>
      <c r="AM34">
        <f t="shared" si="18"/>
        <v>720</v>
      </c>
      <c r="AN34">
        <f t="shared" si="18"/>
        <v>744</v>
      </c>
      <c r="AO34">
        <f t="shared" si="18"/>
        <v>744</v>
      </c>
      <c r="AP34">
        <f t="shared" ref="AP34:BU34" si="19">AP$29</f>
        <v>720</v>
      </c>
      <c r="AQ34">
        <f t="shared" si="19"/>
        <v>744</v>
      </c>
      <c r="AR34">
        <f t="shared" si="19"/>
        <v>720</v>
      </c>
      <c r="AS34">
        <f t="shared" si="19"/>
        <v>744</v>
      </c>
      <c r="AT34">
        <f t="shared" si="19"/>
        <v>744</v>
      </c>
      <c r="AU34">
        <f t="shared" si="19"/>
        <v>672</v>
      </c>
      <c r="AV34">
        <f t="shared" si="19"/>
        <v>744</v>
      </c>
      <c r="AW34">
        <f t="shared" si="19"/>
        <v>720</v>
      </c>
      <c r="AX34">
        <f t="shared" si="19"/>
        <v>744</v>
      </c>
      <c r="AY34">
        <f t="shared" si="19"/>
        <v>720</v>
      </c>
      <c r="AZ34">
        <f t="shared" si="19"/>
        <v>744</v>
      </c>
      <c r="BA34">
        <f t="shared" si="19"/>
        <v>744</v>
      </c>
      <c r="BB34">
        <f t="shared" si="19"/>
        <v>720</v>
      </c>
      <c r="BC34">
        <f t="shared" si="19"/>
        <v>744</v>
      </c>
      <c r="BD34">
        <f t="shared" si="19"/>
        <v>720</v>
      </c>
      <c r="BE34">
        <f t="shared" si="19"/>
        <v>744</v>
      </c>
      <c r="BF34">
        <f t="shared" si="19"/>
        <v>2160</v>
      </c>
      <c r="BG34">
        <f t="shared" si="19"/>
        <v>2184</v>
      </c>
      <c r="BH34">
        <f t="shared" si="19"/>
        <v>2208</v>
      </c>
      <c r="BI34">
        <f t="shared" si="19"/>
        <v>2208</v>
      </c>
      <c r="BJ34">
        <f t="shared" si="19"/>
        <v>2160</v>
      </c>
      <c r="BK34">
        <f t="shared" si="19"/>
        <v>2184</v>
      </c>
      <c r="BL34">
        <f t="shared" si="19"/>
        <v>2208</v>
      </c>
      <c r="BM34">
        <f t="shared" si="19"/>
        <v>2208</v>
      </c>
      <c r="BN34">
        <f t="shared" si="19"/>
        <v>2184</v>
      </c>
      <c r="BO34">
        <f t="shared" si="19"/>
        <v>2184</v>
      </c>
      <c r="BP34">
        <f t="shared" si="19"/>
        <v>2208</v>
      </c>
      <c r="BQ34">
        <f t="shared" si="19"/>
        <v>2208</v>
      </c>
      <c r="BR34">
        <f t="shared" si="19"/>
        <v>2160</v>
      </c>
      <c r="BS34">
        <f t="shared" si="19"/>
        <v>2184</v>
      </c>
      <c r="BT34">
        <f t="shared" si="19"/>
        <v>2208</v>
      </c>
      <c r="BU34">
        <f t="shared" si="19"/>
        <v>2208</v>
      </c>
      <c r="BV34">
        <f t="shared" ref="BV34:DA34" si="20">BV$29</f>
        <v>2160</v>
      </c>
      <c r="BW34">
        <f t="shared" si="20"/>
        <v>2184</v>
      </c>
      <c r="BX34">
        <f t="shared" si="20"/>
        <v>2208</v>
      </c>
      <c r="BY34">
        <f t="shared" si="20"/>
        <v>2208</v>
      </c>
      <c r="BZ34">
        <f t="shared" si="20"/>
        <v>2160</v>
      </c>
      <c r="CA34">
        <f t="shared" si="20"/>
        <v>2184</v>
      </c>
      <c r="CB34">
        <f t="shared" si="20"/>
        <v>2208</v>
      </c>
      <c r="CC34">
        <f t="shared" si="20"/>
        <v>2208</v>
      </c>
      <c r="CD34">
        <f t="shared" si="20"/>
        <v>2184</v>
      </c>
      <c r="CE34">
        <f t="shared" si="20"/>
        <v>2184</v>
      </c>
      <c r="CF34">
        <f t="shared" si="20"/>
        <v>2208</v>
      </c>
      <c r="CG34">
        <f t="shared" si="20"/>
        <v>2208</v>
      </c>
      <c r="CH34">
        <f t="shared" si="20"/>
        <v>2160</v>
      </c>
      <c r="CI34">
        <f t="shared" si="20"/>
        <v>2184</v>
      </c>
      <c r="CJ34">
        <f t="shared" si="20"/>
        <v>2208</v>
      </c>
      <c r="CK34">
        <f t="shared" si="20"/>
        <v>2208</v>
      </c>
      <c r="CL34">
        <f t="shared" si="20"/>
        <v>2160</v>
      </c>
      <c r="CM34">
        <f t="shared" si="20"/>
        <v>2184</v>
      </c>
      <c r="CN34">
        <f t="shared" si="20"/>
        <v>2208</v>
      </c>
      <c r="CO34">
        <f t="shared" si="20"/>
        <v>2208</v>
      </c>
      <c r="CP34">
        <f t="shared" si="20"/>
        <v>2160</v>
      </c>
      <c r="CQ34">
        <f t="shared" si="20"/>
        <v>2184</v>
      </c>
      <c r="CR34">
        <f t="shared" si="20"/>
        <v>2208</v>
      </c>
      <c r="CS34">
        <f t="shared" si="20"/>
        <v>2208</v>
      </c>
      <c r="CT34">
        <f t="shared" si="20"/>
        <v>2184</v>
      </c>
      <c r="CU34">
        <f t="shared" si="20"/>
        <v>2184</v>
      </c>
      <c r="CV34">
        <f t="shared" si="20"/>
        <v>2208</v>
      </c>
      <c r="CW34">
        <f t="shared" si="20"/>
        <v>2208</v>
      </c>
      <c r="CX34">
        <f t="shared" si="20"/>
        <v>2160</v>
      </c>
      <c r="CY34">
        <f t="shared" si="20"/>
        <v>2184</v>
      </c>
      <c r="CZ34">
        <f t="shared" si="20"/>
        <v>2208</v>
      </c>
      <c r="DA34">
        <f t="shared" si="20"/>
        <v>2208</v>
      </c>
      <c r="DB34">
        <f t="shared" ref="DB34:EG34" si="21">DB$29</f>
        <v>2160</v>
      </c>
      <c r="DC34">
        <f t="shared" si="21"/>
        <v>2184</v>
      </c>
      <c r="DD34">
        <f t="shared" si="21"/>
        <v>2208</v>
      </c>
      <c r="DE34">
        <f t="shared" si="21"/>
        <v>2208</v>
      </c>
      <c r="DF34">
        <f t="shared" si="21"/>
        <v>2160</v>
      </c>
      <c r="DG34">
        <f t="shared" si="21"/>
        <v>2184</v>
      </c>
      <c r="DH34">
        <f t="shared" si="21"/>
        <v>2208</v>
      </c>
      <c r="DI34">
        <f t="shared" si="21"/>
        <v>2208</v>
      </c>
      <c r="DJ34">
        <f t="shared" si="21"/>
        <v>2184</v>
      </c>
      <c r="DK34">
        <f t="shared" si="21"/>
        <v>2184</v>
      </c>
      <c r="DL34">
        <f t="shared" si="21"/>
        <v>2208</v>
      </c>
      <c r="DM34">
        <f t="shared" si="21"/>
        <v>2208</v>
      </c>
      <c r="DN34">
        <f t="shared" si="21"/>
        <v>2160</v>
      </c>
      <c r="DO34">
        <f t="shared" si="21"/>
        <v>2184</v>
      </c>
      <c r="DP34">
        <f t="shared" si="21"/>
        <v>2208</v>
      </c>
      <c r="DQ34">
        <f t="shared" si="21"/>
        <v>2208</v>
      </c>
      <c r="DR34">
        <f t="shared" si="21"/>
        <v>2160</v>
      </c>
      <c r="DS34">
        <f t="shared" si="21"/>
        <v>2184</v>
      </c>
      <c r="DT34">
        <f t="shared" si="21"/>
        <v>2208</v>
      </c>
      <c r="DU34">
        <f t="shared" si="21"/>
        <v>2208</v>
      </c>
      <c r="DV34">
        <f t="shared" si="21"/>
        <v>2160</v>
      </c>
      <c r="DW34">
        <f t="shared" si="21"/>
        <v>2184</v>
      </c>
      <c r="DX34">
        <f t="shared" si="21"/>
        <v>2208</v>
      </c>
      <c r="DY34">
        <f t="shared" si="21"/>
        <v>2208</v>
      </c>
      <c r="DZ34">
        <f t="shared" si="21"/>
        <v>2184</v>
      </c>
      <c r="EA34">
        <f t="shared" si="21"/>
        <v>2184</v>
      </c>
      <c r="EB34">
        <f t="shared" si="21"/>
        <v>2208</v>
      </c>
      <c r="EC34">
        <f t="shared" si="21"/>
        <v>2208</v>
      </c>
      <c r="ED34">
        <f t="shared" si="21"/>
        <v>2160</v>
      </c>
      <c r="EE34">
        <f t="shared" si="21"/>
        <v>2184</v>
      </c>
      <c r="EF34">
        <f t="shared" si="21"/>
        <v>2208</v>
      </c>
      <c r="EG34">
        <f t="shared" si="21"/>
        <v>2208</v>
      </c>
      <c r="EH34">
        <f t="shared" ref="EH34:FM34" si="22">EH$29</f>
        <v>2160</v>
      </c>
      <c r="EI34">
        <f t="shared" si="22"/>
        <v>2184</v>
      </c>
      <c r="EJ34">
        <f t="shared" si="22"/>
        <v>2208</v>
      </c>
      <c r="EK34">
        <f t="shared" si="22"/>
        <v>2208</v>
      </c>
      <c r="EL34">
        <f t="shared" si="22"/>
        <v>2160</v>
      </c>
      <c r="EM34">
        <f t="shared" si="22"/>
        <v>2184</v>
      </c>
      <c r="EN34">
        <f t="shared" si="22"/>
        <v>2208</v>
      </c>
      <c r="EO34">
        <f t="shared" si="22"/>
        <v>2208</v>
      </c>
      <c r="EP34">
        <f t="shared" si="22"/>
        <v>2184</v>
      </c>
      <c r="EQ34">
        <f t="shared" si="22"/>
        <v>2184</v>
      </c>
      <c r="ER34">
        <f t="shared" si="22"/>
        <v>2208</v>
      </c>
      <c r="ES34">
        <f t="shared" si="22"/>
        <v>2208</v>
      </c>
      <c r="ET34">
        <f t="shared" si="22"/>
        <v>2160</v>
      </c>
      <c r="EU34">
        <f t="shared" si="22"/>
        <v>2184</v>
      </c>
      <c r="EV34">
        <f t="shared" si="22"/>
        <v>2208</v>
      </c>
      <c r="EW34">
        <f t="shared" si="22"/>
        <v>2208</v>
      </c>
      <c r="EX34">
        <f t="shared" si="22"/>
        <v>2160</v>
      </c>
      <c r="EY34">
        <f t="shared" si="22"/>
        <v>2184</v>
      </c>
      <c r="EZ34">
        <f t="shared" si="22"/>
        <v>2208</v>
      </c>
      <c r="FA34">
        <f t="shared" si="22"/>
        <v>2208</v>
      </c>
      <c r="FB34">
        <f t="shared" si="22"/>
        <v>2160</v>
      </c>
      <c r="FC34">
        <f t="shared" si="22"/>
        <v>2184</v>
      </c>
      <c r="FD34">
        <f t="shared" si="22"/>
        <v>2208</v>
      </c>
      <c r="FE34">
        <f t="shared" si="22"/>
        <v>2208</v>
      </c>
      <c r="FF34">
        <f t="shared" si="22"/>
        <v>2184</v>
      </c>
      <c r="FG34">
        <f t="shared" si="22"/>
        <v>2184</v>
      </c>
      <c r="FH34">
        <f t="shared" si="22"/>
        <v>2208</v>
      </c>
      <c r="FI34">
        <f t="shared" si="22"/>
        <v>2208</v>
      </c>
      <c r="FJ34">
        <f t="shared" si="22"/>
        <v>2160</v>
      </c>
      <c r="FK34">
        <f t="shared" si="22"/>
        <v>2184</v>
      </c>
      <c r="FL34">
        <f t="shared" si="22"/>
        <v>2208</v>
      </c>
      <c r="FM34">
        <f t="shared" si="22"/>
        <v>2208</v>
      </c>
      <c r="FN34">
        <f t="shared" ref="FN34:GJ34" si="23">FN$29</f>
        <v>2160</v>
      </c>
      <c r="FO34">
        <f t="shared" si="23"/>
        <v>2184</v>
      </c>
      <c r="FP34">
        <f t="shared" si="23"/>
        <v>2208</v>
      </c>
      <c r="FQ34">
        <f t="shared" si="23"/>
        <v>2208</v>
      </c>
      <c r="FR34">
        <f t="shared" si="23"/>
        <v>2160</v>
      </c>
      <c r="FS34">
        <f t="shared" si="23"/>
        <v>2184</v>
      </c>
      <c r="FT34">
        <f t="shared" si="23"/>
        <v>2208</v>
      </c>
      <c r="FU34">
        <f t="shared" si="23"/>
        <v>2208</v>
      </c>
      <c r="FV34">
        <f t="shared" si="23"/>
        <v>2184</v>
      </c>
      <c r="FW34">
        <f t="shared" si="23"/>
        <v>2184</v>
      </c>
      <c r="FX34">
        <f t="shared" si="23"/>
        <v>2208</v>
      </c>
      <c r="FY34">
        <f t="shared" si="23"/>
        <v>2208</v>
      </c>
      <c r="FZ34">
        <f t="shared" si="23"/>
        <v>2160</v>
      </c>
      <c r="GA34">
        <f t="shared" si="23"/>
        <v>2184</v>
      </c>
      <c r="GB34">
        <f t="shared" si="23"/>
        <v>2208</v>
      </c>
      <c r="GC34">
        <f t="shared" si="23"/>
        <v>2208</v>
      </c>
      <c r="GD34">
        <f t="shared" si="23"/>
        <v>2160</v>
      </c>
      <c r="GE34">
        <f t="shared" si="23"/>
        <v>2184</v>
      </c>
      <c r="GF34">
        <f t="shared" si="23"/>
        <v>2208</v>
      </c>
      <c r="GG34">
        <f t="shared" si="23"/>
        <v>2208</v>
      </c>
      <c r="GH34">
        <f t="shared" si="23"/>
        <v>2160</v>
      </c>
      <c r="GI34">
        <f t="shared" si="23"/>
        <v>2184</v>
      </c>
      <c r="GJ34">
        <f t="shared" si="23"/>
        <v>2208</v>
      </c>
    </row>
    <row r="35" spans="1:192" outlineLevel="1" x14ac:dyDescent="0.35">
      <c r="A35" s="69"/>
      <c r="B35"/>
      <c r="C35"/>
      <c r="D35"/>
      <c r="E35" t="s">
        <v>692</v>
      </c>
      <c r="F35"/>
      <c r="G35" t="s">
        <v>1040</v>
      </c>
      <c r="H35">
        <f>SUM(J35:GJ35)</f>
        <v>5846201.2950000009</v>
      </c>
      <c r="I35"/>
      <c r="J35">
        <f t="shared" ref="J35:AO35" si="24">$F31*$F32*J34*J33</f>
        <v>0</v>
      </c>
      <c r="K35">
        <f t="shared" si="24"/>
        <v>0</v>
      </c>
      <c r="L35">
        <f t="shared" si="24"/>
        <v>0</v>
      </c>
      <c r="M35">
        <f t="shared" si="24"/>
        <v>0</v>
      </c>
      <c r="N35">
        <f t="shared" si="24"/>
        <v>0</v>
      </c>
      <c r="O35">
        <f t="shared" si="24"/>
        <v>0</v>
      </c>
      <c r="P35">
        <f t="shared" si="24"/>
        <v>0</v>
      </c>
      <c r="Q35">
        <f t="shared" si="24"/>
        <v>0</v>
      </c>
      <c r="R35">
        <f t="shared" si="24"/>
        <v>0</v>
      </c>
      <c r="S35">
        <f t="shared" si="24"/>
        <v>0</v>
      </c>
      <c r="T35">
        <f t="shared" si="24"/>
        <v>0</v>
      </c>
      <c r="U35">
        <f t="shared" si="24"/>
        <v>0</v>
      </c>
      <c r="V35">
        <f t="shared" si="24"/>
        <v>0</v>
      </c>
      <c r="W35">
        <f t="shared" si="24"/>
        <v>0</v>
      </c>
      <c r="X35">
        <f t="shared" si="24"/>
        <v>0</v>
      </c>
      <c r="Y35">
        <f t="shared" si="24"/>
        <v>0</v>
      </c>
      <c r="Z35">
        <f t="shared" si="24"/>
        <v>0</v>
      </c>
      <c r="AA35">
        <f t="shared" si="24"/>
        <v>0</v>
      </c>
      <c r="AB35">
        <f t="shared" si="24"/>
        <v>0</v>
      </c>
      <c r="AC35">
        <f t="shared" si="24"/>
        <v>0</v>
      </c>
      <c r="AD35">
        <f t="shared" si="24"/>
        <v>0</v>
      </c>
      <c r="AE35">
        <f t="shared" si="24"/>
        <v>786.31500000000005</v>
      </c>
      <c r="AF35">
        <f t="shared" si="24"/>
        <v>1521.9</v>
      </c>
      <c r="AG35">
        <f t="shared" si="24"/>
        <v>2358.9450000000002</v>
      </c>
      <c r="AH35">
        <f t="shared" si="24"/>
        <v>3145.26</v>
      </c>
      <c r="AI35">
        <f t="shared" si="24"/>
        <v>3677.9250000000002</v>
      </c>
      <c r="AJ35">
        <f t="shared" si="24"/>
        <v>4717.8900000000003</v>
      </c>
      <c r="AK35">
        <f t="shared" si="24"/>
        <v>5326.6500000000015</v>
      </c>
      <c r="AL35">
        <f t="shared" si="24"/>
        <v>6290.52</v>
      </c>
      <c r="AM35">
        <f t="shared" si="24"/>
        <v>6848.5500000000011</v>
      </c>
      <c r="AN35">
        <f t="shared" si="24"/>
        <v>7863.1500000000005</v>
      </c>
      <c r="AO35">
        <f t="shared" si="24"/>
        <v>8649.4650000000001</v>
      </c>
      <c r="AP35">
        <f t="shared" ref="AP35:BU35" si="25">$F31*$F32*AP34*AP33</f>
        <v>9131.4000000000015</v>
      </c>
      <c r="AQ35">
        <f t="shared" si="25"/>
        <v>10222.094999999999</v>
      </c>
      <c r="AR35">
        <f t="shared" si="25"/>
        <v>10653.300000000003</v>
      </c>
      <c r="AS35">
        <f t="shared" si="25"/>
        <v>11794.725</v>
      </c>
      <c r="AT35">
        <f t="shared" si="25"/>
        <v>12581.04</v>
      </c>
      <c r="AU35">
        <f t="shared" si="25"/>
        <v>12073.740000000002</v>
      </c>
      <c r="AV35">
        <f t="shared" si="25"/>
        <v>14153.670000000002</v>
      </c>
      <c r="AW35">
        <f t="shared" si="25"/>
        <v>14458.050000000001</v>
      </c>
      <c r="AX35">
        <f t="shared" si="25"/>
        <v>15726.300000000001</v>
      </c>
      <c r="AY35">
        <f t="shared" si="25"/>
        <v>15979.950000000003</v>
      </c>
      <c r="AZ35">
        <f t="shared" si="25"/>
        <v>17298.93</v>
      </c>
      <c r="BA35">
        <f t="shared" si="25"/>
        <v>18085.245000000003</v>
      </c>
      <c r="BB35">
        <f t="shared" si="25"/>
        <v>18262.800000000003</v>
      </c>
      <c r="BC35">
        <f t="shared" si="25"/>
        <v>18871.560000000001</v>
      </c>
      <c r="BD35">
        <f t="shared" si="25"/>
        <v>18262.800000000003</v>
      </c>
      <c r="BE35">
        <f t="shared" si="25"/>
        <v>18871.560000000001</v>
      </c>
      <c r="BF35">
        <f t="shared" si="25"/>
        <v>54788.4</v>
      </c>
      <c r="BG35">
        <f t="shared" si="25"/>
        <v>55397.16</v>
      </c>
      <c r="BH35">
        <f t="shared" si="25"/>
        <v>56005.920000000006</v>
      </c>
      <c r="BI35">
        <f t="shared" si="25"/>
        <v>56005.920000000006</v>
      </c>
      <c r="BJ35">
        <f t="shared" si="25"/>
        <v>54788.4</v>
      </c>
      <c r="BK35">
        <f t="shared" si="25"/>
        <v>55397.16</v>
      </c>
      <c r="BL35">
        <f t="shared" si="25"/>
        <v>56005.920000000006</v>
      </c>
      <c r="BM35">
        <f t="shared" si="25"/>
        <v>56005.920000000006</v>
      </c>
      <c r="BN35">
        <f t="shared" si="25"/>
        <v>55397.16</v>
      </c>
      <c r="BO35">
        <f t="shared" si="25"/>
        <v>55397.16</v>
      </c>
      <c r="BP35">
        <f t="shared" si="25"/>
        <v>56005.920000000006</v>
      </c>
      <c r="BQ35">
        <f t="shared" si="25"/>
        <v>56005.920000000006</v>
      </c>
      <c r="BR35">
        <f t="shared" si="25"/>
        <v>54788.4</v>
      </c>
      <c r="BS35">
        <f t="shared" si="25"/>
        <v>55397.16</v>
      </c>
      <c r="BT35">
        <f t="shared" si="25"/>
        <v>56005.920000000006</v>
      </c>
      <c r="BU35">
        <f t="shared" si="25"/>
        <v>56005.920000000006</v>
      </c>
      <c r="BV35">
        <f t="shared" ref="BV35:DA35" si="26">$F31*$F32*BV34*BV33</f>
        <v>54788.4</v>
      </c>
      <c r="BW35">
        <f t="shared" si="26"/>
        <v>55397.16</v>
      </c>
      <c r="BX35">
        <f t="shared" si="26"/>
        <v>56005.920000000006</v>
      </c>
      <c r="BY35">
        <f t="shared" si="26"/>
        <v>56005.920000000006</v>
      </c>
      <c r="BZ35">
        <f t="shared" si="26"/>
        <v>54788.4</v>
      </c>
      <c r="CA35">
        <f t="shared" si="26"/>
        <v>55397.16</v>
      </c>
      <c r="CB35">
        <f t="shared" si="26"/>
        <v>56005.920000000006</v>
      </c>
      <c r="CC35">
        <f t="shared" si="26"/>
        <v>56005.920000000006</v>
      </c>
      <c r="CD35">
        <f t="shared" si="26"/>
        <v>55397.16</v>
      </c>
      <c r="CE35">
        <f t="shared" si="26"/>
        <v>55397.16</v>
      </c>
      <c r="CF35">
        <f t="shared" si="26"/>
        <v>56005.920000000006</v>
      </c>
      <c r="CG35">
        <f t="shared" si="26"/>
        <v>56005.920000000006</v>
      </c>
      <c r="CH35">
        <f t="shared" si="26"/>
        <v>54788.4</v>
      </c>
      <c r="CI35">
        <f t="shared" si="26"/>
        <v>55397.16</v>
      </c>
      <c r="CJ35">
        <f t="shared" si="26"/>
        <v>56005.920000000006</v>
      </c>
      <c r="CK35">
        <f t="shared" si="26"/>
        <v>56005.920000000006</v>
      </c>
      <c r="CL35">
        <f t="shared" si="26"/>
        <v>54788.4</v>
      </c>
      <c r="CM35">
        <f t="shared" si="26"/>
        <v>55397.16</v>
      </c>
      <c r="CN35">
        <f t="shared" si="26"/>
        <v>56005.920000000006</v>
      </c>
      <c r="CO35">
        <f t="shared" si="26"/>
        <v>56005.920000000006</v>
      </c>
      <c r="CP35">
        <f t="shared" si="26"/>
        <v>54788.4</v>
      </c>
      <c r="CQ35">
        <f t="shared" si="26"/>
        <v>55397.16</v>
      </c>
      <c r="CR35">
        <f t="shared" si="26"/>
        <v>56005.920000000006</v>
      </c>
      <c r="CS35">
        <f t="shared" si="26"/>
        <v>56005.920000000006</v>
      </c>
      <c r="CT35">
        <f t="shared" si="26"/>
        <v>55397.16</v>
      </c>
      <c r="CU35">
        <f t="shared" si="26"/>
        <v>55397.16</v>
      </c>
      <c r="CV35">
        <f t="shared" si="26"/>
        <v>56005.920000000006</v>
      </c>
      <c r="CW35">
        <f t="shared" si="26"/>
        <v>56005.920000000006</v>
      </c>
      <c r="CX35">
        <f t="shared" si="26"/>
        <v>54788.4</v>
      </c>
      <c r="CY35">
        <f t="shared" si="26"/>
        <v>55397.16</v>
      </c>
      <c r="CZ35">
        <f t="shared" si="26"/>
        <v>56005.920000000006</v>
      </c>
      <c r="DA35">
        <f t="shared" si="26"/>
        <v>56005.920000000006</v>
      </c>
      <c r="DB35">
        <f t="shared" ref="DB35:EG35" si="27">$F31*$F32*DB34*DB33</f>
        <v>54788.4</v>
      </c>
      <c r="DC35">
        <f t="shared" si="27"/>
        <v>55397.16</v>
      </c>
      <c r="DD35">
        <f t="shared" si="27"/>
        <v>56005.920000000006</v>
      </c>
      <c r="DE35">
        <f t="shared" si="27"/>
        <v>56005.920000000006</v>
      </c>
      <c r="DF35">
        <f t="shared" si="27"/>
        <v>54788.4</v>
      </c>
      <c r="DG35">
        <f t="shared" si="27"/>
        <v>55397.16</v>
      </c>
      <c r="DH35">
        <f t="shared" si="27"/>
        <v>56005.920000000006</v>
      </c>
      <c r="DI35">
        <f t="shared" si="27"/>
        <v>56005.920000000006</v>
      </c>
      <c r="DJ35">
        <f t="shared" si="27"/>
        <v>55397.16</v>
      </c>
      <c r="DK35">
        <f t="shared" si="27"/>
        <v>55397.16</v>
      </c>
      <c r="DL35">
        <f t="shared" si="27"/>
        <v>56005.920000000006</v>
      </c>
      <c r="DM35">
        <f t="shared" si="27"/>
        <v>56005.920000000006</v>
      </c>
      <c r="DN35">
        <f t="shared" si="27"/>
        <v>54788.4</v>
      </c>
      <c r="DO35">
        <f t="shared" si="27"/>
        <v>55397.16</v>
      </c>
      <c r="DP35">
        <f t="shared" si="27"/>
        <v>56005.920000000006</v>
      </c>
      <c r="DQ35">
        <f t="shared" si="27"/>
        <v>56005.920000000006</v>
      </c>
      <c r="DR35">
        <f t="shared" si="27"/>
        <v>54788.4</v>
      </c>
      <c r="DS35">
        <f t="shared" si="27"/>
        <v>55397.16</v>
      </c>
      <c r="DT35">
        <f t="shared" si="27"/>
        <v>56005.920000000006</v>
      </c>
      <c r="DU35">
        <f t="shared" si="27"/>
        <v>56005.920000000006</v>
      </c>
      <c r="DV35">
        <f t="shared" si="27"/>
        <v>54788.4</v>
      </c>
      <c r="DW35">
        <f t="shared" si="27"/>
        <v>55397.16</v>
      </c>
      <c r="DX35">
        <f t="shared" si="27"/>
        <v>56005.920000000006</v>
      </c>
      <c r="DY35">
        <f t="shared" si="27"/>
        <v>56005.920000000006</v>
      </c>
      <c r="DZ35">
        <f t="shared" si="27"/>
        <v>55397.16</v>
      </c>
      <c r="EA35">
        <f t="shared" si="27"/>
        <v>55397.16</v>
      </c>
      <c r="EB35">
        <f t="shared" si="27"/>
        <v>56005.920000000006</v>
      </c>
      <c r="EC35">
        <f t="shared" si="27"/>
        <v>56005.920000000006</v>
      </c>
      <c r="ED35">
        <f t="shared" si="27"/>
        <v>54788.4</v>
      </c>
      <c r="EE35">
        <f t="shared" si="27"/>
        <v>55397.16</v>
      </c>
      <c r="EF35">
        <f t="shared" si="27"/>
        <v>56005.920000000006</v>
      </c>
      <c r="EG35">
        <f t="shared" si="27"/>
        <v>56005.920000000006</v>
      </c>
      <c r="EH35">
        <f t="shared" ref="EH35:FM35" si="28">$F31*$F32*EH34*EH33</f>
        <v>54788.4</v>
      </c>
      <c r="EI35">
        <f t="shared" si="28"/>
        <v>55397.16</v>
      </c>
      <c r="EJ35">
        <f t="shared" si="28"/>
        <v>56005.920000000006</v>
      </c>
      <c r="EK35">
        <f t="shared" si="28"/>
        <v>56005.920000000006</v>
      </c>
      <c r="EL35">
        <f t="shared" si="28"/>
        <v>54788.4</v>
      </c>
      <c r="EM35">
        <f t="shared" si="28"/>
        <v>55397.16</v>
      </c>
      <c r="EN35">
        <f t="shared" si="28"/>
        <v>56005.920000000006</v>
      </c>
      <c r="EO35">
        <f t="shared" si="28"/>
        <v>56005.920000000006</v>
      </c>
      <c r="EP35">
        <f t="shared" si="28"/>
        <v>55397.16</v>
      </c>
      <c r="EQ35">
        <f t="shared" si="28"/>
        <v>55397.16</v>
      </c>
      <c r="ER35">
        <f t="shared" si="28"/>
        <v>56005.920000000006</v>
      </c>
      <c r="ES35">
        <f t="shared" si="28"/>
        <v>56005.920000000006</v>
      </c>
      <c r="ET35">
        <f t="shared" si="28"/>
        <v>54788.4</v>
      </c>
      <c r="EU35">
        <f t="shared" si="28"/>
        <v>55397.16</v>
      </c>
      <c r="EV35">
        <f t="shared" si="28"/>
        <v>56005.920000000006</v>
      </c>
      <c r="EW35">
        <f t="shared" si="28"/>
        <v>56005.920000000006</v>
      </c>
      <c r="EX35">
        <f t="shared" si="28"/>
        <v>54788.4</v>
      </c>
      <c r="EY35">
        <f t="shared" si="28"/>
        <v>55397.16</v>
      </c>
      <c r="EZ35">
        <f t="shared" si="28"/>
        <v>56005.920000000006</v>
      </c>
      <c r="FA35">
        <f t="shared" si="28"/>
        <v>56005.920000000006</v>
      </c>
      <c r="FB35">
        <f t="shared" si="28"/>
        <v>0</v>
      </c>
      <c r="FC35">
        <f t="shared" si="28"/>
        <v>0</v>
      </c>
      <c r="FD35">
        <f t="shared" si="28"/>
        <v>0</v>
      </c>
      <c r="FE35">
        <f t="shared" si="28"/>
        <v>0</v>
      </c>
      <c r="FF35">
        <f t="shared" si="28"/>
        <v>0</v>
      </c>
      <c r="FG35">
        <f t="shared" si="28"/>
        <v>0</v>
      </c>
      <c r="FH35">
        <f t="shared" si="28"/>
        <v>0</v>
      </c>
      <c r="FI35">
        <f t="shared" si="28"/>
        <v>0</v>
      </c>
      <c r="FJ35">
        <f t="shared" si="28"/>
        <v>0</v>
      </c>
      <c r="FK35">
        <f t="shared" si="28"/>
        <v>0</v>
      </c>
      <c r="FL35">
        <f t="shared" si="28"/>
        <v>0</v>
      </c>
      <c r="FM35">
        <f t="shared" si="28"/>
        <v>0</v>
      </c>
      <c r="FN35">
        <f t="shared" ref="FN35:GJ35" si="29">$F31*$F32*FN34*FN33</f>
        <v>0</v>
      </c>
      <c r="FO35">
        <f t="shared" si="29"/>
        <v>0</v>
      </c>
      <c r="FP35">
        <f t="shared" si="29"/>
        <v>0</v>
      </c>
      <c r="FQ35">
        <f t="shared" si="29"/>
        <v>0</v>
      </c>
      <c r="FR35">
        <f t="shared" si="29"/>
        <v>0</v>
      </c>
      <c r="FS35">
        <f t="shared" si="29"/>
        <v>0</v>
      </c>
      <c r="FT35">
        <f t="shared" si="29"/>
        <v>0</v>
      </c>
      <c r="FU35">
        <f t="shared" si="29"/>
        <v>0</v>
      </c>
      <c r="FV35">
        <f t="shared" si="29"/>
        <v>0</v>
      </c>
      <c r="FW35">
        <f t="shared" si="29"/>
        <v>0</v>
      </c>
      <c r="FX35">
        <f t="shared" si="29"/>
        <v>0</v>
      </c>
      <c r="FY35">
        <f t="shared" si="29"/>
        <v>0</v>
      </c>
      <c r="FZ35">
        <f t="shared" si="29"/>
        <v>0</v>
      </c>
      <c r="GA35">
        <f t="shared" si="29"/>
        <v>0</v>
      </c>
      <c r="GB35">
        <f t="shared" si="29"/>
        <v>0</v>
      </c>
      <c r="GC35">
        <f t="shared" si="29"/>
        <v>0</v>
      </c>
      <c r="GD35">
        <f t="shared" si="29"/>
        <v>0</v>
      </c>
      <c r="GE35">
        <f t="shared" si="29"/>
        <v>0</v>
      </c>
      <c r="GF35">
        <f t="shared" si="29"/>
        <v>0</v>
      </c>
      <c r="GG35">
        <f t="shared" si="29"/>
        <v>0</v>
      </c>
      <c r="GH35">
        <f t="shared" si="29"/>
        <v>0</v>
      </c>
      <c r="GI35">
        <f t="shared" si="29"/>
        <v>0</v>
      </c>
      <c r="GJ35">
        <f t="shared" si="29"/>
        <v>0</v>
      </c>
    </row>
    <row r="36" spans="1:192" outlineLevel="1" x14ac:dyDescent="0.35">
      <c r="A36" s="69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</row>
    <row r="37" spans="1:192" s="556" customFormat="1" outlineLevel="1" x14ac:dyDescent="0.35">
      <c r="A37" s="555"/>
      <c r="E37" s="556" t="str">
        <f>InpC!$E$43</f>
        <v>Plant throughput</v>
      </c>
      <c r="F37" s="556">
        <f>InpC!$F$43</f>
        <v>31</v>
      </c>
      <c r="G37" s="556" t="str">
        <f>InpC!$G$43</f>
        <v>tonnes/hr</v>
      </c>
    </row>
    <row r="38" spans="1:192" s="458" customFormat="1" outlineLevel="1" x14ac:dyDescent="0.35">
      <c r="A38" s="460"/>
      <c r="E38" s="458" t="str">
        <f>InpC!$E$44</f>
        <v>Plant availability</v>
      </c>
      <c r="F38" s="458">
        <f>InpC!$F$44</f>
        <v>0.89</v>
      </c>
      <c r="G38" s="458" t="str">
        <f>InpC!$G$44</f>
        <v>%</v>
      </c>
    </row>
    <row r="39" spans="1:192" s="456" customFormat="1" outlineLevel="1" x14ac:dyDescent="0.35">
      <c r="A39" s="461"/>
      <c r="E39" s="456" t="str">
        <f>$E$22</f>
        <v>Ramp-up factor</v>
      </c>
      <c r="G39" s="456" t="str">
        <f>$G$22</f>
        <v>factor</v>
      </c>
      <c r="H39" s="456">
        <f>$H$22</f>
        <v>115.5</v>
      </c>
      <c r="J39" s="456">
        <f t="shared" ref="J39:AO39" si="30">J$22</f>
        <v>0</v>
      </c>
      <c r="K39" s="456">
        <f t="shared" si="30"/>
        <v>0</v>
      </c>
      <c r="L39" s="456">
        <f t="shared" si="30"/>
        <v>0</v>
      </c>
      <c r="M39" s="456">
        <f t="shared" si="30"/>
        <v>0</v>
      </c>
      <c r="N39" s="456">
        <f t="shared" si="30"/>
        <v>0</v>
      </c>
      <c r="O39" s="456">
        <f t="shared" si="30"/>
        <v>0</v>
      </c>
      <c r="P39" s="456">
        <f t="shared" si="30"/>
        <v>0</v>
      </c>
      <c r="Q39" s="456">
        <f t="shared" si="30"/>
        <v>0</v>
      </c>
      <c r="R39" s="456">
        <f t="shared" si="30"/>
        <v>0</v>
      </c>
      <c r="S39" s="456">
        <f t="shared" si="30"/>
        <v>0</v>
      </c>
      <c r="T39" s="456">
        <f t="shared" si="30"/>
        <v>0</v>
      </c>
      <c r="U39" s="456">
        <f t="shared" si="30"/>
        <v>0</v>
      </c>
      <c r="V39" s="456">
        <f t="shared" si="30"/>
        <v>0</v>
      </c>
      <c r="W39" s="456">
        <f t="shared" si="30"/>
        <v>0</v>
      </c>
      <c r="X39" s="456">
        <f t="shared" si="30"/>
        <v>0</v>
      </c>
      <c r="Y39" s="456">
        <f t="shared" si="30"/>
        <v>0</v>
      </c>
      <c r="Z39" s="456">
        <f t="shared" si="30"/>
        <v>0</v>
      </c>
      <c r="AA39" s="456">
        <f t="shared" si="30"/>
        <v>0</v>
      </c>
      <c r="AB39" s="456">
        <f t="shared" si="30"/>
        <v>0</v>
      </c>
      <c r="AC39" s="456">
        <f t="shared" si="30"/>
        <v>0</v>
      </c>
      <c r="AD39" s="456">
        <f t="shared" si="30"/>
        <v>0</v>
      </c>
      <c r="AE39" s="456">
        <f t="shared" si="30"/>
        <v>4.1666666666666664E-2</v>
      </c>
      <c r="AF39" s="456">
        <f t="shared" si="30"/>
        <v>8.3333333333333329E-2</v>
      </c>
      <c r="AG39" s="456">
        <f t="shared" si="30"/>
        <v>0.125</v>
      </c>
      <c r="AH39" s="456">
        <f t="shared" si="30"/>
        <v>0.16666666666666666</v>
      </c>
      <c r="AI39" s="456">
        <f t="shared" si="30"/>
        <v>0.20833333333333334</v>
      </c>
      <c r="AJ39" s="456">
        <f t="shared" si="30"/>
        <v>0.25</v>
      </c>
      <c r="AK39" s="456">
        <f t="shared" si="30"/>
        <v>0.29166666666666669</v>
      </c>
      <c r="AL39" s="456">
        <f t="shared" si="30"/>
        <v>0.33333333333333331</v>
      </c>
      <c r="AM39" s="456">
        <f t="shared" si="30"/>
        <v>0.375</v>
      </c>
      <c r="AN39" s="456">
        <f t="shared" si="30"/>
        <v>0.41666666666666669</v>
      </c>
      <c r="AO39" s="456">
        <f t="shared" si="30"/>
        <v>0.45833333333333331</v>
      </c>
      <c r="AP39" s="456">
        <f t="shared" ref="AP39:BU39" si="31">AP$22</f>
        <v>0.5</v>
      </c>
      <c r="AQ39" s="456">
        <f t="shared" si="31"/>
        <v>0.54166666666666663</v>
      </c>
      <c r="AR39" s="456">
        <f t="shared" si="31"/>
        <v>0.58333333333333337</v>
      </c>
      <c r="AS39" s="456">
        <f t="shared" si="31"/>
        <v>0.625</v>
      </c>
      <c r="AT39" s="456">
        <f t="shared" si="31"/>
        <v>0.66666666666666663</v>
      </c>
      <c r="AU39" s="456">
        <f t="shared" si="31"/>
        <v>0.70833333333333337</v>
      </c>
      <c r="AV39" s="456">
        <f t="shared" si="31"/>
        <v>0.75</v>
      </c>
      <c r="AW39" s="456">
        <f t="shared" si="31"/>
        <v>0.79166666666666663</v>
      </c>
      <c r="AX39" s="456">
        <f t="shared" si="31"/>
        <v>0.83333333333333337</v>
      </c>
      <c r="AY39" s="456">
        <f t="shared" si="31"/>
        <v>0.875</v>
      </c>
      <c r="AZ39" s="456">
        <f t="shared" si="31"/>
        <v>0.91666666666666663</v>
      </c>
      <c r="BA39" s="456">
        <f t="shared" si="31"/>
        <v>0.95833333333333337</v>
      </c>
      <c r="BB39" s="456">
        <f t="shared" si="31"/>
        <v>1</v>
      </c>
      <c r="BC39" s="456">
        <f t="shared" si="31"/>
        <v>1</v>
      </c>
      <c r="BD39" s="456">
        <f t="shared" si="31"/>
        <v>1</v>
      </c>
      <c r="BE39" s="456">
        <f t="shared" si="31"/>
        <v>1</v>
      </c>
      <c r="BF39" s="456">
        <f t="shared" si="31"/>
        <v>1</v>
      </c>
      <c r="BG39" s="456">
        <f t="shared" si="31"/>
        <v>1</v>
      </c>
      <c r="BH39" s="456">
        <f t="shared" si="31"/>
        <v>1</v>
      </c>
      <c r="BI39" s="456">
        <f t="shared" si="31"/>
        <v>1</v>
      </c>
      <c r="BJ39" s="456">
        <f t="shared" si="31"/>
        <v>1</v>
      </c>
      <c r="BK39" s="456">
        <f t="shared" si="31"/>
        <v>1</v>
      </c>
      <c r="BL39" s="456">
        <f t="shared" si="31"/>
        <v>1</v>
      </c>
      <c r="BM39" s="456">
        <f t="shared" si="31"/>
        <v>1</v>
      </c>
      <c r="BN39" s="456">
        <f t="shared" si="31"/>
        <v>1</v>
      </c>
      <c r="BO39" s="456">
        <f t="shared" si="31"/>
        <v>1</v>
      </c>
      <c r="BP39" s="456">
        <f t="shared" si="31"/>
        <v>1</v>
      </c>
      <c r="BQ39" s="456">
        <f t="shared" si="31"/>
        <v>1</v>
      </c>
      <c r="BR39" s="456">
        <f t="shared" si="31"/>
        <v>1</v>
      </c>
      <c r="BS39" s="456">
        <f t="shared" si="31"/>
        <v>1</v>
      </c>
      <c r="BT39" s="456">
        <f t="shared" si="31"/>
        <v>1</v>
      </c>
      <c r="BU39" s="456">
        <f t="shared" si="31"/>
        <v>1</v>
      </c>
      <c r="BV39" s="456">
        <f t="shared" ref="BV39:DA39" si="32">BV$22</f>
        <v>1</v>
      </c>
      <c r="BW39" s="456">
        <f t="shared" si="32"/>
        <v>1</v>
      </c>
      <c r="BX39" s="456">
        <f t="shared" si="32"/>
        <v>1</v>
      </c>
      <c r="BY39" s="456">
        <f t="shared" si="32"/>
        <v>1</v>
      </c>
      <c r="BZ39" s="456">
        <f t="shared" si="32"/>
        <v>1</v>
      </c>
      <c r="CA39" s="456">
        <f t="shared" si="32"/>
        <v>1</v>
      </c>
      <c r="CB39" s="456">
        <f t="shared" si="32"/>
        <v>1</v>
      </c>
      <c r="CC39" s="456">
        <f t="shared" si="32"/>
        <v>1</v>
      </c>
      <c r="CD39" s="456">
        <f t="shared" si="32"/>
        <v>1</v>
      </c>
      <c r="CE39" s="456">
        <f t="shared" si="32"/>
        <v>1</v>
      </c>
      <c r="CF39" s="456">
        <f t="shared" si="32"/>
        <v>1</v>
      </c>
      <c r="CG39" s="456">
        <f t="shared" si="32"/>
        <v>1</v>
      </c>
      <c r="CH39" s="456">
        <f t="shared" si="32"/>
        <v>1</v>
      </c>
      <c r="CI39" s="456">
        <f t="shared" si="32"/>
        <v>1</v>
      </c>
      <c r="CJ39" s="456">
        <f t="shared" si="32"/>
        <v>1</v>
      </c>
      <c r="CK39" s="456">
        <f t="shared" si="32"/>
        <v>1</v>
      </c>
      <c r="CL39" s="456">
        <f t="shared" si="32"/>
        <v>1</v>
      </c>
      <c r="CM39" s="456">
        <f t="shared" si="32"/>
        <v>1</v>
      </c>
      <c r="CN39" s="456">
        <f t="shared" si="32"/>
        <v>1</v>
      </c>
      <c r="CO39" s="456">
        <f t="shared" si="32"/>
        <v>1</v>
      </c>
      <c r="CP39" s="456">
        <f t="shared" si="32"/>
        <v>1</v>
      </c>
      <c r="CQ39" s="456">
        <f t="shared" si="32"/>
        <v>1</v>
      </c>
      <c r="CR39" s="456">
        <f t="shared" si="32"/>
        <v>1</v>
      </c>
      <c r="CS39" s="456">
        <f t="shared" si="32"/>
        <v>1</v>
      </c>
      <c r="CT39" s="456">
        <f t="shared" si="32"/>
        <v>1</v>
      </c>
      <c r="CU39" s="456">
        <f t="shared" si="32"/>
        <v>1</v>
      </c>
      <c r="CV39" s="456">
        <f t="shared" si="32"/>
        <v>1</v>
      </c>
      <c r="CW39" s="456">
        <f t="shared" si="32"/>
        <v>1</v>
      </c>
      <c r="CX39" s="456">
        <f t="shared" si="32"/>
        <v>1</v>
      </c>
      <c r="CY39" s="456">
        <f t="shared" si="32"/>
        <v>1</v>
      </c>
      <c r="CZ39" s="456">
        <f t="shared" si="32"/>
        <v>1</v>
      </c>
      <c r="DA39" s="456">
        <f t="shared" si="32"/>
        <v>1</v>
      </c>
      <c r="DB39" s="456">
        <f t="shared" ref="DB39:EG39" si="33">DB$22</f>
        <v>1</v>
      </c>
      <c r="DC39" s="456">
        <f t="shared" si="33"/>
        <v>1</v>
      </c>
      <c r="DD39" s="456">
        <f t="shared" si="33"/>
        <v>1</v>
      </c>
      <c r="DE39" s="456">
        <f t="shared" si="33"/>
        <v>1</v>
      </c>
      <c r="DF39" s="456">
        <f t="shared" si="33"/>
        <v>1</v>
      </c>
      <c r="DG39" s="456">
        <f t="shared" si="33"/>
        <v>1</v>
      </c>
      <c r="DH39" s="456">
        <f t="shared" si="33"/>
        <v>1</v>
      </c>
      <c r="DI39" s="456">
        <f t="shared" si="33"/>
        <v>1</v>
      </c>
      <c r="DJ39" s="456">
        <f t="shared" si="33"/>
        <v>1</v>
      </c>
      <c r="DK39" s="456">
        <f t="shared" si="33"/>
        <v>1</v>
      </c>
      <c r="DL39" s="456">
        <f t="shared" si="33"/>
        <v>1</v>
      </c>
      <c r="DM39" s="456">
        <f t="shared" si="33"/>
        <v>1</v>
      </c>
      <c r="DN39" s="456">
        <f t="shared" si="33"/>
        <v>1</v>
      </c>
      <c r="DO39" s="456">
        <f t="shared" si="33"/>
        <v>1</v>
      </c>
      <c r="DP39" s="456">
        <f t="shared" si="33"/>
        <v>1</v>
      </c>
      <c r="DQ39" s="456">
        <f t="shared" si="33"/>
        <v>1</v>
      </c>
      <c r="DR39" s="456">
        <f t="shared" si="33"/>
        <v>1</v>
      </c>
      <c r="DS39" s="456">
        <f t="shared" si="33"/>
        <v>1</v>
      </c>
      <c r="DT39" s="456">
        <f t="shared" si="33"/>
        <v>1</v>
      </c>
      <c r="DU39" s="456">
        <f t="shared" si="33"/>
        <v>1</v>
      </c>
      <c r="DV39" s="456">
        <f t="shared" si="33"/>
        <v>1</v>
      </c>
      <c r="DW39" s="456">
        <f t="shared" si="33"/>
        <v>1</v>
      </c>
      <c r="DX39" s="456">
        <f t="shared" si="33"/>
        <v>1</v>
      </c>
      <c r="DY39" s="456">
        <f t="shared" si="33"/>
        <v>1</v>
      </c>
      <c r="DZ39" s="456">
        <f t="shared" si="33"/>
        <v>1</v>
      </c>
      <c r="EA39" s="456">
        <f t="shared" si="33"/>
        <v>1</v>
      </c>
      <c r="EB39" s="456">
        <f t="shared" si="33"/>
        <v>1</v>
      </c>
      <c r="EC39" s="456">
        <f t="shared" si="33"/>
        <v>1</v>
      </c>
      <c r="ED39" s="456">
        <f t="shared" si="33"/>
        <v>1</v>
      </c>
      <c r="EE39" s="456">
        <f t="shared" si="33"/>
        <v>1</v>
      </c>
      <c r="EF39" s="456">
        <f t="shared" si="33"/>
        <v>1</v>
      </c>
      <c r="EG39" s="456">
        <f t="shared" si="33"/>
        <v>1</v>
      </c>
      <c r="EH39" s="456">
        <f t="shared" ref="EH39:FM39" si="34">EH$22</f>
        <v>1</v>
      </c>
      <c r="EI39" s="456">
        <f t="shared" si="34"/>
        <v>1</v>
      </c>
      <c r="EJ39" s="456">
        <f t="shared" si="34"/>
        <v>1</v>
      </c>
      <c r="EK39" s="456">
        <f t="shared" si="34"/>
        <v>1</v>
      </c>
      <c r="EL39" s="456">
        <f t="shared" si="34"/>
        <v>1</v>
      </c>
      <c r="EM39" s="456">
        <f t="shared" si="34"/>
        <v>1</v>
      </c>
      <c r="EN39" s="456">
        <f t="shared" si="34"/>
        <v>1</v>
      </c>
      <c r="EO39" s="456">
        <f t="shared" si="34"/>
        <v>1</v>
      </c>
      <c r="EP39" s="456">
        <f t="shared" si="34"/>
        <v>1</v>
      </c>
      <c r="EQ39" s="456">
        <f t="shared" si="34"/>
        <v>1</v>
      </c>
      <c r="ER39" s="456">
        <f t="shared" si="34"/>
        <v>1</v>
      </c>
      <c r="ES39" s="456">
        <f t="shared" si="34"/>
        <v>1</v>
      </c>
      <c r="ET39" s="456">
        <f t="shared" si="34"/>
        <v>1</v>
      </c>
      <c r="EU39" s="456">
        <f t="shared" si="34"/>
        <v>1</v>
      </c>
      <c r="EV39" s="456">
        <f t="shared" si="34"/>
        <v>1</v>
      </c>
      <c r="EW39" s="456">
        <f t="shared" si="34"/>
        <v>1</v>
      </c>
      <c r="EX39" s="456">
        <f t="shared" si="34"/>
        <v>1</v>
      </c>
      <c r="EY39" s="456">
        <f t="shared" si="34"/>
        <v>1</v>
      </c>
      <c r="EZ39" s="456">
        <f t="shared" si="34"/>
        <v>1</v>
      </c>
      <c r="FA39" s="456">
        <f t="shared" si="34"/>
        <v>1</v>
      </c>
      <c r="FB39" s="456">
        <f t="shared" si="34"/>
        <v>0</v>
      </c>
      <c r="FC39" s="456">
        <f t="shared" si="34"/>
        <v>0</v>
      </c>
      <c r="FD39" s="456">
        <f t="shared" si="34"/>
        <v>0</v>
      </c>
      <c r="FE39" s="456">
        <f t="shared" si="34"/>
        <v>0</v>
      </c>
      <c r="FF39" s="456">
        <f t="shared" si="34"/>
        <v>0</v>
      </c>
      <c r="FG39" s="456">
        <f t="shared" si="34"/>
        <v>0</v>
      </c>
      <c r="FH39" s="456">
        <f t="shared" si="34"/>
        <v>0</v>
      </c>
      <c r="FI39" s="456">
        <f t="shared" si="34"/>
        <v>0</v>
      </c>
      <c r="FJ39" s="456">
        <f t="shared" si="34"/>
        <v>0</v>
      </c>
      <c r="FK39" s="456">
        <f t="shared" si="34"/>
        <v>0</v>
      </c>
      <c r="FL39" s="456">
        <f t="shared" si="34"/>
        <v>0</v>
      </c>
      <c r="FM39" s="456">
        <f t="shared" si="34"/>
        <v>0</v>
      </c>
      <c r="FN39" s="456">
        <f t="shared" ref="FN39:GJ39" si="35">FN$22</f>
        <v>0</v>
      </c>
      <c r="FO39" s="456">
        <f t="shared" si="35"/>
        <v>0</v>
      </c>
      <c r="FP39" s="456">
        <f t="shared" si="35"/>
        <v>0</v>
      </c>
      <c r="FQ39" s="456">
        <f t="shared" si="35"/>
        <v>0</v>
      </c>
      <c r="FR39" s="456">
        <f t="shared" si="35"/>
        <v>0</v>
      </c>
      <c r="FS39" s="456">
        <f t="shared" si="35"/>
        <v>0</v>
      </c>
      <c r="FT39" s="456">
        <f t="shared" si="35"/>
        <v>0</v>
      </c>
      <c r="FU39" s="456">
        <f t="shared" si="35"/>
        <v>0</v>
      </c>
      <c r="FV39" s="456">
        <f t="shared" si="35"/>
        <v>0</v>
      </c>
      <c r="FW39" s="456">
        <f t="shared" si="35"/>
        <v>0</v>
      </c>
      <c r="FX39" s="456">
        <f t="shared" si="35"/>
        <v>0</v>
      </c>
      <c r="FY39" s="456">
        <f t="shared" si="35"/>
        <v>0</v>
      </c>
      <c r="FZ39" s="456">
        <f t="shared" si="35"/>
        <v>0</v>
      </c>
      <c r="GA39" s="456">
        <f t="shared" si="35"/>
        <v>0</v>
      </c>
      <c r="GB39" s="456">
        <f t="shared" si="35"/>
        <v>0</v>
      </c>
      <c r="GC39" s="456">
        <f t="shared" si="35"/>
        <v>0</v>
      </c>
      <c r="GD39" s="456">
        <f t="shared" si="35"/>
        <v>0</v>
      </c>
      <c r="GE39" s="456">
        <f t="shared" si="35"/>
        <v>0</v>
      </c>
      <c r="GF39" s="456">
        <f t="shared" si="35"/>
        <v>0</v>
      </c>
      <c r="GG39" s="456">
        <f t="shared" si="35"/>
        <v>0</v>
      </c>
      <c r="GH39" s="456">
        <f t="shared" si="35"/>
        <v>0</v>
      </c>
      <c r="GI39" s="456">
        <f t="shared" si="35"/>
        <v>0</v>
      </c>
      <c r="GJ39" s="456">
        <f t="shared" si="35"/>
        <v>0</v>
      </c>
    </row>
    <row r="40" spans="1:192" outlineLevel="1" x14ac:dyDescent="0.35">
      <c r="A40" s="69"/>
      <c r="B40"/>
      <c r="C40"/>
      <c r="D40"/>
      <c r="E40" t="str">
        <f>$E$29</f>
        <v>Hours in period</v>
      </c>
      <c r="F40"/>
      <c r="G40" t="str">
        <f>$G$29</f>
        <v>hours</v>
      </c>
      <c r="H40">
        <f>$H$29</f>
        <v>330888</v>
      </c>
      <c r="I40"/>
      <c r="J40">
        <f t="shared" ref="J40:AO40" si="36">J$29</f>
        <v>744</v>
      </c>
      <c r="K40">
        <f t="shared" si="36"/>
        <v>672</v>
      </c>
      <c r="L40">
        <f t="shared" si="36"/>
        <v>744</v>
      </c>
      <c r="M40">
        <f t="shared" si="36"/>
        <v>720</v>
      </c>
      <c r="N40">
        <f t="shared" si="36"/>
        <v>744</v>
      </c>
      <c r="O40">
        <f t="shared" si="36"/>
        <v>720</v>
      </c>
      <c r="P40">
        <f t="shared" si="36"/>
        <v>744</v>
      </c>
      <c r="Q40">
        <f t="shared" si="36"/>
        <v>744</v>
      </c>
      <c r="R40">
        <f t="shared" si="36"/>
        <v>720</v>
      </c>
      <c r="S40">
        <f t="shared" si="36"/>
        <v>744</v>
      </c>
      <c r="T40">
        <f t="shared" si="36"/>
        <v>720</v>
      </c>
      <c r="U40">
        <f t="shared" si="36"/>
        <v>744</v>
      </c>
      <c r="V40">
        <f t="shared" si="36"/>
        <v>744</v>
      </c>
      <c r="W40">
        <f t="shared" si="36"/>
        <v>672</v>
      </c>
      <c r="X40">
        <f t="shared" si="36"/>
        <v>744</v>
      </c>
      <c r="Y40">
        <f t="shared" si="36"/>
        <v>720</v>
      </c>
      <c r="Z40">
        <f t="shared" si="36"/>
        <v>744</v>
      </c>
      <c r="AA40">
        <f t="shared" si="36"/>
        <v>720</v>
      </c>
      <c r="AB40">
        <f t="shared" si="36"/>
        <v>744</v>
      </c>
      <c r="AC40">
        <f t="shared" si="36"/>
        <v>744</v>
      </c>
      <c r="AD40">
        <f t="shared" si="36"/>
        <v>720</v>
      </c>
      <c r="AE40">
        <f t="shared" si="36"/>
        <v>744</v>
      </c>
      <c r="AF40">
        <f t="shared" si="36"/>
        <v>720</v>
      </c>
      <c r="AG40">
        <f t="shared" si="36"/>
        <v>744</v>
      </c>
      <c r="AH40">
        <f t="shared" si="36"/>
        <v>744</v>
      </c>
      <c r="AI40">
        <f t="shared" si="36"/>
        <v>696</v>
      </c>
      <c r="AJ40">
        <f t="shared" si="36"/>
        <v>744</v>
      </c>
      <c r="AK40">
        <f t="shared" si="36"/>
        <v>720</v>
      </c>
      <c r="AL40">
        <f t="shared" si="36"/>
        <v>744</v>
      </c>
      <c r="AM40">
        <f t="shared" si="36"/>
        <v>720</v>
      </c>
      <c r="AN40">
        <f t="shared" si="36"/>
        <v>744</v>
      </c>
      <c r="AO40">
        <f t="shared" si="36"/>
        <v>744</v>
      </c>
      <c r="AP40">
        <f t="shared" ref="AP40:BU40" si="37">AP$29</f>
        <v>720</v>
      </c>
      <c r="AQ40">
        <f t="shared" si="37"/>
        <v>744</v>
      </c>
      <c r="AR40">
        <f t="shared" si="37"/>
        <v>720</v>
      </c>
      <c r="AS40">
        <f t="shared" si="37"/>
        <v>744</v>
      </c>
      <c r="AT40">
        <f t="shared" si="37"/>
        <v>744</v>
      </c>
      <c r="AU40">
        <f t="shared" si="37"/>
        <v>672</v>
      </c>
      <c r="AV40">
        <f t="shared" si="37"/>
        <v>744</v>
      </c>
      <c r="AW40">
        <f t="shared" si="37"/>
        <v>720</v>
      </c>
      <c r="AX40">
        <f t="shared" si="37"/>
        <v>744</v>
      </c>
      <c r="AY40">
        <f t="shared" si="37"/>
        <v>720</v>
      </c>
      <c r="AZ40">
        <f t="shared" si="37"/>
        <v>744</v>
      </c>
      <c r="BA40">
        <f t="shared" si="37"/>
        <v>744</v>
      </c>
      <c r="BB40">
        <f t="shared" si="37"/>
        <v>720</v>
      </c>
      <c r="BC40">
        <f t="shared" si="37"/>
        <v>744</v>
      </c>
      <c r="BD40">
        <f t="shared" si="37"/>
        <v>720</v>
      </c>
      <c r="BE40">
        <f t="shared" si="37"/>
        <v>744</v>
      </c>
      <c r="BF40">
        <f t="shared" si="37"/>
        <v>2160</v>
      </c>
      <c r="BG40">
        <f t="shared" si="37"/>
        <v>2184</v>
      </c>
      <c r="BH40">
        <f t="shared" si="37"/>
        <v>2208</v>
      </c>
      <c r="BI40">
        <f t="shared" si="37"/>
        <v>2208</v>
      </c>
      <c r="BJ40">
        <f t="shared" si="37"/>
        <v>2160</v>
      </c>
      <c r="BK40">
        <f t="shared" si="37"/>
        <v>2184</v>
      </c>
      <c r="BL40">
        <f t="shared" si="37"/>
        <v>2208</v>
      </c>
      <c r="BM40">
        <f t="shared" si="37"/>
        <v>2208</v>
      </c>
      <c r="BN40">
        <f t="shared" si="37"/>
        <v>2184</v>
      </c>
      <c r="BO40">
        <f t="shared" si="37"/>
        <v>2184</v>
      </c>
      <c r="BP40">
        <f t="shared" si="37"/>
        <v>2208</v>
      </c>
      <c r="BQ40">
        <f t="shared" si="37"/>
        <v>2208</v>
      </c>
      <c r="BR40">
        <f t="shared" si="37"/>
        <v>2160</v>
      </c>
      <c r="BS40">
        <f t="shared" si="37"/>
        <v>2184</v>
      </c>
      <c r="BT40">
        <f t="shared" si="37"/>
        <v>2208</v>
      </c>
      <c r="BU40">
        <f t="shared" si="37"/>
        <v>2208</v>
      </c>
      <c r="BV40">
        <f t="shared" ref="BV40:DA40" si="38">BV$29</f>
        <v>2160</v>
      </c>
      <c r="BW40">
        <f t="shared" si="38"/>
        <v>2184</v>
      </c>
      <c r="BX40">
        <f t="shared" si="38"/>
        <v>2208</v>
      </c>
      <c r="BY40">
        <f t="shared" si="38"/>
        <v>2208</v>
      </c>
      <c r="BZ40">
        <f t="shared" si="38"/>
        <v>2160</v>
      </c>
      <c r="CA40">
        <f t="shared" si="38"/>
        <v>2184</v>
      </c>
      <c r="CB40">
        <f t="shared" si="38"/>
        <v>2208</v>
      </c>
      <c r="CC40">
        <f t="shared" si="38"/>
        <v>2208</v>
      </c>
      <c r="CD40">
        <f t="shared" si="38"/>
        <v>2184</v>
      </c>
      <c r="CE40">
        <f t="shared" si="38"/>
        <v>2184</v>
      </c>
      <c r="CF40">
        <f t="shared" si="38"/>
        <v>2208</v>
      </c>
      <c r="CG40">
        <f t="shared" si="38"/>
        <v>2208</v>
      </c>
      <c r="CH40">
        <f t="shared" si="38"/>
        <v>2160</v>
      </c>
      <c r="CI40">
        <f t="shared" si="38"/>
        <v>2184</v>
      </c>
      <c r="CJ40">
        <f t="shared" si="38"/>
        <v>2208</v>
      </c>
      <c r="CK40">
        <f t="shared" si="38"/>
        <v>2208</v>
      </c>
      <c r="CL40">
        <f t="shared" si="38"/>
        <v>2160</v>
      </c>
      <c r="CM40">
        <f t="shared" si="38"/>
        <v>2184</v>
      </c>
      <c r="CN40">
        <f t="shared" si="38"/>
        <v>2208</v>
      </c>
      <c r="CO40">
        <f t="shared" si="38"/>
        <v>2208</v>
      </c>
      <c r="CP40">
        <f t="shared" si="38"/>
        <v>2160</v>
      </c>
      <c r="CQ40">
        <f t="shared" si="38"/>
        <v>2184</v>
      </c>
      <c r="CR40">
        <f t="shared" si="38"/>
        <v>2208</v>
      </c>
      <c r="CS40">
        <f t="shared" si="38"/>
        <v>2208</v>
      </c>
      <c r="CT40">
        <f t="shared" si="38"/>
        <v>2184</v>
      </c>
      <c r="CU40">
        <f t="shared" si="38"/>
        <v>2184</v>
      </c>
      <c r="CV40">
        <f t="shared" si="38"/>
        <v>2208</v>
      </c>
      <c r="CW40">
        <f t="shared" si="38"/>
        <v>2208</v>
      </c>
      <c r="CX40">
        <f t="shared" si="38"/>
        <v>2160</v>
      </c>
      <c r="CY40">
        <f t="shared" si="38"/>
        <v>2184</v>
      </c>
      <c r="CZ40">
        <f t="shared" si="38"/>
        <v>2208</v>
      </c>
      <c r="DA40">
        <f t="shared" si="38"/>
        <v>2208</v>
      </c>
      <c r="DB40">
        <f t="shared" ref="DB40:EG40" si="39">DB$29</f>
        <v>2160</v>
      </c>
      <c r="DC40">
        <f t="shared" si="39"/>
        <v>2184</v>
      </c>
      <c r="DD40">
        <f t="shared" si="39"/>
        <v>2208</v>
      </c>
      <c r="DE40">
        <f t="shared" si="39"/>
        <v>2208</v>
      </c>
      <c r="DF40">
        <f t="shared" si="39"/>
        <v>2160</v>
      </c>
      <c r="DG40">
        <f t="shared" si="39"/>
        <v>2184</v>
      </c>
      <c r="DH40">
        <f t="shared" si="39"/>
        <v>2208</v>
      </c>
      <c r="DI40">
        <f t="shared" si="39"/>
        <v>2208</v>
      </c>
      <c r="DJ40">
        <f t="shared" si="39"/>
        <v>2184</v>
      </c>
      <c r="DK40">
        <f t="shared" si="39"/>
        <v>2184</v>
      </c>
      <c r="DL40">
        <f t="shared" si="39"/>
        <v>2208</v>
      </c>
      <c r="DM40">
        <f t="shared" si="39"/>
        <v>2208</v>
      </c>
      <c r="DN40">
        <f t="shared" si="39"/>
        <v>2160</v>
      </c>
      <c r="DO40">
        <f t="shared" si="39"/>
        <v>2184</v>
      </c>
      <c r="DP40">
        <f t="shared" si="39"/>
        <v>2208</v>
      </c>
      <c r="DQ40">
        <f t="shared" si="39"/>
        <v>2208</v>
      </c>
      <c r="DR40">
        <f t="shared" si="39"/>
        <v>2160</v>
      </c>
      <c r="DS40">
        <f t="shared" si="39"/>
        <v>2184</v>
      </c>
      <c r="DT40">
        <f t="shared" si="39"/>
        <v>2208</v>
      </c>
      <c r="DU40">
        <f t="shared" si="39"/>
        <v>2208</v>
      </c>
      <c r="DV40">
        <f t="shared" si="39"/>
        <v>2160</v>
      </c>
      <c r="DW40">
        <f t="shared" si="39"/>
        <v>2184</v>
      </c>
      <c r="DX40">
        <f t="shared" si="39"/>
        <v>2208</v>
      </c>
      <c r="DY40">
        <f t="shared" si="39"/>
        <v>2208</v>
      </c>
      <c r="DZ40">
        <f t="shared" si="39"/>
        <v>2184</v>
      </c>
      <c r="EA40">
        <f t="shared" si="39"/>
        <v>2184</v>
      </c>
      <c r="EB40">
        <f t="shared" si="39"/>
        <v>2208</v>
      </c>
      <c r="EC40">
        <f t="shared" si="39"/>
        <v>2208</v>
      </c>
      <c r="ED40">
        <f t="shared" si="39"/>
        <v>2160</v>
      </c>
      <c r="EE40">
        <f t="shared" si="39"/>
        <v>2184</v>
      </c>
      <c r="EF40">
        <f t="shared" si="39"/>
        <v>2208</v>
      </c>
      <c r="EG40">
        <f t="shared" si="39"/>
        <v>2208</v>
      </c>
      <c r="EH40">
        <f t="shared" ref="EH40:FM40" si="40">EH$29</f>
        <v>2160</v>
      </c>
      <c r="EI40">
        <f t="shared" si="40"/>
        <v>2184</v>
      </c>
      <c r="EJ40">
        <f t="shared" si="40"/>
        <v>2208</v>
      </c>
      <c r="EK40">
        <f t="shared" si="40"/>
        <v>2208</v>
      </c>
      <c r="EL40">
        <f t="shared" si="40"/>
        <v>2160</v>
      </c>
      <c r="EM40">
        <f t="shared" si="40"/>
        <v>2184</v>
      </c>
      <c r="EN40">
        <f t="shared" si="40"/>
        <v>2208</v>
      </c>
      <c r="EO40">
        <f t="shared" si="40"/>
        <v>2208</v>
      </c>
      <c r="EP40">
        <f t="shared" si="40"/>
        <v>2184</v>
      </c>
      <c r="EQ40">
        <f t="shared" si="40"/>
        <v>2184</v>
      </c>
      <c r="ER40">
        <f t="shared" si="40"/>
        <v>2208</v>
      </c>
      <c r="ES40">
        <f t="shared" si="40"/>
        <v>2208</v>
      </c>
      <c r="ET40">
        <f t="shared" si="40"/>
        <v>2160</v>
      </c>
      <c r="EU40">
        <f t="shared" si="40"/>
        <v>2184</v>
      </c>
      <c r="EV40">
        <f t="shared" si="40"/>
        <v>2208</v>
      </c>
      <c r="EW40">
        <f t="shared" si="40"/>
        <v>2208</v>
      </c>
      <c r="EX40">
        <f t="shared" si="40"/>
        <v>2160</v>
      </c>
      <c r="EY40">
        <f t="shared" si="40"/>
        <v>2184</v>
      </c>
      <c r="EZ40">
        <f t="shared" si="40"/>
        <v>2208</v>
      </c>
      <c r="FA40">
        <f t="shared" si="40"/>
        <v>2208</v>
      </c>
      <c r="FB40">
        <f t="shared" si="40"/>
        <v>2160</v>
      </c>
      <c r="FC40">
        <f t="shared" si="40"/>
        <v>2184</v>
      </c>
      <c r="FD40">
        <f t="shared" si="40"/>
        <v>2208</v>
      </c>
      <c r="FE40">
        <f t="shared" si="40"/>
        <v>2208</v>
      </c>
      <c r="FF40">
        <f t="shared" si="40"/>
        <v>2184</v>
      </c>
      <c r="FG40">
        <f t="shared" si="40"/>
        <v>2184</v>
      </c>
      <c r="FH40">
        <f t="shared" si="40"/>
        <v>2208</v>
      </c>
      <c r="FI40">
        <f t="shared" si="40"/>
        <v>2208</v>
      </c>
      <c r="FJ40">
        <f t="shared" si="40"/>
        <v>2160</v>
      </c>
      <c r="FK40">
        <f t="shared" si="40"/>
        <v>2184</v>
      </c>
      <c r="FL40">
        <f t="shared" si="40"/>
        <v>2208</v>
      </c>
      <c r="FM40">
        <f t="shared" si="40"/>
        <v>2208</v>
      </c>
      <c r="FN40">
        <f t="shared" ref="FN40:GJ40" si="41">FN$29</f>
        <v>2160</v>
      </c>
      <c r="FO40">
        <f t="shared" si="41"/>
        <v>2184</v>
      </c>
      <c r="FP40">
        <f t="shared" si="41"/>
        <v>2208</v>
      </c>
      <c r="FQ40">
        <f t="shared" si="41"/>
        <v>2208</v>
      </c>
      <c r="FR40">
        <f t="shared" si="41"/>
        <v>2160</v>
      </c>
      <c r="FS40">
        <f t="shared" si="41"/>
        <v>2184</v>
      </c>
      <c r="FT40">
        <f t="shared" si="41"/>
        <v>2208</v>
      </c>
      <c r="FU40">
        <f t="shared" si="41"/>
        <v>2208</v>
      </c>
      <c r="FV40">
        <f t="shared" si="41"/>
        <v>2184</v>
      </c>
      <c r="FW40">
        <f t="shared" si="41"/>
        <v>2184</v>
      </c>
      <c r="FX40">
        <f t="shared" si="41"/>
        <v>2208</v>
      </c>
      <c r="FY40">
        <f t="shared" si="41"/>
        <v>2208</v>
      </c>
      <c r="FZ40">
        <f t="shared" si="41"/>
        <v>2160</v>
      </c>
      <c r="GA40">
        <f t="shared" si="41"/>
        <v>2184</v>
      </c>
      <c r="GB40">
        <f t="shared" si="41"/>
        <v>2208</v>
      </c>
      <c r="GC40">
        <f t="shared" si="41"/>
        <v>2208</v>
      </c>
      <c r="GD40">
        <f t="shared" si="41"/>
        <v>2160</v>
      </c>
      <c r="GE40">
        <f t="shared" si="41"/>
        <v>2184</v>
      </c>
      <c r="GF40">
        <f t="shared" si="41"/>
        <v>2208</v>
      </c>
      <c r="GG40">
        <f t="shared" si="41"/>
        <v>2208</v>
      </c>
      <c r="GH40">
        <f t="shared" si="41"/>
        <v>2160</v>
      </c>
      <c r="GI40">
        <f t="shared" si="41"/>
        <v>2184</v>
      </c>
      <c r="GJ40">
        <f t="shared" si="41"/>
        <v>2208</v>
      </c>
    </row>
    <row r="41" spans="1:192" outlineLevel="1" x14ac:dyDescent="0.35">
      <c r="A41" s="69"/>
      <c r="B41"/>
      <c r="C41"/>
      <c r="D41"/>
      <c r="E41" t="s">
        <v>691</v>
      </c>
      <c r="F41"/>
      <c r="G41" t="s">
        <v>1041</v>
      </c>
      <c r="H41">
        <f>SUM(J41:GJ41)</f>
        <v>6359025.9699999969</v>
      </c>
      <c r="I41"/>
      <c r="J41">
        <f t="shared" ref="J41:AO41" si="42">$F37*$F38*J40*J39</f>
        <v>0</v>
      </c>
      <c r="K41">
        <f t="shared" si="42"/>
        <v>0</v>
      </c>
      <c r="L41">
        <f t="shared" si="42"/>
        <v>0</v>
      </c>
      <c r="M41">
        <f t="shared" si="42"/>
        <v>0</v>
      </c>
      <c r="N41">
        <f t="shared" si="42"/>
        <v>0</v>
      </c>
      <c r="O41">
        <f t="shared" si="42"/>
        <v>0</v>
      </c>
      <c r="P41">
        <f t="shared" si="42"/>
        <v>0</v>
      </c>
      <c r="Q41">
        <f t="shared" si="42"/>
        <v>0</v>
      </c>
      <c r="R41">
        <f t="shared" si="42"/>
        <v>0</v>
      </c>
      <c r="S41">
        <f t="shared" si="42"/>
        <v>0</v>
      </c>
      <c r="T41">
        <f t="shared" si="42"/>
        <v>0</v>
      </c>
      <c r="U41">
        <f t="shared" si="42"/>
        <v>0</v>
      </c>
      <c r="V41">
        <f t="shared" si="42"/>
        <v>0</v>
      </c>
      <c r="W41">
        <f t="shared" si="42"/>
        <v>0</v>
      </c>
      <c r="X41">
        <f t="shared" si="42"/>
        <v>0</v>
      </c>
      <c r="Y41">
        <f t="shared" si="42"/>
        <v>0</v>
      </c>
      <c r="Z41">
        <f t="shared" si="42"/>
        <v>0</v>
      </c>
      <c r="AA41">
        <f t="shared" si="42"/>
        <v>0</v>
      </c>
      <c r="AB41">
        <f t="shared" si="42"/>
        <v>0</v>
      </c>
      <c r="AC41">
        <f t="shared" si="42"/>
        <v>0</v>
      </c>
      <c r="AD41">
        <f t="shared" si="42"/>
        <v>0</v>
      </c>
      <c r="AE41">
        <f t="shared" si="42"/>
        <v>855.29</v>
      </c>
      <c r="AF41">
        <f t="shared" si="42"/>
        <v>1655.3999999999999</v>
      </c>
      <c r="AG41">
        <f t="shared" si="42"/>
        <v>2565.87</v>
      </c>
      <c r="AH41">
        <f t="shared" si="42"/>
        <v>3421.16</v>
      </c>
      <c r="AI41">
        <f t="shared" si="42"/>
        <v>4000.55</v>
      </c>
      <c r="AJ41">
        <f t="shared" si="42"/>
        <v>5131.74</v>
      </c>
      <c r="AK41">
        <f t="shared" si="42"/>
        <v>5793.9000000000005</v>
      </c>
      <c r="AL41">
        <f t="shared" si="42"/>
        <v>6842.32</v>
      </c>
      <c r="AM41">
        <f t="shared" si="42"/>
        <v>7449.2999999999993</v>
      </c>
      <c r="AN41">
        <f t="shared" si="42"/>
        <v>8552.9</v>
      </c>
      <c r="AO41">
        <f t="shared" si="42"/>
        <v>9408.1899999999987</v>
      </c>
      <c r="AP41">
        <f t="shared" ref="AP41:BU41" si="43">$F37*$F38*AP40*AP39</f>
        <v>9932.4</v>
      </c>
      <c r="AQ41">
        <f t="shared" si="43"/>
        <v>11118.769999999999</v>
      </c>
      <c r="AR41">
        <f t="shared" si="43"/>
        <v>11587.800000000001</v>
      </c>
      <c r="AS41">
        <f t="shared" si="43"/>
        <v>12829.349999999999</v>
      </c>
      <c r="AT41">
        <f t="shared" si="43"/>
        <v>13684.64</v>
      </c>
      <c r="AU41">
        <f t="shared" si="43"/>
        <v>13132.84</v>
      </c>
      <c r="AV41">
        <f t="shared" si="43"/>
        <v>15395.22</v>
      </c>
      <c r="AW41">
        <f t="shared" si="43"/>
        <v>15726.3</v>
      </c>
      <c r="AX41">
        <f t="shared" si="43"/>
        <v>17105.8</v>
      </c>
      <c r="AY41">
        <f t="shared" si="43"/>
        <v>17381.7</v>
      </c>
      <c r="AZ41">
        <f t="shared" si="43"/>
        <v>18816.379999999997</v>
      </c>
      <c r="BA41">
        <f t="shared" si="43"/>
        <v>19671.669999999998</v>
      </c>
      <c r="BB41">
        <f t="shared" si="43"/>
        <v>19864.8</v>
      </c>
      <c r="BC41">
        <f t="shared" si="43"/>
        <v>20526.96</v>
      </c>
      <c r="BD41">
        <f t="shared" si="43"/>
        <v>19864.8</v>
      </c>
      <c r="BE41">
        <f t="shared" si="43"/>
        <v>20526.96</v>
      </c>
      <c r="BF41">
        <f t="shared" si="43"/>
        <v>59594.400000000001</v>
      </c>
      <c r="BG41">
        <f t="shared" si="43"/>
        <v>60256.56</v>
      </c>
      <c r="BH41">
        <f t="shared" si="43"/>
        <v>60918.720000000001</v>
      </c>
      <c r="BI41">
        <f t="shared" si="43"/>
        <v>60918.720000000001</v>
      </c>
      <c r="BJ41">
        <f t="shared" si="43"/>
        <v>59594.400000000001</v>
      </c>
      <c r="BK41">
        <f t="shared" si="43"/>
        <v>60256.56</v>
      </c>
      <c r="BL41">
        <f t="shared" si="43"/>
        <v>60918.720000000001</v>
      </c>
      <c r="BM41">
        <f t="shared" si="43"/>
        <v>60918.720000000001</v>
      </c>
      <c r="BN41">
        <f t="shared" si="43"/>
        <v>60256.56</v>
      </c>
      <c r="BO41">
        <f t="shared" si="43"/>
        <v>60256.56</v>
      </c>
      <c r="BP41">
        <f t="shared" si="43"/>
        <v>60918.720000000001</v>
      </c>
      <c r="BQ41">
        <f t="shared" si="43"/>
        <v>60918.720000000001</v>
      </c>
      <c r="BR41">
        <f t="shared" si="43"/>
        <v>59594.400000000001</v>
      </c>
      <c r="BS41">
        <f t="shared" si="43"/>
        <v>60256.56</v>
      </c>
      <c r="BT41">
        <f t="shared" si="43"/>
        <v>60918.720000000001</v>
      </c>
      <c r="BU41">
        <f t="shared" si="43"/>
        <v>60918.720000000001</v>
      </c>
      <c r="BV41">
        <f t="shared" ref="BV41:DA41" si="44">$F37*$F38*BV40*BV39</f>
        <v>59594.400000000001</v>
      </c>
      <c r="BW41">
        <f t="shared" si="44"/>
        <v>60256.56</v>
      </c>
      <c r="BX41">
        <f t="shared" si="44"/>
        <v>60918.720000000001</v>
      </c>
      <c r="BY41">
        <f t="shared" si="44"/>
        <v>60918.720000000001</v>
      </c>
      <c r="BZ41">
        <f t="shared" si="44"/>
        <v>59594.400000000001</v>
      </c>
      <c r="CA41">
        <f t="shared" si="44"/>
        <v>60256.56</v>
      </c>
      <c r="CB41">
        <f t="shared" si="44"/>
        <v>60918.720000000001</v>
      </c>
      <c r="CC41">
        <f t="shared" si="44"/>
        <v>60918.720000000001</v>
      </c>
      <c r="CD41">
        <f t="shared" si="44"/>
        <v>60256.56</v>
      </c>
      <c r="CE41">
        <f t="shared" si="44"/>
        <v>60256.56</v>
      </c>
      <c r="CF41">
        <f t="shared" si="44"/>
        <v>60918.720000000001</v>
      </c>
      <c r="CG41">
        <f t="shared" si="44"/>
        <v>60918.720000000001</v>
      </c>
      <c r="CH41">
        <f t="shared" si="44"/>
        <v>59594.400000000001</v>
      </c>
      <c r="CI41">
        <f t="shared" si="44"/>
        <v>60256.56</v>
      </c>
      <c r="CJ41">
        <f t="shared" si="44"/>
        <v>60918.720000000001</v>
      </c>
      <c r="CK41">
        <f t="shared" si="44"/>
        <v>60918.720000000001</v>
      </c>
      <c r="CL41">
        <f t="shared" si="44"/>
        <v>59594.400000000001</v>
      </c>
      <c r="CM41">
        <f t="shared" si="44"/>
        <v>60256.56</v>
      </c>
      <c r="CN41">
        <f t="shared" si="44"/>
        <v>60918.720000000001</v>
      </c>
      <c r="CO41">
        <f t="shared" si="44"/>
        <v>60918.720000000001</v>
      </c>
      <c r="CP41">
        <f t="shared" si="44"/>
        <v>59594.400000000001</v>
      </c>
      <c r="CQ41">
        <f t="shared" si="44"/>
        <v>60256.56</v>
      </c>
      <c r="CR41">
        <f t="shared" si="44"/>
        <v>60918.720000000001</v>
      </c>
      <c r="CS41">
        <f t="shared" si="44"/>
        <v>60918.720000000001</v>
      </c>
      <c r="CT41">
        <f t="shared" si="44"/>
        <v>60256.56</v>
      </c>
      <c r="CU41">
        <f t="shared" si="44"/>
        <v>60256.56</v>
      </c>
      <c r="CV41">
        <f t="shared" si="44"/>
        <v>60918.720000000001</v>
      </c>
      <c r="CW41">
        <f t="shared" si="44"/>
        <v>60918.720000000001</v>
      </c>
      <c r="CX41">
        <f t="shared" si="44"/>
        <v>59594.400000000001</v>
      </c>
      <c r="CY41">
        <f t="shared" si="44"/>
        <v>60256.56</v>
      </c>
      <c r="CZ41">
        <f t="shared" si="44"/>
        <v>60918.720000000001</v>
      </c>
      <c r="DA41">
        <f t="shared" si="44"/>
        <v>60918.720000000001</v>
      </c>
      <c r="DB41">
        <f t="shared" ref="DB41:EG41" si="45">$F37*$F38*DB40*DB39</f>
        <v>59594.400000000001</v>
      </c>
      <c r="DC41">
        <f t="shared" si="45"/>
        <v>60256.56</v>
      </c>
      <c r="DD41">
        <f t="shared" si="45"/>
        <v>60918.720000000001</v>
      </c>
      <c r="DE41">
        <f t="shared" si="45"/>
        <v>60918.720000000001</v>
      </c>
      <c r="DF41">
        <f t="shared" si="45"/>
        <v>59594.400000000001</v>
      </c>
      <c r="DG41">
        <f t="shared" si="45"/>
        <v>60256.56</v>
      </c>
      <c r="DH41">
        <f t="shared" si="45"/>
        <v>60918.720000000001</v>
      </c>
      <c r="DI41">
        <f t="shared" si="45"/>
        <v>60918.720000000001</v>
      </c>
      <c r="DJ41">
        <f t="shared" si="45"/>
        <v>60256.56</v>
      </c>
      <c r="DK41">
        <f t="shared" si="45"/>
        <v>60256.56</v>
      </c>
      <c r="DL41">
        <f t="shared" si="45"/>
        <v>60918.720000000001</v>
      </c>
      <c r="DM41">
        <f t="shared" si="45"/>
        <v>60918.720000000001</v>
      </c>
      <c r="DN41">
        <f t="shared" si="45"/>
        <v>59594.400000000001</v>
      </c>
      <c r="DO41">
        <f t="shared" si="45"/>
        <v>60256.56</v>
      </c>
      <c r="DP41">
        <f t="shared" si="45"/>
        <v>60918.720000000001</v>
      </c>
      <c r="DQ41">
        <f t="shared" si="45"/>
        <v>60918.720000000001</v>
      </c>
      <c r="DR41">
        <f t="shared" si="45"/>
        <v>59594.400000000001</v>
      </c>
      <c r="DS41">
        <f t="shared" si="45"/>
        <v>60256.56</v>
      </c>
      <c r="DT41">
        <f t="shared" si="45"/>
        <v>60918.720000000001</v>
      </c>
      <c r="DU41">
        <f t="shared" si="45"/>
        <v>60918.720000000001</v>
      </c>
      <c r="DV41">
        <f t="shared" si="45"/>
        <v>59594.400000000001</v>
      </c>
      <c r="DW41">
        <f t="shared" si="45"/>
        <v>60256.56</v>
      </c>
      <c r="DX41">
        <f t="shared" si="45"/>
        <v>60918.720000000001</v>
      </c>
      <c r="DY41">
        <f t="shared" si="45"/>
        <v>60918.720000000001</v>
      </c>
      <c r="DZ41">
        <f t="shared" si="45"/>
        <v>60256.56</v>
      </c>
      <c r="EA41">
        <f t="shared" si="45"/>
        <v>60256.56</v>
      </c>
      <c r="EB41">
        <f t="shared" si="45"/>
        <v>60918.720000000001</v>
      </c>
      <c r="EC41">
        <f t="shared" si="45"/>
        <v>60918.720000000001</v>
      </c>
      <c r="ED41">
        <f t="shared" si="45"/>
        <v>59594.400000000001</v>
      </c>
      <c r="EE41">
        <f t="shared" si="45"/>
        <v>60256.56</v>
      </c>
      <c r="EF41">
        <f t="shared" si="45"/>
        <v>60918.720000000001</v>
      </c>
      <c r="EG41">
        <f t="shared" si="45"/>
        <v>60918.720000000001</v>
      </c>
      <c r="EH41">
        <f t="shared" ref="EH41:FM41" si="46">$F37*$F38*EH40*EH39</f>
        <v>59594.400000000001</v>
      </c>
      <c r="EI41">
        <f t="shared" si="46"/>
        <v>60256.56</v>
      </c>
      <c r="EJ41">
        <f t="shared" si="46"/>
        <v>60918.720000000001</v>
      </c>
      <c r="EK41">
        <f t="shared" si="46"/>
        <v>60918.720000000001</v>
      </c>
      <c r="EL41">
        <f t="shared" si="46"/>
        <v>59594.400000000001</v>
      </c>
      <c r="EM41">
        <f t="shared" si="46"/>
        <v>60256.56</v>
      </c>
      <c r="EN41">
        <f t="shared" si="46"/>
        <v>60918.720000000001</v>
      </c>
      <c r="EO41">
        <f t="shared" si="46"/>
        <v>60918.720000000001</v>
      </c>
      <c r="EP41">
        <f t="shared" si="46"/>
        <v>60256.56</v>
      </c>
      <c r="EQ41">
        <f t="shared" si="46"/>
        <v>60256.56</v>
      </c>
      <c r="ER41">
        <f t="shared" si="46"/>
        <v>60918.720000000001</v>
      </c>
      <c r="ES41">
        <f t="shared" si="46"/>
        <v>60918.720000000001</v>
      </c>
      <c r="ET41">
        <f t="shared" si="46"/>
        <v>59594.400000000001</v>
      </c>
      <c r="EU41">
        <f t="shared" si="46"/>
        <v>60256.56</v>
      </c>
      <c r="EV41">
        <f t="shared" si="46"/>
        <v>60918.720000000001</v>
      </c>
      <c r="EW41">
        <f t="shared" si="46"/>
        <v>60918.720000000001</v>
      </c>
      <c r="EX41">
        <f t="shared" si="46"/>
        <v>59594.400000000001</v>
      </c>
      <c r="EY41">
        <f t="shared" si="46"/>
        <v>60256.56</v>
      </c>
      <c r="EZ41">
        <f t="shared" si="46"/>
        <v>60918.720000000001</v>
      </c>
      <c r="FA41">
        <f t="shared" si="46"/>
        <v>60918.720000000001</v>
      </c>
      <c r="FB41">
        <f t="shared" si="46"/>
        <v>0</v>
      </c>
      <c r="FC41">
        <f t="shared" si="46"/>
        <v>0</v>
      </c>
      <c r="FD41">
        <f t="shared" si="46"/>
        <v>0</v>
      </c>
      <c r="FE41">
        <f t="shared" si="46"/>
        <v>0</v>
      </c>
      <c r="FF41">
        <f t="shared" si="46"/>
        <v>0</v>
      </c>
      <c r="FG41">
        <f t="shared" si="46"/>
        <v>0</v>
      </c>
      <c r="FH41">
        <f t="shared" si="46"/>
        <v>0</v>
      </c>
      <c r="FI41">
        <f t="shared" si="46"/>
        <v>0</v>
      </c>
      <c r="FJ41">
        <f t="shared" si="46"/>
        <v>0</v>
      </c>
      <c r="FK41">
        <f t="shared" si="46"/>
        <v>0</v>
      </c>
      <c r="FL41">
        <f t="shared" si="46"/>
        <v>0</v>
      </c>
      <c r="FM41">
        <f t="shared" si="46"/>
        <v>0</v>
      </c>
      <c r="FN41">
        <f t="shared" ref="FN41:GJ41" si="47">$F37*$F38*FN40*FN39</f>
        <v>0</v>
      </c>
      <c r="FO41">
        <f t="shared" si="47"/>
        <v>0</v>
      </c>
      <c r="FP41">
        <f t="shared" si="47"/>
        <v>0</v>
      </c>
      <c r="FQ41">
        <f t="shared" si="47"/>
        <v>0</v>
      </c>
      <c r="FR41">
        <f t="shared" si="47"/>
        <v>0</v>
      </c>
      <c r="FS41">
        <f t="shared" si="47"/>
        <v>0</v>
      </c>
      <c r="FT41">
        <f t="shared" si="47"/>
        <v>0</v>
      </c>
      <c r="FU41">
        <f t="shared" si="47"/>
        <v>0</v>
      </c>
      <c r="FV41">
        <f t="shared" si="47"/>
        <v>0</v>
      </c>
      <c r="FW41">
        <f t="shared" si="47"/>
        <v>0</v>
      </c>
      <c r="FX41">
        <f t="shared" si="47"/>
        <v>0</v>
      </c>
      <c r="FY41">
        <f t="shared" si="47"/>
        <v>0</v>
      </c>
      <c r="FZ41">
        <f t="shared" si="47"/>
        <v>0</v>
      </c>
      <c r="GA41">
        <f t="shared" si="47"/>
        <v>0</v>
      </c>
      <c r="GB41">
        <f t="shared" si="47"/>
        <v>0</v>
      </c>
      <c r="GC41">
        <f t="shared" si="47"/>
        <v>0</v>
      </c>
      <c r="GD41">
        <f t="shared" si="47"/>
        <v>0</v>
      </c>
      <c r="GE41">
        <f t="shared" si="47"/>
        <v>0</v>
      </c>
      <c r="GF41">
        <f t="shared" si="47"/>
        <v>0</v>
      </c>
      <c r="GG41">
        <f t="shared" si="47"/>
        <v>0</v>
      </c>
      <c r="GH41">
        <f t="shared" si="47"/>
        <v>0</v>
      </c>
      <c r="GI41">
        <f t="shared" si="47"/>
        <v>0</v>
      </c>
      <c r="GJ41">
        <f t="shared" si="47"/>
        <v>0</v>
      </c>
    </row>
    <row r="42" spans="1:192" outlineLevel="1" x14ac:dyDescent="0.35">
      <c r="A42" s="69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</row>
    <row r="43" spans="1:192" x14ac:dyDescent="0.35">
      <c r="A43" s="69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</row>
    <row r="44" spans="1:192" x14ac:dyDescent="0.35">
      <c r="A44" s="69" t="s">
        <v>694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</row>
    <row r="45" spans="1:192" outlineLevel="1" x14ac:dyDescent="0.35">
      <c r="A45" s="69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</row>
    <row r="46" spans="1:192" outlineLevel="1" x14ac:dyDescent="0.35">
      <c r="A46" s="69"/>
      <c r="B46" s="437" t="s">
        <v>695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</row>
    <row r="47" spans="1:192" s="556" customFormat="1" outlineLevel="2" x14ac:dyDescent="0.35">
      <c r="A47" s="555"/>
      <c r="E47" s="556" t="str">
        <f>InpC!$E$56</f>
        <v>Gate fee rate (real)</v>
      </c>
      <c r="F47" s="556">
        <f>InpC!$F$56</f>
        <v>70</v>
      </c>
      <c r="G47" s="556" t="str">
        <f>InpC!$G$56</f>
        <v>$/tonne</v>
      </c>
    </row>
    <row r="48" spans="1:192" s="455" customFormat="1" outlineLevel="2" x14ac:dyDescent="0.35">
      <c r="A48" s="462"/>
      <c r="E48" s="455" t="str">
        <f>InpC!$E$148</f>
        <v>Units in a thousand</v>
      </c>
      <c r="F48" s="455">
        <f>InpC!$F$148</f>
        <v>1000</v>
      </c>
      <c r="G48" s="455" t="str">
        <f>InpC!$G$148</f>
        <v>units</v>
      </c>
    </row>
    <row r="49" spans="1:192" s="456" customFormat="1" outlineLevel="2" x14ac:dyDescent="0.35">
      <c r="A49" s="461"/>
      <c r="E49" s="456" t="str">
        <f>Esc!$E$14</f>
        <v>CPI escalation factor</v>
      </c>
      <c r="G49" s="456" t="str">
        <f>Esc!$G$14</f>
        <v>factor</v>
      </c>
      <c r="H49" s="456">
        <f>Esc!$H$14</f>
        <v>277.83505167495679</v>
      </c>
      <c r="J49" s="456">
        <f>Esc!J$14</f>
        <v>1</v>
      </c>
      <c r="K49" s="456">
        <f>Esc!K$14</f>
        <v>1</v>
      </c>
      <c r="L49" s="456">
        <f>Esc!L$14</f>
        <v>1</v>
      </c>
      <c r="M49" s="456">
        <f>Esc!M$14</f>
        <v>1</v>
      </c>
      <c r="N49" s="456">
        <f>Esc!N$14</f>
        <v>1</v>
      </c>
      <c r="O49" s="456">
        <f>Esc!O$14</f>
        <v>1</v>
      </c>
      <c r="P49" s="456">
        <f>Esc!P$14</f>
        <v>1</v>
      </c>
      <c r="Q49" s="456">
        <f>Esc!Q$14</f>
        <v>1</v>
      </c>
      <c r="R49" s="456">
        <f>Esc!R$14</f>
        <v>1</v>
      </c>
      <c r="S49" s="456">
        <f>Esc!S$14</f>
        <v>1</v>
      </c>
      <c r="T49" s="456">
        <f>Esc!T$14</f>
        <v>1</v>
      </c>
      <c r="U49" s="456">
        <f>Esc!U$14</f>
        <v>1</v>
      </c>
      <c r="V49" s="456">
        <f>Esc!V$14</f>
        <v>1</v>
      </c>
      <c r="W49" s="456">
        <f>Esc!W$14</f>
        <v>1</v>
      </c>
      <c r="X49" s="456">
        <f>Esc!X$14</f>
        <v>1</v>
      </c>
      <c r="Y49" s="456">
        <f>Esc!Y$14</f>
        <v>1</v>
      </c>
      <c r="Z49" s="456">
        <f>Esc!Z$14</f>
        <v>1</v>
      </c>
      <c r="AA49" s="456">
        <f>Esc!AA$14</f>
        <v>1.0249999999999999</v>
      </c>
      <c r="AB49" s="456">
        <f>Esc!AB$14</f>
        <v>1.0249999999999999</v>
      </c>
      <c r="AC49" s="456">
        <f>Esc!AC$14</f>
        <v>1.0249999999999999</v>
      </c>
      <c r="AD49" s="456">
        <f>Esc!AD$14</f>
        <v>1.0249999999999999</v>
      </c>
      <c r="AE49" s="456">
        <f>Esc!AE$14</f>
        <v>1.0249999999999999</v>
      </c>
      <c r="AF49" s="456">
        <f>Esc!AF$14</f>
        <v>1.0249999999999999</v>
      </c>
      <c r="AG49" s="456">
        <f>Esc!AG$14</f>
        <v>1.0249999999999999</v>
      </c>
      <c r="AH49" s="456">
        <f>Esc!AH$14</f>
        <v>1.0249999999999999</v>
      </c>
      <c r="AI49" s="456">
        <f>Esc!AI$14</f>
        <v>1.0249999999999999</v>
      </c>
      <c r="AJ49" s="456">
        <f>Esc!AJ$14</f>
        <v>1.0249999999999999</v>
      </c>
      <c r="AK49" s="456">
        <f>Esc!AK$14</f>
        <v>1.0249999999999999</v>
      </c>
      <c r="AL49" s="456">
        <f>Esc!AL$14</f>
        <v>1.0249999999999999</v>
      </c>
      <c r="AM49" s="456">
        <f>Esc!AM$14</f>
        <v>1.0506249999999999</v>
      </c>
      <c r="AN49" s="456">
        <f>Esc!AN$14</f>
        <v>1.0506249999999999</v>
      </c>
      <c r="AO49" s="456">
        <f>Esc!AO$14</f>
        <v>1.0506249999999999</v>
      </c>
      <c r="AP49" s="456">
        <f>Esc!AP$14</f>
        <v>1.0506249999999999</v>
      </c>
      <c r="AQ49" s="456">
        <f>Esc!AQ$14</f>
        <v>1.0506249999999999</v>
      </c>
      <c r="AR49" s="456">
        <f>Esc!AR$14</f>
        <v>1.0506249999999999</v>
      </c>
      <c r="AS49" s="456">
        <f>Esc!AS$14</f>
        <v>1.0506249999999999</v>
      </c>
      <c r="AT49" s="456">
        <f>Esc!AT$14</f>
        <v>1.0506249999999999</v>
      </c>
      <c r="AU49" s="456">
        <f>Esc!AU$14</f>
        <v>1.0506249999999999</v>
      </c>
      <c r="AV49" s="456">
        <f>Esc!AV$14</f>
        <v>1.0506249999999999</v>
      </c>
      <c r="AW49" s="456">
        <f>Esc!AW$14</f>
        <v>1.0506249999999999</v>
      </c>
      <c r="AX49" s="456">
        <f>Esc!AX$14</f>
        <v>1.0506249999999999</v>
      </c>
      <c r="AY49" s="456">
        <f>Esc!AY$14</f>
        <v>1.0768906249999999</v>
      </c>
      <c r="AZ49" s="456">
        <f>Esc!AZ$14</f>
        <v>1.0768906249999999</v>
      </c>
      <c r="BA49" s="456">
        <f>Esc!BA$14</f>
        <v>1.0768906249999999</v>
      </c>
      <c r="BB49" s="456">
        <f>Esc!BB$14</f>
        <v>1.0768906249999999</v>
      </c>
      <c r="BC49" s="456">
        <f>Esc!BC$14</f>
        <v>1.0768906249999999</v>
      </c>
      <c r="BD49" s="456">
        <f>Esc!BD$14</f>
        <v>1.0768906249999999</v>
      </c>
      <c r="BE49" s="456">
        <f>Esc!BE$14</f>
        <v>1.0768906249999999</v>
      </c>
      <c r="BF49" s="456">
        <f>Esc!BF$14</f>
        <v>1.0768906249999999</v>
      </c>
      <c r="BG49" s="456">
        <f>Esc!BG$14</f>
        <v>1.1038128906249998</v>
      </c>
      <c r="BH49" s="456">
        <f>Esc!BH$14</f>
        <v>1.1038128906249998</v>
      </c>
      <c r="BI49" s="456">
        <f>Esc!BI$14</f>
        <v>1.1038128906249998</v>
      </c>
      <c r="BJ49" s="456">
        <f>Esc!BJ$14</f>
        <v>1.1038128906249998</v>
      </c>
      <c r="BK49" s="456">
        <f>Esc!BK$14</f>
        <v>1.1314082128906247</v>
      </c>
      <c r="BL49" s="456">
        <f>Esc!BL$14</f>
        <v>1.1314082128906247</v>
      </c>
      <c r="BM49" s="456">
        <f>Esc!BM$14</f>
        <v>1.1314082128906247</v>
      </c>
      <c r="BN49" s="456">
        <f>Esc!BN$14</f>
        <v>1.1314082128906247</v>
      </c>
      <c r="BO49" s="456">
        <f>Esc!BO$14</f>
        <v>1.1596934182128902</v>
      </c>
      <c r="BP49" s="456">
        <f>Esc!BP$14</f>
        <v>1.1596934182128902</v>
      </c>
      <c r="BQ49" s="456">
        <f>Esc!BQ$14</f>
        <v>1.1596934182128902</v>
      </c>
      <c r="BR49" s="456">
        <f>Esc!BR$14</f>
        <v>1.1596934182128902</v>
      </c>
      <c r="BS49" s="456">
        <f>Esc!BS$14</f>
        <v>1.1886857536682125</v>
      </c>
      <c r="BT49" s="456">
        <f>Esc!BT$14</f>
        <v>1.1886857536682125</v>
      </c>
      <c r="BU49" s="456">
        <f>Esc!BU$14</f>
        <v>1.1886857536682125</v>
      </c>
      <c r="BV49" s="456">
        <f>Esc!BV$14</f>
        <v>1.1886857536682125</v>
      </c>
      <c r="BW49" s="456">
        <f>Esc!BW$14</f>
        <v>1.2184028975099177</v>
      </c>
      <c r="BX49" s="456">
        <f>Esc!BX$14</f>
        <v>1.2184028975099177</v>
      </c>
      <c r="BY49" s="456">
        <f>Esc!BY$14</f>
        <v>1.2184028975099177</v>
      </c>
      <c r="BZ49" s="456">
        <f>Esc!BZ$14</f>
        <v>1.2184028975099177</v>
      </c>
      <c r="CA49" s="456">
        <f>Esc!CA$14</f>
        <v>1.2488629699476654</v>
      </c>
      <c r="CB49" s="456">
        <f>Esc!CB$14</f>
        <v>1.2488629699476654</v>
      </c>
      <c r="CC49" s="456">
        <f>Esc!CC$14</f>
        <v>1.2488629699476654</v>
      </c>
      <c r="CD49" s="456">
        <f>Esc!CD$14</f>
        <v>1.2488629699476654</v>
      </c>
      <c r="CE49" s="456">
        <f>Esc!CE$14</f>
        <v>1.2800845441963571</v>
      </c>
      <c r="CF49" s="456">
        <f>Esc!CF$14</f>
        <v>1.2800845441963571</v>
      </c>
      <c r="CG49" s="456">
        <f>Esc!CG$14</f>
        <v>1.2800845441963571</v>
      </c>
      <c r="CH49" s="456">
        <f>Esc!CH$14</f>
        <v>1.2800845441963571</v>
      </c>
      <c r="CI49" s="456">
        <f>Esc!CI$14</f>
        <v>1.312086657801266</v>
      </c>
      <c r="CJ49" s="456">
        <f>Esc!CJ$14</f>
        <v>1.312086657801266</v>
      </c>
      <c r="CK49" s="456">
        <f>Esc!CK$14</f>
        <v>1.312086657801266</v>
      </c>
      <c r="CL49" s="456">
        <f>Esc!CL$14</f>
        <v>1.312086657801266</v>
      </c>
      <c r="CM49" s="456">
        <f>Esc!CM$14</f>
        <v>1.3448888242462975</v>
      </c>
      <c r="CN49" s="456">
        <f>Esc!CN$14</f>
        <v>1.3448888242462975</v>
      </c>
      <c r="CO49" s="456">
        <f>Esc!CO$14</f>
        <v>1.3448888242462975</v>
      </c>
      <c r="CP49" s="456">
        <f>Esc!CP$14</f>
        <v>1.3448888242462975</v>
      </c>
      <c r="CQ49" s="456">
        <f>Esc!CQ$14</f>
        <v>1.3785110448524549</v>
      </c>
      <c r="CR49" s="456">
        <f>Esc!CR$14</f>
        <v>1.3785110448524549</v>
      </c>
      <c r="CS49" s="456">
        <f>Esc!CS$14</f>
        <v>1.3785110448524549</v>
      </c>
      <c r="CT49" s="456">
        <f>Esc!CT$14</f>
        <v>1.3785110448524549</v>
      </c>
      <c r="CU49" s="456">
        <f>Esc!CU$14</f>
        <v>1.4129738209737661</v>
      </c>
      <c r="CV49" s="456">
        <f>Esc!CV$14</f>
        <v>1.4129738209737661</v>
      </c>
      <c r="CW49" s="456">
        <f>Esc!CW$14</f>
        <v>1.4129738209737661</v>
      </c>
      <c r="CX49" s="456">
        <f>Esc!CX$14</f>
        <v>1.4129738209737661</v>
      </c>
      <c r="CY49" s="456">
        <f>Esc!CY$14</f>
        <v>1.4482981664981105</v>
      </c>
      <c r="CZ49" s="456">
        <f>Esc!CZ$14</f>
        <v>1.4482981664981105</v>
      </c>
      <c r="DA49" s="456">
        <f>Esc!DA$14</f>
        <v>1.4482981664981105</v>
      </c>
      <c r="DB49" s="456">
        <f>Esc!DB$14</f>
        <v>1.4482981664981105</v>
      </c>
      <c r="DC49" s="456">
        <f>Esc!DC$14</f>
        <v>1.4845056206605631</v>
      </c>
      <c r="DD49" s="456">
        <f>Esc!DD$14</f>
        <v>1.4845056206605631</v>
      </c>
      <c r="DE49" s="456">
        <f>Esc!DE$14</f>
        <v>1.4845056206605631</v>
      </c>
      <c r="DF49" s="456">
        <f>Esc!DF$14</f>
        <v>1.4845056206605631</v>
      </c>
      <c r="DG49" s="456">
        <f>Esc!DG$14</f>
        <v>1.521618261177077</v>
      </c>
      <c r="DH49" s="456">
        <f>Esc!DH$14</f>
        <v>1.521618261177077</v>
      </c>
      <c r="DI49" s="456">
        <f>Esc!DI$14</f>
        <v>1.521618261177077</v>
      </c>
      <c r="DJ49" s="456">
        <f>Esc!DJ$14</f>
        <v>1.521618261177077</v>
      </c>
      <c r="DK49" s="456">
        <f>Esc!DK$14</f>
        <v>1.559658717706504</v>
      </c>
      <c r="DL49" s="456">
        <f>Esc!DL$14</f>
        <v>1.559658717706504</v>
      </c>
      <c r="DM49" s="456">
        <f>Esc!DM$14</f>
        <v>1.559658717706504</v>
      </c>
      <c r="DN49" s="456">
        <f>Esc!DN$14</f>
        <v>1.559658717706504</v>
      </c>
      <c r="DO49" s="456">
        <f>Esc!DO$14</f>
        <v>1.5986501856491666</v>
      </c>
      <c r="DP49" s="456">
        <f>Esc!DP$14</f>
        <v>1.5986501856491666</v>
      </c>
      <c r="DQ49" s="456">
        <f>Esc!DQ$14</f>
        <v>1.5986501856491666</v>
      </c>
      <c r="DR49" s="456">
        <f>Esc!DR$14</f>
        <v>1.5986501856491666</v>
      </c>
      <c r="DS49" s="456">
        <f>Esc!DS$14</f>
        <v>1.6386164402903955</v>
      </c>
      <c r="DT49" s="456">
        <f>Esc!DT$14</f>
        <v>1.6386164402903955</v>
      </c>
      <c r="DU49" s="456">
        <f>Esc!DU$14</f>
        <v>1.6386164402903955</v>
      </c>
      <c r="DV49" s="456">
        <f>Esc!DV$14</f>
        <v>1.6386164402903955</v>
      </c>
      <c r="DW49" s="456">
        <f>Esc!DW$14</f>
        <v>1.6795818512976552</v>
      </c>
      <c r="DX49" s="456">
        <f>Esc!DX$14</f>
        <v>1.6795818512976552</v>
      </c>
      <c r="DY49" s="456">
        <f>Esc!DY$14</f>
        <v>1.6795818512976552</v>
      </c>
      <c r="DZ49" s="456">
        <f>Esc!DZ$14</f>
        <v>1.6795818512976552</v>
      </c>
      <c r="EA49" s="456">
        <f>Esc!EA$14</f>
        <v>1.7215713975800966</v>
      </c>
      <c r="EB49" s="456">
        <f>Esc!EB$14</f>
        <v>1.7215713975800966</v>
      </c>
      <c r="EC49" s="456">
        <f>Esc!EC$14</f>
        <v>1.7215713975800966</v>
      </c>
      <c r="ED49" s="456">
        <f>Esc!ED$14</f>
        <v>1.7215713975800966</v>
      </c>
      <c r="EE49" s="456">
        <f>Esc!EE$14</f>
        <v>1.7646106825195991</v>
      </c>
      <c r="EF49" s="456">
        <f>Esc!EF$14</f>
        <v>1.7646106825195991</v>
      </c>
      <c r="EG49" s="456">
        <f>Esc!EG$14</f>
        <v>1.7646106825195991</v>
      </c>
      <c r="EH49" s="456">
        <f>Esc!EH$14</f>
        <v>1.7646106825195991</v>
      </c>
      <c r="EI49" s="456">
        <f>Esc!EI$14</f>
        <v>1.8087259495825889</v>
      </c>
      <c r="EJ49" s="456">
        <f>Esc!EJ$14</f>
        <v>1.8087259495825889</v>
      </c>
      <c r="EK49" s="456">
        <f>Esc!EK$14</f>
        <v>1.8087259495825889</v>
      </c>
      <c r="EL49" s="456">
        <f>Esc!EL$14</f>
        <v>1.8087259495825889</v>
      </c>
      <c r="EM49" s="456">
        <f>Esc!EM$14</f>
        <v>1.8539440983221533</v>
      </c>
      <c r="EN49" s="456">
        <f>Esc!EN$14</f>
        <v>1.8539440983221533</v>
      </c>
      <c r="EO49" s="456">
        <f>Esc!EO$14</f>
        <v>1.8539440983221533</v>
      </c>
      <c r="EP49" s="456">
        <f>Esc!EP$14</f>
        <v>1.8539440983221533</v>
      </c>
      <c r="EQ49" s="456">
        <f>Esc!EQ$14</f>
        <v>1.9002927007802071</v>
      </c>
      <c r="ER49" s="456">
        <f>Esc!ER$14</f>
        <v>1.9002927007802071</v>
      </c>
      <c r="ES49" s="456">
        <f>Esc!ES$14</f>
        <v>1.9002927007802071</v>
      </c>
      <c r="ET49" s="456">
        <f>Esc!ET$14</f>
        <v>1.9002927007802071</v>
      </c>
      <c r="EU49" s="456">
        <f>Esc!EU$14</f>
        <v>1.9478000182997122</v>
      </c>
      <c r="EV49" s="456">
        <f>Esc!EV$14</f>
        <v>1.9478000182997122</v>
      </c>
      <c r="EW49" s="456">
        <f>Esc!EW$14</f>
        <v>1.9478000182997122</v>
      </c>
      <c r="EX49" s="456">
        <f>Esc!EX$14</f>
        <v>1.9478000182997122</v>
      </c>
      <c r="EY49" s="456">
        <f>Esc!EY$14</f>
        <v>1.9964950187572048</v>
      </c>
      <c r="EZ49" s="456">
        <f>Esc!EZ$14</f>
        <v>1.9964950187572048</v>
      </c>
      <c r="FA49" s="456">
        <f>Esc!FA$14</f>
        <v>1.9964950187572048</v>
      </c>
      <c r="FB49" s="456">
        <f>Esc!FB$14</f>
        <v>1.9964950187572048</v>
      </c>
      <c r="FC49" s="456">
        <f>Esc!FC$14</f>
        <v>2.0464073942261352</v>
      </c>
      <c r="FD49" s="456">
        <f>Esc!FD$14</f>
        <v>2.0464073942261352</v>
      </c>
      <c r="FE49" s="456">
        <f>Esc!FE$14</f>
        <v>2.0464073942261352</v>
      </c>
      <c r="FF49" s="456">
        <f>Esc!FF$14</f>
        <v>2.0464073942261352</v>
      </c>
      <c r="FG49" s="456">
        <f>Esc!FG$14</f>
        <v>2.097567579081788</v>
      </c>
      <c r="FH49" s="456">
        <f>Esc!FH$14</f>
        <v>2.097567579081788</v>
      </c>
      <c r="FI49" s="456">
        <f>Esc!FI$14</f>
        <v>2.097567579081788</v>
      </c>
      <c r="FJ49" s="456">
        <f>Esc!FJ$14</f>
        <v>2.097567579081788</v>
      </c>
      <c r="FK49" s="456">
        <f>Esc!FK$14</f>
        <v>2.1500067685588333</v>
      </c>
      <c r="FL49" s="456">
        <f>Esc!FL$14</f>
        <v>2.1500067685588333</v>
      </c>
      <c r="FM49" s="456">
        <f>Esc!FM$14</f>
        <v>2.1500067685588333</v>
      </c>
      <c r="FN49" s="456">
        <f>Esc!FN$14</f>
        <v>2.1500067685588333</v>
      </c>
      <c r="FO49" s="456">
        <f>Esc!FO$14</f>
        <v>2.2037569377728037</v>
      </c>
      <c r="FP49" s="456">
        <f>Esc!FP$14</f>
        <v>2.2037569377728037</v>
      </c>
      <c r="FQ49" s="456">
        <f>Esc!FQ$14</f>
        <v>2.2037569377728037</v>
      </c>
      <c r="FR49" s="456">
        <f>Esc!FR$14</f>
        <v>2.2037569377728037</v>
      </c>
      <c r="FS49" s="456">
        <f>Esc!FS$14</f>
        <v>2.2588508612171236</v>
      </c>
      <c r="FT49" s="456">
        <f>Esc!FT$14</f>
        <v>2.2588508612171236</v>
      </c>
      <c r="FU49" s="456">
        <f>Esc!FU$14</f>
        <v>2.2588508612171236</v>
      </c>
      <c r="FV49" s="456">
        <f>Esc!FV$14</f>
        <v>2.2588508612171236</v>
      </c>
      <c r="FW49" s="456">
        <f>Esc!FW$14</f>
        <v>2.3153221327475517</v>
      </c>
      <c r="FX49" s="456">
        <f>Esc!FX$14</f>
        <v>2.3153221327475517</v>
      </c>
      <c r="FY49" s="456">
        <f>Esc!FY$14</f>
        <v>2.3153221327475517</v>
      </c>
      <c r="FZ49" s="456">
        <f>Esc!FZ$14</f>
        <v>2.3153221327475517</v>
      </c>
      <c r="GA49" s="456">
        <f>Esc!GA$14</f>
        <v>2.3732051860662402</v>
      </c>
      <c r="GB49" s="456">
        <f>Esc!GB$14</f>
        <v>2.3732051860662402</v>
      </c>
      <c r="GC49" s="456">
        <f>Esc!GC$14</f>
        <v>2.3732051860662402</v>
      </c>
      <c r="GD49" s="456">
        <f>Esc!GD$14</f>
        <v>2.3732051860662402</v>
      </c>
      <c r="GE49" s="456">
        <f>Esc!GE$14</f>
        <v>2.4325353157178964</v>
      </c>
      <c r="GF49" s="456">
        <f>Esc!GF$14</f>
        <v>2.4325353157178964</v>
      </c>
      <c r="GG49" s="456">
        <f>Esc!GG$14</f>
        <v>2.4325353157178964</v>
      </c>
      <c r="GH49" s="456">
        <f>Esc!GH$14</f>
        <v>2.4325353157178964</v>
      </c>
      <c r="GI49" s="456">
        <f>Esc!GI$14</f>
        <v>2.4933486986108435</v>
      </c>
      <c r="GJ49" s="456">
        <f>Esc!GJ$14</f>
        <v>2.4933486986108435</v>
      </c>
    </row>
    <row r="50" spans="1:192" outlineLevel="2" x14ac:dyDescent="0.35">
      <c r="A50" s="69"/>
      <c r="B50"/>
      <c r="C50"/>
      <c r="D50"/>
      <c r="E50" t="str">
        <f>$E$41</f>
        <v>Waste throughput</v>
      </c>
      <c r="F50"/>
      <c r="G50" t="str">
        <f>$G$41</f>
        <v>tonnes</v>
      </c>
      <c r="H50">
        <f>$H$41</f>
        <v>6359025.9699999969</v>
      </c>
      <c r="I50"/>
      <c r="J50">
        <f t="shared" ref="J50:AO50" si="48">J$41</f>
        <v>0</v>
      </c>
      <c r="K50">
        <f t="shared" si="48"/>
        <v>0</v>
      </c>
      <c r="L50">
        <f t="shared" si="48"/>
        <v>0</v>
      </c>
      <c r="M50">
        <f t="shared" si="48"/>
        <v>0</v>
      </c>
      <c r="N50">
        <f t="shared" si="48"/>
        <v>0</v>
      </c>
      <c r="O50">
        <f t="shared" si="48"/>
        <v>0</v>
      </c>
      <c r="P50">
        <f t="shared" si="48"/>
        <v>0</v>
      </c>
      <c r="Q50">
        <f t="shared" si="48"/>
        <v>0</v>
      </c>
      <c r="R50">
        <f t="shared" si="48"/>
        <v>0</v>
      </c>
      <c r="S50">
        <f t="shared" si="48"/>
        <v>0</v>
      </c>
      <c r="T50">
        <f t="shared" si="48"/>
        <v>0</v>
      </c>
      <c r="U50">
        <f t="shared" si="48"/>
        <v>0</v>
      </c>
      <c r="V50">
        <f t="shared" si="48"/>
        <v>0</v>
      </c>
      <c r="W50">
        <f t="shared" si="48"/>
        <v>0</v>
      </c>
      <c r="X50">
        <f t="shared" si="48"/>
        <v>0</v>
      </c>
      <c r="Y50">
        <f t="shared" si="48"/>
        <v>0</v>
      </c>
      <c r="Z50">
        <f t="shared" si="48"/>
        <v>0</v>
      </c>
      <c r="AA50">
        <f t="shared" si="48"/>
        <v>0</v>
      </c>
      <c r="AB50">
        <f t="shared" si="48"/>
        <v>0</v>
      </c>
      <c r="AC50">
        <f t="shared" si="48"/>
        <v>0</v>
      </c>
      <c r="AD50">
        <f t="shared" si="48"/>
        <v>0</v>
      </c>
      <c r="AE50">
        <f t="shared" si="48"/>
        <v>855.29</v>
      </c>
      <c r="AF50">
        <f t="shared" si="48"/>
        <v>1655.3999999999999</v>
      </c>
      <c r="AG50">
        <f t="shared" si="48"/>
        <v>2565.87</v>
      </c>
      <c r="AH50">
        <f t="shared" si="48"/>
        <v>3421.16</v>
      </c>
      <c r="AI50">
        <f t="shared" si="48"/>
        <v>4000.55</v>
      </c>
      <c r="AJ50">
        <f t="shared" si="48"/>
        <v>5131.74</v>
      </c>
      <c r="AK50">
        <f t="shared" si="48"/>
        <v>5793.9000000000005</v>
      </c>
      <c r="AL50">
        <f t="shared" si="48"/>
        <v>6842.32</v>
      </c>
      <c r="AM50">
        <f t="shared" si="48"/>
        <v>7449.2999999999993</v>
      </c>
      <c r="AN50">
        <f t="shared" si="48"/>
        <v>8552.9</v>
      </c>
      <c r="AO50">
        <f t="shared" si="48"/>
        <v>9408.1899999999987</v>
      </c>
      <c r="AP50">
        <f t="shared" ref="AP50:BU50" si="49">AP$41</f>
        <v>9932.4</v>
      </c>
      <c r="AQ50">
        <f t="shared" si="49"/>
        <v>11118.769999999999</v>
      </c>
      <c r="AR50">
        <f t="shared" si="49"/>
        <v>11587.800000000001</v>
      </c>
      <c r="AS50">
        <f t="shared" si="49"/>
        <v>12829.349999999999</v>
      </c>
      <c r="AT50">
        <f t="shared" si="49"/>
        <v>13684.64</v>
      </c>
      <c r="AU50">
        <f t="shared" si="49"/>
        <v>13132.84</v>
      </c>
      <c r="AV50">
        <f t="shared" si="49"/>
        <v>15395.22</v>
      </c>
      <c r="AW50">
        <f t="shared" si="49"/>
        <v>15726.3</v>
      </c>
      <c r="AX50">
        <f t="shared" si="49"/>
        <v>17105.8</v>
      </c>
      <c r="AY50">
        <f t="shared" si="49"/>
        <v>17381.7</v>
      </c>
      <c r="AZ50">
        <f t="shared" si="49"/>
        <v>18816.379999999997</v>
      </c>
      <c r="BA50">
        <f t="shared" si="49"/>
        <v>19671.669999999998</v>
      </c>
      <c r="BB50">
        <f t="shared" si="49"/>
        <v>19864.8</v>
      </c>
      <c r="BC50">
        <f t="shared" si="49"/>
        <v>20526.96</v>
      </c>
      <c r="BD50">
        <f t="shared" si="49"/>
        <v>19864.8</v>
      </c>
      <c r="BE50">
        <f t="shared" si="49"/>
        <v>20526.96</v>
      </c>
      <c r="BF50">
        <f t="shared" si="49"/>
        <v>59594.400000000001</v>
      </c>
      <c r="BG50">
        <f t="shared" si="49"/>
        <v>60256.56</v>
      </c>
      <c r="BH50">
        <f t="shared" si="49"/>
        <v>60918.720000000001</v>
      </c>
      <c r="BI50">
        <f t="shared" si="49"/>
        <v>60918.720000000001</v>
      </c>
      <c r="BJ50">
        <f t="shared" si="49"/>
        <v>59594.400000000001</v>
      </c>
      <c r="BK50">
        <f t="shared" si="49"/>
        <v>60256.56</v>
      </c>
      <c r="BL50">
        <f t="shared" si="49"/>
        <v>60918.720000000001</v>
      </c>
      <c r="BM50">
        <f t="shared" si="49"/>
        <v>60918.720000000001</v>
      </c>
      <c r="BN50">
        <f t="shared" si="49"/>
        <v>60256.56</v>
      </c>
      <c r="BO50">
        <f t="shared" si="49"/>
        <v>60256.56</v>
      </c>
      <c r="BP50">
        <f t="shared" si="49"/>
        <v>60918.720000000001</v>
      </c>
      <c r="BQ50">
        <f t="shared" si="49"/>
        <v>60918.720000000001</v>
      </c>
      <c r="BR50">
        <f t="shared" si="49"/>
        <v>59594.400000000001</v>
      </c>
      <c r="BS50">
        <f t="shared" si="49"/>
        <v>60256.56</v>
      </c>
      <c r="BT50">
        <f t="shared" si="49"/>
        <v>60918.720000000001</v>
      </c>
      <c r="BU50">
        <f t="shared" si="49"/>
        <v>60918.720000000001</v>
      </c>
      <c r="BV50">
        <f t="shared" ref="BV50:DA50" si="50">BV$41</f>
        <v>59594.400000000001</v>
      </c>
      <c r="BW50">
        <f t="shared" si="50"/>
        <v>60256.56</v>
      </c>
      <c r="BX50">
        <f t="shared" si="50"/>
        <v>60918.720000000001</v>
      </c>
      <c r="BY50">
        <f t="shared" si="50"/>
        <v>60918.720000000001</v>
      </c>
      <c r="BZ50">
        <f t="shared" si="50"/>
        <v>59594.400000000001</v>
      </c>
      <c r="CA50">
        <f t="shared" si="50"/>
        <v>60256.56</v>
      </c>
      <c r="CB50">
        <f t="shared" si="50"/>
        <v>60918.720000000001</v>
      </c>
      <c r="CC50">
        <f t="shared" si="50"/>
        <v>60918.720000000001</v>
      </c>
      <c r="CD50">
        <f t="shared" si="50"/>
        <v>60256.56</v>
      </c>
      <c r="CE50">
        <f t="shared" si="50"/>
        <v>60256.56</v>
      </c>
      <c r="CF50">
        <f t="shared" si="50"/>
        <v>60918.720000000001</v>
      </c>
      <c r="CG50">
        <f t="shared" si="50"/>
        <v>60918.720000000001</v>
      </c>
      <c r="CH50">
        <f t="shared" si="50"/>
        <v>59594.400000000001</v>
      </c>
      <c r="CI50">
        <f t="shared" si="50"/>
        <v>60256.56</v>
      </c>
      <c r="CJ50">
        <f t="shared" si="50"/>
        <v>60918.720000000001</v>
      </c>
      <c r="CK50">
        <f t="shared" si="50"/>
        <v>60918.720000000001</v>
      </c>
      <c r="CL50">
        <f t="shared" si="50"/>
        <v>59594.400000000001</v>
      </c>
      <c r="CM50">
        <f t="shared" si="50"/>
        <v>60256.56</v>
      </c>
      <c r="CN50">
        <f t="shared" si="50"/>
        <v>60918.720000000001</v>
      </c>
      <c r="CO50">
        <f t="shared" si="50"/>
        <v>60918.720000000001</v>
      </c>
      <c r="CP50">
        <f t="shared" si="50"/>
        <v>59594.400000000001</v>
      </c>
      <c r="CQ50">
        <f t="shared" si="50"/>
        <v>60256.56</v>
      </c>
      <c r="CR50">
        <f t="shared" si="50"/>
        <v>60918.720000000001</v>
      </c>
      <c r="CS50">
        <f t="shared" si="50"/>
        <v>60918.720000000001</v>
      </c>
      <c r="CT50">
        <f t="shared" si="50"/>
        <v>60256.56</v>
      </c>
      <c r="CU50">
        <f t="shared" si="50"/>
        <v>60256.56</v>
      </c>
      <c r="CV50">
        <f t="shared" si="50"/>
        <v>60918.720000000001</v>
      </c>
      <c r="CW50">
        <f t="shared" si="50"/>
        <v>60918.720000000001</v>
      </c>
      <c r="CX50">
        <f t="shared" si="50"/>
        <v>59594.400000000001</v>
      </c>
      <c r="CY50">
        <f t="shared" si="50"/>
        <v>60256.56</v>
      </c>
      <c r="CZ50">
        <f t="shared" si="50"/>
        <v>60918.720000000001</v>
      </c>
      <c r="DA50">
        <f t="shared" si="50"/>
        <v>60918.720000000001</v>
      </c>
      <c r="DB50">
        <f t="shared" ref="DB50:EG50" si="51">DB$41</f>
        <v>59594.400000000001</v>
      </c>
      <c r="DC50">
        <f t="shared" si="51"/>
        <v>60256.56</v>
      </c>
      <c r="DD50">
        <f t="shared" si="51"/>
        <v>60918.720000000001</v>
      </c>
      <c r="DE50">
        <f t="shared" si="51"/>
        <v>60918.720000000001</v>
      </c>
      <c r="DF50">
        <f t="shared" si="51"/>
        <v>59594.400000000001</v>
      </c>
      <c r="DG50">
        <f t="shared" si="51"/>
        <v>60256.56</v>
      </c>
      <c r="DH50">
        <f t="shared" si="51"/>
        <v>60918.720000000001</v>
      </c>
      <c r="DI50">
        <f t="shared" si="51"/>
        <v>60918.720000000001</v>
      </c>
      <c r="DJ50">
        <f t="shared" si="51"/>
        <v>60256.56</v>
      </c>
      <c r="DK50">
        <f t="shared" si="51"/>
        <v>60256.56</v>
      </c>
      <c r="DL50">
        <f t="shared" si="51"/>
        <v>60918.720000000001</v>
      </c>
      <c r="DM50">
        <f t="shared" si="51"/>
        <v>60918.720000000001</v>
      </c>
      <c r="DN50">
        <f t="shared" si="51"/>
        <v>59594.400000000001</v>
      </c>
      <c r="DO50">
        <f t="shared" si="51"/>
        <v>60256.56</v>
      </c>
      <c r="DP50">
        <f t="shared" si="51"/>
        <v>60918.720000000001</v>
      </c>
      <c r="DQ50">
        <f t="shared" si="51"/>
        <v>60918.720000000001</v>
      </c>
      <c r="DR50">
        <f t="shared" si="51"/>
        <v>59594.400000000001</v>
      </c>
      <c r="DS50">
        <f t="shared" si="51"/>
        <v>60256.56</v>
      </c>
      <c r="DT50">
        <f t="shared" si="51"/>
        <v>60918.720000000001</v>
      </c>
      <c r="DU50">
        <f t="shared" si="51"/>
        <v>60918.720000000001</v>
      </c>
      <c r="DV50">
        <f t="shared" si="51"/>
        <v>59594.400000000001</v>
      </c>
      <c r="DW50">
        <f t="shared" si="51"/>
        <v>60256.56</v>
      </c>
      <c r="DX50">
        <f t="shared" si="51"/>
        <v>60918.720000000001</v>
      </c>
      <c r="DY50">
        <f t="shared" si="51"/>
        <v>60918.720000000001</v>
      </c>
      <c r="DZ50">
        <f t="shared" si="51"/>
        <v>60256.56</v>
      </c>
      <c r="EA50">
        <f t="shared" si="51"/>
        <v>60256.56</v>
      </c>
      <c r="EB50">
        <f t="shared" si="51"/>
        <v>60918.720000000001</v>
      </c>
      <c r="EC50">
        <f t="shared" si="51"/>
        <v>60918.720000000001</v>
      </c>
      <c r="ED50">
        <f t="shared" si="51"/>
        <v>59594.400000000001</v>
      </c>
      <c r="EE50">
        <f t="shared" si="51"/>
        <v>60256.56</v>
      </c>
      <c r="EF50">
        <f t="shared" si="51"/>
        <v>60918.720000000001</v>
      </c>
      <c r="EG50">
        <f t="shared" si="51"/>
        <v>60918.720000000001</v>
      </c>
      <c r="EH50">
        <f t="shared" ref="EH50:FM50" si="52">EH$41</f>
        <v>59594.400000000001</v>
      </c>
      <c r="EI50">
        <f t="shared" si="52"/>
        <v>60256.56</v>
      </c>
      <c r="EJ50">
        <f t="shared" si="52"/>
        <v>60918.720000000001</v>
      </c>
      <c r="EK50">
        <f t="shared" si="52"/>
        <v>60918.720000000001</v>
      </c>
      <c r="EL50">
        <f t="shared" si="52"/>
        <v>59594.400000000001</v>
      </c>
      <c r="EM50">
        <f t="shared" si="52"/>
        <v>60256.56</v>
      </c>
      <c r="EN50">
        <f t="shared" si="52"/>
        <v>60918.720000000001</v>
      </c>
      <c r="EO50">
        <f t="shared" si="52"/>
        <v>60918.720000000001</v>
      </c>
      <c r="EP50">
        <f t="shared" si="52"/>
        <v>60256.56</v>
      </c>
      <c r="EQ50">
        <f t="shared" si="52"/>
        <v>60256.56</v>
      </c>
      <c r="ER50">
        <f t="shared" si="52"/>
        <v>60918.720000000001</v>
      </c>
      <c r="ES50">
        <f t="shared" si="52"/>
        <v>60918.720000000001</v>
      </c>
      <c r="ET50">
        <f t="shared" si="52"/>
        <v>59594.400000000001</v>
      </c>
      <c r="EU50">
        <f t="shared" si="52"/>
        <v>60256.56</v>
      </c>
      <c r="EV50">
        <f t="shared" si="52"/>
        <v>60918.720000000001</v>
      </c>
      <c r="EW50">
        <f t="shared" si="52"/>
        <v>60918.720000000001</v>
      </c>
      <c r="EX50">
        <f t="shared" si="52"/>
        <v>59594.400000000001</v>
      </c>
      <c r="EY50">
        <f t="shared" si="52"/>
        <v>60256.56</v>
      </c>
      <c r="EZ50">
        <f t="shared" si="52"/>
        <v>60918.720000000001</v>
      </c>
      <c r="FA50">
        <f t="shared" si="52"/>
        <v>60918.720000000001</v>
      </c>
      <c r="FB50">
        <f t="shared" si="52"/>
        <v>0</v>
      </c>
      <c r="FC50">
        <f t="shared" si="52"/>
        <v>0</v>
      </c>
      <c r="FD50">
        <f t="shared" si="52"/>
        <v>0</v>
      </c>
      <c r="FE50">
        <f t="shared" si="52"/>
        <v>0</v>
      </c>
      <c r="FF50">
        <f t="shared" si="52"/>
        <v>0</v>
      </c>
      <c r="FG50">
        <f t="shared" si="52"/>
        <v>0</v>
      </c>
      <c r="FH50">
        <f t="shared" si="52"/>
        <v>0</v>
      </c>
      <c r="FI50">
        <f t="shared" si="52"/>
        <v>0</v>
      </c>
      <c r="FJ50">
        <f t="shared" si="52"/>
        <v>0</v>
      </c>
      <c r="FK50">
        <f t="shared" si="52"/>
        <v>0</v>
      </c>
      <c r="FL50">
        <f t="shared" si="52"/>
        <v>0</v>
      </c>
      <c r="FM50">
        <f t="shared" si="52"/>
        <v>0</v>
      </c>
      <c r="FN50">
        <f t="shared" ref="FN50:GJ50" si="53">FN$41</f>
        <v>0</v>
      </c>
      <c r="FO50">
        <f t="shared" si="53"/>
        <v>0</v>
      </c>
      <c r="FP50">
        <f t="shared" si="53"/>
        <v>0</v>
      </c>
      <c r="FQ50">
        <f t="shared" si="53"/>
        <v>0</v>
      </c>
      <c r="FR50">
        <f t="shared" si="53"/>
        <v>0</v>
      </c>
      <c r="FS50">
        <f t="shared" si="53"/>
        <v>0</v>
      </c>
      <c r="FT50">
        <f t="shared" si="53"/>
        <v>0</v>
      </c>
      <c r="FU50">
        <f t="shared" si="53"/>
        <v>0</v>
      </c>
      <c r="FV50">
        <f t="shared" si="53"/>
        <v>0</v>
      </c>
      <c r="FW50">
        <f t="shared" si="53"/>
        <v>0</v>
      </c>
      <c r="FX50">
        <f t="shared" si="53"/>
        <v>0</v>
      </c>
      <c r="FY50">
        <f t="shared" si="53"/>
        <v>0</v>
      </c>
      <c r="FZ50">
        <f t="shared" si="53"/>
        <v>0</v>
      </c>
      <c r="GA50">
        <f t="shared" si="53"/>
        <v>0</v>
      </c>
      <c r="GB50">
        <f t="shared" si="53"/>
        <v>0</v>
      </c>
      <c r="GC50">
        <f t="shared" si="53"/>
        <v>0</v>
      </c>
      <c r="GD50">
        <f t="shared" si="53"/>
        <v>0</v>
      </c>
      <c r="GE50">
        <f t="shared" si="53"/>
        <v>0</v>
      </c>
      <c r="GF50">
        <f t="shared" si="53"/>
        <v>0</v>
      </c>
      <c r="GG50">
        <f t="shared" si="53"/>
        <v>0</v>
      </c>
      <c r="GH50">
        <f t="shared" si="53"/>
        <v>0</v>
      </c>
      <c r="GI50">
        <f t="shared" si="53"/>
        <v>0</v>
      </c>
      <c r="GJ50">
        <f t="shared" si="53"/>
        <v>0</v>
      </c>
    </row>
    <row r="51" spans="1:192" outlineLevel="2" x14ac:dyDescent="0.35">
      <c r="A51" s="69"/>
      <c r="B51"/>
      <c r="C51"/>
      <c r="D51"/>
      <c r="E51" t="s">
        <v>695</v>
      </c>
      <c r="F51"/>
      <c r="G51" t="s">
        <v>101</v>
      </c>
      <c r="H51">
        <f>SUM(J51:GJ51)</f>
        <v>657656.55572369567</v>
      </c>
      <c r="I51"/>
      <c r="J51">
        <f t="shared" ref="J51:AO51" si="54">J50*$F47*J49/$F48</f>
        <v>0</v>
      </c>
      <c r="K51">
        <f t="shared" si="54"/>
        <v>0</v>
      </c>
      <c r="L51">
        <f t="shared" si="54"/>
        <v>0</v>
      </c>
      <c r="M51">
        <f t="shared" si="54"/>
        <v>0</v>
      </c>
      <c r="N51">
        <f t="shared" si="54"/>
        <v>0</v>
      </c>
      <c r="O51">
        <f t="shared" si="54"/>
        <v>0</v>
      </c>
      <c r="P51">
        <f t="shared" si="54"/>
        <v>0</v>
      </c>
      <c r="Q51">
        <f t="shared" si="54"/>
        <v>0</v>
      </c>
      <c r="R51">
        <f t="shared" si="54"/>
        <v>0</v>
      </c>
      <c r="S51">
        <f t="shared" si="54"/>
        <v>0</v>
      </c>
      <c r="T51">
        <f t="shared" si="54"/>
        <v>0</v>
      </c>
      <c r="U51">
        <f t="shared" si="54"/>
        <v>0</v>
      </c>
      <c r="V51">
        <f t="shared" si="54"/>
        <v>0</v>
      </c>
      <c r="W51">
        <f t="shared" si="54"/>
        <v>0</v>
      </c>
      <c r="X51">
        <f t="shared" si="54"/>
        <v>0</v>
      </c>
      <c r="Y51">
        <f t="shared" si="54"/>
        <v>0</v>
      </c>
      <c r="Z51">
        <f t="shared" si="54"/>
        <v>0</v>
      </c>
      <c r="AA51">
        <f t="shared" si="54"/>
        <v>0</v>
      </c>
      <c r="AB51">
        <f t="shared" si="54"/>
        <v>0</v>
      </c>
      <c r="AC51">
        <f t="shared" si="54"/>
        <v>0</v>
      </c>
      <c r="AD51">
        <f t="shared" si="54"/>
        <v>0</v>
      </c>
      <c r="AE51">
        <f t="shared" si="54"/>
        <v>61.367057499999987</v>
      </c>
      <c r="AF51">
        <f t="shared" si="54"/>
        <v>118.77494999999996</v>
      </c>
      <c r="AG51">
        <f t="shared" si="54"/>
        <v>184.10117249999999</v>
      </c>
      <c r="AH51">
        <f t="shared" si="54"/>
        <v>245.46822999999995</v>
      </c>
      <c r="AI51">
        <f t="shared" si="54"/>
        <v>287.03946249999996</v>
      </c>
      <c r="AJ51">
        <f t="shared" si="54"/>
        <v>368.20234499999998</v>
      </c>
      <c r="AK51">
        <f t="shared" si="54"/>
        <v>415.71232500000002</v>
      </c>
      <c r="AL51">
        <f t="shared" si="54"/>
        <v>490.9364599999999</v>
      </c>
      <c r="AM51">
        <f t="shared" si="54"/>
        <v>547.84945687499987</v>
      </c>
      <c r="AN51">
        <f t="shared" si="54"/>
        <v>629.01233937500001</v>
      </c>
      <c r="AO51">
        <f t="shared" si="54"/>
        <v>691.91357331249992</v>
      </c>
      <c r="AP51">
        <f t="shared" ref="AP51:BU51" si="55">AP50*$F47*AP49/$F48</f>
        <v>730.46594249999987</v>
      </c>
      <c r="AQ51">
        <f t="shared" si="55"/>
        <v>817.71604118749985</v>
      </c>
      <c r="AR51">
        <f t="shared" si="55"/>
        <v>852.21026625000013</v>
      </c>
      <c r="AS51">
        <f t="shared" si="55"/>
        <v>943.5185090624999</v>
      </c>
      <c r="AT51">
        <f t="shared" si="55"/>
        <v>1006.4197429999999</v>
      </c>
      <c r="AU51">
        <f t="shared" si="55"/>
        <v>965.83830175000003</v>
      </c>
      <c r="AV51">
        <f t="shared" si="55"/>
        <v>1132.222210875</v>
      </c>
      <c r="AW51">
        <f t="shared" si="55"/>
        <v>1156.5710756249998</v>
      </c>
      <c r="AX51">
        <f t="shared" si="55"/>
        <v>1258.02467875</v>
      </c>
      <c r="AY51">
        <f t="shared" si="55"/>
        <v>1310.2732843593749</v>
      </c>
      <c r="AZ51">
        <f t="shared" si="55"/>
        <v>1418.4228252906248</v>
      </c>
      <c r="BA51">
        <f t="shared" si="55"/>
        <v>1482.8965900765622</v>
      </c>
      <c r="BB51">
        <f t="shared" si="55"/>
        <v>1497.4551821249997</v>
      </c>
      <c r="BC51">
        <f t="shared" si="55"/>
        <v>1547.3703548624997</v>
      </c>
      <c r="BD51">
        <f t="shared" si="55"/>
        <v>1497.4551821249997</v>
      </c>
      <c r="BE51">
        <f t="shared" si="55"/>
        <v>1547.3703548624997</v>
      </c>
      <c r="BF51">
        <f t="shared" si="55"/>
        <v>4492.3655463750001</v>
      </c>
      <c r="BG51">
        <f t="shared" si="55"/>
        <v>4655.8377370903117</v>
      </c>
      <c r="BH51">
        <f t="shared" si="55"/>
        <v>4707.0007891462492</v>
      </c>
      <c r="BI51">
        <f t="shared" si="55"/>
        <v>4707.0007891462492</v>
      </c>
      <c r="BJ51">
        <f t="shared" si="55"/>
        <v>4604.6746850343734</v>
      </c>
      <c r="BK51">
        <f t="shared" si="55"/>
        <v>4772.2336805175692</v>
      </c>
      <c r="BL51">
        <f t="shared" si="55"/>
        <v>4824.6758088749048</v>
      </c>
      <c r="BM51">
        <f t="shared" si="55"/>
        <v>4824.6758088749048</v>
      </c>
      <c r="BN51">
        <f t="shared" si="55"/>
        <v>4772.2336805175692</v>
      </c>
      <c r="BO51">
        <f t="shared" si="55"/>
        <v>4891.5395225305083</v>
      </c>
      <c r="BP51">
        <f t="shared" si="55"/>
        <v>4945.292704096777</v>
      </c>
      <c r="BQ51">
        <f t="shared" si="55"/>
        <v>4945.292704096777</v>
      </c>
      <c r="BR51">
        <f t="shared" si="55"/>
        <v>4837.7863409642378</v>
      </c>
      <c r="BS51">
        <f t="shared" si="55"/>
        <v>5013.8280105937711</v>
      </c>
      <c r="BT51">
        <f t="shared" si="55"/>
        <v>5068.9250216991977</v>
      </c>
      <c r="BU51">
        <f t="shared" si="55"/>
        <v>5068.9250216991977</v>
      </c>
      <c r="BV51">
        <f t="shared" ref="BV51:DA51" si="56">BV50*$F47*BV49/$F48</f>
        <v>4958.7309994883444</v>
      </c>
      <c r="BW51">
        <f t="shared" si="56"/>
        <v>5139.1737108586149</v>
      </c>
      <c r="BX51">
        <f t="shared" si="56"/>
        <v>5195.6481472416763</v>
      </c>
      <c r="BY51">
        <f t="shared" si="56"/>
        <v>5195.6481472416763</v>
      </c>
      <c r="BZ51">
        <f t="shared" si="56"/>
        <v>5082.6992744755535</v>
      </c>
      <c r="CA51">
        <f t="shared" si="56"/>
        <v>5267.6530536300788</v>
      </c>
      <c r="CB51">
        <f t="shared" si="56"/>
        <v>5325.5393509227179</v>
      </c>
      <c r="CC51">
        <f t="shared" si="56"/>
        <v>5325.5393509227179</v>
      </c>
      <c r="CD51">
        <f t="shared" si="56"/>
        <v>5267.6530536300788</v>
      </c>
      <c r="CE51">
        <f t="shared" si="56"/>
        <v>5399.3443799708311</v>
      </c>
      <c r="CF51">
        <f t="shared" si="56"/>
        <v>5458.6778346957854</v>
      </c>
      <c r="CG51">
        <f t="shared" si="56"/>
        <v>5458.6778346957854</v>
      </c>
      <c r="CH51">
        <f t="shared" si="56"/>
        <v>5340.010925245876</v>
      </c>
      <c r="CI51">
        <f t="shared" si="56"/>
        <v>5534.3279894701018</v>
      </c>
      <c r="CJ51">
        <f t="shared" si="56"/>
        <v>5595.1447805631806</v>
      </c>
      <c r="CK51">
        <f t="shared" si="56"/>
        <v>5595.1447805631806</v>
      </c>
      <c r="CL51">
        <f t="shared" si="56"/>
        <v>5473.5111983770239</v>
      </c>
      <c r="CM51">
        <f t="shared" si="56"/>
        <v>5672.6861892068537</v>
      </c>
      <c r="CN51">
        <f t="shared" si="56"/>
        <v>5735.0234000772589</v>
      </c>
      <c r="CO51">
        <f t="shared" si="56"/>
        <v>5735.0234000772589</v>
      </c>
      <c r="CP51">
        <f t="shared" si="56"/>
        <v>5610.3489783364485</v>
      </c>
      <c r="CQ51">
        <f t="shared" si="56"/>
        <v>5814.5033439370254</v>
      </c>
      <c r="CR51">
        <f t="shared" si="56"/>
        <v>5878.3989850791904</v>
      </c>
      <c r="CS51">
        <f t="shared" si="56"/>
        <v>5878.3989850791904</v>
      </c>
      <c r="CT51">
        <f t="shared" si="56"/>
        <v>5814.5033439370254</v>
      </c>
      <c r="CU51">
        <f t="shared" si="56"/>
        <v>5959.8659275354503</v>
      </c>
      <c r="CV51">
        <f t="shared" si="56"/>
        <v>6025.3589597061691</v>
      </c>
      <c r="CW51">
        <f t="shared" si="56"/>
        <v>6025.3589597061691</v>
      </c>
      <c r="CX51">
        <f t="shared" si="56"/>
        <v>5894.3728953647305</v>
      </c>
      <c r="CY51">
        <f t="shared" si="56"/>
        <v>6108.8625757238369</v>
      </c>
      <c r="CZ51">
        <f t="shared" si="56"/>
        <v>6175.9929336988243</v>
      </c>
      <c r="DA51">
        <f t="shared" si="56"/>
        <v>6175.9929336988243</v>
      </c>
      <c r="DB51">
        <f t="shared" ref="DB51:EG51" si="57">DB50*$F47*DB49/$F48</f>
        <v>6041.7322177488495</v>
      </c>
      <c r="DC51">
        <f t="shared" si="57"/>
        <v>6261.5841401169328</v>
      </c>
      <c r="DD51">
        <f t="shared" si="57"/>
        <v>6330.3927570412952</v>
      </c>
      <c r="DE51">
        <f t="shared" si="57"/>
        <v>6330.3927570412952</v>
      </c>
      <c r="DF51">
        <f t="shared" si="57"/>
        <v>6192.7755231925703</v>
      </c>
      <c r="DG51">
        <f t="shared" si="57"/>
        <v>6418.1237436198544</v>
      </c>
      <c r="DH51">
        <f t="shared" si="57"/>
        <v>6488.6525759673259</v>
      </c>
      <c r="DI51">
        <f t="shared" si="57"/>
        <v>6488.6525759673259</v>
      </c>
      <c r="DJ51">
        <f t="shared" si="57"/>
        <v>6418.1237436198544</v>
      </c>
      <c r="DK51">
        <f t="shared" si="57"/>
        <v>6578.5768372103512</v>
      </c>
      <c r="DL51">
        <f t="shared" si="57"/>
        <v>6650.8688903665097</v>
      </c>
      <c r="DM51">
        <f t="shared" si="57"/>
        <v>6650.8688903665097</v>
      </c>
      <c r="DN51">
        <f t="shared" si="57"/>
        <v>6506.2847840541936</v>
      </c>
      <c r="DO51">
        <f t="shared" si="57"/>
        <v>6743.0412581406108</v>
      </c>
      <c r="DP51">
        <f t="shared" si="57"/>
        <v>6817.1406126256725</v>
      </c>
      <c r="DQ51">
        <f t="shared" si="57"/>
        <v>6817.1406126256725</v>
      </c>
      <c r="DR51">
        <f t="shared" si="57"/>
        <v>6668.9419036555482</v>
      </c>
      <c r="DS51">
        <f t="shared" si="57"/>
        <v>6911.6172895941254</v>
      </c>
      <c r="DT51">
        <f t="shared" si="57"/>
        <v>6987.5691279413131</v>
      </c>
      <c r="DU51">
        <f t="shared" si="57"/>
        <v>6987.5691279413131</v>
      </c>
      <c r="DV51">
        <f t="shared" si="57"/>
        <v>6835.6654512469368</v>
      </c>
      <c r="DW51">
        <f t="shared" si="57"/>
        <v>7084.4077218339771</v>
      </c>
      <c r="DX51">
        <f t="shared" si="57"/>
        <v>7162.2583561398451</v>
      </c>
      <c r="DY51">
        <f t="shared" si="57"/>
        <v>7162.2583561398451</v>
      </c>
      <c r="DZ51">
        <f t="shared" si="57"/>
        <v>7084.4077218339771</v>
      </c>
      <c r="EA51">
        <f t="shared" si="57"/>
        <v>7261.517914879827</v>
      </c>
      <c r="EB51">
        <f t="shared" si="57"/>
        <v>7341.3148150433417</v>
      </c>
      <c r="EC51">
        <f t="shared" si="57"/>
        <v>7341.3148150433417</v>
      </c>
      <c r="ED51">
        <f t="shared" si="57"/>
        <v>7181.7210147163114</v>
      </c>
      <c r="EE51">
        <f t="shared" si="57"/>
        <v>7443.0558627518221</v>
      </c>
      <c r="EF51">
        <f t="shared" si="57"/>
        <v>7524.847685419425</v>
      </c>
      <c r="EG51">
        <f t="shared" si="57"/>
        <v>7524.847685419425</v>
      </c>
      <c r="EH51">
        <f t="shared" ref="EH51:FM51" si="58">EH50*$F47*EH49/$F48</f>
        <v>7361.2640400842192</v>
      </c>
      <c r="EI51">
        <f t="shared" si="58"/>
        <v>7629.1322593206178</v>
      </c>
      <c r="EJ51">
        <f t="shared" si="58"/>
        <v>7712.9688775549103</v>
      </c>
      <c r="EK51">
        <f t="shared" si="58"/>
        <v>7712.9688775549103</v>
      </c>
      <c r="EL51">
        <f t="shared" si="58"/>
        <v>7545.2956410863253</v>
      </c>
      <c r="EM51">
        <f t="shared" si="58"/>
        <v>7819.8605658036313</v>
      </c>
      <c r="EN51">
        <f t="shared" si="58"/>
        <v>7905.7930994937824</v>
      </c>
      <c r="EO51">
        <f t="shared" si="58"/>
        <v>7905.7930994937824</v>
      </c>
      <c r="EP51">
        <f t="shared" si="58"/>
        <v>7819.8605658036313</v>
      </c>
      <c r="EQ51">
        <f t="shared" si="58"/>
        <v>8015.3570799487225</v>
      </c>
      <c r="ER51">
        <f t="shared" si="58"/>
        <v>8103.4379269811261</v>
      </c>
      <c r="ES51">
        <f t="shared" si="58"/>
        <v>8103.4379269811261</v>
      </c>
      <c r="ET51">
        <f t="shared" si="58"/>
        <v>7927.2762329163179</v>
      </c>
      <c r="EU51">
        <f t="shared" si="58"/>
        <v>8215.7410069474408</v>
      </c>
      <c r="EV51">
        <f t="shared" si="58"/>
        <v>8306.0238751556535</v>
      </c>
      <c r="EW51">
        <f t="shared" si="58"/>
        <v>8306.0238751556535</v>
      </c>
      <c r="EX51">
        <f t="shared" si="58"/>
        <v>8125.4581387392254</v>
      </c>
      <c r="EY51">
        <f t="shared" si="58"/>
        <v>8421.1345321211247</v>
      </c>
      <c r="EZ51">
        <f t="shared" si="58"/>
        <v>8513.6744720345432</v>
      </c>
      <c r="FA51">
        <f t="shared" si="58"/>
        <v>8513.6744720345432</v>
      </c>
      <c r="FB51">
        <f t="shared" si="58"/>
        <v>0</v>
      </c>
      <c r="FC51">
        <f t="shared" si="58"/>
        <v>0</v>
      </c>
      <c r="FD51">
        <f t="shared" si="58"/>
        <v>0</v>
      </c>
      <c r="FE51">
        <f t="shared" si="58"/>
        <v>0</v>
      </c>
      <c r="FF51">
        <f t="shared" si="58"/>
        <v>0</v>
      </c>
      <c r="FG51">
        <f t="shared" si="58"/>
        <v>0</v>
      </c>
      <c r="FH51">
        <f t="shared" si="58"/>
        <v>0</v>
      </c>
      <c r="FI51">
        <f t="shared" si="58"/>
        <v>0</v>
      </c>
      <c r="FJ51">
        <f t="shared" si="58"/>
        <v>0</v>
      </c>
      <c r="FK51">
        <f t="shared" si="58"/>
        <v>0</v>
      </c>
      <c r="FL51">
        <f t="shared" si="58"/>
        <v>0</v>
      </c>
      <c r="FM51">
        <f t="shared" si="58"/>
        <v>0</v>
      </c>
      <c r="FN51">
        <f t="shared" ref="FN51:GJ51" si="59">FN50*$F47*FN49/$F48</f>
        <v>0</v>
      </c>
      <c r="FO51">
        <f t="shared" si="59"/>
        <v>0</v>
      </c>
      <c r="FP51">
        <f t="shared" si="59"/>
        <v>0</v>
      </c>
      <c r="FQ51">
        <f t="shared" si="59"/>
        <v>0</v>
      </c>
      <c r="FR51">
        <f t="shared" si="59"/>
        <v>0</v>
      </c>
      <c r="FS51">
        <f t="shared" si="59"/>
        <v>0</v>
      </c>
      <c r="FT51">
        <f t="shared" si="59"/>
        <v>0</v>
      </c>
      <c r="FU51">
        <f t="shared" si="59"/>
        <v>0</v>
      </c>
      <c r="FV51">
        <f t="shared" si="59"/>
        <v>0</v>
      </c>
      <c r="FW51">
        <f t="shared" si="59"/>
        <v>0</v>
      </c>
      <c r="FX51">
        <f t="shared" si="59"/>
        <v>0</v>
      </c>
      <c r="FY51">
        <f t="shared" si="59"/>
        <v>0</v>
      </c>
      <c r="FZ51">
        <f t="shared" si="59"/>
        <v>0</v>
      </c>
      <c r="GA51">
        <f t="shared" si="59"/>
        <v>0</v>
      </c>
      <c r="GB51">
        <f t="shared" si="59"/>
        <v>0</v>
      </c>
      <c r="GC51">
        <f t="shared" si="59"/>
        <v>0</v>
      </c>
      <c r="GD51">
        <f t="shared" si="59"/>
        <v>0</v>
      </c>
      <c r="GE51">
        <f t="shared" si="59"/>
        <v>0</v>
      </c>
      <c r="GF51">
        <f t="shared" si="59"/>
        <v>0</v>
      </c>
      <c r="GG51">
        <f t="shared" si="59"/>
        <v>0</v>
      </c>
      <c r="GH51">
        <f t="shared" si="59"/>
        <v>0</v>
      </c>
      <c r="GI51">
        <f t="shared" si="59"/>
        <v>0</v>
      </c>
      <c r="GJ51">
        <f t="shared" si="59"/>
        <v>0</v>
      </c>
    </row>
    <row r="52" spans="1:192" outlineLevel="1" x14ac:dyDescent="0.35">
      <c r="A52" s="69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</row>
    <row r="53" spans="1:192" outlineLevel="1" x14ac:dyDescent="0.35">
      <c r="A53" s="69"/>
      <c r="B53" s="437" t="s">
        <v>696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</row>
    <row r="54" spans="1:192" s="556" customFormat="1" outlineLevel="2" x14ac:dyDescent="0.35">
      <c r="A54" s="555"/>
      <c r="E54" s="556" t="str">
        <f>InpC!$E$57</f>
        <v>Grid sales rate (real)</v>
      </c>
      <c r="F54" s="556">
        <f>InpC!$F$57</f>
        <v>65</v>
      </c>
      <c r="G54" s="556" t="str">
        <f>InpC!$G$57</f>
        <v>$/MWh</v>
      </c>
    </row>
    <row r="55" spans="1:192" s="455" customFormat="1" outlineLevel="2" x14ac:dyDescent="0.35">
      <c r="A55" s="462"/>
      <c r="E55" s="455" t="str">
        <f>InpC!$E$148</f>
        <v>Units in a thousand</v>
      </c>
      <c r="F55" s="455">
        <f>InpC!$F$148</f>
        <v>1000</v>
      </c>
      <c r="G55" s="455" t="str">
        <f>InpC!$G$148</f>
        <v>units</v>
      </c>
    </row>
    <row r="56" spans="1:192" s="456" customFormat="1" outlineLevel="2" x14ac:dyDescent="0.35">
      <c r="A56" s="461"/>
      <c r="E56" s="456" t="str">
        <f>Esc!$E$14</f>
        <v>CPI escalation factor</v>
      </c>
      <c r="G56" s="456" t="str">
        <f>Esc!$G$14</f>
        <v>factor</v>
      </c>
      <c r="H56" s="456">
        <f>Esc!$H$14</f>
        <v>277.83505167495679</v>
      </c>
      <c r="J56" s="456">
        <f>Esc!J$14</f>
        <v>1</v>
      </c>
      <c r="K56" s="456">
        <f>Esc!K$14</f>
        <v>1</v>
      </c>
      <c r="L56" s="456">
        <f>Esc!L$14</f>
        <v>1</v>
      </c>
      <c r="M56" s="456">
        <f>Esc!M$14</f>
        <v>1</v>
      </c>
      <c r="N56" s="456">
        <f>Esc!N$14</f>
        <v>1</v>
      </c>
      <c r="O56" s="456">
        <f>Esc!O$14</f>
        <v>1</v>
      </c>
      <c r="P56" s="456">
        <f>Esc!P$14</f>
        <v>1</v>
      </c>
      <c r="Q56" s="456">
        <f>Esc!Q$14</f>
        <v>1</v>
      </c>
      <c r="R56" s="456">
        <f>Esc!R$14</f>
        <v>1</v>
      </c>
      <c r="S56" s="456">
        <f>Esc!S$14</f>
        <v>1</v>
      </c>
      <c r="T56" s="456">
        <f>Esc!T$14</f>
        <v>1</v>
      </c>
      <c r="U56" s="456">
        <f>Esc!U$14</f>
        <v>1</v>
      </c>
      <c r="V56" s="456">
        <f>Esc!V$14</f>
        <v>1</v>
      </c>
      <c r="W56" s="456">
        <f>Esc!W$14</f>
        <v>1</v>
      </c>
      <c r="X56" s="456">
        <f>Esc!X$14</f>
        <v>1</v>
      </c>
      <c r="Y56" s="456">
        <f>Esc!Y$14</f>
        <v>1</v>
      </c>
      <c r="Z56" s="456">
        <f>Esc!Z$14</f>
        <v>1</v>
      </c>
      <c r="AA56" s="456">
        <f>Esc!AA$14</f>
        <v>1.0249999999999999</v>
      </c>
      <c r="AB56" s="456">
        <f>Esc!AB$14</f>
        <v>1.0249999999999999</v>
      </c>
      <c r="AC56" s="456">
        <f>Esc!AC$14</f>
        <v>1.0249999999999999</v>
      </c>
      <c r="AD56" s="456">
        <f>Esc!AD$14</f>
        <v>1.0249999999999999</v>
      </c>
      <c r="AE56" s="456">
        <f>Esc!AE$14</f>
        <v>1.0249999999999999</v>
      </c>
      <c r="AF56" s="456">
        <f>Esc!AF$14</f>
        <v>1.0249999999999999</v>
      </c>
      <c r="AG56" s="456">
        <f>Esc!AG$14</f>
        <v>1.0249999999999999</v>
      </c>
      <c r="AH56" s="456">
        <f>Esc!AH$14</f>
        <v>1.0249999999999999</v>
      </c>
      <c r="AI56" s="456">
        <f>Esc!AI$14</f>
        <v>1.0249999999999999</v>
      </c>
      <c r="AJ56" s="456">
        <f>Esc!AJ$14</f>
        <v>1.0249999999999999</v>
      </c>
      <c r="AK56" s="456">
        <f>Esc!AK$14</f>
        <v>1.0249999999999999</v>
      </c>
      <c r="AL56" s="456">
        <f>Esc!AL$14</f>
        <v>1.0249999999999999</v>
      </c>
      <c r="AM56" s="456">
        <f>Esc!AM$14</f>
        <v>1.0506249999999999</v>
      </c>
      <c r="AN56" s="456">
        <f>Esc!AN$14</f>
        <v>1.0506249999999999</v>
      </c>
      <c r="AO56" s="456">
        <f>Esc!AO$14</f>
        <v>1.0506249999999999</v>
      </c>
      <c r="AP56" s="456">
        <f>Esc!AP$14</f>
        <v>1.0506249999999999</v>
      </c>
      <c r="AQ56" s="456">
        <f>Esc!AQ$14</f>
        <v>1.0506249999999999</v>
      </c>
      <c r="AR56" s="456">
        <f>Esc!AR$14</f>
        <v>1.0506249999999999</v>
      </c>
      <c r="AS56" s="456">
        <f>Esc!AS$14</f>
        <v>1.0506249999999999</v>
      </c>
      <c r="AT56" s="456">
        <f>Esc!AT$14</f>
        <v>1.0506249999999999</v>
      </c>
      <c r="AU56" s="456">
        <f>Esc!AU$14</f>
        <v>1.0506249999999999</v>
      </c>
      <c r="AV56" s="456">
        <f>Esc!AV$14</f>
        <v>1.0506249999999999</v>
      </c>
      <c r="AW56" s="456">
        <f>Esc!AW$14</f>
        <v>1.0506249999999999</v>
      </c>
      <c r="AX56" s="456">
        <f>Esc!AX$14</f>
        <v>1.0506249999999999</v>
      </c>
      <c r="AY56" s="456">
        <f>Esc!AY$14</f>
        <v>1.0768906249999999</v>
      </c>
      <c r="AZ56" s="456">
        <f>Esc!AZ$14</f>
        <v>1.0768906249999999</v>
      </c>
      <c r="BA56" s="456">
        <f>Esc!BA$14</f>
        <v>1.0768906249999999</v>
      </c>
      <c r="BB56" s="456">
        <f>Esc!BB$14</f>
        <v>1.0768906249999999</v>
      </c>
      <c r="BC56" s="456">
        <f>Esc!BC$14</f>
        <v>1.0768906249999999</v>
      </c>
      <c r="BD56" s="456">
        <f>Esc!BD$14</f>
        <v>1.0768906249999999</v>
      </c>
      <c r="BE56" s="456">
        <f>Esc!BE$14</f>
        <v>1.0768906249999999</v>
      </c>
      <c r="BF56" s="456">
        <f>Esc!BF$14</f>
        <v>1.0768906249999999</v>
      </c>
      <c r="BG56" s="456">
        <f>Esc!BG$14</f>
        <v>1.1038128906249998</v>
      </c>
      <c r="BH56" s="456">
        <f>Esc!BH$14</f>
        <v>1.1038128906249998</v>
      </c>
      <c r="BI56" s="456">
        <f>Esc!BI$14</f>
        <v>1.1038128906249998</v>
      </c>
      <c r="BJ56" s="456">
        <f>Esc!BJ$14</f>
        <v>1.1038128906249998</v>
      </c>
      <c r="BK56" s="456">
        <f>Esc!BK$14</f>
        <v>1.1314082128906247</v>
      </c>
      <c r="BL56" s="456">
        <f>Esc!BL$14</f>
        <v>1.1314082128906247</v>
      </c>
      <c r="BM56" s="456">
        <f>Esc!BM$14</f>
        <v>1.1314082128906247</v>
      </c>
      <c r="BN56" s="456">
        <f>Esc!BN$14</f>
        <v>1.1314082128906247</v>
      </c>
      <c r="BO56" s="456">
        <f>Esc!BO$14</f>
        <v>1.1596934182128902</v>
      </c>
      <c r="BP56" s="456">
        <f>Esc!BP$14</f>
        <v>1.1596934182128902</v>
      </c>
      <c r="BQ56" s="456">
        <f>Esc!BQ$14</f>
        <v>1.1596934182128902</v>
      </c>
      <c r="BR56" s="456">
        <f>Esc!BR$14</f>
        <v>1.1596934182128902</v>
      </c>
      <c r="BS56" s="456">
        <f>Esc!BS$14</f>
        <v>1.1886857536682125</v>
      </c>
      <c r="BT56" s="456">
        <f>Esc!BT$14</f>
        <v>1.1886857536682125</v>
      </c>
      <c r="BU56" s="456">
        <f>Esc!BU$14</f>
        <v>1.1886857536682125</v>
      </c>
      <c r="BV56" s="456">
        <f>Esc!BV$14</f>
        <v>1.1886857536682125</v>
      </c>
      <c r="BW56" s="456">
        <f>Esc!BW$14</f>
        <v>1.2184028975099177</v>
      </c>
      <c r="BX56" s="456">
        <f>Esc!BX$14</f>
        <v>1.2184028975099177</v>
      </c>
      <c r="BY56" s="456">
        <f>Esc!BY$14</f>
        <v>1.2184028975099177</v>
      </c>
      <c r="BZ56" s="456">
        <f>Esc!BZ$14</f>
        <v>1.2184028975099177</v>
      </c>
      <c r="CA56" s="456">
        <f>Esc!CA$14</f>
        <v>1.2488629699476654</v>
      </c>
      <c r="CB56" s="456">
        <f>Esc!CB$14</f>
        <v>1.2488629699476654</v>
      </c>
      <c r="CC56" s="456">
        <f>Esc!CC$14</f>
        <v>1.2488629699476654</v>
      </c>
      <c r="CD56" s="456">
        <f>Esc!CD$14</f>
        <v>1.2488629699476654</v>
      </c>
      <c r="CE56" s="456">
        <f>Esc!CE$14</f>
        <v>1.2800845441963571</v>
      </c>
      <c r="CF56" s="456">
        <f>Esc!CF$14</f>
        <v>1.2800845441963571</v>
      </c>
      <c r="CG56" s="456">
        <f>Esc!CG$14</f>
        <v>1.2800845441963571</v>
      </c>
      <c r="CH56" s="456">
        <f>Esc!CH$14</f>
        <v>1.2800845441963571</v>
      </c>
      <c r="CI56" s="456">
        <f>Esc!CI$14</f>
        <v>1.312086657801266</v>
      </c>
      <c r="CJ56" s="456">
        <f>Esc!CJ$14</f>
        <v>1.312086657801266</v>
      </c>
      <c r="CK56" s="456">
        <f>Esc!CK$14</f>
        <v>1.312086657801266</v>
      </c>
      <c r="CL56" s="456">
        <f>Esc!CL$14</f>
        <v>1.312086657801266</v>
      </c>
      <c r="CM56" s="456">
        <f>Esc!CM$14</f>
        <v>1.3448888242462975</v>
      </c>
      <c r="CN56" s="456">
        <f>Esc!CN$14</f>
        <v>1.3448888242462975</v>
      </c>
      <c r="CO56" s="456">
        <f>Esc!CO$14</f>
        <v>1.3448888242462975</v>
      </c>
      <c r="CP56" s="456">
        <f>Esc!CP$14</f>
        <v>1.3448888242462975</v>
      </c>
      <c r="CQ56" s="456">
        <f>Esc!CQ$14</f>
        <v>1.3785110448524549</v>
      </c>
      <c r="CR56" s="456">
        <f>Esc!CR$14</f>
        <v>1.3785110448524549</v>
      </c>
      <c r="CS56" s="456">
        <f>Esc!CS$14</f>
        <v>1.3785110448524549</v>
      </c>
      <c r="CT56" s="456">
        <f>Esc!CT$14</f>
        <v>1.3785110448524549</v>
      </c>
      <c r="CU56" s="456">
        <f>Esc!CU$14</f>
        <v>1.4129738209737661</v>
      </c>
      <c r="CV56" s="456">
        <f>Esc!CV$14</f>
        <v>1.4129738209737661</v>
      </c>
      <c r="CW56" s="456">
        <f>Esc!CW$14</f>
        <v>1.4129738209737661</v>
      </c>
      <c r="CX56" s="456">
        <f>Esc!CX$14</f>
        <v>1.4129738209737661</v>
      </c>
      <c r="CY56" s="456">
        <f>Esc!CY$14</f>
        <v>1.4482981664981105</v>
      </c>
      <c r="CZ56" s="456">
        <f>Esc!CZ$14</f>
        <v>1.4482981664981105</v>
      </c>
      <c r="DA56" s="456">
        <f>Esc!DA$14</f>
        <v>1.4482981664981105</v>
      </c>
      <c r="DB56" s="456">
        <f>Esc!DB$14</f>
        <v>1.4482981664981105</v>
      </c>
      <c r="DC56" s="456">
        <f>Esc!DC$14</f>
        <v>1.4845056206605631</v>
      </c>
      <c r="DD56" s="456">
        <f>Esc!DD$14</f>
        <v>1.4845056206605631</v>
      </c>
      <c r="DE56" s="456">
        <f>Esc!DE$14</f>
        <v>1.4845056206605631</v>
      </c>
      <c r="DF56" s="456">
        <f>Esc!DF$14</f>
        <v>1.4845056206605631</v>
      </c>
      <c r="DG56" s="456">
        <f>Esc!DG$14</f>
        <v>1.521618261177077</v>
      </c>
      <c r="DH56" s="456">
        <f>Esc!DH$14</f>
        <v>1.521618261177077</v>
      </c>
      <c r="DI56" s="456">
        <f>Esc!DI$14</f>
        <v>1.521618261177077</v>
      </c>
      <c r="DJ56" s="456">
        <f>Esc!DJ$14</f>
        <v>1.521618261177077</v>
      </c>
      <c r="DK56" s="456">
        <f>Esc!DK$14</f>
        <v>1.559658717706504</v>
      </c>
      <c r="DL56" s="456">
        <f>Esc!DL$14</f>
        <v>1.559658717706504</v>
      </c>
      <c r="DM56" s="456">
        <f>Esc!DM$14</f>
        <v>1.559658717706504</v>
      </c>
      <c r="DN56" s="456">
        <f>Esc!DN$14</f>
        <v>1.559658717706504</v>
      </c>
      <c r="DO56" s="456">
        <f>Esc!DO$14</f>
        <v>1.5986501856491666</v>
      </c>
      <c r="DP56" s="456">
        <f>Esc!DP$14</f>
        <v>1.5986501856491666</v>
      </c>
      <c r="DQ56" s="456">
        <f>Esc!DQ$14</f>
        <v>1.5986501856491666</v>
      </c>
      <c r="DR56" s="456">
        <f>Esc!DR$14</f>
        <v>1.5986501856491666</v>
      </c>
      <c r="DS56" s="456">
        <f>Esc!DS$14</f>
        <v>1.6386164402903955</v>
      </c>
      <c r="DT56" s="456">
        <f>Esc!DT$14</f>
        <v>1.6386164402903955</v>
      </c>
      <c r="DU56" s="456">
        <f>Esc!DU$14</f>
        <v>1.6386164402903955</v>
      </c>
      <c r="DV56" s="456">
        <f>Esc!DV$14</f>
        <v>1.6386164402903955</v>
      </c>
      <c r="DW56" s="456">
        <f>Esc!DW$14</f>
        <v>1.6795818512976552</v>
      </c>
      <c r="DX56" s="456">
        <f>Esc!DX$14</f>
        <v>1.6795818512976552</v>
      </c>
      <c r="DY56" s="456">
        <f>Esc!DY$14</f>
        <v>1.6795818512976552</v>
      </c>
      <c r="DZ56" s="456">
        <f>Esc!DZ$14</f>
        <v>1.6795818512976552</v>
      </c>
      <c r="EA56" s="456">
        <f>Esc!EA$14</f>
        <v>1.7215713975800966</v>
      </c>
      <c r="EB56" s="456">
        <f>Esc!EB$14</f>
        <v>1.7215713975800966</v>
      </c>
      <c r="EC56" s="456">
        <f>Esc!EC$14</f>
        <v>1.7215713975800966</v>
      </c>
      <c r="ED56" s="456">
        <f>Esc!ED$14</f>
        <v>1.7215713975800966</v>
      </c>
      <c r="EE56" s="456">
        <f>Esc!EE$14</f>
        <v>1.7646106825195991</v>
      </c>
      <c r="EF56" s="456">
        <f>Esc!EF$14</f>
        <v>1.7646106825195991</v>
      </c>
      <c r="EG56" s="456">
        <f>Esc!EG$14</f>
        <v>1.7646106825195991</v>
      </c>
      <c r="EH56" s="456">
        <f>Esc!EH$14</f>
        <v>1.7646106825195991</v>
      </c>
      <c r="EI56" s="456">
        <f>Esc!EI$14</f>
        <v>1.8087259495825889</v>
      </c>
      <c r="EJ56" s="456">
        <f>Esc!EJ$14</f>
        <v>1.8087259495825889</v>
      </c>
      <c r="EK56" s="456">
        <f>Esc!EK$14</f>
        <v>1.8087259495825889</v>
      </c>
      <c r="EL56" s="456">
        <f>Esc!EL$14</f>
        <v>1.8087259495825889</v>
      </c>
      <c r="EM56" s="456">
        <f>Esc!EM$14</f>
        <v>1.8539440983221533</v>
      </c>
      <c r="EN56" s="456">
        <f>Esc!EN$14</f>
        <v>1.8539440983221533</v>
      </c>
      <c r="EO56" s="456">
        <f>Esc!EO$14</f>
        <v>1.8539440983221533</v>
      </c>
      <c r="EP56" s="456">
        <f>Esc!EP$14</f>
        <v>1.8539440983221533</v>
      </c>
      <c r="EQ56" s="456">
        <f>Esc!EQ$14</f>
        <v>1.9002927007802071</v>
      </c>
      <c r="ER56" s="456">
        <f>Esc!ER$14</f>
        <v>1.9002927007802071</v>
      </c>
      <c r="ES56" s="456">
        <f>Esc!ES$14</f>
        <v>1.9002927007802071</v>
      </c>
      <c r="ET56" s="456">
        <f>Esc!ET$14</f>
        <v>1.9002927007802071</v>
      </c>
      <c r="EU56" s="456">
        <f>Esc!EU$14</f>
        <v>1.9478000182997122</v>
      </c>
      <c r="EV56" s="456">
        <f>Esc!EV$14</f>
        <v>1.9478000182997122</v>
      </c>
      <c r="EW56" s="456">
        <f>Esc!EW$14</f>
        <v>1.9478000182997122</v>
      </c>
      <c r="EX56" s="456">
        <f>Esc!EX$14</f>
        <v>1.9478000182997122</v>
      </c>
      <c r="EY56" s="456">
        <f>Esc!EY$14</f>
        <v>1.9964950187572048</v>
      </c>
      <c r="EZ56" s="456">
        <f>Esc!EZ$14</f>
        <v>1.9964950187572048</v>
      </c>
      <c r="FA56" s="456">
        <f>Esc!FA$14</f>
        <v>1.9964950187572048</v>
      </c>
      <c r="FB56" s="456">
        <f>Esc!FB$14</f>
        <v>1.9964950187572048</v>
      </c>
      <c r="FC56" s="456">
        <f>Esc!FC$14</f>
        <v>2.0464073942261352</v>
      </c>
      <c r="FD56" s="456">
        <f>Esc!FD$14</f>
        <v>2.0464073942261352</v>
      </c>
      <c r="FE56" s="456">
        <f>Esc!FE$14</f>
        <v>2.0464073942261352</v>
      </c>
      <c r="FF56" s="456">
        <f>Esc!FF$14</f>
        <v>2.0464073942261352</v>
      </c>
      <c r="FG56" s="456">
        <f>Esc!FG$14</f>
        <v>2.097567579081788</v>
      </c>
      <c r="FH56" s="456">
        <f>Esc!FH$14</f>
        <v>2.097567579081788</v>
      </c>
      <c r="FI56" s="456">
        <f>Esc!FI$14</f>
        <v>2.097567579081788</v>
      </c>
      <c r="FJ56" s="456">
        <f>Esc!FJ$14</f>
        <v>2.097567579081788</v>
      </c>
      <c r="FK56" s="456">
        <f>Esc!FK$14</f>
        <v>2.1500067685588333</v>
      </c>
      <c r="FL56" s="456">
        <f>Esc!FL$14</f>
        <v>2.1500067685588333</v>
      </c>
      <c r="FM56" s="456">
        <f>Esc!FM$14</f>
        <v>2.1500067685588333</v>
      </c>
      <c r="FN56" s="456">
        <f>Esc!FN$14</f>
        <v>2.1500067685588333</v>
      </c>
      <c r="FO56" s="456">
        <f>Esc!FO$14</f>
        <v>2.2037569377728037</v>
      </c>
      <c r="FP56" s="456">
        <f>Esc!FP$14</f>
        <v>2.2037569377728037</v>
      </c>
      <c r="FQ56" s="456">
        <f>Esc!FQ$14</f>
        <v>2.2037569377728037</v>
      </c>
      <c r="FR56" s="456">
        <f>Esc!FR$14</f>
        <v>2.2037569377728037</v>
      </c>
      <c r="FS56" s="456">
        <f>Esc!FS$14</f>
        <v>2.2588508612171236</v>
      </c>
      <c r="FT56" s="456">
        <f>Esc!FT$14</f>
        <v>2.2588508612171236</v>
      </c>
      <c r="FU56" s="456">
        <f>Esc!FU$14</f>
        <v>2.2588508612171236</v>
      </c>
      <c r="FV56" s="456">
        <f>Esc!FV$14</f>
        <v>2.2588508612171236</v>
      </c>
      <c r="FW56" s="456">
        <f>Esc!FW$14</f>
        <v>2.3153221327475517</v>
      </c>
      <c r="FX56" s="456">
        <f>Esc!FX$14</f>
        <v>2.3153221327475517</v>
      </c>
      <c r="FY56" s="456">
        <f>Esc!FY$14</f>
        <v>2.3153221327475517</v>
      </c>
      <c r="FZ56" s="456">
        <f>Esc!FZ$14</f>
        <v>2.3153221327475517</v>
      </c>
      <c r="GA56" s="456">
        <f>Esc!GA$14</f>
        <v>2.3732051860662402</v>
      </c>
      <c r="GB56" s="456">
        <f>Esc!GB$14</f>
        <v>2.3732051860662402</v>
      </c>
      <c r="GC56" s="456">
        <f>Esc!GC$14</f>
        <v>2.3732051860662402</v>
      </c>
      <c r="GD56" s="456">
        <f>Esc!GD$14</f>
        <v>2.3732051860662402</v>
      </c>
      <c r="GE56" s="456">
        <f>Esc!GE$14</f>
        <v>2.4325353157178964</v>
      </c>
      <c r="GF56" s="456">
        <f>Esc!GF$14</f>
        <v>2.4325353157178964</v>
      </c>
      <c r="GG56" s="456">
        <f>Esc!GG$14</f>
        <v>2.4325353157178964</v>
      </c>
      <c r="GH56" s="456">
        <f>Esc!GH$14</f>
        <v>2.4325353157178964</v>
      </c>
      <c r="GI56" s="456">
        <f>Esc!GI$14</f>
        <v>2.4933486986108435</v>
      </c>
      <c r="GJ56" s="456">
        <f>Esc!GJ$14</f>
        <v>2.4933486986108435</v>
      </c>
    </row>
    <row r="57" spans="1:192" outlineLevel="2" x14ac:dyDescent="0.35">
      <c r="A57" s="69"/>
      <c r="B57"/>
      <c r="C57"/>
      <c r="D57"/>
      <c r="E57" t="str">
        <f>$E$35</f>
        <v>Net generation</v>
      </c>
      <c r="F57"/>
      <c r="G57" t="str">
        <f>$G$35</f>
        <v>MWh</v>
      </c>
      <c r="H57">
        <f>$H$35</f>
        <v>5846201.2950000009</v>
      </c>
      <c r="I57"/>
      <c r="J57">
        <f t="shared" ref="J57:AO57" si="60">J$35</f>
        <v>0</v>
      </c>
      <c r="K57">
        <f t="shared" si="60"/>
        <v>0</v>
      </c>
      <c r="L57">
        <f t="shared" si="60"/>
        <v>0</v>
      </c>
      <c r="M57">
        <f t="shared" si="60"/>
        <v>0</v>
      </c>
      <c r="N57">
        <f t="shared" si="60"/>
        <v>0</v>
      </c>
      <c r="O57">
        <f t="shared" si="60"/>
        <v>0</v>
      </c>
      <c r="P57">
        <f t="shared" si="60"/>
        <v>0</v>
      </c>
      <c r="Q57">
        <f t="shared" si="60"/>
        <v>0</v>
      </c>
      <c r="R57">
        <f t="shared" si="60"/>
        <v>0</v>
      </c>
      <c r="S57">
        <f t="shared" si="60"/>
        <v>0</v>
      </c>
      <c r="T57">
        <f t="shared" si="60"/>
        <v>0</v>
      </c>
      <c r="U57">
        <f t="shared" si="60"/>
        <v>0</v>
      </c>
      <c r="V57">
        <f t="shared" si="60"/>
        <v>0</v>
      </c>
      <c r="W57">
        <f t="shared" si="60"/>
        <v>0</v>
      </c>
      <c r="X57">
        <f t="shared" si="60"/>
        <v>0</v>
      </c>
      <c r="Y57">
        <f t="shared" si="60"/>
        <v>0</v>
      </c>
      <c r="Z57">
        <f t="shared" si="60"/>
        <v>0</v>
      </c>
      <c r="AA57">
        <f t="shared" si="60"/>
        <v>0</v>
      </c>
      <c r="AB57">
        <f t="shared" si="60"/>
        <v>0</v>
      </c>
      <c r="AC57">
        <f t="shared" si="60"/>
        <v>0</v>
      </c>
      <c r="AD57">
        <f t="shared" si="60"/>
        <v>0</v>
      </c>
      <c r="AE57">
        <f t="shared" si="60"/>
        <v>786.31500000000005</v>
      </c>
      <c r="AF57">
        <f t="shared" si="60"/>
        <v>1521.9</v>
      </c>
      <c r="AG57">
        <f t="shared" si="60"/>
        <v>2358.9450000000002</v>
      </c>
      <c r="AH57">
        <f t="shared" si="60"/>
        <v>3145.26</v>
      </c>
      <c r="AI57">
        <f t="shared" si="60"/>
        <v>3677.9250000000002</v>
      </c>
      <c r="AJ57">
        <f t="shared" si="60"/>
        <v>4717.8900000000003</v>
      </c>
      <c r="AK57">
        <f t="shared" si="60"/>
        <v>5326.6500000000015</v>
      </c>
      <c r="AL57">
        <f t="shared" si="60"/>
        <v>6290.52</v>
      </c>
      <c r="AM57">
        <f t="shared" si="60"/>
        <v>6848.5500000000011</v>
      </c>
      <c r="AN57">
        <f t="shared" si="60"/>
        <v>7863.1500000000005</v>
      </c>
      <c r="AO57">
        <f t="shared" si="60"/>
        <v>8649.4650000000001</v>
      </c>
      <c r="AP57">
        <f t="shared" ref="AP57:BU57" si="61">AP$35</f>
        <v>9131.4000000000015</v>
      </c>
      <c r="AQ57">
        <f t="shared" si="61"/>
        <v>10222.094999999999</v>
      </c>
      <c r="AR57">
        <f t="shared" si="61"/>
        <v>10653.300000000003</v>
      </c>
      <c r="AS57">
        <f t="shared" si="61"/>
        <v>11794.725</v>
      </c>
      <c r="AT57">
        <f t="shared" si="61"/>
        <v>12581.04</v>
      </c>
      <c r="AU57">
        <f t="shared" si="61"/>
        <v>12073.740000000002</v>
      </c>
      <c r="AV57">
        <f t="shared" si="61"/>
        <v>14153.670000000002</v>
      </c>
      <c r="AW57">
        <f t="shared" si="61"/>
        <v>14458.050000000001</v>
      </c>
      <c r="AX57">
        <f t="shared" si="61"/>
        <v>15726.300000000001</v>
      </c>
      <c r="AY57">
        <f t="shared" si="61"/>
        <v>15979.950000000003</v>
      </c>
      <c r="AZ57">
        <f t="shared" si="61"/>
        <v>17298.93</v>
      </c>
      <c r="BA57">
        <f t="shared" si="61"/>
        <v>18085.245000000003</v>
      </c>
      <c r="BB57">
        <f t="shared" si="61"/>
        <v>18262.800000000003</v>
      </c>
      <c r="BC57">
        <f t="shared" si="61"/>
        <v>18871.560000000001</v>
      </c>
      <c r="BD57">
        <f t="shared" si="61"/>
        <v>18262.800000000003</v>
      </c>
      <c r="BE57">
        <f t="shared" si="61"/>
        <v>18871.560000000001</v>
      </c>
      <c r="BF57">
        <f t="shared" si="61"/>
        <v>54788.4</v>
      </c>
      <c r="BG57">
        <f t="shared" si="61"/>
        <v>55397.16</v>
      </c>
      <c r="BH57">
        <f t="shared" si="61"/>
        <v>56005.920000000006</v>
      </c>
      <c r="BI57">
        <f t="shared" si="61"/>
        <v>56005.920000000006</v>
      </c>
      <c r="BJ57">
        <f t="shared" si="61"/>
        <v>54788.4</v>
      </c>
      <c r="BK57">
        <f t="shared" si="61"/>
        <v>55397.16</v>
      </c>
      <c r="BL57">
        <f t="shared" si="61"/>
        <v>56005.920000000006</v>
      </c>
      <c r="BM57">
        <f t="shared" si="61"/>
        <v>56005.920000000006</v>
      </c>
      <c r="BN57">
        <f t="shared" si="61"/>
        <v>55397.16</v>
      </c>
      <c r="BO57">
        <f t="shared" si="61"/>
        <v>55397.16</v>
      </c>
      <c r="BP57">
        <f t="shared" si="61"/>
        <v>56005.920000000006</v>
      </c>
      <c r="BQ57">
        <f t="shared" si="61"/>
        <v>56005.920000000006</v>
      </c>
      <c r="BR57">
        <f t="shared" si="61"/>
        <v>54788.4</v>
      </c>
      <c r="BS57">
        <f t="shared" si="61"/>
        <v>55397.16</v>
      </c>
      <c r="BT57">
        <f t="shared" si="61"/>
        <v>56005.920000000006</v>
      </c>
      <c r="BU57">
        <f t="shared" si="61"/>
        <v>56005.920000000006</v>
      </c>
      <c r="BV57">
        <f t="shared" ref="BV57:DA57" si="62">BV$35</f>
        <v>54788.4</v>
      </c>
      <c r="BW57">
        <f t="shared" si="62"/>
        <v>55397.16</v>
      </c>
      <c r="BX57">
        <f t="shared" si="62"/>
        <v>56005.920000000006</v>
      </c>
      <c r="BY57">
        <f t="shared" si="62"/>
        <v>56005.920000000006</v>
      </c>
      <c r="BZ57">
        <f t="shared" si="62"/>
        <v>54788.4</v>
      </c>
      <c r="CA57">
        <f t="shared" si="62"/>
        <v>55397.16</v>
      </c>
      <c r="CB57">
        <f t="shared" si="62"/>
        <v>56005.920000000006</v>
      </c>
      <c r="CC57">
        <f t="shared" si="62"/>
        <v>56005.920000000006</v>
      </c>
      <c r="CD57">
        <f t="shared" si="62"/>
        <v>55397.16</v>
      </c>
      <c r="CE57">
        <f t="shared" si="62"/>
        <v>55397.16</v>
      </c>
      <c r="CF57">
        <f t="shared" si="62"/>
        <v>56005.920000000006</v>
      </c>
      <c r="CG57">
        <f t="shared" si="62"/>
        <v>56005.920000000006</v>
      </c>
      <c r="CH57">
        <f t="shared" si="62"/>
        <v>54788.4</v>
      </c>
      <c r="CI57">
        <f t="shared" si="62"/>
        <v>55397.16</v>
      </c>
      <c r="CJ57">
        <f t="shared" si="62"/>
        <v>56005.920000000006</v>
      </c>
      <c r="CK57">
        <f t="shared" si="62"/>
        <v>56005.920000000006</v>
      </c>
      <c r="CL57">
        <f t="shared" si="62"/>
        <v>54788.4</v>
      </c>
      <c r="CM57">
        <f t="shared" si="62"/>
        <v>55397.16</v>
      </c>
      <c r="CN57">
        <f t="shared" si="62"/>
        <v>56005.920000000006</v>
      </c>
      <c r="CO57">
        <f t="shared" si="62"/>
        <v>56005.920000000006</v>
      </c>
      <c r="CP57">
        <f t="shared" si="62"/>
        <v>54788.4</v>
      </c>
      <c r="CQ57">
        <f t="shared" si="62"/>
        <v>55397.16</v>
      </c>
      <c r="CR57">
        <f t="shared" si="62"/>
        <v>56005.920000000006</v>
      </c>
      <c r="CS57">
        <f t="shared" si="62"/>
        <v>56005.920000000006</v>
      </c>
      <c r="CT57">
        <f t="shared" si="62"/>
        <v>55397.16</v>
      </c>
      <c r="CU57">
        <f t="shared" si="62"/>
        <v>55397.16</v>
      </c>
      <c r="CV57">
        <f t="shared" si="62"/>
        <v>56005.920000000006</v>
      </c>
      <c r="CW57">
        <f t="shared" si="62"/>
        <v>56005.920000000006</v>
      </c>
      <c r="CX57">
        <f t="shared" si="62"/>
        <v>54788.4</v>
      </c>
      <c r="CY57">
        <f t="shared" si="62"/>
        <v>55397.16</v>
      </c>
      <c r="CZ57">
        <f t="shared" si="62"/>
        <v>56005.920000000006</v>
      </c>
      <c r="DA57">
        <f t="shared" si="62"/>
        <v>56005.920000000006</v>
      </c>
      <c r="DB57">
        <f t="shared" ref="DB57:EG57" si="63">DB$35</f>
        <v>54788.4</v>
      </c>
      <c r="DC57">
        <f t="shared" si="63"/>
        <v>55397.16</v>
      </c>
      <c r="DD57">
        <f t="shared" si="63"/>
        <v>56005.920000000006</v>
      </c>
      <c r="DE57">
        <f t="shared" si="63"/>
        <v>56005.920000000006</v>
      </c>
      <c r="DF57">
        <f t="shared" si="63"/>
        <v>54788.4</v>
      </c>
      <c r="DG57">
        <f t="shared" si="63"/>
        <v>55397.16</v>
      </c>
      <c r="DH57">
        <f t="shared" si="63"/>
        <v>56005.920000000006</v>
      </c>
      <c r="DI57">
        <f t="shared" si="63"/>
        <v>56005.920000000006</v>
      </c>
      <c r="DJ57">
        <f t="shared" si="63"/>
        <v>55397.16</v>
      </c>
      <c r="DK57">
        <f t="shared" si="63"/>
        <v>55397.16</v>
      </c>
      <c r="DL57">
        <f t="shared" si="63"/>
        <v>56005.920000000006</v>
      </c>
      <c r="DM57">
        <f t="shared" si="63"/>
        <v>56005.920000000006</v>
      </c>
      <c r="DN57">
        <f t="shared" si="63"/>
        <v>54788.4</v>
      </c>
      <c r="DO57">
        <f t="shared" si="63"/>
        <v>55397.16</v>
      </c>
      <c r="DP57">
        <f t="shared" si="63"/>
        <v>56005.920000000006</v>
      </c>
      <c r="DQ57">
        <f t="shared" si="63"/>
        <v>56005.920000000006</v>
      </c>
      <c r="DR57">
        <f t="shared" si="63"/>
        <v>54788.4</v>
      </c>
      <c r="DS57">
        <f t="shared" si="63"/>
        <v>55397.16</v>
      </c>
      <c r="DT57">
        <f t="shared" si="63"/>
        <v>56005.920000000006</v>
      </c>
      <c r="DU57">
        <f t="shared" si="63"/>
        <v>56005.920000000006</v>
      </c>
      <c r="DV57">
        <f t="shared" si="63"/>
        <v>54788.4</v>
      </c>
      <c r="DW57">
        <f t="shared" si="63"/>
        <v>55397.16</v>
      </c>
      <c r="DX57">
        <f t="shared" si="63"/>
        <v>56005.920000000006</v>
      </c>
      <c r="DY57">
        <f t="shared" si="63"/>
        <v>56005.920000000006</v>
      </c>
      <c r="DZ57">
        <f t="shared" si="63"/>
        <v>55397.16</v>
      </c>
      <c r="EA57">
        <f t="shared" si="63"/>
        <v>55397.16</v>
      </c>
      <c r="EB57">
        <f t="shared" si="63"/>
        <v>56005.920000000006</v>
      </c>
      <c r="EC57">
        <f t="shared" si="63"/>
        <v>56005.920000000006</v>
      </c>
      <c r="ED57">
        <f t="shared" si="63"/>
        <v>54788.4</v>
      </c>
      <c r="EE57">
        <f t="shared" si="63"/>
        <v>55397.16</v>
      </c>
      <c r="EF57">
        <f t="shared" si="63"/>
        <v>56005.920000000006</v>
      </c>
      <c r="EG57">
        <f t="shared" si="63"/>
        <v>56005.920000000006</v>
      </c>
      <c r="EH57">
        <f t="shared" ref="EH57:FM57" si="64">EH$35</f>
        <v>54788.4</v>
      </c>
      <c r="EI57">
        <f t="shared" si="64"/>
        <v>55397.16</v>
      </c>
      <c r="EJ57">
        <f t="shared" si="64"/>
        <v>56005.920000000006</v>
      </c>
      <c r="EK57">
        <f t="shared" si="64"/>
        <v>56005.920000000006</v>
      </c>
      <c r="EL57">
        <f t="shared" si="64"/>
        <v>54788.4</v>
      </c>
      <c r="EM57">
        <f t="shared" si="64"/>
        <v>55397.16</v>
      </c>
      <c r="EN57">
        <f t="shared" si="64"/>
        <v>56005.920000000006</v>
      </c>
      <c r="EO57">
        <f t="shared" si="64"/>
        <v>56005.920000000006</v>
      </c>
      <c r="EP57">
        <f t="shared" si="64"/>
        <v>55397.16</v>
      </c>
      <c r="EQ57">
        <f t="shared" si="64"/>
        <v>55397.16</v>
      </c>
      <c r="ER57">
        <f t="shared" si="64"/>
        <v>56005.920000000006</v>
      </c>
      <c r="ES57">
        <f t="shared" si="64"/>
        <v>56005.920000000006</v>
      </c>
      <c r="ET57">
        <f t="shared" si="64"/>
        <v>54788.4</v>
      </c>
      <c r="EU57">
        <f t="shared" si="64"/>
        <v>55397.16</v>
      </c>
      <c r="EV57">
        <f t="shared" si="64"/>
        <v>56005.920000000006</v>
      </c>
      <c r="EW57">
        <f t="shared" si="64"/>
        <v>56005.920000000006</v>
      </c>
      <c r="EX57">
        <f t="shared" si="64"/>
        <v>54788.4</v>
      </c>
      <c r="EY57">
        <f t="shared" si="64"/>
        <v>55397.16</v>
      </c>
      <c r="EZ57">
        <f t="shared" si="64"/>
        <v>56005.920000000006</v>
      </c>
      <c r="FA57">
        <f t="shared" si="64"/>
        <v>56005.920000000006</v>
      </c>
      <c r="FB57">
        <f t="shared" si="64"/>
        <v>0</v>
      </c>
      <c r="FC57">
        <f t="shared" si="64"/>
        <v>0</v>
      </c>
      <c r="FD57">
        <f t="shared" si="64"/>
        <v>0</v>
      </c>
      <c r="FE57">
        <f t="shared" si="64"/>
        <v>0</v>
      </c>
      <c r="FF57">
        <f t="shared" si="64"/>
        <v>0</v>
      </c>
      <c r="FG57">
        <f t="shared" si="64"/>
        <v>0</v>
      </c>
      <c r="FH57">
        <f t="shared" si="64"/>
        <v>0</v>
      </c>
      <c r="FI57">
        <f t="shared" si="64"/>
        <v>0</v>
      </c>
      <c r="FJ57">
        <f t="shared" si="64"/>
        <v>0</v>
      </c>
      <c r="FK57">
        <f t="shared" si="64"/>
        <v>0</v>
      </c>
      <c r="FL57">
        <f t="shared" si="64"/>
        <v>0</v>
      </c>
      <c r="FM57">
        <f t="shared" si="64"/>
        <v>0</v>
      </c>
      <c r="FN57">
        <f t="shared" ref="FN57:GJ57" si="65">FN$35</f>
        <v>0</v>
      </c>
      <c r="FO57">
        <f t="shared" si="65"/>
        <v>0</v>
      </c>
      <c r="FP57">
        <f t="shared" si="65"/>
        <v>0</v>
      </c>
      <c r="FQ57">
        <f t="shared" si="65"/>
        <v>0</v>
      </c>
      <c r="FR57">
        <f t="shared" si="65"/>
        <v>0</v>
      </c>
      <c r="FS57">
        <f t="shared" si="65"/>
        <v>0</v>
      </c>
      <c r="FT57">
        <f t="shared" si="65"/>
        <v>0</v>
      </c>
      <c r="FU57">
        <f t="shared" si="65"/>
        <v>0</v>
      </c>
      <c r="FV57">
        <f t="shared" si="65"/>
        <v>0</v>
      </c>
      <c r="FW57">
        <f t="shared" si="65"/>
        <v>0</v>
      </c>
      <c r="FX57">
        <f t="shared" si="65"/>
        <v>0</v>
      </c>
      <c r="FY57">
        <f t="shared" si="65"/>
        <v>0</v>
      </c>
      <c r="FZ57">
        <f t="shared" si="65"/>
        <v>0</v>
      </c>
      <c r="GA57">
        <f t="shared" si="65"/>
        <v>0</v>
      </c>
      <c r="GB57">
        <f t="shared" si="65"/>
        <v>0</v>
      </c>
      <c r="GC57">
        <f t="shared" si="65"/>
        <v>0</v>
      </c>
      <c r="GD57">
        <f t="shared" si="65"/>
        <v>0</v>
      </c>
      <c r="GE57">
        <f t="shared" si="65"/>
        <v>0</v>
      </c>
      <c r="GF57">
        <f t="shared" si="65"/>
        <v>0</v>
      </c>
      <c r="GG57">
        <f t="shared" si="65"/>
        <v>0</v>
      </c>
      <c r="GH57">
        <f t="shared" si="65"/>
        <v>0</v>
      </c>
      <c r="GI57">
        <f t="shared" si="65"/>
        <v>0</v>
      </c>
      <c r="GJ57">
        <f t="shared" si="65"/>
        <v>0</v>
      </c>
    </row>
    <row r="58" spans="1:192" outlineLevel="2" x14ac:dyDescent="0.35">
      <c r="A58" s="69"/>
      <c r="B58"/>
      <c r="C58"/>
      <c r="D58"/>
      <c r="E58" t="s">
        <v>697</v>
      </c>
      <c r="F58"/>
      <c r="G58" t="s">
        <v>101</v>
      </c>
      <c r="H58">
        <f>SUM(J58:GJ58)</f>
        <v>561432.61266274017</v>
      </c>
      <c r="I58"/>
      <c r="J58">
        <f t="shared" ref="J58:AO58" si="66">J57*$F54*J56/$F55</f>
        <v>0</v>
      </c>
      <c r="K58">
        <f t="shared" si="66"/>
        <v>0</v>
      </c>
      <c r="L58">
        <f t="shared" si="66"/>
        <v>0</v>
      </c>
      <c r="M58">
        <f t="shared" si="66"/>
        <v>0</v>
      </c>
      <c r="N58">
        <f t="shared" si="66"/>
        <v>0</v>
      </c>
      <c r="O58">
        <f t="shared" si="66"/>
        <v>0</v>
      </c>
      <c r="P58">
        <f t="shared" si="66"/>
        <v>0</v>
      </c>
      <c r="Q58">
        <f t="shared" si="66"/>
        <v>0</v>
      </c>
      <c r="R58">
        <f t="shared" si="66"/>
        <v>0</v>
      </c>
      <c r="S58">
        <f t="shared" si="66"/>
        <v>0</v>
      </c>
      <c r="T58">
        <f t="shared" si="66"/>
        <v>0</v>
      </c>
      <c r="U58">
        <f t="shared" si="66"/>
        <v>0</v>
      </c>
      <c r="V58">
        <f t="shared" si="66"/>
        <v>0</v>
      </c>
      <c r="W58">
        <f t="shared" si="66"/>
        <v>0</v>
      </c>
      <c r="X58">
        <f t="shared" si="66"/>
        <v>0</v>
      </c>
      <c r="Y58">
        <f t="shared" si="66"/>
        <v>0</v>
      </c>
      <c r="Z58">
        <f t="shared" si="66"/>
        <v>0</v>
      </c>
      <c r="AA58">
        <f t="shared" si="66"/>
        <v>0</v>
      </c>
      <c r="AB58">
        <f t="shared" si="66"/>
        <v>0</v>
      </c>
      <c r="AC58">
        <f t="shared" si="66"/>
        <v>0</v>
      </c>
      <c r="AD58">
        <f t="shared" si="66"/>
        <v>0</v>
      </c>
      <c r="AE58">
        <f t="shared" si="66"/>
        <v>52.388236875000004</v>
      </c>
      <c r="AF58">
        <f t="shared" si="66"/>
        <v>101.3965875</v>
      </c>
      <c r="AG58">
        <f t="shared" si="66"/>
        <v>157.164710625</v>
      </c>
      <c r="AH58">
        <f t="shared" si="66"/>
        <v>209.55294750000002</v>
      </c>
      <c r="AI58">
        <f t="shared" si="66"/>
        <v>245.04175312499999</v>
      </c>
      <c r="AJ58">
        <f t="shared" si="66"/>
        <v>314.32942125</v>
      </c>
      <c r="AK58">
        <f t="shared" si="66"/>
        <v>354.88805625000009</v>
      </c>
      <c r="AL58">
        <f t="shared" si="66"/>
        <v>419.10589500000003</v>
      </c>
      <c r="AM58">
        <f t="shared" si="66"/>
        <v>467.69175984375005</v>
      </c>
      <c r="AN58">
        <f t="shared" si="66"/>
        <v>536.97942796874997</v>
      </c>
      <c r="AO58">
        <f t="shared" si="66"/>
        <v>590.67737076562491</v>
      </c>
      <c r="AP58">
        <f t="shared" ref="AP58:BU58" si="67">AP57*$F54*AP56/$F55</f>
        <v>623.58901312500006</v>
      </c>
      <c r="AQ58">
        <f t="shared" si="67"/>
        <v>698.0732563593748</v>
      </c>
      <c r="AR58">
        <f t="shared" si="67"/>
        <v>727.52051531250015</v>
      </c>
      <c r="AS58">
        <f t="shared" si="67"/>
        <v>805.4691419531249</v>
      </c>
      <c r="AT58">
        <f t="shared" si="67"/>
        <v>859.16708475000007</v>
      </c>
      <c r="AU58">
        <f t="shared" si="67"/>
        <v>824.52325068749997</v>
      </c>
      <c r="AV58">
        <f t="shared" si="67"/>
        <v>966.56297034375007</v>
      </c>
      <c r="AW58">
        <f t="shared" si="67"/>
        <v>987.34927078125008</v>
      </c>
      <c r="AX58">
        <f t="shared" si="67"/>
        <v>1073.9588559374999</v>
      </c>
      <c r="AY58">
        <f t="shared" si="67"/>
        <v>1118.5627922929689</v>
      </c>
      <c r="AZ58">
        <f t="shared" si="67"/>
        <v>1210.8886100695311</v>
      </c>
      <c r="BA58">
        <f t="shared" si="67"/>
        <v>1265.9290014363282</v>
      </c>
      <c r="BB58">
        <f t="shared" si="67"/>
        <v>1278.35747690625</v>
      </c>
      <c r="BC58">
        <f t="shared" si="67"/>
        <v>1320.9693928031252</v>
      </c>
      <c r="BD58">
        <f t="shared" si="67"/>
        <v>1278.35747690625</v>
      </c>
      <c r="BE58">
        <f t="shared" si="67"/>
        <v>1320.9693928031252</v>
      </c>
      <c r="BF58">
        <f t="shared" si="67"/>
        <v>3835.0724307187497</v>
      </c>
      <c r="BG58">
        <f t="shared" si="67"/>
        <v>3974.6264552810148</v>
      </c>
      <c r="BH58">
        <f t="shared" si="67"/>
        <v>4018.303669075312</v>
      </c>
      <c r="BI58">
        <f t="shared" si="67"/>
        <v>4018.303669075312</v>
      </c>
      <c r="BJ58">
        <f t="shared" si="67"/>
        <v>3930.9492414867182</v>
      </c>
      <c r="BK58">
        <f t="shared" si="67"/>
        <v>4073.9921166630402</v>
      </c>
      <c r="BL58">
        <f t="shared" si="67"/>
        <v>4118.7612608021946</v>
      </c>
      <c r="BM58">
        <f t="shared" si="67"/>
        <v>4118.7612608021946</v>
      </c>
      <c r="BN58">
        <f t="shared" si="67"/>
        <v>4073.9921166630402</v>
      </c>
      <c r="BO58">
        <f t="shared" si="67"/>
        <v>4175.8419195796159</v>
      </c>
      <c r="BP58">
        <f t="shared" si="67"/>
        <v>4221.7302923222487</v>
      </c>
      <c r="BQ58">
        <f t="shared" si="67"/>
        <v>4221.7302923222487</v>
      </c>
      <c r="BR58">
        <f t="shared" si="67"/>
        <v>4129.9535468369822</v>
      </c>
      <c r="BS58">
        <f t="shared" si="67"/>
        <v>4280.2379675691063</v>
      </c>
      <c r="BT58">
        <f t="shared" si="67"/>
        <v>4327.2735496303058</v>
      </c>
      <c r="BU58">
        <f t="shared" si="67"/>
        <v>4327.2735496303058</v>
      </c>
      <c r="BV58">
        <f t="shared" ref="BV58:DA58" si="68">BV57*$F54*BV56/$F55</f>
        <v>4233.2023855079069</v>
      </c>
      <c r="BW58">
        <f t="shared" si="68"/>
        <v>4387.2439167583334</v>
      </c>
      <c r="BX58">
        <f t="shared" si="68"/>
        <v>4435.4553883710623</v>
      </c>
      <c r="BY58">
        <f t="shared" si="68"/>
        <v>4435.4553883710623</v>
      </c>
      <c r="BZ58">
        <f t="shared" si="68"/>
        <v>4339.0324451456045</v>
      </c>
      <c r="CA58">
        <f t="shared" si="68"/>
        <v>4496.925014677292</v>
      </c>
      <c r="CB58">
        <f t="shared" si="68"/>
        <v>4546.3417730803385</v>
      </c>
      <c r="CC58">
        <f t="shared" si="68"/>
        <v>4546.3417730803385</v>
      </c>
      <c r="CD58">
        <f t="shared" si="68"/>
        <v>4496.925014677292</v>
      </c>
      <c r="CE58">
        <f t="shared" si="68"/>
        <v>4609.3481400442233</v>
      </c>
      <c r="CF58">
        <f t="shared" si="68"/>
        <v>4660.0003174073472</v>
      </c>
      <c r="CG58">
        <f t="shared" si="68"/>
        <v>4660.0003174073472</v>
      </c>
      <c r="CH58">
        <f t="shared" si="68"/>
        <v>4558.6959626810994</v>
      </c>
      <c r="CI58">
        <f t="shared" si="68"/>
        <v>4724.5818435453284</v>
      </c>
      <c r="CJ58">
        <f t="shared" si="68"/>
        <v>4776.5003253425302</v>
      </c>
      <c r="CK58">
        <f t="shared" si="68"/>
        <v>4776.5003253425302</v>
      </c>
      <c r="CL58">
        <f t="shared" si="68"/>
        <v>4672.6633617481275</v>
      </c>
      <c r="CM58">
        <f t="shared" si="68"/>
        <v>4842.6963896339621</v>
      </c>
      <c r="CN58">
        <f t="shared" si="68"/>
        <v>4895.9128334760935</v>
      </c>
      <c r="CO58">
        <f t="shared" si="68"/>
        <v>4895.9128334760935</v>
      </c>
      <c r="CP58">
        <f t="shared" si="68"/>
        <v>4789.4799457918307</v>
      </c>
      <c r="CQ58">
        <f t="shared" si="68"/>
        <v>4963.7637993748103</v>
      </c>
      <c r="CR58">
        <f t="shared" si="68"/>
        <v>5018.3106543129952</v>
      </c>
      <c r="CS58">
        <f t="shared" si="68"/>
        <v>5018.3106543129952</v>
      </c>
      <c r="CT58">
        <f t="shared" si="68"/>
        <v>4963.7637993748103</v>
      </c>
      <c r="CU58">
        <f t="shared" si="68"/>
        <v>5087.857894359181</v>
      </c>
      <c r="CV58">
        <f t="shared" si="68"/>
        <v>5143.7684206708191</v>
      </c>
      <c r="CW58">
        <f t="shared" si="68"/>
        <v>5143.7684206708191</v>
      </c>
      <c r="CX58">
        <f t="shared" si="68"/>
        <v>5031.9473680475412</v>
      </c>
      <c r="CY58">
        <f t="shared" si="68"/>
        <v>5215.0543417181607</v>
      </c>
      <c r="CZ58">
        <f t="shared" si="68"/>
        <v>5272.3626311875905</v>
      </c>
      <c r="DA58">
        <f t="shared" si="68"/>
        <v>5272.3626311875905</v>
      </c>
      <c r="DB58">
        <f t="shared" ref="DB58:EG58" si="69">DB57*$F54*DB56/$F55</f>
        <v>5157.7460522487299</v>
      </c>
      <c r="DC58">
        <f t="shared" si="69"/>
        <v>5345.430700261114</v>
      </c>
      <c r="DD58">
        <f t="shared" si="69"/>
        <v>5404.1716969672807</v>
      </c>
      <c r="DE58">
        <f t="shared" si="69"/>
        <v>5404.1716969672807</v>
      </c>
      <c r="DF58">
        <f t="shared" si="69"/>
        <v>5286.6897035549482</v>
      </c>
      <c r="DG58">
        <f t="shared" si="69"/>
        <v>5479.0664677676423</v>
      </c>
      <c r="DH58">
        <f t="shared" si="69"/>
        <v>5539.2759893914617</v>
      </c>
      <c r="DI58">
        <f t="shared" si="69"/>
        <v>5539.2759893914617</v>
      </c>
      <c r="DJ58">
        <f t="shared" si="69"/>
        <v>5479.0664677676423</v>
      </c>
      <c r="DK58">
        <f t="shared" si="69"/>
        <v>5616.0431294618329</v>
      </c>
      <c r="DL58">
        <f t="shared" si="69"/>
        <v>5677.7578891262483</v>
      </c>
      <c r="DM58">
        <f t="shared" si="69"/>
        <v>5677.7578891262483</v>
      </c>
      <c r="DN58">
        <f t="shared" si="69"/>
        <v>5554.3283697974166</v>
      </c>
      <c r="DO58">
        <f t="shared" si="69"/>
        <v>5756.4442076983787</v>
      </c>
      <c r="DP58">
        <f t="shared" si="69"/>
        <v>5819.7018363544048</v>
      </c>
      <c r="DQ58">
        <f t="shared" si="69"/>
        <v>5819.7018363544048</v>
      </c>
      <c r="DR58">
        <f t="shared" si="69"/>
        <v>5693.1865790423517</v>
      </c>
      <c r="DS58">
        <f t="shared" si="69"/>
        <v>5900.355312890837</v>
      </c>
      <c r="DT58">
        <f t="shared" si="69"/>
        <v>5965.1943822632638</v>
      </c>
      <c r="DU58">
        <f t="shared" si="69"/>
        <v>5965.1943822632638</v>
      </c>
      <c r="DV58">
        <f t="shared" si="69"/>
        <v>5835.5162435184102</v>
      </c>
      <c r="DW58">
        <f t="shared" si="69"/>
        <v>6047.8641957131076</v>
      </c>
      <c r="DX58">
        <f t="shared" si="69"/>
        <v>6114.3242418198442</v>
      </c>
      <c r="DY58">
        <f t="shared" si="69"/>
        <v>6114.3242418198442</v>
      </c>
      <c r="DZ58">
        <f t="shared" si="69"/>
        <v>6047.8641957131076</v>
      </c>
      <c r="EA58">
        <f t="shared" si="69"/>
        <v>6199.0608006059347</v>
      </c>
      <c r="EB58">
        <f t="shared" si="69"/>
        <v>6267.1823478653414</v>
      </c>
      <c r="EC58">
        <f t="shared" si="69"/>
        <v>6267.1823478653414</v>
      </c>
      <c r="ED58">
        <f t="shared" si="69"/>
        <v>6130.9392533465289</v>
      </c>
      <c r="EE58">
        <f t="shared" si="69"/>
        <v>6354.0373206210834</v>
      </c>
      <c r="EF58">
        <f t="shared" si="69"/>
        <v>6423.8619065619741</v>
      </c>
      <c r="EG58">
        <f t="shared" si="69"/>
        <v>6423.8619065619741</v>
      </c>
      <c r="EH58">
        <f t="shared" ref="EH58:FM58" si="70">EH57*$F54*EH56/$F55</f>
        <v>6284.2127346801926</v>
      </c>
      <c r="EI58">
        <f t="shared" si="70"/>
        <v>6512.8882536366109</v>
      </c>
      <c r="EJ58">
        <f t="shared" si="70"/>
        <v>6584.4584542260236</v>
      </c>
      <c r="EK58">
        <f t="shared" si="70"/>
        <v>6584.4584542260236</v>
      </c>
      <c r="EL58">
        <f t="shared" si="70"/>
        <v>6441.3180530471964</v>
      </c>
      <c r="EM58">
        <f t="shared" si="70"/>
        <v>6675.7104599775248</v>
      </c>
      <c r="EN58">
        <f t="shared" si="70"/>
        <v>6749.0699155816737</v>
      </c>
      <c r="EO58">
        <f t="shared" si="70"/>
        <v>6749.0699155816737</v>
      </c>
      <c r="EP58">
        <f t="shared" si="70"/>
        <v>6675.7104599775248</v>
      </c>
      <c r="EQ58">
        <f t="shared" si="70"/>
        <v>6842.603221476963</v>
      </c>
      <c r="ER58">
        <f t="shared" si="70"/>
        <v>6917.7966634712147</v>
      </c>
      <c r="ES58">
        <f t="shared" si="70"/>
        <v>6917.7966634712147</v>
      </c>
      <c r="ET58">
        <f t="shared" si="70"/>
        <v>6767.4097794827094</v>
      </c>
      <c r="EU58">
        <f t="shared" si="70"/>
        <v>7013.6683020138862</v>
      </c>
      <c r="EV58">
        <f t="shared" si="70"/>
        <v>7090.7415800579947</v>
      </c>
      <c r="EW58">
        <f t="shared" si="70"/>
        <v>7090.7415800579947</v>
      </c>
      <c r="EX58">
        <f t="shared" si="70"/>
        <v>6936.5950239697768</v>
      </c>
      <c r="EY58">
        <f t="shared" si="70"/>
        <v>7189.0100095642329</v>
      </c>
      <c r="EZ58">
        <f t="shared" si="70"/>
        <v>7268.0101195594434</v>
      </c>
      <c r="FA58">
        <f t="shared" si="70"/>
        <v>7268.0101195594434</v>
      </c>
      <c r="FB58">
        <f t="shared" si="70"/>
        <v>0</v>
      </c>
      <c r="FC58">
        <f t="shared" si="70"/>
        <v>0</v>
      </c>
      <c r="FD58">
        <f t="shared" si="70"/>
        <v>0</v>
      </c>
      <c r="FE58">
        <f t="shared" si="70"/>
        <v>0</v>
      </c>
      <c r="FF58">
        <f t="shared" si="70"/>
        <v>0</v>
      </c>
      <c r="FG58">
        <f t="shared" si="70"/>
        <v>0</v>
      </c>
      <c r="FH58">
        <f t="shared" si="70"/>
        <v>0</v>
      </c>
      <c r="FI58">
        <f t="shared" si="70"/>
        <v>0</v>
      </c>
      <c r="FJ58">
        <f t="shared" si="70"/>
        <v>0</v>
      </c>
      <c r="FK58">
        <f t="shared" si="70"/>
        <v>0</v>
      </c>
      <c r="FL58">
        <f t="shared" si="70"/>
        <v>0</v>
      </c>
      <c r="FM58">
        <f t="shared" si="70"/>
        <v>0</v>
      </c>
      <c r="FN58">
        <f t="shared" ref="FN58:GJ58" si="71">FN57*$F54*FN56/$F55</f>
        <v>0</v>
      </c>
      <c r="FO58">
        <f t="shared" si="71"/>
        <v>0</v>
      </c>
      <c r="FP58">
        <f t="shared" si="71"/>
        <v>0</v>
      </c>
      <c r="FQ58">
        <f t="shared" si="71"/>
        <v>0</v>
      </c>
      <c r="FR58">
        <f t="shared" si="71"/>
        <v>0</v>
      </c>
      <c r="FS58">
        <f t="shared" si="71"/>
        <v>0</v>
      </c>
      <c r="FT58">
        <f t="shared" si="71"/>
        <v>0</v>
      </c>
      <c r="FU58">
        <f t="shared" si="71"/>
        <v>0</v>
      </c>
      <c r="FV58">
        <f t="shared" si="71"/>
        <v>0</v>
      </c>
      <c r="FW58">
        <f t="shared" si="71"/>
        <v>0</v>
      </c>
      <c r="FX58">
        <f t="shared" si="71"/>
        <v>0</v>
      </c>
      <c r="FY58">
        <f t="shared" si="71"/>
        <v>0</v>
      </c>
      <c r="FZ58">
        <f t="shared" si="71"/>
        <v>0</v>
      </c>
      <c r="GA58">
        <f t="shared" si="71"/>
        <v>0</v>
      </c>
      <c r="GB58">
        <f t="shared" si="71"/>
        <v>0</v>
      </c>
      <c r="GC58">
        <f t="shared" si="71"/>
        <v>0</v>
      </c>
      <c r="GD58">
        <f t="shared" si="71"/>
        <v>0</v>
      </c>
      <c r="GE58">
        <f t="shared" si="71"/>
        <v>0</v>
      </c>
      <c r="GF58">
        <f t="shared" si="71"/>
        <v>0</v>
      </c>
      <c r="GG58">
        <f t="shared" si="71"/>
        <v>0</v>
      </c>
      <c r="GH58">
        <f t="shared" si="71"/>
        <v>0</v>
      </c>
      <c r="GI58">
        <f t="shared" si="71"/>
        <v>0</v>
      </c>
      <c r="GJ58">
        <f t="shared" si="71"/>
        <v>0</v>
      </c>
    </row>
    <row r="59" spans="1:192" outlineLevel="2" x14ac:dyDescent="0.35">
      <c r="A59" s="6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</row>
    <row r="60" spans="1:192" s="458" customFormat="1" outlineLevel="2" x14ac:dyDescent="0.35">
      <c r="A60" s="460"/>
      <c r="E60" s="458" t="str">
        <f>InpC!$E$58</f>
        <v>PPA cost percentage</v>
      </c>
      <c r="F60" s="458">
        <f>InpC!$F$58</f>
        <v>0.05</v>
      </c>
      <c r="G60" s="458" t="str">
        <f>InpC!$G$58</f>
        <v>%</v>
      </c>
    </row>
    <row r="61" spans="1:192" outlineLevel="2" x14ac:dyDescent="0.35">
      <c r="A61" s="69"/>
      <c r="B61"/>
      <c r="C61"/>
      <c r="D61"/>
      <c r="E61" t="str">
        <f>$E$58</f>
        <v>Gross grid sales revenue</v>
      </c>
      <c r="F61"/>
      <c r="G61" t="str">
        <f>$G$58</f>
        <v>$ 000s</v>
      </c>
      <c r="H61">
        <f>$H$58</f>
        <v>561432.61266274017</v>
      </c>
      <c r="I61"/>
      <c r="J61">
        <f t="shared" ref="J61:AO61" si="72">J$58</f>
        <v>0</v>
      </c>
      <c r="K61">
        <f t="shared" si="72"/>
        <v>0</v>
      </c>
      <c r="L61">
        <f t="shared" si="72"/>
        <v>0</v>
      </c>
      <c r="M61">
        <f t="shared" si="72"/>
        <v>0</v>
      </c>
      <c r="N61">
        <f t="shared" si="72"/>
        <v>0</v>
      </c>
      <c r="O61">
        <f t="shared" si="72"/>
        <v>0</v>
      </c>
      <c r="P61">
        <f t="shared" si="72"/>
        <v>0</v>
      </c>
      <c r="Q61">
        <f t="shared" si="72"/>
        <v>0</v>
      </c>
      <c r="R61">
        <f t="shared" si="72"/>
        <v>0</v>
      </c>
      <c r="S61">
        <f t="shared" si="72"/>
        <v>0</v>
      </c>
      <c r="T61">
        <f t="shared" si="72"/>
        <v>0</v>
      </c>
      <c r="U61">
        <f t="shared" si="72"/>
        <v>0</v>
      </c>
      <c r="V61">
        <f t="shared" si="72"/>
        <v>0</v>
      </c>
      <c r="W61">
        <f t="shared" si="72"/>
        <v>0</v>
      </c>
      <c r="X61">
        <f t="shared" si="72"/>
        <v>0</v>
      </c>
      <c r="Y61">
        <f t="shared" si="72"/>
        <v>0</v>
      </c>
      <c r="Z61">
        <f t="shared" si="72"/>
        <v>0</v>
      </c>
      <c r="AA61">
        <f t="shared" si="72"/>
        <v>0</v>
      </c>
      <c r="AB61">
        <f t="shared" si="72"/>
        <v>0</v>
      </c>
      <c r="AC61">
        <f t="shared" si="72"/>
        <v>0</v>
      </c>
      <c r="AD61">
        <f t="shared" si="72"/>
        <v>0</v>
      </c>
      <c r="AE61">
        <f t="shared" si="72"/>
        <v>52.388236875000004</v>
      </c>
      <c r="AF61">
        <f t="shared" si="72"/>
        <v>101.3965875</v>
      </c>
      <c r="AG61">
        <f t="shared" si="72"/>
        <v>157.164710625</v>
      </c>
      <c r="AH61">
        <f t="shared" si="72"/>
        <v>209.55294750000002</v>
      </c>
      <c r="AI61">
        <f t="shared" si="72"/>
        <v>245.04175312499999</v>
      </c>
      <c r="AJ61">
        <f t="shared" si="72"/>
        <v>314.32942125</v>
      </c>
      <c r="AK61">
        <f t="shared" si="72"/>
        <v>354.88805625000009</v>
      </c>
      <c r="AL61">
        <f t="shared" si="72"/>
        <v>419.10589500000003</v>
      </c>
      <c r="AM61">
        <f t="shared" si="72"/>
        <v>467.69175984375005</v>
      </c>
      <c r="AN61">
        <f t="shared" si="72"/>
        <v>536.97942796874997</v>
      </c>
      <c r="AO61">
        <f t="shared" si="72"/>
        <v>590.67737076562491</v>
      </c>
      <c r="AP61">
        <f t="shared" ref="AP61:BU61" si="73">AP$58</f>
        <v>623.58901312500006</v>
      </c>
      <c r="AQ61">
        <f t="shared" si="73"/>
        <v>698.0732563593748</v>
      </c>
      <c r="AR61">
        <f t="shared" si="73"/>
        <v>727.52051531250015</v>
      </c>
      <c r="AS61">
        <f t="shared" si="73"/>
        <v>805.4691419531249</v>
      </c>
      <c r="AT61">
        <f t="shared" si="73"/>
        <v>859.16708475000007</v>
      </c>
      <c r="AU61">
        <f t="shared" si="73"/>
        <v>824.52325068749997</v>
      </c>
      <c r="AV61">
        <f t="shared" si="73"/>
        <v>966.56297034375007</v>
      </c>
      <c r="AW61">
        <f t="shared" si="73"/>
        <v>987.34927078125008</v>
      </c>
      <c r="AX61">
        <f t="shared" si="73"/>
        <v>1073.9588559374999</v>
      </c>
      <c r="AY61">
        <f t="shared" si="73"/>
        <v>1118.5627922929689</v>
      </c>
      <c r="AZ61">
        <f t="shared" si="73"/>
        <v>1210.8886100695311</v>
      </c>
      <c r="BA61">
        <f t="shared" si="73"/>
        <v>1265.9290014363282</v>
      </c>
      <c r="BB61">
        <f t="shared" si="73"/>
        <v>1278.35747690625</v>
      </c>
      <c r="BC61">
        <f t="shared" si="73"/>
        <v>1320.9693928031252</v>
      </c>
      <c r="BD61">
        <f t="shared" si="73"/>
        <v>1278.35747690625</v>
      </c>
      <c r="BE61">
        <f t="shared" si="73"/>
        <v>1320.9693928031252</v>
      </c>
      <c r="BF61">
        <f t="shared" si="73"/>
        <v>3835.0724307187497</v>
      </c>
      <c r="BG61">
        <f t="shared" si="73"/>
        <v>3974.6264552810148</v>
      </c>
      <c r="BH61">
        <f t="shared" si="73"/>
        <v>4018.303669075312</v>
      </c>
      <c r="BI61">
        <f t="shared" si="73"/>
        <v>4018.303669075312</v>
      </c>
      <c r="BJ61">
        <f t="shared" si="73"/>
        <v>3930.9492414867182</v>
      </c>
      <c r="BK61">
        <f t="shared" si="73"/>
        <v>4073.9921166630402</v>
      </c>
      <c r="BL61">
        <f t="shared" si="73"/>
        <v>4118.7612608021946</v>
      </c>
      <c r="BM61">
        <f t="shared" si="73"/>
        <v>4118.7612608021946</v>
      </c>
      <c r="BN61">
        <f t="shared" si="73"/>
        <v>4073.9921166630402</v>
      </c>
      <c r="BO61">
        <f t="shared" si="73"/>
        <v>4175.8419195796159</v>
      </c>
      <c r="BP61">
        <f t="shared" si="73"/>
        <v>4221.7302923222487</v>
      </c>
      <c r="BQ61">
        <f t="shared" si="73"/>
        <v>4221.7302923222487</v>
      </c>
      <c r="BR61">
        <f t="shared" si="73"/>
        <v>4129.9535468369822</v>
      </c>
      <c r="BS61">
        <f t="shared" si="73"/>
        <v>4280.2379675691063</v>
      </c>
      <c r="BT61">
        <f t="shared" si="73"/>
        <v>4327.2735496303058</v>
      </c>
      <c r="BU61">
        <f t="shared" si="73"/>
        <v>4327.2735496303058</v>
      </c>
      <c r="BV61">
        <f t="shared" ref="BV61:DA61" si="74">BV$58</f>
        <v>4233.2023855079069</v>
      </c>
      <c r="BW61">
        <f t="shared" si="74"/>
        <v>4387.2439167583334</v>
      </c>
      <c r="BX61">
        <f t="shared" si="74"/>
        <v>4435.4553883710623</v>
      </c>
      <c r="BY61">
        <f t="shared" si="74"/>
        <v>4435.4553883710623</v>
      </c>
      <c r="BZ61">
        <f t="shared" si="74"/>
        <v>4339.0324451456045</v>
      </c>
      <c r="CA61">
        <f t="shared" si="74"/>
        <v>4496.925014677292</v>
      </c>
      <c r="CB61">
        <f t="shared" si="74"/>
        <v>4546.3417730803385</v>
      </c>
      <c r="CC61">
        <f t="shared" si="74"/>
        <v>4546.3417730803385</v>
      </c>
      <c r="CD61">
        <f t="shared" si="74"/>
        <v>4496.925014677292</v>
      </c>
      <c r="CE61">
        <f t="shared" si="74"/>
        <v>4609.3481400442233</v>
      </c>
      <c r="CF61">
        <f t="shared" si="74"/>
        <v>4660.0003174073472</v>
      </c>
      <c r="CG61">
        <f t="shared" si="74"/>
        <v>4660.0003174073472</v>
      </c>
      <c r="CH61">
        <f t="shared" si="74"/>
        <v>4558.6959626810994</v>
      </c>
      <c r="CI61">
        <f t="shared" si="74"/>
        <v>4724.5818435453284</v>
      </c>
      <c r="CJ61">
        <f t="shared" si="74"/>
        <v>4776.5003253425302</v>
      </c>
      <c r="CK61">
        <f t="shared" si="74"/>
        <v>4776.5003253425302</v>
      </c>
      <c r="CL61">
        <f t="shared" si="74"/>
        <v>4672.6633617481275</v>
      </c>
      <c r="CM61">
        <f t="shared" si="74"/>
        <v>4842.6963896339621</v>
      </c>
      <c r="CN61">
        <f t="shared" si="74"/>
        <v>4895.9128334760935</v>
      </c>
      <c r="CO61">
        <f t="shared" si="74"/>
        <v>4895.9128334760935</v>
      </c>
      <c r="CP61">
        <f t="shared" si="74"/>
        <v>4789.4799457918307</v>
      </c>
      <c r="CQ61">
        <f t="shared" si="74"/>
        <v>4963.7637993748103</v>
      </c>
      <c r="CR61">
        <f t="shared" si="74"/>
        <v>5018.3106543129952</v>
      </c>
      <c r="CS61">
        <f t="shared" si="74"/>
        <v>5018.3106543129952</v>
      </c>
      <c r="CT61">
        <f t="shared" si="74"/>
        <v>4963.7637993748103</v>
      </c>
      <c r="CU61">
        <f t="shared" si="74"/>
        <v>5087.857894359181</v>
      </c>
      <c r="CV61">
        <f t="shared" si="74"/>
        <v>5143.7684206708191</v>
      </c>
      <c r="CW61">
        <f t="shared" si="74"/>
        <v>5143.7684206708191</v>
      </c>
      <c r="CX61">
        <f t="shared" si="74"/>
        <v>5031.9473680475412</v>
      </c>
      <c r="CY61">
        <f t="shared" si="74"/>
        <v>5215.0543417181607</v>
      </c>
      <c r="CZ61">
        <f t="shared" si="74"/>
        <v>5272.3626311875905</v>
      </c>
      <c r="DA61">
        <f t="shared" si="74"/>
        <v>5272.3626311875905</v>
      </c>
      <c r="DB61">
        <f t="shared" ref="DB61:EG61" si="75">DB$58</f>
        <v>5157.7460522487299</v>
      </c>
      <c r="DC61">
        <f t="shared" si="75"/>
        <v>5345.430700261114</v>
      </c>
      <c r="DD61">
        <f t="shared" si="75"/>
        <v>5404.1716969672807</v>
      </c>
      <c r="DE61">
        <f t="shared" si="75"/>
        <v>5404.1716969672807</v>
      </c>
      <c r="DF61">
        <f t="shared" si="75"/>
        <v>5286.6897035549482</v>
      </c>
      <c r="DG61">
        <f t="shared" si="75"/>
        <v>5479.0664677676423</v>
      </c>
      <c r="DH61">
        <f t="shared" si="75"/>
        <v>5539.2759893914617</v>
      </c>
      <c r="DI61">
        <f t="shared" si="75"/>
        <v>5539.2759893914617</v>
      </c>
      <c r="DJ61">
        <f t="shared" si="75"/>
        <v>5479.0664677676423</v>
      </c>
      <c r="DK61">
        <f t="shared" si="75"/>
        <v>5616.0431294618329</v>
      </c>
      <c r="DL61">
        <f t="shared" si="75"/>
        <v>5677.7578891262483</v>
      </c>
      <c r="DM61">
        <f t="shared" si="75"/>
        <v>5677.7578891262483</v>
      </c>
      <c r="DN61">
        <f t="shared" si="75"/>
        <v>5554.3283697974166</v>
      </c>
      <c r="DO61">
        <f t="shared" si="75"/>
        <v>5756.4442076983787</v>
      </c>
      <c r="DP61">
        <f t="shared" si="75"/>
        <v>5819.7018363544048</v>
      </c>
      <c r="DQ61">
        <f t="shared" si="75"/>
        <v>5819.7018363544048</v>
      </c>
      <c r="DR61">
        <f t="shared" si="75"/>
        <v>5693.1865790423517</v>
      </c>
      <c r="DS61">
        <f t="shared" si="75"/>
        <v>5900.355312890837</v>
      </c>
      <c r="DT61">
        <f t="shared" si="75"/>
        <v>5965.1943822632638</v>
      </c>
      <c r="DU61">
        <f t="shared" si="75"/>
        <v>5965.1943822632638</v>
      </c>
      <c r="DV61">
        <f t="shared" si="75"/>
        <v>5835.5162435184102</v>
      </c>
      <c r="DW61">
        <f t="shared" si="75"/>
        <v>6047.8641957131076</v>
      </c>
      <c r="DX61">
        <f t="shared" si="75"/>
        <v>6114.3242418198442</v>
      </c>
      <c r="DY61">
        <f t="shared" si="75"/>
        <v>6114.3242418198442</v>
      </c>
      <c r="DZ61">
        <f t="shared" si="75"/>
        <v>6047.8641957131076</v>
      </c>
      <c r="EA61">
        <f t="shared" si="75"/>
        <v>6199.0608006059347</v>
      </c>
      <c r="EB61">
        <f t="shared" si="75"/>
        <v>6267.1823478653414</v>
      </c>
      <c r="EC61">
        <f t="shared" si="75"/>
        <v>6267.1823478653414</v>
      </c>
      <c r="ED61">
        <f t="shared" si="75"/>
        <v>6130.9392533465289</v>
      </c>
      <c r="EE61">
        <f t="shared" si="75"/>
        <v>6354.0373206210834</v>
      </c>
      <c r="EF61">
        <f t="shared" si="75"/>
        <v>6423.8619065619741</v>
      </c>
      <c r="EG61">
        <f t="shared" si="75"/>
        <v>6423.8619065619741</v>
      </c>
      <c r="EH61">
        <f t="shared" ref="EH61:FM61" si="76">EH$58</f>
        <v>6284.2127346801926</v>
      </c>
      <c r="EI61">
        <f t="shared" si="76"/>
        <v>6512.8882536366109</v>
      </c>
      <c r="EJ61">
        <f t="shared" si="76"/>
        <v>6584.4584542260236</v>
      </c>
      <c r="EK61">
        <f t="shared" si="76"/>
        <v>6584.4584542260236</v>
      </c>
      <c r="EL61">
        <f t="shared" si="76"/>
        <v>6441.3180530471964</v>
      </c>
      <c r="EM61">
        <f t="shared" si="76"/>
        <v>6675.7104599775248</v>
      </c>
      <c r="EN61">
        <f t="shared" si="76"/>
        <v>6749.0699155816737</v>
      </c>
      <c r="EO61">
        <f t="shared" si="76"/>
        <v>6749.0699155816737</v>
      </c>
      <c r="EP61">
        <f t="shared" si="76"/>
        <v>6675.7104599775248</v>
      </c>
      <c r="EQ61">
        <f t="shared" si="76"/>
        <v>6842.603221476963</v>
      </c>
      <c r="ER61">
        <f t="shared" si="76"/>
        <v>6917.7966634712147</v>
      </c>
      <c r="ES61">
        <f t="shared" si="76"/>
        <v>6917.7966634712147</v>
      </c>
      <c r="ET61">
        <f t="shared" si="76"/>
        <v>6767.4097794827094</v>
      </c>
      <c r="EU61">
        <f t="shared" si="76"/>
        <v>7013.6683020138862</v>
      </c>
      <c r="EV61">
        <f t="shared" si="76"/>
        <v>7090.7415800579947</v>
      </c>
      <c r="EW61">
        <f t="shared" si="76"/>
        <v>7090.7415800579947</v>
      </c>
      <c r="EX61">
        <f t="shared" si="76"/>
        <v>6936.5950239697768</v>
      </c>
      <c r="EY61">
        <f t="shared" si="76"/>
        <v>7189.0100095642329</v>
      </c>
      <c r="EZ61">
        <f t="shared" si="76"/>
        <v>7268.0101195594434</v>
      </c>
      <c r="FA61">
        <f t="shared" si="76"/>
        <v>7268.0101195594434</v>
      </c>
      <c r="FB61">
        <f t="shared" si="76"/>
        <v>0</v>
      </c>
      <c r="FC61">
        <f t="shared" si="76"/>
        <v>0</v>
      </c>
      <c r="FD61">
        <f t="shared" si="76"/>
        <v>0</v>
      </c>
      <c r="FE61">
        <f t="shared" si="76"/>
        <v>0</v>
      </c>
      <c r="FF61">
        <f t="shared" si="76"/>
        <v>0</v>
      </c>
      <c r="FG61">
        <f t="shared" si="76"/>
        <v>0</v>
      </c>
      <c r="FH61">
        <f t="shared" si="76"/>
        <v>0</v>
      </c>
      <c r="FI61">
        <f t="shared" si="76"/>
        <v>0</v>
      </c>
      <c r="FJ61">
        <f t="shared" si="76"/>
        <v>0</v>
      </c>
      <c r="FK61">
        <f t="shared" si="76"/>
        <v>0</v>
      </c>
      <c r="FL61">
        <f t="shared" si="76"/>
        <v>0</v>
      </c>
      <c r="FM61">
        <f t="shared" si="76"/>
        <v>0</v>
      </c>
      <c r="FN61">
        <f t="shared" ref="FN61:GJ61" si="77">FN$58</f>
        <v>0</v>
      </c>
      <c r="FO61">
        <f t="shared" si="77"/>
        <v>0</v>
      </c>
      <c r="FP61">
        <f t="shared" si="77"/>
        <v>0</v>
      </c>
      <c r="FQ61">
        <f t="shared" si="77"/>
        <v>0</v>
      </c>
      <c r="FR61">
        <f t="shared" si="77"/>
        <v>0</v>
      </c>
      <c r="FS61">
        <f t="shared" si="77"/>
        <v>0</v>
      </c>
      <c r="FT61">
        <f t="shared" si="77"/>
        <v>0</v>
      </c>
      <c r="FU61">
        <f t="shared" si="77"/>
        <v>0</v>
      </c>
      <c r="FV61">
        <f t="shared" si="77"/>
        <v>0</v>
      </c>
      <c r="FW61">
        <f t="shared" si="77"/>
        <v>0</v>
      </c>
      <c r="FX61">
        <f t="shared" si="77"/>
        <v>0</v>
      </c>
      <c r="FY61">
        <f t="shared" si="77"/>
        <v>0</v>
      </c>
      <c r="FZ61">
        <f t="shared" si="77"/>
        <v>0</v>
      </c>
      <c r="GA61">
        <f t="shared" si="77"/>
        <v>0</v>
      </c>
      <c r="GB61">
        <f t="shared" si="77"/>
        <v>0</v>
      </c>
      <c r="GC61">
        <f t="shared" si="77"/>
        <v>0</v>
      </c>
      <c r="GD61">
        <f t="shared" si="77"/>
        <v>0</v>
      </c>
      <c r="GE61">
        <f t="shared" si="77"/>
        <v>0</v>
      </c>
      <c r="GF61">
        <f t="shared" si="77"/>
        <v>0</v>
      </c>
      <c r="GG61">
        <f t="shared" si="77"/>
        <v>0</v>
      </c>
      <c r="GH61">
        <f t="shared" si="77"/>
        <v>0</v>
      </c>
      <c r="GI61">
        <f t="shared" si="77"/>
        <v>0</v>
      </c>
      <c r="GJ61">
        <f t="shared" si="77"/>
        <v>0</v>
      </c>
    </row>
    <row r="62" spans="1:192" outlineLevel="2" x14ac:dyDescent="0.35">
      <c r="A62" s="69"/>
      <c r="B62"/>
      <c r="C62"/>
      <c r="D62"/>
      <c r="E62" t="s">
        <v>699</v>
      </c>
      <c r="F62"/>
      <c r="G62" t="s">
        <v>101</v>
      </c>
      <c r="H62">
        <f>SUM(J62:GJ62)</f>
        <v>28071.630633137007</v>
      </c>
      <c r="I62"/>
      <c r="J62">
        <f t="shared" ref="J62:AO62" si="78">J61*$F60</f>
        <v>0</v>
      </c>
      <c r="K62">
        <f t="shared" si="78"/>
        <v>0</v>
      </c>
      <c r="L62">
        <f t="shared" si="78"/>
        <v>0</v>
      </c>
      <c r="M62">
        <f t="shared" si="78"/>
        <v>0</v>
      </c>
      <c r="N62">
        <f t="shared" si="78"/>
        <v>0</v>
      </c>
      <c r="O62">
        <f t="shared" si="78"/>
        <v>0</v>
      </c>
      <c r="P62">
        <f t="shared" si="78"/>
        <v>0</v>
      </c>
      <c r="Q62">
        <f t="shared" si="78"/>
        <v>0</v>
      </c>
      <c r="R62">
        <f t="shared" si="78"/>
        <v>0</v>
      </c>
      <c r="S62">
        <f t="shared" si="78"/>
        <v>0</v>
      </c>
      <c r="T62">
        <f t="shared" si="78"/>
        <v>0</v>
      </c>
      <c r="U62">
        <f t="shared" si="78"/>
        <v>0</v>
      </c>
      <c r="V62">
        <f t="shared" si="78"/>
        <v>0</v>
      </c>
      <c r="W62">
        <f t="shared" si="78"/>
        <v>0</v>
      </c>
      <c r="X62">
        <f t="shared" si="78"/>
        <v>0</v>
      </c>
      <c r="Y62">
        <f t="shared" si="78"/>
        <v>0</v>
      </c>
      <c r="Z62">
        <f t="shared" si="78"/>
        <v>0</v>
      </c>
      <c r="AA62">
        <f t="shared" si="78"/>
        <v>0</v>
      </c>
      <c r="AB62">
        <f t="shared" si="78"/>
        <v>0</v>
      </c>
      <c r="AC62">
        <f t="shared" si="78"/>
        <v>0</v>
      </c>
      <c r="AD62">
        <f t="shared" si="78"/>
        <v>0</v>
      </c>
      <c r="AE62">
        <f t="shared" si="78"/>
        <v>2.6194118437500005</v>
      </c>
      <c r="AF62">
        <f t="shared" si="78"/>
        <v>5.0698293750000003</v>
      </c>
      <c r="AG62">
        <f t="shared" si="78"/>
        <v>7.8582355312500001</v>
      </c>
      <c r="AH62">
        <f t="shared" si="78"/>
        <v>10.477647375000002</v>
      </c>
      <c r="AI62">
        <f t="shared" si="78"/>
        <v>12.25208765625</v>
      </c>
      <c r="AJ62">
        <f t="shared" si="78"/>
        <v>15.7164710625</v>
      </c>
      <c r="AK62">
        <f t="shared" si="78"/>
        <v>17.744402812500006</v>
      </c>
      <c r="AL62">
        <f t="shared" si="78"/>
        <v>20.955294750000004</v>
      </c>
      <c r="AM62">
        <f t="shared" si="78"/>
        <v>23.384587992187505</v>
      </c>
      <c r="AN62">
        <f t="shared" si="78"/>
        <v>26.848971398437499</v>
      </c>
      <c r="AO62">
        <f t="shared" si="78"/>
        <v>29.533868538281247</v>
      </c>
      <c r="AP62">
        <f t="shared" ref="AP62:BU62" si="79">AP61*$F60</f>
        <v>31.179450656250005</v>
      </c>
      <c r="AQ62">
        <f t="shared" si="79"/>
        <v>34.903662817968744</v>
      </c>
      <c r="AR62">
        <f t="shared" si="79"/>
        <v>36.376025765625009</v>
      </c>
      <c r="AS62">
        <f t="shared" si="79"/>
        <v>40.273457097656248</v>
      </c>
      <c r="AT62">
        <f t="shared" si="79"/>
        <v>42.958354237500004</v>
      </c>
      <c r="AU62">
        <f t="shared" si="79"/>
        <v>41.226162534375</v>
      </c>
      <c r="AV62">
        <f t="shared" si="79"/>
        <v>48.328148517187508</v>
      </c>
      <c r="AW62">
        <f t="shared" si="79"/>
        <v>49.367463539062506</v>
      </c>
      <c r="AX62">
        <f t="shared" si="79"/>
        <v>53.697942796874997</v>
      </c>
      <c r="AY62">
        <f t="shared" si="79"/>
        <v>55.928139614648444</v>
      </c>
      <c r="AZ62">
        <f t="shared" si="79"/>
        <v>60.544430503476555</v>
      </c>
      <c r="BA62">
        <f t="shared" si="79"/>
        <v>63.296450071816416</v>
      </c>
      <c r="BB62">
        <f t="shared" si="79"/>
        <v>63.917873845312499</v>
      </c>
      <c r="BC62">
        <f t="shared" si="79"/>
        <v>66.048469640156256</v>
      </c>
      <c r="BD62">
        <f t="shared" si="79"/>
        <v>63.917873845312499</v>
      </c>
      <c r="BE62">
        <f t="shared" si="79"/>
        <v>66.048469640156256</v>
      </c>
      <c r="BF62">
        <f t="shared" si="79"/>
        <v>191.7536215359375</v>
      </c>
      <c r="BG62">
        <f t="shared" si="79"/>
        <v>198.73132276405076</v>
      </c>
      <c r="BH62">
        <f t="shared" si="79"/>
        <v>200.91518345376562</v>
      </c>
      <c r="BI62">
        <f t="shared" si="79"/>
        <v>200.91518345376562</v>
      </c>
      <c r="BJ62">
        <f t="shared" si="79"/>
        <v>196.54746207433593</v>
      </c>
      <c r="BK62">
        <f t="shared" si="79"/>
        <v>203.69960583315202</v>
      </c>
      <c r="BL62">
        <f t="shared" si="79"/>
        <v>205.93806304010974</v>
      </c>
      <c r="BM62">
        <f t="shared" si="79"/>
        <v>205.93806304010974</v>
      </c>
      <c r="BN62">
        <f t="shared" si="79"/>
        <v>203.69960583315202</v>
      </c>
      <c r="BO62">
        <f t="shared" si="79"/>
        <v>208.7920959789808</v>
      </c>
      <c r="BP62">
        <f t="shared" si="79"/>
        <v>211.08651461611245</v>
      </c>
      <c r="BQ62">
        <f t="shared" si="79"/>
        <v>211.08651461611245</v>
      </c>
      <c r="BR62">
        <f t="shared" si="79"/>
        <v>206.49767734184911</v>
      </c>
      <c r="BS62">
        <f t="shared" si="79"/>
        <v>214.01189837845533</v>
      </c>
      <c r="BT62">
        <f t="shared" si="79"/>
        <v>216.36367748151531</v>
      </c>
      <c r="BU62">
        <f t="shared" si="79"/>
        <v>216.36367748151531</v>
      </c>
      <c r="BV62">
        <f t="shared" ref="BV62:DA62" si="80">BV61*$F60</f>
        <v>211.66011927539535</v>
      </c>
      <c r="BW62">
        <f t="shared" si="80"/>
        <v>219.36219583791669</v>
      </c>
      <c r="BX62">
        <f t="shared" si="80"/>
        <v>221.77276941855314</v>
      </c>
      <c r="BY62">
        <f t="shared" si="80"/>
        <v>221.77276941855314</v>
      </c>
      <c r="BZ62">
        <f t="shared" si="80"/>
        <v>216.95162225728023</v>
      </c>
      <c r="CA62">
        <f t="shared" si="80"/>
        <v>224.84625073386462</v>
      </c>
      <c r="CB62">
        <f t="shared" si="80"/>
        <v>227.31708865401694</v>
      </c>
      <c r="CC62">
        <f t="shared" si="80"/>
        <v>227.31708865401694</v>
      </c>
      <c r="CD62">
        <f t="shared" si="80"/>
        <v>224.84625073386462</v>
      </c>
      <c r="CE62">
        <f t="shared" si="80"/>
        <v>230.46740700221119</v>
      </c>
      <c r="CF62">
        <f t="shared" si="80"/>
        <v>233.00001587036738</v>
      </c>
      <c r="CG62">
        <f t="shared" si="80"/>
        <v>233.00001587036738</v>
      </c>
      <c r="CH62">
        <f t="shared" si="80"/>
        <v>227.93479813405497</v>
      </c>
      <c r="CI62">
        <f t="shared" si="80"/>
        <v>236.22909217726644</v>
      </c>
      <c r="CJ62">
        <f t="shared" si="80"/>
        <v>238.82501626712653</v>
      </c>
      <c r="CK62">
        <f t="shared" si="80"/>
        <v>238.82501626712653</v>
      </c>
      <c r="CL62">
        <f t="shared" si="80"/>
        <v>233.63316808740637</v>
      </c>
      <c r="CM62">
        <f t="shared" si="80"/>
        <v>242.13481948169812</v>
      </c>
      <c r="CN62">
        <f t="shared" si="80"/>
        <v>244.79564167380468</v>
      </c>
      <c r="CO62">
        <f t="shared" si="80"/>
        <v>244.79564167380468</v>
      </c>
      <c r="CP62">
        <f t="shared" si="80"/>
        <v>239.47399728959155</v>
      </c>
      <c r="CQ62">
        <f t="shared" si="80"/>
        <v>248.18818996874052</v>
      </c>
      <c r="CR62">
        <f t="shared" si="80"/>
        <v>250.91553271564976</v>
      </c>
      <c r="CS62">
        <f t="shared" si="80"/>
        <v>250.91553271564976</v>
      </c>
      <c r="CT62">
        <f t="shared" si="80"/>
        <v>248.18818996874052</v>
      </c>
      <c r="CU62">
        <f t="shared" si="80"/>
        <v>254.39289471795905</v>
      </c>
      <c r="CV62">
        <f t="shared" si="80"/>
        <v>257.18842103354098</v>
      </c>
      <c r="CW62">
        <f t="shared" si="80"/>
        <v>257.18842103354098</v>
      </c>
      <c r="CX62">
        <f t="shared" si="80"/>
        <v>251.59736840237707</v>
      </c>
      <c r="CY62">
        <f t="shared" si="80"/>
        <v>260.75271708590805</v>
      </c>
      <c r="CZ62">
        <f t="shared" si="80"/>
        <v>263.61813155937955</v>
      </c>
      <c r="DA62">
        <f t="shared" si="80"/>
        <v>263.61813155937955</v>
      </c>
      <c r="DB62">
        <f t="shared" ref="DB62:EG62" si="81">DB61*$F60</f>
        <v>257.88730261243649</v>
      </c>
      <c r="DC62">
        <f t="shared" si="81"/>
        <v>267.27153501305571</v>
      </c>
      <c r="DD62">
        <f t="shared" si="81"/>
        <v>270.20858484836407</v>
      </c>
      <c r="DE62">
        <f t="shared" si="81"/>
        <v>270.20858484836407</v>
      </c>
      <c r="DF62">
        <f t="shared" si="81"/>
        <v>264.33448517774741</v>
      </c>
      <c r="DG62">
        <f t="shared" si="81"/>
        <v>273.9533233883821</v>
      </c>
      <c r="DH62">
        <f t="shared" si="81"/>
        <v>276.96379946957308</v>
      </c>
      <c r="DI62">
        <f t="shared" si="81"/>
        <v>276.96379946957308</v>
      </c>
      <c r="DJ62">
        <f t="shared" si="81"/>
        <v>273.9533233883821</v>
      </c>
      <c r="DK62">
        <f t="shared" si="81"/>
        <v>280.80215647309166</v>
      </c>
      <c r="DL62">
        <f t="shared" si="81"/>
        <v>283.88789445631244</v>
      </c>
      <c r="DM62">
        <f t="shared" si="81"/>
        <v>283.88789445631244</v>
      </c>
      <c r="DN62">
        <f t="shared" si="81"/>
        <v>277.71641848987082</v>
      </c>
      <c r="DO62">
        <f t="shared" si="81"/>
        <v>287.82221038491895</v>
      </c>
      <c r="DP62">
        <f t="shared" si="81"/>
        <v>290.98509181772027</v>
      </c>
      <c r="DQ62">
        <f t="shared" si="81"/>
        <v>290.98509181772027</v>
      </c>
      <c r="DR62">
        <f t="shared" si="81"/>
        <v>284.65932895211762</v>
      </c>
      <c r="DS62">
        <f t="shared" si="81"/>
        <v>295.01776564454184</v>
      </c>
      <c r="DT62">
        <f t="shared" si="81"/>
        <v>298.25971911316321</v>
      </c>
      <c r="DU62">
        <f t="shared" si="81"/>
        <v>298.25971911316321</v>
      </c>
      <c r="DV62">
        <f t="shared" si="81"/>
        <v>291.77581217592052</v>
      </c>
      <c r="DW62">
        <f t="shared" si="81"/>
        <v>302.39320978565542</v>
      </c>
      <c r="DX62">
        <f t="shared" si="81"/>
        <v>305.7162120909922</v>
      </c>
      <c r="DY62">
        <f t="shared" si="81"/>
        <v>305.7162120909922</v>
      </c>
      <c r="DZ62">
        <f t="shared" si="81"/>
        <v>302.39320978565542</v>
      </c>
      <c r="EA62">
        <f t="shared" si="81"/>
        <v>309.95304003029673</v>
      </c>
      <c r="EB62">
        <f t="shared" si="81"/>
        <v>313.35911739326707</v>
      </c>
      <c r="EC62">
        <f t="shared" si="81"/>
        <v>313.35911739326707</v>
      </c>
      <c r="ED62">
        <f t="shared" si="81"/>
        <v>306.54696266732645</v>
      </c>
      <c r="EE62">
        <f t="shared" si="81"/>
        <v>317.70186603105418</v>
      </c>
      <c r="EF62">
        <f t="shared" si="81"/>
        <v>321.19309532809871</v>
      </c>
      <c r="EG62">
        <f t="shared" si="81"/>
        <v>321.19309532809871</v>
      </c>
      <c r="EH62">
        <f t="shared" ref="EH62:FM62" si="82">EH61*$F60</f>
        <v>314.21063673400965</v>
      </c>
      <c r="EI62">
        <f t="shared" si="82"/>
        <v>325.64441268183054</v>
      </c>
      <c r="EJ62">
        <f t="shared" si="82"/>
        <v>329.22292271130118</v>
      </c>
      <c r="EK62">
        <f t="shared" si="82"/>
        <v>329.22292271130118</v>
      </c>
      <c r="EL62">
        <f t="shared" si="82"/>
        <v>322.06590265235985</v>
      </c>
      <c r="EM62">
        <f t="shared" si="82"/>
        <v>333.78552299887627</v>
      </c>
      <c r="EN62">
        <f t="shared" si="82"/>
        <v>337.45349577908371</v>
      </c>
      <c r="EO62">
        <f t="shared" si="82"/>
        <v>337.45349577908371</v>
      </c>
      <c r="EP62">
        <f t="shared" si="82"/>
        <v>333.78552299887627</v>
      </c>
      <c r="EQ62">
        <f t="shared" si="82"/>
        <v>342.13016107384817</v>
      </c>
      <c r="ER62">
        <f t="shared" si="82"/>
        <v>345.88983317356076</v>
      </c>
      <c r="ES62">
        <f t="shared" si="82"/>
        <v>345.88983317356076</v>
      </c>
      <c r="ET62">
        <f t="shared" si="82"/>
        <v>338.37048897413547</v>
      </c>
      <c r="EU62">
        <f t="shared" si="82"/>
        <v>350.68341510069433</v>
      </c>
      <c r="EV62">
        <f t="shared" si="82"/>
        <v>354.53707900289976</v>
      </c>
      <c r="EW62">
        <f t="shared" si="82"/>
        <v>354.53707900289976</v>
      </c>
      <c r="EX62">
        <f t="shared" si="82"/>
        <v>346.82975119848885</v>
      </c>
      <c r="EY62">
        <f t="shared" si="82"/>
        <v>359.45050047821167</v>
      </c>
      <c r="EZ62">
        <f t="shared" si="82"/>
        <v>363.40050597797222</v>
      </c>
      <c r="FA62">
        <f t="shared" si="82"/>
        <v>363.40050597797222</v>
      </c>
      <c r="FB62">
        <f t="shared" si="82"/>
        <v>0</v>
      </c>
      <c r="FC62">
        <f t="shared" si="82"/>
        <v>0</v>
      </c>
      <c r="FD62">
        <f t="shared" si="82"/>
        <v>0</v>
      </c>
      <c r="FE62">
        <f t="shared" si="82"/>
        <v>0</v>
      </c>
      <c r="FF62">
        <f t="shared" si="82"/>
        <v>0</v>
      </c>
      <c r="FG62">
        <f t="shared" si="82"/>
        <v>0</v>
      </c>
      <c r="FH62">
        <f t="shared" si="82"/>
        <v>0</v>
      </c>
      <c r="FI62">
        <f t="shared" si="82"/>
        <v>0</v>
      </c>
      <c r="FJ62">
        <f t="shared" si="82"/>
        <v>0</v>
      </c>
      <c r="FK62">
        <f t="shared" si="82"/>
        <v>0</v>
      </c>
      <c r="FL62">
        <f t="shared" si="82"/>
        <v>0</v>
      </c>
      <c r="FM62">
        <f t="shared" si="82"/>
        <v>0</v>
      </c>
      <c r="FN62">
        <f t="shared" ref="FN62:GJ62" si="83">FN61*$F60</f>
        <v>0</v>
      </c>
      <c r="FO62">
        <f t="shared" si="83"/>
        <v>0</v>
      </c>
      <c r="FP62">
        <f t="shared" si="83"/>
        <v>0</v>
      </c>
      <c r="FQ62">
        <f t="shared" si="83"/>
        <v>0</v>
      </c>
      <c r="FR62">
        <f t="shared" si="83"/>
        <v>0</v>
      </c>
      <c r="FS62">
        <f t="shared" si="83"/>
        <v>0</v>
      </c>
      <c r="FT62">
        <f t="shared" si="83"/>
        <v>0</v>
      </c>
      <c r="FU62">
        <f t="shared" si="83"/>
        <v>0</v>
      </c>
      <c r="FV62">
        <f t="shared" si="83"/>
        <v>0</v>
      </c>
      <c r="FW62">
        <f t="shared" si="83"/>
        <v>0</v>
      </c>
      <c r="FX62">
        <f t="shared" si="83"/>
        <v>0</v>
      </c>
      <c r="FY62">
        <f t="shared" si="83"/>
        <v>0</v>
      </c>
      <c r="FZ62">
        <f t="shared" si="83"/>
        <v>0</v>
      </c>
      <c r="GA62">
        <f t="shared" si="83"/>
        <v>0</v>
      </c>
      <c r="GB62">
        <f t="shared" si="83"/>
        <v>0</v>
      </c>
      <c r="GC62">
        <f t="shared" si="83"/>
        <v>0</v>
      </c>
      <c r="GD62">
        <f t="shared" si="83"/>
        <v>0</v>
      </c>
      <c r="GE62">
        <f t="shared" si="83"/>
        <v>0</v>
      </c>
      <c r="GF62">
        <f t="shared" si="83"/>
        <v>0</v>
      </c>
      <c r="GG62">
        <f t="shared" si="83"/>
        <v>0</v>
      </c>
      <c r="GH62">
        <f t="shared" si="83"/>
        <v>0</v>
      </c>
      <c r="GI62">
        <f t="shared" si="83"/>
        <v>0</v>
      </c>
      <c r="GJ62">
        <f t="shared" si="83"/>
        <v>0</v>
      </c>
    </row>
    <row r="63" spans="1:192" outlineLevel="2" x14ac:dyDescent="0.35">
      <c r="A63" s="69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</row>
    <row r="64" spans="1:192" outlineLevel="2" x14ac:dyDescent="0.35">
      <c r="A64" s="69"/>
      <c r="B64"/>
      <c r="C64"/>
      <c r="D64"/>
      <c r="E64" t="str">
        <f>$E$58</f>
        <v>Gross grid sales revenue</v>
      </c>
      <c r="F64"/>
      <c r="G64" t="str">
        <f>$G$58</f>
        <v>$ 000s</v>
      </c>
      <c r="H64">
        <f>$H$58</f>
        <v>561432.61266274017</v>
      </c>
      <c r="I64"/>
      <c r="J64">
        <f t="shared" ref="J64:AO64" si="84">J$58</f>
        <v>0</v>
      </c>
      <c r="K64">
        <f t="shared" si="84"/>
        <v>0</v>
      </c>
      <c r="L64">
        <f t="shared" si="84"/>
        <v>0</v>
      </c>
      <c r="M64">
        <f t="shared" si="84"/>
        <v>0</v>
      </c>
      <c r="N64">
        <f t="shared" si="84"/>
        <v>0</v>
      </c>
      <c r="O64">
        <f t="shared" si="84"/>
        <v>0</v>
      </c>
      <c r="P64">
        <f t="shared" si="84"/>
        <v>0</v>
      </c>
      <c r="Q64">
        <f t="shared" si="84"/>
        <v>0</v>
      </c>
      <c r="R64">
        <f t="shared" si="84"/>
        <v>0</v>
      </c>
      <c r="S64">
        <f t="shared" si="84"/>
        <v>0</v>
      </c>
      <c r="T64">
        <f t="shared" si="84"/>
        <v>0</v>
      </c>
      <c r="U64">
        <f t="shared" si="84"/>
        <v>0</v>
      </c>
      <c r="V64">
        <f t="shared" si="84"/>
        <v>0</v>
      </c>
      <c r="W64">
        <f t="shared" si="84"/>
        <v>0</v>
      </c>
      <c r="X64">
        <f t="shared" si="84"/>
        <v>0</v>
      </c>
      <c r="Y64">
        <f t="shared" si="84"/>
        <v>0</v>
      </c>
      <c r="Z64">
        <f t="shared" si="84"/>
        <v>0</v>
      </c>
      <c r="AA64">
        <f t="shared" si="84"/>
        <v>0</v>
      </c>
      <c r="AB64">
        <f t="shared" si="84"/>
        <v>0</v>
      </c>
      <c r="AC64">
        <f t="shared" si="84"/>
        <v>0</v>
      </c>
      <c r="AD64">
        <f t="shared" si="84"/>
        <v>0</v>
      </c>
      <c r="AE64">
        <f t="shared" si="84"/>
        <v>52.388236875000004</v>
      </c>
      <c r="AF64">
        <f t="shared" si="84"/>
        <v>101.3965875</v>
      </c>
      <c r="AG64">
        <f t="shared" si="84"/>
        <v>157.164710625</v>
      </c>
      <c r="AH64">
        <f t="shared" si="84"/>
        <v>209.55294750000002</v>
      </c>
      <c r="AI64">
        <f t="shared" si="84"/>
        <v>245.04175312499999</v>
      </c>
      <c r="AJ64">
        <f t="shared" si="84"/>
        <v>314.32942125</v>
      </c>
      <c r="AK64">
        <f t="shared" si="84"/>
        <v>354.88805625000009</v>
      </c>
      <c r="AL64">
        <f t="shared" si="84"/>
        <v>419.10589500000003</v>
      </c>
      <c r="AM64">
        <f t="shared" si="84"/>
        <v>467.69175984375005</v>
      </c>
      <c r="AN64">
        <f t="shared" si="84"/>
        <v>536.97942796874997</v>
      </c>
      <c r="AO64">
        <f t="shared" si="84"/>
        <v>590.67737076562491</v>
      </c>
      <c r="AP64">
        <f t="shared" ref="AP64:BU64" si="85">AP$58</f>
        <v>623.58901312500006</v>
      </c>
      <c r="AQ64">
        <f t="shared" si="85"/>
        <v>698.0732563593748</v>
      </c>
      <c r="AR64">
        <f t="shared" si="85"/>
        <v>727.52051531250015</v>
      </c>
      <c r="AS64">
        <f t="shared" si="85"/>
        <v>805.4691419531249</v>
      </c>
      <c r="AT64">
        <f t="shared" si="85"/>
        <v>859.16708475000007</v>
      </c>
      <c r="AU64">
        <f t="shared" si="85"/>
        <v>824.52325068749997</v>
      </c>
      <c r="AV64">
        <f t="shared" si="85"/>
        <v>966.56297034375007</v>
      </c>
      <c r="AW64">
        <f t="shared" si="85"/>
        <v>987.34927078125008</v>
      </c>
      <c r="AX64">
        <f t="shared" si="85"/>
        <v>1073.9588559374999</v>
      </c>
      <c r="AY64">
        <f t="shared" si="85"/>
        <v>1118.5627922929689</v>
      </c>
      <c r="AZ64">
        <f t="shared" si="85"/>
        <v>1210.8886100695311</v>
      </c>
      <c r="BA64">
        <f t="shared" si="85"/>
        <v>1265.9290014363282</v>
      </c>
      <c r="BB64">
        <f t="shared" si="85"/>
        <v>1278.35747690625</v>
      </c>
      <c r="BC64">
        <f t="shared" si="85"/>
        <v>1320.9693928031252</v>
      </c>
      <c r="BD64">
        <f t="shared" si="85"/>
        <v>1278.35747690625</v>
      </c>
      <c r="BE64">
        <f t="shared" si="85"/>
        <v>1320.9693928031252</v>
      </c>
      <c r="BF64">
        <f t="shared" si="85"/>
        <v>3835.0724307187497</v>
      </c>
      <c r="BG64">
        <f t="shared" si="85"/>
        <v>3974.6264552810148</v>
      </c>
      <c r="BH64">
        <f t="shared" si="85"/>
        <v>4018.303669075312</v>
      </c>
      <c r="BI64">
        <f t="shared" si="85"/>
        <v>4018.303669075312</v>
      </c>
      <c r="BJ64">
        <f t="shared" si="85"/>
        <v>3930.9492414867182</v>
      </c>
      <c r="BK64">
        <f t="shared" si="85"/>
        <v>4073.9921166630402</v>
      </c>
      <c r="BL64">
        <f t="shared" si="85"/>
        <v>4118.7612608021946</v>
      </c>
      <c r="BM64">
        <f t="shared" si="85"/>
        <v>4118.7612608021946</v>
      </c>
      <c r="BN64">
        <f t="shared" si="85"/>
        <v>4073.9921166630402</v>
      </c>
      <c r="BO64">
        <f t="shared" si="85"/>
        <v>4175.8419195796159</v>
      </c>
      <c r="BP64">
        <f t="shared" si="85"/>
        <v>4221.7302923222487</v>
      </c>
      <c r="BQ64">
        <f t="shared" si="85"/>
        <v>4221.7302923222487</v>
      </c>
      <c r="BR64">
        <f t="shared" si="85"/>
        <v>4129.9535468369822</v>
      </c>
      <c r="BS64">
        <f t="shared" si="85"/>
        <v>4280.2379675691063</v>
      </c>
      <c r="BT64">
        <f t="shared" si="85"/>
        <v>4327.2735496303058</v>
      </c>
      <c r="BU64">
        <f t="shared" si="85"/>
        <v>4327.2735496303058</v>
      </c>
      <c r="BV64">
        <f t="shared" ref="BV64:DA64" si="86">BV$58</f>
        <v>4233.2023855079069</v>
      </c>
      <c r="BW64">
        <f t="shared" si="86"/>
        <v>4387.2439167583334</v>
      </c>
      <c r="BX64">
        <f t="shared" si="86"/>
        <v>4435.4553883710623</v>
      </c>
      <c r="BY64">
        <f t="shared" si="86"/>
        <v>4435.4553883710623</v>
      </c>
      <c r="BZ64">
        <f t="shared" si="86"/>
        <v>4339.0324451456045</v>
      </c>
      <c r="CA64">
        <f t="shared" si="86"/>
        <v>4496.925014677292</v>
      </c>
      <c r="CB64">
        <f t="shared" si="86"/>
        <v>4546.3417730803385</v>
      </c>
      <c r="CC64">
        <f t="shared" si="86"/>
        <v>4546.3417730803385</v>
      </c>
      <c r="CD64">
        <f t="shared" si="86"/>
        <v>4496.925014677292</v>
      </c>
      <c r="CE64">
        <f t="shared" si="86"/>
        <v>4609.3481400442233</v>
      </c>
      <c r="CF64">
        <f t="shared" si="86"/>
        <v>4660.0003174073472</v>
      </c>
      <c r="CG64">
        <f t="shared" si="86"/>
        <v>4660.0003174073472</v>
      </c>
      <c r="CH64">
        <f t="shared" si="86"/>
        <v>4558.6959626810994</v>
      </c>
      <c r="CI64">
        <f t="shared" si="86"/>
        <v>4724.5818435453284</v>
      </c>
      <c r="CJ64">
        <f t="shared" si="86"/>
        <v>4776.5003253425302</v>
      </c>
      <c r="CK64">
        <f t="shared" si="86"/>
        <v>4776.5003253425302</v>
      </c>
      <c r="CL64">
        <f t="shared" si="86"/>
        <v>4672.6633617481275</v>
      </c>
      <c r="CM64">
        <f t="shared" si="86"/>
        <v>4842.6963896339621</v>
      </c>
      <c r="CN64">
        <f t="shared" si="86"/>
        <v>4895.9128334760935</v>
      </c>
      <c r="CO64">
        <f t="shared" si="86"/>
        <v>4895.9128334760935</v>
      </c>
      <c r="CP64">
        <f t="shared" si="86"/>
        <v>4789.4799457918307</v>
      </c>
      <c r="CQ64">
        <f t="shared" si="86"/>
        <v>4963.7637993748103</v>
      </c>
      <c r="CR64">
        <f t="shared" si="86"/>
        <v>5018.3106543129952</v>
      </c>
      <c r="CS64">
        <f t="shared" si="86"/>
        <v>5018.3106543129952</v>
      </c>
      <c r="CT64">
        <f t="shared" si="86"/>
        <v>4963.7637993748103</v>
      </c>
      <c r="CU64">
        <f t="shared" si="86"/>
        <v>5087.857894359181</v>
      </c>
      <c r="CV64">
        <f t="shared" si="86"/>
        <v>5143.7684206708191</v>
      </c>
      <c r="CW64">
        <f t="shared" si="86"/>
        <v>5143.7684206708191</v>
      </c>
      <c r="CX64">
        <f t="shared" si="86"/>
        <v>5031.9473680475412</v>
      </c>
      <c r="CY64">
        <f t="shared" si="86"/>
        <v>5215.0543417181607</v>
      </c>
      <c r="CZ64">
        <f t="shared" si="86"/>
        <v>5272.3626311875905</v>
      </c>
      <c r="DA64">
        <f t="shared" si="86"/>
        <v>5272.3626311875905</v>
      </c>
      <c r="DB64">
        <f t="shared" ref="DB64:EG64" si="87">DB$58</f>
        <v>5157.7460522487299</v>
      </c>
      <c r="DC64">
        <f t="shared" si="87"/>
        <v>5345.430700261114</v>
      </c>
      <c r="DD64">
        <f t="shared" si="87"/>
        <v>5404.1716969672807</v>
      </c>
      <c r="DE64">
        <f t="shared" si="87"/>
        <v>5404.1716969672807</v>
      </c>
      <c r="DF64">
        <f t="shared" si="87"/>
        <v>5286.6897035549482</v>
      </c>
      <c r="DG64">
        <f t="shared" si="87"/>
        <v>5479.0664677676423</v>
      </c>
      <c r="DH64">
        <f t="shared" si="87"/>
        <v>5539.2759893914617</v>
      </c>
      <c r="DI64">
        <f t="shared" si="87"/>
        <v>5539.2759893914617</v>
      </c>
      <c r="DJ64">
        <f t="shared" si="87"/>
        <v>5479.0664677676423</v>
      </c>
      <c r="DK64">
        <f t="shared" si="87"/>
        <v>5616.0431294618329</v>
      </c>
      <c r="DL64">
        <f t="shared" si="87"/>
        <v>5677.7578891262483</v>
      </c>
      <c r="DM64">
        <f t="shared" si="87"/>
        <v>5677.7578891262483</v>
      </c>
      <c r="DN64">
        <f t="shared" si="87"/>
        <v>5554.3283697974166</v>
      </c>
      <c r="DO64">
        <f t="shared" si="87"/>
        <v>5756.4442076983787</v>
      </c>
      <c r="DP64">
        <f t="shared" si="87"/>
        <v>5819.7018363544048</v>
      </c>
      <c r="DQ64">
        <f t="shared" si="87"/>
        <v>5819.7018363544048</v>
      </c>
      <c r="DR64">
        <f t="shared" si="87"/>
        <v>5693.1865790423517</v>
      </c>
      <c r="DS64">
        <f t="shared" si="87"/>
        <v>5900.355312890837</v>
      </c>
      <c r="DT64">
        <f t="shared" si="87"/>
        <v>5965.1943822632638</v>
      </c>
      <c r="DU64">
        <f t="shared" si="87"/>
        <v>5965.1943822632638</v>
      </c>
      <c r="DV64">
        <f t="shared" si="87"/>
        <v>5835.5162435184102</v>
      </c>
      <c r="DW64">
        <f t="shared" si="87"/>
        <v>6047.8641957131076</v>
      </c>
      <c r="DX64">
        <f t="shared" si="87"/>
        <v>6114.3242418198442</v>
      </c>
      <c r="DY64">
        <f t="shared" si="87"/>
        <v>6114.3242418198442</v>
      </c>
      <c r="DZ64">
        <f t="shared" si="87"/>
        <v>6047.8641957131076</v>
      </c>
      <c r="EA64">
        <f t="shared" si="87"/>
        <v>6199.0608006059347</v>
      </c>
      <c r="EB64">
        <f t="shared" si="87"/>
        <v>6267.1823478653414</v>
      </c>
      <c r="EC64">
        <f t="shared" si="87"/>
        <v>6267.1823478653414</v>
      </c>
      <c r="ED64">
        <f t="shared" si="87"/>
        <v>6130.9392533465289</v>
      </c>
      <c r="EE64">
        <f t="shared" si="87"/>
        <v>6354.0373206210834</v>
      </c>
      <c r="EF64">
        <f t="shared" si="87"/>
        <v>6423.8619065619741</v>
      </c>
      <c r="EG64">
        <f t="shared" si="87"/>
        <v>6423.8619065619741</v>
      </c>
      <c r="EH64">
        <f t="shared" ref="EH64:FM64" si="88">EH$58</f>
        <v>6284.2127346801926</v>
      </c>
      <c r="EI64">
        <f t="shared" si="88"/>
        <v>6512.8882536366109</v>
      </c>
      <c r="EJ64">
        <f t="shared" si="88"/>
        <v>6584.4584542260236</v>
      </c>
      <c r="EK64">
        <f t="shared" si="88"/>
        <v>6584.4584542260236</v>
      </c>
      <c r="EL64">
        <f t="shared" si="88"/>
        <v>6441.3180530471964</v>
      </c>
      <c r="EM64">
        <f t="shared" si="88"/>
        <v>6675.7104599775248</v>
      </c>
      <c r="EN64">
        <f t="shared" si="88"/>
        <v>6749.0699155816737</v>
      </c>
      <c r="EO64">
        <f t="shared" si="88"/>
        <v>6749.0699155816737</v>
      </c>
      <c r="EP64">
        <f t="shared" si="88"/>
        <v>6675.7104599775248</v>
      </c>
      <c r="EQ64">
        <f t="shared" si="88"/>
        <v>6842.603221476963</v>
      </c>
      <c r="ER64">
        <f t="shared" si="88"/>
        <v>6917.7966634712147</v>
      </c>
      <c r="ES64">
        <f t="shared" si="88"/>
        <v>6917.7966634712147</v>
      </c>
      <c r="ET64">
        <f t="shared" si="88"/>
        <v>6767.4097794827094</v>
      </c>
      <c r="EU64">
        <f t="shared" si="88"/>
        <v>7013.6683020138862</v>
      </c>
      <c r="EV64">
        <f t="shared" si="88"/>
        <v>7090.7415800579947</v>
      </c>
      <c r="EW64">
        <f t="shared" si="88"/>
        <v>7090.7415800579947</v>
      </c>
      <c r="EX64">
        <f t="shared" si="88"/>
        <v>6936.5950239697768</v>
      </c>
      <c r="EY64">
        <f t="shared" si="88"/>
        <v>7189.0100095642329</v>
      </c>
      <c r="EZ64">
        <f t="shared" si="88"/>
        <v>7268.0101195594434</v>
      </c>
      <c r="FA64">
        <f t="shared" si="88"/>
        <v>7268.0101195594434</v>
      </c>
      <c r="FB64">
        <f t="shared" si="88"/>
        <v>0</v>
      </c>
      <c r="FC64">
        <f t="shared" si="88"/>
        <v>0</v>
      </c>
      <c r="FD64">
        <f t="shared" si="88"/>
        <v>0</v>
      </c>
      <c r="FE64">
        <f t="shared" si="88"/>
        <v>0</v>
      </c>
      <c r="FF64">
        <f t="shared" si="88"/>
        <v>0</v>
      </c>
      <c r="FG64">
        <f t="shared" si="88"/>
        <v>0</v>
      </c>
      <c r="FH64">
        <f t="shared" si="88"/>
        <v>0</v>
      </c>
      <c r="FI64">
        <f t="shared" si="88"/>
        <v>0</v>
      </c>
      <c r="FJ64">
        <f t="shared" si="88"/>
        <v>0</v>
      </c>
      <c r="FK64">
        <f t="shared" si="88"/>
        <v>0</v>
      </c>
      <c r="FL64">
        <f t="shared" si="88"/>
        <v>0</v>
      </c>
      <c r="FM64">
        <f t="shared" si="88"/>
        <v>0</v>
      </c>
      <c r="FN64">
        <f t="shared" ref="FN64:GJ64" si="89">FN$58</f>
        <v>0</v>
      </c>
      <c r="FO64">
        <f t="shared" si="89"/>
        <v>0</v>
      </c>
      <c r="FP64">
        <f t="shared" si="89"/>
        <v>0</v>
      </c>
      <c r="FQ64">
        <f t="shared" si="89"/>
        <v>0</v>
      </c>
      <c r="FR64">
        <f t="shared" si="89"/>
        <v>0</v>
      </c>
      <c r="FS64">
        <f t="shared" si="89"/>
        <v>0</v>
      </c>
      <c r="FT64">
        <f t="shared" si="89"/>
        <v>0</v>
      </c>
      <c r="FU64">
        <f t="shared" si="89"/>
        <v>0</v>
      </c>
      <c r="FV64">
        <f t="shared" si="89"/>
        <v>0</v>
      </c>
      <c r="FW64">
        <f t="shared" si="89"/>
        <v>0</v>
      </c>
      <c r="FX64">
        <f t="shared" si="89"/>
        <v>0</v>
      </c>
      <c r="FY64">
        <f t="shared" si="89"/>
        <v>0</v>
      </c>
      <c r="FZ64">
        <f t="shared" si="89"/>
        <v>0</v>
      </c>
      <c r="GA64">
        <f t="shared" si="89"/>
        <v>0</v>
      </c>
      <c r="GB64">
        <f t="shared" si="89"/>
        <v>0</v>
      </c>
      <c r="GC64">
        <f t="shared" si="89"/>
        <v>0</v>
      </c>
      <c r="GD64">
        <f t="shared" si="89"/>
        <v>0</v>
      </c>
      <c r="GE64">
        <f t="shared" si="89"/>
        <v>0</v>
      </c>
      <c r="GF64">
        <f t="shared" si="89"/>
        <v>0</v>
      </c>
      <c r="GG64">
        <f t="shared" si="89"/>
        <v>0</v>
      </c>
      <c r="GH64">
        <f t="shared" si="89"/>
        <v>0</v>
      </c>
      <c r="GI64">
        <f t="shared" si="89"/>
        <v>0</v>
      </c>
      <c r="GJ64">
        <f t="shared" si="89"/>
        <v>0</v>
      </c>
    </row>
    <row r="65" spans="1:192" outlineLevel="2" x14ac:dyDescent="0.35">
      <c r="A65" s="69"/>
      <c r="B65"/>
      <c r="C65"/>
      <c r="D65"/>
      <c r="E65" t="str">
        <f>$E$62</f>
        <v>PPA cost</v>
      </c>
      <c r="F65"/>
      <c r="G65" t="str">
        <f>$G$62</f>
        <v>$ 000s</v>
      </c>
      <c r="H65">
        <f>$H$62</f>
        <v>28071.630633137007</v>
      </c>
      <c r="I65"/>
      <c r="J65">
        <f t="shared" ref="J65:AO65" si="90">J$62</f>
        <v>0</v>
      </c>
      <c r="K65">
        <f t="shared" si="90"/>
        <v>0</v>
      </c>
      <c r="L65">
        <f t="shared" si="90"/>
        <v>0</v>
      </c>
      <c r="M65">
        <f t="shared" si="90"/>
        <v>0</v>
      </c>
      <c r="N65">
        <f t="shared" si="90"/>
        <v>0</v>
      </c>
      <c r="O65">
        <f t="shared" si="90"/>
        <v>0</v>
      </c>
      <c r="P65">
        <f t="shared" si="90"/>
        <v>0</v>
      </c>
      <c r="Q65">
        <f t="shared" si="90"/>
        <v>0</v>
      </c>
      <c r="R65">
        <f t="shared" si="90"/>
        <v>0</v>
      </c>
      <c r="S65">
        <f t="shared" si="90"/>
        <v>0</v>
      </c>
      <c r="T65">
        <f t="shared" si="90"/>
        <v>0</v>
      </c>
      <c r="U65">
        <f t="shared" si="90"/>
        <v>0</v>
      </c>
      <c r="V65">
        <f t="shared" si="90"/>
        <v>0</v>
      </c>
      <c r="W65">
        <f t="shared" si="90"/>
        <v>0</v>
      </c>
      <c r="X65">
        <f t="shared" si="90"/>
        <v>0</v>
      </c>
      <c r="Y65">
        <f t="shared" si="90"/>
        <v>0</v>
      </c>
      <c r="Z65">
        <f t="shared" si="90"/>
        <v>0</v>
      </c>
      <c r="AA65">
        <f t="shared" si="90"/>
        <v>0</v>
      </c>
      <c r="AB65">
        <f t="shared" si="90"/>
        <v>0</v>
      </c>
      <c r="AC65">
        <f t="shared" si="90"/>
        <v>0</v>
      </c>
      <c r="AD65">
        <f t="shared" si="90"/>
        <v>0</v>
      </c>
      <c r="AE65">
        <f t="shared" si="90"/>
        <v>2.6194118437500005</v>
      </c>
      <c r="AF65">
        <f t="shared" si="90"/>
        <v>5.0698293750000003</v>
      </c>
      <c r="AG65">
        <f t="shared" si="90"/>
        <v>7.8582355312500001</v>
      </c>
      <c r="AH65">
        <f t="shared" si="90"/>
        <v>10.477647375000002</v>
      </c>
      <c r="AI65">
        <f t="shared" si="90"/>
        <v>12.25208765625</v>
      </c>
      <c r="AJ65">
        <f t="shared" si="90"/>
        <v>15.7164710625</v>
      </c>
      <c r="AK65">
        <f t="shared" si="90"/>
        <v>17.744402812500006</v>
      </c>
      <c r="AL65">
        <f t="shared" si="90"/>
        <v>20.955294750000004</v>
      </c>
      <c r="AM65">
        <f t="shared" si="90"/>
        <v>23.384587992187505</v>
      </c>
      <c r="AN65">
        <f t="shared" si="90"/>
        <v>26.848971398437499</v>
      </c>
      <c r="AO65">
        <f t="shared" si="90"/>
        <v>29.533868538281247</v>
      </c>
      <c r="AP65">
        <f t="shared" ref="AP65:BU65" si="91">AP$62</f>
        <v>31.179450656250005</v>
      </c>
      <c r="AQ65">
        <f t="shared" si="91"/>
        <v>34.903662817968744</v>
      </c>
      <c r="AR65">
        <f t="shared" si="91"/>
        <v>36.376025765625009</v>
      </c>
      <c r="AS65">
        <f t="shared" si="91"/>
        <v>40.273457097656248</v>
      </c>
      <c r="AT65">
        <f t="shared" si="91"/>
        <v>42.958354237500004</v>
      </c>
      <c r="AU65">
        <f t="shared" si="91"/>
        <v>41.226162534375</v>
      </c>
      <c r="AV65">
        <f t="shared" si="91"/>
        <v>48.328148517187508</v>
      </c>
      <c r="AW65">
        <f t="shared" si="91"/>
        <v>49.367463539062506</v>
      </c>
      <c r="AX65">
        <f t="shared" si="91"/>
        <v>53.697942796874997</v>
      </c>
      <c r="AY65">
        <f t="shared" si="91"/>
        <v>55.928139614648444</v>
      </c>
      <c r="AZ65">
        <f t="shared" si="91"/>
        <v>60.544430503476555</v>
      </c>
      <c r="BA65">
        <f t="shared" si="91"/>
        <v>63.296450071816416</v>
      </c>
      <c r="BB65">
        <f t="shared" si="91"/>
        <v>63.917873845312499</v>
      </c>
      <c r="BC65">
        <f t="shared" si="91"/>
        <v>66.048469640156256</v>
      </c>
      <c r="BD65">
        <f t="shared" si="91"/>
        <v>63.917873845312499</v>
      </c>
      <c r="BE65">
        <f t="shared" si="91"/>
        <v>66.048469640156256</v>
      </c>
      <c r="BF65">
        <f t="shared" si="91"/>
        <v>191.7536215359375</v>
      </c>
      <c r="BG65">
        <f t="shared" si="91"/>
        <v>198.73132276405076</v>
      </c>
      <c r="BH65">
        <f t="shared" si="91"/>
        <v>200.91518345376562</v>
      </c>
      <c r="BI65">
        <f t="shared" si="91"/>
        <v>200.91518345376562</v>
      </c>
      <c r="BJ65">
        <f t="shared" si="91"/>
        <v>196.54746207433593</v>
      </c>
      <c r="BK65">
        <f t="shared" si="91"/>
        <v>203.69960583315202</v>
      </c>
      <c r="BL65">
        <f t="shared" si="91"/>
        <v>205.93806304010974</v>
      </c>
      <c r="BM65">
        <f t="shared" si="91"/>
        <v>205.93806304010974</v>
      </c>
      <c r="BN65">
        <f t="shared" si="91"/>
        <v>203.69960583315202</v>
      </c>
      <c r="BO65">
        <f t="shared" si="91"/>
        <v>208.7920959789808</v>
      </c>
      <c r="BP65">
        <f t="shared" si="91"/>
        <v>211.08651461611245</v>
      </c>
      <c r="BQ65">
        <f t="shared" si="91"/>
        <v>211.08651461611245</v>
      </c>
      <c r="BR65">
        <f t="shared" si="91"/>
        <v>206.49767734184911</v>
      </c>
      <c r="BS65">
        <f t="shared" si="91"/>
        <v>214.01189837845533</v>
      </c>
      <c r="BT65">
        <f t="shared" si="91"/>
        <v>216.36367748151531</v>
      </c>
      <c r="BU65">
        <f t="shared" si="91"/>
        <v>216.36367748151531</v>
      </c>
      <c r="BV65">
        <f t="shared" ref="BV65:DA65" si="92">BV$62</f>
        <v>211.66011927539535</v>
      </c>
      <c r="BW65">
        <f t="shared" si="92"/>
        <v>219.36219583791669</v>
      </c>
      <c r="BX65">
        <f t="shared" si="92"/>
        <v>221.77276941855314</v>
      </c>
      <c r="BY65">
        <f t="shared" si="92"/>
        <v>221.77276941855314</v>
      </c>
      <c r="BZ65">
        <f t="shared" si="92"/>
        <v>216.95162225728023</v>
      </c>
      <c r="CA65">
        <f t="shared" si="92"/>
        <v>224.84625073386462</v>
      </c>
      <c r="CB65">
        <f t="shared" si="92"/>
        <v>227.31708865401694</v>
      </c>
      <c r="CC65">
        <f t="shared" si="92"/>
        <v>227.31708865401694</v>
      </c>
      <c r="CD65">
        <f t="shared" si="92"/>
        <v>224.84625073386462</v>
      </c>
      <c r="CE65">
        <f t="shared" si="92"/>
        <v>230.46740700221119</v>
      </c>
      <c r="CF65">
        <f t="shared" si="92"/>
        <v>233.00001587036738</v>
      </c>
      <c r="CG65">
        <f t="shared" si="92"/>
        <v>233.00001587036738</v>
      </c>
      <c r="CH65">
        <f t="shared" si="92"/>
        <v>227.93479813405497</v>
      </c>
      <c r="CI65">
        <f t="shared" si="92"/>
        <v>236.22909217726644</v>
      </c>
      <c r="CJ65">
        <f t="shared" si="92"/>
        <v>238.82501626712653</v>
      </c>
      <c r="CK65">
        <f t="shared" si="92"/>
        <v>238.82501626712653</v>
      </c>
      <c r="CL65">
        <f t="shared" si="92"/>
        <v>233.63316808740637</v>
      </c>
      <c r="CM65">
        <f t="shared" si="92"/>
        <v>242.13481948169812</v>
      </c>
      <c r="CN65">
        <f t="shared" si="92"/>
        <v>244.79564167380468</v>
      </c>
      <c r="CO65">
        <f t="shared" si="92"/>
        <v>244.79564167380468</v>
      </c>
      <c r="CP65">
        <f t="shared" si="92"/>
        <v>239.47399728959155</v>
      </c>
      <c r="CQ65">
        <f t="shared" si="92"/>
        <v>248.18818996874052</v>
      </c>
      <c r="CR65">
        <f t="shared" si="92"/>
        <v>250.91553271564976</v>
      </c>
      <c r="CS65">
        <f t="shared" si="92"/>
        <v>250.91553271564976</v>
      </c>
      <c r="CT65">
        <f t="shared" si="92"/>
        <v>248.18818996874052</v>
      </c>
      <c r="CU65">
        <f t="shared" si="92"/>
        <v>254.39289471795905</v>
      </c>
      <c r="CV65">
        <f t="shared" si="92"/>
        <v>257.18842103354098</v>
      </c>
      <c r="CW65">
        <f t="shared" si="92"/>
        <v>257.18842103354098</v>
      </c>
      <c r="CX65">
        <f t="shared" si="92"/>
        <v>251.59736840237707</v>
      </c>
      <c r="CY65">
        <f t="shared" si="92"/>
        <v>260.75271708590805</v>
      </c>
      <c r="CZ65">
        <f t="shared" si="92"/>
        <v>263.61813155937955</v>
      </c>
      <c r="DA65">
        <f t="shared" si="92"/>
        <v>263.61813155937955</v>
      </c>
      <c r="DB65">
        <f t="shared" ref="DB65:EG65" si="93">DB$62</f>
        <v>257.88730261243649</v>
      </c>
      <c r="DC65">
        <f t="shared" si="93"/>
        <v>267.27153501305571</v>
      </c>
      <c r="DD65">
        <f t="shared" si="93"/>
        <v>270.20858484836407</v>
      </c>
      <c r="DE65">
        <f t="shared" si="93"/>
        <v>270.20858484836407</v>
      </c>
      <c r="DF65">
        <f t="shared" si="93"/>
        <v>264.33448517774741</v>
      </c>
      <c r="DG65">
        <f t="shared" si="93"/>
        <v>273.9533233883821</v>
      </c>
      <c r="DH65">
        <f t="shared" si="93"/>
        <v>276.96379946957308</v>
      </c>
      <c r="DI65">
        <f t="shared" si="93"/>
        <v>276.96379946957308</v>
      </c>
      <c r="DJ65">
        <f t="shared" si="93"/>
        <v>273.9533233883821</v>
      </c>
      <c r="DK65">
        <f t="shared" si="93"/>
        <v>280.80215647309166</v>
      </c>
      <c r="DL65">
        <f t="shared" si="93"/>
        <v>283.88789445631244</v>
      </c>
      <c r="DM65">
        <f t="shared" si="93"/>
        <v>283.88789445631244</v>
      </c>
      <c r="DN65">
        <f t="shared" si="93"/>
        <v>277.71641848987082</v>
      </c>
      <c r="DO65">
        <f t="shared" si="93"/>
        <v>287.82221038491895</v>
      </c>
      <c r="DP65">
        <f t="shared" si="93"/>
        <v>290.98509181772027</v>
      </c>
      <c r="DQ65">
        <f t="shared" si="93"/>
        <v>290.98509181772027</v>
      </c>
      <c r="DR65">
        <f t="shared" si="93"/>
        <v>284.65932895211762</v>
      </c>
      <c r="DS65">
        <f t="shared" si="93"/>
        <v>295.01776564454184</v>
      </c>
      <c r="DT65">
        <f t="shared" si="93"/>
        <v>298.25971911316321</v>
      </c>
      <c r="DU65">
        <f t="shared" si="93"/>
        <v>298.25971911316321</v>
      </c>
      <c r="DV65">
        <f t="shared" si="93"/>
        <v>291.77581217592052</v>
      </c>
      <c r="DW65">
        <f t="shared" si="93"/>
        <v>302.39320978565542</v>
      </c>
      <c r="DX65">
        <f t="shared" si="93"/>
        <v>305.7162120909922</v>
      </c>
      <c r="DY65">
        <f t="shared" si="93"/>
        <v>305.7162120909922</v>
      </c>
      <c r="DZ65">
        <f t="shared" si="93"/>
        <v>302.39320978565542</v>
      </c>
      <c r="EA65">
        <f t="shared" si="93"/>
        <v>309.95304003029673</v>
      </c>
      <c r="EB65">
        <f t="shared" si="93"/>
        <v>313.35911739326707</v>
      </c>
      <c r="EC65">
        <f t="shared" si="93"/>
        <v>313.35911739326707</v>
      </c>
      <c r="ED65">
        <f t="shared" si="93"/>
        <v>306.54696266732645</v>
      </c>
      <c r="EE65">
        <f t="shared" si="93"/>
        <v>317.70186603105418</v>
      </c>
      <c r="EF65">
        <f t="shared" si="93"/>
        <v>321.19309532809871</v>
      </c>
      <c r="EG65">
        <f t="shared" si="93"/>
        <v>321.19309532809871</v>
      </c>
      <c r="EH65">
        <f t="shared" ref="EH65:FM65" si="94">EH$62</f>
        <v>314.21063673400965</v>
      </c>
      <c r="EI65">
        <f t="shared" si="94"/>
        <v>325.64441268183054</v>
      </c>
      <c r="EJ65">
        <f t="shared" si="94"/>
        <v>329.22292271130118</v>
      </c>
      <c r="EK65">
        <f t="shared" si="94"/>
        <v>329.22292271130118</v>
      </c>
      <c r="EL65">
        <f t="shared" si="94"/>
        <v>322.06590265235985</v>
      </c>
      <c r="EM65">
        <f t="shared" si="94"/>
        <v>333.78552299887627</v>
      </c>
      <c r="EN65">
        <f t="shared" si="94"/>
        <v>337.45349577908371</v>
      </c>
      <c r="EO65">
        <f t="shared" si="94"/>
        <v>337.45349577908371</v>
      </c>
      <c r="EP65">
        <f t="shared" si="94"/>
        <v>333.78552299887627</v>
      </c>
      <c r="EQ65">
        <f t="shared" si="94"/>
        <v>342.13016107384817</v>
      </c>
      <c r="ER65">
        <f t="shared" si="94"/>
        <v>345.88983317356076</v>
      </c>
      <c r="ES65">
        <f t="shared" si="94"/>
        <v>345.88983317356076</v>
      </c>
      <c r="ET65">
        <f t="shared" si="94"/>
        <v>338.37048897413547</v>
      </c>
      <c r="EU65">
        <f t="shared" si="94"/>
        <v>350.68341510069433</v>
      </c>
      <c r="EV65">
        <f t="shared" si="94"/>
        <v>354.53707900289976</v>
      </c>
      <c r="EW65">
        <f t="shared" si="94"/>
        <v>354.53707900289976</v>
      </c>
      <c r="EX65">
        <f t="shared" si="94"/>
        <v>346.82975119848885</v>
      </c>
      <c r="EY65">
        <f t="shared" si="94"/>
        <v>359.45050047821167</v>
      </c>
      <c r="EZ65">
        <f t="shared" si="94"/>
        <v>363.40050597797222</v>
      </c>
      <c r="FA65">
        <f t="shared" si="94"/>
        <v>363.40050597797222</v>
      </c>
      <c r="FB65">
        <f t="shared" si="94"/>
        <v>0</v>
      </c>
      <c r="FC65">
        <f t="shared" si="94"/>
        <v>0</v>
      </c>
      <c r="FD65">
        <f t="shared" si="94"/>
        <v>0</v>
      </c>
      <c r="FE65">
        <f t="shared" si="94"/>
        <v>0</v>
      </c>
      <c r="FF65">
        <f t="shared" si="94"/>
        <v>0</v>
      </c>
      <c r="FG65">
        <f t="shared" si="94"/>
        <v>0</v>
      </c>
      <c r="FH65">
        <f t="shared" si="94"/>
        <v>0</v>
      </c>
      <c r="FI65">
        <f t="shared" si="94"/>
        <v>0</v>
      </c>
      <c r="FJ65">
        <f t="shared" si="94"/>
        <v>0</v>
      </c>
      <c r="FK65">
        <f t="shared" si="94"/>
        <v>0</v>
      </c>
      <c r="FL65">
        <f t="shared" si="94"/>
        <v>0</v>
      </c>
      <c r="FM65">
        <f t="shared" si="94"/>
        <v>0</v>
      </c>
      <c r="FN65">
        <f t="shared" ref="FN65:GJ65" si="95">FN$62</f>
        <v>0</v>
      </c>
      <c r="FO65">
        <f t="shared" si="95"/>
        <v>0</v>
      </c>
      <c r="FP65">
        <f t="shared" si="95"/>
        <v>0</v>
      </c>
      <c r="FQ65">
        <f t="shared" si="95"/>
        <v>0</v>
      </c>
      <c r="FR65">
        <f t="shared" si="95"/>
        <v>0</v>
      </c>
      <c r="FS65">
        <f t="shared" si="95"/>
        <v>0</v>
      </c>
      <c r="FT65">
        <f t="shared" si="95"/>
        <v>0</v>
      </c>
      <c r="FU65">
        <f t="shared" si="95"/>
        <v>0</v>
      </c>
      <c r="FV65">
        <f t="shared" si="95"/>
        <v>0</v>
      </c>
      <c r="FW65">
        <f t="shared" si="95"/>
        <v>0</v>
      </c>
      <c r="FX65">
        <f t="shared" si="95"/>
        <v>0</v>
      </c>
      <c r="FY65">
        <f t="shared" si="95"/>
        <v>0</v>
      </c>
      <c r="FZ65">
        <f t="shared" si="95"/>
        <v>0</v>
      </c>
      <c r="GA65">
        <f t="shared" si="95"/>
        <v>0</v>
      </c>
      <c r="GB65">
        <f t="shared" si="95"/>
        <v>0</v>
      </c>
      <c r="GC65">
        <f t="shared" si="95"/>
        <v>0</v>
      </c>
      <c r="GD65">
        <f t="shared" si="95"/>
        <v>0</v>
      </c>
      <c r="GE65">
        <f t="shared" si="95"/>
        <v>0</v>
      </c>
      <c r="GF65">
        <f t="shared" si="95"/>
        <v>0</v>
      </c>
      <c r="GG65">
        <f t="shared" si="95"/>
        <v>0</v>
      </c>
      <c r="GH65">
        <f t="shared" si="95"/>
        <v>0</v>
      </c>
      <c r="GI65">
        <f t="shared" si="95"/>
        <v>0</v>
      </c>
      <c r="GJ65">
        <f t="shared" si="95"/>
        <v>0</v>
      </c>
    </row>
    <row r="66" spans="1:192" outlineLevel="2" x14ac:dyDescent="0.35">
      <c r="A66" s="69"/>
      <c r="B66"/>
      <c r="C66"/>
      <c r="D66"/>
      <c r="E66" t="s">
        <v>700</v>
      </c>
      <c r="F66"/>
      <c r="G66" t="s">
        <v>101</v>
      </c>
      <c r="H66">
        <f>SUM(J66:GJ66)</f>
        <v>533360.98202960356</v>
      </c>
      <c r="I66"/>
      <c r="J66">
        <f t="shared" ref="J66:AO66" si="96">J64-J65</f>
        <v>0</v>
      </c>
      <c r="K66">
        <f t="shared" si="96"/>
        <v>0</v>
      </c>
      <c r="L66">
        <f t="shared" si="96"/>
        <v>0</v>
      </c>
      <c r="M66">
        <f t="shared" si="96"/>
        <v>0</v>
      </c>
      <c r="N66">
        <f t="shared" si="96"/>
        <v>0</v>
      </c>
      <c r="O66">
        <f t="shared" si="96"/>
        <v>0</v>
      </c>
      <c r="P66">
        <f t="shared" si="96"/>
        <v>0</v>
      </c>
      <c r="Q66">
        <f t="shared" si="96"/>
        <v>0</v>
      </c>
      <c r="R66">
        <f t="shared" si="96"/>
        <v>0</v>
      </c>
      <c r="S66">
        <f t="shared" si="96"/>
        <v>0</v>
      </c>
      <c r="T66">
        <f t="shared" si="96"/>
        <v>0</v>
      </c>
      <c r="U66">
        <f t="shared" si="96"/>
        <v>0</v>
      </c>
      <c r="V66">
        <f t="shared" si="96"/>
        <v>0</v>
      </c>
      <c r="W66">
        <f t="shared" si="96"/>
        <v>0</v>
      </c>
      <c r="X66">
        <f t="shared" si="96"/>
        <v>0</v>
      </c>
      <c r="Y66">
        <f t="shared" si="96"/>
        <v>0</v>
      </c>
      <c r="Z66">
        <f t="shared" si="96"/>
        <v>0</v>
      </c>
      <c r="AA66">
        <f t="shared" si="96"/>
        <v>0</v>
      </c>
      <c r="AB66">
        <f t="shared" si="96"/>
        <v>0</v>
      </c>
      <c r="AC66">
        <f t="shared" si="96"/>
        <v>0</v>
      </c>
      <c r="AD66">
        <f t="shared" si="96"/>
        <v>0</v>
      </c>
      <c r="AE66">
        <f t="shared" si="96"/>
        <v>49.768825031250003</v>
      </c>
      <c r="AF66">
        <f t="shared" si="96"/>
        <v>96.326758124999998</v>
      </c>
      <c r="AG66">
        <f t="shared" si="96"/>
        <v>149.30647509375001</v>
      </c>
      <c r="AH66">
        <f t="shared" si="96"/>
        <v>199.07530012500001</v>
      </c>
      <c r="AI66">
        <f t="shared" si="96"/>
        <v>232.78966546874997</v>
      </c>
      <c r="AJ66">
        <f t="shared" si="96"/>
        <v>298.61295018750002</v>
      </c>
      <c r="AK66">
        <f t="shared" si="96"/>
        <v>337.14365343750006</v>
      </c>
      <c r="AL66">
        <f t="shared" si="96"/>
        <v>398.15060025000002</v>
      </c>
      <c r="AM66">
        <f t="shared" si="96"/>
        <v>444.30717185156254</v>
      </c>
      <c r="AN66">
        <f t="shared" si="96"/>
        <v>510.1304565703125</v>
      </c>
      <c r="AO66">
        <f t="shared" si="96"/>
        <v>561.14350222734367</v>
      </c>
      <c r="AP66">
        <f t="shared" ref="AP66:BU66" si="97">AP64-AP65</f>
        <v>592.4095624687501</v>
      </c>
      <c r="AQ66">
        <f t="shared" si="97"/>
        <v>663.16959354140602</v>
      </c>
      <c r="AR66">
        <f t="shared" si="97"/>
        <v>691.14448954687509</v>
      </c>
      <c r="AS66">
        <f t="shared" si="97"/>
        <v>765.1956848554687</v>
      </c>
      <c r="AT66">
        <f t="shared" si="97"/>
        <v>816.2087305125001</v>
      </c>
      <c r="AU66">
        <f t="shared" si="97"/>
        <v>783.29708815312495</v>
      </c>
      <c r="AV66">
        <f t="shared" si="97"/>
        <v>918.23482182656255</v>
      </c>
      <c r="AW66">
        <f t="shared" si="97"/>
        <v>937.98180724218753</v>
      </c>
      <c r="AX66">
        <f t="shared" si="97"/>
        <v>1020.260913140625</v>
      </c>
      <c r="AY66">
        <f t="shared" si="97"/>
        <v>1062.6346526783204</v>
      </c>
      <c r="AZ66">
        <f t="shared" si="97"/>
        <v>1150.3441795660544</v>
      </c>
      <c r="BA66">
        <f t="shared" si="97"/>
        <v>1202.6325513645118</v>
      </c>
      <c r="BB66">
        <f t="shared" si="97"/>
        <v>1214.4396030609375</v>
      </c>
      <c r="BC66">
        <f t="shared" si="97"/>
        <v>1254.9209231629688</v>
      </c>
      <c r="BD66">
        <f t="shared" si="97"/>
        <v>1214.4396030609375</v>
      </c>
      <c r="BE66">
        <f t="shared" si="97"/>
        <v>1254.9209231629688</v>
      </c>
      <c r="BF66">
        <f t="shared" si="97"/>
        <v>3643.3188091828124</v>
      </c>
      <c r="BG66">
        <f t="shared" si="97"/>
        <v>3775.8951325169642</v>
      </c>
      <c r="BH66">
        <f t="shared" si="97"/>
        <v>3817.3884856215464</v>
      </c>
      <c r="BI66">
        <f t="shared" si="97"/>
        <v>3817.3884856215464</v>
      </c>
      <c r="BJ66">
        <f t="shared" si="97"/>
        <v>3734.4017794123824</v>
      </c>
      <c r="BK66">
        <f t="shared" si="97"/>
        <v>3870.2925108298882</v>
      </c>
      <c r="BL66">
        <f t="shared" si="97"/>
        <v>3912.8231977620849</v>
      </c>
      <c r="BM66">
        <f t="shared" si="97"/>
        <v>3912.8231977620849</v>
      </c>
      <c r="BN66">
        <f t="shared" si="97"/>
        <v>3870.2925108298882</v>
      </c>
      <c r="BO66">
        <f t="shared" si="97"/>
        <v>3967.0498236006351</v>
      </c>
      <c r="BP66">
        <f t="shared" si="97"/>
        <v>4010.6437777061365</v>
      </c>
      <c r="BQ66">
        <f t="shared" si="97"/>
        <v>4010.6437777061365</v>
      </c>
      <c r="BR66">
        <f t="shared" si="97"/>
        <v>3923.4558694951329</v>
      </c>
      <c r="BS66">
        <f t="shared" si="97"/>
        <v>4066.2260691906508</v>
      </c>
      <c r="BT66">
        <f t="shared" si="97"/>
        <v>4110.9098721487908</v>
      </c>
      <c r="BU66">
        <f t="shared" si="97"/>
        <v>4110.9098721487908</v>
      </c>
      <c r="BV66">
        <f t="shared" ref="BV66:DA66" si="98">BV64-BV65</f>
        <v>4021.5422662325118</v>
      </c>
      <c r="BW66">
        <f t="shared" si="98"/>
        <v>4167.8817209204171</v>
      </c>
      <c r="BX66">
        <f t="shared" si="98"/>
        <v>4213.6826189525091</v>
      </c>
      <c r="BY66">
        <f t="shared" si="98"/>
        <v>4213.6826189525091</v>
      </c>
      <c r="BZ66">
        <f t="shared" si="98"/>
        <v>4122.0808228883243</v>
      </c>
      <c r="CA66">
        <f t="shared" si="98"/>
        <v>4272.0787639434275</v>
      </c>
      <c r="CB66">
        <f t="shared" si="98"/>
        <v>4319.024684426322</v>
      </c>
      <c r="CC66">
        <f t="shared" si="98"/>
        <v>4319.024684426322</v>
      </c>
      <c r="CD66">
        <f t="shared" si="98"/>
        <v>4272.0787639434275</v>
      </c>
      <c r="CE66">
        <f t="shared" si="98"/>
        <v>4378.8807330420123</v>
      </c>
      <c r="CF66">
        <f t="shared" si="98"/>
        <v>4427.0003015369803</v>
      </c>
      <c r="CG66">
        <f t="shared" si="98"/>
        <v>4427.0003015369803</v>
      </c>
      <c r="CH66">
        <f t="shared" si="98"/>
        <v>4330.7611645470442</v>
      </c>
      <c r="CI66">
        <f t="shared" si="98"/>
        <v>4488.3527513680619</v>
      </c>
      <c r="CJ66">
        <f t="shared" si="98"/>
        <v>4537.6753090754037</v>
      </c>
      <c r="CK66">
        <f t="shared" si="98"/>
        <v>4537.6753090754037</v>
      </c>
      <c r="CL66">
        <f t="shared" si="98"/>
        <v>4439.0301936607211</v>
      </c>
      <c r="CM66">
        <f t="shared" si="98"/>
        <v>4600.5615701522638</v>
      </c>
      <c r="CN66">
        <f t="shared" si="98"/>
        <v>4651.1171918022892</v>
      </c>
      <c r="CO66">
        <f t="shared" si="98"/>
        <v>4651.1171918022892</v>
      </c>
      <c r="CP66">
        <f t="shared" si="98"/>
        <v>4550.0059485022393</v>
      </c>
      <c r="CQ66">
        <f t="shared" si="98"/>
        <v>4715.5756094060698</v>
      </c>
      <c r="CR66">
        <f t="shared" si="98"/>
        <v>4767.3951215973457</v>
      </c>
      <c r="CS66">
        <f t="shared" si="98"/>
        <v>4767.3951215973457</v>
      </c>
      <c r="CT66">
        <f t="shared" si="98"/>
        <v>4715.5756094060698</v>
      </c>
      <c r="CU66">
        <f t="shared" si="98"/>
        <v>4833.4649996412218</v>
      </c>
      <c r="CV66">
        <f t="shared" si="98"/>
        <v>4886.579999637278</v>
      </c>
      <c r="CW66">
        <f t="shared" si="98"/>
        <v>4886.579999637278</v>
      </c>
      <c r="CX66">
        <f t="shared" si="98"/>
        <v>4780.3499996451637</v>
      </c>
      <c r="CY66">
        <f t="shared" si="98"/>
        <v>4954.3016246322522</v>
      </c>
      <c r="CZ66">
        <f t="shared" si="98"/>
        <v>5008.7444996282111</v>
      </c>
      <c r="DA66">
        <f t="shared" si="98"/>
        <v>5008.7444996282111</v>
      </c>
      <c r="DB66">
        <f t="shared" ref="DB66:EG66" si="99">DB64-DB65</f>
        <v>4899.8587496362934</v>
      </c>
      <c r="DC66">
        <f t="shared" si="99"/>
        <v>5078.1591652480583</v>
      </c>
      <c r="DD66">
        <f t="shared" si="99"/>
        <v>5133.9631121189168</v>
      </c>
      <c r="DE66">
        <f t="shared" si="99"/>
        <v>5133.9631121189168</v>
      </c>
      <c r="DF66">
        <f t="shared" si="99"/>
        <v>5022.3552183772008</v>
      </c>
      <c r="DG66">
        <f t="shared" si="99"/>
        <v>5205.1131443792601</v>
      </c>
      <c r="DH66">
        <f t="shared" si="99"/>
        <v>5262.3121899218886</v>
      </c>
      <c r="DI66">
        <f t="shared" si="99"/>
        <v>5262.3121899218886</v>
      </c>
      <c r="DJ66">
        <f t="shared" si="99"/>
        <v>5205.1131443792601</v>
      </c>
      <c r="DK66">
        <f t="shared" si="99"/>
        <v>5335.2409729887413</v>
      </c>
      <c r="DL66">
        <f t="shared" si="99"/>
        <v>5393.8699946699362</v>
      </c>
      <c r="DM66">
        <f t="shared" si="99"/>
        <v>5393.8699946699362</v>
      </c>
      <c r="DN66">
        <f t="shared" si="99"/>
        <v>5276.6119513075455</v>
      </c>
      <c r="DO66">
        <f t="shared" si="99"/>
        <v>5468.6219973134594</v>
      </c>
      <c r="DP66">
        <f t="shared" si="99"/>
        <v>5528.7167445366849</v>
      </c>
      <c r="DQ66">
        <f t="shared" si="99"/>
        <v>5528.7167445366849</v>
      </c>
      <c r="DR66">
        <f t="shared" si="99"/>
        <v>5408.5272500902338</v>
      </c>
      <c r="DS66">
        <f t="shared" si="99"/>
        <v>5605.3375472462949</v>
      </c>
      <c r="DT66">
        <f t="shared" si="99"/>
        <v>5666.9346631501003</v>
      </c>
      <c r="DU66">
        <f t="shared" si="99"/>
        <v>5666.9346631501003</v>
      </c>
      <c r="DV66">
        <f t="shared" si="99"/>
        <v>5543.7404313424895</v>
      </c>
      <c r="DW66">
        <f t="shared" si="99"/>
        <v>5745.4709859274526</v>
      </c>
      <c r="DX66">
        <f t="shared" si="99"/>
        <v>5808.6080297288518</v>
      </c>
      <c r="DY66">
        <f t="shared" si="99"/>
        <v>5808.6080297288518</v>
      </c>
      <c r="DZ66">
        <f t="shared" si="99"/>
        <v>5745.4709859274526</v>
      </c>
      <c r="EA66">
        <f t="shared" si="99"/>
        <v>5889.1077605756382</v>
      </c>
      <c r="EB66">
        <f t="shared" si="99"/>
        <v>5953.8232304720741</v>
      </c>
      <c r="EC66">
        <f t="shared" si="99"/>
        <v>5953.8232304720741</v>
      </c>
      <c r="ED66">
        <f t="shared" si="99"/>
        <v>5824.3922906792022</v>
      </c>
      <c r="EE66">
        <f t="shared" si="99"/>
        <v>6036.3354545900293</v>
      </c>
      <c r="EF66">
        <f t="shared" si="99"/>
        <v>6102.6688112338752</v>
      </c>
      <c r="EG66">
        <f t="shared" si="99"/>
        <v>6102.6688112338752</v>
      </c>
      <c r="EH66">
        <f t="shared" ref="EH66:FM66" si="100">EH64-EH65</f>
        <v>5970.0020979461833</v>
      </c>
      <c r="EI66">
        <f t="shared" si="100"/>
        <v>6187.2438409547804</v>
      </c>
      <c r="EJ66">
        <f t="shared" si="100"/>
        <v>6255.2355315147224</v>
      </c>
      <c r="EK66">
        <f t="shared" si="100"/>
        <v>6255.2355315147224</v>
      </c>
      <c r="EL66">
        <f t="shared" si="100"/>
        <v>6119.2521503948365</v>
      </c>
      <c r="EM66">
        <f t="shared" si="100"/>
        <v>6341.9249369786485</v>
      </c>
      <c r="EN66">
        <f t="shared" si="100"/>
        <v>6411.6164198025899</v>
      </c>
      <c r="EO66">
        <f t="shared" si="100"/>
        <v>6411.6164198025899</v>
      </c>
      <c r="EP66">
        <f t="shared" si="100"/>
        <v>6341.9249369786485</v>
      </c>
      <c r="EQ66">
        <f t="shared" si="100"/>
        <v>6500.4730604031147</v>
      </c>
      <c r="ER66">
        <f t="shared" si="100"/>
        <v>6571.9068302976539</v>
      </c>
      <c r="ES66">
        <f t="shared" si="100"/>
        <v>6571.9068302976539</v>
      </c>
      <c r="ET66">
        <f t="shared" si="100"/>
        <v>6429.0392905085737</v>
      </c>
      <c r="EU66">
        <f t="shared" si="100"/>
        <v>6662.984886913192</v>
      </c>
      <c r="EV66">
        <f t="shared" si="100"/>
        <v>6736.2045010550946</v>
      </c>
      <c r="EW66">
        <f t="shared" si="100"/>
        <v>6736.2045010550946</v>
      </c>
      <c r="EX66">
        <f t="shared" si="100"/>
        <v>6589.7652727712875</v>
      </c>
      <c r="EY66">
        <f t="shared" si="100"/>
        <v>6829.5595090860215</v>
      </c>
      <c r="EZ66">
        <f t="shared" si="100"/>
        <v>6904.6096135814714</v>
      </c>
      <c r="FA66">
        <f t="shared" si="100"/>
        <v>6904.6096135814714</v>
      </c>
      <c r="FB66">
        <f t="shared" si="100"/>
        <v>0</v>
      </c>
      <c r="FC66">
        <f t="shared" si="100"/>
        <v>0</v>
      </c>
      <c r="FD66">
        <f t="shared" si="100"/>
        <v>0</v>
      </c>
      <c r="FE66">
        <f t="shared" si="100"/>
        <v>0</v>
      </c>
      <c r="FF66">
        <f t="shared" si="100"/>
        <v>0</v>
      </c>
      <c r="FG66">
        <f t="shared" si="100"/>
        <v>0</v>
      </c>
      <c r="FH66">
        <f t="shared" si="100"/>
        <v>0</v>
      </c>
      <c r="FI66">
        <f t="shared" si="100"/>
        <v>0</v>
      </c>
      <c r="FJ66">
        <f t="shared" si="100"/>
        <v>0</v>
      </c>
      <c r="FK66">
        <f t="shared" si="100"/>
        <v>0</v>
      </c>
      <c r="FL66">
        <f t="shared" si="100"/>
        <v>0</v>
      </c>
      <c r="FM66">
        <f t="shared" si="100"/>
        <v>0</v>
      </c>
      <c r="FN66">
        <f t="shared" ref="FN66:GJ66" si="101">FN64-FN65</f>
        <v>0</v>
      </c>
      <c r="FO66">
        <f t="shared" si="101"/>
        <v>0</v>
      </c>
      <c r="FP66">
        <f t="shared" si="101"/>
        <v>0</v>
      </c>
      <c r="FQ66">
        <f t="shared" si="101"/>
        <v>0</v>
      </c>
      <c r="FR66">
        <f t="shared" si="101"/>
        <v>0</v>
      </c>
      <c r="FS66">
        <f t="shared" si="101"/>
        <v>0</v>
      </c>
      <c r="FT66">
        <f t="shared" si="101"/>
        <v>0</v>
      </c>
      <c r="FU66">
        <f t="shared" si="101"/>
        <v>0</v>
      </c>
      <c r="FV66">
        <f t="shared" si="101"/>
        <v>0</v>
      </c>
      <c r="FW66">
        <f t="shared" si="101"/>
        <v>0</v>
      </c>
      <c r="FX66">
        <f t="shared" si="101"/>
        <v>0</v>
      </c>
      <c r="FY66">
        <f t="shared" si="101"/>
        <v>0</v>
      </c>
      <c r="FZ66">
        <f t="shared" si="101"/>
        <v>0</v>
      </c>
      <c r="GA66">
        <f t="shared" si="101"/>
        <v>0</v>
      </c>
      <c r="GB66">
        <f t="shared" si="101"/>
        <v>0</v>
      </c>
      <c r="GC66">
        <f t="shared" si="101"/>
        <v>0</v>
      </c>
      <c r="GD66">
        <f t="shared" si="101"/>
        <v>0</v>
      </c>
      <c r="GE66">
        <f t="shared" si="101"/>
        <v>0</v>
      </c>
      <c r="GF66">
        <f t="shared" si="101"/>
        <v>0</v>
      </c>
      <c r="GG66">
        <f t="shared" si="101"/>
        <v>0</v>
      </c>
      <c r="GH66">
        <f t="shared" si="101"/>
        <v>0</v>
      </c>
      <c r="GI66">
        <f t="shared" si="101"/>
        <v>0</v>
      </c>
      <c r="GJ66">
        <f t="shared" si="101"/>
        <v>0</v>
      </c>
    </row>
    <row r="67" spans="1:192" outlineLevel="1" x14ac:dyDescent="0.35">
      <c r="A67" s="69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outlineLevel="1" x14ac:dyDescent="0.35">
      <c r="A68" s="69"/>
      <c r="B68" s="437" t="s">
        <v>701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s="556" customFormat="1" outlineLevel="2" x14ac:dyDescent="0.35">
      <c r="A69" s="555"/>
      <c r="E69" s="556" t="str">
        <f>InpC!$E$59</f>
        <v>Embedded benefits rate (real)</v>
      </c>
      <c r="F69" s="556">
        <f>InpC!$F$59</f>
        <v>4</v>
      </c>
      <c r="G69" s="556" t="str">
        <f>InpC!$G$59</f>
        <v>$/MWh</v>
      </c>
    </row>
    <row r="70" spans="1:192" s="455" customFormat="1" outlineLevel="2" x14ac:dyDescent="0.35">
      <c r="A70" s="462"/>
      <c r="E70" s="455" t="str">
        <f>InpC!$E$148</f>
        <v>Units in a thousand</v>
      </c>
      <c r="F70" s="455">
        <f>InpC!$F$148</f>
        <v>1000</v>
      </c>
      <c r="G70" s="455" t="str">
        <f>InpC!$G$148</f>
        <v>units</v>
      </c>
    </row>
    <row r="71" spans="1:192" s="456" customFormat="1" outlineLevel="2" x14ac:dyDescent="0.35">
      <c r="A71" s="461"/>
      <c r="E71" s="456" t="str">
        <f>Esc!$E$14</f>
        <v>CPI escalation factor</v>
      </c>
      <c r="G71" s="456" t="str">
        <f>Esc!$G$14</f>
        <v>factor</v>
      </c>
      <c r="H71" s="456">
        <f>Esc!$H$14</f>
        <v>277.83505167495679</v>
      </c>
      <c r="J71" s="456">
        <f>Esc!J$14</f>
        <v>1</v>
      </c>
      <c r="K71" s="456">
        <f>Esc!K$14</f>
        <v>1</v>
      </c>
      <c r="L71" s="456">
        <f>Esc!L$14</f>
        <v>1</v>
      </c>
      <c r="M71" s="456">
        <f>Esc!M$14</f>
        <v>1</v>
      </c>
      <c r="N71" s="456">
        <f>Esc!N$14</f>
        <v>1</v>
      </c>
      <c r="O71" s="456">
        <f>Esc!O$14</f>
        <v>1</v>
      </c>
      <c r="P71" s="456">
        <f>Esc!P$14</f>
        <v>1</v>
      </c>
      <c r="Q71" s="456">
        <f>Esc!Q$14</f>
        <v>1</v>
      </c>
      <c r="R71" s="456">
        <f>Esc!R$14</f>
        <v>1</v>
      </c>
      <c r="S71" s="456">
        <f>Esc!S$14</f>
        <v>1</v>
      </c>
      <c r="T71" s="456">
        <f>Esc!T$14</f>
        <v>1</v>
      </c>
      <c r="U71" s="456">
        <f>Esc!U$14</f>
        <v>1</v>
      </c>
      <c r="V71" s="456">
        <f>Esc!V$14</f>
        <v>1</v>
      </c>
      <c r="W71" s="456">
        <f>Esc!W$14</f>
        <v>1</v>
      </c>
      <c r="X71" s="456">
        <f>Esc!X$14</f>
        <v>1</v>
      </c>
      <c r="Y71" s="456">
        <f>Esc!Y$14</f>
        <v>1</v>
      </c>
      <c r="Z71" s="456">
        <f>Esc!Z$14</f>
        <v>1</v>
      </c>
      <c r="AA71" s="456">
        <f>Esc!AA$14</f>
        <v>1.0249999999999999</v>
      </c>
      <c r="AB71" s="456">
        <f>Esc!AB$14</f>
        <v>1.0249999999999999</v>
      </c>
      <c r="AC71" s="456">
        <f>Esc!AC$14</f>
        <v>1.0249999999999999</v>
      </c>
      <c r="AD71" s="456">
        <f>Esc!AD$14</f>
        <v>1.0249999999999999</v>
      </c>
      <c r="AE71" s="456">
        <f>Esc!AE$14</f>
        <v>1.0249999999999999</v>
      </c>
      <c r="AF71" s="456">
        <f>Esc!AF$14</f>
        <v>1.0249999999999999</v>
      </c>
      <c r="AG71" s="456">
        <f>Esc!AG$14</f>
        <v>1.0249999999999999</v>
      </c>
      <c r="AH71" s="456">
        <f>Esc!AH$14</f>
        <v>1.0249999999999999</v>
      </c>
      <c r="AI71" s="456">
        <f>Esc!AI$14</f>
        <v>1.0249999999999999</v>
      </c>
      <c r="AJ71" s="456">
        <f>Esc!AJ$14</f>
        <v>1.0249999999999999</v>
      </c>
      <c r="AK71" s="456">
        <f>Esc!AK$14</f>
        <v>1.0249999999999999</v>
      </c>
      <c r="AL71" s="456">
        <f>Esc!AL$14</f>
        <v>1.0249999999999999</v>
      </c>
      <c r="AM71" s="456">
        <f>Esc!AM$14</f>
        <v>1.0506249999999999</v>
      </c>
      <c r="AN71" s="456">
        <f>Esc!AN$14</f>
        <v>1.0506249999999999</v>
      </c>
      <c r="AO71" s="456">
        <f>Esc!AO$14</f>
        <v>1.0506249999999999</v>
      </c>
      <c r="AP71" s="456">
        <f>Esc!AP$14</f>
        <v>1.0506249999999999</v>
      </c>
      <c r="AQ71" s="456">
        <f>Esc!AQ$14</f>
        <v>1.0506249999999999</v>
      </c>
      <c r="AR71" s="456">
        <f>Esc!AR$14</f>
        <v>1.0506249999999999</v>
      </c>
      <c r="AS71" s="456">
        <f>Esc!AS$14</f>
        <v>1.0506249999999999</v>
      </c>
      <c r="AT71" s="456">
        <f>Esc!AT$14</f>
        <v>1.0506249999999999</v>
      </c>
      <c r="AU71" s="456">
        <f>Esc!AU$14</f>
        <v>1.0506249999999999</v>
      </c>
      <c r="AV71" s="456">
        <f>Esc!AV$14</f>
        <v>1.0506249999999999</v>
      </c>
      <c r="AW71" s="456">
        <f>Esc!AW$14</f>
        <v>1.0506249999999999</v>
      </c>
      <c r="AX71" s="456">
        <f>Esc!AX$14</f>
        <v>1.0506249999999999</v>
      </c>
      <c r="AY71" s="456">
        <f>Esc!AY$14</f>
        <v>1.0768906249999999</v>
      </c>
      <c r="AZ71" s="456">
        <f>Esc!AZ$14</f>
        <v>1.0768906249999999</v>
      </c>
      <c r="BA71" s="456">
        <f>Esc!BA$14</f>
        <v>1.0768906249999999</v>
      </c>
      <c r="BB71" s="456">
        <f>Esc!BB$14</f>
        <v>1.0768906249999999</v>
      </c>
      <c r="BC71" s="456">
        <f>Esc!BC$14</f>
        <v>1.0768906249999999</v>
      </c>
      <c r="BD71" s="456">
        <f>Esc!BD$14</f>
        <v>1.0768906249999999</v>
      </c>
      <c r="BE71" s="456">
        <f>Esc!BE$14</f>
        <v>1.0768906249999999</v>
      </c>
      <c r="BF71" s="456">
        <f>Esc!BF$14</f>
        <v>1.0768906249999999</v>
      </c>
      <c r="BG71" s="456">
        <f>Esc!BG$14</f>
        <v>1.1038128906249998</v>
      </c>
      <c r="BH71" s="456">
        <f>Esc!BH$14</f>
        <v>1.1038128906249998</v>
      </c>
      <c r="BI71" s="456">
        <f>Esc!BI$14</f>
        <v>1.1038128906249998</v>
      </c>
      <c r="BJ71" s="456">
        <f>Esc!BJ$14</f>
        <v>1.1038128906249998</v>
      </c>
      <c r="BK71" s="456">
        <f>Esc!BK$14</f>
        <v>1.1314082128906247</v>
      </c>
      <c r="BL71" s="456">
        <f>Esc!BL$14</f>
        <v>1.1314082128906247</v>
      </c>
      <c r="BM71" s="456">
        <f>Esc!BM$14</f>
        <v>1.1314082128906247</v>
      </c>
      <c r="BN71" s="456">
        <f>Esc!BN$14</f>
        <v>1.1314082128906247</v>
      </c>
      <c r="BO71" s="456">
        <f>Esc!BO$14</f>
        <v>1.1596934182128902</v>
      </c>
      <c r="BP71" s="456">
        <f>Esc!BP$14</f>
        <v>1.1596934182128902</v>
      </c>
      <c r="BQ71" s="456">
        <f>Esc!BQ$14</f>
        <v>1.1596934182128902</v>
      </c>
      <c r="BR71" s="456">
        <f>Esc!BR$14</f>
        <v>1.1596934182128902</v>
      </c>
      <c r="BS71" s="456">
        <f>Esc!BS$14</f>
        <v>1.1886857536682125</v>
      </c>
      <c r="BT71" s="456">
        <f>Esc!BT$14</f>
        <v>1.1886857536682125</v>
      </c>
      <c r="BU71" s="456">
        <f>Esc!BU$14</f>
        <v>1.1886857536682125</v>
      </c>
      <c r="BV71" s="456">
        <f>Esc!BV$14</f>
        <v>1.1886857536682125</v>
      </c>
      <c r="BW71" s="456">
        <f>Esc!BW$14</f>
        <v>1.2184028975099177</v>
      </c>
      <c r="BX71" s="456">
        <f>Esc!BX$14</f>
        <v>1.2184028975099177</v>
      </c>
      <c r="BY71" s="456">
        <f>Esc!BY$14</f>
        <v>1.2184028975099177</v>
      </c>
      <c r="BZ71" s="456">
        <f>Esc!BZ$14</f>
        <v>1.2184028975099177</v>
      </c>
      <c r="CA71" s="456">
        <f>Esc!CA$14</f>
        <v>1.2488629699476654</v>
      </c>
      <c r="CB71" s="456">
        <f>Esc!CB$14</f>
        <v>1.2488629699476654</v>
      </c>
      <c r="CC71" s="456">
        <f>Esc!CC$14</f>
        <v>1.2488629699476654</v>
      </c>
      <c r="CD71" s="456">
        <f>Esc!CD$14</f>
        <v>1.2488629699476654</v>
      </c>
      <c r="CE71" s="456">
        <f>Esc!CE$14</f>
        <v>1.2800845441963571</v>
      </c>
      <c r="CF71" s="456">
        <f>Esc!CF$14</f>
        <v>1.2800845441963571</v>
      </c>
      <c r="CG71" s="456">
        <f>Esc!CG$14</f>
        <v>1.2800845441963571</v>
      </c>
      <c r="CH71" s="456">
        <f>Esc!CH$14</f>
        <v>1.2800845441963571</v>
      </c>
      <c r="CI71" s="456">
        <f>Esc!CI$14</f>
        <v>1.312086657801266</v>
      </c>
      <c r="CJ71" s="456">
        <f>Esc!CJ$14</f>
        <v>1.312086657801266</v>
      </c>
      <c r="CK71" s="456">
        <f>Esc!CK$14</f>
        <v>1.312086657801266</v>
      </c>
      <c r="CL71" s="456">
        <f>Esc!CL$14</f>
        <v>1.312086657801266</v>
      </c>
      <c r="CM71" s="456">
        <f>Esc!CM$14</f>
        <v>1.3448888242462975</v>
      </c>
      <c r="CN71" s="456">
        <f>Esc!CN$14</f>
        <v>1.3448888242462975</v>
      </c>
      <c r="CO71" s="456">
        <f>Esc!CO$14</f>
        <v>1.3448888242462975</v>
      </c>
      <c r="CP71" s="456">
        <f>Esc!CP$14</f>
        <v>1.3448888242462975</v>
      </c>
      <c r="CQ71" s="456">
        <f>Esc!CQ$14</f>
        <v>1.3785110448524549</v>
      </c>
      <c r="CR71" s="456">
        <f>Esc!CR$14</f>
        <v>1.3785110448524549</v>
      </c>
      <c r="CS71" s="456">
        <f>Esc!CS$14</f>
        <v>1.3785110448524549</v>
      </c>
      <c r="CT71" s="456">
        <f>Esc!CT$14</f>
        <v>1.3785110448524549</v>
      </c>
      <c r="CU71" s="456">
        <f>Esc!CU$14</f>
        <v>1.4129738209737661</v>
      </c>
      <c r="CV71" s="456">
        <f>Esc!CV$14</f>
        <v>1.4129738209737661</v>
      </c>
      <c r="CW71" s="456">
        <f>Esc!CW$14</f>
        <v>1.4129738209737661</v>
      </c>
      <c r="CX71" s="456">
        <f>Esc!CX$14</f>
        <v>1.4129738209737661</v>
      </c>
      <c r="CY71" s="456">
        <f>Esc!CY$14</f>
        <v>1.4482981664981105</v>
      </c>
      <c r="CZ71" s="456">
        <f>Esc!CZ$14</f>
        <v>1.4482981664981105</v>
      </c>
      <c r="DA71" s="456">
        <f>Esc!DA$14</f>
        <v>1.4482981664981105</v>
      </c>
      <c r="DB71" s="456">
        <f>Esc!DB$14</f>
        <v>1.4482981664981105</v>
      </c>
      <c r="DC71" s="456">
        <f>Esc!DC$14</f>
        <v>1.4845056206605631</v>
      </c>
      <c r="DD71" s="456">
        <f>Esc!DD$14</f>
        <v>1.4845056206605631</v>
      </c>
      <c r="DE71" s="456">
        <f>Esc!DE$14</f>
        <v>1.4845056206605631</v>
      </c>
      <c r="DF71" s="456">
        <f>Esc!DF$14</f>
        <v>1.4845056206605631</v>
      </c>
      <c r="DG71" s="456">
        <f>Esc!DG$14</f>
        <v>1.521618261177077</v>
      </c>
      <c r="DH71" s="456">
        <f>Esc!DH$14</f>
        <v>1.521618261177077</v>
      </c>
      <c r="DI71" s="456">
        <f>Esc!DI$14</f>
        <v>1.521618261177077</v>
      </c>
      <c r="DJ71" s="456">
        <f>Esc!DJ$14</f>
        <v>1.521618261177077</v>
      </c>
      <c r="DK71" s="456">
        <f>Esc!DK$14</f>
        <v>1.559658717706504</v>
      </c>
      <c r="DL71" s="456">
        <f>Esc!DL$14</f>
        <v>1.559658717706504</v>
      </c>
      <c r="DM71" s="456">
        <f>Esc!DM$14</f>
        <v>1.559658717706504</v>
      </c>
      <c r="DN71" s="456">
        <f>Esc!DN$14</f>
        <v>1.559658717706504</v>
      </c>
      <c r="DO71" s="456">
        <f>Esc!DO$14</f>
        <v>1.5986501856491666</v>
      </c>
      <c r="DP71" s="456">
        <f>Esc!DP$14</f>
        <v>1.5986501856491666</v>
      </c>
      <c r="DQ71" s="456">
        <f>Esc!DQ$14</f>
        <v>1.5986501856491666</v>
      </c>
      <c r="DR71" s="456">
        <f>Esc!DR$14</f>
        <v>1.5986501856491666</v>
      </c>
      <c r="DS71" s="456">
        <f>Esc!DS$14</f>
        <v>1.6386164402903955</v>
      </c>
      <c r="DT71" s="456">
        <f>Esc!DT$14</f>
        <v>1.6386164402903955</v>
      </c>
      <c r="DU71" s="456">
        <f>Esc!DU$14</f>
        <v>1.6386164402903955</v>
      </c>
      <c r="DV71" s="456">
        <f>Esc!DV$14</f>
        <v>1.6386164402903955</v>
      </c>
      <c r="DW71" s="456">
        <f>Esc!DW$14</f>
        <v>1.6795818512976552</v>
      </c>
      <c r="DX71" s="456">
        <f>Esc!DX$14</f>
        <v>1.6795818512976552</v>
      </c>
      <c r="DY71" s="456">
        <f>Esc!DY$14</f>
        <v>1.6795818512976552</v>
      </c>
      <c r="DZ71" s="456">
        <f>Esc!DZ$14</f>
        <v>1.6795818512976552</v>
      </c>
      <c r="EA71" s="456">
        <f>Esc!EA$14</f>
        <v>1.7215713975800966</v>
      </c>
      <c r="EB71" s="456">
        <f>Esc!EB$14</f>
        <v>1.7215713975800966</v>
      </c>
      <c r="EC71" s="456">
        <f>Esc!EC$14</f>
        <v>1.7215713975800966</v>
      </c>
      <c r="ED71" s="456">
        <f>Esc!ED$14</f>
        <v>1.7215713975800966</v>
      </c>
      <c r="EE71" s="456">
        <f>Esc!EE$14</f>
        <v>1.7646106825195991</v>
      </c>
      <c r="EF71" s="456">
        <f>Esc!EF$14</f>
        <v>1.7646106825195991</v>
      </c>
      <c r="EG71" s="456">
        <f>Esc!EG$14</f>
        <v>1.7646106825195991</v>
      </c>
      <c r="EH71" s="456">
        <f>Esc!EH$14</f>
        <v>1.7646106825195991</v>
      </c>
      <c r="EI71" s="456">
        <f>Esc!EI$14</f>
        <v>1.8087259495825889</v>
      </c>
      <c r="EJ71" s="456">
        <f>Esc!EJ$14</f>
        <v>1.8087259495825889</v>
      </c>
      <c r="EK71" s="456">
        <f>Esc!EK$14</f>
        <v>1.8087259495825889</v>
      </c>
      <c r="EL71" s="456">
        <f>Esc!EL$14</f>
        <v>1.8087259495825889</v>
      </c>
      <c r="EM71" s="456">
        <f>Esc!EM$14</f>
        <v>1.8539440983221533</v>
      </c>
      <c r="EN71" s="456">
        <f>Esc!EN$14</f>
        <v>1.8539440983221533</v>
      </c>
      <c r="EO71" s="456">
        <f>Esc!EO$14</f>
        <v>1.8539440983221533</v>
      </c>
      <c r="EP71" s="456">
        <f>Esc!EP$14</f>
        <v>1.8539440983221533</v>
      </c>
      <c r="EQ71" s="456">
        <f>Esc!EQ$14</f>
        <v>1.9002927007802071</v>
      </c>
      <c r="ER71" s="456">
        <f>Esc!ER$14</f>
        <v>1.9002927007802071</v>
      </c>
      <c r="ES71" s="456">
        <f>Esc!ES$14</f>
        <v>1.9002927007802071</v>
      </c>
      <c r="ET71" s="456">
        <f>Esc!ET$14</f>
        <v>1.9002927007802071</v>
      </c>
      <c r="EU71" s="456">
        <f>Esc!EU$14</f>
        <v>1.9478000182997122</v>
      </c>
      <c r="EV71" s="456">
        <f>Esc!EV$14</f>
        <v>1.9478000182997122</v>
      </c>
      <c r="EW71" s="456">
        <f>Esc!EW$14</f>
        <v>1.9478000182997122</v>
      </c>
      <c r="EX71" s="456">
        <f>Esc!EX$14</f>
        <v>1.9478000182997122</v>
      </c>
      <c r="EY71" s="456">
        <f>Esc!EY$14</f>
        <v>1.9964950187572048</v>
      </c>
      <c r="EZ71" s="456">
        <f>Esc!EZ$14</f>
        <v>1.9964950187572048</v>
      </c>
      <c r="FA71" s="456">
        <f>Esc!FA$14</f>
        <v>1.9964950187572048</v>
      </c>
      <c r="FB71" s="456">
        <f>Esc!FB$14</f>
        <v>1.9964950187572048</v>
      </c>
      <c r="FC71" s="456">
        <f>Esc!FC$14</f>
        <v>2.0464073942261352</v>
      </c>
      <c r="FD71" s="456">
        <f>Esc!FD$14</f>
        <v>2.0464073942261352</v>
      </c>
      <c r="FE71" s="456">
        <f>Esc!FE$14</f>
        <v>2.0464073942261352</v>
      </c>
      <c r="FF71" s="456">
        <f>Esc!FF$14</f>
        <v>2.0464073942261352</v>
      </c>
      <c r="FG71" s="456">
        <f>Esc!FG$14</f>
        <v>2.097567579081788</v>
      </c>
      <c r="FH71" s="456">
        <f>Esc!FH$14</f>
        <v>2.097567579081788</v>
      </c>
      <c r="FI71" s="456">
        <f>Esc!FI$14</f>
        <v>2.097567579081788</v>
      </c>
      <c r="FJ71" s="456">
        <f>Esc!FJ$14</f>
        <v>2.097567579081788</v>
      </c>
      <c r="FK71" s="456">
        <f>Esc!FK$14</f>
        <v>2.1500067685588333</v>
      </c>
      <c r="FL71" s="456">
        <f>Esc!FL$14</f>
        <v>2.1500067685588333</v>
      </c>
      <c r="FM71" s="456">
        <f>Esc!FM$14</f>
        <v>2.1500067685588333</v>
      </c>
      <c r="FN71" s="456">
        <f>Esc!FN$14</f>
        <v>2.1500067685588333</v>
      </c>
      <c r="FO71" s="456">
        <f>Esc!FO$14</f>
        <v>2.2037569377728037</v>
      </c>
      <c r="FP71" s="456">
        <f>Esc!FP$14</f>
        <v>2.2037569377728037</v>
      </c>
      <c r="FQ71" s="456">
        <f>Esc!FQ$14</f>
        <v>2.2037569377728037</v>
      </c>
      <c r="FR71" s="456">
        <f>Esc!FR$14</f>
        <v>2.2037569377728037</v>
      </c>
      <c r="FS71" s="456">
        <f>Esc!FS$14</f>
        <v>2.2588508612171236</v>
      </c>
      <c r="FT71" s="456">
        <f>Esc!FT$14</f>
        <v>2.2588508612171236</v>
      </c>
      <c r="FU71" s="456">
        <f>Esc!FU$14</f>
        <v>2.2588508612171236</v>
      </c>
      <c r="FV71" s="456">
        <f>Esc!FV$14</f>
        <v>2.2588508612171236</v>
      </c>
      <c r="FW71" s="456">
        <f>Esc!FW$14</f>
        <v>2.3153221327475517</v>
      </c>
      <c r="FX71" s="456">
        <f>Esc!FX$14</f>
        <v>2.3153221327475517</v>
      </c>
      <c r="FY71" s="456">
        <f>Esc!FY$14</f>
        <v>2.3153221327475517</v>
      </c>
      <c r="FZ71" s="456">
        <f>Esc!FZ$14</f>
        <v>2.3153221327475517</v>
      </c>
      <c r="GA71" s="456">
        <f>Esc!GA$14</f>
        <v>2.3732051860662402</v>
      </c>
      <c r="GB71" s="456">
        <f>Esc!GB$14</f>
        <v>2.3732051860662402</v>
      </c>
      <c r="GC71" s="456">
        <f>Esc!GC$14</f>
        <v>2.3732051860662402</v>
      </c>
      <c r="GD71" s="456">
        <f>Esc!GD$14</f>
        <v>2.3732051860662402</v>
      </c>
      <c r="GE71" s="456">
        <f>Esc!GE$14</f>
        <v>2.4325353157178964</v>
      </c>
      <c r="GF71" s="456">
        <f>Esc!GF$14</f>
        <v>2.4325353157178964</v>
      </c>
      <c r="GG71" s="456">
        <f>Esc!GG$14</f>
        <v>2.4325353157178964</v>
      </c>
      <c r="GH71" s="456">
        <f>Esc!GH$14</f>
        <v>2.4325353157178964</v>
      </c>
      <c r="GI71" s="456">
        <f>Esc!GI$14</f>
        <v>2.4933486986108435</v>
      </c>
      <c r="GJ71" s="456">
        <f>Esc!GJ$14</f>
        <v>2.4933486986108435</v>
      </c>
    </row>
    <row r="72" spans="1:192" outlineLevel="2" x14ac:dyDescent="0.35">
      <c r="A72" s="69"/>
      <c r="B72"/>
      <c r="C72"/>
      <c r="D72"/>
      <c r="E72" t="str">
        <f>$E$35</f>
        <v>Net generation</v>
      </c>
      <c r="F72"/>
      <c r="G72" t="str">
        <f>$G$35</f>
        <v>MWh</v>
      </c>
      <c r="H72">
        <f>$H$35</f>
        <v>5846201.2950000009</v>
      </c>
      <c r="I72"/>
      <c r="J72">
        <f t="shared" ref="J72:AO72" si="102">J$35</f>
        <v>0</v>
      </c>
      <c r="K72">
        <f t="shared" si="102"/>
        <v>0</v>
      </c>
      <c r="L72">
        <f t="shared" si="102"/>
        <v>0</v>
      </c>
      <c r="M72">
        <f t="shared" si="102"/>
        <v>0</v>
      </c>
      <c r="N72">
        <f t="shared" si="102"/>
        <v>0</v>
      </c>
      <c r="O72">
        <f t="shared" si="102"/>
        <v>0</v>
      </c>
      <c r="P72">
        <f t="shared" si="102"/>
        <v>0</v>
      </c>
      <c r="Q72">
        <f t="shared" si="102"/>
        <v>0</v>
      </c>
      <c r="R72">
        <f t="shared" si="102"/>
        <v>0</v>
      </c>
      <c r="S72">
        <f t="shared" si="102"/>
        <v>0</v>
      </c>
      <c r="T72">
        <f t="shared" si="102"/>
        <v>0</v>
      </c>
      <c r="U72">
        <f t="shared" si="102"/>
        <v>0</v>
      </c>
      <c r="V72">
        <f t="shared" si="102"/>
        <v>0</v>
      </c>
      <c r="W72">
        <f t="shared" si="102"/>
        <v>0</v>
      </c>
      <c r="X72">
        <f t="shared" si="102"/>
        <v>0</v>
      </c>
      <c r="Y72">
        <f t="shared" si="102"/>
        <v>0</v>
      </c>
      <c r="Z72">
        <f t="shared" si="102"/>
        <v>0</v>
      </c>
      <c r="AA72">
        <f t="shared" si="102"/>
        <v>0</v>
      </c>
      <c r="AB72">
        <f t="shared" si="102"/>
        <v>0</v>
      </c>
      <c r="AC72">
        <f t="shared" si="102"/>
        <v>0</v>
      </c>
      <c r="AD72">
        <f t="shared" si="102"/>
        <v>0</v>
      </c>
      <c r="AE72">
        <f t="shared" si="102"/>
        <v>786.31500000000005</v>
      </c>
      <c r="AF72">
        <f t="shared" si="102"/>
        <v>1521.9</v>
      </c>
      <c r="AG72">
        <f t="shared" si="102"/>
        <v>2358.9450000000002</v>
      </c>
      <c r="AH72">
        <f t="shared" si="102"/>
        <v>3145.26</v>
      </c>
      <c r="AI72">
        <f t="shared" si="102"/>
        <v>3677.9250000000002</v>
      </c>
      <c r="AJ72">
        <f t="shared" si="102"/>
        <v>4717.8900000000003</v>
      </c>
      <c r="AK72">
        <f t="shared" si="102"/>
        <v>5326.6500000000015</v>
      </c>
      <c r="AL72">
        <f t="shared" si="102"/>
        <v>6290.52</v>
      </c>
      <c r="AM72">
        <f t="shared" si="102"/>
        <v>6848.5500000000011</v>
      </c>
      <c r="AN72">
        <f t="shared" si="102"/>
        <v>7863.1500000000005</v>
      </c>
      <c r="AO72">
        <f t="shared" si="102"/>
        <v>8649.4650000000001</v>
      </c>
      <c r="AP72">
        <f t="shared" ref="AP72:BU72" si="103">AP$35</f>
        <v>9131.4000000000015</v>
      </c>
      <c r="AQ72">
        <f t="shared" si="103"/>
        <v>10222.094999999999</v>
      </c>
      <c r="AR72">
        <f t="shared" si="103"/>
        <v>10653.300000000003</v>
      </c>
      <c r="AS72">
        <f t="shared" si="103"/>
        <v>11794.725</v>
      </c>
      <c r="AT72">
        <f t="shared" si="103"/>
        <v>12581.04</v>
      </c>
      <c r="AU72">
        <f t="shared" si="103"/>
        <v>12073.740000000002</v>
      </c>
      <c r="AV72">
        <f t="shared" si="103"/>
        <v>14153.670000000002</v>
      </c>
      <c r="AW72">
        <f t="shared" si="103"/>
        <v>14458.050000000001</v>
      </c>
      <c r="AX72">
        <f t="shared" si="103"/>
        <v>15726.300000000001</v>
      </c>
      <c r="AY72">
        <f t="shared" si="103"/>
        <v>15979.950000000003</v>
      </c>
      <c r="AZ72">
        <f t="shared" si="103"/>
        <v>17298.93</v>
      </c>
      <c r="BA72">
        <f t="shared" si="103"/>
        <v>18085.245000000003</v>
      </c>
      <c r="BB72">
        <f t="shared" si="103"/>
        <v>18262.800000000003</v>
      </c>
      <c r="BC72">
        <f t="shared" si="103"/>
        <v>18871.560000000001</v>
      </c>
      <c r="BD72">
        <f t="shared" si="103"/>
        <v>18262.800000000003</v>
      </c>
      <c r="BE72">
        <f t="shared" si="103"/>
        <v>18871.560000000001</v>
      </c>
      <c r="BF72">
        <f t="shared" si="103"/>
        <v>54788.4</v>
      </c>
      <c r="BG72">
        <f t="shared" si="103"/>
        <v>55397.16</v>
      </c>
      <c r="BH72">
        <f t="shared" si="103"/>
        <v>56005.920000000006</v>
      </c>
      <c r="BI72">
        <f t="shared" si="103"/>
        <v>56005.920000000006</v>
      </c>
      <c r="BJ72">
        <f t="shared" si="103"/>
        <v>54788.4</v>
      </c>
      <c r="BK72">
        <f t="shared" si="103"/>
        <v>55397.16</v>
      </c>
      <c r="BL72">
        <f t="shared" si="103"/>
        <v>56005.920000000006</v>
      </c>
      <c r="BM72">
        <f t="shared" si="103"/>
        <v>56005.920000000006</v>
      </c>
      <c r="BN72">
        <f t="shared" si="103"/>
        <v>55397.16</v>
      </c>
      <c r="BO72">
        <f t="shared" si="103"/>
        <v>55397.16</v>
      </c>
      <c r="BP72">
        <f t="shared" si="103"/>
        <v>56005.920000000006</v>
      </c>
      <c r="BQ72">
        <f t="shared" si="103"/>
        <v>56005.920000000006</v>
      </c>
      <c r="BR72">
        <f t="shared" si="103"/>
        <v>54788.4</v>
      </c>
      <c r="BS72">
        <f t="shared" si="103"/>
        <v>55397.16</v>
      </c>
      <c r="BT72">
        <f t="shared" si="103"/>
        <v>56005.920000000006</v>
      </c>
      <c r="BU72">
        <f t="shared" si="103"/>
        <v>56005.920000000006</v>
      </c>
      <c r="BV72">
        <f t="shared" ref="BV72:DA72" si="104">BV$35</f>
        <v>54788.4</v>
      </c>
      <c r="BW72">
        <f t="shared" si="104"/>
        <v>55397.16</v>
      </c>
      <c r="BX72">
        <f t="shared" si="104"/>
        <v>56005.920000000006</v>
      </c>
      <c r="BY72">
        <f t="shared" si="104"/>
        <v>56005.920000000006</v>
      </c>
      <c r="BZ72">
        <f t="shared" si="104"/>
        <v>54788.4</v>
      </c>
      <c r="CA72">
        <f t="shared" si="104"/>
        <v>55397.16</v>
      </c>
      <c r="CB72">
        <f t="shared" si="104"/>
        <v>56005.920000000006</v>
      </c>
      <c r="CC72">
        <f t="shared" si="104"/>
        <v>56005.920000000006</v>
      </c>
      <c r="CD72">
        <f t="shared" si="104"/>
        <v>55397.16</v>
      </c>
      <c r="CE72">
        <f t="shared" si="104"/>
        <v>55397.16</v>
      </c>
      <c r="CF72">
        <f t="shared" si="104"/>
        <v>56005.920000000006</v>
      </c>
      <c r="CG72">
        <f t="shared" si="104"/>
        <v>56005.920000000006</v>
      </c>
      <c r="CH72">
        <f t="shared" si="104"/>
        <v>54788.4</v>
      </c>
      <c r="CI72">
        <f t="shared" si="104"/>
        <v>55397.16</v>
      </c>
      <c r="CJ72">
        <f t="shared" si="104"/>
        <v>56005.920000000006</v>
      </c>
      <c r="CK72">
        <f t="shared" si="104"/>
        <v>56005.920000000006</v>
      </c>
      <c r="CL72">
        <f t="shared" si="104"/>
        <v>54788.4</v>
      </c>
      <c r="CM72">
        <f t="shared" si="104"/>
        <v>55397.16</v>
      </c>
      <c r="CN72">
        <f t="shared" si="104"/>
        <v>56005.920000000006</v>
      </c>
      <c r="CO72">
        <f t="shared" si="104"/>
        <v>56005.920000000006</v>
      </c>
      <c r="CP72">
        <f t="shared" si="104"/>
        <v>54788.4</v>
      </c>
      <c r="CQ72">
        <f t="shared" si="104"/>
        <v>55397.16</v>
      </c>
      <c r="CR72">
        <f t="shared" si="104"/>
        <v>56005.920000000006</v>
      </c>
      <c r="CS72">
        <f t="shared" si="104"/>
        <v>56005.920000000006</v>
      </c>
      <c r="CT72">
        <f t="shared" si="104"/>
        <v>55397.16</v>
      </c>
      <c r="CU72">
        <f t="shared" si="104"/>
        <v>55397.16</v>
      </c>
      <c r="CV72">
        <f t="shared" si="104"/>
        <v>56005.920000000006</v>
      </c>
      <c r="CW72">
        <f t="shared" si="104"/>
        <v>56005.920000000006</v>
      </c>
      <c r="CX72">
        <f t="shared" si="104"/>
        <v>54788.4</v>
      </c>
      <c r="CY72">
        <f t="shared" si="104"/>
        <v>55397.16</v>
      </c>
      <c r="CZ72">
        <f t="shared" si="104"/>
        <v>56005.920000000006</v>
      </c>
      <c r="DA72">
        <f t="shared" si="104"/>
        <v>56005.920000000006</v>
      </c>
      <c r="DB72">
        <f t="shared" ref="DB72:EG72" si="105">DB$35</f>
        <v>54788.4</v>
      </c>
      <c r="DC72">
        <f t="shared" si="105"/>
        <v>55397.16</v>
      </c>
      <c r="DD72">
        <f t="shared" si="105"/>
        <v>56005.920000000006</v>
      </c>
      <c r="DE72">
        <f t="shared" si="105"/>
        <v>56005.920000000006</v>
      </c>
      <c r="DF72">
        <f t="shared" si="105"/>
        <v>54788.4</v>
      </c>
      <c r="DG72">
        <f t="shared" si="105"/>
        <v>55397.16</v>
      </c>
      <c r="DH72">
        <f t="shared" si="105"/>
        <v>56005.920000000006</v>
      </c>
      <c r="DI72">
        <f t="shared" si="105"/>
        <v>56005.920000000006</v>
      </c>
      <c r="DJ72">
        <f t="shared" si="105"/>
        <v>55397.16</v>
      </c>
      <c r="DK72">
        <f t="shared" si="105"/>
        <v>55397.16</v>
      </c>
      <c r="DL72">
        <f t="shared" si="105"/>
        <v>56005.920000000006</v>
      </c>
      <c r="DM72">
        <f t="shared" si="105"/>
        <v>56005.920000000006</v>
      </c>
      <c r="DN72">
        <f t="shared" si="105"/>
        <v>54788.4</v>
      </c>
      <c r="DO72">
        <f t="shared" si="105"/>
        <v>55397.16</v>
      </c>
      <c r="DP72">
        <f t="shared" si="105"/>
        <v>56005.920000000006</v>
      </c>
      <c r="DQ72">
        <f t="shared" si="105"/>
        <v>56005.920000000006</v>
      </c>
      <c r="DR72">
        <f t="shared" si="105"/>
        <v>54788.4</v>
      </c>
      <c r="DS72">
        <f t="shared" si="105"/>
        <v>55397.16</v>
      </c>
      <c r="DT72">
        <f t="shared" si="105"/>
        <v>56005.920000000006</v>
      </c>
      <c r="DU72">
        <f t="shared" si="105"/>
        <v>56005.920000000006</v>
      </c>
      <c r="DV72">
        <f t="shared" si="105"/>
        <v>54788.4</v>
      </c>
      <c r="DW72">
        <f t="shared" si="105"/>
        <v>55397.16</v>
      </c>
      <c r="DX72">
        <f t="shared" si="105"/>
        <v>56005.920000000006</v>
      </c>
      <c r="DY72">
        <f t="shared" si="105"/>
        <v>56005.920000000006</v>
      </c>
      <c r="DZ72">
        <f t="shared" si="105"/>
        <v>55397.16</v>
      </c>
      <c r="EA72">
        <f t="shared" si="105"/>
        <v>55397.16</v>
      </c>
      <c r="EB72">
        <f t="shared" si="105"/>
        <v>56005.920000000006</v>
      </c>
      <c r="EC72">
        <f t="shared" si="105"/>
        <v>56005.920000000006</v>
      </c>
      <c r="ED72">
        <f t="shared" si="105"/>
        <v>54788.4</v>
      </c>
      <c r="EE72">
        <f t="shared" si="105"/>
        <v>55397.16</v>
      </c>
      <c r="EF72">
        <f t="shared" si="105"/>
        <v>56005.920000000006</v>
      </c>
      <c r="EG72">
        <f t="shared" si="105"/>
        <v>56005.920000000006</v>
      </c>
      <c r="EH72">
        <f t="shared" ref="EH72:FM72" si="106">EH$35</f>
        <v>54788.4</v>
      </c>
      <c r="EI72">
        <f t="shared" si="106"/>
        <v>55397.16</v>
      </c>
      <c r="EJ72">
        <f t="shared" si="106"/>
        <v>56005.920000000006</v>
      </c>
      <c r="EK72">
        <f t="shared" si="106"/>
        <v>56005.920000000006</v>
      </c>
      <c r="EL72">
        <f t="shared" si="106"/>
        <v>54788.4</v>
      </c>
      <c r="EM72">
        <f t="shared" si="106"/>
        <v>55397.16</v>
      </c>
      <c r="EN72">
        <f t="shared" si="106"/>
        <v>56005.920000000006</v>
      </c>
      <c r="EO72">
        <f t="shared" si="106"/>
        <v>56005.920000000006</v>
      </c>
      <c r="EP72">
        <f t="shared" si="106"/>
        <v>55397.16</v>
      </c>
      <c r="EQ72">
        <f t="shared" si="106"/>
        <v>55397.16</v>
      </c>
      <c r="ER72">
        <f t="shared" si="106"/>
        <v>56005.920000000006</v>
      </c>
      <c r="ES72">
        <f t="shared" si="106"/>
        <v>56005.920000000006</v>
      </c>
      <c r="ET72">
        <f t="shared" si="106"/>
        <v>54788.4</v>
      </c>
      <c r="EU72">
        <f t="shared" si="106"/>
        <v>55397.16</v>
      </c>
      <c r="EV72">
        <f t="shared" si="106"/>
        <v>56005.920000000006</v>
      </c>
      <c r="EW72">
        <f t="shared" si="106"/>
        <v>56005.920000000006</v>
      </c>
      <c r="EX72">
        <f t="shared" si="106"/>
        <v>54788.4</v>
      </c>
      <c r="EY72">
        <f t="shared" si="106"/>
        <v>55397.16</v>
      </c>
      <c r="EZ72">
        <f t="shared" si="106"/>
        <v>56005.920000000006</v>
      </c>
      <c r="FA72">
        <f t="shared" si="106"/>
        <v>56005.920000000006</v>
      </c>
      <c r="FB72">
        <f t="shared" si="106"/>
        <v>0</v>
      </c>
      <c r="FC72">
        <f t="shared" si="106"/>
        <v>0</v>
      </c>
      <c r="FD72">
        <f t="shared" si="106"/>
        <v>0</v>
      </c>
      <c r="FE72">
        <f t="shared" si="106"/>
        <v>0</v>
      </c>
      <c r="FF72">
        <f t="shared" si="106"/>
        <v>0</v>
      </c>
      <c r="FG72">
        <f t="shared" si="106"/>
        <v>0</v>
      </c>
      <c r="FH72">
        <f t="shared" si="106"/>
        <v>0</v>
      </c>
      <c r="FI72">
        <f t="shared" si="106"/>
        <v>0</v>
      </c>
      <c r="FJ72">
        <f t="shared" si="106"/>
        <v>0</v>
      </c>
      <c r="FK72">
        <f t="shared" si="106"/>
        <v>0</v>
      </c>
      <c r="FL72">
        <f t="shared" si="106"/>
        <v>0</v>
      </c>
      <c r="FM72">
        <f t="shared" si="106"/>
        <v>0</v>
      </c>
      <c r="FN72">
        <f t="shared" ref="FN72:GJ72" si="107">FN$35</f>
        <v>0</v>
      </c>
      <c r="FO72">
        <f t="shared" si="107"/>
        <v>0</v>
      </c>
      <c r="FP72">
        <f t="shared" si="107"/>
        <v>0</v>
      </c>
      <c r="FQ72">
        <f t="shared" si="107"/>
        <v>0</v>
      </c>
      <c r="FR72">
        <f t="shared" si="107"/>
        <v>0</v>
      </c>
      <c r="FS72">
        <f t="shared" si="107"/>
        <v>0</v>
      </c>
      <c r="FT72">
        <f t="shared" si="107"/>
        <v>0</v>
      </c>
      <c r="FU72">
        <f t="shared" si="107"/>
        <v>0</v>
      </c>
      <c r="FV72">
        <f t="shared" si="107"/>
        <v>0</v>
      </c>
      <c r="FW72">
        <f t="shared" si="107"/>
        <v>0</v>
      </c>
      <c r="FX72">
        <f t="shared" si="107"/>
        <v>0</v>
      </c>
      <c r="FY72">
        <f t="shared" si="107"/>
        <v>0</v>
      </c>
      <c r="FZ72">
        <f t="shared" si="107"/>
        <v>0</v>
      </c>
      <c r="GA72">
        <f t="shared" si="107"/>
        <v>0</v>
      </c>
      <c r="GB72">
        <f t="shared" si="107"/>
        <v>0</v>
      </c>
      <c r="GC72">
        <f t="shared" si="107"/>
        <v>0</v>
      </c>
      <c r="GD72">
        <f t="shared" si="107"/>
        <v>0</v>
      </c>
      <c r="GE72">
        <f t="shared" si="107"/>
        <v>0</v>
      </c>
      <c r="GF72">
        <f t="shared" si="107"/>
        <v>0</v>
      </c>
      <c r="GG72">
        <f t="shared" si="107"/>
        <v>0</v>
      </c>
      <c r="GH72">
        <f t="shared" si="107"/>
        <v>0</v>
      </c>
      <c r="GI72">
        <f t="shared" si="107"/>
        <v>0</v>
      </c>
      <c r="GJ72">
        <f t="shared" si="107"/>
        <v>0</v>
      </c>
    </row>
    <row r="73" spans="1:192" outlineLevel="2" x14ac:dyDescent="0.35">
      <c r="A73" s="69"/>
      <c r="B73"/>
      <c r="C73"/>
      <c r="D73"/>
      <c r="E73" t="s">
        <v>701</v>
      </c>
      <c r="F73"/>
      <c r="G73" t="s">
        <v>101</v>
      </c>
      <c r="H73">
        <f>SUM(J73:GJ73)</f>
        <v>34549.699240784023</v>
      </c>
      <c r="I73"/>
      <c r="J73">
        <f t="shared" ref="J73:AO73" si="108">J72*$F69*J71/$F70</f>
        <v>0</v>
      </c>
      <c r="K73">
        <f t="shared" si="108"/>
        <v>0</v>
      </c>
      <c r="L73">
        <f t="shared" si="108"/>
        <v>0</v>
      </c>
      <c r="M73">
        <f t="shared" si="108"/>
        <v>0</v>
      </c>
      <c r="N73">
        <f t="shared" si="108"/>
        <v>0</v>
      </c>
      <c r="O73">
        <f t="shared" si="108"/>
        <v>0</v>
      </c>
      <c r="P73">
        <f t="shared" si="108"/>
        <v>0</v>
      </c>
      <c r="Q73">
        <f t="shared" si="108"/>
        <v>0</v>
      </c>
      <c r="R73">
        <f t="shared" si="108"/>
        <v>0</v>
      </c>
      <c r="S73">
        <f t="shared" si="108"/>
        <v>0</v>
      </c>
      <c r="T73">
        <f t="shared" si="108"/>
        <v>0</v>
      </c>
      <c r="U73">
        <f t="shared" si="108"/>
        <v>0</v>
      </c>
      <c r="V73">
        <f t="shared" si="108"/>
        <v>0</v>
      </c>
      <c r="W73">
        <f t="shared" si="108"/>
        <v>0</v>
      </c>
      <c r="X73">
        <f t="shared" si="108"/>
        <v>0</v>
      </c>
      <c r="Y73">
        <f t="shared" si="108"/>
        <v>0</v>
      </c>
      <c r="Z73">
        <f t="shared" si="108"/>
        <v>0</v>
      </c>
      <c r="AA73">
        <f t="shared" si="108"/>
        <v>0</v>
      </c>
      <c r="AB73">
        <f t="shared" si="108"/>
        <v>0</v>
      </c>
      <c r="AC73">
        <f t="shared" si="108"/>
        <v>0</v>
      </c>
      <c r="AD73">
        <f t="shared" si="108"/>
        <v>0</v>
      </c>
      <c r="AE73">
        <f t="shared" si="108"/>
        <v>3.2238914999999997</v>
      </c>
      <c r="AF73">
        <f t="shared" si="108"/>
        <v>6.2397900000000002</v>
      </c>
      <c r="AG73">
        <f t="shared" si="108"/>
        <v>9.6716745</v>
      </c>
      <c r="AH73">
        <f t="shared" si="108"/>
        <v>12.895565999999999</v>
      </c>
      <c r="AI73">
        <f t="shared" si="108"/>
        <v>15.079492500000001</v>
      </c>
      <c r="AJ73">
        <f t="shared" si="108"/>
        <v>19.343349</v>
      </c>
      <c r="AK73">
        <f t="shared" si="108"/>
        <v>21.839265000000005</v>
      </c>
      <c r="AL73">
        <f t="shared" si="108"/>
        <v>25.791131999999998</v>
      </c>
      <c r="AM73">
        <f t="shared" si="108"/>
        <v>28.781031375000001</v>
      </c>
      <c r="AN73">
        <f t="shared" si="108"/>
        <v>33.044887875000001</v>
      </c>
      <c r="AO73">
        <f t="shared" si="108"/>
        <v>36.349376662499999</v>
      </c>
      <c r="AP73">
        <f t="shared" ref="AP73:BU73" si="109">AP72*$F69*AP71/$F70</f>
        <v>38.374708500000004</v>
      </c>
      <c r="AQ73">
        <f t="shared" si="109"/>
        <v>42.958354237499996</v>
      </c>
      <c r="AR73">
        <f t="shared" si="109"/>
        <v>44.770493250000008</v>
      </c>
      <c r="AS73">
        <f t="shared" si="109"/>
        <v>49.567331812500001</v>
      </c>
      <c r="AT73">
        <f t="shared" si="109"/>
        <v>52.8718206</v>
      </c>
      <c r="AU73">
        <f t="shared" si="109"/>
        <v>50.739892350000005</v>
      </c>
      <c r="AV73">
        <f t="shared" si="109"/>
        <v>59.480798175000004</v>
      </c>
      <c r="AW73">
        <f t="shared" si="109"/>
        <v>60.759955124999998</v>
      </c>
      <c r="AX73">
        <f t="shared" si="109"/>
        <v>66.089775750000001</v>
      </c>
      <c r="AY73">
        <f t="shared" si="109"/>
        <v>68.834633371875015</v>
      </c>
      <c r="AZ73">
        <f t="shared" si="109"/>
        <v>74.51622215812499</v>
      </c>
      <c r="BA73">
        <f t="shared" si="109"/>
        <v>77.9033231653125</v>
      </c>
      <c r="BB73">
        <f t="shared" si="109"/>
        <v>78.668152425000002</v>
      </c>
      <c r="BC73">
        <f t="shared" si="109"/>
        <v>81.290424172499996</v>
      </c>
      <c r="BD73">
        <f t="shared" si="109"/>
        <v>78.668152425000002</v>
      </c>
      <c r="BE73">
        <f t="shared" si="109"/>
        <v>81.290424172499996</v>
      </c>
      <c r="BF73">
        <f t="shared" si="109"/>
        <v>236.00445727499999</v>
      </c>
      <c r="BG73">
        <f t="shared" si="109"/>
        <v>244.59239724806244</v>
      </c>
      <c r="BH73">
        <f t="shared" si="109"/>
        <v>247.28022578924995</v>
      </c>
      <c r="BI73">
        <f t="shared" si="109"/>
        <v>247.28022578924995</v>
      </c>
      <c r="BJ73">
        <f t="shared" si="109"/>
        <v>241.90456870687495</v>
      </c>
      <c r="BK73">
        <f t="shared" si="109"/>
        <v>250.707207179264</v>
      </c>
      <c r="BL73">
        <f t="shared" si="109"/>
        <v>253.46223143398117</v>
      </c>
      <c r="BM73">
        <f t="shared" si="109"/>
        <v>253.46223143398117</v>
      </c>
      <c r="BN73">
        <f t="shared" si="109"/>
        <v>250.707207179264</v>
      </c>
      <c r="BO73">
        <f t="shared" si="109"/>
        <v>256.9748873587456</v>
      </c>
      <c r="BP73">
        <f t="shared" si="109"/>
        <v>259.79878721983073</v>
      </c>
      <c r="BQ73">
        <f t="shared" si="109"/>
        <v>259.79878721983073</v>
      </c>
      <c r="BR73">
        <f t="shared" si="109"/>
        <v>254.15098749766045</v>
      </c>
      <c r="BS73">
        <f t="shared" si="109"/>
        <v>263.39925954271422</v>
      </c>
      <c r="BT73">
        <f t="shared" si="109"/>
        <v>266.29375690032646</v>
      </c>
      <c r="BU73">
        <f t="shared" si="109"/>
        <v>266.29375690032646</v>
      </c>
      <c r="BV73">
        <f t="shared" ref="BV73:DA73" si="110">BV72*$F69*BV71/$F70</f>
        <v>260.50476218510198</v>
      </c>
      <c r="BW73">
        <f t="shared" si="110"/>
        <v>269.98424103128207</v>
      </c>
      <c r="BX73">
        <f t="shared" si="110"/>
        <v>272.95110082283463</v>
      </c>
      <c r="BY73">
        <f t="shared" si="110"/>
        <v>272.95110082283463</v>
      </c>
      <c r="BZ73">
        <f t="shared" si="110"/>
        <v>267.0173812397295</v>
      </c>
      <c r="CA73">
        <f t="shared" si="110"/>
        <v>276.73384705706405</v>
      </c>
      <c r="CB73">
        <f t="shared" si="110"/>
        <v>279.77487834340542</v>
      </c>
      <c r="CC73">
        <f t="shared" si="110"/>
        <v>279.77487834340542</v>
      </c>
      <c r="CD73">
        <f t="shared" si="110"/>
        <v>276.73384705706405</v>
      </c>
      <c r="CE73">
        <f t="shared" si="110"/>
        <v>283.65219323349066</v>
      </c>
      <c r="CF73">
        <f t="shared" si="110"/>
        <v>286.76925030199061</v>
      </c>
      <c r="CG73">
        <f t="shared" si="110"/>
        <v>286.76925030199061</v>
      </c>
      <c r="CH73">
        <f t="shared" si="110"/>
        <v>280.53513616499077</v>
      </c>
      <c r="CI73">
        <f t="shared" si="110"/>
        <v>290.74349806432792</v>
      </c>
      <c r="CJ73">
        <f t="shared" si="110"/>
        <v>293.93848155954032</v>
      </c>
      <c r="CK73">
        <f t="shared" si="110"/>
        <v>293.93848155954032</v>
      </c>
      <c r="CL73">
        <f t="shared" si="110"/>
        <v>287.54851456911553</v>
      </c>
      <c r="CM73">
        <f t="shared" si="110"/>
        <v>298.01208551593612</v>
      </c>
      <c r="CN73">
        <f t="shared" si="110"/>
        <v>301.28694359852881</v>
      </c>
      <c r="CO73">
        <f t="shared" si="110"/>
        <v>301.28694359852881</v>
      </c>
      <c r="CP73">
        <f t="shared" si="110"/>
        <v>294.73722743334343</v>
      </c>
      <c r="CQ73">
        <f t="shared" si="110"/>
        <v>305.46238765383447</v>
      </c>
      <c r="CR73">
        <f t="shared" si="110"/>
        <v>308.81911718849204</v>
      </c>
      <c r="CS73">
        <f t="shared" si="110"/>
        <v>308.81911718849204</v>
      </c>
      <c r="CT73">
        <f t="shared" si="110"/>
        <v>305.46238765383447</v>
      </c>
      <c r="CU73">
        <f t="shared" si="110"/>
        <v>313.09894734518031</v>
      </c>
      <c r="CV73">
        <f t="shared" si="110"/>
        <v>316.53959511820432</v>
      </c>
      <c r="CW73">
        <f t="shared" si="110"/>
        <v>316.53959511820432</v>
      </c>
      <c r="CX73">
        <f t="shared" si="110"/>
        <v>309.65829957215635</v>
      </c>
      <c r="CY73">
        <f t="shared" si="110"/>
        <v>320.9264210288099</v>
      </c>
      <c r="CZ73">
        <f t="shared" si="110"/>
        <v>324.45308499615948</v>
      </c>
      <c r="DA73">
        <f t="shared" si="110"/>
        <v>324.45308499615948</v>
      </c>
      <c r="DB73">
        <f t="shared" ref="DB73:EG73" si="111">DB72*$F69*DB71/$F70</f>
        <v>317.39975706146026</v>
      </c>
      <c r="DC73">
        <f t="shared" si="111"/>
        <v>328.94958155453014</v>
      </c>
      <c r="DD73">
        <f t="shared" si="111"/>
        <v>332.56441212106341</v>
      </c>
      <c r="DE73">
        <f t="shared" si="111"/>
        <v>332.56441212106341</v>
      </c>
      <c r="DF73">
        <f t="shared" si="111"/>
        <v>325.33475098799681</v>
      </c>
      <c r="DG73">
        <f t="shared" si="111"/>
        <v>337.17332109339333</v>
      </c>
      <c r="DH73">
        <f t="shared" si="111"/>
        <v>340.87852242408997</v>
      </c>
      <c r="DI73">
        <f t="shared" si="111"/>
        <v>340.87852242408997</v>
      </c>
      <c r="DJ73">
        <f t="shared" si="111"/>
        <v>337.17332109339333</v>
      </c>
      <c r="DK73">
        <f t="shared" si="111"/>
        <v>345.60265412072812</v>
      </c>
      <c r="DL73">
        <f t="shared" si="111"/>
        <v>349.40048548469218</v>
      </c>
      <c r="DM73">
        <f t="shared" si="111"/>
        <v>349.40048548469218</v>
      </c>
      <c r="DN73">
        <f t="shared" si="111"/>
        <v>341.80482275676411</v>
      </c>
      <c r="DO73">
        <f t="shared" si="111"/>
        <v>354.24272047374637</v>
      </c>
      <c r="DP73">
        <f t="shared" si="111"/>
        <v>358.13549762180952</v>
      </c>
      <c r="DQ73">
        <f t="shared" si="111"/>
        <v>358.13549762180952</v>
      </c>
      <c r="DR73">
        <f t="shared" si="111"/>
        <v>350.34994332568317</v>
      </c>
      <c r="DS73">
        <f t="shared" si="111"/>
        <v>363.09878848558998</v>
      </c>
      <c r="DT73">
        <f t="shared" si="111"/>
        <v>367.08888506235473</v>
      </c>
      <c r="DU73">
        <f t="shared" si="111"/>
        <v>367.08888506235473</v>
      </c>
      <c r="DV73">
        <f t="shared" si="111"/>
        <v>359.10869190882522</v>
      </c>
      <c r="DW73">
        <f t="shared" si="111"/>
        <v>372.17625819772968</v>
      </c>
      <c r="DX73">
        <f t="shared" si="111"/>
        <v>376.26610718891357</v>
      </c>
      <c r="DY73">
        <f t="shared" si="111"/>
        <v>376.26610718891357</v>
      </c>
      <c r="DZ73">
        <f t="shared" si="111"/>
        <v>372.17625819772968</v>
      </c>
      <c r="EA73">
        <f t="shared" si="111"/>
        <v>381.48066465267294</v>
      </c>
      <c r="EB73">
        <f t="shared" si="111"/>
        <v>385.67275986863638</v>
      </c>
      <c r="EC73">
        <f t="shared" si="111"/>
        <v>385.67275986863638</v>
      </c>
      <c r="ED73">
        <f t="shared" si="111"/>
        <v>377.28856943670945</v>
      </c>
      <c r="EE73">
        <f t="shared" si="111"/>
        <v>391.01768126898975</v>
      </c>
      <c r="EF73">
        <f t="shared" si="111"/>
        <v>395.3145788653523</v>
      </c>
      <c r="EG73">
        <f t="shared" si="111"/>
        <v>395.3145788653523</v>
      </c>
      <c r="EH73">
        <f t="shared" ref="EH73:FM73" si="112">EH72*$F69*EH71/$F70</f>
        <v>386.72078367262725</v>
      </c>
      <c r="EI73">
        <f t="shared" si="112"/>
        <v>400.79312330071446</v>
      </c>
      <c r="EJ73">
        <f t="shared" si="112"/>
        <v>405.19744333698605</v>
      </c>
      <c r="EK73">
        <f t="shared" si="112"/>
        <v>405.19744333698605</v>
      </c>
      <c r="EL73">
        <f t="shared" si="112"/>
        <v>396.38880326444291</v>
      </c>
      <c r="EM73">
        <f t="shared" si="112"/>
        <v>410.81295138323225</v>
      </c>
      <c r="EN73">
        <f t="shared" si="112"/>
        <v>415.32737942041069</v>
      </c>
      <c r="EO73">
        <f t="shared" si="112"/>
        <v>415.32737942041069</v>
      </c>
      <c r="EP73">
        <f t="shared" si="112"/>
        <v>410.81295138323225</v>
      </c>
      <c r="EQ73">
        <f t="shared" si="112"/>
        <v>421.08327516781304</v>
      </c>
      <c r="ER73">
        <f t="shared" si="112"/>
        <v>425.71056390592088</v>
      </c>
      <c r="ES73">
        <f t="shared" si="112"/>
        <v>425.71056390592088</v>
      </c>
      <c r="ET73">
        <f t="shared" si="112"/>
        <v>416.45598642970521</v>
      </c>
      <c r="EU73">
        <f t="shared" si="112"/>
        <v>431.61035704700834</v>
      </c>
      <c r="EV73">
        <f t="shared" si="112"/>
        <v>436.35332800356895</v>
      </c>
      <c r="EW73">
        <f t="shared" si="112"/>
        <v>436.35332800356895</v>
      </c>
      <c r="EX73">
        <f t="shared" si="112"/>
        <v>426.86738609044784</v>
      </c>
      <c r="EY73">
        <f t="shared" si="112"/>
        <v>442.40061597318356</v>
      </c>
      <c r="EZ73">
        <f t="shared" si="112"/>
        <v>447.26216120365808</v>
      </c>
      <c r="FA73">
        <f t="shared" si="112"/>
        <v>447.26216120365808</v>
      </c>
      <c r="FB73">
        <f t="shared" si="112"/>
        <v>0</v>
      </c>
      <c r="FC73">
        <f t="shared" si="112"/>
        <v>0</v>
      </c>
      <c r="FD73">
        <f t="shared" si="112"/>
        <v>0</v>
      </c>
      <c r="FE73">
        <f t="shared" si="112"/>
        <v>0</v>
      </c>
      <c r="FF73">
        <f t="shared" si="112"/>
        <v>0</v>
      </c>
      <c r="FG73">
        <f t="shared" si="112"/>
        <v>0</v>
      </c>
      <c r="FH73">
        <f t="shared" si="112"/>
        <v>0</v>
      </c>
      <c r="FI73">
        <f t="shared" si="112"/>
        <v>0</v>
      </c>
      <c r="FJ73">
        <f t="shared" si="112"/>
        <v>0</v>
      </c>
      <c r="FK73">
        <f t="shared" si="112"/>
        <v>0</v>
      </c>
      <c r="FL73">
        <f t="shared" si="112"/>
        <v>0</v>
      </c>
      <c r="FM73">
        <f t="shared" si="112"/>
        <v>0</v>
      </c>
      <c r="FN73">
        <f t="shared" ref="FN73:GJ73" si="113">FN72*$F69*FN71/$F70</f>
        <v>0</v>
      </c>
      <c r="FO73">
        <f t="shared" si="113"/>
        <v>0</v>
      </c>
      <c r="FP73">
        <f t="shared" si="113"/>
        <v>0</v>
      </c>
      <c r="FQ73">
        <f t="shared" si="113"/>
        <v>0</v>
      </c>
      <c r="FR73">
        <f t="shared" si="113"/>
        <v>0</v>
      </c>
      <c r="FS73">
        <f t="shared" si="113"/>
        <v>0</v>
      </c>
      <c r="FT73">
        <f t="shared" si="113"/>
        <v>0</v>
      </c>
      <c r="FU73">
        <f t="shared" si="113"/>
        <v>0</v>
      </c>
      <c r="FV73">
        <f t="shared" si="113"/>
        <v>0</v>
      </c>
      <c r="FW73">
        <f t="shared" si="113"/>
        <v>0</v>
      </c>
      <c r="FX73">
        <f t="shared" si="113"/>
        <v>0</v>
      </c>
      <c r="FY73">
        <f t="shared" si="113"/>
        <v>0</v>
      </c>
      <c r="FZ73">
        <f t="shared" si="113"/>
        <v>0</v>
      </c>
      <c r="GA73">
        <f t="shared" si="113"/>
        <v>0</v>
      </c>
      <c r="GB73">
        <f t="shared" si="113"/>
        <v>0</v>
      </c>
      <c r="GC73">
        <f t="shared" si="113"/>
        <v>0</v>
      </c>
      <c r="GD73">
        <f t="shared" si="113"/>
        <v>0</v>
      </c>
      <c r="GE73">
        <f t="shared" si="113"/>
        <v>0</v>
      </c>
      <c r="GF73">
        <f t="shared" si="113"/>
        <v>0</v>
      </c>
      <c r="GG73">
        <f t="shared" si="113"/>
        <v>0</v>
      </c>
      <c r="GH73">
        <f t="shared" si="113"/>
        <v>0</v>
      </c>
      <c r="GI73">
        <f t="shared" si="113"/>
        <v>0</v>
      </c>
      <c r="GJ73">
        <f t="shared" si="113"/>
        <v>0</v>
      </c>
    </row>
    <row r="74" spans="1:192" outlineLevel="1" x14ac:dyDescent="0.35">
      <c r="A74" s="69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outlineLevel="1" x14ac:dyDescent="0.35">
      <c r="A75" s="69"/>
      <c r="B75" s="437" t="s">
        <v>702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</row>
    <row r="76" spans="1:192" s="556" customFormat="1" outlineLevel="2" x14ac:dyDescent="0.35">
      <c r="A76" s="555"/>
      <c r="E76" s="556" t="str">
        <f>InpC!$E$60</f>
        <v>Recovered materials rate (real)</v>
      </c>
      <c r="F76" s="556">
        <f>InpC!$F$60</f>
        <v>100</v>
      </c>
      <c r="G76" s="556" t="str">
        <f>InpC!$G$60</f>
        <v>$/tonne</v>
      </c>
    </row>
    <row r="77" spans="1:192" s="458" customFormat="1" outlineLevel="2" x14ac:dyDescent="0.35">
      <c r="A77" s="460"/>
      <c r="E77" s="458" t="str">
        <f>InpC!$E$61</f>
        <v>Recovery rate</v>
      </c>
      <c r="F77" s="458">
        <f>InpC!$F$61</f>
        <v>0.02</v>
      </c>
      <c r="G77" s="458" t="str">
        <f>InpC!$G$61</f>
        <v>%</v>
      </c>
    </row>
    <row r="78" spans="1:192" s="455" customFormat="1" outlineLevel="2" x14ac:dyDescent="0.35">
      <c r="A78" s="462"/>
      <c r="E78" s="455" t="str">
        <f>InpC!$E$148</f>
        <v>Units in a thousand</v>
      </c>
      <c r="F78" s="455">
        <f>InpC!$F$148</f>
        <v>1000</v>
      </c>
      <c r="G78" s="455" t="str">
        <f>InpC!$G$148</f>
        <v>units</v>
      </c>
    </row>
    <row r="79" spans="1:192" s="456" customFormat="1" outlineLevel="2" x14ac:dyDescent="0.35">
      <c r="A79" s="461"/>
      <c r="E79" s="456" t="str">
        <f>Esc!$E$14</f>
        <v>CPI escalation factor</v>
      </c>
      <c r="G79" s="456" t="str">
        <f>Esc!$G$14</f>
        <v>factor</v>
      </c>
      <c r="H79" s="456">
        <f>Esc!$H$14</f>
        <v>277.83505167495679</v>
      </c>
      <c r="J79" s="456">
        <f>Esc!J$14</f>
        <v>1</v>
      </c>
      <c r="K79" s="456">
        <f>Esc!K$14</f>
        <v>1</v>
      </c>
      <c r="L79" s="456">
        <f>Esc!L$14</f>
        <v>1</v>
      </c>
      <c r="M79" s="456">
        <f>Esc!M$14</f>
        <v>1</v>
      </c>
      <c r="N79" s="456">
        <f>Esc!N$14</f>
        <v>1</v>
      </c>
      <c r="O79" s="456">
        <f>Esc!O$14</f>
        <v>1</v>
      </c>
      <c r="P79" s="456">
        <f>Esc!P$14</f>
        <v>1</v>
      </c>
      <c r="Q79" s="456">
        <f>Esc!Q$14</f>
        <v>1</v>
      </c>
      <c r="R79" s="456">
        <f>Esc!R$14</f>
        <v>1</v>
      </c>
      <c r="S79" s="456">
        <f>Esc!S$14</f>
        <v>1</v>
      </c>
      <c r="T79" s="456">
        <f>Esc!T$14</f>
        <v>1</v>
      </c>
      <c r="U79" s="456">
        <f>Esc!U$14</f>
        <v>1</v>
      </c>
      <c r="V79" s="456">
        <f>Esc!V$14</f>
        <v>1</v>
      </c>
      <c r="W79" s="456">
        <f>Esc!W$14</f>
        <v>1</v>
      </c>
      <c r="X79" s="456">
        <f>Esc!X$14</f>
        <v>1</v>
      </c>
      <c r="Y79" s="456">
        <f>Esc!Y$14</f>
        <v>1</v>
      </c>
      <c r="Z79" s="456">
        <f>Esc!Z$14</f>
        <v>1</v>
      </c>
      <c r="AA79" s="456">
        <f>Esc!AA$14</f>
        <v>1.0249999999999999</v>
      </c>
      <c r="AB79" s="456">
        <f>Esc!AB$14</f>
        <v>1.0249999999999999</v>
      </c>
      <c r="AC79" s="456">
        <f>Esc!AC$14</f>
        <v>1.0249999999999999</v>
      </c>
      <c r="AD79" s="456">
        <f>Esc!AD$14</f>
        <v>1.0249999999999999</v>
      </c>
      <c r="AE79" s="456">
        <f>Esc!AE$14</f>
        <v>1.0249999999999999</v>
      </c>
      <c r="AF79" s="456">
        <f>Esc!AF$14</f>
        <v>1.0249999999999999</v>
      </c>
      <c r="AG79" s="456">
        <f>Esc!AG$14</f>
        <v>1.0249999999999999</v>
      </c>
      <c r="AH79" s="456">
        <f>Esc!AH$14</f>
        <v>1.0249999999999999</v>
      </c>
      <c r="AI79" s="456">
        <f>Esc!AI$14</f>
        <v>1.0249999999999999</v>
      </c>
      <c r="AJ79" s="456">
        <f>Esc!AJ$14</f>
        <v>1.0249999999999999</v>
      </c>
      <c r="AK79" s="456">
        <f>Esc!AK$14</f>
        <v>1.0249999999999999</v>
      </c>
      <c r="AL79" s="456">
        <f>Esc!AL$14</f>
        <v>1.0249999999999999</v>
      </c>
      <c r="AM79" s="456">
        <f>Esc!AM$14</f>
        <v>1.0506249999999999</v>
      </c>
      <c r="AN79" s="456">
        <f>Esc!AN$14</f>
        <v>1.0506249999999999</v>
      </c>
      <c r="AO79" s="456">
        <f>Esc!AO$14</f>
        <v>1.0506249999999999</v>
      </c>
      <c r="AP79" s="456">
        <f>Esc!AP$14</f>
        <v>1.0506249999999999</v>
      </c>
      <c r="AQ79" s="456">
        <f>Esc!AQ$14</f>
        <v>1.0506249999999999</v>
      </c>
      <c r="AR79" s="456">
        <f>Esc!AR$14</f>
        <v>1.0506249999999999</v>
      </c>
      <c r="AS79" s="456">
        <f>Esc!AS$14</f>
        <v>1.0506249999999999</v>
      </c>
      <c r="AT79" s="456">
        <f>Esc!AT$14</f>
        <v>1.0506249999999999</v>
      </c>
      <c r="AU79" s="456">
        <f>Esc!AU$14</f>
        <v>1.0506249999999999</v>
      </c>
      <c r="AV79" s="456">
        <f>Esc!AV$14</f>
        <v>1.0506249999999999</v>
      </c>
      <c r="AW79" s="456">
        <f>Esc!AW$14</f>
        <v>1.0506249999999999</v>
      </c>
      <c r="AX79" s="456">
        <f>Esc!AX$14</f>
        <v>1.0506249999999999</v>
      </c>
      <c r="AY79" s="456">
        <f>Esc!AY$14</f>
        <v>1.0768906249999999</v>
      </c>
      <c r="AZ79" s="456">
        <f>Esc!AZ$14</f>
        <v>1.0768906249999999</v>
      </c>
      <c r="BA79" s="456">
        <f>Esc!BA$14</f>
        <v>1.0768906249999999</v>
      </c>
      <c r="BB79" s="456">
        <f>Esc!BB$14</f>
        <v>1.0768906249999999</v>
      </c>
      <c r="BC79" s="456">
        <f>Esc!BC$14</f>
        <v>1.0768906249999999</v>
      </c>
      <c r="BD79" s="456">
        <f>Esc!BD$14</f>
        <v>1.0768906249999999</v>
      </c>
      <c r="BE79" s="456">
        <f>Esc!BE$14</f>
        <v>1.0768906249999999</v>
      </c>
      <c r="BF79" s="456">
        <f>Esc!BF$14</f>
        <v>1.0768906249999999</v>
      </c>
      <c r="BG79" s="456">
        <f>Esc!BG$14</f>
        <v>1.1038128906249998</v>
      </c>
      <c r="BH79" s="456">
        <f>Esc!BH$14</f>
        <v>1.1038128906249998</v>
      </c>
      <c r="BI79" s="456">
        <f>Esc!BI$14</f>
        <v>1.1038128906249998</v>
      </c>
      <c r="BJ79" s="456">
        <f>Esc!BJ$14</f>
        <v>1.1038128906249998</v>
      </c>
      <c r="BK79" s="456">
        <f>Esc!BK$14</f>
        <v>1.1314082128906247</v>
      </c>
      <c r="BL79" s="456">
        <f>Esc!BL$14</f>
        <v>1.1314082128906247</v>
      </c>
      <c r="BM79" s="456">
        <f>Esc!BM$14</f>
        <v>1.1314082128906247</v>
      </c>
      <c r="BN79" s="456">
        <f>Esc!BN$14</f>
        <v>1.1314082128906247</v>
      </c>
      <c r="BO79" s="456">
        <f>Esc!BO$14</f>
        <v>1.1596934182128902</v>
      </c>
      <c r="BP79" s="456">
        <f>Esc!BP$14</f>
        <v>1.1596934182128902</v>
      </c>
      <c r="BQ79" s="456">
        <f>Esc!BQ$14</f>
        <v>1.1596934182128902</v>
      </c>
      <c r="BR79" s="456">
        <f>Esc!BR$14</f>
        <v>1.1596934182128902</v>
      </c>
      <c r="BS79" s="456">
        <f>Esc!BS$14</f>
        <v>1.1886857536682125</v>
      </c>
      <c r="BT79" s="456">
        <f>Esc!BT$14</f>
        <v>1.1886857536682125</v>
      </c>
      <c r="BU79" s="456">
        <f>Esc!BU$14</f>
        <v>1.1886857536682125</v>
      </c>
      <c r="BV79" s="456">
        <f>Esc!BV$14</f>
        <v>1.1886857536682125</v>
      </c>
      <c r="BW79" s="456">
        <f>Esc!BW$14</f>
        <v>1.2184028975099177</v>
      </c>
      <c r="BX79" s="456">
        <f>Esc!BX$14</f>
        <v>1.2184028975099177</v>
      </c>
      <c r="BY79" s="456">
        <f>Esc!BY$14</f>
        <v>1.2184028975099177</v>
      </c>
      <c r="BZ79" s="456">
        <f>Esc!BZ$14</f>
        <v>1.2184028975099177</v>
      </c>
      <c r="CA79" s="456">
        <f>Esc!CA$14</f>
        <v>1.2488629699476654</v>
      </c>
      <c r="CB79" s="456">
        <f>Esc!CB$14</f>
        <v>1.2488629699476654</v>
      </c>
      <c r="CC79" s="456">
        <f>Esc!CC$14</f>
        <v>1.2488629699476654</v>
      </c>
      <c r="CD79" s="456">
        <f>Esc!CD$14</f>
        <v>1.2488629699476654</v>
      </c>
      <c r="CE79" s="456">
        <f>Esc!CE$14</f>
        <v>1.2800845441963571</v>
      </c>
      <c r="CF79" s="456">
        <f>Esc!CF$14</f>
        <v>1.2800845441963571</v>
      </c>
      <c r="CG79" s="456">
        <f>Esc!CG$14</f>
        <v>1.2800845441963571</v>
      </c>
      <c r="CH79" s="456">
        <f>Esc!CH$14</f>
        <v>1.2800845441963571</v>
      </c>
      <c r="CI79" s="456">
        <f>Esc!CI$14</f>
        <v>1.312086657801266</v>
      </c>
      <c r="CJ79" s="456">
        <f>Esc!CJ$14</f>
        <v>1.312086657801266</v>
      </c>
      <c r="CK79" s="456">
        <f>Esc!CK$14</f>
        <v>1.312086657801266</v>
      </c>
      <c r="CL79" s="456">
        <f>Esc!CL$14</f>
        <v>1.312086657801266</v>
      </c>
      <c r="CM79" s="456">
        <f>Esc!CM$14</f>
        <v>1.3448888242462975</v>
      </c>
      <c r="CN79" s="456">
        <f>Esc!CN$14</f>
        <v>1.3448888242462975</v>
      </c>
      <c r="CO79" s="456">
        <f>Esc!CO$14</f>
        <v>1.3448888242462975</v>
      </c>
      <c r="CP79" s="456">
        <f>Esc!CP$14</f>
        <v>1.3448888242462975</v>
      </c>
      <c r="CQ79" s="456">
        <f>Esc!CQ$14</f>
        <v>1.3785110448524549</v>
      </c>
      <c r="CR79" s="456">
        <f>Esc!CR$14</f>
        <v>1.3785110448524549</v>
      </c>
      <c r="CS79" s="456">
        <f>Esc!CS$14</f>
        <v>1.3785110448524549</v>
      </c>
      <c r="CT79" s="456">
        <f>Esc!CT$14</f>
        <v>1.3785110448524549</v>
      </c>
      <c r="CU79" s="456">
        <f>Esc!CU$14</f>
        <v>1.4129738209737661</v>
      </c>
      <c r="CV79" s="456">
        <f>Esc!CV$14</f>
        <v>1.4129738209737661</v>
      </c>
      <c r="CW79" s="456">
        <f>Esc!CW$14</f>
        <v>1.4129738209737661</v>
      </c>
      <c r="CX79" s="456">
        <f>Esc!CX$14</f>
        <v>1.4129738209737661</v>
      </c>
      <c r="CY79" s="456">
        <f>Esc!CY$14</f>
        <v>1.4482981664981105</v>
      </c>
      <c r="CZ79" s="456">
        <f>Esc!CZ$14</f>
        <v>1.4482981664981105</v>
      </c>
      <c r="DA79" s="456">
        <f>Esc!DA$14</f>
        <v>1.4482981664981105</v>
      </c>
      <c r="DB79" s="456">
        <f>Esc!DB$14</f>
        <v>1.4482981664981105</v>
      </c>
      <c r="DC79" s="456">
        <f>Esc!DC$14</f>
        <v>1.4845056206605631</v>
      </c>
      <c r="DD79" s="456">
        <f>Esc!DD$14</f>
        <v>1.4845056206605631</v>
      </c>
      <c r="DE79" s="456">
        <f>Esc!DE$14</f>
        <v>1.4845056206605631</v>
      </c>
      <c r="DF79" s="456">
        <f>Esc!DF$14</f>
        <v>1.4845056206605631</v>
      </c>
      <c r="DG79" s="456">
        <f>Esc!DG$14</f>
        <v>1.521618261177077</v>
      </c>
      <c r="DH79" s="456">
        <f>Esc!DH$14</f>
        <v>1.521618261177077</v>
      </c>
      <c r="DI79" s="456">
        <f>Esc!DI$14</f>
        <v>1.521618261177077</v>
      </c>
      <c r="DJ79" s="456">
        <f>Esc!DJ$14</f>
        <v>1.521618261177077</v>
      </c>
      <c r="DK79" s="456">
        <f>Esc!DK$14</f>
        <v>1.559658717706504</v>
      </c>
      <c r="DL79" s="456">
        <f>Esc!DL$14</f>
        <v>1.559658717706504</v>
      </c>
      <c r="DM79" s="456">
        <f>Esc!DM$14</f>
        <v>1.559658717706504</v>
      </c>
      <c r="DN79" s="456">
        <f>Esc!DN$14</f>
        <v>1.559658717706504</v>
      </c>
      <c r="DO79" s="456">
        <f>Esc!DO$14</f>
        <v>1.5986501856491666</v>
      </c>
      <c r="DP79" s="456">
        <f>Esc!DP$14</f>
        <v>1.5986501856491666</v>
      </c>
      <c r="DQ79" s="456">
        <f>Esc!DQ$14</f>
        <v>1.5986501856491666</v>
      </c>
      <c r="DR79" s="456">
        <f>Esc!DR$14</f>
        <v>1.5986501856491666</v>
      </c>
      <c r="DS79" s="456">
        <f>Esc!DS$14</f>
        <v>1.6386164402903955</v>
      </c>
      <c r="DT79" s="456">
        <f>Esc!DT$14</f>
        <v>1.6386164402903955</v>
      </c>
      <c r="DU79" s="456">
        <f>Esc!DU$14</f>
        <v>1.6386164402903955</v>
      </c>
      <c r="DV79" s="456">
        <f>Esc!DV$14</f>
        <v>1.6386164402903955</v>
      </c>
      <c r="DW79" s="456">
        <f>Esc!DW$14</f>
        <v>1.6795818512976552</v>
      </c>
      <c r="DX79" s="456">
        <f>Esc!DX$14</f>
        <v>1.6795818512976552</v>
      </c>
      <c r="DY79" s="456">
        <f>Esc!DY$14</f>
        <v>1.6795818512976552</v>
      </c>
      <c r="DZ79" s="456">
        <f>Esc!DZ$14</f>
        <v>1.6795818512976552</v>
      </c>
      <c r="EA79" s="456">
        <f>Esc!EA$14</f>
        <v>1.7215713975800966</v>
      </c>
      <c r="EB79" s="456">
        <f>Esc!EB$14</f>
        <v>1.7215713975800966</v>
      </c>
      <c r="EC79" s="456">
        <f>Esc!EC$14</f>
        <v>1.7215713975800966</v>
      </c>
      <c r="ED79" s="456">
        <f>Esc!ED$14</f>
        <v>1.7215713975800966</v>
      </c>
      <c r="EE79" s="456">
        <f>Esc!EE$14</f>
        <v>1.7646106825195991</v>
      </c>
      <c r="EF79" s="456">
        <f>Esc!EF$14</f>
        <v>1.7646106825195991</v>
      </c>
      <c r="EG79" s="456">
        <f>Esc!EG$14</f>
        <v>1.7646106825195991</v>
      </c>
      <c r="EH79" s="456">
        <f>Esc!EH$14</f>
        <v>1.7646106825195991</v>
      </c>
      <c r="EI79" s="456">
        <f>Esc!EI$14</f>
        <v>1.8087259495825889</v>
      </c>
      <c r="EJ79" s="456">
        <f>Esc!EJ$14</f>
        <v>1.8087259495825889</v>
      </c>
      <c r="EK79" s="456">
        <f>Esc!EK$14</f>
        <v>1.8087259495825889</v>
      </c>
      <c r="EL79" s="456">
        <f>Esc!EL$14</f>
        <v>1.8087259495825889</v>
      </c>
      <c r="EM79" s="456">
        <f>Esc!EM$14</f>
        <v>1.8539440983221533</v>
      </c>
      <c r="EN79" s="456">
        <f>Esc!EN$14</f>
        <v>1.8539440983221533</v>
      </c>
      <c r="EO79" s="456">
        <f>Esc!EO$14</f>
        <v>1.8539440983221533</v>
      </c>
      <c r="EP79" s="456">
        <f>Esc!EP$14</f>
        <v>1.8539440983221533</v>
      </c>
      <c r="EQ79" s="456">
        <f>Esc!EQ$14</f>
        <v>1.9002927007802071</v>
      </c>
      <c r="ER79" s="456">
        <f>Esc!ER$14</f>
        <v>1.9002927007802071</v>
      </c>
      <c r="ES79" s="456">
        <f>Esc!ES$14</f>
        <v>1.9002927007802071</v>
      </c>
      <c r="ET79" s="456">
        <f>Esc!ET$14</f>
        <v>1.9002927007802071</v>
      </c>
      <c r="EU79" s="456">
        <f>Esc!EU$14</f>
        <v>1.9478000182997122</v>
      </c>
      <c r="EV79" s="456">
        <f>Esc!EV$14</f>
        <v>1.9478000182997122</v>
      </c>
      <c r="EW79" s="456">
        <f>Esc!EW$14</f>
        <v>1.9478000182997122</v>
      </c>
      <c r="EX79" s="456">
        <f>Esc!EX$14</f>
        <v>1.9478000182997122</v>
      </c>
      <c r="EY79" s="456">
        <f>Esc!EY$14</f>
        <v>1.9964950187572048</v>
      </c>
      <c r="EZ79" s="456">
        <f>Esc!EZ$14</f>
        <v>1.9964950187572048</v>
      </c>
      <c r="FA79" s="456">
        <f>Esc!FA$14</f>
        <v>1.9964950187572048</v>
      </c>
      <c r="FB79" s="456">
        <f>Esc!FB$14</f>
        <v>1.9964950187572048</v>
      </c>
      <c r="FC79" s="456">
        <f>Esc!FC$14</f>
        <v>2.0464073942261352</v>
      </c>
      <c r="FD79" s="456">
        <f>Esc!FD$14</f>
        <v>2.0464073942261352</v>
      </c>
      <c r="FE79" s="456">
        <f>Esc!FE$14</f>
        <v>2.0464073942261352</v>
      </c>
      <c r="FF79" s="456">
        <f>Esc!FF$14</f>
        <v>2.0464073942261352</v>
      </c>
      <c r="FG79" s="456">
        <f>Esc!FG$14</f>
        <v>2.097567579081788</v>
      </c>
      <c r="FH79" s="456">
        <f>Esc!FH$14</f>
        <v>2.097567579081788</v>
      </c>
      <c r="FI79" s="456">
        <f>Esc!FI$14</f>
        <v>2.097567579081788</v>
      </c>
      <c r="FJ79" s="456">
        <f>Esc!FJ$14</f>
        <v>2.097567579081788</v>
      </c>
      <c r="FK79" s="456">
        <f>Esc!FK$14</f>
        <v>2.1500067685588333</v>
      </c>
      <c r="FL79" s="456">
        <f>Esc!FL$14</f>
        <v>2.1500067685588333</v>
      </c>
      <c r="FM79" s="456">
        <f>Esc!FM$14</f>
        <v>2.1500067685588333</v>
      </c>
      <c r="FN79" s="456">
        <f>Esc!FN$14</f>
        <v>2.1500067685588333</v>
      </c>
      <c r="FO79" s="456">
        <f>Esc!FO$14</f>
        <v>2.2037569377728037</v>
      </c>
      <c r="FP79" s="456">
        <f>Esc!FP$14</f>
        <v>2.2037569377728037</v>
      </c>
      <c r="FQ79" s="456">
        <f>Esc!FQ$14</f>
        <v>2.2037569377728037</v>
      </c>
      <c r="FR79" s="456">
        <f>Esc!FR$14</f>
        <v>2.2037569377728037</v>
      </c>
      <c r="FS79" s="456">
        <f>Esc!FS$14</f>
        <v>2.2588508612171236</v>
      </c>
      <c r="FT79" s="456">
        <f>Esc!FT$14</f>
        <v>2.2588508612171236</v>
      </c>
      <c r="FU79" s="456">
        <f>Esc!FU$14</f>
        <v>2.2588508612171236</v>
      </c>
      <c r="FV79" s="456">
        <f>Esc!FV$14</f>
        <v>2.2588508612171236</v>
      </c>
      <c r="FW79" s="456">
        <f>Esc!FW$14</f>
        <v>2.3153221327475517</v>
      </c>
      <c r="FX79" s="456">
        <f>Esc!FX$14</f>
        <v>2.3153221327475517</v>
      </c>
      <c r="FY79" s="456">
        <f>Esc!FY$14</f>
        <v>2.3153221327475517</v>
      </c>
      <c r="FZ79" s="456">
        <f>Esc!FZ$14</f>
        <v>2.3153221327475517</v>
      </c>
      <c r="GA79" s="456">
        <f>Esc!GA$14</f>
        <v>2.3732051860662402</v>
      </c>
      <c r="GB79" s="456">
        <f>Esc!GB$14</f>
        <v>2.3732051860662402</v>
      </c>
      <c r="GC79" s="456">
        <f>Esc!GC$14</f>
        <v>2.3732051860662402</v>
      </c>
      <c r="GD79" s="456">
        <f>Esc!GD$14</f>
        <v>2.3732051860662402</v>
      </c>
      <c r="GE79" s="456">
        <f>Esc!GE$14</f>
        <v>2.4325353157178964</v>
      </c>
      <c r="GF79" s="456">
        <f>Esc!GF$14</f>
        <v>2.4325353157178964</v>
      </c>
      <c r="GG79" s="456">
        <f>Esc!GG$14</f>
        <v>2.4325353157178964</v>
      </c>
      <c r="GH79" s="456">
        <f>Esc!GH$14</f>
        <v>2.4325353157178964</v>
      </c>
      <c r="GI79" s="456">
        <f>Esc!GI$14</f>
        <v>2.4933486986108435</v>
      </c>
      <c r="GJ79" s="456">
        <f>Esc!GJ$14</f>
        <v>2.4933486986108435</v>
      </c>
    </row>
    <row r="80" spans="1:192" outlineLevel="2" x14ac:dyDescent="0.35">
      <c r="A80" s="69"/>
      <c r="B80"/>
      <c r="C80"/>
      <c r="D80"/>
      <c r="E80" t="str">
        <f>$E$41</f>
        <v>Waste throughput</v>
      </c>
      <c r="F80"/>
      <c r="G80" t="str">
        <f>$G$41</f>
        <v>tonnes</v>
      </c>
      <c r="H80">
        <f>$H$41</f>
        <v>6359025.9699999969</v>
      </c>
      <c r="I80"/>
      <c r="J80">
        <f t="shared" ref="J80:AO80" si="114">J$41</f>
        <v>0</v>
      </c>
      <c r="K80">
        <f t="shared" si="114"/>
        <v>0</v>
      </c>
      <c r="L80">
        <f t="shared" si="114"/>
        <v>0</v>
      </c>
      <c r="M80">
        <f t="shared" si="114"/>
        <v>0</v>
      </c>
      <c r="N80">
        <f t="shared" si="114"/>
        <v>0</v>
      </c>
      <c r="O80">
        <f t="shared" si="114"/>
        <v>0</v>
      </c>
      <c r="P80">
        <f t="shared" si="114"/>
        <v>0</v>
      </c>
      <c r="Q80">
        <f t="shared" si="114"/>
        <v>0</v>
      </c>
      <c r="R80">
        <f t="shared" si="114"/>
        <v>0</v>
      </c>
      <c r="S80">
        <f t="shared" si="114"/>
        <v>0</v>
      </c>
      <c r="T80">
        <f t="shared" si="114"/>
        <v>0</v>
      </c>
      <c r="U80">
        <f t="shared" si="114"/>
        <v>0</v>
      </c>
      <c r="V80">
        <f t="shared" si="114"/>
        <v>0</v>
      </c>
      <c r="W80">
        <f t="shared" si="114"/>
        <v>0</v>
      </c>
      <c r="X80">
        <f t="shared" si="114"/>
        <v>0</v>
      </c>
      <c r="Y80">
        <f t="shared" si="114"/>
        <v>0</v>
      </c>
      <c r="Z80">
        <f t="shared" si="114"/>
        <v>0</v>
      </c>
      <c r="AA80">
        <f t="shared" si="114"/>
        <v>0</v>
      </c>
      <c r="AB80">
        <f t="shared" si="114"/>
        <v>0</v>
      </c>
      <c r="AC80">
        <f t="shared" si="114"/>
        <v>0</v>
      </c>
      <c r="AD80">
        <f t="shared" si="114"/>
        <v>0</v>
      </c>
      <c r="AE80">
        <f t="shared" si="114"/>
        <v>855.29</v>
      </c>
      <c r="AF80">
        <f t="shared" si="114"/>
        <v>1655.3999999999999</v>
      </c>
      <c r="AG80">
        <f t="shared" si="114"/>
        <v>2565.87</v>
      </c>
      <c r="AH80">
        <f t="shared" si="114"/>
        <v>3421.16</v>
      </c>
      <c r="AI80">
        <f t="shared" si="114"/>
        <v>4000.55</v>
      </c>
      <c r="AJ80">
        <f t="shared" si="114"/>
        <v>5131.74</v>
      </c>
      <c r="AK80">
        <f t="shared" si="114"/>
        <v>5793.9000000000005</v>
      </c>
      <c r="AL80">
        <f t="shared" si="114"/>
        <v>6842.32</v>
      </c>
      <c r="AM80">
        <f t="shared" si="114"/>
        <v>7449.2999999999993</v>
      </c>
      <c r="AN80">
        <f t="shared" si="114"/>
        <v>8552.9</v>
      </c>
      <c r="AO80">
        <f t="shared" si="114"/>
        <v>9408.1899999999987</v>
      </c>
      <c r="AP80">
        <f t="shared" ref="AP80:BU80" si="115">AP$41</f>
        <v>9932.4</v>
      </c>
      <c r="AQ80">
        <f t="shared" si="115"/>
        <v>11118.769999999999</v>
      </c>
      <c r="AR80">
        <f t="shared" si="115"/>
        <v>11587.800000000001</v>
      </c>
      <c r="AS80">
        <f t="shared" si="115"/>
        <v>12829.349999999999</v>
      </c>
      <c r="AT80">
        <f t="shared" si="115"/>
        <v>13684.64</v>
      </c>
      <c r="AU80">
        <f t="shared" si="115"/>
        <v>13132.84</v>
      </c>
      <c r="AV80">
        <f t="shared" si="115"/>
        <v>15395.22</v>
      </c>
      <c r="AW80">
        <f t="shared" si="115"/>
        <v>15726.3</v>
      </c>
      <c r="AX80">
        <f t="shared" si="115"/>
        <v>17105.8</v>
      </c>
      <c r="AY80">
        <f t="shared" si="115"/>
        <v>17381.7</v>
      </c>
      <c r="AZ80">
        <f t="shared" si="115"/>
        <v>18816.379999999997</v>
      </c>
      <c r="BA80">
        <f t="shared" si="115"/>
        <v>19671.669999999998</v>
      </c>
      <c r="BB80">
        <f t="shared" si="115"/>
        <v>19864.8</v>
      </c>
      <c r="BC80">
        <f t="shared" si="115"/>
        <v>20526.96</v>
      </c>
      <c r="BD80">
        <f t="shared" si="115"/>
        <v>19864.8</v>
      </c>
      <c r="BE80">
        <f t="shared" si="115"/>
        <v>20526.96</v>
      </c>
      <c r="BF80">
        <f t="shared" si="115"/>
        <v>59594.400000000001</v>
      </c>
      <c r="BG80">
        <f t="shared" si="115"/>
        <v>60256.56</v>
      </c>
      <c r="BH80">
        <f t="shared" si="115"/>
        <v>60918.720000000001</v>
      </c>
      <c r="BI80">
        <f t="shared" si="115"/>
        <v>60918.720000000001</v>
      </c>
      <c r="BJ80">
        <f t="shared" si="115"/>
        <v>59594.400000000001</v>
      </c>
      <c r="BK80">
        <f t="shared" si="115"/>
        <v>60256.56</v>
      </c>
      <c r="BL80">
        <f t="shared" si="115"/>
        <v>60918.720000000001</v>
      </c>
      <c r="BM80">
        <f t="shared" si="115"/>
        <v>60918.720000000001</v>
      </c>
      <c r="BN80">
        <f t="shared" si="115"/>
        <v>60256.56</v>
      </c>
      <c r="BO80">
        <f t="shared" si="115"/>
        <v>60256.56</v>
      </c>
      <c r="BP80">
        <f t="shared" si="115"/>
        <v>60918.720000000001</v>
      </c>
      <c r="BQ80">
        <f t="shared" si="115"/>
        <v>60918.720000000001</v>
      </c>
      <c r="BR80">
        <f t="shared" si="115"/>
        <v>59594.400000000001</v>
      </c>
      <c r="BS80">
        <f t="shared" si="115"/>
        <v>60256.56</v>
      </c>
      <c r="BT80">
        <f t="shared" si="115"/>
        <v>60918.720000000001</v>
      </c>
      <c r="BU80">
        <f t="shared" si="115"/>
        <v>60918.720000000001</v>
      </c>
      <c r="BV80">
        <f t="shared" ref="BV80:DA80" si="116">BV$41</f>
        <v>59594.400000000001</v>
      </c>
      <c r="BW80">
        <f t="shared" si="116"/>
        <v>60256.56</v>
      </c>
      <c r="BX80">
        <f t="shared" si="116"/>
        <v>60918.720000000001</v>
      </c>
      <c r="BY80">
        <f t="shared" si="116"/>
        <v>60918.720000000001</v>
      </c>
      <c r="BZ80">
        <f t="shared" si="116"/>
        <v>59594.400000000001</v>
      </c>
      <c r="CA80">
        <f t="shared" si="116"/>
        <v>60256.56</v>
      </c>
      <c r="CB80">
        <f t="shared" si="116"/>
        <v>60918.720000000001</v>
      </c>
      <c r="CC80">
        <f t="shared" si="116"/>
        <v>60918.720000000001</v>
      </c>
      <c r="CD80">
        <f t="shared" si="116"/>
        <v>60256.56</v>
      </c>
      <c r="CE80">
        <f t="shared" si="116"/>
        <v>60256.56</v>
      </c>
      <c r="CF80">
        <f t="shared" si="116"/>
        <v>60918.720000000001</v>
      </c>
      <c r="CG80">
        <f t="shared" si="116"/>
        <v>60918.720000000001</v>
      </c>
      <c r="CH80">
        <f t="shared" si="116"/>
        <v>59594.400000000001</v>
      </c>
      <c r="CI80">
        <f t="shared" si="116"/>
        <v>60256.56</v>
      </c>
      <c r="CJ80">
        <f t="shared" si="116"/>
        <v>60918.720000000001</v>
      </c>
      <c r="CK80">
        <f t="shared" si="116"/>
        <v>60918.720000000001</v>
      </c>
      <c r="CL80">
        <f t="shared" si="116"/>
        <v>59594.400000000001</v>
      </c>
      <c r="CM80">
        <f t="shared" si="116"/>
        <v>60256.56</v>
      </c>
      <c r="CN80">
        <f t="shared" si="116"/>
        <v>60918.720000000001</v>
      </c>
      <c r="CO80">
        <f t="shared" si="116"/>
        <v>60918.720000000001</v>
      </c>
      <c r="CP80">
        <f t="shared" si="116"/>
        <v>59594.400000000001</v>
      </c>
      <c r="CQ80">
        <f t="shared" si="116"/>
        <v>60256.56</v>
      </c>
      <c r="CR80">
        <f t="shared" si="116"/>
        <v>60918.720000000001</v>
      </c>
      <c r="CS80">
        <f t="shared" si="116"/>
        <v>60918.720000000001</v>
      </c>
      <c r="CT80">
        <f t="shared" si="116"/>
        <v>60256.56</v>
      </c>
      <c r="CU80">
        <f t="shared" si="116"/>
        <v>60256.56</v>
      </c>
      <c r="CV80">
        <f t="shared" si="116"/>
        <v>60918.720000000001</v>
      </c>
      <c r="CW80">
        <f t="shared" si="116"/>
        <v>60918.720000000001</v>
      </c>
      <c r="CX80">
        <f t="shared" si="116"/>
        <v>59594.400000000001</v>
      </c>
      <c r="CY80">
        <f t="shared" si="116"/>
        <v>60256.56</v>
      </c>
      <c r="CZ80">
        <f t="shared" si="116"/>
        <v>60918.720000000001</v>
      </c>
      <c r="DA80">
        <f t="shared" si="116"/>
        <v>60918.720000000001</v>
      </c>
      <c r="DB80">
        <f t="shared" ref="DB80:EG80" si="117">DB$41</f>
        <v>59594.400000000001</v>
      </c>
      <c r="DC80">
        <f t="shared" si="117"/>
        <v>60256.56</v>
      </c>
      <c r="DD80">
        <f t="shared" si="117"/>
        <v>60918.720000000001</v>
      </c>
      <c r="DE80">
        <f t="shared" si="117"/>
        <v>60918.720000000001</v>
      </c>
      <c r="DF80">
        <f t="shared" si="117"/>
        <v>59594.400000000001</v>
      </c>
      <c r="DG80">
        <f t="shared" si="117"/>
        <v>60256.56</v>
      </c>
      <c r="DH80">
        <f t="shared" si="117"/>
        <v>60918.720000000001</v>
      </c>
      <c r="DI80">
        <f t="shared" si="117"/>
        <v>60918.720000000001</v>
      </c>
      <c r="DJ80">
        <f t="shared" si="117"/>
        <v>60256.56</v>
      </c>
      <c r="DK80">
        <f t="shared" si="117"/>
        <v>60256.56</v>
      </c>
      <c r="DL80">
        <f t="shared" si="117"/>
        <v>60918.720000000001</v>
      </c>
      <c r="DM80">
        <f t="shared" si="117"/>
        <v>60918.720000000001</v>
      </c>
      <c r="DN80">
        <f t="shared" si="117"/>
        <v>59594.400000000001</v>
      </c>
      <c r="DO80">
        <f t="shared" si="117"/>
        <v>60256.56</v>
      </c>
      <c r="DP80">
        <f t="shared" si="117"/>
        <v>60918.720000000001</v>
      </c>
      <c r="DQ80">
        <f t="shared" si="117"/>
        <v>60918.720000000001</v>
      </c>
      <c r="DR80">
        <f t="shared" si="117"/>
        <v>59594.400000000001</v>
      </c>
      <c r="DS80">
        <f t="shared" si="117"/>
        <v>60256.56</v>
      </c>
      <c r="DT80">
        <f t="shared" si="117"/>
        <v>60918.720000000001</v>
      </c>
      <c r="DU80">
        <f t="shared" si="117"/>
        <v>60918.720000000001</v>
      </c>
      <c r="DV80">
        <f t="shared" si="117"/>
        <v>59594.400000000001</v>
      </c>
      <c r="DW80">
        <f t="shared" si="117"/>
        <v>60256.56</v>
      </c>
      <c r="DX80">
        <f t="shared" si="117"/>
        <v>60918.720000000001</v>
      </c>
      <c r="DY80">
        <f t="shared" si="117"/>
        <v>60918.720000000001</v>
      </c>
      <c r="DZ80">
        <f t="shared" si="117"/>
        <v>60256.56</v>
      </c>
      <c r="EA80">
        <f t="shared" si="117"/>
        <v>60256.56</v>
      </c>
      <c r="EB80">
        <f t="shared" si="117"/>
        <v>60918.720000000001</v>
      </c>
      <c r="EC80">
        <f t="shared" si="117"/>
        <v>60918.720000000001</v>
      </c>
      <c r="ED80">
        <f t="shared" si="117"/>
        <v>59594.400000000001</v>
      </c>
      <c r="EE80">
        <f t="shared" si="117"/>
        <v>60256.56</v>
      </c>
      <c r="EF80">
        <f t="shared" si="117"/>
        <v>60918.720000000001</v>
      </c>
      <c r="EG80">
        <f t="shared" si="117"/>
        <v>60918.720000000001</v>
      </c>
      <c r="EH80">
        <f t="shared" ref="EH80:FM80" si="118">EH$41</f>
        <v>59594.400000000001</v>
      </c>
      <c r="EI80">
        <f t="shared" si="118"/>
        <v>60256.56</v>
      </c>
      <c r="EJ80">
        <f t="shared" si="118"/>
        <v>60918.720000000001</v>
      </c>
      <c r="EK80">
        <f t="shared" si="118"/>
        <v>60918.720000000001</v>
      </c>
      <c r="EL80">
        <f t="shared" si="118"/>
        <v>59594.400000000001</v>
      </c>
      <c r="EM80">
        <f t="shared" si="118"/>
        <v>60256.56</v>
      </c>
      <c r="EN80">
        <f t="shared" si="118"/>
        <v>60918.720000000001</v>
      </c>
      <c r="EO80">
        <f t="shared" si="118"/>
        <v>60918.720000000001</v>
      </c>
      <c r="EP80">
        <f t="shared" si="118"/>
        <v>60256.56</v>
      </c>
      <c r="EQ80">
        <f t="shared" si="118"/>
        <v>60256.56</v>
      </c>
      <c r="ER80">
        <f t="shared" si="118"/>
        <v>60918.720000000001</v>
      </c>
      <c r="ES80">
        <f t="shared" si="118"/>
        <v>60918.720000000001</v>
      </c>
      <c r="ET80">
        <f t="shared" si="118"/>
        <v>59594.400000000001</v>
      </c>
      <c r="EU80">
        <f t="shared" si="118"/>
        <v>60256.56</v>
      </c>
      <c r="EV80">
        <f t="shared" si="118"/>
        <v>60918.720000000001</v>
      </c>
      <c r="EW80">
        <f t="shared" si="118"/>
        <v>60918.720000000001</v>
      </c>
      <c r="EX80">
        <f t="shared" si="118"/>
        <v>59594.400000000001</v>
      </c>
      <c r="EY80">
        <f t="shared" si="118"/>
        <v>60256.56</v>
      </c>
      <c r="EZ80">
        <f t="shared" si="118"/>
        <v>60918.720000000001</v>
      </c>
      <c r="FA80">
        <f t="shared" si="118"/>
        <v>60918.720000000001</v>
      </c>
      <c r="FB80">
        <f t="shared" si="118"/>
        <v>0</v>
      </c>
      <c r="FC80">
        <f t="shared" si="118"/>
        <v>0</v>
      </c>
      <c r="FD80">
        <f t="shared" si="118"/>
        <v>0</v>
      </c>
      <c r="FE80">
        <f t="shared" si="118"/>
        <v>0</v>
      </c>
      <c r="FF80">
        <f t="shared" si="118"/>
        <v>0</v>
      </c>
      <c r="FG80">
        <f t="shared" si="118"/>
        <v>0</v>
      </c>
      <c r="FH80">
        <f t="shared" si="118"/>
        <v>0</v>
      </c>
      <c r="FI80">
        <f t="shared" si="118"/>
        <v>0</v>
      </c>
      <c r="FJ80">
        <f t="shared" si="118"/>
        <v>0</v>
      </c>
      <c r="FK80">
        <f t="shared" si="118"/>
        <v>0</v>
      </c>
      <c r="FL80">
        <f t="shared" si="118"/>
        <v>0</v>
      </c>
      <c r="FM80">
        <f t="shared" si="118"/>
        <v>0</v>
      </c>
      <c r="FN80">
        <f t="shared" ref="FN80:GJ80" si="119">FN$41</f>
        <v>0</v>
      </c>
      <c r="FO80">
        <f t="shared" si="119"/>
        <v>0</v>
      </c>
      <c r="FP80">
        <f t="shared" si="119"/>
        <v>0</v>
      </c>
      <c r="FQ80">
        <f t="shared" si="119"/>
        <v>0</v>
      </c>
      <c r="FR80">
        <f t="shared" si="119"/>
        <v>0</v>
      </c>
      <c r="FS80">
        <f t="shared" si="119"/>
        <v>0</v>
      </c>
      <c r="FT80">
        <f t="shared" si="119"/>
        <v>0</v>
      </c>
      <c r="FU80">
        <f t="shared" si="119"/>
        <v>0</v>
      </c>
      <c r="FV80">
        <f t="shared" si="119"/>
        <v>0</v>
      </c>
      <c r="FW80">
        <f t="shared" si="119"/>
        <v>0</v>
      </c>
      <c r="FX80">
        <f t="shared" si="119"/>
        <v>0</v>
      </c>
      <c r="FY80">
        <f t="shared" si="119"/>
        <v>0</v>
      </c>
      <c r="FZ80">
        <f t="shared" si="119"/>
        <v>0</v>
      </c>
      <c r="GA80">
        <f t="shared" si="119"/>
        <v>0</v>
      </c>
      <c r="GB80">
        <f t="shared" si="119"/>
        <v>0</v>
      </c>
      <c r="GC80">
        <f t="shared" si="119"/>
        <v>0</v>
      </c>
      <c r="GD80">
        <f t="shared" si="119"/>
        <v>0</v>
      </c>
      <c r="GE80">
        <f t="shared" si="119"/>
        <v>0</v>
      </c>
      <c r="GF80">
        <f t="shared" si="119"/>
        <v>0</v>
      </c>
      <c r="GG80">
        <f t="shared" si="119"/>
        <v>0</v>
      </c>
      <c r="GH80">
        <f t="shared" si="119"/>
        <v>0</v>
      </c>
      <c r="GI80">
        <f t="shared" si="119"/>
        <v>0</v>
      </c>
      <c r="GJ80">
        <f t="shared" si="119"/>
        <v>0</v>
      </c>
    </row>
    <row r="81" spans="1:192" outlineLevel="2" x14ac:dyDescent="0.35">
      <c r="A81" s="69"/>
      <c r="B81"/>
      <c r="C81"/>
      <c r="D81"/>
      <c r="E81" t="s">
        <v>702</v>
      </c>
      <c r="F81"/>
      <c r="G81" t="s">
        <v>101</v>
      </c>
      <c r="H81">
        <f>SUM(J81:GJ81)</f>
        <v>18790.187306391301</v>
      </c>
      <c r="I81"/>
      <c r="J81">
        <f t="shared" ref="J81:AO81" si="120">J80*$F77*$F76*J79/$F78</f>
        <v>0</v>
      </c>
      <c r="K81">
        <f t="shared" si="120"/>
        <v>0</v>
      </c>
      <c r="L81">
        <f t="shared" si="120"/>
        <v>0</v>
      </c>
      <c r="M81">
        <f t="shared" si="120"/>
        <v>0</v>
      </c>
      <c r="N81">
        <f t="shared" si="120"/>
        <v>0</v>
      </c>
      <c r="O81">
        <f t="shared" si="120"/>
        <v>0</v>
      </c>
      <c r="P81">
        <f t="shared" si="120"/>
        <v>0</v>
      </c>
      <c r="Q81">
        <f t="shared" si="120"/>
        <v>0</v>
      </c>
      <c r="R81">
        <f t="shared" si="120"/>
        <v>0</v>
      </c>
      <c r="S81">
        <f t="shared" si="120"/>
        <v>0</v>
      </c>
      <c r="T81">
        <f t="shared" si="120"/>
        <v>0</v>
      </c>
      <c r="U81">
        <f t="shared" si="120"/>
        <v>0</v>
      </c>
      <c r="V81">
        <f t="shared" si="120"/>
        <v>0</v>
      </c>
      <c r="W81">
        <f t="shared" si="120"/>
        <v>0</v>
      </c>
      <c r="X81">
        <f t="shared" si="120"/>
        <v>0</v>
      </c>
      <c r="Y81">
        <f t="shared" si="120"/>
        <v>0</v>
      </c>
      <c r="Z81">
        <f t="shared" si="120"/>
        <v>0</v>
      </c>
      <c r="AA81">
        <f t="shared" si="120"/>
        <v>0</v>
      </c>
      <c r="AB81">
        <f t="shared" si="120"/>
        <v>0</v>
      </c>
      <c r="AC81">
        <f t="shared" si="120"/>
        <v>0</v>
      </c>
      <c r="AD81">
        <f t="shared" si="120"/>
        <v>0</v>
      </c>
      <c r="AE81">
        <f t="shared" si="120"/>
        <v>1.7533444999999996</v>
      </c>
      <c r="AF81">
        <f t="shared" si="120"/>
        <v>3.3935699999999991</v>
      </c>
      <c r="AG81">
        <f t="shared" si="120"/>
        <v>5.2600334999999996</v>
      </c>
      <c r="AH81">
        <f t="shared" si="120"/>
        <v>7.0133779999999986</v>
      </c>
      <c r="AI81">
        <f t="shared" si="120"/>
        <v>8.2011275000000001</v>
      </c>
      <c r="AJ81">
        <f t="shared" si="120"/>
        <v>10.520066999999999</v>
      </c>
      <c r="AK81">
        <f t="shared" si="120"/>
        <v>11.877495000000001</v>
      </c>
      <c r="AL81">
        <f t="shared" si="120"/>
        <v>14.026755999999997</v>
      </c>
      <c r="AM81">
        <f t="shared" si="120"/>
        <v>15.652841624999997</v>
      </c>
      <c r="AN81">
        <f t="shared" si="120"/>
        <v>17.971781124999996</v>
      </c>
      <c r="AO81">
        <f t="shared" si="120"/>
        <v>19.768959237499995</v>
      </c>
      <c r="AP81">
        <f t="shared" ref="AP81:BU81" si="121">AP80*$F77*$F76*AP79/$F78</f>
        <v>20.870455499999995</v>
      </c>
      <c r="AQ81">
        <f t="shared" si="121"/>
        <v>23.363315462499994</v>
      </c>
      <c r="AR81">
        <f t="shared" si="121"/>
        <v>24.348864750000001</v>
      </c>
      <c r="AS81">
        <f t="shared" si="121"/>
        <v>26.957671687499996</v>
      </c>
      <c r="AT81">
        <f t="shared" si="121"/>
        <v>28.754849799999995</v>
      </c>
      <c r="AU81">
        <f t="shared" si="121"/>
        <v>27.595380050000003</v>
      </c>
      <c r="AV81">
        <f t="shared" si="121"/>
        <v>32.349206025000001</v>
      </c>
      <c r="AW81">
        <f t="shared" si="121"/>
        <v>33.044887875000001</v>
      </c>
      <c r="AX81">
        <f t="shared" si="121"/>
        <v>35.943562249999992</v>
      </c>
      <c r="AY81">
        <f t="shared" si="121"/>
        <v>37.436379553125001</v>
      </c>
      <c r="AZ81">
        <f t="shared" si="121"/>
        <v>40.526366436874987</v>
      </c>
      <c r="BA81">
        <f t="shared" si="121"/>
        <v>42.36847400218749</v>
      </c>
      <c r="BB81">
        <f t="shared" si="121"/>
        <v>42.784433774999989</v>
      </c>
      <c r="BC81">
        <f t="shared" si="121"/>
        <v>44.210581567499993</v>
      </c>
      <c r="BD81">
        <f t="shared" si="121"/>
        <v>42.784433774999989</v>
      </c>
      <c r="BE81">
        <f t="shared" si="121"/>
        <v>44.210581567499993</v>
      </c>
      <c r="BF81">
        <f t="shared" si="121"/>
        <v>128.35330132500002</v>
      </c>
      <c r="BG81">
        <f t="shared" si="121"/>
        <v>133.02393534543751</v>
      </c>
      <c r="BH81">
        <f t="shared" si="121"/>
        <v>134.48573683275001</v>
      </c>
      <c r="BI81">
        <f t="shared" si="121"/>
        <v>134.48573683275001</v>
      </c>
      <c r="BJ81">
        <f t="shared" si="121"/>
        <v>131.56213385812498</v>
      </c>
      <c r="BK81">
        <f t="shared" si="121"/>
        <v>136.34953372907341</v>
      </c>
      <c r="BL81">
        <f t="shared" si="121"/>
        <v>137.84788025356872</v>
      </c>
      <c r="BM81">
        <f t="shared" si="121"/>
        <v>137.84788025356872</v>
      </c>
      <c r="BN81">
        <f t="shared" si="121"/>
        <v>136.34953372907341</v>
      </c>
      <c r="BO81">
        <f t="shared" si="121"/>
        <v>139.75827207230023</v>
      </c>
      <c r="BP81">
        <f t="shared" si="121"/>
        <v>141.29407725990794</v>
      </c>
      <c r="BQ81">
        <f t="shared" si="121"/>
        <v>141.29407725990794</v>
      </c>
      <c r="BR81">
        <f t="shared" si="121"/>
        <v>138.22246688469255</v>
      </c>
      <c r="BS81">
        <f t="shared" si="121"/>
        <v>143.25222887410774</v>
      </c>
      <c r="BT81">
        <f t="shared" si="121"/>
        <v>144.82642919140565</v>
      </c>
      <c r="BU81">
        <f t="shared" si="121"/>
        <v>144.82642919140565</v>
      </c>
      <c r="BV81">
        <f t="shared" ref="BV81:DA81" si="122">BV80*$F77*$F76*BV79/$F78</f>
        <v>141.67802855680986</v>
      </c>
      <c r="BW81">
        <f t="shared" si="122"/>
        <v>146.83353459596043</v>
      </c>
      <c r="BX81">
        <f t="shared" si="122"/>
        <v>148.44708992119078</v>
      </c>
      <c r="BY81">
        <f t="shared" si="122"/>
        <v>148.44708992119078</v>
      </c>
      <c r="BZ81">
        <f t="shared" si="122"/>
        <v>145.21997927073011</v>
      </c>
      <c r="CA81">
        <f t="shared" si="122"/>
        <v>150.50437296085943</v>
      </c>
      <c r="CB81">
        <f t="shared" si="122"/>
        <v>152.15826716922052</v>
      </c>
      <c r="CC81">
        <f t="shared" si="122"/>
        <v>152.15826716922052</v>
      </c>
      <c r="CD81">
        <f t="shared" si="122"/>
        <v>150.50437296085943</v>
      </c>
      <c r="CE81">
        <f t="shared" si="122"/>
        <v>154.2669822848809</v>
      </c>
      <c r="CF81">
        <f t="shared" si="122"/>
        <v>155.962223848451</v>
      </c>
      <c r="CG81">
        <f t="shared" si="122"/>
        <v>155.962223848451</v>
      </c>
      <c r="CH81">
        <f t="shared" si="122"/>
        <v>152.57174072131079</v>
      </c>
      <c r="CI81">
        <f t="shared" si="122"/>
        <v>158.1236568420029</v>
      </c>
      <c r="CJ81">
        <f t="shared" si="122"/>
        <v>159.8612794446623</v>
      </c>
      <c r="CK81">
        <f t="shared" si="122"/>
        <v>159.8612794446623</v>
      </c>
      <c r="CL81">
        <f t="shared" si="122"/>
        <v>156.38603423934353</v>
      </c>
      <c r="CM81">
        <f t="shared" si="122"/>
        <v>162.07674826305299</v>
      </c>
      <c r="CN81">
        <f t="shared" si="122"/>
        <v>163.85781143077884</v>
      </c>
      <c r="CO81">
        <f t="shared" si="122"/>
        <v>163.85781143077884</v>
      </c>
      <c r="CP81">
        <f t="shared" si="122"/>
        <v>160.29568509532712</v>
      </c>
      <c r="CQ81">
        <f t="shared" si="122"/>
        <v>166.12866696962931</v>
      </c>
      <c r="CR81">
        <f t="shared" si="122"/>
        <v>167.95425671654831</v>
      </c>
      <c r="CS81">
        <f t="shared" si="122"/>
        <v>167.95425671654831</v>
      </c>
      <c r="CT81">
        <f t="shared" si="122"/>
        <v>166.12866696962931</v>
      </c>
      <c r="CU81">
        <f t="shared" si="122"/>
        <v>170.28188364387</v>
      </c>
      <c r="CV81">
        <f t="shared" si="122"/>
        <v>172.15311313446202</v>
      </c>
      <c r="CW81">
        <f t="shared" si="122"/>
        <v>172.15311313446202</v>
      </c>
      <c r="CX81">
        <f t="shared" si="122"/>
        <v>168.41065415327805</v>
      </c>
      <c r="CY81">
        <f t="shared" si="122"/>
        <v>174.53893073496678</v>
      </c>
      <c r="CZ81">
        <f t="shared" si="122"/>
        <v>176.45694096282358</v>
      </c>
      <c r="DA81">
        <f t="shared" si="122"/>
        <v>176.45694096282358</v>
      </c>
      <c r="DB81">
        <f t="shared" ref="DB81:EG81" si="123">DB80*$F77*$F76*DB79/$F78</f>
        <v>172.62092050711001</v>
      </c>
      <c r="DC81">
        <f t="shared" si="123"/>
        <v>178.90240400334093</v>
      </c>
      <c r="DD81">
        <f t="shared" si="123"/>
        <v>180.86836448689414</v>
      </c>
      <c r="DE81">
        <f t="shared" si="123"/>
        <v>180.86836448689414</v>
      </c>
      <c r="DF81">
        <f t="shared" si="123"/>
        <v>176.93644351978776</v>
      </c>
      <c r="DG81">
        <f t="shared" si="123"/>
        <v>183.37496410342442</v>
      </c>
      <c r="DH81">
        <f t="shared" si="123"/>
        <v>185.39007359906648</v>
      </c>
      <c r="DI81">
        <f t="shared" si="123"/>
        <v>185.39007359906648</v>
      </c>
      <c r="DJ81">
        <f t="shared" si="123"/>
        <v>183.37496410342442</v>
      </c>
      <c r="DK81">
        <f t="shared" si="123"/>
        <v>187.95933820601005</v>
      </c>
      <c r="DL81">
        <f t="shared" si="123"/>
        <v>190.02482543904313</v>
      </c>
      <c r="DM81">
        <f t="shared" si="123"/>
        <v>190.02482543904313</v>
      </c>
      <c r="DN81">
        <f t="shared" si="123"/>
        <v>185.89385097297699</v>
      </c>
      <c r="DO81">
        <f t="shared" si="123"/>
        <v>192.6583216611603</v>
      </c>
      <c r="DP81">
        <f t="shared" si="123"/>
        <v>194.77544607501923</v>
      </c>
      <c r="DQ81">
        <f t="shared" si="123"/>
        <v>194.77544607501923</v>
      </c>
      <c r="DR81">
        <f t="shared" si="123"/>
        <v>190.5411972473014</v>
      </c>
      <c r="DS81">
        <f t="shared" si="123"/>
        <v>197.47477970268929</v>
      </c>
      <c r="DT81">
        <f t="shared" si="123"/>
        <v>199.64483222689469</v>
      </c>
      <c r="DU81">
        <f t="shared" si="123"/>
        <v>199.64483222689469</v>
      </c>
      <c r="DV81">
        <f t="shared" si="123"/>
        <v>195.30472717848394</v>
      </c>
      <c r="DW81">
        <f t="shared" si="123"/>
        <v>202.4116491952565</v>
      </c>
      <c r="DX81">
        <f t="shared" si="123"/>
        <v>204.63595303256702</v>
      </c>
      <c r="DY81">
        <f t="shared" si="123"/>
        <v>204.63595303256702</v>
      </c>
      <c r="DZ81">
        <f t="shared" si="123"/>
        <v>202.4116491952565</v>
      </c>
      <c r="EA81">
        <f t="shared" si="123"/>
        <v>207.47194042513792</v>
      </c>
      <c r="EB81">
        <f t="shared" si="123"/>
        <v>209.75185185838117</v>
      </c>
      <c r="EC81">
        <f t="shared" si="123"/>
        <v>209.75185185838117</v>
      </c>
      <c r="ED81">
        <f t="shared" si="123"/>
        <v>205.19202899189466</v>
      </c>
      <c r="EE81">
        <f t="shared" si="123"/>
        <v>212.65873893576637</v>
      </c>
      <c r="EF81">
        <f t="shared" si="123"/>
        <v>214.99564815484072</v>
      </c>
      <c r="EG81">
        <f t="shared" si="123"/>
        <v>214.99564815484072</v>
      </c>
      <c r="EH81">
        <f t="shared" ref="EH81:FM81" si="124">EH80*$F77*$F76*EH79/$F78</f>
        <v>210.32182971669201</v>
      </c>
      <c r="EI81">
        <f t="shared" si="124"/>
        <v>217.9752074091605</v>
      </c>
      <c r="EJ81">
        <f t="shared" si="124"/>
        <v>220.37053935871174</v>
      </c>
      <c r="EK81">
        <f t="shared" si="124"/>
        <v>220.37053935871174</v>
      </c>
      <c r="EL81">
        <f t="shared" si="124"/>
        <v>215.57987545960933</v>
      </c>
      <c r="EM81">
        <f t="shared" si="124"/>
        <v>223.42458759438949</v>
      </c>
      <c r="EN81">
        <f t="shared" si="124"/>
        <v>225.87980284267948</v>
      </c>
      <c r="EO81">
        <f t="shared" si="124"/>
        <v>225.87980284267948</v>
      </c>
      <c r="EP81">
        <f t="shared" si="124"/>
        <v>223.42458759438949</v>
      </c>
      <c r="EQ81">
        <f t="shared" si="124"/>
        <v>229.0102022842492</v>
      </c>
      <c r="ER81">
        <f t="shared" si="124"/>
        <v>231.52679791374646</v>
      </c>
      <c r="ES81">
        <f t="shared" si="124"/>
        <v>231.52679791374646</v>
      </c>
      <c r="ET81">
        <f t="shared" si="124"/>
        <v>226.493606654752</v>
      </c>
      <c r="EU81">
        <f t="shared" si="124"/>
        <v>234.73545734135541</v>
      </c>
      <c r="EV81">
        <f t="shared" si="124"/>
        <v>237.31496786159013</v>
      </c>
      <c r="EW81">
        <f t="shared" si="124"/>
        <v>237.31496786159013</v>
      </c>
      <c r="EX81">
        <f t="shared" si="124"/>
        <v>232.15594682112078</v>
      </c>
      <c r="EY81">
        <f t="shared" si="124"/>
        <v>240.6038437748893</v>
      </c>
      <c r="EZ81">
        <f t="shared" si="124"/>
        <v>243.24784205812983</v>
      </c>
      <c r="FA81">
        <f t="shared" si="124"/>
        <v>243.24784205812983</v>
      </c>
      <c r="FB81">
        <f t="shared" si="124"/>
        <v>0</v>
      </c>
      <c r="FC81">
        <f t="shared" si="124"/>
        <v>0</v>
      </c>
      <c r="FD81">
        <f t="shared" si="124"/>
        <v>0</v>
      </c>
      <c r="FE81">
        <f t="shared" si="124"/>
        <v>0</v>
      </c>
      <c r="FF81">
        <f t="shared" si="124"/>
        <v>0</v>
      </c>
      <c r="FG81">
        <f t="shared" si="124"/>
        <v>0</v>
      </c>
      <c r="FH81">
        <f t="shared" si="124"/>
        <v>0</v>
      </c>
      <c r="FI81">
        <f t="shared" si="124"/>
        <v>0</v>
      </c>
      <c r="FJ81">
        <f t="shared" si="124"/>
        <v>0</v>
      </c>
      <c r="FK81">
        <f t="shared" si="124"/>
        <v>0</v>
      </c>
      <c r="FL81">
        <f t="shared" si="124"/>
        <v>0</v>
      </c>
      <c r="FM81">
        <f t="shared" si="124"/>
        <v>0</v>
      </c>
      <c r="FN81">
        <f t="shared" ref="FN81:GJ81" si="125">FN80*$F77*$F76*FN79/$F78</f>
        <v>0</v>
      </c>
      <c r="FO81">
        <f t="shared" si="125"/>
        <v>0</v>
      </c>
      <c r="FP81">
        <f t="shared" si="125"/>
        <v>0</v>
      </c>
      <c r="FQ81">
        <f t="shared" si="125"/>
        <v>0</v>
      </c>
      <c r="FR81">
        <f t="shared" si="125"/>
        <v>0</v>
      </c>
      <c r="FS81">
        <f t="shared" si="125"/>
        <v>0</v>
      </c>
      <c r="FT81">
        <f t="shared" si="125"/>
        <v>0</v>
      </c>
      <c r="FU81">
        <f t="shared" si="125"/>
        <v>0</v>
      </c>
      <c r="FV81">
        <f t="shared" si="125"/>
        <v>0</v>
      </c>
      <c r="FW81">
        <f t="shared" si="125"/>
        <v>0</v>
      </c>
      <c r="FX81">
        <f t="shared" si="125"/>
        <v>0</v>
      </c>
      <c r="FY81">
        <f t="shared" si="125"/>
        <v>0</v>
      </c>
      <c r="FZ81">
        <f t="shared" si="125"/>
        <v>0</v>
      </c>
      <c r="GA81">
        <f t="shared" si="125"/>
        <v>0</v>
      </c>
      <c r="GB81">
        <f t="shared" si="125"/>
        <v>0</v>
      </c>
      <c r="GC81">
        <f t="shared" si="125"/>
        <v>0</v>
      </c>
      <c r="GD81">
        <f t="shared" si="125"/>
        <v>0</v>
      </c>
      <c r="GE81">
        <f t="shared" si="125"/>
        <v>0</v>
      </c>
      <c r="GF81">
        <f t="shared" si="125"/>
        <v>0</v>
      </c>
      <c r="GG81">
        <f t="shared" si="125"/>
        <v>0</v>
      </c>
      <c r="GH81">
        <f t="shared" si="125"/>
        <v>0</v>
      </c>
      <c r="GI81">
        <f t="shared" si="125"/>
        <v>0</v>
      </c>
      <c r="GJ81">
        <f t="shared" si="125"/>
        <v>0</v>
      </c>
    </row>
    <row r="82" spans="1:192" ht="12.75" outlineLevel="2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</row>
    <row r="83" spans="1:192" outlineLevel="2" x14ac:dyDescent="0.35">
      <c r="A83"/>
      <c r="B83" s="69" t="s">
        <v>1819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</row>
    <row r="84" spans="1:192" s="594" customFormat="1" ht="12.75" outlineLevel="2" x14ac:dyDescent="0.35">
      <c r="E84" s="594" t="str">
        <f>InpC!$E$16</f>
        <v>Length of operating period</v>
      </c>
      <c r="F84" s="594">
        <f>InpC!$F$16</f>
        <v>3</v>
      </c>
      <c r="G84" s="594" t="str">
        <f>InpC!$G$16</f>
        <v>months</v>
      </c>
    </row>
    <row r="85" spans="1:192" s="594" customFormat="1" ht="12.75" outlineLevel="2" x14ac:dyDescent="0.35">
      <c r="E85" s="594" t="str">
        <f>InpC!$E$66</f>
        <v>PWA agreed annual generation</v>
      </c>
      <c r="F85" s="594">
        <f>InpC!$F$66</f>
        <v>150000</v>
      </c>
      <c r="G85" s="594" t="str">
        <f>InpC!$G$66</f>
        <v>MWh p.a.</v>
      </c>
    </row>
    <row r="86" spans="1:192" s="594" customFormat="1" ht="12.75" outlineLevel="2" x14ac:dyDescent="0.35">
      <c r="E86" s="594" t="str">
        <f>InpC!$E$144</f>
        <v>Number of periods in a year</v>
      </c>
      <c r="F86" s="594">
        <f>InpC!$F$144</f>
        <v>4</v>
      </c>
      <c r="G86" s="594" t="str">
        <f>InpC!$G$144</f>
        <v>periods</v>
      </c>
    </row>
    <row r="87" spans="1:192" s="594" customFormat="1" ht="12.75" outlineLevel="2" x14ac:dyDescent="0.35">
      <c r="E87" s="594" t="str">
        <f>Time!$E$34</f>
        <v>Months per model period</v>
      </c>
      <c r="G87" s="594" t="str">
        <f>Time!$G$34</f>
        <v>months</v>
      </c>
      <c r="H87" s="594">
        <f>Time!$H$34</f>
        <v>0</v>
      </c>
      <c r="J87" s="594">
        <f>Time!J$34</f>
        <v>1</v>
      </c>
      <c r="K87" s="594">
        <f>Time!K$34</f>
        <v>1</v>
      </c>
      <c r="L87" s="594">
        <f>Time!L$34</f>
        <v>1</v>
      </c>
      <c r="M87" s="594">
        <f>Time!M$34</f>
        <v>1</v>
      </c>
      <c r="N87" s="594">
        <f>Time!N$34</f>
        <v>1</v>
      </c>
      <c r="O87" s="594">
        <f>Time!O$34</f>
        <v>1</v>
      </c>
      <c r="P87" s="594">
        <f>Time!P$34</f>
        <v>1</v>
      </c>
      <c r="Q87" s="594">
        <f>Time!Q$34</f>
        <v>1</v>
      </c>
      <c r="R87" s="594">
        <f>Time!R$34</f>
        <v>1</v>
      </c>
      <c r="S87" s="594">
        <f>Time!S$34</f>
        <v>1</v>
      </c>
      <c r="T87" s="594">
        <f>Time!T$34</f>
        <v>1</v>
      </c>
      <c r="U87" s="594">
        <f>Time!U$34</f>
        <v>1</v>
      </c>
      <c r="V87" s="594">
        <f>Time!V$34</f>
        <v>1</v>
      </c>
      <c r="W87" s="594">
        <f>Time!W$34</f>
        <v>1</v>
      </c>
      <c r="X87" s="594">
        <f>Time!X$34</f>
        <v>1</v>
      </c>
      <c r="Y87" s="594">
        <f>Time!Y$34</f>
        <v>1</v>
      </c>
      <c r="Z87" s="594">
        <f>Time!Z$34</f>
        <v>1</v>
      </c>
      <c r="AA87" s="594">
        <f>Time!AA$34</f>
        <v>1</v>
      </c>
      <c r="AB87" s="594">
        <f>Time!AB$34</f>
        <v>1</v>
      </c>
      <c r="AC87" s="594">
        <f>Time!AC$34</f>
        <v>1</v>
      </c>
      <c r="AD87" s="594">
        <f>Time!AD$34</f>
        <v>1</v>
      </c>
      <c r="AE87" s="594">
        <f>Time!AE$34</f>
        <v>1</v>
      </c>
      <c r="AF87" s="594">
        <f>Time!AF$34</f>
        <v>1</v>
      </c>
      <c r="AG87" s="594">
        <f>Time!AG$34</f>
        <v>1</v>
      </c>
      <c r="AH87" s="594">
        <f>Time!AH$34</f>
        <v>1</v>
      </c>
      <c r="AI87" s="594">
        <f>Time!AI$34</f>
        <v>1</v>
      </c>
      <c r="AJ87" s="594">
        <f>Time!AJ$34</f>
        <v>1</v>
      </c>
      <c r="AK87" s="594">
        <f>Time!AK$34</f>
        <v>1</v>
      </c>
      <c r="AL87" s="594">
        <f>Time!AL$34</f>
        <v>1</v>
      </c>
      <c r="AM87" s="594">
        <f>Time!AM$34</f>
        <v>1</v>
      </c>
      <c r="AN87" s="594">
        <f>Time!AN$34</f>
        <v>1</v>
      </c>
      <c r="AO87" s="594">
        <f>Time!AO$34</f>
        <v>1</v>
      </c>
      <c r="AP87" s="594">
        <f>Time!AP$34</f>
        <v>1</v>
      </c>
      <c r="AQ87" s="594">
        <f>Time!AQ$34</f>
        <v>1</v>
      </c>
      <c r="AR87" s="594">
        <f>Time!AR$34</f>
        <v>1</v>
      </c>
      <c r="AS87" s="594">
        <f>Time!AS$34</f>
        <v>1</v>
      </c>
      <c r="AT87" s="594">
        <f>Time!AT$34</f>
        <v>1</v>
      </c>
      <c r="AU87" s="594">
        <f>Time!AU$34</f>
        <v>1</v>
      </c>
      <c r="AV87" s="594">
        <f>Time!AV$34</f>
        <v>1</v>
      </c>
      <c r="AW87" s="594">
        <f>Time!AW$34</f>
        <v>1</v>
      </c>
      <c r="AX87" s="594">
        <f>Time!AX$34</f>
        <v>1</v>
      </c>
      <c r="AY87" s="594">
        <f>Time!AY$34</f>
        <v>1</v>
      </c>
      <c r="AZ87" s="594">
        <f>Time!AZ$34</f>
        <v>1</v>
      </c>
      <c r="BA87" s="594">
        <f>Time!BA$34</f>
        <v>1</v>
      </c>
      <c r="BB87" s="594">
        <f>Time!BB$34</f>
        <v>1</v>
      </c>
      <c r="BC87" s="594">
        <f>Time!BC$34</f>
        <v>1</v>
      </c>
      <c r="BD87" s="594">
        <f>Time!BD$34</f>
        <v>1</v>
      </c>
      <c r="BE87" s="594">
        <f>Time!BE$34</f>
        <v>1</v>
      </c>
      <c r="BF87" s="594">
        <f>Time!BF$34</f>
        <v>3</v>
      </c>
      <c r="BG87" s="594">
        <f>Time!BG$34</f>
        <v>3</v>
      </c>
      <c r="BH87" s="594">
        <f>Time!BH$34</f>
        <v>3</v>
      </c>
      <c r="BI87" s="594">
        <f>Time!BI$34</f>
        <v>3</v>
      </c>
      <c r="BJ87" s="594">
        <f>Time!BJ$34</f>
        <v>3</v>
      </c>
      <c r="BK87" s="594">
        <f>Time!BK$34</f>
        <v>3</v>
      </c>
      <c r="BL87" s="594">
        <f>Time!BL$34</f>
        <v>3</v>
      </c>
      <c r="BM87" s="594">
        <f>Time!BM$34</f>
        <v>3</v>
      </c>
      <c r="BN87" s="594">
        <f>Time!BN$34</f>
        <v>3</v>
      </c>
      <c r="BO87" s="594">
        <f>Time!BO$34</f>
        <v>3</v>
      </c>
      <c r="BP87" s="594">
        <f>Time!BP$34</f>
        <v>3</v>
      </c>
      <c r="BQ87" s="594">
        <f>Time!BQ$34</f>
        <v>3</v>
      </c>
      <c r="BR87" s="594">
        <f>Time!BR$34</f>
        <v>3</v>
      </c>
      <c r="BS87" s="594">
        <f>Time!BS$34</f>
        <v>3</v>
      </c>
      <c r="BT87" s="594">
        <f>Time!BT$34</f>
        <v>3</v>
      </c>
      <c r="BU87" s="594">
        <f>Time!BU$34</f>
        <v>3</v>
      </c>
      <c r="BV87" s="594">
        <f>Time!BV$34</f>
        <v>3</v>
      </c>
      <c r="BW87" s="594">
        <f>Time!BW$34</f>
        <v>3</v>
      </c>
      <c r="BX87" s="594">
        <f>Time!BX$34</f>
        <v>3</v>
      </c>
      <c r="BY87" s="594">
        <f>Time!BY$34</f>
        <v>3</v>
      </c>
      <c r="BZ87" s="594">
        <f>Time!BZ$34</f>
        <v>3</v>
      </c>
      <c r="CA87" s="594">
        <f>Time!CA$34</f>
        <v>3</v>
      </c>
      <c r="CB87" s="594">
        <f>Time!CB$34</f>
        <v>3</v>
      </c>
      <c r="CC87" s="594">
        <f>Time!CC$34</f>
        <v>3</v>
      </c>
      <c r="CD87" s="594">
        <f>Time!CD$34</f>
        <v>3</v>
      </c>
      <c r="CE87" s="594">
        <f>Time!CE$34</f>
        <v>3</v>
      </c>
      <c r="CF87" s="594">
        <f>Time!CF$34</f>
        <v>3</v>
      </c>
      <c r="CG87" s="594">
        <f>Time!CG$34</f>
        <v>3</v>
      </c>
      <c r="CH87" s="594">
        <f>Time!CH$34</f>
        <v>3</v>
      </c>
      <c r="CI87" s="594">
        <f>Time!CI$34</f>
        <v>3</v>
      </c>
      <c r="CJ87" s="594">
        <f>Time!CJ$34</f>
        <v>3</v>
      </c>
      <c r="CK87" s="594">
        <f>Time!CK$34</f>
        <v>3</v>
      </c>
      <c r="CL87" s="594">
        <f>Time!CL$34</f>
        <v>3</v>
      </c>
      <c r="CM87" s="594">
        <f>Time!CM$34</f>
        <v>3</v>
      </c>
      <c r="CN87" s="594">
        <f>Time!CN$34</f>
        <v>3</v>
      </c>
      <c r="CO87" s="594">
        <f>Time!CO$34</f>
        <v>3</v>
      </c>
      <c r="CP87" s="594">
        <f>Time!CP$34</f>
        <v>3</v>
      </c>
      <c r="CQ87" s="594">
        <f>Time!CQ$34</f>
        <v>3</v>
      </c>
      <c r="CR87" s="594">
        <f>Time!CR$34</f>
        <v>3</v>
      </c>
      <c r="CS87" s="594">
        <f>Time!CS$34</f>
        <v>3</v>
      </c>
      <c r="CT87" s="594">
        <f>Time!CT$34</f>
        <v>3</v>
      </c>
      <c r="CU87" s="594">
        <f>Time!CU$34</f>
        <v>3</v>
      </c>
      <c r="CV87" s="594">
        <f>Time!CV$34</f>
        <v>3</v>
      </c>
      <c r="CW87" s="594">
        <f>Time!CW$34</f>
        <v>3</v>
      </c>
      <c r="CX87" s="594">
        <f>Time!CX$34</f>
        <v>3</v>
      </c>
      <c r="CY87" s="594">
        <f>Time!CY$34</f>
        <v>3</v>
      </c>
      <c r="CZ87" s="594">
        <f>Time!CZ$34</f>
        <v>3</v>
      </c>
      <c r="DA87" s="594">
        <f>Time!DA$34</f>
        <v>3</v>
      </c>
      <c r="DB87" s="594">
        <f>Time!DB$34</f>
        <v>3</v>
      </c>
      <c r="DC87" s="594">
        <f>Time!DC$34</f>
        <v>3</v>
      </c>
      <c r="DD87" s="594">
        <f>Time!DD$34</f>
        <v>3</v>
      </c>
      <c r="DE87" s="594">
        <f>Time!DE$34</f>
        <v>3</v>
      </c>
      <c r="DF87" s="594">
        <f>Time!DF$34</f>
        <v>3</v>
      </c>
      <c r="DG87" s="594">
        <f>Time!DG$34</f>
        <v>3</v>
      </c>
      <c r="DH87" s="594">
        <f>Time!DH$34</f>
        <v>3</v>
      </c>
      <c r="DI87" s="594">
        <f>Time!DI$34</f>
        <v>3</v>
      </c>
      <c r="DJ87" s="594">
        <f>Time!DJ$34</f>
        <v>3</v>
      </c>
      <c r="DK87" s="594">
        <f>Time!DK$34</f>
        <v>3</v>
      </c>
      <c r="DL87" s="594">
        <f>Time!DL$34</f>
        <v>3</v>
      </c>
      <c r="DM87" s="594">
        <f>Time!DM$34</f>
        <v>3</v>
      </c>
      <c r="DN87" s="594">
        <f>Time!DN$34</f>
        <v>3</v>
      </c>
      <c r="DO87" s="594">
        <f>Time!DO$34</f>
        <v>3</v>
      </c>
      <c r="DP87" s="594">
        <f>Time!DP$34</f>
        <v>3</v>
      </c>
      <c r="DQ87" s="594">
        <f>Time!DQ$34</f>
        <v>3</v>
      </c>
      <c r="DR87" s="594">
        <f>Time!DR$34</f>
        <v>3</v>
      </c>
      <c r="DS87" s="594">
        <f>Time!DS$34</f>
        <v>3</v>
      </c>
      <c r="DT87" s="594">
        <f>Time!DT$34</f>
        <v>3</v>
      </c>
      <c r="DU87" s="594">
        <f>Time!DU$34</f>
        <v>3</v>
      </c>
      <c r="DV87" s="594">
        <f>Time!DV$34</f>
        <v>3</v>
      </c>
      <c r="DW87" s="594">
        <f>Time!DW$34</f>
        <v>3</v>
      </c>
      <c r="DX87" s="594">
        <f>Time!DX$34</f>
        <v>3</v>
      </c>
      <c r="DY87" s="594">
        <f>Time!DY$34</f>
        <v>3</v>
      </c>
      <c r="DZ87" s="594">
        <f>Time!DZ$34</f>
        <v>3</v>
      </c>
      <c r="EA87" s="594">
        <f>Time!EA$34</f>
        <v>3</v>
      </c>
      <c r="EB87" s="594">
        <f>Time!EB$34</f>
        <v>3</v>
      </c>
      <c r="EC87" s="594">
        <f>Time!EC$34</f>
        <v>3</v>
      </c>
      <c r="ED87" s="594">
        <f>Time!ED$34</f>
        <v>3</v>
      </c>
      <c r="EE87" s="594">
        <f>Time!EE$34</f>
        <v>3</v>
      </c>
      <c r="EF87" s="594">
        <f>Time!EF$34</f>
        <v>3</v>
      </c>
      <c r="EG87" s="594">
        <f>Time!EG$34</f>
        <v>3</v>
      </c>
      <c r="EH87" s="594">
        <f>Time!EH$34</f>
        <v>3</v>
      </c>
      <c r="EI87" s="594">
        <f>Time!EI$34</f>
        <v>3</v>
      </c>
      <c r="EJ87" s="594">
        <f>Time!EJ$34</f>
        <v>3</v>
      </c>
      <c r="EK87" s="594">
        <f>Time!EK$34</f>
        <v>3</v>
      </c>
      <c r="EL87" s="594">
        <f>Time!EL$34</f>
        <v>3</v>
      </c>
      <c r="EM87" s="594">
        <f>Time!EM$34</f>
        <v>3</v>
      </c>
      <c r="EN87" s="594">
        <f>Time!EN$34</f>
        <v>3</v>
      </c>
      <c r="EO87" s="594">
        <f>Time!EO$34</f>
        <v>3</v>
      </c>
      <c r="EP87" s="594">
        <f>Time!EP$34</f>
        <v>3</v>
      </c>
      <c r="EQ87" s="594">
        <f>Time!EQ$34</f>
        <v>3</v>
      </c>
      <c r="ER87" s="594">
        <f>Time!ER$34</f>
        <v>3</v>
      </c>
      <c r="ES87" s="594">
        <f>Time!ES$34</f>
        <v>3</v>
      </c>
      <c r="ET87" s="594">
        <f>Time!ET$34</f>
        <v>3</v>
      </c>
      <c r="EU87" s="594">
        <f>Time!EU$34</f>
        <v>3</v>
      </c>
      <c r="EV87" s="594">
        <f>Time!EV$34</f>
        <v>3</v>
      </c>
      <c r="EW87" s="594">
        <f>Time!EW$34</f>
        <v>3</v>
      </c>
      <c r="EX87" s="594">
        <f>Time!EX$34</f>
        <v>3</v>
      </c>
      <c r="EY87" s="594">
        <f>Time!EY$34</f>
        <v>3</v>
      </c>
      <c r="EZ87" s="594">
        <f>Time!EZ$34</f>
        <v>3</v>
      </c>
      <c r="FA87" s="594">
        <f>Time!FA$34</f>
        <v>3</v>
      </c>
      <c r="FB87" s="594">
        <f>Time!FB$34</f>
        <v>3</v>
      </c>
      <c r="FC87" s="594">
        <f>Time!FC$34</f>
        <v>3</v>
      </c>
      <c r="FD87" s="594">
        <f>Time!FD$34</f>
        <v>3</v>
      </c>
      <c r="FE87" s="594">
        <f>Time!FE$34</f>
        <v>3</v>
      </c>
      <c r="FF87" s="594">
        <f>Time!FF$34</f>
        <v>3</v>
      </c>
      <c r="FG87" s="594">
        <f>Time!FG$34</f>
        <v>3</v>
      </c>
      <c r="FH87" s="594">
        <f>Time!FH$34</f>
        <v>3</v>
      </c>
      <c r="FI87" s="594">
        <f>Time!FI$34</f>
        <v>3</v>
      </c>
      <c r="FJ87" s="594">
        <f>Time!FJ$34</f>
        <v>3</v>
      </c>
      <c r="FK87" s="594">
        <f>Time!FK$34</f>
        <v>3</v>
      </c>
      <c r="FL87" s="594">
        <f>Time!FL$34</f>
        <v>3</v>
      </c>
      <c r="FM87" s="594">
        <f>Time!FM$34</f>
        <v>3</v>
      </c>
      <c r="FN87" s="594">
        <f>Time!FN$34</f>
        <v>3</v>
      </c>
      <c r="FO87" s="594">
        <f>Time!FO$34</f>
        <v>3</v>
      </c>
      <c r="FP87" s="594">
        <f>Time!FP$34</f>
        <v>3</v>
      </c>
      <c r="FQ87" s="594">
        <f>Time!FQ$34</f>
        <v>3</v>
      </c>
      <c r="FR87" s="594">
        <f>Time!FR$34</f>
        <v>3</v>
      </c>
      <c r="FS87" s="594">
        <f>Time!FS$34</f>
        <v>3</v>
      </c>
      <c r="FT87" s="594">
        <f>Time!FT$34</f>
        <v>3</v>
      </c>
      <c r="FU87" s="594">
        <f>Time!FU$34</f>
        <v>3</v>
      </c>
      <c r="FV87" s="594">
        <f>Time!FV$34</f>
        <v>3</v>
      </c>
      <c r="FW87" s="594">
        <f>Time!FW$34</f>
        <v>3</v>
      </c>
      <c r="FX87" s="594">
        <f>Time!FX$34</f>
        <v>3</v>
      </c>
      <c r="FY87" s="594">
        <f>Time!FY$34</f>
        <v>3</v>
      </c>
      <c r="FZ87" s="594">
        <f>Time!FZ$34</f>
        <v>3</v>
      </c>
      <c r="GA87" s="594">
        <f>Time!GA$34</f>
        <v>3</v>
      </c>
      <c r="GB87" s="594">
        <f>Time!GB$34</f>
        <v>3</v>
      </c>
      <c r="GC87" s="594">
        <f>Time!GC$34</f>
        <v>3</v>
      </c>
      <c r="GD87" s="594">
        <f>Time!GD$34</f>
        <v>3</v>
      </c>
      <c r="GE87" s="594">
        <f>Time!GE$34</f>
        <v>3</v>
      </c>
      <c r="GF87" s="594">
        <f>Time!GF$34</f>
        <v>3</v>
      </c>
      <c r="GG87" s="594">
        <f>Time!GG$34</f>
        <v>3</v>
      </c>
      <c r="GH87" s="594">
        <f>Time!GH$34</f>
        <v>3</v>
      </c>
      <c r="GI87" s="594">
        <f>Time!GI$34</f>
        <v>3</v>
      </c>
      <c r="GJ87" s="594">
        <f>Time!GJ$34</f>
        <v>3</v>
      </c>
    </row>
    <row r="88" spans="1:192" s="523" customFormat="1" ht="12.75" outlineLevel="2" x14ac:dyDescent="0.35">
      <c r="E88" s="602" t="s">
        <v>1820</v>
      </c>
      <c r="F88" s="602"/>
      <c r="G88" s="602" t="s">
        <v>1040</v>
      </c>
      <c r="H88" s="602">
        <f>SUM(J88:GJ88)</f>
        <v>5662500</v>
      </c>
      <c r="I88" s="602"/>
      <c r="J88" s="602">
        <f t="shared" ref="J88:AO88" si="126">$F85/$F86*J87/$F84</f>
        <v>12500</v>
      </c>
      <c r="K88" s="602">
        <f t="shared" si="126"/>
        <v>12500</v>
      </c>
      <c r="L88" s="602">
        <f t="shared" si="126"/>
        <v>12500</v>
      </c>
      <c r="M88" s="602">
        <f t="shared" si="126"/>
        <v>12500</v>
      </c>
      <c r="N88" s="602">
        <f t="shared" si="126"/>
        <v>12500</v>
      </c>
      <c r="O88" s="602">
        <f t="shared" si="126"/>
        <v>12500</v>
      </c>
      <c r="P88" s="602">
        <f t="shared" si="126"/>
        <v>12500</v>
      </c>
      <c r="Q88" s="602">
        <f t="shared" si="126"/>
        <v>12500</v>
      </c>
      <c r="R88" s="602">
        <f t="shared" si="126"/>
        <v>12500</v>
      </c>
      <c r="S88" s="602">
        <f t="shared" si="126"/>
        <v>12500</v>
      </c>
      <c r="T88" s="602">
        <f t="shared" si="126"/>
        <v>12500</v>
      </c>
      <c r="U88" s="602">
        <f t="shared" si="126"/>
        <v>12500</v>
      </c>
      <c r="V88" s="602">
        <f t="shared" si="126"/>
        <v>12500</v>
      </c>
      <c r="W88" s="602">
        <f t="shared" si="126"/>
        <v>12500</v>
      </c>
      <c r="X88" s="602">
        <f t="shared" si="126"/>
        <v>12500</v>
      </c>
      <c r="Y88" s="602">
        <f t="shared" si="126"/>
        <v>12500</v>
      </c>
      <c r="Z88" s="602">
        <f t="shared" si="126"/>
        <v>12500</v>
      </c>
      <c r="AA88" s="602">
        <f t="shared" si="126"/>
        <v>12500</v>
      </c>
      <c r="AB88" s="602">
        <f t="shared" si="126"/>
        <v>12500</v>
      </c>
      <c r="AC88" s="602">
        <f t="shared" si="126"/>
        <v>12500</v>
      </c>
      <c r="AD88" s="602">
        <f t="shared" si="126"/>
        <v>12500</v>
      </c>
      <c r="AE88" s="602">
        <f t="shared" si="126"/>
        <v>12500</v>
      </c>
      <c r="AF88" s="602">
        <f t="shared" si="126"/>
        <v>12500</v>
      </c>
      <c r="AG88" s="602">
        <f t="shared" si="126"/>
        <v>12500</v>
      </c>
      <c r="AH88" s="602">
        <f t="shared" si="126"/>
        <v>12500</v>
      </c>
      <c r="AI88" s="602">
        <f t="shared" si="126"/>
        <v>12500</v>
      </c>
      <c r="AJ88" s="602">
        <f t="shared" si="126"/>
        <v>12500</v>
      </c>
      <c r="AK88" s="602">
        <f t="shared" si="126"/>
        <v>12500</v>
      </c>
      <c r="AL88" s="602">
        <f t="shared" si="126"/>
        <v>12500</v>
      </c>
      <c r="AM88" s="602">
        <f t="shared" si="126"/>
        <v>12500</v>
      </c>
      <c r="AN88" s="602">
        <f t="shared" si="126"/>
        <v>12500</v>
      </c>
      <c r="AO88" s="602">
        <f t="shared" si="126"/>
        <v>12500</v>
      </c>
      <c r="AP88" s="602">
        <f t="shared" ref="AP88:BU88" si="127">$F85/$F86*AP87/$F84</f>
        <v>12500</v>
      </c>
      <c r="AQ88" s="602">
        <f t="shared" si="127"/>
        <v>12500</v>
      </c>
      <c r="AR88" s="602">
        <f t="shared" si="127"/>
        <v>12500</v>
      </c>
      <c r="AS88" s="602">
        <f t="shared" si="127"/>
        <v>12500</v>
      </c>
      <c r="AT88" s="602">
        <f t="shared" si="127"/>
        <v>12500</v>
      </c>
      <c r="AU88" s="602">
        <f t="shared" si="127"/>
        <v>12500</v>
      </c>
      <c r="AV88" s="602">
        <f t="shared" si="127"/>
        <v>12500</v>
      </c>
      <c r="AW88" s="602">
        <f t="shared" si="127"/>
        <v>12500</v>
      </c>
      <c r="AX88" s="602">
        <f t="shared" si="127"/>
        <v>12500</v>
      </c>
      <c r="AY88" s="602">
        <f t="shared" si="127"/>
        <v>12500</v>
      </c>
      <c r="AZ88" s="602">
        <f t="shared" si="127"/>
        <v>12500</v>
      </c>
      <c r="BA88" s="602">
        <f t="shared" si="127"/>
        <v>12500</v>
      </c>
      <c r="BB88" s="602">
        <f t="shared" si="127"/>
        <v>12500</v>
      </c>
      <c r="BC88" s="602">
        <f t="shared" si="127"/>
        <v>12500</v>
      </c>
      <c r="BD88" s="602">
        <f t="shared" si="127"/>
        <v>12500</v>
      </c>
      <c r="BE88" s="602">
        <f t="shared" si="127"/>
        <v>12500</v>
      </c>
      <c r="BF88" s="602">
        <f t="shared" si="127"/>
        <v>37500</v>
      </c>
      <c r="BG88" s="602">
        <f t="shared" si="127"/>
        <v>37500</v>
      </c>
      <c r="BH88" s="602">
        <f t="shared" si="127"/>
        <v>37500</v>
      </c>
      <c r="BI88" s="602">
        <f t="shared" si="127"/>
        <v>37500</v>
      </c>
      <c r="BJ88" s="602">
        <f t="shared" si="127"/>
        <v>37500</v>
      </c>
      <c r="BK88" s="602">
        <f t="shared" si="127"/>
        <v>37500</v>
      </c>
      <c r="BL88" s="602">
        <f t="shared" si="127"/>
        <v>37500</v>
      </c>
      <c r="BM88" s="602">
        <f t="shared" si="127"/>
        <v>37500</v>
      </c>
      <c r="BN88" s="602">
        <f t="shared" si="127"/>
        <v>37500</v>
      </c>
      <c r="BO88" s="602">
        <f t="shared" si="127"/>
        <v>37500</v>
      </c>
      <c r="BP88" s="602">
        <f t="shared" si="127"/>
        <v>37500</v>
      </c>
      <c r="BQ88" s="602">
        <f t="shared" si="127"/>
        <v>37500</v>
      </c>
      <c r="BR88" s="602">
        <f t="shared" si="127"/>
        <v>37500</v>
      </c>
      <c r="BS88" s="602">
        <f t="shared" si="127"/>
        <v>37500</v>
      </c>
      <c r="BT88" s="602">
        <f t="shared" si="127"/>
        <v>37500</v>
      </c>
      <c r="BU88" s="602">
        <f t="shared" si="127"/>
        <v>37500</v>
      </c>
      <c r="BV88" s="602">
        <f t="shared" ref="BV88:DA88" si="128">$F85/$F86*BV87/$F84</f>
        <v>37500</v>
      </c>
      <c r="BW88" s="602">
        <f t="shared" si="128"/>
        <v>37500</v>
      </c>
      <c r="BX88" s="602">
        <f t="shared" si="128"/>
        <v>37500</v>
      </c>
      <c r="BY88" s="602">
        <f t="shared" si="128"/>
        <v>37500</v>
      </c>
      <c r="BZ88" s="602">
        <f t="shared" si="128"/>
        <v>37500</v>
      </c>
      <c r="CA88" s="602">
        <f t="shared" si="128"/>
        <v>37500</v>
      </c>
      <c r="CB88" s="602">
        <f t="shared" si="128"/>
        <v>37500</v>
      </c>
      <c r="CC88" s="602">
        <f t="shared" si="128"/>
        <v>37500</v>
      </c>
      <c r="CD88" s="602">
        <f t="shared" si="128"/>
        <v>37500</v>
      </c>
      <c r="CE88" s="602">
        <f t="shared" si="128"/>
        <v>37500</v>
      </c>
      <c r="CF88" s="602">
        <f t="shared" si="128"/>
        <v>37500</v>
      </c>
      <c r="CG88" s="602">
        <f t="shared" si="128"/>
        <v>37500</v>
      </c>
      <c r="CH88" s="602">
        <f t="shared" si="128"/>
        <v>37500</v>
      </c>
      <c r="CI88" s="602">
        <f t="shared" si="128"/>
        <v>37500</v>
      </c>
      <c r="CJ88" s="602">
        <f t="shared" si="128"/>
        <v>37500</v>
      </c>
      <c r="CK88" s="602">
        <f t="shared" si="128"/>
        <v>37500</v>
      </c>
      <c r="CL88" s="602">
        <f t="shared" si="128"/>
        <v>37500</v>
      </c>
      <c r="CM88" s="602">
        <f t="shared" si="128"/>
        <v>37500</v>
      </c>
      <c r="CN88" s="602">
        <f t="shared" si="128"/>
        <v>37500</v>
      </c>
      <c r="CO88" s="602">
        <f t="shared" si="128"/>
        <v>37500</v>
      </c>
      <c r="CP88" s="602">
        <f t="shared" si="128"/>
        <v>37500</v>
      </c>
      <c r="CQ88" s="602">
        <f t="shared" si="128"/>
        <v>37500</v>
      </c>
      <c r="CR88" s="602">
        <f t="shared" si="128"/>
        <v>37500</v>
      </c>
      <c r="CS88" s="602">
        <f t="shared" si="128"/>
        <v>37500</v>
      </c>
      <c r="CT88" s="602">
        <f t="shared" si="128"/>
        <v>37500</v>
      </c>
      <c r="CU88" s="602">
        <f t="shared" si="128"/>
        <v>37500</v>
      </c>
      <c r="CV88" s="602">
        <f t="shared" si="128"/>
        <v>37500</v>
      </c>
      <c r="CW88" s="602">
        <f t="shared" si="128"/>
        <v>37500</v>
      </c>
      <c r="CX88" s="602">
        <f t="shared" si="128"/>
        <v>37500</v>
      </c>
      <c r="CY88" s="602">
        <f t="shared" si="128"/>
        <v>37500</v>
      </c>
      <c r="CZ88" s="602">
        <f t="shared" si="128"/>
        <v>37500</v>
      </c>
      <c r="DA88" s="602">
        <f t="shared" si="128"/>
        <v>37500</v>
      </c>
      <c r="DB88" s="602">
        <f t="shared" ref="DB88:EG88" si="129">$F85/$F86*DB87/$F84</f>
        <v>37500</v>
      </c>
      <c r="DC88" s="602">
        <f t="shared" si="129"/>
        <v>37500</v>
      </c>
      <c r="DD88" s="602">
        <f t="shared" si="129"/>
        <v>37500</v>
      </c>
      <c r="DE88" s="602">
        <f t="shared" si="129"/>
        <v>37500</v>
      </c>
      <c r="DF88" s="602">
        <f t="shared" si="129"/>
        <v>37500</v>
      </c>
      <c r="DG88" s="602">
        <f t="shared" si="129"/>
        <v>37500</v>
      </c>
      <c r="DH88" s="602">
        <f t="shared" si="129"/>
        <v>37500</v>
      </c>
      <c r="DI88" s="602">
        <f t="shared" si="129"/>
        <v>37500</v>
      </c>
      <c r="DJ88" s="602">
        <f t="shared" si="129"/>
        <v>37500</v>
      </c>
      <c r="DK88" s="602">
        <f t="shared" si="129"/>
        <v>37500</v>
      </c>
      <c r="DL88" s="602">
        <f t="shared" si="129"/>
        <v>37500</v>
      </c>
      <c r="DM88" s="602">
        <f t="shared" si="129"/>
        <v>37500</v>
      </c>
      <c r="DN88" s="602">
        <f t="shared" si="129"/>
        <v>37500</v>
      </c>
      <c r="DO88" s="602">
        <f t="shared" si="129"/>
        <v>37500</v>
      </c>
      <c r="DP88" s="602">
        <f t="shared" si="129"/>
        <v>37500</v>
      </c>
      <c r="DQ88" s="602">
        <f t="shared" si="129"/>
        <v>37500</v>
      </c>
      <c r="DR88" s="602">
        <f t="shared" si="129"/>
        <v>37500</v>
      </c>
      <c r="DS88" s="602">
        <f t="shared" si="129"/>
        <v>37500</v>
      </c>
      <c r="DT88" s="602">
        <f t="shared" si="129"/>
        <v>37500</v>
      </c>
      <c r="DU88" s="602">
        <f t="shared" si="129"/>
        <v>37500</v>
      </c>
      <c r="DV88" s="602">
        <f t="shared" si="129"/>
        <v>37500</v>
      </c>
      <c r="DW88" s="602">
        <f t="shared" si="129"/>
        <v>37500</v>
      </c>
      <c r="DX88" s="602">
        <f t="shared" si="129"/>
        <v>37500</v>
      </c>
      <c r="DY88" s="602">
        <f t="shared" si="129"/>
        <v>37500</v>
      </c>
      <c r="DZ88" s="602">
        <f t="shared" si="129"/>
        <v>37500</v>
      </c>
      <c r="EA88" s="602">
        <f t="shared" si="129"/>
        <v>37500</v>
      </c>
      <c r="EB88" s="602">
        <f t="shared" si="129"/>
        <v>37500</v>
      </c>
      <c r="EC88" s="602">
        <f t="shared" si="129"/>
        <v>37500</v>
      </c>
      <c r="ED88" s="602">
        <f t="shared" si="129"/>
        <v>37500</v>
      </c>
      <c r="EE88" s="602">
        <f t="shared" si="129"/>
        <v>37500</v>
      </c>
      <c r="EF88" s="602">
        <f t="shared" si="129"/>
        <v>37500</v>
      </c>
      <c r="EG88" s="602">
        <f t="shared" si="129"/>
        <v>37500</v>
      </c>
      <c r="EH88" s="602">
        <f t="shared" ref="EH88:FM88" si="130">$F85/$F86*EH87/$F84</f>
        <v>37500</v>
      </c>
      <c r="EI88" s="602">
        <f t="shared" si="130"/>
        <v>37500</v>
      </c>
      <c r="EJ88" s="602">
        <f t="shared" si="130"/>
        <v>37500</v>
      </c>
      <c r="EK88" s="602">
        <f t="shared" si="130"/>
        <v>37500</v>
      </c>
      <c r="EL88" s="602">
        <f t="shared" si="130"/>
        <v>37500</v>
      </c>
      <c r="EM88" s="602">
        <f t="shared" si="130"/>
        <v>37500</v>
      </c>
      <c r="EN88" s="602">
        <f t="shared" si="130"/>
        <v>37500</v>
      </c>
      <c r="EO88" s="602">
        <f t="shared" si="130"/>
        <v>37500</v>
      </c>
      <c r="EP88" s="602">
        <f t="shared" si="130"/>
        <v>37500</v>
      </c>
      <c r="EQ88" s="602">
        <f t="shared" si="130"/>
        <v>37500</v>
      </c>
      <c r="ER88" s="602">
        <f t="shared" si="130"/>
        <v>37500</v>
      </c>
      <c r="ES88" s="602">
        <f t="shared" si="130"/>
        <v>37500</v>
      </c>
      <c r="ET88" s="602">
        <f t="shared" si="130"/>
        <v>37500</v>
      </c>
      <c r="EU88" s="602">
        <f t="shared" si="130"/>
        <v>37500</v>
      </c>
      <c r="EV88" s="602">
        <f t="shared" si="130"/>
        <v>37500</v>
      </c>
      <c r="EW88" s="602">
        <f t="shared" si="130"/>
        <v>37500</v>
      </c>
      <c r="EX88" s="602">
        <f t="shared" si="130"/>
        <v>37500</v>
      </c>
      <c r="EY88" s="602">
        <f t="shared" si="130"/>
        <v>37500</v>
      </c>
      <c r="EZ88" s="602">
        <f t="shared" si="130"/>
        <v>37500</v>
      </c>
      <c r="FA88" s="602">
        <f t="shared" si="130"/>
        <v>37500</v>
      </c>
      <c r="FB88" s="602">
        <f t="shared" si="130"/>
        <v>37500</v>
      </c>
      <c r="FC88" s="602">
        <f t="shared" si="130"/>
        <v>37500</v>
      </c>
      <c r="FD88" s="602">
        <f t="shared" si="130"/>
        <v>37500</v>
      </c>
      <c r="FE88" s="602">
        <f t="shared" si="130"/>
        <v>37500</v>
      </c>
      <c r="FF88" s="602">
        <f t="shared" si="130"/>
        <v>37500</v>
      </c>
      <c r="FG88" s="602">
        <f t="shared" si="130"/>
        <v>37500</v>
      </c>
      <c r="FH88" s="602">
        <f t="shared" si="130"/>
        <v>37500</v>
      </c>
      <c r="FI88" s="602">
        <f t="shared" si="130"/>
        <v>37500</v>
      </c>
      <c r="FJ88" s="602">
        <f t="shared" si="130"/>
        <v>37500</v>
      </c>
      <c r="FK88" s="602">
        <f t="shared" si="130"/>
        <v>37500</v>
      </c>
      <c r="FL88" s="602">
        <f t="shared" si="130"/>
        <v>37500</v>
      </c>
      <c r="FM88" s="602">
        <f t="shared" si="130"/>
        <v>37500</v>
      </c>
      <c r="FN88" s="602">
        <f t="shared" ref="FN88:GS88" si="131">$F85/$F86*FN87/$F84</f>
        <v>37500</v>
      </c>
      <c r="FO88" s="602">
        <f t="shared" si="131"/>
        <v>37500</v>
      </c>
      <c r="FP88" s="602">
        <f t="shared" si="131"/>
        <v>37500</v>
      </c>
      <c r="FQ88" s="602">
        <f t="shared" si="131"/>
        <v>37500</v>
      </c>
      <c r="FR88" s="602">
        <f t="shared" si="131"/>
        <v>37500</v>
      </c>
      <c r="FS88" s="602">
        <f t="shared" si="131"/>
        <v>37500</v>
      </c>
      <c r="FT88" s="602">
        <f t="shared" si="131"/>
        <v>37500</v>
      </c>
      <c r="FU88" s="602">
        <f t="shared" si="131"/>
        <v>37500</v>
      </c>
      <c r="FV88" s="602">
        <f t="shared" si="131"/>
        <v>37500</v>
      </c>
      <c r="FW88" s="602">
        <f t="shared" si="131"/>
        <v>37500</v>
      </c>
      <c r="FX88" s="602">
        <f t="shared" si="131"/>
        <v>37500</v>
      </c>
      <c r="FY88" s="602">
        <f t="shared" si="131"/>
        <v>37500</v>
      </c>
      <c r="FZ88" s="602">
        <f t="shared" si="131"/>
        <v>37500</v>
      </c>
      <c r="GA88" s="602">
        <f t="shared" si="131"/>
        <v>37500</v>
      </c>
      <c r="GB88" s="602">
        <f t="shared" si="131"/>
        <v>37500</v>
      </c>
      <c r="GC88" s="602">
        <f t="shared" si="131"/>
        <v>37500</v>
      </c>
      <c r="GD88" s="602">
        <f t="shared" si="131"/>
        <v>37500</v>
      </c>
      <c r="GE88" s="602">
        <f t="shared" si="131"/>
        <v>37500</v>
      </c>
      <c r="GF88" s="602">
        <f t="shared" si="131"/>
        <v>37500</v>
      </c>
      <c r="GG88" s="602">
        <f t="shared" si="131"/>
        <v>37500</v>
      </c>
      <c r="GH88" s="602">
        <f t="shared" si="131"/>
        <v>37500</v>
      </c>
      <c r="GI88" s="602">
        <f t="shared" si="131"/>
        <v>37500</v>
      </c>
      <c r="GJ88" s="602">
        <f t="shared" si="131"/>
        <v>37500</v>
      </c>
    </row>
    <row r="89" spans="1:192" ht="12.75" outlineLevel="2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</row>
    <row r="90" spans="1:192" s="594" customFormat="1" ht="12.75" outlineLevel="2" x14ac:dyDescent="0.35">
      <c r="E90" s="594" t="str">
        <f>InpC!$E$64</f>
        <v>PWA switch (1 = on, 0 = off)</v>
      </c>
      <c r="F90" s="594">
        <f>InpC!$F$64</f>
        <v>1</v>
      </c>
      <c r="G90" s="594" t="str">
        <f>InpC!$G$64</f>
        <v>flag</v>
      </c>
    </row>
    <row r="91" spans="1:192" s="594" customFormat="1" ht="12.75" outlineLevel="2" x14ac:dyDescent="0.35">
      <c r="E91" s="594" t="str">
        <f>Time!$E$90</f>
        <v>Operating period flag</v>
      </c>
      <c r="G91" s="594" t="str">
        <f>Time!$G$90</f>
        <v>flag</v>
      </c>
      <c r="H91" s="594">
        <f>Time!$H$90</f>
        <v>100</v>
      </c>
      <c r="J91" s="594">
        <f>Time!J$90</f>
        <v>0</v>
      </c>
      <c r="K91" s="594">
        <f>Time!K$90</f>
        <v>0</v>
      </c>
      <c r="L91" s="594">
        <f>Time!L$90</f>
        <v>0</v>
      </c>
      <c r="M91" s="594">
        <f>Time!M$90</f>
        <v>0</v>
      </c>
      <c r="N91" s="594">
        <f>Time!N$90</f>
        <v>0</v>
      </c>
      <c r="O91" s="594">
        <f>Time!O$90</f>
        <v>0</v>
      </c>
      <c r="P91" s="594">
        <f>Time!P$90</f>
        <v>0</v>
      </c>
      <c r="Q91" s="594">
        <f>Time!Q$90</f>
        <v>0</v>
      </c>
      <c r="R91" s="594">
        <f>Time!R$90</f>
        <v>0</v>
      </c>
      <c r="S91" s="594">
        <f>Time!S$90</f>
        <v>0</v>
      </c>
      <c r="T91" s="594">
        <f>Time!T$90</f>
        <v>0</v>
      </c>
      <c r="U91" s="594">
        <f>Time!U$90</f>
        <v>0</v>
      </c>
      <c r="V91" s="594">
        <f>Time!V$90</f>
        <v>0</v>
      </c>
      <c r="W91" s="594">
        <f>Time!W$90</f>
        <v>0</v>
      </c>
      <c r="X91" s="594">
        <f>Time!X$90</f>
        <v>0</v>
      </c>
      <c r="Y91" s="594">
        <f>Time!Y$90</f>
        <v>0</v>
      </c>
      <c r="Z91" s="594">
        <f>Time!Z$90</f>
        <v>0</v>
      </c>
      <c r="AA91" s="594">
        <f>Time!AA$90</f>
        <v>0</v>
      </c>
      <c r="AB91" s="594">
        <f>Time!AB$90</f>
        <v>0</v>
      </c>
      <c r="AC91" s="594">
        <f>Time!AC$90</f>
        <v>0</v>
      </c>
      <c r="AD91" s="594">
        <f>Time!AD$90</f>
        <v>0</v>
      </c>
      <c r="AE91" s="594">
        <f>Time!AE$90</f>
        <v>0</v>
      </c>
      <c r="AF91" s="594">
        <f>Time!AF$90</f>
        <v>0</v>
      </c>
      <c r="AG91" s="594">
        <f>Time!AG$90</f>
        <v>0</v>
      </c>
      <c r="AH91" s="594">
        <f>Time!AH$90</f>
        <v>0</v>
      </c>
      <c r="AI91" s="594">
        <f>Time!AI$90</f>
        <v>0</v>
      </c>
      <c r="AJ91" s="594">
        <f>Time!AJ$90</f>
        <v>0</v>
      </c>
      <c r="AK91" s="594">
        <f>Time!AK$90</f>
        <v>0</v>
      </c>
      <c r="AL91" s="594">
        <f>Time!AL$90</f>
        <v>0</v>
      </c>
      <c r="AM91" s="594">
        <f>Time!AM$90</f>
        <v>0</v>
      </c>
      <c r="AN91" s="594">
        <f>Time!AN$90</f>
        <v>0</v>
      </c>
      <c r="AO91" s="594">
        <f>Time!AO$90</f>
        <v>0</v>
      </c>
      <c r="AP91" s="594">
        <f>Time!AP$90</f>
        <v>0</v>
      </c>
      <c r="AQ91" s="594">
        <f>Time!AQ$90</f>
        <v>0</v>
      </c>
      <c r="AR91" s="594">
        <f>Time!AR$90</f>
        <v>0</v>
      </c>
      <c r="AS91" s="594">
        <f>Time!AS$90</f>
        <v>0</v>
      </c>
      <c r="AT91" s="594">
        <f>Time!AT$90</f>
        <v>0</v>
      </c>
      <c r="AU91" s="594">
        <f>Time!AU$90</f>
        <v>0</v>
      </c>
      <c r="AV91" s="594">
        <f>Time!AV$90</f>
        <v>0</v>
      </c>
      <c r="AW91" s="594">
        <f>Time!AW$90</f>
        <v>0</v>
      </c>
      <c r="AX91" s="594">
        <f>Time!AX$90</f>
        <v>0</v>
      </c>
      <c r="AY91" s="594">
        <f>Time!AY$90</f>
        <v>0</v>
      </c>
      <c r="AZ91" s="594">
        <f>Time!AZ$90</f>
        <v>0</v>
      </c>
      <c r="BA91" s="594">
        <f>Time!BA$90</f>
        <v>0</v>
      </c>
      <c r="BB91" s="594">
        <f>Time!BB$90</f>
        <v>0</v>
      </c>
      <c r="BC91" s="594">
        <f>Time!BC$90</f>
        <v>0</v>
      </c>
      <c r="BD91" s="594">
        <f>Time!BD$90</f>
        <v>0</v>
      </c>
      <c r="BE91" s="594">
        <f>Time!BE$90</f>
        <v>0</v>
      </c>
      <c r="BF91" s="594">
        <f>Time!BF$90</f>
        <v>1</v>
      </c>
      <c r="BG91" s="594">
        <f>Time!BG$90</f>
        <v>1</v>
      </c>
      <c r="BH91" s="594">
        <f>Time!BH$90</f>
        <v>1</v>
      </c>
      <c r="BI91" s="594">
        <f>Time!BI$90</f>
        <v>1</v>
      </c>
      <c r="BJ91" s="594">
        <f>Time!BJ$90</f>
        <v>1</v>
      </c>
      <c r="BK91" s="594">
        <f>Time!BK$90</f>
        <v>1</v>
      </c>
      <c r="BL91" s="594">
        <f>Time!BL$90</f>
        <v>1</v>
      </c>
      <c r="BM91" s="594">
        <f>Time!BM$90</f>
        <v>1</v>
      </c>
      <c r="BN91" s="594">
        <f>Time!BN$90</f>
        <v>1</v>
      </c>
      <c r="BO91" s="594">
        <f>Time!BO$90</f>
        <v>1</v>
      </c>
      <c r="BP91" s="594">
        <f>Time!BP$90</f>
        <v>1</v>
      </c>
      <c r="BQ91" s="594">
        <f>Time!BQ$90</f>
        <v>1</v>
      </c>
      <c r="BR91" s="594">
        <f>Time!BR$90</f>
        <v>1</v>
      </c>
      <c r="BS91" s="594">
        <f>Time!BS$90</f>
        <v>1</v>
      </c>
      <c r="BT91" s="594">
        <f>Time!BT$90</f>
        <v>1</v>
      </c>
      <c r="BU91" s="594">
        <f>Time!BU$90</f>
        <v>1</v>
      </c>
      <c r="BV91" s="594">
        <f>Time!BV$90</f>
        <v>1</v>
      </c>
      <c r="BW91" s="594">
        <f>Time!BW$90</f>
        <v>1</v>
      </c>
      <c r="BX91" s="594">
        <f>Time!BX$90</f>
        <v>1</v>
      </c>
      <c r="BY91" s="594">
        <f>Time!BY$90</f>
        <v>1</v>
      </c>
      <c r="BZ91" s="594">
        <f>Time!BZ$90</f>
        <v>1</v>
      </c>
      <c r="CA91" s="594">
        <f>Time!CA$90</f>
        <v>1</v>
      </c>
      <c r="CB91" s="594">
        <f>Time!CB$90</f>
        <v>1</v>
      </c>
      <c r="CC91" s="594">
        <f>Time!CC$90</f>
        <v>1</v>
      </c>
      <c r="CD91" s="594">
        <f>Time!CD$90</f>
        <v>1</v>
      </c>
      <c r="CE91" s="594">
        <f>Time!CE$90</f>
        <v>1</v>
      </c>
      <c r="CF91" s="594">
        <f>Time!CF$90</f>
        <v>1</v>
      </c>
      <c r="CG91" s="594">
        <f>Time!CG$90</f>
        <v>1</v>
      </c>
      <c r="CH91" s="594">
        <f>Time!CH$90</f>
        <v>1</v>
      </c>
      <c r="CI91" s="594">
        <f>Time!CI$90</f>
        <v>1</v>
      </c>
      <c r="CJ91" s="594">
        <f>Time!CJ$90</f>
        <v>1</v>
      </c>
      <c r="CK91" s="594">
        <f>Time!CK$90</f>
        <v>1</v>
      </c>
      <c r="CL91" s="594">
        <f>Time!CL$90</f>
        <v>1</v>
      </c>
      <c r="CM91" s="594">
        <f>Time!CM$90</f>
        <v>1</v>
      </c>
      <c r="CN91" s="594">
        <f>Time!CN$90</f>
        <v>1</v>
      </c>
      <c r="CO91" s="594">
        <f>Time!CO$90</f>
        <v>1</v>
      </c>
      <c r="CP91" s="594">
        <f>Time!CP$90</f>
        <v>1</v>
      </c>
      <c r="CQ91" s="594">
        <f>Time!CQ$90</f>
        <v>1</v>
      </c>
      <c r="CR91" s="594">
        <f>Time!CR$90</f>
        <v>1</v>
      </c>
      <c r="CS91" s="594">
        <f>Time!CS$90</f>
        <v>1</v>
      </c>
      <c r="CT91" s="594">
        <f>Time!CT$90</f>
        <v>1</v>
      </c>
      <c r="CU91" s="594">
        <f>Time!CU$90</f>
        <v>1</v>
      </c>
      <c r="CV91" s="594">
        <f>Time!CV$90</f>
        <v>1</v>
      </c>
      <c r="CW91" s="594">
        <f>Time!CW$90</f>
        <v>1</v>
      </c>
      <c r="CX91" s="594">
        <f>Time!CX$90</f>
        <v>1</v>
      </c>
      <c r="CY91" s="594">
        <f>Time!CY$90</f>
        <v>1</v>
      </c>
      <c r="CZ91" s="594">
        <f>Time!CZ$90</f>
        <v>1</v>
      </c>
      <c r="DA91" s="594">
        <f>Time!DA$90</f>
        <v>1</v>
      </c>
      <c r="DB91" s="594">
        <f>Time!DB$90</f>
        <v>1</v>
      </c>
      <c r="DC91" s="594">
        <f>Time!DC$90</f>
        <v>1</v>
      </c>
      <c r="DD91" s="594">
        <f>Time!DD$90</f>
        <v>1</v>
      </c>
      <c r="DE91" s="594">
        <f>Time!DE$90</f>
        <v>1</v>
      </c>
      <c r="DF91" s="594">
        <f>Time!DF$90</f>
        <v>1</v>
      </c>
      <c r="DG91" s="594">
        <f>Time!DG$90</f>
        <v>1</v>
      </c>
      <c r="DH91" s="594">
        <f>Time!DH$90</f>
        <v>1</v>
      </c>
      <c r="DI91" s="594">
        <f>Time!DI$90</f>
        <v>1</v>
      </c>
      <c r="DJ91" s="594">
        <f>Time!DJ$90</f>
        <v>1</v>
      </c>
      <c r="DK91" s="594">
        <f>Time!DK$90</f>
        <v>1</v>
      </c>
      <c r="DL91" s="594">
        <f>Time!DL$90</f>
        <v>1</v>
      </c>
      <c r="DM91" s="594">
        <f>Time!DM$90</f>
        <v>1</v>
      </c>
      <c r="DN91" s="594">
        <f>Time!DN$90</f>
        <v>1</v>
      </c>
      <c r="DO91" s="594">
        <f>Time!DO$90</f>
        <v>1</v>
      </c>
      <c r="DP91" s="594">
        <f>Time!DP$90</f>
        <v>1</v>
      </c>
      <c r="DQ91" s="594">
        <f>Time!DQ$90</f>
        <v>1</v>
      </c>
      <c r="DR91" s="594">
        <f>Time!DR$90</f>
        <v>1</v>
      </c>
      <c r="DS91" s="594">
        <f>Time!DS$90</f>
        <v>1</v>
      </c>
      <c r="DT91" s="594">
        <f>Time!DT$90</f>
        <v>1</v>
      </c>
      <c r="DU91" s="594">
        <f>Time!DU$90</f>
        <v>1</v>
      </c>
      <c r="DV91" s="594">
        <f>Time!DV$90</f>
        <v>1</v>
      </c>
      <c r="DW91" s="594">
        <f>Time!DW$90</f>
        <v>1</v>
      </c>
      <c r="DX91" s="594">
        <f>Time!DX$90</f>
        <v>1</v>
      </c>
      <c r="DY91" s="594">
        <f>Time!DY$90</f>
        <v>1</v>
      </c>
      <c r="DZ91" s="594">
        <f>Time!DZ$90</f>
        <v>1</v>
      </c>
      <c r="EA91" s="594">
        <f>Time!EA$90</f>
        <v>1</v>
      </c>
      <c r="EB91" s="594">
        <f>Time!EB$90</f>
        <v>1</v>
      </c>
      <c r="EC91" s="594">
        <f>Time!EC$90</f>
        <v>1</v>
      </c>
      <c r="ED91" s="594">
        <f>Time!ED$90</f>
        <v>1</v>
      </c>
      <c r="EE91" s="594">
        <f>Time!EE$90</f>
        <v>1</v>
      </c>
      <c r="EF91" s="594">
        <f>Time!EF$90</f>
        <v>1</v>
      </c>
      <c r="EG91" s="594">
        <f>Time!EG$90</f>
        <v>1</v>
      </c>
      <c r="EH91" s="594">
        <f>Time!EH$90</f>
        <v>1</v>
      </c>
      <c r="EI91" s="594">
        <f>Time!EI$90</f>
        <v>1</v>
      </c>
      <c r="EJ91" s="594">
        <f>Time!EJ$90</f>
        <v>1</v>
      </c>
      <c r="EK91" s="594">
        <f>Time!EK$90</f>
        <v>1</v>
      </c>
      <c r="EL91" s="594">
        <f>Time!EL$90</f>
        <v>1</v>
      </c>
      <c r="EM91" s="594">
        <f>Time!EM$90</f>
        <v>1</v>
      </c>
      <c r="EN91" s="594">
        <f>Time!EN$90</f>
        <v>1</v>
      </c>
      <c r="EO91" s="594">
        <f>Time!EO$90</f>
        <v>1</v>
      </c>
      <c r="EP91" s="594">
        <f>Time!EP$90</f>
        <v>1</v>
      </c>
      <c r="EQ91" s="594">
        <f>Time!EQ$90</f>
        <v>1</v>
      </c>
      <c r="ER91" s="594">
        <f>Time!ER$90</f>
        <v>1</v>
      </c>
      <c r="ES91" s="594">
        <f>Time!ES$90</f>
        <v>1</v>
      </c>
      <c r="ET91" s="594">
        <f>Time!ET$90</f>
        <v>1</v>
      </c>
      <c r="EU91" s="594">
        <f>Time!EU$90</f>
        <v>1</v>
      </c>
      <c r="EV91" s="594">
        <f>Time!EV$90</f>
        <v>1</v>
      </c>
      <c r="EW91" s="594">
        <f>Time!EW$90</f>
        <v>1</v>
      </c>
      <c r="EX91" s="594">
        <f>Time!EX$90</f>
        <v>1</v>
      </c>
      <c r="EY91" s="594">
        <f>Time!EY$90</f>
        <v>1</v>
      </c>
      <c r="EZ91" s="594">
        <f>Time!EZ$90</f>
        <v>1</v>
      </c>
      <c r="FA91" s="594">
        <f>Time!FA$90</f>
        <v>1</v>
      </c>
      <c r="FB91" s="594">
        <f>Time!FB$90</f>
        <v>0</v>
      </c>
      <c r="FC91" s="594">
        <f>Time!FC$90</f>
        <v>0</v>
      </c>
      <c r="FD91" s="594">
        <f>Time!FD$90</f>
        <v>0</v>
      </c>
      <c r="FE91" s="594">
        <f>Time!FE$90</f>
        <v>0</v>
      </c>
      <c r="FF91" s="594">
        <f>Time!FF$90</f>
        <v>0</v>
      </c>
      <c r="FG91" s="594">
        <f>Time!FG$90</f>
        <v>0</v>
      </c>
      <c r="FH91" s="594">
        <f>Time!FH$90</f>
        <v>0</v>
      </c>
      <c r="FI91" s="594">
        <f>Time!FI$90</f>
        <v>0</v>
      </c>
      <c r="FJ91" s="594">
        <f>Time!FJ$90</f>
        <v>0</v>
      </c>
      <c r="FK91" s="594">
        <f>Time!FK$90</f>
        <v>0</v>
      </c>
      <c r="FL91" s="594">
        <f>Time!FL$90</f>
        <v>0</v>
      </c>
      <c r="FM91" s="594">
        <f>Time!FM$90</f>
        <v>0</v>
      </c>
      <c r="FN91" s="594">
        <f>Time!FN$90</f>
        <v>0</v>
      </c>
      <c r="FO91" s="594">
        <f>Time!FO$90</f>
        <v>0</v>
      </c>
      <c r="FP91" s="594">
        <f>Time!FP$90</f>
        <v>0</v>
      </c>
      <c r="FQ91" s="594">
        <f>Time!FQ$90</f>
        <v>0</v>
      </c>
      <c r="FR91" s="594">
        <f>Time!FR$90</f>
        <v>0</v>
      </c>
      <c r="FS91" s="594">
        <f>Time!FS$90</f>
        <v>0</v>
      </c>
      <c r="FT91" s="594">
        <f>Time!FT$90</f>
        <v>0</v>
      </c>
      <c r="FU91" s="594">
        <f>Time!FU$90</f>
        <v>0</v>
      </c>
      <c r="FV91" s="594">
        <f>Time!FV$90</f>
        <v>0</v>
      </c>
      <c r="FW91" s="594">
        <f>Time!FW$90</f>
        <v>0</v>
      </c>
      <c r="FX91" s="594">
        <f>Time!FX$90</f>
        <v>0</v>
      </c>
      <c r="FY91" s="594">
        <f>Time!FY$90</f>
        <v>0</v>
      </c>
      <c r="FZ91" s="594">
        <f>Time!FZ$90</f>
        <v>0</v>
      </c>
      <c r="GA91" s="594">
        <f>Time!GA$90</f>
        <v>0</v>
      </c>
      <c r="GB91" s="594">
        <f>Time!GB$90</f>
        <v>0</v>
      </c>
      <c r="GC91" s="594">
        <f>Time!GC$90</f>
        <v>0</v>
      </c>
      <c r="GD91" s="594">
        <f>Time!GD$90</f>
        <v>0</v>
      </c>
      <c r="GE91" s="594">
        <f>Time!GE$90</f>
        <v>0</v>
      </c>
      <c r="GF91" s="594">
        <f>Time!GF$90</f>
        <v>0</v>
      </c>
      <c r="GG91" s="594">
        <f>Time!GG$90</f>
        <v>0</v>
      </c>
      <c r="GH91" s="594">
        <f>Time!GH$90</f>
        <v>0</v>
      </c>
      <c r="GI91" s="594">
        <f>Time!GI$90</f>
        <v>0</v>
      </c>
      <c r="GJ91" s="594">
        <f>Time!GJ$90</f>
        <v>0</v>
      </c>
    </row>
    <row r="92" spans="1:192" s="594" customFormat="1" ht="12.75" outlineLevel="2" x14ac:dyDescent="0.35">
      <c r="E92" s="594" t="str">
        <f>Time!$E$140</f>
        <v>PWA term flag</v>
      </c>
      <c r="G92" s="594" t="str">
        <f>Time!$G$140</f>
        <v>flag</v>
      </c>
      <c r="H92" s="594">
        <f>Time!$H$140</f>
        <v>60</v>
      </c>
      <c r="J92" s="594">
        <f>Time!J$140</f>
        <v>0</v>
      </c>
      <c r="K92" s="594">
        <f>Time!K$140</f>
        <v>0</v>
      </c>
      <c r="L92" s="594">
        <f>Time!L$140</f>
        <v>0</v>
      </c>
      <c r="M92" s="594">
        <f>Time!M$140</f>
        <v>0</v>
      </c>
      <c r="N92" s="594">
        <f>Time!N$140</f>
        <v>0</v>
      </c>
      <c r="O92" s="594">
        <f>Time!O$140</f>
        <v>0</v>
      </c>
      <c r="P92" s="594">
        <f>Time!P$140</f>
        <v>0</v>
      </c>
      <c r="Q92" s="594">
        <f>Time!Q$140</f>
        <v>0</v>
      </c>
      <c r="R92" s="594">
        <f>Time!R$140</f>
        <v>0</v>
      </c>
      <c r="S92" s="594">
        <f>Time!S$140</f>
        <v>0</v>
      </c>
      <c r="T92" s="594">
        <f>Time!T$140</f>
        <v>0</v>
      </c>
      <c r="U92" s="594">
        <f>Time!U$140</f>
        <v>0</v>
      </c>
      <c r="V92" s="594">
        <f>Time!V$140</f>
        <v>0</v>
      </c>
      <c r="W92" s="594">
        <f>Time!W$140</f>
        <v>0</v>
      </c>
      <c r="X92" s="594">
        <f>Time!X$140</f>
        <v>0</v>
      </c>
      <c r="Y92" s="594">
        <f>Time!Y$140</f>
        <v>0</v>
      </c>
      <c r="Z92" s="594">
        <f>Time!Z$140</f>
        <v>0</v>
      </c>
      <c r="AA92" s="594">
        <f>Time!AA$140</f>
        <v>0</v>
      </c>
      <c r="AB92" s="594">
        <f>Time!AB$140</f>
        <v>0</v>
      </c>
      <c r="AC92" s="594">
        <f>Time!AC$140</f>
        <v>0</v>
      </c>
      <c r="AD92" s="594">
        <f>Time!AD$140</f>
        <v>0</v>
      </c>
      <c r="AE92" s="594">
        <f>Time!AE$140</f>
        <v>0</v>
      </c>
      <c r="AF92" s="594">
        <f>Time!AF$140</f>
        <v>0</v>
      </c>
      <c r="AG92" s="594">
        <f>Time!AG$140</f>
        <v>0</v>
      </c>
      <c r="AH92" s="594">
        <f>Time!AH$140</f>
        <v>0</v>
      </c>
      <c r="AI92" s="594">
        <f>Time!AI$140</f>
        <v>0</v>
      </c>
      <c r="AJ92" s="594">
        <f>Time!AJ$140</f>
        <v>0</v>
      </c>
      <c r="AK92" s="594">
        <f>Time!AK$140</f>
        <v>0</v>
      </c>
      <c r="AL92" s="594">
        <f>Time!AL$140</f>
        <v>0</v>
      </c>
      <c r="AM92" s="594">
        <f>Time!AM$140</f>
        <v>0</v>
      </c>
      <c r="AN92" s="594">
        <f>Time!AN$140</f>
        <v>0</v>
      </c>
      <c r="AO92" s="594">
        <f>Time!AO$140</f>
        <v>0</v>
      </c>
      <c r="AP92" s="594">
        <f>Time!AP$140</f>
        <v>0</v>
      </c>
      <c r="AQ92" s="594">
        <f>Time!AQ$140</f>
        <v>0</v>
      </c>
      <c r="AR92" s="594">
        <f>Time!AR$140</f>
        <v>0</v>
      </c>
      <c r="AS92" s="594">
        <f>Time!AS$140</f>
        <v>0</v>
      </c>
      <c r="AT92" s="594">
        <f>Time!AT$140</f>
        <v>0</v>
      </c>
      <c r="AU92" s="594">
        <f>Time!AU$140</f>
        <v>0</v>
      </c>
      <c r="AV92" s="594">
        <f>Time!AV$140</f>
        <v>0</v>
      </c>
      <c r="AW92" s="594">
        <f>Time!AW$140</f>
        <v>0</v>
      </c>
      <c r="AX92" s="594">
        <f>Time!AX$140</f>
        <v>0</v>
      </c>
      <c r="AY92" s="594">
        <f>Time!AY$140</f>
        <v>0</v>
      </c>
      <c r="AZ92" s="594">
        <f>Time!AZ$140</f>
        <v>0</v>
      </c>
      <c r="BA92" s="594">
        <f>Time!BA$140</f>
        <v>0</v>
      </c>
      <c r="BB92" s="594">
        <f>Time!BB$140</f>
        <v>0</v>
      </c>
      <c r="BC92" s="594">
        <f>Time!BC$140</f>
        <v>0</v>
      </c>
      <c r="BD92" s="594">
        <f>Time!BD$140</f>
        <v>0</v>
      </c>
      <c r="BE92" s="594">
        <f>Time!BE$140</f>
        <v>0</v>
      </c>
      <c r="BF92" s="594">
        <f>Time!BF$140</f>
        <v>1</v>
      </c>
      <c r="BG92" s="594">
        <f>Time!BG$140</f>
        <v>1</v>
      </c>
      <c r="BH92" s="594">
        <f>Time!BH$140</f>
        <v>1</v>
      </c>
      <c r="BI92" s="594">
        <f>Time!BI$140</f>
        <v>1</v>
      </c>
      <c r="BJ92" s="594">
        <f>Time!BJ$140</f>
        <v>1</v>
      </c>
      <c r="BK92" s="594">
        <f>Time!BK$140</f>
        <v>1</v>
      </c>
      <c r="BL92" s="594">
        <f>Time!BL$140</f>
        <v>1</v>
      </c>
      <c r="BM92" s="594">
        <f>Time!BM$140</f>
        <v>1</v>
      </c>
      <c r="BN92" s="594">
        <f>Time!BN$140</f>
        <v>1</v>
      </c>
      <c r="BO92" s="594">
        <f>Time!BO$140</f>
        <v>1</v>
      </c>
      <c r="BP92" s="594">
        <f>Time!BP$140</f>
        <v>1</v>
      </c>
      <c r="BQ92" s="594">
        <f>Time!BQ$140</f>
        <v>1</v>
      </c>
      <c r="BR92" s="594">
        <f>Time!BR$140</f>
        <v>1</v>
      </c>
      <c r="BS92" s="594">
        <f>Time!BS$140</f>
        <v>1</v>
      </c>
      <c r="BT92" s="594">
        <f>Time!BT$140</f>
        <v>1</v>
      </c>
      <c r="BU92" s="594">
        <f>Time!BU$140</f>
        <v>1</v>
      </c>
      <c r="BV92" s="594">
        <f>Time!BV$140</f>
        <v>1</v>
      </c>
      <c r="BW92" s="594">
        <f>Time!BW$140</f>
        <v>1</v>
      </c>
      <c r="BX92" s="594">
        <f>Time!BX$140</f>
        <v>1</v>
      </c>
      <c r="BY92" s="594">
        <f>Time!BY$140</f>
        <v>1</v>
      </c>
      <c r="BZ92" s="594">
        <f>Time!BZ$140</f>
        <v>1</v>
      </c>
      <c r="CA92" s="594">
        <f>Time!CA$140</f>
        <v>1</v>
      </c>
      <c r="CB92" s="594">
        <f>Time!CB$140</f>
        <v>1</v>
      </c>
      <c r="CC92" s="594">
        <f>Time!CC$140</f>
        <v>1</v>
      </c>
      <c r="CD92" s="594">
        <f>Time!CD$140</f>
        <v>1</v>
      </c>
      <c r="CE92" s="594">
        <f>Time!CE$140</f>
        <v>1</v>
      </c>
      <c r="CF92" s="594">
        <f>Time!CF$140</f>
        <v>1</v>
      </c>
      <c r="CG92" s="594">
        <f>Time!CG$140</f>
        <v>1</v>
      </c>
      <c r="CH92" s="594">
        <f>Time!CH$140</f>
        <v>1</v>
      </c>
      <c r="CI92" s="594">
        <f>Time!CI$140</f>
        <v>1</v>
      </c>
      <c r="CJ92" s="594">
        <f>Time!CJ$140</f>
        <v>1</v>
      </c>
      <c r="CK92" s="594">
        <f>Time!CK$140</f>
        <v>1</v>
      </c>
      <c r="CL92" s="594">
        <f>Time!CL$140</f>
        <v>1</v>
      </c>
      <c r="CM92" s="594">
        <f>Time!CM$140</f>
        <v>1</v>
      </c>
      <c r="CN92" s="594">
        <f>Time!CN$140</f>
        <v>1</v>
      </c>
      <c r="CO92" s="594">
        <f>Time!CO$140</f>
        <v>1</v>
      </c>
      <c r="CP92" s="594">
        <f>Time!CP$140</f>
        <v>1</v>
      </c>
      <c r="CQ92" s="594">
        <f>Time!CQ$140</f>
        <v>1</v>
      </c>
      <c r="CR92" s="594">
        <f>Time!CR$140</f>
        <v>1</v>
      </c>
      <c r="CS92" s="594">
        <f>Time!CS$140</f>
        <v>1</v>
      </c>
      <c r="CT92" s="594">
        <f>Time!CT$140</f>
        <v>1</v>
      </c>
      <c r="CU92" s="594">
        <f>Time!CU$140</f>
        <v>1</v>
      </c>
      <c r="CV92" s="594">
        <f>Time!CV$140</f>
        <v>1</v>
      </c>
      <c r="CW92" s="594">
        <f>Time!CW$140</f>
        <v>1</v>
      </c>
      <c r="CX92" s="594">
        <f>Time!CX$140</f>
        <v>1</v>
      </c>
      <c r="CY92" s="594">
        <f>Time!CY$140</f>
        <v>1</v>
      </c>
      <c r="CZ92" s="594">
        <f>Time!CZ$140</f>
        <v>1</v>
      </c>
      <c r="DA92" s="594">
        <f>Time!DA$140</f>
        <v>1</v>
      </c>
      <c r="DB92" s="594">
        <f>Time!DB$140</f>
        <v>1</v>
      </c>
      <c r="DC92" s="594">
        <f>Time!DC$140</f>
        <v>1</v>
      </c>
      <c r="DD92" s="594">
        <f>Time!DD$140</f>
        <v>1</v>
      </c>
      <c r="DE92" s="594">
        <f>Time!DE$140</f>
        <v>1</v>
      </c>
      <c r="DF92" s="594">
        <f>Time!DF$140</f>
        <v>1</v>
      </c>
      <c r="DG92" s="594">
        <f>Time!DG$140</f>
        <v>1</v>
      </c>
      <c r="DH92" s="594">
        <f>Time!DH$140</f>
        <v>1</v>
      </c>
      <c r="DI92" s="594">
        <f>Time!DI$140</f>
        <v>1</v>
      </c>
      <c r="DJ92" s="594">
        <f>Time!DJ$140</f>
        <v>1</v>
      </c>
      <c r="DK92" s="594">
        <f>Time!DK$140</f>
        <v>1</v>
      </c>
      <c r="DL92" s="594">
        <f>Time!DL$140</f>
        <v>1</v>
      </c>
      <c r="DM92" s="594">
        <f>Time!DM$140</f>
        <v>1</v>
      </c>
      <c r="DN92" s="594">
        <f>Time!DN$140</f>
        <v>0</v>
      </c>
      <c r="DO92" s="594">
        <f>Time!DO$140</f>
        <v>0</v>
      </c>
      <c r="DP92" s="594">
        <f>Time!DP$140</f>
        <v>0</v>
      </c>
      <c r="DQ92" s="594">
        <f>Time!DQ$140</f>
        <v>0</v>
      </c>
      <c r="DR92" s="594">
        <f>Time!DR$140</f>
        <v>0</v>
      </c>
      <c r="DS92" s="594">
        <f>Time!DS$140</f>
        <v>0</v>
      </c>
      <c r="DT92" s="594">
        <f>Time!DT$140</f>
        <v>0</v>
      </c>
      <c r="DU92" s="594">
        <f>Time!DU$140</f>
        <v>0</v>
      </c>
      <c r="DV92" s="594">
        <f>Time!DV$140</f>
        <v>0</v>
      </c>
      <c r="DW92" s="594">
        <f>Time!DW$140</f>
        <v>0</v>
      </c>
      <c r="DX92" s="594">
        <f>Time!DX$140</f>
        <v>0</v>
      </c>
      <c r="DY92" s="594">
        <f>Time!DY$140</f>
        <v>0</v>
      </c>
      <c r="DZ92" s="594">
        <f>Time!DZ$140</f>
        <v>0</v>
      </c>
      <c r="EA92" s="594">
        <f>Time!EA$140</f>
        <v>0</v>
      </c>
      <c r="EB92" s="594">
        <f>Time!EB$140</f>
        <v>0</v>
      </c>
      <c r="EC92" s="594">
        <f>Time!EC$140</f>
        <v>0</v>
      </c>
      <c r="ED92" s="594">
        <f>Time!ED$140</f>
        <v>0</v>
      </c>
      <c r="EE92" s="594">
        <f>Time!EE$140</f>
        <v>0</v>
      </c>
      <c r="EF92" s="594">
        <f>Time!EF$140</f>
        <v>0</v>
      </c>
      <c r="EG92" s="594">
        <f>Time!EG$140</f>
        <v>0</v>
      </c>
      <c r="EH92" s="594">
        <f>Time!EH$140</f>
        <v>0</v>
      </c>
      <c r="EI92" s="594">
        <f>Time!EI$140</f>
        <v>0</v>
      </c>
      <c r="EJ92" s="594">
        <f>Time!EJ$140</f>
        <v>0</v>
      </c>
      <c r="EK92" s="594">
        <f>Time!EK$140</f>
        <v>0</v>
      </c>
      <c r="EL92" s="594">
        <f>Time!EL$140</f>
        <v>0</v>
      </c>
      <c r="EM92" s="594">
        <f>Time!EM$140</f>
        <v>0</v>
      </c>
      <c r="EN92" s="594">
        <f>Time!EN$140</f>
        <v>0</v>
      </c>
      <c r="EO92" s="594">
        <f>Time!EO$140</f>
        <v>0</v>
      </c>
      <c r="EP92" s="594">
        <f>Time!EP$140</f>
        <v>0</v>
      </c>
      <c r="EQ92" s="594">
        <f>Time!EQ$140</f>
        <v>0</v>
      </c>
      <c r="ER92" s="594">
        <f>Time!ER$140</f>
        <v>0</v>
      </c>
      <c r="ES92" s="594">
        <f>Time!ES$140</f>
        <v>0</v>
      </c>
      <c r="ET92" s="594">
        <f>Time!ET$140</f>
        <v>0</v>
      </c>
      <c r="EU92" s="594">
        <f>Time!EU$140</f>
        <v>0</v>
      </c>
      <c r="EV92" s="594">
        <f>Time!EV$140</f>
        <v>0</v>
      </c>
      <c r="EW92" s="594">
        <f>Time!EW$140</f>
        <v>0</v>
      </c>
      <c r="EX92" s="594">
        <f>Time!EX$140</f>
        <v>0</v>
      </c>
      <c r="EY92" s="594">
        <f>Time!EY$140</f>
        <v>0</v>
      </c>
      <c r="EZ92" s="594">
        <f>Time!EZ$140</f>
        <v>0</v>
      </c>
      <c r="FA92" s="594">
        <f>Time!FA$140</f>
        <v>0</v>
      </c>
      <c r="FB92" s="594">
        <f>Time!FB$140</f>
        <v>0</v>
      </c>
      <c r="FC92" s="594">
        <f>Time!FC$140</f>
        <v>0</v>
      </c>
      <c r="FD92" s="594">
        <f>Time!FD$140</f>
        <v>0</v>
      </c>
      <c r="FE92" s="594">
        <f>Time!FE$140</f>
        <v>0</v>
      </c>
      <c r="FF92" s="594">
        <f>Time!FF$140</f>
        <v>0</v>
      </c>
      <c r="FG92" s="594">
        <f>Time!FG$140</f>
        <v>0</v>
      </c>
      <c r="FH92" s="594">
        <f>Time!FH$140</f>
        <v>0</v>
      </c>
      <c r="FI92" s="594">
        <f>Time!FI$140</f>
        <v>0</v>
      </c>
      <c r="FJ92" s="594">
        <f>Time!FJ$140</f>
        <v>0</v>
      </c>
      <c r="FK92" s="594">
        <f>Time!FK$140</f>
        <v>0</v>
      </c>
      <c r="FL92" s="594">
        <f>Time!FL$140</f>
        <v>0</v>
      </c>
      <c r="FM92" s="594">
        <f>Time!FM$140</f>
        <v>0</v>
      </c>
      <c r="FN92" s="594">
        <f>Time!FN$140</f>
        <v>0</v>
      </c>
      <c r="FO92" s="594">
        <f>Time!FO$140</f>
        <v>0</v>
      </c>
      <c r="FP92" s="594">
        <f>Time!FP$140</f>
        <v>0</v>
      </c>
      <c r="FQ92" s="594">
        <f>Time!FQ$140</f>
        <v>0</v>
      </c>
      <c r="FR92" s="594">
        <f>Time!FR$140</f>
        <v>0</v>
      </c>
      <c r="FS92" s="594">
        <f>Time!FS$140</f>
        <v>0</v>
      </c>
      <c r="FT92" s="594">
        <f>Time!FT$140</f>
        <v>0</v>
      </c>
      <c r="FU92" s="594">
        <f>Time!FU$140</f>
        <v>0</v>
      </c>
      <c r="FV92" s="594">
        <f>Time!FV$140</f>
        <v>0</v>
      </c>
      <c r="FW92" s="594">
        <f>Time!FW$140</f>
        <v>0</v>
      </c>
      <c r="FX92" s="594">
        <f>Time!FX$140</f>
        <v>0</v>
      </c>
      <c r="FY92" s="594">
        <f>Time!FY$140</f>
        <v>0</v>
      </c>
      <c r="FZ92" s="594">
        <f>Time!FZ$140</f>
        <v>0</v>
      </c>
      <c r="GA92" s="594">
        <f>Time!GA$140</f>
        <v>0</v>
      </c>
      <c r="GB92" s="594">
        <f>Time!GB$140</f>
        <v>0</v>
      </c>
      <c r="GC92" s="594">
        <f>Time!GC$140</f>
        <v>0</v>
      </c>
      <c r="GD92" s="594">
        <f>Time!GD$140</f>
        <v>0</v>
      </c>
      <c r="GE92" s="594">
        <f>Time!GE$140</f>
        <v>0</v>
      </c>
      <c r="GF92" s="594">
        <f>Time!GF$140</f>
        <v>0</v>
      </c>
      <c r="GG92" s="594">
        <f>Time!GG$140</f>
        <v>0</v>
      </c>
      <c r="GH92" s="594">
        <f>Time!GH$140</f>
        <v>0</v>
      </c>
      <c r="GI92" s="594">
        <f>Time!GI$140</f>
        <v>0</v>
      </c>
      <c r="GJ92" s="594">
        <f>Time!GJ$140</f>
        <v>0</v>
      </c>
    </row>
    <row r="93" spans="1:192" s="523" customFormat="1" ht="12.75" outlineLevel="2" x14ac:dyDescent="0.35">
      <c r="E93" s="523" t="str">
        <f>$E$35</f>
        <v>Net generation</v>
      </c>
      <c r="G93" s="523" t="str">
        <f>$G$35</f>
        <v>MWh</v>
      </c>
      <c r="H93" s="523">
        <f>$H$35</f>
        <v>5846201.2950000009</v>
      </c>
      <c r="J93" s="523">
        <f t="shared" ref="J93:AO93" si="132">J$35</f>
        <v>0</v>
      </c>
      <c r="K93" s="523">
        <f t="shared" si="132"/>
        <v>0</v>
      </c>
      <c r="L93" s="523">
        <f t="shared" si="132"/>
        <v>0</v>
      </c>
      <c r="M93" s="523">
        <f t="shared" si="132"/>
        <v>0</v>
      </c>
      <c r="N93" s="523">
        <f t="shared" si="132"/>
        <v>0</v>
      </c>
      <c r="O93" s="523">
        <f t="shared" si="132"/>
        <v>0</v>
      </c>
      <c r="P93" s="523">
        <f t="shared" si="132"/>
        <v>0</v>
      </c>
      <c r="Q93" s="523">
        <f t="shared" si="132"/>
        <v>0</v>
      </c>
      <c r="R93" s="523">
        <f t="shared" si="132"/>
        <v>0</v>
      </c>
      <c r="S93" s="523">
        <f t="shared" si="132"/>
        <v>0</v>
      </c>
      <c r="T93" s="523">
        <f t="shared" si="132"/>
        <v>0</v>
      </c>
      <c r="U93" s="523">
        <f t="shared" si="132"/>
        <v>0</v>
      </c>
      <c r="V93" s="523">
        <f t="shared" si="132"/>
        <v>0</v>
      </c>
      <c r="W93" s="523">
        <f t="shared" si="132"/>
        <v>0</v>
      </c>
      <c r="X93" s="523">
        <f t="shared" si="132"/>
        <v>0</v>
      </c>
      <c r="Y93" s="523">
        <f t="shared" si="132"/>
        <v>0</v>
      </c>
      <c r="Z93" s="523">
        <f t="shared" si="132"/>
        <v>0</v>
      </c>
      <c r="AA93" s="523">
        <f t="shared" si="132"/>
        <v>0</v>
      </c>
      <c r="AB93" s="523">
        <f t="shared" si="132"/>
        <v>0</v>
      </c>
      <c r="AC93" s="523">
        <f t="shared" si="132"/>
        <v>0</v>
      </c>
      <c r="AD93" s="523">
        <f t="shared" si="132"/>
        <v>0</v>
      </c>
      <c r="AE93" s="523">
        <f t="shared" si="132"/>
        <v>786.31500000000005</v>
      </c>
      <c r="AF93" s="523">
        <f t="shared" si="132"/>
        <v>1521.9</v>
      </c>
      <c r="AG93" s="523">
        <f t="shared" si="132"/>
        <v>2358.9450000000002</v>
      </c>
      <c r="AH93" s="523">
        <f t="shared" si="132"/>
        <v>3145.26</v>
      </c>
      <c r="AI93" s="523">
        <f t="shared" si="132"/>
        <v>3677.9250000000002</v>
      </c>
      <c r="AJ93" s="523">
        <f t="shared" si="132"/>
        <v>4717.8900000000003</v>
      </c>
      <c r="AK93" s="523">
        <f t="shared" si="132"/>
        <v>5326.6500000000015</v>
      </c>
      <c r="AL93" s="523">
        <f t="shared" si="132"/>
        <v>6290.52</v>
      </c>
      <c r="AM93" s="523">
        <f t="shared" si="132"/>
        <v>6848.5500000000011</v>
      </c>
      <c r="AN93" s="523">
        <f t="shared" si="132"/>
        <v>7863.1500000000005</v>
      </c>
      <c r="AO93" s="523">
        <f t="shared" si="132"/>
        <v>8649.4650000000001</v>
      </c>
      <c r="AP93" s="523">
        <f t="shared" ref="AP93:BU93" si="133">AP$35</f>
        <v>9131.4000000000015</v>
      </c>
      <c r="AQ93" s="523">
        <f t="shared" si="133"/>
        <v>10222.094999999999</v>
      </c>
      <c r="AR93" s="523">
        <f t="shared" si="133"/>
        <v>10653.300000000003</v>
      </c>
      <c r="AS93" s="523">
        <f t="shared" si="133"/>
        <v>11794.725</v>
      </c>
      <c r="AT93" s="523">
        <f t="shared" si="133"/>
        <v>12581.04</v>
      </c>
      <c r="AU93" s="523">
        <f t="shared" si="133"/>
        <v>12073.740000000002</v>
      </c>
      <c r="AV93" s="523">
        <f t="shared" si="133"/>
        <v>14153.670000000002</v>
      </c>
      <c r="AW93" s="523">
        <f t="shared" si="133"/>
        <v>14458.050000000001</v>
      </c>
      <c r="AX93" s="523">
        <f t="shared" si="133"/>
        <v>15726.300000000001</v>
      </c>
      <c r="AY93" s="523">
        <f t="shared" si="133"/>
        <v>15979.950000000003</v>
      </c>
      <c r="AZ93" s="523">
        <f t="shared" si="133"/>
        <v>17298.93</v>
      </c>
      <c r="BA93" s="523">
        <f t="shared" si="133"/>
        <v>18085.245000000003</v>
      </c>
      <c r="BB93" s="523">
        <f t="shared" si="133"/>
        <v>18262.800000000003</v>
      </c>
      <c r="BC93" s="523">
        <f t="shared" si="133"/>
        <v>18871.560000000001</v>
      </c>
      <c r="BD93" s="523">
        <f t="shared" si="133"/>
        <v>18262.800000000003</v>
      </c>
      <c r="BE93" s="523">
        <f t="shared" si="133"/>
        <v>18871.560000000001</v>
      </c>
      <c r="BF93" s="523">
        <f t="shared" si="133"/>
        <v>54788.4</v>
      </c>
      <c r="BG93" s="523">
        <f t="shared" si="133"/>
        <v>55397.16</v>
      </c>
      <c r="BH93" s="523">
        <f t="shared" si="133"/>
        <v>56005.920000000006</v>
      </c>
      <c r="BI93" s="523">
        <f t="shared" si="133"/>
        <v>56005.920000000006</v>
      </c>
      <c r="BJ93" s="523">
        <f t="shared" si="133"/>
        <v>54788.4</v>
      </c>
      <c r="BK93" s="523">
        <f t="shared" si="133"/>
        <v>55397.16</v>
      </c>
      <c r="BL93" s="523">
        <f t="shared" si="133"/>
        <v>56005.920000000006</v>
      </c>
      <c r="BM93" s="523">
        <f t="shared" si="133"/>
        <v>56005.920000000006</v>
      </c>
      <c r="BN93" s="523">
        <f t="shared" si="133"/>
        <v>55397.16</v>
      </c>
      <c r="BO93" s="523">
        <f t="shared" si="133"/>
        <v>55397.16</v>
      </c>
      <c r="BP93" s="523">
        <f t="shared" si="133"/>
        <v>56005.920000000006</v>
      </c>
      <c r="BQ93" s="523">
        <f t="shared" si="133"/>
        <v>56005.920000000006</v>
      </c>
      <c r="BR93" s="523">
        <f t="shared" si="133"/>
        <v>54788.4</v>
      </c>
      <c r="BS93" s="523">
        <f t="shared" si="133"/>
        <v>55397.16</v>
      </c>
      <c r="BT93" s="523">
        <f t="shared" si="133"/>
        <v>56005.920000000006</v>
      </c>
      <c r="BU93" s="523">
        <f t="shared" si="133"/>
        <v>56005.920000000006</v>
      </c>
      <c r="BV93" s="523">
        <f t="shared" ref="BV93:DA93" si="134">BV$35</f>
        <v>54788.4</v>
      </c>
      <c r="BW93" s="523">
        <f t="shared" si="134"/>
        <v>55397.16</v>
      </c>
      <c r="BX93" s="523">
        <f t="shared" si="134"/>
        <v>56005.920000000006</v>
      </c>
      <c r="BY93" s="523">
        <f t="shared" si="134"/>
        <v>56005.920000000006</v>
      </c>
      <c r="BZ93" s="523">
        <f t="shared" si="134"/>
        <v>54788.4</v>
      </c>
      <c r="CA93" s="523">
        <f t="shared" si="134"/>
        <v>55397.16</v>
      </c>
      <c r="CB93" s="523">
        <f t="shared" si="134"/>
        <v>56005.920000000006</v>
      </c>
      <c r="CC93" s="523">
        <f t="shared" si="134"/>
        <v>56005.920000000006</v>
      </c>
      <c r="CD93" s="523">
        <f t="shared" si="134"/>
        <v>55397.16</v>
      </c>
      <c r="CE93" s="523">
        <f t="shared" si="134"/>
        <v>55397.16</v>
      </c>
      <c r="CF93" s="523">
        <f t="shared" si="134"/>
        <v>56005.920000000006</v>
      </c>
      <c r="CG93" s="523">
        <f t="shared" si="134"/>
        <v>56005.920000000006</v>
      </c>
      <c r="CH93" s="523">
        <f t="shared" si="134"/>
        <v>54788.4</v>
      </c>
      <c r="CI93" s="523">
        <f t="shared" si="134"/>
        <v>55397.16</v>
      </c>
      <c r="CJ93" s="523">
        <f t="shared" si="134"/>
        <v>56005.920000000006</v>
      </c>
      <c r="CK93" s="523">
        <f t="shared" si="134"/>
        <v>56005.920000000006</v>
      </c>
      <c r="CL93" s="523">
        <f t="shared" si="134"/>
        <v>54788.4</v>
      </c>
      <c r="CM93" s="523">
        <f t="shared" si="134"/>
        <v>55397.16</v>
      </c>
      <c r="CN93" s="523">
        <f t="shared" si="134"/>
        <v>56005.920000000006</v>
      </c>
      <c r="CO93" s="523">
        <f t="shared" si="134"/>
        <v>56005.920000000006</v>
      </c>
      <c r="CP93" s="523">
        <f t="shared" si="134"/>
        <v>54788.4</v>
      </c>
      <c r="CQ93" s="523">
        <f t="shared" si="134"/>
        <v>55397.16</v>
      </c>
      <c r="CR93" s="523">
        <f t="shared" si="134"/>
        <v>56005.920000000006</v>
      </c>
      <c r="CS93" s="523">
        <f t="shared" si="134"/>
        <v>56005.920000000006</v>
      </c>
      <c r="CT93" s="523">
        <f t="shared" si="134"/>
        <v>55397.16</v>
      </c>
      <c r="CU93" s="523">
        <f t="shared" si="134"/>
        <v>55397.16</v>
      </c>
      <c r="CV93" s="523">
        <f t="shared" si="134"/>
        <v>56005.920000000006</v>
      </c>
      <c r="CW93" s="523">
        <f t="shared" si="134"/>
        <v>56005.920000000006</v>
      </c>
      <c r="CX93" s="523">
        <f t="shared" si="134"/>
        <v>54788.4</v>
      </c>
      <c r="CY93" s="523">
        <f t="shared" si="134"/>
        <v>55397.16</v>
      </c>
      <c r="CZ93" s="523">
        <f t="shared" si="134"/>
        <v>56005.920000000006</v>
      </c>
      <c r="DA93" s="523">
        <f t="shared" si="134"/>
        <v>56005.920000000006</v>
      </c>
      <c r="DB93" s="523">
        <f t="shared" ref="DB93:EG93" si="135">DB$35</f>
        <v>54788.4</v>
      </c>
      <c r="DC93" s="523">
        <f t="shared" si="135"/>
        <v>55397.16</v>
      </c>
      <c r="DD93" s="523">
        <f t="shared" si="135"/>
        <v>56005.920000000006</v>
      </c>
      <c r="DE93" s="523">
        <f t="shared" si="135"/>
        <v>56005.920000000006</v>
      </c>
      <c r="DF93" s="523">
        <f t="shared" si="135"/>
        <v>54788.4</v>
      </c>
      <c r="DG93" s="523">
        <f t="shared" si="135"/>
        <v>55397.16</v>
      </c>
      <c r="DH93" s="523">
        <f t="shared" si="135"/>
        <v>56005.920000000006</v>
      </c>
      <c r="DI93" s="523">
        <f t="shared" si="135"/>
        <v>56005.920000000006</v>
      </c>
      <c r="DJ93" s="523">
        <f t="shared" si="135"/>
        <v>55397.16</v>
      </c>
      <c r="DK93" s="523">
        <f t="shared" si="135"/>
        <v>55397.16</v>
      </c>
      <c r="DL93" s="523">
        <f t="shared" si="135"/>
        <v>56005.920000000006</v>
      </c>
      <c r="DM93" s="523">
        <f t="shared" si="135"/>
        <v>56005.920000000006</v>
      </c>
      <c r="DN93" s="523">
        <f t="shared" si="135"/>
        <v>54788.4</v>
      </c>
      <c r="DO93" s="523">
        <f t="shared" si="135"/>
        <v>55397.16</v>
      </c>
      <c r="DP93" s="523">
        <f t="shared" si="135"/>
        <v>56005.920000000006</v>
      </c>
      <c r="DQ93" s="523">
        <f t="shared" si="135"/>
        <v>56005.920000000006</v>
      </c>
      <c r="DR93" s="523">
        <f t="shared" si="135"/>
        <v>54788.4</v>
      </c>
      <c r="DS93" s="523">
        <f t="shared" si="135"/>
        <v>55397.16</v>
      </c>
      <c r="DT93" s="523">
        <f t="shared" si="135"/>
        <v>56005.920000000006</v>
      </c>
      <c r="DU93" s="523">
        <f t="shared" si="135"/>
        <v>56005.920000000006</v>
      </c>
      <c r="DV93" s="523">
        <f t="shared" si="135"/>
        <v>54788.4</v>
      </c>
      <c r="DW93" s="523">
        <f t="shared" si="135"/>
        <v>55397.16</v>
      </c>
      <c r="DX93" s="523">
        <f t="shared" si="135"/>
        <v>56005.920000000006</v>
      </c>
      <c r="DY93" s="523">
        <f t="shared" si="135"/>
        <v>56005.920000000006</v>
      </c>
      <c r="DZ93" s="523">
        <f t="shared" si="135"/>
        <v>55397.16</v>
      </c>
      <c r="EA93" s="523">
        <f t="shared" si="135"/>
        <v>55397.16</v>
      </c>
      <c r="EB93" s="523">
        <f t="shared" si="135"/>
        <v>56005.920000000006</v>
      </c>
      <c r="EC93" s="523">
        <f t="shared" si="135"/>
        <v>56005.920000000006</v>
      </c>
      <c r="ED93" s="523">
        <f t="shared" si="135"/>
        <v>54788.4</v>
      </c>
      <c r="EE93" s="523">
        <f t="shared" si="135"/>
        <v>55397.16</v>
      </c>
      <c r="EF93" s="523">
        <f t="shared" si="135"/>
        <v>56005.920000000006</v>
      </c>
      <c r="EG93" s="523">
        <f t="shared" si="135"/>
        <v>56005.920000000006</v>
      </c>
      <c r="EH93" s="523">
        <f t="shared" ref="EH93:FM93" si="136">EH$35</f>
        <v>54788.4</v>
      </c>
      <c r="EI93" s="523">
        <f t="shared" si="136"/>
        <v>55397.16</v>
      </c>
      <c r="EJ93" s="523">
        <f t="shared" si="136"/>
        <v>56005.920000000006</v>
      </c>
      <c r="EK93" s="523">
        <f t="shared" si="136"/>
        <v>56005.920000000006</v>
      </c>
      <c r="EL93" s="523">
        <f t="shared" si="136"/>
        <v>54788.4</v>
      </c>
      <c r="EM93" s="523">
        <f t="shared" si="136"/>
        <v>55397.16</v>
      </c>
      <c r="EN93" s="523">
        <f t="shared" si="136"/>
        <v>56005.920000000006</v>
      </c>
      <c r="EO93" s="523">
        <f t="shared" si="136"/>
        <v>56005.920000000006</v>
      </c>
      <c r="EP93" s="523">
        <f t="shared" si="136"/>
        <v>55397.16</v>
      </c>
      <c r="EQ93" s="523">
        <f t="shared" si="136"/>
        <v>55397.16</v>
      </c>
      <c r="ER93" s="523">
        <f t="shared" si="136"/>
        <v>56005.920000000006</v>
      </c>
      <c r="ES93" s="523">
        <f t="shared" si="136"/>
        <v>56005.920000000006</v>
      </c>
      <c r="ET93" s="523">
        <f t="shared" si="136"/>
        <v>54788.4</v>
      </c>
      <c r="EU93" s="523">
        <f t="shared" si="136"/>
        <v>55397.16</v>
      </c>
      <c r="EV93" s="523">
        <f t="shared" si="136"/>
        <v>56005.920000000006</v>
      </c>
      <c r="EW93" s="523">
        <f t="shared" si="136"/>
        <v>56005.920000000006</v>
      </c>
      <c r="EX93" s="523">
        <f t="shared" si="136"/>
        <v>54788.4</v>
      </c>
      <c r="EY93" s="523">
        <f t="shared" si="136"/>
        <v>55397.16</v>
      </c>
      <c r="EZ93" s="523">
        <f t="shared" si="136"/>
        <v>56005.920000000006</v>
      </c>
      <c r="FA93" s="523">
        <f t="shared" si="136"/>
        <v>56005.920000000006</v>
      </c>
      <c r="FB93" s="523">
        <f t="shared" si="136"/>
        <v>0</v>
      </c>
      <c r="FC93" s="523">
        <f t="shared" si="136"/>
        <v>0</v>
      </c>
      <c r="FD93" s="523">
        <f t="shared" si="136"/>
        <v>0</v>
      </c>
      <c r="FE93" s="523">
        <f t="shared" si="136"/>
        <v>0</v>
      </c>
      <c r="FF93" s="523">
        <f t="shared" si="136"/>
        <v>0</v>
      </c>
      <c r="FG93" s="523">
        <f t="shared" si="136"/>
        <v>0</v>
      </c>
      <c r="FH93" s="523">
        <f t="shared" si="136"/>
        <v>0</v>
      </c>
      <c r="FI93" s="523">
        <f t="shared" si="136"/>
        <v>0</v>
      </c>
      <c r="FJ93" s="523">
        <f t="shared" si="136"/>
        <v>0</v>
      </c>
      <c r="FK93" s="523">
        <f t="shared" si="136"/>
        <v>0</v>
      </c>
      <c r="FL93" s="523">
        <f t="shared" si="136"/>
        <v>0</v>
      </c>
      <c r="FM93" s="523">
        <f t="shared" si="136"/>
        <v>0</v>
      </c>
      <c r="FN93" s="523">
        <f t="shared" ref="FN93:GJ93" si="137">FN$35</f>
        <v>0</v>
      </c>
      <c r="FO93" s="523">
        <f t="shared" si="137"/>
        <v>0</v>
      </c>
      <c r="FP93" s="523">
        <f t="shared" si="137"/>
        <v>0</v>
      </c>
      <c r="FQ93" s="523">
        <f t="shared" si="137"/>
        <v>0</v>
      </c>
      <c r="FR93" s="523">
        <f t="shared" si="137"/>
        <v>0</v>
      </c>
      <c r="FS93" s="523">
        <f t="shared" si="137"/>
        <v>0</v>
      </c>
      <c r="FT93" s="523">
        <f t="shared" si="137"/>
        <v>0</v>
      </c>
      <c r="FU93" s="523">
        <f t="shared" si="137"/>
        <v>0</v>
      </c>
      <c r="FV93" s="523">
        <f t="shared" si="137"/>
        <v>0</v>
      </c>
      <c r="FW93" s="523">
        <f t="shared" si="137"/>
        <v>0</v>
      </c>
      <c r="FX93" s="523">
        <f t="shared" si="137"/>
        <v>0</v>
      </c>
      <c r="FY93" s="523">
        <f t="shared" si="137"/>
        <v>0</v>
      </c>
      <c r="FZ93" s="523">
        <f t="shared" si="137"/>
        <v>0</v>
      </c>
      <c r="GA93" s="523">
        <f t="shared" si="137"/>
        <v>0</v>
      </c>
      <c r="GB93" s="523">
        <f t="shared" si="137"/>
        <v>0</v>
      </c>
      <c r="GC93" s="523">
        <f t="shared" si="137"/>
        <v>0</v>
      </c>
      <c r="GD93" s="523">
        <f t="shared" si="137"/>
        <v>0</v>
      </c>
      <c r="GE93" s="523">
        <f t="shared" si="137"/>
        <v>0</v>
      </c>
      <c r="GF93" s="523">
        <f t="shared" si="137"/>
        <v>0</v>
      </c>
      <c r="GG93" s="523">
        <f t="shared" si="137"/>
        <v>0</v>
      </c>
      <c r="GH93" s="523">
        <f t="shared" si="137"/>
        <v>0</v>
      </c>
      <c r="GI93" s="523">
        <f t="shared" si="137"/>
        <v>0</v>
      </c>
      <c r="GJ93" s="523">
        <f t="shared" si="137"/>
        <v>0</v>
      </c>
    </row>
    <row r="94" spans="1:192" s="523" customFormat="1" ht="12.75" outlineLevel="2" x14ac:dyDescent="0.35">
      <c r="E94" s="523" t="str">
        <f>$E$88</f>
        <v>PWA agreed generation per period</v>
      </c>
      <c r="G94" s="523" t="str">
        <f>$G$88</f>
        <v>MWh</v>
      </c>
      <c r="H94" s="523">
        <f>$H$88</f>
        <v>5662500</v>
      </c>
      <c r="J94" s="523">
        <f t="shared" ref="J94:AO94" si="138">J$88</f>
        <v>12500</v>
      </c>
      <c r="K94" s="523">
        <f t="shared" si="138"/>
        <v>12500</v>
      </c>
      <c r="L94" s="523">
        <f t="shared" si="138"/>
        <v>12500</v>
      </c>
      <c r="M94" s="523">
        <f t="shared" si="138"/>
        <v>12500</v>
      </c>
      <c r="N94" s="523">
        <f t="shared" si="138"/>
        <v>12500</v>
      </c>
      <c r="O94" s="523">
        <f t="shared" si="138"/>
        <v>12500</v>
      </c>
      <c r="P94" s="523">
        <f t="shared" si="138"/>
        <v>12500</v>
      </c>
      <c r="Q94" s="523">
        <f t="shared" si="138"/>
        <v>12500</v>
      </c>
      <c r="R94" s="523">
        <f t="shared" si="138"/>
        <v>12500</v>
      </c>
      <c r="S94" s="523">
        <f t="shared" si="138"/>
        <v>12500</v>
      </c>
      <c r="T94" s="523">
        <f t="shared" si="138"/>
        <v>12500</v>
      </c>
      <c r="U94" s="523">
        <f t="shared" si="138"/>
        <v>12500</v>
      </c>
      <c r="V94" s="523">
        <f t="shared" si="138"/>
        <v>12500</v>
      </c>
      <c r="W94" s="523">
        <f t="shared" si="138"/>
        <v>12500</v>
      </c>
      <c r="X94" s="523">
        <f t="shared" si="138"/>
        <v>12500</v>
      </c>
      <c r="Y94" s="523">
        <f t="shared" si="138"/>
        <v>12500</v>
      </c>
      <c r="Z94" s="523">
        <f t="shared" si="138"/>
        <v>12500</v>
      </c>
      <c r="AA94" s="523">
        <f t="shared" si="138"/>
        <v>12500</v>
      </c>
      <c r="AB94" s="523">
        <f t="shared" si="138"/>
        <v>12500</v>
      </c>
      <c r="AC94" s="523">
        <f t="shared" si="138"/>
        <v>12500</v>
      </c>
      <c r="AD94" s="523">
        <f t="shared" si="138"/>
        <v>12500</v>
      </c>
      <c r="AE94" s="523">
        <f t="shared" si="138"/>
        <v>12500</v>
      </c>
      <c r="AF94" s="523">
        <f t="shared" si="138"/>
        <v>12500</v>
      </c>
      <c r="AG94" s="523">
        <f t="shared" si="138"/>
        <v>12500</v>
      </c>
      <c r="AH94" s="523">
        <f t="shared" si="138"/>
        <v>12500</v>
      </c>
      <c r="AI94" s="523">
        <f t="shared" si="138"/>
        <v>12500</v>
      </c>
      <c r="AJ94" s="523">
        <f t="shared" si="138"/>
        <v>12500</v>
      </c>
      <c r="AK94" s="523">
        <f t="shared" si="138"/>
        <v>12500</v>
      </c>
      <c r="AL94" s="523">
        <f t="shared" si="138"/>
        <v>12500</v>
      </c>
      <c r="AM94" s="523">
        <f t="shared" si="138"/>
        <v>12500</v>
      </c>
      <c r="AN94" s="523">
        <f t="shared" si="138"/>
        <v>12500</v>
      </c>
      <c r="AO94" s="523">
        <f t="shared" si="138"/>
        <v>12500</v>
      </c>
      <c r="AP94" s="523">
        <f t="shared" ref="AP94:BU94" si="139">AP$88</f>
        <v>12500</v>
      </c>
      <c r="AQ94" s="523">
        <f t="shared" si="139"/>
        <v>12500</v>
      </c>
      <c r="AR94" s="523">
        <f t="shared" si="139"/>
        <v>12500</v>
      </c>
      <c r="AS94" s="523">
        <f t="shared" si="139"/>
        <v>12500</v>
      </c>
      <c r="AT94" s="523">
        <f t="shared" si="139"/>
        <v>12500</v>
      </c>
      <c r="AU94" s="523">
        <f t="shared" si="139"/>
        <v>12500</v>
      </c>
      <c r="AV94" s="523">
        <f t="shared" si="139"/>
        <v>12500</v>
      </c>
      <c r="AW94" s="523">
        <f t="shared" si="139"/>
        <v>12500</v>
      </c>
      <c r="AX94" s="523">
        <f t="shared" si="139"/>
        <v>12500</v>
      </c>
      <c r="AY94" s="523">
        <f t="shared" si="139"/>
        <v>12500</v>
      </c>
      <c r="AZ94" s="523">
        <f t="shared" si="139"/>
        <v>12500</v>
      </c>
      <c r="BA94" s="523">
        <f t="shared" si="139"/>
        <v>12500</v>
      </c>
      <c r="BB94" s="523">
        <f t="shared" si="139"/>
        <v>12500</v>
      </c>
      <c r="BC94" s="523">
        <f t="shared" si="139"/>
        <v>12500</v>
      </c>
      <c r="BD94" s="523">
        <f t="shared" si="139"/>
        <v>12500</v>
      </c>
      <c r="BE94" s="523">
        <f t="shared" si="139"/>
        <v>12500</v>
      </c>
      <c r="BF94" s="523">
        <f t="shared" si="139"/>
        <v>37500</v>
      </c>
      <c r="BG94" s="523">
        <f t="shared" si="139"/>
        <v>37500</v>
      </c>
      <c r="BH94" s="523">
        <f t="shared" si="139"/>
        <v>37500</v>
      </c>
      <c r="BI94" s="523">
        <f t="shared" si="139"/>
        <v>37500</v>
      </c>
      <c r="BJ94" s="523">
        <f t="shared" si="139"/>
        <v>37500</v>
      </c>
      <c r="BK94" s="523">
        <f t="shared" si="139"/>
        <v>37500</v>
      </c>
      <c r="BL94" s="523">
        <f t="shared" si="139"/>
        <v>37500</v>
      </c>
      <c r="BM94" s="523">
        <f t="shared" si="139"/>
        <v>37500</v>
      </c>
      <c r="BN94" s="523">
        <f t="shared" si="139"/>
        <v>37500</v>
      </c>
      <c r="BO94" s="523">
        <f t="shared" si="139"/>
        <v>37500</v>
      </c>
      <c r="BP94" s="523">
        <f t="shared" si="139"/>
        <v>37500</v>
      </c>
      <c r="BQ94" s="523">
        <f t="shared" si="139"/>
        <v>37500</v>
      </c>
      <c r="BR94" s="523">
        <f t="shared" si="139"/>
        <v>37500</v>
      </c>
      <c r="BS94" s="523">
        <f t="shared" si="139"/>
        <v>37500</v>
      </c>
      <c r="BT94" s="523">
        <f t="shared" si="139"/>
        <v>37500</v>
      </c>
      <c r="BU94" s="523">
        <f t="shared" si="139"/>
        <v>37500</v>
      </c>
      <c r="BV94" s="523">
        <f t="shared" ref="BV94:DA94" si="140">BV$88</f>
        <v>37500</v>
      </c>
      <c r="BW94" s="523">
        <f t="shared" si="140"/>
        <v>37500</v>
      </c>
      <c r="BX94" s="523">
        <f t="shared" si="140"/>
        <v>37500</v>
      </c>
      <c r="BY94" s="523">
        <f t="shared" si="140"/>
        <v>37500</v>
      </c>
      <c r="BZ94" s="523">
        <f t="shared" si="140"/>
        <v>37500</v>
      </c>
      <c r="CA94" s="523">
        <f t="shared" si="140"/>
        <v>37500</v>
      </c>
      <c r="CB94" s="523">
        <f t="shared" si="140"/>
        <v>37500</v>
      </c>
      <c r="CC94" s="523">
        <f t="shared" si="140"/>
        <v>37500</v>
      </c>
      <c r="CD94" s="523">
        <f t="shared" si="140"/>
        <v>37500</v>
      </c>
      <c r="CE94" s="523">
        <f t="shared" si="140"/>
        <v>37500</v>
      </c>
      <c r="CF94" s="523">
        <f t="shared" si="140"/>
        <v>37500</v>
      </c>
      <c r="CG94" s="523">
        <f t="shared" si="140"/>
        <v>37500</v>
      </c>
      <c r="CH94" s="523">
        <f t="shared" si="140"/>
        <v>37500</v>
      </c>
      <c r="CI94" s="523">
        <f t="shared" si="140"/>
        <v>37500</v>
      </c>
      <c r="CJ94" s="523">
        <f t="shared" si="140"/>
        <v>37500</v>
      </c>
      <c r="CK94" s="523">
        <f t="shared" si="140"/>
        <v>37500</v>
      </c>
      <c r="CL94" s="523">
        <f t="shared" si="140"/>
        <v>37500</v>
      </c>
      <c r="CM94" s="523">
        <f t="shared" si="140"/>
        <v>37500</v>
      </c>
      <c r="CN94" s="523">
        <f t="shared" si="140"/>
        <v>37500</v>
      </c>
      <c r="CO94" s="523">
        <f t="shared" si="140"/>
        <v>37500</v>
      </c>
      <c r="CP94" s="523">
        <f t="shared" si="140"/>
        <v>37500</v>
      </c>
      <c r="CQ94" s="523">
        <f t="shared" si="140"/>
        <v>37500</v>
      </c>
      <c r="CR94" s="523">
        <f t="shared" si="140"/>
        <v>37500</v>
      </c>
      <c r="CS94" s="523">
        <f t="shared" si="140"/>
        <v>37500</v>
      </c>
      <c r="CT94" s="523">
        <f t="shared" si="140"/>
        <v>37500</v>
      </c>
      <c r="CU94" s="523">
        <f t="shared" si="140"/>
        <v>37500</v>
      </c>
      <c r="CV94" s="523">
        <f t="shared" si="140"/>
        <v>37500</v>
      </c>
      <c r="CW94" s="523">
        <f t="shared" si="140"/>
        <v>37500</v>
      </c>
      <c r="CX94" s="523">
        <f t="shared" si="140"/>
        <v>37500</v>
      </c>
      <c r="CY94" s="523">
        <f t="shared" si="140"/>
        <v>37500</v>
      </c>
      <c r="CZ94" s="523">
        <f t="shared" si="140"/>
        <v>37500</v>
      </c>
      <c r="DA94" s="523">
        <f t="shared" si="140"/>
        <v>37500</v>
      </c>
      <c r="DB94" s="523">
        <f t="shared" ref="DB94:EG94" si="141">DB$88</f>
        <v>37500</v>
      </c>
      <c r="DC94" s="523">
        <f t="shared" si="141"/>
        <v>37500</v>
      </c>
      <c r="DD94" s="523">
        <f t="shared" si="141"/>
        <v>37500</v>
      </c>
      <c r="DE94" s="523">
        <f t="shared" si="141"/>
        <v>37500</v>
      </c>
      <c r="DF94" s="523">
        <f t="shared" si="141"/>
        <v>37500</v>
      </c>
      <c r="DG94" s="523">
        <f t="shared" si="141"/>
        <v>37500</v>
      </c>
      <c r="DH94" s="523">
        <f t="shared" si="141"/>
        <v>37500</v>
      </c>
      <c r="DI94" s="523">
        <f t="shared" si="141"/>
        <v>37500</v>
      </c>
      <c r="DJ94" s="523">
        <f t="shared" si="141"/>
        <v>37500</v>
      </c>
      <c r="DK94" s="523">
        <f t="shared" si="141"/>
        <v>37500</v>
      </c>
      <c r="DL94" s="523">
        <f t="shared" si="141"/>
        <v>37500</v>
      </c>
      <c r="DM94" s="523">
        <f t="shared" si="141"/>
        <v>37500</v>
      </c>
      <c r="DN94" s="523">
        <f t="shared" si="141"/>
        <v>37500</v>
      </c>
      <c r="DO94" s="523">
        <f t="shared" si="141"/>
        <v>37500</v>
      </c>
      <c r="DP94" s="523">
        <f t="shared" si="141"/>
        <v>37500</v>
      </c>
      <c r="DQ94" s="523">
        <f t="shared" si="141"/>
        <v>37500</v>
      </c>
      <c r="DR94" s="523">
        <f t="shared" si="141"/>
        <v>37500</v>
      </c>
      <c r="DS94" s="523">
        <f t="shared" si="141"/>
        <v>37500</v>
      </c>
      <c r="DT94" s="523">
        <f t="shared" si="141"/>
        <v>37500</v>
      </c>
      <c r="DU94" s="523">
        <f t="shared" si="141"/>
        <v>37500</v>
      </c>
      <c r="DV94" s="523">
        <f t="shared" si="141"/>
        <v>37500</v>
      </c>
      <c r="DW94" s="523">
        <f t="shared" si="141"/>
        <v>37500</v>
      </c>
      <c r="DX94" s="523">
        <f t="shared" si="141"/>
        <v>37500</v>
      </c>
      <c r="DY94" s="523">
        <f t="shared" si="141"/>
        <v>37500</v>
      </c>
      <c r="DZ94" s="523">
        <f t="shared" si="141"/>
        <v>37500</v>
      </c>
      <c r="EA94" s="523">
        <f t="shared" si="141"/>
        <v>37500</v>
      </c>
      <c r="EB94" s="523">
        <f t="shared" si="141"/>
        <v>37500</v>
      </c>
      <c r="EC94" s="523">
        <f t="shared" si="141"/>
        <v>37500</v>
      </c>
      <c r="ED94" s="523">
        <f t="shared" si="141"/>
        <v>37500</v>
      </c>
      <c r="EE94" s="523">
        <f t="shared" si="141"/>
        <v>37500</v>
      </c>
      <c r="EF94" s="523">
        <f t="shared" si="141"/>
        <v>37500</v>
      </c>
      <c r="EG94" s="523">
        <f t="shared" si="141"/>
        <v>37500</v>
      </c>
      <c r="EH94" s="523">
        <f t="shared" ref="EH94:FM94" si="142">EH$88</f>
        <v>37500</v>
      </c>
      <c r="EI94" s="523">
        <f t="shared" si="142"/>
        <v>37500</v>
      </c>
      <c r="EJ94" s="523">
        <f t="shared" si="142"/>
        <v>37500</v>
      </c>
      <c r="EK94" s="523">
        <f t="shared" si="142"/>
        <v>37500</v>
      </c>
      <c r="EL94" s="523">
        <f t="shared" si="142"/>
        <v>37500</v>
      </c>
      <c r="EM94" s="523">
        <f t="shared" si="142"/>
        <v>37500</v>
      </c>
      <c r="EN94" s="523">
        <f t="shared" si="142"/>
        <v>37500</v>
      </c>
      <c r="EO94" s="523">
        <f t="shared" si="142"/>
        <v>37500</v>
      </c>
      <c r="EP94" s="523">
        <f t="shared" si="142"/>
        <v>37500</v>
      </c>
      <c r="EQ94" s="523">
        <f t="shared" si="142"/>
        <v>37500</v>
      </c>
      <c r="ER94" s="523">
        <f t="shared" si="142"/>
        <v>37500</v>
      </c>
      <c r="ES94" s="523">
        <f t="shared" si="142"/>
        <v>37500</v>
      </c>
      <c r="ET94" s="523">
        <f t="shared" si="142"/>
        <v>37500</v>
      </c>
      <c r="EU94" s="523">
        <f t="shared" si="142"/>
        <v>37500</v>
      </c>
      <c r="EV94" s="523">
        <f t="shared" si="142"/>
        <v>37500</v>
      </c>
      <c r="EW94" s="523">
        <f t="shared" si="142"/>
        <v>37500</v>
      </c>
      <c r="EX94" s="523">
        <f t="shared" si="142"/>
        <v>37500</v>
      </c>
      <c r="EY94" s="523">
        <f t="shared" si="142"/>
        <v>37500</v>
      </c>
      <c r="EZ94" s="523">
        <f t="shared" si="142"/>
        <v>37500</v>
      </c>
      <c r="FA94" s="523">
        <f t="shared" si="142"/>
        <v>37500</v>
      </c>
      <c r="FB94" s="523">
        <f t="shared" si="142"/>
        <v>37500</v>
      </c>
      <c r="FC94" s="523">
        <f t="shared" si="142"/>
        <v>37500</v>
      </c>
      <c r="FD94" s="523">
        <f t="shared" si="142"/>
        <v>37500</v>
      </c>
      <c r="FE94" s="523">
        <f t="shared" si="142"/>
        <v>37500</v>
      </c>
      <c r="FF94" s="523">
        <f t="shared" si="142"/>
        <v>37500</v>
      </c>
      <c r="FG94" s="523">
        <f t="shared" si="142"/>
        <v>37500</v>
      </c>
      <c r="FH94" s="523">
        <f t="shared" si="142"/>
        <v>37500</v>
      </c>
      <c r="FI94" s="523">
        <f t="shared" si="142"/>
        <v>37500</v>
      </c>
      <c r="FJ94" s="523">
        <f t="shared" si="142"/>
        <v>37500</v>
      </c>
      <c r="FK94" s="523">
        <f t="shared" si="142"/>
        <v>37500</v>
      </c>
      <c r="FL94" s="523">
        <f t="shared" si="142"/>
        <v>37500</v>
      </c>
      <c r="FM94" s="523">
        <f t="shared" si="142"/>
        <v>37500</v>
      </c>
      <c r="FN94" s="523">
        <f t="shared" ref="FN94:GJ94" si="143">FN$88</f>
        <v>37500</v>
      </c>
      <c r="FO94" s="523">
        <f t="shared" si="143"/>
        <v>37500</v>
      </c>
      <c r="FP94" s="523">
        <f t="shared" si="143"/>
        <v>37500</v>
      </c>
      <c r="FQ94" s="523">
        <f t="shared" si="143"/>
        <v>37500</v>
      </c>
      <c r="FR94" s="523">
        <f t="shared" si="143"/>
        <v>37500</v>
      </c>
      <c r="FS94" s="523">
        <f t="shared" si="143"/>
        <v>37500</v>
      </c>
      <c r="FT94" s="523">
        <f t="shared" si="143"/>
        <v>37500</v>
      </c>
      <c r="FU94" s="523">
        <f t="shared" si="143"/>
        <v>37500</v>
      </c>
      <c r="FV94" s="523">
        <f t="shared" si="143"/>
        <v>37500</v>
      </c>
      <c r="FW94" s="523">
        <f t="shared" si="143"/>
        <v>37500</v>
      </c>
      <c r="FX94" s="523">
        <f t="shared" si="143"/>
        <v>37500</v>
      </c>
      <c r="FY94" s="523">
        <f t="shared" si="143"/>
        <v>37500</v>
      </c>
      <c r="FZ94" s="523">
        <f t="shared" si="143"/>
        <v>37500</v>
      </c>
      <c r="GA94" s="523">
        <f t="shared" si="143"/>
        <v>37500</v>
      </c>
      <c r="GB94" s="523">
        <f t="shared" si="143"/>
        <v>37500</v>
      </c>
      <c r="GC94" s="523">
        <f t="shared" si="143"/>
        <v>37500</v>
      </c>
      <c r="GD94" s="523">
        <f t="shared" si="143"/>
        <v>37500</v>
      </c>
      <c r="GE94" s="523">
        <f t="shared" si="143"/>
        <v>37500</v>
      </c>
      <c r="GF94" s="523">
        <f t="shared" si="143"/>
        <v>37500</v>
      </c>
      <c r="GG94" s="523">
        <f t="shared" si="143"/>
        <v>37500</v>
      </c>
      <c r="GH94" s="523">
        <f t="shared" si="143"/>
        <v>37500</v>
      </c>
      <c r="GI94" s="523">
        <f t="shared" si="143"/>
        <v>37500</v>
      </c>
      <c r="GJ94" s="523">
        <f t="shared" si="143"/>
        <v>37500</v>
      </c>
    </row>
    <row r="95" spans="1:192" s="523" customFormat="1" ht="12.75" outlineLevel="2" x14ac:dyDescent="0.35">
      <c r="E95" s="602" t="s">
        <v>1821</v>
      </c>
      <c r="F95" s="602"/>
      <c r="G95" s="602" t="s">
        <v>1040</v>
      </c>
      <c r="H95" s="602">
        <f>SUM(J95:GJ95)</f>
        <v>2250000</v>
      </c>
      <c r="I95" s="602"/>
      <c r="J95" s="602">
        <f t="shared" ref="J95:AO95" si="144">MIN(J94,J93)*J91*J92*$F90</f>
        <v>0</v>
      </c>
      <c r="K95" s="602">
        <f t="shared" si="144"/>
        <v>0</v>
      </c>
      <c r="L95" s="602">
        <f t="shared" si="144"/>
        <v>0</v>
      </c>
      <c r="M95" s="602">
        <f t="shared" si="144"/>
        <v>0</v>
      </c>
      <c r="N95" s="602">
        <f t="shared" si="144"/>
        <v>0</v>
      </c>
      <c r="O95" s="602">
        <f t="shared" si="144"/>
        <v>0</v>
      </c>
      <c r="P95" s="602">
        <f t="shared" si="144"/>
        <v>0</v>
      </c>
      <c r="Q95" s="602">
        <f t="shared" si="144"/>
        <v>0</v>
      </c>
      <c r="R95" s="602">
        <f t="shared" si="144"/>
        <v>0</v>
      </c>
      <c r="S95" s="602">
        <f t="shared" si="144"/>
        <v>0</v>
      </c>
      <c r="T95" s="602">
        <f t="shared" si="144"/>
        <v>0</v>
      </c>
      <c r="U95" s="602">
        <f t="shared" si="144"/>
        <v>0</v>
      </c>
      <c r="V95" s="602">
        <f t="shared" si="144"/>
        <v>0</v>
      </c>
      <c r="W95" s="602">
        <f t="shared" si="144"/>
        <v>0</v>
      </c>
      <c r="X95" s="602">
        <f t="shared" si="144"/>
        <v>0</v>
      </c>
      <c r="Y95" s="602">
        <f t="shared" si="144"/>
        <v>0</v>
      </c>
      <c r="Z95" s="602">
        <f t="shared" si="144"/>
        <v>0</v>
      </c>
      <c r="AA95" s="602">
        <f t="shared" si="144"/>
        <v>0</v>
      </c>
      <c r="AB95" s="602">
        <f t="shared" si="144"/>
        <v>0</v>
      </c>
      <c r="AC95" s="602">
        <f t="shared" si="144"/>
        <v>0</v>
      </c>
      <c r="AD95" s="602">
        <f t="shared" si="144"/>
        <v>0</v>
      </c>
      <c r="AE95" s="602">
        <f t="shared" si="144"/>
        <v>0</v>
      </c>
      <c r="AF95" s="602">
        <f t="shared" si="144"/>
        <v>0</v>
      </c>
      <c r="AG95" s="602">
        <f t="shared" si="144"/>
        <v>0</v>
      </c>
      <c r="AH95" s="602">
        <f t="shared" si="144"/>
        <v>0</v>
      </c>
      <c r="AI95" s="602">
        <f t="shared" si="144"/>
        <v>0</v>
      </c>
      <c r="AJ95" s="602">
        <f t="shared" si="144"/>
        <v>0</v>
      </c>
      <c r="AK95" s="602">
        <f t="shared" si="144"/>
        <v>0</v>
      </c>
      <c r="AL95" s="602">
        <f t="shared" si="144"/>
        <v>0</v>
      </c>
      <c r="AM95" s="602">
        <f t="shared" si="144"/>
        <v>0</v>
      </c>
      <c r="AN95" s="602">
        <f t="shared" si="144"/>
        <v>0</v>
      </c>
      <c r="AO95" s="602">
        <f t="shared" si="144"/>
        <v>0</v>
      </c>
      <c r="AP95" s="602">
        <f t="shared" ref="AP95:BU95" si="145">MIN(AP94,AP93)*AP91*AP92*$F90</f>
        <v>0</v>
      </c>
      <c r="AQ95" s="602">
        <f t="shared" si="145"/>
        <v>0</v>
      </c>
      <c r="AR95" s="602">
        <f t="shared" si="145"/>
        <v>0</v>
      </c>
      <c r="AS95" s="602">
        <f t="shared" si="145"/>
        <v>0</v>
      </c>
      <c r="AT95" s="602">
        <f t="shared" si="145"/>
        <v>0</v>
      </c>
      <c r="AU95" s="602">
        <f t="shared" si="145"/>
        <v>0</v>
      </c>
      <c r="AV95" s="602">
        <f t="shared" si="145"/>
        <v>0</v>
      </c>
      <c r="AW95" s="602">
        <f t="shared" si="145"/>
        <v>0</v>
      </c>
      <c r="AX95" s="602">
        <f t="shared" si="145"/>
        <v>0</v>
      </c>
      <c r="AY95" s="602">
        <f t="shared" si="145"/>
        <v>0</v>
      </c>
      <c r="AZ95" s="602">
        <f t="shared" si="145"/>
        <v>0</v>
      </c>
      <c r="BA95" s="602">
        <f t="shared" si="145"/>
        <v>0</v>
      </c>
      <c r="BB95" s="602">
        <f t="shared" si="145"/>
        <v>0</v>
      </c>
      <c r="BC95" s="602">
        <f t="shared" si="145"/>
        <v>0</v>
      </c>
      <c r="BD95" s="602">
        <f t="shared" si="145"/>
        <v>0</v>
      </c>
      <c r="BE95" s="602">
        <f t="shared" si="145"/>
        <v>0</v>
      </c>
      <c r="BF95" s="602">
        <f t="shared" si="145"/>
        <v>37500</v>
      </c>
      <c r="BG95" s="602">
        <f t="shared" si="145"/>
        <v>37500</v>
      </c>
      <c r="BH95" s="602">
        <f t="shared" si="145"/>
        <v>37500</v>
      </c>
      <c r="BI95" s="602">
        <f t="shared" si="145"/>
        <v>37500</v>
      </c>
      <c r="BJ95" s="602">
        <f t="shared" si="145"/>
        <v>37500</v>
      </c>
      <c r="BK95" s="602">
        <f t="shared" si="145"/>
        <v>37500</v>
      </c>
      <c r="BL95" s="602">
        <f t="shared" si="145"/>
        <v>37500</v>
      </c>
      <c r="BM95" s="602">
        <f t="shared" si="145"/>
        <v>37500</v>
      </c>
      <c r="BN95" s="602">
        <f t="shared" si="145"/>
        <v>37500</v>
      </c>
      <c r="BO95" s="602">
        <f t="shared" si="145"/>
        <v>37500</v>
      </c>
      <c r="BP95" s="602">
        <f t="shared" si="145"/>
        <v>37500</v>
      </c>
      <c r="BQ95" s="602">
        <f t="shared" si="145"/>
        <v>37500</v>
      </c>
      <c r="BR95" s="602">
        <f t="shared" si="145"/>
        <v>37500</v>
      </c>
      <c r="BS95" s="602">
        <f t="shared" si="145"/>
        <v>37500</v>
      </c>
      <c r="BT95" s="602">
        <f t="shared" si="145"/>
        <v>37500</v>
      </c>
      <c r="BU95" s="602">
        <f t="shared" si="145"/>
        <v>37500</v>
      </c>
      <c r="BV95" s="602">
        <f t="shared" ref="BV95:DA95" si="146">MIN(BV94,BV93)*BV91*BV92*$F90</f>
        <v>37500</v>
      </c>
      <c r="BW95" s="602">
        <f t="shared" si="146"/>
        <v>37500</v>
      </c>
      <c r="BX95" s="602">
        <f t="shared" si="146"/>
        <v>37500</v>
      </c>
      <c r="BY95" s="602">
        <f t="shared" si="146"/>
        <v>37500</v>
      </c>
      <c r="BZ95" s="602">
        <f t="shared" si="146"/>
        <v>37500</v>
      </c>
      <c r="CA95" s="602">
        <f t="shared" si="146"/>
        <v>37500</v>
      </c>
      <c r="CB95" s="602">
        <f t="shared" si="146"/>
        <v>37500</v>
      </c>
      <c r="CC95" s="602">
        <f t="shared" si="146"/>
        <v>37500</v>
      </c>
      <c r="CD95" s="602">
        <f t="shared" si="146"/>
        <v>37500</v>
      </c>
      <c r="CE95" s="602">
        <f t="shared" si="146"/>
        <v>37500</v>
      </c>
      <c r="CF95" s="602">
        <f t="shared" si="146"/>
        <v>37500</v>
      </c>
      <c r="CG95" s="602">
        <f t="shared" si="146"/>
        <v>37500</v>
      </c>
      <c r="CH95" s="602">
        <f t="shared" si="146"/>
        <v>37500</v>
      </c>
      <c r="CI95" s="602">
        <f t="shared" si="146"/>
        <v>37500</v>
      </c>
      <c r="CJ95" s="602">
        <f t="shared" si="146"/>
        <v>37500</v>
      </c>
      <c r="CK95" s="602">
        <f t="shared" si="146"/>
        <v>37500</v>
      </c>
      <c r="CL95" s="602">
        <f t="shared" si="146"/>
        <v>37500</v>
      </c>
      <c r="CM95" s="602">
        <f t="shared" si="146"/>
        <v>37500</v>
      </c>
      <c r="CN95" s="602">
        <f t="shared" si="146"/>
        <v>37500</v>
      </c>
      <c r="CO95" s="602">
        <f t="shared" si="146"/>
        <v>37500</v>
      </c>
      <c r="CP95" s="602">
        <f t="shared" si="146"/>
        <v>37500</v>
      </c>
      <c r="CQ95" s="602">
        <f t="shared" si="146"/>
        <v>37500</v>
      </c>
      <c r="CR95" s="602">
        <f t="shared" si="146"/>
        <v>37500</v>
      </c>
      <c r="CS95" s="602">
        <f t="shared" si="146"/>
        <v>37500</v>
      </c>
      <c r="CT95" s="602">
        <f t="shared" si="146"/>
        <v>37500</v>
      </c>
      <c r="CU95" s="602">
        <f t="shared" si="146"/>
        <v>37500</v>
      </c>
      <c r="CV95" s="602">
        <f t="shared" si="146"/>
        <v>37500</v>
      </c>
      <c r="CW95" s="602">
        <f t="shared" si="146"/>
        <v>37500</v>
      </c>
      <c r="CX95" s="602">
        <f t="shared" si="146"/>
        <v>37500</v>
      </c>
      <c r="CY95" s="602">
        <f t="shared" si="146"/>
        <v>37500</v>
      </c>
      <c r="CZ95" s="602">
        <f t="shared" si="146"/>
        <v>37500</v>
      </c>
      <c r="DA95" s="602">
        <f t="shared" si="146"/>
        <v>37500</v>
      </c>
      <c r="DB95" s="602">
        <f t="shared" ref="DB95:EG95" si="147">MIN(DB94,DB93)*DB91*DB92*$F90</f>
        <v>37500</v>
      </c>
      <c r="DC95" s="602">
        <f t="shared" si="147"/>
        <v>37500</v>
      </c>
      <c r="DD95" s="602">
        <f t="shared" si="147"/>
        <v>37500</v>
      </c>
      <c r="DE95" s="602">
        <f t="shared" si="147"/>
        <v>37500</v>
      </c>
      <c r="DF95" s="602">
        <f t="shared" si="147"/>
        <v>37500</v>
      </c>
      <c r="DG95" s="602">
        <f t="shared" si="147"/>
        <v>37500</v>
      </c>
      <c r="DH95" s="602">
        <f t="shared" si="147"/>
        <v>37500</v>
      </c>
      <c r="DI95" s="602">
        <f t="shared" si="147"/>
        <v>37500</v>
      </c>
      <c r="DJ95" s="602">
        <f t="shared" si="147"/>
        <v>37500</v>
      </c>
      <c r="DK95" s="602">
        <f t="shared" si="147"/>
        <v>37500</v>
      </c>
      <c r="DL95" s="602">
        <f t="shared" si="147"/>
        <v>37500</v>
      </c>
      <c r="DM95" s="602">
        <f t="shared" si="147"/>
        <v>37500</v>
      </c>
      <c r="DN95" s="602">
        <f t="shared" si="147"/>
        <v>0</v>
      </c>
      <c r="DO95" s="602">
        <f t="shared" si="147"/>
        <v>0</v>
      </c>
      <c r="DP95" s="602">
        <f t="shared" si="147"/>
        <v>0</v>
      </c>
      <c r="DQ95" s="602">
        <f t="shared" si="147"/>
        <v>0</v>
      </c>
      <c r="DR95" s="602">
        <f t="shared" si="147"/>
        <v>0</v>
      </c>
      <c r="DS95" s="602">
        <f t="shared" si="147"/>
        <v>0</v>
      </c>
      <c r="DT95" s="602">
        <f t="shared" si="147"/>
        <v>0</v>
      </c>
      <c r="DU95" s="602">
        <f t="shared" si="147"/>
        <v>0</v>
      </c>
      <c r="DV95" s="602">
        <f t="shared" si="147"/>
        <v>0</v>
      </c>
      <c r="DW95" s="602">
        <f t="shared" si="147"/>
        <v>0</v>
      </c>
      <c r="DX95" s="602">
        <f t="shared" si="147"/>
        <v>0</v>
      </c>
      <c r="DY95" s="602">
        <f t="shared" si="147"/>
        <v>0</v>
      </c>
      <c r="DZ95" s="602">
        <f t="shared" si="147"/>
        <v>0</v>
      </c>
      <c r="EA95" s="602">
        <f t="shared" si="147"/>
        <v>0</v>
      </c>
      <c r="EB95" s="602">
        <f t="shared" si="147"/>
        <v>0</v>
      </c>
      <c r="EC95" s="602">
        <f t="shared" si="147"/>
        <v>0</v>
      </c>
      <c r="ED95" s="602">
        <f t="shared" si="147"/>
        <v>0</v>
      </c>
      <c r="EE95" s="602">
        <f t="shared" si="147"/>
        <v>0</v>
      </c>
      <c r="EF95" s="602">
        <f t="shared" si="147"/>
        <v>0</v>
      </c>
      <c r="EG95" s="602">
        <f t="shared" si="147"/>
        <v>0</v>
      </c>
      <c r="EH95" s="602">
        <f t="shared" ref="EH95:FM95" si="148">MIN(EH94,EH93)*EH91*EH92*$F90</f>
        <v>0</v>
      </c>
      <c r="EI95" s="602">
        <f t="shared" si="148"/>
        <v>0</v>
      </c>
      <c r="EJ95" s="602">
        <f t="shared" si="148"/>
        <v>0</v>
      </c>
      <c r="EK95" s="602">
        <f t="shared" si="148"/>
        <v>0</v>
      </c>
      <c r="EL95" s="602">
        <f t="shared" si="148"/>
        <v>0</v>
      </c>
      <c r="EM95" s="602">
        <f t="shared" si="148"/>
        <v>0</v>
      </c>
      <c r="EN95" s="602">
        <f t="shared" si="148"/>
        <v>0</v>
      </c>
      <c r="EO95" s="602">
        <f t="shared" si="148"/>
        <v>0</v>
      </c>
      <c r="EP95" s="602">
        <f t="shared" si="148"/>
        <v>0</v>
      </c>
      <c r="EQ95" s="602">
        <f t="shared" si="148"/>
        <v>0</v>
      </c>
      <c r="ER95" s="602">
        <f t="shared" si="148"/>
        <v>0</v>
      </c>
      <c r="ES95" s="602">
        <f t="shared" si="148"/>
        <v>0</v>
      </c>
      <c r="ET95" s="602">
        <f t="shared" si="148"/>
        <v>0</v>
      </c>
      <c r="EU95" s="602">
        <f t="shared" si="148"/>
        <v>0</v>
      </c>
      <c r="EV95" s="602">
        <f t="shared" si="148"/>
        <v>0</v>
      </c>
      <c r="EW95" s="602">
        <f t="shared" si="148"/>
        <v>0</v>
      </c>
      <c r="EX95" s="602">
        <f t="shared" si="148"/>
        <v>0</v>
      </c>
      <c r="EY95" s="602">
        <f t="shared" si="148"/>
        <v>0</v>
      </c>
      <c r="EZ95" s="602">
        <f t="shared" si="148"/>
        <v>0</v>
      </c>
      <c r="FA95" s="602">
        <f t="shared" si="148"/>
        <v>0</v>
      </c>
      <c r="FB95" s="602">
        <f t="shared" si="148"/>
        <v>0</v>
      </c>
      <c r="FC95" s="602">
        <f t="shared" si="148"/>
        <v>0</v>
      </c>
      <c r="FD95" s="602">
        <f t="shared" si="148"/>
        <v>0</v>
      </c>
      <c r="FE95" s="602">
        <f t="shared" si="148"/>
        <v>0</v>
      </c>
      <c r="FF95" s="602">
        <f t="shared" si="148"/>
        <v>0</v>
      </c>
      <c r="FG95" s="602">
        <f t="shared" si="148"/>
        <v>0</v>
      </c>
      <c r="FH95" s="602">
        <f t="shared" si="148"/>
        <v>0</v>
      </c>
      <c r="FI95" s="602">
        <f t="shared" si="148"/>
        <v>0</v>
      </c>
      <c r="FJ95" s="602">
        <f t="shared" si="148"/>
        <v>0</v>
      </c>
      <c r="FK95" s="602">
        <f t="shared" si="148"/>
        <v>0</v>
      </c>
      <c r="FL95" s="602">
        <f t="shared" si="148"/>
        <v>0</v>
      </c>
      <c r="FM95" s="602">
        <f t="shared" si="148"/>
        <v>0</v>
      </c>
      <c r="FN95" s="602">
        <f t="shared" ref="FN95:GS95" si="149">MIN(FN94,FN93)*FN91*FN92*$F90</f>
        <v>0</v>
      </c>
      <c r="FO95" s="602">
        <f t="shared" si="149"/>
        <v>0</v>
      </c>
      <c r="FP95" s="602">
        <f t="shared" si="149"/>
        <v>0</v>
      </c>
      <c r="FQ95" s="602">
        <f t="shared" si="149"/>
        <v>0</v>
      </c>
      <c r="FR95" s="602">
        <f t="shared" si="149"/>
        <v>0</v>
      </c>
      <c r="FS95" s="602">
        <f t="shared" si="149"/>
        <v>0</v>
      </c>
      <c r="FT95" s="602">
        <f t="shared" si="149"/>
        <v>0</v>
      </c>
      <c r="FU95" s="602">
        <f t="shared" si="149"/>
        <v>0</v>
      </c>
      <c r="FV95" s="602">
        <f t="shared" si="149"/>
        <v>0</v>
      </c>
      <c r="FW95" s="602">
        <f t="shared" si="149"/>
        <v>0</v>
      </c>
      <c r="FX95" s="602">
        <f t="shared" si="149"/>
        <v>0</v>
      </c>
      <c r="FY95" s="602">
        <f t="shared" si="149"/>
        <v>0</v>
      </c>
      <c r="FZ95" s="602">
        <f t="shared" si="149"/>
        <v>0</v>
      </c>
      <c r="GA95" s="602">
        <f t="shared" si="149"/>
        <v>0</v>
      </c>
      <c r="GB95" s="602">
        <f t="shared" si="149"/>
        <v>0</v>
      </c>
      <c r="GC95" s="602">
        <f t="shared" si="149"/>
        <v>0</v>
      </c>
      <c r="GD95" s="602">
        <f t="shared" si="149"/>
        <v>0</v>
      </c>
      <c r="GE95" s="602">
        <f t="shared" si="149"/>
        <v>0</v>
      </c>
      <c r="GF95" s="602">
        <f t="shared" si="149"/>
        <v>0</v>
      </c>
      <c r="GG95" s="602">
        <f t="shared" si="149"/>
        <v>0</v>
      </c>
      <c r="GH95" s="602">
        <f t="shared" si="149"/>
        <v>0</v>
      </c>
      <c r="GI95" s="602">
        <f t="shared" si="149"/>
        <v>0</v>
      </c>
      <c r="GJ95" s="602">
        <f t="shared" si="149"/>
        <v>0</v>
      </c>
    </row>
    <row r="96" spans="1:192" ht="12.75" outlineLevel="2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</row>
    <row r="97" spans="1:192" s="594" customFormat="1" ht="12.75" outlineLevel="2" x14ac:dyDescent="0.35">
      <c r="E97" s="594" t="str">
        <f>InpC!$E$67</f>
        <v>PWA price uplift (real)</v>
      </c>
      <c r="F97" s="594">
        <f>InpC!$F$67</f>
        <v>50</v>
      </c>
      <c r="G97" s="594" t="str">
        <f>InpC!$G$67</f>
        <v>$/MWh</v>
      </c>
    </row>
    <row r="98" spans="1:192" s="594" customFormat="1" ht="12.75" outlineLevel="2" x14ac:dyDescent="0.35">
      <c r="E98" s="594" t="str">
        <f>InpC!$E$148</f>
        <v>Units in a thousand</v>
      </c>
      <c r="F98" s="594">
        <f>InpC!$F$148</f>
        <v>1000</v>
      </c>
      <c r="G98" s="594" t="str">
        <f>InpC!$G$148</f>
        <v>units</v>
      </c>
    </row>
    <row r="99" spans="1:192" s="624" customFormat="1" ht="12.75" outlineLevel="2" x14ac:dyDescent="0.35">
      <c r="E99" s="624" t="str">
        <f>Esc!$E$14</f>
        <v>CPI escalation factor</v>
      </c>
      <c r="G99" s="624" t="str">
        <f>Esc!$G$14</f>
        <v>factor</v>
      </c>
      <c r="H99" s="624">
        <f>Esc!$H$14</f>
        <v>277.83505167495679</v>
      </c>
      <c r="J99" s="624">
        <f>Esc!J$14</f>
        <v>1</v>
      </c>
      <c r="K99" s="624">
        <f>Esc!K$14</f>
        <v>1</v>
      </c>
      <c r="L99" s="624">
        <f>Esc!L$14</f>
        <v>1</v>
      </c>
      <c r="M99" s="624">
        <f>Esc!M$14</f>
        <v>1</v>
      </c>
      <c r="N99" s="624">
        <f>Esc!N$14</f>
        <v>1</v>
      </c>
      <c r="O99" s="624">
        <f>Esc!O$14</f>
        <v>1</v>
      </c>
      <c r="P99" s="624">
        <f>Esc!P$14</f>
        <v>1</v>
      </c>
      <c r="Q99" s="624">
        <f>Esc!Q$14</f>
        <v>1</v>
      </c>
      <c r="R99" s="624">
        <f>Esc!R$14</f>
        <v>1</v>
      </c>
      <c r="S99" s="624">
        <f>Esc!S$14</f>
        <v>1</v>
      </c>
      <c r="T99" s="624">
        <f>Esc!T$14</f>
        <v>1</v>
      </c>
      <c r="U99" s="624">
        <f>Esc!U$14</f>
        <v>1</v>
      </c>
      <c r="V99" s="624">
        <f>Esc!V$14</f>
        <v>1</v>
      </c>
      <c r="W99" s="624">
        <f>Esc!W$14</f>
        <v>1</v>
      </c>
      <c r="X99" s="624">
        <f>Esc!X$14</f>
        <v>1</v>
      </c>
      <c r="Y99" s="624">
        <f>Esc!Y$14</f>
        <v>1</v>
      </c>
      <c r="Z99" s="624">
        <f>Esc!Z$14</f>
        <v>1</v>
      </c>
      <c r="AA99" s="624">
        <f>Esc!AA$14</f>
        <v>1.0249999999999999</v>
      </c>
      <c r="AB99" s="624">
        <f>Esc!AB$14</f>
        <v>1.0249999999999999</v>
      </c>
      <c r="AC99" s="624">
        <f>Esc!AC$14</f>
        <v>1.0249999999999999</v>
      </c>
      <c r="AD99" s="624">
        <f>Esc!AD$14</f>
        <v>1.0249999999999999</v>
      </c>
      <c r="AE99" s="624">
        <f>Esc!AE$14</f>
        <v>1.0249999999999999</v>
      </c>
      <c r="AF99" s="624">
        <f>Esc!AF$14</f>
        <v>1.0249999999999999</v>
      </c>
      <c r="AG99" s="624">
        <f>Esc!AG$14</f>
        <v>1.0249999999999999</v>
      </c>
      <c r="AH99" s="624">
        <f>Esc!AH$14</f>
        <v>1.0249999999999999</v>
      </c>
      <c r="AI99" s="624">
        <f>Esc!AI$14</f>
        <v>1.0249999999999999</v>
      </c>
      <c r="AJ99" s="624">
        <f>Esc!AJ$14</f>
        <v>1.0249999999999999</v>
      </c>
      <c r="AK99" s="624">
        <f>Esc!AK$14</f>
        <v>1.0249999999999999</v>
      </c>
      <c r="AL99" s="624">
        <f>Esc!AL$14</f>
        <v>1.0249999999999999</v>
      </c>
      <c r="AM99" s="624">
        <f>Esc!AM$14</f>
        <v>1.0506249999999999</v>
      </c>
      <c r="AN99" s="624">
        <f>Esc!AN$14</f>
        <v>1.0506249999999999</v>
      </c>
      <c r="AO99" s="624">
        <f>Esc!AO$14</f>
        <v>1.0506249999999999</v>
      </c>
      <c r="AP99" s="624">
        <f>Esc!AP$14</f>
        <v>1.0506249999999999</v>
      </c>
      <c r="AQ99" s="624">
        <f>Esc!AQ$14</f>
        <v>1.0506249999999999</v>
      </c>
      <c r="AR99" s="624">
        <f>Esc!AR$14</f>
        <v>1.0506249999999999</v>
      </c>
      <c r="AS99" s="624">
        <f>Esc!AS$14</f>
        <v>1.0506249999999999</v>
      </c>
      <c r="AT99" s="624">
        <f>Esc!AT$14</f>
        <v>1.0506249999999999</v>
      </c>
      <c r="AU99" s="624">
        <f>Esc!AU$14</f>
        <v>1.0506249999999999</v>
      </c>
      <c r="AV99" s="624">
        <f>Esc!AV$14</f>
        <v>1.0506249999999999</v>
      </c>
      <c r="AW99" s="624">
        <f>Esc!AW$14</f>
        <v>1.0506249999999999</v>
      </c>
      <c r="AX99" s="624">
        <f>Esc!AX$14</f>
        <v>1.0506249999999999</v>
      </c>
      <c r="AY99" s="624">
        <f>Esc!AY$14</f>
        <v>1.0768906249999999</v>
      </c>
      <c r="AZ99" s="624">
        <f>Esc!AZ$14</f>
        <v>1.0768906249999999</v>
      </c>
      <c r="BA99" s="624">
        <f>Esc!BA$14</f>
        <v>1.0768906249999999</v>
      </c>
      <c r="BB99" s="624">
        <f>Esc!BB$14</f>
        <v>1.0768906249999999</v>
      </c>
      <c r="BC99" s="624">
        <f>Esc!BC$14</f>
        <v>1.0768906249999999</v>
      </c>
      <c r="BD99" s="624">
        <f>Esc!BD$14</f>
        <v>1.0768906249999999</v>
      </c>
      <c r="BE99" s="624">
        <f>Esc!BE$14</f>
        <v>1.0768906249999999</v>
      </c>
      <c r="BF99" s="624">
        <f>Esc!BF$14</f>
        <v>1.0768906249999999</v>
      </c>
      <c r="BG99" s="624">
        <f>Esc!BG$14</f>
        <v>1.1038128906249998</v>
      </c>
      <c r="BH99" s="624">
        <f>Esc!BH$14</f>
        <v>1.1038128906249998</v>
      </c>
      <c r="BI99" s="624">
        <f>Esc!BI$14</f>
        <v>1.1038128906249998</v>
      </c>
      <c r="BJ99" s="624">
        <f>Esc!BJ$14</f>
        <v>1.1038128906249998</v>
      </c>
      <c r="BK99" s="624">
        <f>Esc!BK$14</f>
        <v>1.1314082128906247</v>
      </c>
      <c r="BL99" s="624">
        <f>Esc!BL$14</f>
        <v>1.1314082128906247</v>
      </c>
      <c r="BM99" s="624">
        <f>Esc!BM$14</f>
        <v>1.1314082128906247</v>
      </c>
      <c r="BN99" s="624">
        <f>Esc!BN$14</f>
        <v>1.1314082128906247</v>
      </c>
      <c r="BO99" s="624">
        <f>Esc!BO$14</f>
        <v>1.1596934182128902</v>
      </c>
      <c r="BP99" s="624">
        <f>Esc!BP$14</f>
        <v>1.1596934182128902</v>
      </c>
      <c r="BQ99" s="624">
        <f>Esc!BQ$14</f>
        <v>1.1596934182128902</v>
      </c>
      <c r="BR99" s="624">
        <f>Esc!BR$14</f>
        <v>1.1596934182128902</v>
      </c>
      <c r="BS99" s="624">
        <f>Esc!BS$14</f>
        <v>1.1886857536682125</v>
      </c>
      <c r="BT99" s="624">
        <f>Esc!BT$14</f>
        <v>1.1886857536682125</v>
      </c>
      <c r="BU99" s="624">
        <f>Esc!BU$14</f>
        <v>1.1886857536682125</v>
      </c>
      <c r="BV99" s="624">
        <f>Esc!BV$14</f>
        <v>1.1886857536682125</v>
      </c>
      <c r="BW99" s="624">
        <f>Esc!BW$14</f>
        <v>1.2184028975099177</v>
      </c>
      <c r="BX99" s="624">
        <f>Esc!BX$14</f>
        <v>1.2184028975099177</v>
      </c>
      <c r="BY99" s="624">
        <f>Esc!BY$14</f>
        <v>1.2184028975099177</v>
      </c>
      <c r="BZ99" s="624">
        <f>Esc!BZ$14</f>
        <v>1.2184028975099177</v>
      </c>
      <c r="CA99" s="624">
        <f>Esc!CA$14</f>
        <v>1.2488629699476654</v>
      </c>
      <c r="CB99" s="624">
        <f>Esc!CB$14</f>
        <v>1.2488629699476654</v>
      </c>
      <c r="CC99" s="624">
        <f>Esc!CC$14</f>
        <v>1.2488629699476654</v>
      </c>
      <c r="CD99" s="624">
        <f>Esc!CD$14</f>
        <v>1.2488629699476654</v>
      </c>
      <c r="CE99" s="624">
        <f>Esc!CE$14</f>
        <v>1.2800845441963571</v>
      </c>
      <c r="CF99" s="624">
        <f>Esc!CF$14</f>
        <v>1.2800845441963571</v>
      </c>
      <c r="CG99" s="624">
        <f>Esc!CG$14</f>
        <v>1.2800845441963571</v>
      </c>
      <c r="CH99" s="624">
        <f>Esc!CH$14</f>
        <v>1.2800845441963571</v>
      </c>
      <c r="CI99" s="624">
        <f>Esc!CI$14</f>
        <v>1.312086657801266</v>
      </c>
      <c r="CJ99" s="624">
        <f>Esc!CJ$14</f>
        <v>1.312086657801266</v>
      </c>
      <c r="CK99" s="624">
        <f>Esc!CK$14</f>
        <v>1.312086657801266</v>
      </c>
      <c r="CL99" s="624">
        <f>Esc!CL$14</f>
        <v>1.312086657801266</v>
      </c>
      <c r="CM99" s="624">
        <f>Esc!CM$14</f>
        <v>1.3448888242462975</v>
      </c>
      <c r="CN99" s="624">
        <f>Esc!CN$14</f>
        <v>1.3448888242462975</v>
      </c>
      <c r="CO99" s="624">
        <f>Esc!CO$14</f>
        <v>1.3448888242462975</v>
      </c>
      <c r="CP99" s="624">
        <f>Esc!CP$14</f>
        <v>1.3448888242462975</v>
      </c>
      <c r="CQ99" s="624">
        <f>Esc!CQ$14</f>
        <v>1.3785110448524549</v>
      </c>
      <c r="CR99" s="624">
        <f>Esc!CR$14</f>
        <v>1.3785110448524549</v>
      </c>
      <c r="CS99" s="624">
        <f>Esc!CS$14</f>
        <v>1.3785110448524549</v>
      </c>
      <c r="CT99" s="624">
        <f>Esc!CT$14</f>
        <v>1.3785110448524549</v>
      </c>
      <c r="CU99" s="624">
        <f>Esc!CU$14</f>
        <v>1.4129738209737661</v>
      </c>
      <c r="CV99" s="624">
        <f>Esc!CV$14</f>
        <v>1.4129738209737661</v>
      </c>
      <c r="CW99" s="624">
        <f>Esc!CW$14</f>
        <v>1.4129738209737661</v>
      </c>
      <c r="CX99" s="624">
        <f>Esc!CX$14</f>
        <v>1.4129738209737661</v>
      </c>
      <c r="CY99" s="624">
        <f>Esc!CY$14</f>
        <v>1.4482981664981105</v>
      </c>
      <c r="CZ99" s="624">
        <f>Esc!CZ$14</f>
        <v>1.4482981664981105</v>
      </c>
      <c r="DA99" s="624">
        <f>Esc!DA$14</f>
        <v>1.4482981664981105</v>
      </c>
      <c r="DB99" s="624">
        <f>Esc!DB$14</f>
        <v>1.4482981664981105</v>
      </c>
      <c r="DC99" s="624">
        <f>Esc!DC$14</f>
        <v>1.4845056206605631</v>
      </c>
      <c r="DD99" s="624">
        <f>Esc!DD$14</f>
        <v>1.4845056206605631</v>
      </c>
      <c r="DE99" s="624">
        <f>Esc!DE$14</f>
        <v>1.4845056206605631</v>
      </c>
      <c r="DF99" s="624">
        <f>Esc!DF$14</f>
        <v>1.4845056206605631</v>
      </c>
      <c r="DG99" s="624">
        <f>Esc!DG$14</f>
        <v>1.521618261177077</v>
      </c>
      <c r="DH99" s="624">
        <f>Esc!DH$14</f>
        <v>1.521618261177077</v>
      </c>
      <c r="DI99" s="624">
        <f>Esc!DI$14</f>
        <v>1.521618261177077</v>
      </c>
      <c r="DJ99" s="624">
        <f>Esc!DJ$14</f>
        <v>1.521618261177077</v>
      </c>
      <c r="DK99" s="624">
        <f>Esc!DK$14</f>
        <v>1.559658717706504</v>
      </c>
      <c r="DL99" s="624">
        <f>Esc!DL$14</f>
        <v>1.559658717706504</v>
      </c>
      <c r="DM99" s="624">
        <f>Esc!DM$14</f>
        <v>1.559658717706504</v>
      </c>
      <c r="DN99" s="624">
        <f>Esc!DN$14</f>
        <v>1.559658717706504</v>
      </c>
      <c r="DO99" s="624">
        <f>Esc!DO$14</f>
        <v>1.5986501856491666</v>
      </c>
      <c r="DP99" s="624">
        <f>Esc!DP$14</f>
        <v>1.5986501856491666</v>
      </c>
      <c r="DQ99" s="624">
        <f>Esc!DQ$14</f>
        <v>1.5986501856491666</v>
      </c>
      <c r="DR99" s="624">
        <f>Esc!DR$14</f>
        <v>1.5986501856491666</v>
      </c>
      <c r="DS99" s="624">
        <f>Esc!DS$14</f>
        <v>1.6386164402903955</v>
      </c>
      <c r="DT99" s="624">
        <f>Esc!DT$14</f>
        <v>1.6386164402903955</v>
      </c>
      <c r="DU99" s="624">
        <f>Esc!DU$14</f>
        <v>1.6386164402903955</v>
      </c>
      <c r="DV99" s="624">
        <f>Esc!DV$14</f>
        <v>1.6386164402903955</v>
      </c>
      <c r="DW99" s="624">
        <f>Esc!DW$14</f>
        <v>1.6795818512976552</v>
      </c>
      <c r="DX99" s="624">
        <f>Esc!DX$14</f>
        <v>1.6795818512976552</v>
      </c>
      <c r="DY99" s="624">
        <f>Esc!DY$14</f>
        <v>1.6795818512976552</v>
      </c>
      <c r="DZ99" s="624">
        <f>Esc!DZ$14</f>
        <v>1.6795818512976552</v>
      </c>
      <c r="EA99" s="624">
        <f>Esc!EA$14</f>
        <v>1.7215713975800966</v>
      </c>
      <c r="EB99" s="624">
        <f>Esc!EB$14</f>
        <v>1.7215713975800966</v>
      </c>
      <c r="EC99" s="624">
        <f>Esc!EC$14</f>
        <v>1.7215713975800966</v>
      </c>
      <c r="ED99" s="624">
        <f>Esc!ED$14</f>
        <v>1.7215713975800966</v>
      </c>
      <c r="EE99" s="624">
        <f>Esc!EE$14</f>
        <v>1.7646106825195991</v>
      </c>
      <c r="EF99" s="624">
        <f>Esc!EF$14</f>
        <v>1.7646106825195991</v>
      </c>
      <c r="EG99" s="624">
        <f>Esc!EG$14</f>
        <v>1.7646106825195991</v>
      </c>
      <c r="EH99" s="624">
        <f>Esc!EH$14</f>
        <v>1.7646106825195991</v>
      </c>
      <c r="EI99" s="624">
        <f>Esc!EI$14</f>
        <v>1.8087259495825889</v>
      </c>
      <c r="EJ99" s="624">
        <f>Esc!EJ$14</f>
        <v>1.8087259495825889</v>
      </c>
      <c r="EK99" s="624">
        <f>Esc!EK$14</f>
        <v>1.8087259495825889</v>
      </c>
      <c r="EL99" s="624">
        <f>Esc!EL$14</f>
        <v>1.8087259495825889</v>
      </c>
      <c r="EM99" s="624">
        <f>Esc!EM$14</f>
        <v>1.8539440983221533</v>
      </c>
      <c r="EN99" s="624">
        <f>Esc!EN$14</f>
        <v>1.8539440983221533</v>
      </c>
      <c r="EO99" s="624">
        <f>Esc!EO$14</f>
        <v>1.8539440983221533</v>
      </c>
      <c r="EP99" s="624">
        <f>Esc!EP$14</f>
        <v>1.8539440983221533</v>
      </c>
      <c r="EQ99" s="624">
        <f>Esc!EQ$14</f>
        <v>1.9002927007802071</v>
      </c>
      <c r="ER99" s="624">
        <f>Esc!ER$14</f>
        <v>1.9002927007802071</v>
      </c>
      <c r="ES99" s="624">
        <f>Esc!ES$14</f>
        <v>1.9002927007802071</v>
      </c>
      <c r="ET99" s="624">
        <f>Esc!ET$14</f>
        <v>1.9002927007802071</v>
      </c>
      <c r="EU99" s="624">
        <f>Esc!EU$14</f>
        <v>1.9478000182997122</v>
      </c>
      <c r="EV99" s="624">
        <f>Esc!EV$14</f>
        <v>1.9478000182997122</v>
      </c>
      <c r="EW99" s="624">
        <f>Esc!EW$14</f>
        <v>1.9478000182997122</v>
      </c>
      <c r="EX99" s="624">
        <f>Esc!EX$14</f>
        <v>1.9478000182997122</v>
      </c>
      <c r="EY99" s="624">
        <f>Esc!EY$14</f>
        <v>1.9964950187572048</v>
      </c>
      <c r="EZ99" s="624">
        <f>Esc!EZ$14</f>
        <v>1.9964950187572048</v>
      </c>
      <c r="FA99" s="624">
        <f>Esc!FA$14</f>
        <v>1.9964950187572048</v>
      </c>
      <c r="FB99" s="624">
        <f>Esc!FB$14</f>
        <v>1.9964950187572048</v>
      </c>
      <c r="FC99" s="624">
        <f>Esc!FC$14</f>
        <v>2.0464073942261352</v>
      </c>
      <c r="FD99" s="624">
        <f>Esc!FD$14</f>
        <v>2.0464073942261352</v>
      </c>
      <c r="FE99" s="624">
        <f>Esc!FE$14</f>
        <v>2.0464073942261352</v>
      </c>
      <c r="FF99" s="624">
        <f>Esc!FF$14</f>
        <v>2.0464073942261352</v>
      </c>
      <c r="FG99" s="624">
        <f>Esc!FG$14</f>
        <v>2.097567579081788</v>
      </c>
      <c r="FH99" s="624">
        <f>Esc!FH$14</f>
        <v>2.097567579081788</v>
      </c>
      <c r="FI99" s="624">
        <f>Esc!FI$14</f>
        <v>2.097567579081788</v>
      </c>
      <c r="FJ99" s="624">
        <f>Esc!FJ$14</f>
        <v>2.097567579081788</v>
      </c>
      <c r="FK99" s="624">
        <f>Esc!FK$14</f>
        <v>2.1500067685588333</v>
      </c>
      <c r="FL99" s="624">
        <f>Esc!FL$14</f>
        <v>2.1500067685588333</v>
      </c>
      <c r="FM99" s="624">
        <f>Esc!FM$14</f>
        <v>2.1500067685588333</v>
      </c>
      <c r="FN99" s="624">
        <f>Esc!FN$14</f>
        <v>2.1500067685588333</v>
      </c>
      <c r="FO99" s="624">
        <f>Esc!FO$14</f>
        <v>2.2037569377728037</v>
      </c>
      <c r="FP99" s="624">
        <f>Esc!FP$14</f>
        <v>2.2037569377728037</v>
      </c>
      <c r="FQ99" s="624">
        <f>Esc!FQ$14</f>
        <v>2.2037569377728037</v>
      </c>
      <c r="FR99" s="624">
        <f>Esc!FR$14</f>
        <v>2.2037569377728037</v>
      </c>
      <c r="FS99" s="624">
        <f>Esc!FS$14</f>
        <v>2.2588508612171236</v>
      </c>
      <c r="FT99" s="624">
        <f>Esc!FT$14</f>
        <v>2.2588508612171236</v>
      </c>
      <c r="FU99" s="624">
        <f>Esc!FU$14</f>
        <v>2.2588508612171236</v>
      </c>
      <c r="FV99" s="624">
        <f>Esc!FV$14</f>
        <v>2.2588508612171236</v>
      </c>
      <c r="FW99" s="624">
        <f>Esc!FW$14</f>
        <v>2.3153221327475517</v>
      </c>
      <c r="FX99" s="624">
        <f>Esc!FX$14</f>
        <v>2.3153221327475517</v>
      </c>
      <c r="FY99" s="624">
        <f>Esc!FY$14</f>
        <v>2.3153221327475517</v>
      </c>
      <c r="FZ99" s="624">
        <f>Esc!FZ$14</f>
        <v>2.3153221327475517</v>
      </c>
      <c r="GA99" s="624">
        <f>Esc!GA$14</f>
        <v>2.3732051860662402</v>
      </c>
      <c r="GB99" s="624">
        <f>Esc!GB$14</f>
        <v>2.3732051860662402</v>
      </c>
      <c r="GC99" s="624">
        <f>Esc!GC$14</f>
        <v>2.3732051860662402</v>
      </c>
      <c r="GD99" s="624">
        <f>Esc!GD$14</f>
        <v>2.3732051860662402</v>
      </c>
      <c r="GE99" s="624">
        <f>Esc!GE$14</f>
        <v>2.4325353157178964</v>
      </c>
      <c r="GF99" s="624">
        <f>Esc!GF$14</f>
        <v>2.4325353157178964</v>
      </c>
      <c r="GG99" s="624">
        <f>Esc!GG$14</f>
        <v>2.4325353157178964</v>
      </c>
      <c r="GH99" s="624">
        <f>Esc!GH$14</f>
        <v>2.4325353157178964</v>
      </c>
      <c r="GI99" s="624">
        <f>Esc!GI$14</f>
        <v>2.4933486986108435</v>
      </c>
      <c r="GJ99" s="624">
        <f>Esc!GJ$14</f>
        <v>2.4933486986108435</v>
      </c>
    </row>
    <row r="100" spans="1:192" s="523" customFormat="1" ht="12.75" outlineLevel="2" x14ac:dyDescent="0.35">
      <c r="E100" s="523" t="str">
        <f>$E$95</f>
        <v>PWA generation sold</v>
      </c>
      <c r="G100" s="523" t="str">
        <f>$G$95</f>
        <v>MWh</v>
      </c>
      <c r="H100" s="523">
        <f>$H$95</f>
        <v>2250000</v>
      </c>
      <c r="J100" s="523">
        <f t="shared" ref="J100:AO100" si="150">J$95</f>
        <v>0</v>
      </c>
      <c r="K100" s="523">
        <f t="shared" si="150"/>
        <v>0</v>
      </c>
      <c r="L100" s="523">
        <f t="shared" si="150"/>
        <v>0</v>
      </c>
      <c r="M100" s="523">
        <f t="shared" si="150"/>
        <v>0</v>
      </c>
      <c r="N100" s="523">
        <f t="shared" si="150"/>
        <v>0</v>
      </c>
      <c r="O100" s="523">
        <f t="shared" si="150"/>
        <v>0</v>
      </c>
      <c r="P100" s="523">
        <f t="shared" si="150"/>
        <v>0</v>
      </c>
      <c r="Q100" s="523">
        <f t="shared" si="150"/>
        <v>0</v>
      </c>
      <c r="R100" s="523">
        <f t="shared" si="150"/>
        <v>0</v>
      </c>
      <c r="S100" s="523">
        <f t="shared" si="150"/>
        <v>0</v>
      </c>
      <c r="T100" s="523">
        <f t="shared" si="150"/>
        <v>0</v>
      </c>
      <c r="U100" s="523">
        <f t="shared" si="150"/>
        <v>0</v>
      </c>
      <c r="V100" s="523">
        <f t="shared" si="150"/>
        <v>0</v>
      </c>
      <c r="W100" s="523">
        <f t="shared" si="150"/>
        <v>0</v>
      </c>
      <c r="X100" s="523">
        <f t="shared" si="150"/>
        <v>0</v>
      </c>
      <c r="Y100" s="523">
        <f t="shared" si="150"/>
        <v>0</v>
      </c>
      <c r="Z100" s="523">
        <f t="shared" si="150"/>
        <v>0</v>
      </c>
      <c r="AA100" s="523">
        <f t="shared" si="150"/>
        <v>0</v>
      </c>
      <c r="AB100" s="523">
        <f t="shared" si="150"/>
        <v>0</v>
      </c>
      <c r="AC100" s="523">
        <f t="shared" si="150"/>
        <v>0</v>
      </c>
      <c r="AD100" s="523">
        <f t="shared" si="150"/>
        <v>0</v>
      </c>
      <c r="AE100" s="523">
        <f t="shared" si="150"/>
        <v>0</v>
      </c>
      <c r="AF100" s="523">
        <f t="shared" si="150"/>
        <v>0</v>
      </c>
      <c r="AG100" s="523">
        <f t="shared" si="150"/>
        <v>0</v>
      </c>
      <c r="AH100" s="523">
        <f t="shared" si="150"/>
        <v>0</v>
      </c>
      <c r="AI100" s="523">
        <f t="shared" si="150"/>
        <v>0</v>
      </c>
      <c r="AJ100" s="523">
        <f t="shared" si="150"/>
        <v>0</v>
      </c>
      <c r="AK100" s="523">
        <f t="shared" si="150"/>
        <v>0</v>
      </c>
      <c r="AL100" s="523">
        <f t="shared" si="150"/>
        <v>0</v>
      </c>
      <c r="AM100" s="523">
        <f t="shared" si="150"/>
        <v>0</v>
      </c>
      <c r="AN100" s="523">
        <f t="shared" si="150"/>
        <v>0</v>
      </c>
      <c r="AO100" s="523">
        <f t="shared" si="150"/>
        <v>0</v>
      </c>
      <c r="AP100" s="523">
        <f t="shared" ref="AP100:BU100" si="151">AP$95</f>
        <v>0</v>
      </c>
      <c r="AQ100" s="523">
        <f t="shared" si="151"/>
        <v>0</v>
      </c>
      <c r="AR100" s="523">
        <f t="shared" si="151"/>
        <v>0</v>
      </c>
      <c r="AS100" s="523">
        <f t="shared" si="151"/>
        <v>0</v>
      </c>
      <c r="AT100" s="523">
        <f t="shared" si="151"/>
        <v>0</v>
      </c>
      <c r="AU100" s="523">
        <f t="shared" si="151"/>
        <v>0</v>
      </c>
      <c r="AV100" s="523">
        <f t="shared" si="151"/>
        <v>0</v>
      </c>
      <c r="AW100" s="523">
        <f t="shared" si="151"/>
        <v>0</v>
      </c>
      <c r="AX100" s="523">
        <f t="shared" si="151"/>
        <v>0</v>
      </c>
      <c r="AY100" s="523">
        <f t="shared" si="151"/>
        <v>0</v>
      </c>
      <c r="AZ100" s="523">
        <f t="shared" si="151"/>
        <v>0</v>
      </c>
      <c r="BA100" s="523">
        <f t="shared" si="151"/>
        <v>0</v>
      </c>
      <c r="BB100" s="523">
        <f t="shared" si="151"/>
        <v>0</v>
      </c>
      <c r="BC100" s="523">
        <f t="shared" si="151"/>
        <v>0</v>
      </c>
      <c r="BD100" s="523">
        <f t="shared" si="151"/>
        <v>0</v>
      </c>
      <c r="BE100" s="523">
        <f t="shared" si="151"/>
        <v>0</v>
      </c>
      <c r="BF100" s="523">
        <f t="shared" si="151"/>
        <v>37500</v>
      </c>
      <c r="BG100" s="523">
        <f t="shared" si="151"/>
        <v>37500</v>
      </c>
      <c r="BH100" s="523">
        <f t="shared" si="151"/>
        <v>37500</v>
      </c>
      <c r="BI100" s="523">
        <f t="shared" si="151"/>
        <v>37500</v>
      </c>
      <c r="BJ100" s="523">
        <f t="shared" si="151"/>
        <v>37500</v>
      </c>
      <c r="BK100" s="523">
        <f t="shared" si="151"/>
        <v>37500</v>
      </c>
      <c r="BL100" s="523">
        <f t="shared" si="151"/>
        <v>37500</v>
      </c>
      <c r="BM100" s="523">
        <f t="shared" si="151"/>
        <v>37500</v>
      </c>
      <c r="BN100" s="523">
        <f t="shared" si="151"/>
        <v>37500</v>
      </c>
      <c r="BO100" s="523">
        <f t="shared" si="151"/>
        <v>37500</v>
      </c>
      <c r="BP100" s="523">
        <f t="shared" si="151"/>
        <v>37500</v>
      </c>
      <c r="BQ100" s="523">
        <f t="shared" si="151"/>
        <v>37500</v>
      </c>
      <c r="BR100" s="523">
        <f t="shared" si="151"/>
        <v>37500</v>
      </c>
      <c r="BS100" s="523">
        <f t="shared" si="151"/>
        <v>37500</v>
      </c>
      <c r="BT100" s="523">
        <f t="shared" si="151"/>
        <v>37500</v>
      </c>
      <c r="BU100" s="523">
        <f t="shared" si="151"/>
        <v>37500</v>
      </c>
      <c r="BV100" s="523">
        <f t="shared" ref="BV100:DA100" si="152">BV$95</f>
        <v>37500</v>
      </c>
      <c r="BW100" s="523">
        <f t="shared" si="152"/>
        <v>37500</v>
      </c>
      <c r="BX100" s="523">
        <f t="shared" si="152"/>
        <v>37500</v>
      </c>
      <c r="BY100" s="523">
        <f t="shared" si="152"/>
        <v>37500</v>
      </c>
      <c r="BZ100" s="523">
        <f t="shared" si="152"/>
        <v>37500</v>
      </c>
      <c r="CA100" s="523">
        <f t="shared" si="152"/>
        <v>37500</v>
      </c>
      <c r="CB100" s="523">
        <f t="shared" si="152"/>
        <v>37500</v>
      </c>
      <c r="CC100" s="523">
        <f t="shared" si="152"/>
        <v>37500</v>
      </c>
      <c r="CD100" s="523">
        <f t="shared" si="152"/>
        <v>37500</v>
      </c>
      <c r="CE100" s="523">
        <f t="shared" si="152"/>
        <v>37500</v>
      </c>
      <c r="CF100" s="523">
        <f t="shared" si="152"/>
        <v>37500</v>
      </c>
      <c r="CG100" s="523">
        <f t="shared" si="152"/>
        <v>37500</v>
      </c>
      <c r="CH100" s="523">
        <f t="shared" si="152"/>
        <v>37500</v>
      </c>
      <c r="CI100" s="523">
        <f t="shared" si="152"/>
        <v>37500</v>
      </c>
      <c r="CJ100" s="523">
        <f t="shared" si="152"/>
        <v>37500</v>
      </c>
      <c r="CK100" s="523">
        <f t="shared" si="152"/>
        <v>37500</v>
      </c>
      <c r="CL100" s="523">
        <f t="shared" si="152"/>
        <v>37500</v>
      </c>
      <c r="CM100" s="523">
        <f t="shared" si="152"/>
        <v>37500</v>
      </c>
      <c r="CN100" s="523">
        <f t="shared" si="152"/>
        <v>37500</v>
      </c>
      <c r="CO100" s="523">
        <f t="shared" si="152"/>
        <v>37500</v>
      </c>
      <c r="CP100" s="523">
        <f t="shared" si="152"/>
        <v>37500</v>
      </c>
      <c r="CQ100" s="523">
        <f t="shared" si="152"/>
        <v>37500</v>
      </c>
      <c r="CR100" s="523">
        <f t="shared" si="152"/>
        <v>37500</v>
      </c>
      <c r="CS100" s="523">
        <f t="shared" si="152"/>
        <v>37500</v>
      </c>
      <c r="CT100" s="523">
        <f t="shared" si="152"/>
        <v>37500</v>
      </c>
      <c r="CU100" s="523">
        <f t="shared" si="152"/>
        <v>37500</v>
      </c>
      <c r="CV100" s="523">
        <f t="shared" si="152"/>
        <v>37500</v>
      </c>
      <c r="CW100" s="523">
        <f t="shared" si="152"/>
        <v>37500</v>
      </c>
      <c r="CX100" s="523">
        <f t="shared" si="152"/>
        <v>37500</v>
      </c>
      <c r="CY100" s="523">
        <f t="shared" si="152"/>
        <v>37500</v>
      </c>
      <c r="CZ100" s="523">
        <f t="shared" si="152"/>
        <v>37500</v>
      </c>
      <c r="DA100" s="523">
        <f t="shared" si="152"/>
        <v>37500</v>
      </c>
      <c r="DB100" s="523">
        <f t="shared" ref="DB100:EG100" si="153">DB$95</f>
        <v>37500</v>
      </c>
      <c r="DC100" s="523">
        <f t="shared" si="153"/>
        <v>37500</v>
      </c>
      <c r="DD100" s="523">
        <f t="shared" si="153"/>
        <v>37500</v>
      </c>
      <c r="DE100" s="523">
        <f t="shared" si="153"/>
        <v>37500</v>
      </c>
      <c r="DF100" s="523">
        <f t="shared" si="153"/>
        <v>37500</v>
      </c>
      <c r="DG100" s="523">
        <f t="shared" si="153"/>
        <v>37500</v>
      </c>
      <c r="DH100" s="523">
        <f t="shared" si="153"/>
        <v>37500</v>
      </c>
      <c r="DI100" s="523">
        <f t="shared" si="153"/>
        <v>37500</v>
      </c>
      <c r="DJ100" s="523">
        <f t="shared" si="153"/>
        <v>37500</v>
      </c>
      <c r="DK100" s="523">
        <f t="shared" si="153"/>
        <v>37500</v>
      </c>
      <c r="DL100" s="523">
        <f t="shared" si="153"/>
        <v>37500</v>
      </c>
      <c r="DM100" s="523">
        <f t="shared" si="153"/>
        <v>37500</v>
      </c>
      <c r="DN100" s="523">
        <f t="shared" si="153"/>
        <v>0</v>
      </c>
      <c r="DO100" s="523">
        <f t="shared" si="153"/>
        <v>0</v>
      </c>
      <c r="DP100" s="523">
        <f t="shared" si="153"/>
        <v>0</v>
      </c>
      <c r="DQ100" s="523">
        <f t="shared" si="153"/>
        <v>0</v>
      </c>
      <c r="DR100" s="523">
        <f t="shared" si="153"/>
        <v>0</v>
      </c>
      <c r="DS100" s="523">
        <f t="shared" si="153"/>
        <v>0</v>
      </c>
      <c r="DT100" s="523">
        <f t="shared" si="153"/>
        <v>0</v>
      </c>
      <c r="DU100" s="523">
        <f t="shared" si="153"/>
        <v>0</v>
      </c>
      <c r="DV100" s="523">
        <f t="shared" si="153"/>
        <v>0</v>
      </c>
      <c r="DW100" s="523">
        <f t="shared" si="153"/>
        <v>0</v>
      </c>
      <c r="DX100" s="523">
        <f t="shared" si="153"/>
        <v>0</v>
      </c>
      <c r="DY100" s="523">
        <f t="shared" si="153"/>
        <v>0</v>
      </c>
      <c r="DZ100" s="523">
        <f t="shared" si="153"/>
        <v>0</v>
      </c>
      <c r="EA100" s="523">
        <f t="shared" si="153"/>
        <v>0</v>
      </c>
      <c r="EB100" s="523">
        <f t="shared" si="153"/>
        <v>0</v>
      </c>
      <c r="EC100" s="523">
        <f t="shared" si="153"/>
        <v>0</v>
      </c>
      <c r="ED100" s="523">
        <f t="shared" si="153"/>
        <v>0</v>
      </c>
      <c r="EE100" s="523">
        <f t="shared" si="153"/>
        <v>0</v>
      </c>
      <c r="EF100" s="523">
        <f t="shared" si="153"/>
        <v>0</v>
      </c>
      <c r="EG100" s="523">
        <f t="shared" si="153"/>
        <v>0</v>
      </c>
      <c r="EH100" s="523">
        <f t="shared" ref="EH100:FM100" si="154">EH$95</f>
        <v>0</v>
      </c>
      <c r="EI100" s="523">
        <f t="shared" si="154"/>
        <v>0</v>
      </c>
      <c r="EJ100" s="523">
        <f t="shared" si="154"/>
        <v>0</v>
      </c>
      <c r="EK100" s="523">
        <f t="shared" si="154"/>
        <v>0</v>
      </c>
      <c r="EL100" s="523">
        <f t="shared" si="154"/>
        <v>0</v>
      </c>
      <c r="EM100" s="523">
        <f t="shared" si="154"/>
        <v>0</v>
      </c>
      <c r="EN100" s="523">
        <f t="shared" si="154"/>
        <v>0</v>
      </c>
      <c r="EO100" s="523">
        <f t="shared" si="154"/>
        <v>0</v>
      </c>
      <c r="EP100" s="523">
        <f t="shared" si="154"/>
        <v>0</v>
      </c>
      <c r="EQ100" s="523">
        <f t="shared" si="154"/>
        <v>0</v>
      </c>
      <c r="ER100" s="523">
        <f t="shared" si="154"/>
        <v>0</v>
      </c>
      <c r="ES100" s="523">
        <f t="shared" si="154"/>
        <v>0</v>
      </c>
      <c r="ET100" s="523">
        <f t="shared" si="154"/>
        <v>0</v>
      </c>
      <c r="EU100" s="523">
        <f t="shared" si="154"/>
        <v>0</v>
      </c>
      <c r="EV100" s="523">
        <f t="shared" si="154"/>
        <v>0</v>
      </c>
      <c r="EW100" s="523">
        <f t="shared" si="154"/>
        <v>0</v>
      </c>
      <c r="EX100" s="523">
        <f t="shared" si="154"/>
        <v>0</v>
      </c>
      <c r="EY100" s="523">
        <f t="shared" si="154"/>
        <v>0</v>
      </c>
      <c r="EZ100" s="523">
        <f t="shared" si="154"/>
        <v>0</v>
      </c>
      <c r="FA100" s="523">
        <f t="shared" si="154"/>
        <v>0</v>
      </c>
      <c r="FB100" s="523">
        <f t="shared" si="154"/>
        <v>0</v>
      </c>
      <c r="FC100" s="523">
        <f t="shared" si="154"/>
        <v>0</v>
      </c>
      <c r="FD100" s="523">
        <f t="shared" si="154"/>
        <v>0</v>
      </c>
      <c r="FE100" s="523">
        <f t="shared" si="154"/>
        <v>0</v>
      </c>
      <c r="FF100" s="523">
        <f t="shared" si="154"/>
        <v>0</v>
      </c>
      <c r="FG100" s="523">
        <f t="shared" si="154"/>
        <v>0</v>
      </c>
      <c r="FH100" s="523">
        <f t="shared" si="154"/>
        <v>0</v>
      </c>
      <c r="FI100" s="523">
        <f t="shared" si="154"/>
        <v>0</v>
      </c>
      <c r="FJ100" s="523">
        <f t="shared" si="154"/>
        <v>0</v>
      </c>
      <c r="FK100" s="523">
        <f t="shared" si="154"/>
        <v>0</v>
      </c>
      <c r="FL100" s="523">
        <f t="shared" si="154"/>
        <v>0</v>
      </c>
      <c r="FM100" s="523">
        <f t="shared" si="154"/>
        <v>0</v>
      </c>
      <c r="FN100" s="523">
        <f t="shared" ref="FN100:GJ100" si="155">FN$95</f>
        <v>0</v>
      </c>
      <c r="FO100" s="523">
        <f t="shared" si="155"/>
        <v>0</v>
      </c>
      <c r="FP100" s="523">
        <f t="shared" si="155"/>
        <v>0</v>
      </c>
      <c r="FQ100" s="523">
        <f t="shared" si="155"/>
        <v>0</v>
      </c>
      <c r="FR100" s="523">
        <f t="shared" si="155"/>
        <v>0</v>
      </c>
      <c r="FS100" s="523">
        <f t="shared" si="155"/>
        <v>0</v>
      </c>
      <c r="FT100" s="523">
        <f t="shared" si="155"/>
        <v>0</v>
      </c>
      <c r="FU100" s="523">
        <f t="shared" si="155"/>
        <v>0</v>
      </c>
      <c r="FV100" s="523">
        <f t="shared" si="155"/>
        <v>0</v>
      </c>
      <c r="FW100" s="523">
        <f t="shared" si="155"/>
        <v>0</v>
      </c>
      <c r="FX100" s="523">
        <f t="shared" si="155"/>
        <v>0</v>
      </c>
      <c r="FY100" s="523">
        <f t="shared" si="155"/>
        <v>0</v>
      </c>
      <c r="FZ100" s="523">
        <f t="shared" si="155"/>
        <v>0</v>
      </c>
      <c r="GA100" s="523">
        <f t="shared" si="155"/>
        <v>0</v>
      </c>
      <c r="GB100" s="523">
        <f t="shared" si="155"/>
        <v>0</v>
      </c>
      <c r="GC100" s="523">
        <f t="shared" si="155"/>
        <v>0</v>
      </c>
      <c r="GD100" s="523">
        <f t="shared" si="155"/>
        <v>0</v>
      </c>
      <c r="GE100" s="523">
        <f t="shared" si="155"/>
        <v>0</v>
      </c>
      <c r="GF100" s="523">
        <f t="shared" si="155"/>
        <v>0</v>
      </c>
      <c r="GG100" s="523">
        <f t="shared" si="155"/>
        <v>0</v>
      </c>
      <c r="GH100" s="523">
        <f t="shared" si="155"/>
        <v>0</v>
      </c>
      <c r="GI100" s="523">
        <f t="shared" si="155"/>
        <v>0</v>
      </c>
      <c r="GJ100" s="523">
        <f t="shared" si="155"/>
        <v>0</v>
      </c>
    </row>
    <row r="101" spans="1:192" s="605" customFormat="1" ht="12.75" outlineLevel="2" x14ac:dyDescent="0.35">
      <c r="E101" s="609" t="s">
        <v>1819</v>
      </c>
      <c r="F101" s="609"/>
      <c r="G101" s="609" t="s">
        <v>101</v>
      </c>
      <c r="H101" s="609">
        <f>SUM(J101:GJ101)</f>
        <v>147545.99833342555</v>
      </c>
      <c r="I101" s="609"/>
      <c r="J101" s="609">
        <f t="shared" ref="J101:AO101" si="156">J100*$F97*J99/$F98</f>
        <v>0</v>
      </c>
      <c r="K101" s="609">
        <f t="shared" si="156"/>
        <v>0</v>
      </c>
      <c r="L101" s="609">
        <f t="shared" si="156"/>
        <v>0</v>
      </c>
      <c r="M101" s="609">
        <f t="shared" si="156"/>
        <v>0</v>
      </c>
      <c r="N101" s="609">
        <f t="shared" si="156"/>
        <v>0</v>
      </c>
      <c r="O101" s="609">
        <f t="shared" si="156"/>
        <v>0</v>
      </c>
      <c r="P101" s="609">
        <f t="shared" si="156"/>
        <v>0</v>
      </c>
      <c r="Q101" s="609">
        <f t="shared" si="156"/>
        <v>0</v>
      </c>
      <c r="R101" s="609">
        <f t="shared" si="156"/>
        <v>0</v>
      </c>
      <c r="S101" s="609">
        <f t="shared" si="156"/>
        <v>0</v>
      </c>
      <c r="T101" s="609">
        <f t="shared" si="156"/>
        <v>0</v>
      </c>
      <c r="U101" s="609">
        <f t="shared" si="156"/>
        <v>0</v>
      </c>
      <c r="V101" s="609">
        <f t="shared" si="156"/>
        <v>0</v>
      </c>
      <c r="W101" s="609">
        <f t="shared" si="156"/>
        <v>0</v>
      </c>
      <c r="X101" s="609">
        <f t="shared" si="156"/>
        <v>0</v>
      </c>
      <c r="Y101" s="609">
        <f t="shared" si="156"/>
        <v>0</v>
      </c>
      <c r="Z101" s="609">
        <f t="shared" si="156"/>
        <v>0</v>
      </c>
      <c r="AA101" s="609">
        <f t="shared" si="156"/>
        <v>0</v>
      </c>
      <c r="AB101" s="609">
        <f t="shared" si="156"/>
        <v>0</v>
      </c>
      <c r="AC101" s="609">
        <f t="shared" si="156"/>
        <v>0</v>
      </c>
      <c r="AD101" s="609">
        <f t="shared" si="156"/>
        <v>0</v>
      </c>
      <c r="AE101" s="609">
        <f t="shared" si="156"/>
        <v>0</v>
      </c>
      <c r="AF101" s="609">
        <f t="shared" si="156"/>
        <v>0</v>
      </c>
      <c r="AG101" s="609">
        <f t="shared" si="156"/>
        <v>0</v>
      </c>
      <c r="AH101" s="609">
        <f t="shared" si="156"/>
        <v>0</v>
      </c>
      <c r="AI101" s="609">
        <f t="shared" si="156"/>
        <v>0</v>
      </c>
      <c r="AJ101" s="609">
        <f t="shared" si="156"/>
        <v>0</v>
      </c>
      <c r="AK101" s="609">
        <f t="shared" si="156"/>
        <v>0</v>
      </c>
      <c r="AL101" s="609">
        <f t="shared" si="156"/>
        <v>0</v>
      </c>
      <c r="AM101" s="609">
        <f t="shared" si="156"/>
        <v>0</v>
      </c>
      <c r="AN101" s="609">
        <f t="shared" si="156"/>
        <v>0</v>
      </c>
      <c r="AO101" s="609">
        <f t="shared" si="156"/>
        <v>0</v>
      </c>
      <c r="AP101" s="609">
        <f t="shared" ref="AP101:BU101" si="157">AP100*$F97*AP99/$F98</f>
        <v>0</v>
      </c>
      <c r="AQ101" s="609">
        <f t="shared" si="157"/>
        <v>0</v>
      </c>
      <c r="AR101" s="609">
        <f t="shared" si="157"/>
        <v>0</v>
      </c>
      <c r="AS101" s="609">
        <f t="shared" si="157"/>
        <v>0</v>
      </c>
      <c r="AT101" s="609">
        <f t="shared" si="157"/>
        <v>0</v>
      </c>
      <c r="AU101" s="609">
        <f t="shared" si="157"/>
        <v>0</v>
      </c>
      <c r="AV101" s="609">
        <f t="shared" si="157"/>
        <v>0</v>
      </c>
      <c r="AW101" s="609">
        <f t="shared" si="157"/>
        <v>0</v>
      </c>
      <c r="AX101" s="609">
        <f t="shared" si="157"/>
        <v>0</v>
      </c>
      <c r="AY101" s="609">
        <f t="shared" si="157"/>
        <v>0</v>
      </c>
      <c r="AZ101" s="609">
        <f t="shared" si="157"/>
        <v>0</v>
      </c>
      <c r="BA101" s="609">
        <f t="shared" si="157"/>
        <v>0</v>
      </c>
      <c r="BB101" s="609">
        <f t="shared" si="157"/>
        <v>0</v>
      </c>
      <c r="BC101" s="609">
        <f t="shared" si="157"/>
        <v>0</v>
      </c>
      <c r="BD101" s="609">
        <f t="shared" si="157"/>
        <v>0</v>
      </c>
      <c r="BE101" s="609">
        <f t="shared" si="157"/>
        <v>0</v>
      </c>
      <c r="BF101" s="609">
        <f t="shared" si="157"/>
        <v>2019.1699218749998</v>
      </c>
      <c r="BG101" s="609">
        <f t="shared" si="157"/>
        <v>2069.6491699218745</v>
      </c>
      <c r="BH101" s="609">
        <f t="shared" si="157"/>
        <v>2069.6491699218745</v>
      </c>
      <c r="BI101" s="609">
        <f t="shared" si="157"/>
        <v>2069.6491699218745</v>
      </c>
      <c r="BJ101" s="609">
        <f t="shared" si="157"/>
        <v>2069.6491699218745</v>
      </c>
      <c r="BK101" s="609">
        <f t="shared" si="157"/>
        <v>2121.3903991699212</v>
      </c>
      <c r="BL101" s="609">
        <f t="shared" si="157"/>
        <v>2121.3903991699212</v>
      </c>
      <c r="BM101" s="609">
        <f t="shared" si="157"/>
        <v>2121.3903991699212</v>
      </c>
      <c r="BN101" s="609">
        <f t="shared" si="157"/>
        <v>2121.3903991699212</v>
      </c>
      <c r="BO101" s="609">
        <f t="shared" si="157"/>
        <v>2174.4251591491688</v>
      </c>
      <c r="BP101" s="609">
        <f t="shared" si="157"/>
        <v>2174.4251591491688</v>
      </c>
      <c r="BQ101" s="609">
        <f t="shared" si="157"/>
        <v>2174.4251591491688</v>
      </c>
      <c r="BR101" s="609">
        <f t="shared" si="157"/>
        <v>2174.4251591491688</v>
      </c>
      <c r="BS101" s="609">
        <f t="shared" si="157"/>
        <v>2228.7857881278983</v>
      </c>
      <c r="BT101" s="609">
        <f t="shared" si="157"/>
        <v>2228.7857881278983</v>
      </c>
      <c r="BU101" s="609">
        <f t="shared" si="157"/>
        <v>2228.7857881278983</v>
      </c>
      <c r="BV101" s="609">
        <f t="shared" ref="BV101:DA101" si="158">BV100*$F97*BV99/$F98</f>
        <v>2228.7857881278983</v>
      </c>
      <c r="BW101" s="609">
        <f t="shared" si="158"/>
        <v>2284.5054328310957</v>
      </c>
      <c r="BX101" s="609">
        <f t="shared" si="158"/>
        <v>2284.5054328310957</v>
      </c>
      <c r="BY101" s="609">
        <f t="shared" si="158"/>
        <v>2284.5054328310957</v>
      </c>
      <c r="BZ101" s="609">
        <f t="shared" si="158"/>
        <v>2284.5054328310957</v>
      </c>
      <c r="CA101" s="609">
        <f t="shared" si="158"/>
        <v>2341.6180686518728</v>
      </c>
      <c r="CB101" s="609">
        <f t="shared" si="158"/>
        <v>2341.6180686518728</v>
      </c>
      <c r="CC101" s="609">
        <f t="shared" si="158"/>
        <v>2341.6180686518728</v>
      </c>
      <c r="CD101" s="609">
        <f t="shared" si="158"/>
        <v>2341.6180686518728</v>
      </c>
      <c r="CE101" s="609">
        <f t="shared" si="158"/>
        <v>2400.1585203681693</v>
      </c>
      <c r="CF101" s="609">
        <f t="shared" si="158"/>
        <v>2400.1585203681693</v>
      </c>
      <c r="CG101" s="609">
        <f t="shared" si="158"/>
        <v>2400.1585203681693</v>
      </c>
      <c r="CH101" s="609">
        <f t="shared" si="158"/>
        <v>2400.1585203681693</v>
      </c>
      <c r="CI101" s="609">
        <f t="shared" si="158"/>
        <v>2460.162483377374</v>
      </c>
      <c r="CJ101" s="609">
        <f t="shared" si="158"/>
        <v>2460.162483377374</v>
      </c>
      <c r="CK101" s="609">
        <f t="shared" si="158"/>
        <v>2460.162483377374</v>
      </c>
      <c r="CL101" s="609">
        <f t="shared" si="158"/>
        <v>2460.162483377374</v>
      </c>
      <c r="CM101" s="609">
        <f t="shared" si="158"/>
        <v>2521.6665454618078</v>
      </c>
      <c r="CN101" s="609">
        <f t="shared" si="158"/>
        <v>2521.6665454618078</v>
      </c>
      <c r="CO101" s="609">
        <f t="shared" si="158"/>
        <v>2521.6665454618078</v>
      </c>
      <c r="CP101" s="609">
        <f t="shared" si="158"/>
        <v>2521.6665454618078</v>
      </c>
      <c r="CQ101" s="609">
        <f t="shared" si="158"/>
        <v>2584.7082090983531</v>
      </c>
      <c r="CR101" s="609">
        <f t="shared" si="158"/>
        <v>2584.7082090983531</v>
      </c>
      <c r="CS101" s="609">
        <f t="shared" si="158"/>
        <v>2584.7082090983531</v>
      </c>
      <c r="CT101" s="609">
        <f t="shared" si="158"/>
        <v>2584.7082090983531</v>
      </c>
      <c r="CU101" s="609">
        <f t="shared" si="158"/>
        <v>2649.3259143258115</v>
      </c>
      <c r="CV101" s="609">
        <f t="shared" si="158"/>
        <v>2649.3259143258115</v>
      </c>
      <c r="CW101" s="609">
        <f t="shared" si="158"/>
        <v>2649.3259143258115</v>
      </c>
      <c r="CX101" s="609">
        <f t="shared" si="158"/>
        <v>2649.3259143258115</v>
      </c>
      <c r="CY101" s="609">
        <f t="shared" si="158"/>
        <v>2715.5590621839569</v>
      </c>
      <c r="CZ101" s="609">
        <f t="shared" si="158"/>
        <v>2715.5590621839569</v>
      </c>
      <c r="DA101" s="609">
        <f t="shared" si="158"/>
        <v>2715.5590621839569</v>
      </c>
      <c r="DB101" s="609">
        <f t="shared" ref="DB101:EG101" si="159">DB100*$F97*DB99/$F98</f>
        <v>2715.5590621839569</v>
      </c>
      <c r="DC101" s="609">
        <f t="shared" si="159"/>
        <v>2783.4480387385556</v>
      </c>
      <c r="DD101" s="609">
        <f t="shared" si="159"/>
        <v>2783.4480387385556</v>
      </c>
      <c r="DE101" s="609">
        <f t="shared" si="159"/>
        <v>2783.4480387385556</v>
      </c>
      <c r="DF101" s="609">
        <f t="shared" si="159"/>
        <v>2783.4480387385556</v>
      </c>
      <c r="DG101" s="609">
        <f t="shared" si="159"/>
        <v>2853.034239707019</v>
      </c>
      <c r="DH101" s="609">
        <f t="shared" si="159"/>
        <v>2853.034239707019</v>
      </c>
      <c r="DI101" s="609">
        <f t="shared" si="159"/>
        <v>2853.034239707019</v>
      </c>
      <c r="DJ101" s="609">
        <f t="shared" si="159"/>
        <v>2853.034239707019</v>
      </c>
      <c r="DK101" s="609">
        <f t="shared" si="159"/>
        <v>2924.3600956996947</v>
      </c>
      <c r="DL101" s="609">
        <f t="shared" si="159"/>
        <v>2924.3600956996947</v>
      </c>
      <c r="DM101" s="609">
        <f t="shared" si="159"/>
        <v>2924.3600956996947</v>
      </c>
      <c r="DN101" s="609">
        <f t="shared" si="159"/>
        <v>0</v>
      </c>
      <c r="DO101" s="609">
        <f t="shared" si="159"/>
        <v>0</v>
      </c>
      <c r="DP101" s="609">
        <f t="shared" si="159"/>
        <v>0</v>
      </c>
      <c r="DQ101" s="609">
        <f t="shared" si="159"/>
        <v>0</v>
      </c>
      <c r="DR101" s="609">
        <f t="shared" si="159"/>
        <v>0</v>
      </c>
      <c r="DS101" s="609">
        <f t="shared" si="159"/>
        <v>0</v>
      </c>
      <c r="DT101" s="609">
        <f t="shared" si="159"/>
        <v>0</v>
      </c>
      <c r="DU101" s="609">
        <f t="shared" si="159"/>
        <v>0</v>
      </c>
      <c r="DV101" s="609">
        <f t="shared" si="159"/>
        <v>0</v>
      </c>
      <c r="DW101" s="609">
        <f t="shared" si="159"/>
        <v>0</v>
      </c>
      <c r="DX101" s="609">
        <f t="shared" si="159"/>
        <v>0</v>
      </c>
      <c r="DY101" s="609">
        <f t="shared" si="159"/>
        <v>0</v>
      </c>
      <c r="DZ101" s="609">
        <f t="shared" si="159"/>
        <v>0</v>
      </c>
      <c r="EA101" s="609">
        <f t="shared" si="159"/>
        <v>0</v>
      </c>
      <c r="EB101" s="609">
        <f t="shared" si="159"/>
        <v>0</v>
      </c>
      <c r="EC101" s="609">
        <f t="shared" si="159"/>
        <v>0</v>
      </c>
      <c r="ED101" s="609">
        <f t="shared" si="159"/>
        <v>0</v>
      </c>
      <c r="EE101" s="609">
        <f t="shared" si="159"/>
        <v>0</v>
      </c>
      <c r="EF101" s="609">
        <f t="shared" si="159"/>
        <v>0</v>
      </c>
      <c r="EG101" s="609">
        <f t="shared" si="159"/>
        <v>0</v>
      </c>
      <c r="EH101" s="609">
        <f t="shared" ref="EH101:FM101" si="160">EH100*$F97*EH99/$F98</f>
        <v>0</v>
      </c>
      <c r="EI101" s="609">
        <f t="shared" si="160"/>
        <v>0</v>
      </c>
      <c r="EJ101" s="609">
        <f t="shared" si="160"/>
        <v>0</v>
      </c>
      <c r="EK101" s="609">
        <f t="shared" si="160"/>
        <v>0</v>
      </c>
      <c r="EL101" s="609">
        <f t="shared" si="160"/>
        <v>0</v>
      </c>
      <c r="EM101" s="609">
        <f t="shared" si="160"/>
        <v>0</v>
      </c>
      <c r="EN101" s="609">
        <f t="shared" si="160"/>
        <v>0</v>
      </c>
      <c r="EO101" s="609">
        <f t="shared" si="160"/>
        <v>0</v>
      </c>
      <c r="EP101" s="609">
        <f t="shared" si="160"/>
        <v>0</v>
      </c>
      <c r="EQ101" s="609">
        <f t="shared" si="160"/>
        <v>0</v>
      </c>
      <c r="ER101" s="609">
        <f t="shared" si="160"/>
        <v>0</v>
      </c>
      <c r="ES101" s="609">
        <f t="shared" si="160"/>
        <v>0</v>
      </c>
      <c r="ET101" s="609">
        <f t="shared" si="160"/>
        <v>0</v>
      </c>
      <c r="EU101" s="609">
        <f t="shared" si="160"/>
        <v>0</v>
      </c>
      <c r="EV101" s="609">
        <f t="shared" si="160"/>
        <v>0</v>
      </c>
      <c r="EW101" s="609">
        <f t="shared" si="160"/>
        <v>0</v>
      </c>
      <c r="EX101" s="609">
        <f t="shared" si="160"/>
        <v>0</v>
      </c>
      <c r="EY101" s="609">
        <f t="shared" si="160"/>
        <v>0</v>
      </c>
      <c r="EZ101" s="609">
        <f t="shared" si="160"/>
        <v>0</v>
      </c>
      <c r="FA101" s="609">
        <f t="shared" si="160"/>
        <v>0</v>
      </c>
      <c r="FB101" s="609">
        <f t="shared" si="160"/>
        <v>0</v>
      </c>
      <c r="FC101" s="609">
        <f t="shared" si="160"/>
        <v>0</v>
      </c>
      <c r="FD101" s="609">
        <f t="shared" si="160"/>
        <v>0</v>
      </c>
      <c r="FE101" s="609">
        <f t="shared" si="160"/>
        <v>0</v>
      </c>
      <c r="FF101" s="609">
        <f t="shared" si="160"/>
        <v>0</v>
      </c>
      <c r="FG101" s="609">
        <f t="shared" si="160"/>
        <v>0</v>
      </c>
      <c r="FH101" s="609">
        <f t="shared" si="160"/>
        <v>0</v>
      </c>
      <c r="FI101" s="609">
        <f t="shared" si="160"/>
        <v>0</v>
      </c>
      <c r="FJ101" s="609">
        <f t="shared" si="160"/>
        <v>0</v>
      </c>
      <c r="FK101" s="609">
        <f t="shared" si="160"/>
        <v>0</v>
      </c>
      <c r="FL101" s="609">
        <f t="shared" si="160"/>
        <v>0</v>
      </c>
      <c r="FM101" s="609">
        <f t="shared" si="160"/>
        <v>0</v>
      </c>
      <c r="FN101" s="609">
        <f t="shared" ref="FN101:GS101" si="161">FN100*$F97*FN99/$F98</f>
        <v>0</v>
      </c>
      <c r="FO101" s="609">
        <f t="shared" si="161"/>
        <v>0</v>
      </c>
      <c r="FP101" s="609">
        <f t="shared" si="161"/>
        <v>0</v>
      </c>
      <c r="FQ101" s="609">
        <f t="shared" si="161"/>
        <v>0</v>
      </c>
      <c r="FR101" s="609">
        <f t="shared" si="161"/>
        <v>0</v>
      </c>
      <c r="FS101" s="609">
        <f t="shared" si="161"/>
        <v>0</v>
      </c>
      <c r="FT101" s="609">
        <f t="shared" si="161"/>
        <v>0</v>
      </c>
      <c r="FU101" s="609">
        <f t="shared" si="161"/>
        <v>0</v>
      </c>
      <c r="FV101" s="609">
        <f t="shared" si="161"/>
        <v>0</v>
      </c>
      <c r="FW101" s="609">
        <f t="shared" si="161"/>
        <v>0</v>
      </c>
      <c r="FX101" s="609">
        <f t="shared" si="161"/>
        <v>0</v>
      </c>
      <c r="FY101" s="609">
        <f t="shared" si="161"/>
        <v>0</v>
      </c>
      <c r="FZ101" s="609">
        <f t="shared" si="161"/>
        <v>0</v>
      </c>
      <c r="GA101" s="609">
        <f t="shared" si="161"/>
        <v>0</v>
      </c>
      <c r="GB101" s="609">
        <f t="shared" si="161"/>
        <v>0</v>
      </c>
      <c r="GC101" s="609">
        <f t="shared" si="161"/>
        <v>0</v>
      </c>
      <c r="GD101" s="609">
        <f t="shared" si="161"/>
        <v>0</v>
      </c>
      <c r="GE101" s="609">
        <f t="shared" si="161"/>
        <v>0</v>
      </c>
      <c r="GF101" s="609">
        <f t="shared" si="161"/>
        <v>0</v>
      </c>
      <c r="GG101" s="609">
        <f t="shared" si="161"/>
        <v>0</v>
      </c>
      <c r="GH101" s="609">
        <f t="shared" si="161"/>
        <v>0</v>
      </c>
      <c r="GI101" s="609">
        <f t="shared" si="161"/>
        <v>0</v>
      </c>
      <c r="GJ101" s="609">
        <f t="shared" si="161"/>
        <v>0</v>
      </c>
    </row>
    <row r="102" spans="1:192" ht="12.75" outlineLevel="2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</row>
    <row r="103" spans="1:192" outlineLevel="1" x14ac:dyDescent="0.35">
      <c r="A103" s="69"/>
      <c r="B103" s="437" t="s">
        <v>703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</row>
    <row r="104" spans="1:192" outlineLevel="2" x14ac:dyDescent="0.35">
      <c r="A104" s="69"/>
      <c r="B104"/>
      <c r="C104"/>
      <c r="D104"/>
      <c r="E104" t="str">
        <f>$E$51</f>
        <v>Gate fee revenue</v>
      </c>
      <c r="F104"/>
      <c r="G104" t="str">
        <f>$G$51</f>
        <v>$ 000s</v>
      </c>
      <c r="H104">
        <f>$H$51</f>
        <v>657656.55572369567</v>
      </c>
      <c r="I104"/>
      <c r="J104">
        <f t="shared" ref="J104:AO104" si="162">J$51</f>
        <v>0</v>
      </c>
      <c r="K104">
        <f t="shared" si="162"/>
        <v>0</v>
      </c>
      <c r="L104">
        <f t="shared" si="162"/>
        <v>0</v>
      </c>
      <c r="M104">
        <f t="shared" si="162"/>
        <v>0</v>
      </c>
      <c r="N104">
        <f t="shared" si="162"/>
        <v>0</v>
      </c>
      <c r="O104">
        <f t="shared" si="162"/>
        <v>0</v>
      </c>
      <c r="P104">
        <f t="shared" si="162"/>
        <v>0</v>
      </c>
      <c r="Q104">
        <f t="shared" si="162"/>
        <v>0</v>
      </c>
      <c r="R104">
        <f t="shared" si="162"/>
        <v>0</v>
      </c>
      <c r="S104">
        <f t="shared" si="162"/>
        <v>0</v>
      </c>
      <c r="T104">
        <f t="shared" si="162"/>
        <v>0</v>
      </c>
      <c r="U104">
        <f t="shared" si="162"/>
        <v>0</v>
      </c>
      <c r="V104">
        <f t="shared" si="162"/>
        <v>0</v>
      </c>
      <c r="W104">
        <f t="shared" si="162"/>
        <v>0</v>
      </c>
      <c r="X104">
        <f t="shared" si="162"/>
        <v>0</v>
      </c>
      <c r="Y104">
        <f t="shared" si="162"/>
        <v>0</v>
      </c>
      <c r="Z104">
        <f t="shared" si="162"/>
        <v>0</v>
      </c>
      <c r="AA104">
        <f t="shared" si="162"/>
        <v>0</v>
      </c>
      <c r="AB104">
        <f t="shared" si="162"/>
        <v>0</v>
      </c>
      <c r="AC104">
        <f t="shared" si="162"/>
        <v>0</v>
      </c>
      <c r="AD104">
        <f t="shared" si="162"/>
        <v>0</v>
      </c>
      <c r="AE104">
        <f t="shared" si="162"/>
        <v>61.367057499999987</v>
      </c>
      <c r="AF104">
        <f t="shared" si="162"/>
        <v>118.77494999999996</v>
      </c>
      <c r="AG104">
        <f t="shared" si="162"/>
        <v>184.10117249999999</v>
      </c>
      <c r="AH104">
        <f t="shared" si="162"/>
        <v>245.46822999999995</v>
      </c>
      <c r="AI104">
        <f t="shared" si="162"/>
        <v>287.03946249999996</v>
      </c>
      <c r="AJ104">
        <f t="shared" si="162"/>
        <v>368.20234499999998</v>
      </c>
      <c r="AK104">
        <f t="shared" si="162"/>
        <v>415.71232500000002</v>
      </c>
      <c r="AL104">
        <f t="shared" si="162"/>
        <v>490.9364599999999</v>
      </c>
      <c r="AM104">
        <f t="shared" si="162"/>
        <v>547.84945687499987</v>
      </c>
      <c r="AN104">
        <f t="shared" si="162"/>
        <v>629.01233937500001</v>
      </c>
      <c r="AO104">
        <f t="shared" si="162"/>
        <v>691.91357331249992</v>
      </c>
      <c r="AP104">
        <f t="shared" ref="AP104:BU104" si="163">AP$51</f>
        <v>730.46594249999987</v>
      </c>
      <c r="AQ104">
        <f t="shared" si="163"/>
        <v>817.71604118749985</v>
      </c>
      <c r="AR104">
        <f t="shared" si="163"/>
        <v>852.21026625000013</v>
      </c>
      <c r="AS104">
        <f t="shared" si="163"/>
        <v>943.5185090624999</v>
      </c>
      <c r="AT104">
        <f t="shared" si="163"/>
        <v>1006.4197429999999</v>
      </c>
      <c r="AU104">
        <f t="shared" si="163"/>
        <v>965.83830175000003</v>
      </c>
      <c r="AV104">
        <f t="shared" si="163"/>
        <v>1132.222210875</v>
      </c>
      <c r="AW104">
        <f t="shared" si="163"/>
        <v>1156.5710756249998</v>
      </c>
      <c r="AX104">
        <f t="shared" si="163"/>
        <v>1258.02467875</v>
      </c>
      <c r="AY104">
        <f t="shared" si="163"/>
        <v>1310.2732843593749</v>
      </c>
      <c r="AZ104">
        <f t="shared" si="163"/>
        <v>1418.4228252906248</v>
      </c>
      <c r="BA104">
        <f t="shared" si="163"/>
        <v>1482.8965900765622</v>
      </c>
      <c r="BB104">
        <f t="shared" si="163"/>
        <v>1497.4551821249997</v>
      </c>
      <c r="BC104">
        <f t="shared" si="163"/>
        <v>1547.3703548624997</v>
      </c>
      <c r="BD104">
        <f t="shared" si="163"/>
        <v>1497.4551821249997</v>
      </c>
      <c r="BE104">
        <f t="shared" si="163"/>
        <v>1547.3703548624997</v>
      </c>
      <c r="BF104">
        <f t="shared" si="163"/>
        <v>4492.3655463750001</v>
      </c>
      <c r="BG104">
        <f t="shared" si="163"/>
        <v>4655.8377370903117</v>
      </c>
      <c r="BH104">
        <f t="shared" si="163"/>
        <v>4707.0007891462492</v>
      </c>
      <c r="BI104">
        <f t="shared" si="163"/>
        <v>4707.0007891462492</v>
      </c>
      <c r="BJ104">
        <f t="shared" si="163"/>
        <v>4604.6746850343734</v>
      </c>
      <c r="BK104">
        <f t="shared" si="163"/>
        <v>4772.2336805175692</v>
      </c>
      <c r="BL104">
        <f t="shared" si="163"/>
        <v>4824.6758088749048</v>
      </c>
      <c r="BM104">
        <f t="shared" si="163"/>
        <v>4824.6758088749048</v>
      </c>
      <c r="BN104">
        <f t="shared" si="163"/>
        <v>4772.2336805175692</v>
      </c>
      <c r="BO104">
        <f t="shared" si="163"/>
        <v>4891.5395225305083</v>
      </c>
      <c r="BP104">
        <f t="shared" si="163"/>
        <v>4945.292704096777</v>
      </c>
      <c r="BQ104">
        <f t="shared" si="163"/>
        <v>4945.292704096777</v>
      </c>
      <c r="BR104">
        <f t="shared" si="163"/>
        <v>4837.7863409642378</v>
      </c>
      <c r="BS104">
        <f t="shared" si="163"/>
        <v>5013.8280105937711</v>
      </c>
      <c r="BT104">
        <f t="shared" si="163"/>
        <v>5068.9250216991977</v>
      </c>
      <c r="BU104">
        <f t="shared" si="163"/>
        <v>5068.9250216991977</v>
      </c>
      <c r="BV104">
        <f t="shared" ref="BV104:DA104" si="164">BV$51</f>
        <v>4958.7309994883444</v>
      </c>
      <c r="BW104">
        <f t="shared" si="164"/>
        <v>5139.1737108586149</v>
      </c>
      <c r="BX104">
        <f t="shared" si="164"/>
        <v>5195.6481472416763</v>
      </c>
      <c r="BY104">
        <f t="shared" si="164"/>
        <v>5195.6481472416763</v>
      </c>
      <c r="BZ104">
        <f t="shared" si="164"/>
        <v>5082.6992744755535</v>
      </c>
      <c r="CA104">
        <f t="shared" si="164"/>
        <v>5267.6530536300788</v>
      </c>
      <c r="CB104">
        <f t="shared" si="164"/>
        <v>5325.5393509227179</v>
      </c>
      <c r="CC104">
        <f t="shared" si="164"/>
        <v>5325.5393509227179</v>
      </c>
      <c r="CD104">
        <f t="shared" si="164"/>
        <v>5267.6530536300788</v>
      </c>
      <c r="CE104">
        <f t="shared" si="164"/>
        <v>5399.3443799708311</v>
      </c>
      <c r="CF104">
        <f t="shared" si="164"/>
        <v>5458.6778346957854</v>
      </c>
      <c r="CG104">
        <f t="shared" si="164"/>
        <v>5458.6778346957854</v>
      </c>
      <c r="CH104">
        <f t="shared" si="164"/>
        <v>5340.010925245876</v>
      </c>
      <c r="CI104">
        <f t="shared" si="164"/>
        <v>5534.3279894701018</v>
      </c>
      <c r="CJ104">
        <f t="shared" si="164"/>
        <v>5595.1447805631806</v>
      </c>
      <c r="CK104">
        <f t="shared" si="164"/>
        <v>5595.1447805631806</v>
      </c>
      <c r="CL104">
        <f t="shared" si="164"/>
        <v>5473.5111983770239</v>
      </c>
      <c r="CM104">
        <f t="shared" si="164"/>
        <v>5672.6861892068537</v>
      </c>
      <c r="CN104">
        <f t="shared" si="164"/>
        <v>5735.0234000772589</v>
      </c>
      <c r="CO104">
        <f t="shared" si="164"/>
        <v>5735.0234000772589</v>
      </c>
      <c r="CP104">
        <f t="shared" si="164"/>
        <v>5610.3489783364485</v>
      </c>
      <c r="CQ104">
        <f t="shared" si="164"/>
        <v>5814.5033439370254</v>
      </c>
      <c r="CR104">
        <f t="shared" si="164"/>
        <v>5878.3989850791904</v>
      </c>
      <c r="CS104">
        <f t="shared" si="164"/>
        <v>5878.3989850791904</v>
      </c>
      <c r="CT104">
        <f t="shared" si="164"/>
        <v>5814.5033439370254</v>
      </c>
      <c r="CU104">
        <f t="shared" si="164"/>
        <v>5959.8659275354503</v>
      </c>
      <c r="CV104">
        <f t="shared" si="164"/>
        <v>6025.3589597061691</v>
      </c>
      <c r="CW104">
        <f t="shared" si="164"/>
        <v>6025.3589597061691</v>
      </c>
      <c r="CX104">
        <f t="shared" si="164"/>
        <v>5894.3728953647305</v>
      </c>
      <c r="CY104">
        <f t="shared" si="164"/>
        <v>6108.8625757238369</v>
      </c>
      <c r="CZ104">
        <f t="shared" si="164"/>
        <v>6175.9929336988243</v>
      </c>
      <c r="DA104">
        <f t="shared" si="164"/>
        <v>6175.9929336988243</v>
      </c>
      <c r="DB104">
        <f t="shared" ref="DB104:EG104" si="165">DB$51</f>
        <v>6041.7322177488495</v>
      </c>
      <c r="DC104">
        <f t="shared" si="165"/>
        <v>6261.5841401169328</v>
      </c>
      <c r="DD104">
        <f t="shared" si="165"/>
        <v>6330.3927570412952</v>
      </c>
      <c r="DE104">
        <f t="shared" si="165"/>
        <v>6330.3927570412952</v>
      </c>
      <c r="DF104">
        <f t="shared" si="165"/>
        <v>6192.7755231925703</v>
      </c>
      <c r="DG104">
        <f t="shared" si="165"/>
        <v>6418.1237436198544</v>
      </c>
      <c r="DH104">
        <f t="shared" si="165"/>
        <v>6488.6525759673259</v>
      </c>
      <c r="DI104">
        <f t="shared" si="165"/>
        <v>6488.6525759673259</v>
      </c>
      <c r="DJ104">
        <f t="shared" si="165"/>
        <v>6418.1237436198544</v>
      </c>
      <c r="DK104">
        <f t="shared" si="165"/>
        <v>6578.5768372103512</v>
      </c>
      <c r="DL104">
        <f t="shared" si="165"/>
        <v>6650.8688903665097</v>
      </c>
      <c r="DM104">
        <f t="shared" si="165"/>
        <v>6650.8688903665097</v>
      </c>
      <c r="DN104">
        <f t="shared" si="165"/>
        <v>6506.2847840541936</v>
      </c>
      <c r="DO104">
        <f t="shared" si="165"/>
        <v>6743.0412581406108</v>
      </c>
      <c r="DP104">
        <f t="shared" si="165"/>
        <v>6817.1406126256725</v>
      </c>
      <c r="DQ104">
        <f t="shared" si="165"/>
        <v>6817.1406126256725</v>
      </c>
      <c r="DR104">
        <f t="shared" si="165"/>
        <v>6668.9419036555482</v>
      </c>
      <c r="DS104">
        <f t="shared" si="165"/>
        <v>6911.6172895941254</v>
      </c>
      <c r="DT104">
        <f t="shared" si="165"/>
        <v>6987.5691279413131</v>
      </c>
      <c r="DU104">
        <f t="shared" si="165"/>
        <v>6987.5691279413131</v>
      </c>
      <c r="DV104">
        <f t="shared" si="165"/>
        <v>6835.6654512469368</v>
      </c>
      <c r="DW104">
        <f t="shared" si="165"/>
        <v>7084.4077218339771</v>
      </c>
      <c r="DX104">
        <f t="shared" si="165"/>
        <v>7162.2583561398451</v>
      </c>
      <c r="DY104">
        <f t="shared" si="165"/>
        <v>7162.2583561398451</v>
      </c>
      <c r="DZ104">
        <f t="shared" si="165"/>
        <v>7084.4077218339771</v>
      </c>
      <c r="EA104">
        <f t="shared" si="165"/>
        <v>7261.517914879827</v>
      </c>
      <c r="EB104">
        <f t="shared" si="165"/>
        <v>7341.3148150433417</v>
      </c>
      <c r="EC104">
        <f t="shared" si="165"/>
        <v>7341.3148150433417</v>
      </c>
      <c r="ED104">
        <f t="shared" si="165"/>
        <v>7181.7210147163114</v>
      </c>
      <c r="EE104">
        <f t="shared" si="165"/>
        <v>7443.0558627518221</v>
      </c>
      <c r="EF104">
        <f t="shared" si="165"/>
        <v>7524.847685419425</v>
      </c>
      <c r="EG104">
        <f t="shared" si="165"/>
        <v>7524.847685419425</v>
      </c>
      <c r="EH104">
        <f t="shared" ref="EH104:FM104" si="166">EH$51</f>
        <v>7361.2640400842192</v>
      </c>
      <c r="EI104">
        <f t="shared" si="166"/>
        <v>7629.1322593206178</v>
      </c>
      <c r="EJ104">
        <f t="shared" si="166"/>
        <v>7712.9688775549103</v>
      </c>
      <c r="EK104">
        <f t="shared" si="166"/>
        <v>7712.9688775549103</v>
      </c>
      <c r="EL104">
        <f t="shared" si="166"/>
        <v>7545.2956410863253</v>
      </c>
      <c r="EM104">
        <f t="shared" si="166"/>
        <v>7819.8605658036313</v>
      </c>
      <c r="EN104">
        <f t="shared" si="166"/>
        <v>7905.7930994937824</v>
      </c>
      <c r="EO104">
        <f t="shared" si="166"/>
        <v>7905.7930994937824</v>
      </c>
      <c r="EP104">
        <f t="shared" si="166"/>
        <v>7819.8605658036313</v>
      </c>
      <c r="EQ104">
        <f t="shared" si="166"/>
        <v>8015.3570799487225</v>
      </c>
      <c r="ER104">
        <f t="shared" si="166"/>
        <v>8103.4379269811261</v>
      </c>
      <c r="ES104">
        <f t="shared" si="166"/>
        <v>8103.4379269811261</v>
      </c>
      <c r="ET104">
        <f t="shared" si="166"/>
        <v>7927.2762329163179</v>
      </c>
      <c r="EU104">
        <f t="shared" si="166"/>
        <v>8215.7410069474408</v>
      </c>
      <c r="EV104">
        <f t="shared" si="166"/>
        <v>8306.0238751556535</v>
      </c>
      <c r="EW104">
        <f t="shared" si="166"/>
        <v>8306.0238751556535</v>
      </c>
      <c r="EX104">
        <f t="shared" si="166"/>
        <v>8125.4581387392254</v>
      </c>
      <c r="EY104">
        <f t="shared" si="166"/>
        <v>8421.1345321211247</v>
      </c>
      <c r="EZ104">
        <f t="shared" si="166"/>
        <v>8513.6744720345432</v>
      </c>
      <c r="FA104">
        <f t="shared" si="166"/>
        <v>8513.6744720345432</v>
      </c>
      <c r="FB104">
        <f t="shared" si="166"/>
        <v>0</v>
      </c>
      <c r="FC104">
        <f t="shared" si="166"/>
        <v>0</v>
      </c>
      <c r="FD104">
        <f t="shared" si="166"/>
        <v>0</v>
      </c>
      <c r="FE104">
        <f t="shared" si="166"/>
        <v>0</v>
      </c>
      <c r="FF104">
        <f t="shared" si="166"/>
        <v>0</v>
      </c>
      <c r="FG104">
        <f t="shared" si="166"/>
        <v>0</v>
      </c>
      <c r="FH104">
        <f t="shared" si="166"/>
        <v>0</v>
      </c>
      <c r="FI104">
        <f t="shared" si="166"/>
        <v>0</v>
      </c>
      <c r="FJ104">
        <f t="shared" si="166"/>
        <v>0</v>
      </c>
      <c r="FK104">
        <f t="shared" si="166"/>
        <v>0</v>
      </c>
      <c r="FL104">
        <f t="shared" si="166"/>
        <v>0</v>
      </c>
      <c r="FM104">
        <f t="shared" si="166"/>
        <v>0</v>
      </c>
      <c r="FN104">
        <f t="shared" ref="FN104:GJ104" si="167">FN$51</f>
        <v>0</v>
      </c>
      <c r="FO104">
        <f t="shared" si="167"/>
        <v>0</v>
      </c>
      <c r="FP104">
        <f t="shared" si="167"/>
        <v>0</v>
      </c>
      <c r="FQ104">
        <f t="shared" si="167"/>
        <v>0</v>
      </c>
      <c r="FR104">
        <f t="shared" si="167"/>
        <v>0</v>
      </c>
      <c r="FS104">
        <f t="shared" si="167"/>
        <v>0</v>
      </c>
      <c r="FT104">
        <f t="shared" si="167"/>
        <v>0</v>
      </c>
      <c r="FU104">
        <f t="shared" si="167"/>
        <v>0</v>
      </c>
      <c r="FV104">
        <f t="shared" si="167"/>
        <v>0</v>
      </c>
      <c r="FW104">
        <f t="shared" si="167"/>
        <v>0</v>
      </c>
      <c r="FX104">
        <f t="shared" si="167"/>
        <v>0</v>
      </c>
      <c r="FY104">
        <f t="shared" si="167"/>
        <v>0</v>
      </c>
      <c r="FZ104">
        <f t="shared" si="167"/>
        <v>0</v>
      </c>
      <c r="GA104">
        <f t="shared" si="167"/>
        <v>0</v>
      </c>
      <c r="GB104">
        <f t="shared" si="167"/>
        <v>0</v>
      </c>
      <c r="GC104">
        <f t="shared" si="167"/>
        <v>0</v>
      </c>
      <c r="GD104">
        <f t="shared" si="167"/>
        <v>0</v>
      </c>
      <c r="GE104">
        <f t="shared" si="167"/>
        <v>0</v>
      </c>
      <c r="GF104">
        <f t="shared" si="167"/>
        <v>0</v>
      </c>
      <c r="GG104">
        <f t="shared" si="167"/>
        <v>0</v>
      </c>
      <c r="GH104">
        <f t="shared" si="167"/>
        <v>0</v>
      </c>
      <c r="GI104">
        <f t="shared" si="167"/>
        <v>0</v>
      </c>
      <c r="GJ104">
        <f t="shared" si="167"/>
        <v>0</v>
      </c>
    </row>
    <row r="105" spans="1:192" outlineLevel="2" x14ac:dyDescent="0.35">
      <c r="A105" s="69"/>
      <c r="B105"/>
      <c r="C105"/>
      <c r="D105"/>
      <c r="E105" t="str">
        <f>$E$66</f>
        <v>Net grid sales revenue</v>
      </c>
      <c r="F105"/>
      <c r="G105" t="str">
        <f>$G$66</f>
        <v>$ 000s</v>
      </c>
      <c r="H105">
        <f>$H$66</f>
        <v>533360.98202960356</v>
      </c>
      <c r="I105"/>
      <c r="J105">
        <f t="shared" ref="J105:AO105" si="168">J$66</f>
        <v>0</v>
      </c>
      <c r="K105">
        <f t="shared" si="168"/>
        <v>0</v>
      </c>
      <c r="L105">
        <f t="shared" si="168"/>
        <v>0</v>
      </c>
      <c r="M105">
        <f t="shared" si="168"/>
        <v>0</v>
      </c>
      <c r="N105">
        <f t="shared" si="168"/>
        <v>0</v>
      </c>
      <c r="O105">
        <f t="shared" si="168"/>
        <v>0</v>
      </c>
      <c r="P105">
        <f t="shared" si="168"/>
        <v>0</v>
      </c>
      <c r="Q105">
        <f t="shared" si="168"/>
        <v>0</v>
      </c>
      <c r="R105">
        <f t="shared" si="168"/>
        <v>0</v>
      </c>
      <c r="S105">
        <f t="shared" si="168"/>
        <v>0</v>
      </c>
      <c r="T105">
        <f t="shared" si="168"/>
        <v>0</v>
      </c>
      <c r="U105">
        <f t="shared" si="168"/>
        <v>0</v>
      </c>
      <c r="V105">
        <f t="shared" si="168"/>
        <v>0</v>
      </c>
      <c r="W105">
        <f t="shared" si="168"/>
        <v>0</v>
      </c>
      <c r="X105">
        <f t="shared" si="168"/>
        <v>0</v>
      </c>
      <c r="Y105">
        <f t="shared" si="168"/>
        <v>0</v>
      </c>
      <c r="Z105">
        <f t="shared" si="168"/>
        <v>0</v>
      </c>
      <c r="AA105">
        <f t="shared" si="168"/>
        <v>0</v>
      </c>
      <c r="AB105">
        <f t="shared" si="168"/>
        <v>0</v>
      </c>
      <c r="AC105">
        <f t="shared" si="168"/>
        <v>0</v>
      </c>
      <c r="AD105">
        <f t="shared" si="168"/>
        <v>0</v>
      </c>
      <c r="AE105">
        <f t="shared" si="168"/>
        <v>49.768825031250003</v>
      </c>
      <c r="AF105">
        <f t="shared" si="168"/>
        <v>96.326758124999998</v>
      </c>
      <c r="AG105">
        <f t="shared" si="168"/>
        <v>149.30647509375001</v>
      </c>
      <c r="AH105">
        <f t="shared" si="168"/>
        <v>199.07530012500001</v>
      </c>
      <c r="AI105">
        <f t="shared" si="168"/>
        <v>232.78966546874997</v>
      </c>
      <c r="AJ105">
        <f t="shared" si="168"/>
        <v>298.61295018750002</v>
      </c>
      <c r="AK105">
        <f t="shared" si="168"/>
        <v>337.14365343750006</v>
      </c>
      <c r="AL105">
        <f t="shared" si="168"/>
        <v>398.15060025000002</v>
      </c>
      <c r="AM105">
        <f t="shared" si="168"/>
        <v>444.30717185156254</v>
      </c>
      <c r="AN105">
        <f t="shared" si="168"/>
        <v>510.1304565703125</v>
      </c>
      <c r="AO105">
        <f t="shared" si="168"/>
        <v>561.14350222734367</v>
      </c>
      <c r="AP105">
        <f t="shared" ref="AP105:BU105" si="169">AP$66</f>
        <v>592.4095624687501</v>
      </c>
      <c r="AQ105">
        <f t="shared" si="169"/>
        <v>663.16959354140602</v>
      </c>
      <c r="AR105">
        <f t="shared" si="169"/>
        <v>691.14448954687509</v>
      </c>
      <c r="AS105">
        <f t="shared" si="169"/>
        <v>765.1956848554687</v>
      </c>
      <c r="AT105">
        <f t="shared" si="169"/>
        <v>816.2087305125001</v>
      </c>
      <c r="AU105">
        <f t="shared" si="169"/>
        <v>783.29708815312495</v>
      </c>
      <c r="AV105">
        <f t="shared" si="169"/>
        <v>918.23482182656255</v>
      </c>
      <c r="AW105">
        <f t="shared" si="169"/>
        <v>937.98180724218753</v>
      </c>
      <c r="AX105">
        <f t="shared" si="169"/>
        <v>1020.260913140625</v>
      </c>
      <c r="AY105">
        <f t="shared" si="169"/>
        <v>1062.6346526783204</v>
      </c>
      <c r="AZ105">
        <f t="shared" si="169"/>
        <v>1150.3441795660544</v>
      </c>
      <c r="BA105">
        <f t="shared" si="169"/>
        <v>1202.6325513645118</v>
      </c>
      <c r="BB105">
        <f t="shared" si="169"/>
        <v>1214.4396030609375</v>
      </c>
      <c r="BC105">
        <f t="shared" si="169"/>
        <v>1254.9209231629688</v>
      </c>
      <c r="BD105">
        <f t="shared" si="169"/>
        <v>1214.4396030609375</v>
      </c>
      <c r="BE105">
        <f t="shared" si="169"/>
        <v>1254.9209231629688</v>
      </c>
      <c r="BF105">
        <f t="shared" si="169"/>
        <v>3643.3188091828124</v>
      </c>
      <c r="BG105">
        <f t="shared" si="169"/>
        <v>3775.8951325169642</v>
      </c>
      <c r="BH105">
        <f t="shared" si="169"/>
        <v>3817.3884856215464</v>
      </c>
      <c r="BI105">
        <f t="shared" si="169"/>
        <v>3817.3884856215464</v>
      </c>
      <c r="BJ105">
        <f t="shared" si="169"/>
        <v>3734.4017794123824</v>
      </c>
      <c r="BK105">
        <f t="shared" si="169"/>
        <v>3870.2925108298882</v>
      </c>
      <c r="BL105">
        <f t="shared" si="169"/>
        <v>3912.8231977620849</v>
      </c>
      <c r="BM105">
        <f t="shared" si="169"/>
        <v>3912.8231977620849</v>
      </c>
      <c r="BN105">
        <f t="shared" si="169"/>
        <v>3870.2925108298882</v>
      </c>
      <c r="BO105">
        <f t="shared" si="169"/>
        <v>3967.0498236006351</v>
      </c>
      <c r="BP105">
        <f t="shared" si="169"/>
        <v>4010.6437777061365</v>
      </c>
      <c r="BQ105">
        <f t="shared" si="169"/>
        <v>4010.6437777061365</v>
      </c>
      <c r="BR105">
        <f t="shared" si="169"/>
        <v>3923.4558694951329</v>
      </c>
      <c r="BS105">
        <f t="shared" si="169"/>
        <v>4066.2260691906508</v>
      </c>
      <c r="BT105">
        <f t="shared" si="169"/>
        <v>4110.9098721487908</v>
      </c>
      <c r="BU105">
        <f t="shared" si="169"/>
        <v>4110.9098721487908</v>
      </c>
      <c r="BV105">
        <f t="shared" ref="BV105:DA105" si="170">BV$66</f>
        <v>4021.5422662325118</v>
      </c>
      <c r="BW105">
        <f t="shared" si="170"/>
        <v>4167.8817209204171</v>
      </c>
      <c r="BX105">
        <f t="shared" si="170"/>
        <v>4213.6826189525091</v>
      </c>
      <c r="BY105">
        <f t="shared" si="170"/>
        <v>4213.6826189525091</v>
      </c>
      <c r="BZ105">
        <f t="shared" si="170"/>
        <v>4122.0808228883243</v>
      </c>
      <c r="CA105">
        <f t="shared" si="170"/>
        <v>4272.0787639434275</v>
      </c>
      <c r="CB105">
        <f t="shared" si="170"/>
        <v>4319.024684426322</v>
      </c>
      <c r="CC105">
        <f t="shared" si="170"/>
        <v>4319.024684426322</v>
      </c>
      <c r="CD105">
        <f t="shared" si="170"/>
        <v>4272.0787639434275</v>
      </c>
      <c r="CE105">
        <f t="shared" si="170"/>
        <v>4378.8807330420123</v>
      </c>
      <c r="CF105">
        <f t="shared" si="170"/>
        <v>4427.0003015369803</v>
      </c>
      <c r="CG105">
        <f t="shared" si="170"/>
        <v>4427.0003015369803</v>
      </c>
      <c r="CH105">
        <f t="shared" si="170"/>
        <v>4330.7611645470442</v>
      </c>
      <c r="CI105">
        <f t="shared" si="170"/>
        <v>4488.3527513680619</v>
      </c>
      <c r="CJ105">
        <f t="shared" si="170"/>
        <v>4537.6753090754037</v>
      </c>
      <c r="CK105">
        <f t="shared" si="170"/>
        <v>4537.6753090754037</v>
      </c>
      <c r="CL105">
        <f t="shared" si="170"/>
        <v>4439.0301936607211</v>
      </c>
      <c r="CM105">
        <f t="shared" si="170"/>
        <v>4600.5615701522638</v>
      </c>
      <c r="CN105">
        <f t="shared" si="170"/>
        <v>4651.1171918022892</v>
      </c>
      <c r="CO105">
        <f t="shared" si="170"/>
        <v>4651.1171918022892</v>
      </c>
      <c r="CP105">
        <f t="shared" si="170"/>
        <v>4550.0059485022393</v>
      </c>
      <c r="CQ105">
        <f t="shared" si="170"/>
        <v>4715.5756094060698</v>
      </c>
      <c r="CR105">
        <f t="shared" si="170"/>
        <v>4767.3951215973457</v>
      </c>
      <c r="CS105">
        <f t="shared" si="170"/>
        <v>4767.3951215973457</v>
      </c>
      <c r="CT105">
        <f t="shared" si="170"/>
        <v>4715.5756094060698</v>
      </c>
      <c r="CU105">
        <f t="shared" si="170"/>
        <v>4833.4649996412218</v>
      </c>
      <c r="CV105">
        <f t="shared" si="170"/>
        <v>4886.579999637278</v>
      </c>
      <c r="CW105">
        <f t="shared" si="170"/>
        <v>4886.579999637278</v>
      </c>
      <c r="CX105">
        <f t="shared" si="170"/>
        <v>4780.3499996451637</v>
      </c>
      <c r="CY105">
        <f t="shared" si="170"/>
        <v>4954.3016246322522</v>
      </c>
      <c r="CZ105">
        <f t="shared" si="170"/>
        <v>5008.7444996282111</v>
      </c>
      <c r="DA105">
        <f t="shared" si="170"/>
        <v>5008.7444996282111</v>
      </c>
      <c r="DB105">
        <f t="shared" ref="DB105:EG105" si="171">DB$66</f>
        <v>4899.8587496362934</v>
      </c>
      <c r="DC105">
        <f t="shared" si="171"/>
        <v>5078.1591652480583</v>
      </c>
      <c r="DD105">
        <f t="shared" si="171"/>
        <v>5133.9631121189168</v>
      </c>
      <c r="DE105">
        <f t="shared" si="171"/>
        <v>5133.9631121189168</v>
      </c>
      <c r="DF105">
        <f t="shared" si="171"/>
        <v>5022.3552183772008</v>
      </c>
      <c r="DG105">
        <f t="shared" si="171"/>
        <v>5205.1131443792601</v>
      </c>
      <c r="DH105">
        <f t="shared" si="171"/>
        <v>5262.3121899218886</v>
      </c>
      <c r="DI105">
        <f t="shared" si="171"/>
        <v>5262.3121899218886</v>
      </c>
      <c r="DJ105">
        <f t="shared" si="171"/>
        <v>5205.1131443792601</v>
      </c>
      <c r="DK105">
        <f t="shared" si="171"/>
        <v>5335.2409729887413</v>
      </c>
      <c r="DL105">
        <f t="shared" si="171"/>
        <v>5393.8699946699362</v>
      </c>
      <c r="DM105">
        <f t="shared" si="171"/>
        <v>5393.8699946699362</v>
      </c>
      <c r="DN105">
        <f t="shared" si="171"/>
        <v>5276.6119513075455</v>
      </c>
      <c r="DO105">
        <f t="shared" si="171"/>
        <v>5468.6219973134594</v>
      </c>
      <c r="DP105">
        <f t="shared" si="171"/>
        <v>5528.7167445366849</v>
      </c>
      <c r="DQ105">
        <f t="shared" si="171"/>
        <v>5528.7167445366849</v>
      </c>
      <c r="DR105">
        <f t="shared" si="171"/>
        <v>5408.5272500902338</v>
      </c>
      <c r="DS105">
        <f t="shared" si="171"/>
        <v>5605.3375472462949</v>
      </c>
      <c r="DT105">
        <f t="shared" si="171"/>
        <v>5666.9346631501003</v>
      </c>
      <c r="DU105">
        <f t="shared" si="171"/>
        <v>5666.9346631501003</v>
      </c>
      <c r="DV105">
        <f t="shared" si="171"/>
        <v>5543.7404313424895</v>
      </c>
      <c r="DW105">
        <f t="shared" si="171"/>
        <v>5745.4709859274526</v>
      </c>
      <c r="DX105">
        <f t="shared" si="171"/>
        <v>5808.6080297288518</v>
      </c>
      <c r="DY105">
        <f t="shared" si="171"/>
        <v>5808.6080297288518</v>
      </c>
      <c r="DZ105">
        <f t="shared" si="171"/>
        <v>5745.4709859274526</v>
      </c>
      <c r="EA105">
        <f t="shared" si="171"/>
        <v>5889.1077605756382</v>
      </c>
      <c r="EB105">
        <f t="shared" si="171"/>
        <v>5953.8232304720741</v>
      </c>
      <c r="EC105">
        <f t="shared" si="171"/>
        <v>5953.8232304720741</v>
      </c>
      <c r="ED105">
        <f t="shared" si="171"/>
        <v>5824.3922906792022</v>
      </c>
      <c r="EE105">
        <f t="shared" si="171"/>
        <v>6036.3354545900293</v>
      </c>
      <c r="EF105">
        <f t="shared" si="171"/>
        <v>6102.6688112338752</v>
      </c>
      <c r="EG105">
        <f t="shared" si="171"/>
        <v>6102.6688112338752</v>
      </c>
      <c r="EH105">
        <f t="shared" ref="EH105:FM105" si="172">EH$66</f>
        <v>5970.0020979461833</v>
      </c>
      <c r="EI105">
        <f t="shared" si="172"/>
        <v>6187.2438409547804</v>
      </c>
      <c r="EJ105">
        <f t="shared" si="172"/>
        <v>6255.2355315147224</v>
      </c>
      <c r="EK105">
        <f t="shared" si="172"/>
        <v>6255.2355315147224</v>
      </c>
      <c r="EL105">
        <f t="shared" si="172"/>
        <v>6119.2521503948365</v>
      </c>
      <c r="EM105">
        <f t="shared" si="172"/>
        <v>6341.9249369786485</v>
      </c>
      <c r="EN105">
        <f t="shared" si="172"/>
        <v>6411.6164198025899</v>
      </c>
      <c r="EO105">
        <f t="shared" si="172"/>
        <v>6411.6164198025899</v>
      </c>
      <c r="EP105">
        <f t="shared" si="172"/>
        <v>6341.9249369786485</v>
      </c>
      <c r="EQ105">
        <f t="shared" si="172"/>
        <v>6500.4730604031147</v>
      </c>
      <c r="ER105">
        <f t="shared" si="172"/>
        <v>6571.9068302976539</v>
      </c>
      <c r="ES105">
        <f t="shared" si="172"/>
        <v>6571.9068302976539</v>
      </c>
      <c r="ET105">
        <f t="shared" si="172"/>
        <v>6429.0392905085737</v>
      </c>
      <c r="EU105">
        <f t="shared" si="172"/>
        <v>6662.984886913192</v>
      </c>
      <c r="EV105">
        <f t="shared" si="172"/>
        <v>6736.2045010550946</v>
      </c>
      <c r="EW105">
        <f t="shared" si="172"/>
        <v>6736.2045010550946</v>
      </c>
      <c r="EX105">
        <f t="shared" si="172"/>
        <v>6589.7652727712875</v>
      </c>
      <c r="EY105">
        <f t="shared" si="172"/>
        <v>6829.5595090860215</v>
      </c>
      <c r="EZ105">
        <f t="shared" si="172"/>
        <v>6904.6096135814714</v>
      </c>
      <c r="FA105">
        <f t="shared" si="172"/>
        <v>6904.6096135814714</v>
      </c>
      <c r="FB105">
        <f t="shared" si="172"/>
        <v>0</v>
      </c>
      <c r="FC105">
        <f t="shared" si="172"/>
        <v>0</v>
      </c>
      <c r="FD105">
        <f t="shared" si="172"/>
        <v>0</v>
      </c>
      <c r="FE105">
        <f t="shared" si="172"/>
        <v>0</v>
      </c>
      <c r="FF105">
        <f t="shared" si="172"/>
        <v>0</v>
      </c>
      <c r="FG105">
        <f t="shared" si="172"/>
        <v>0</v>
      </c>
      <c r="FH105">
        <f t="shared" si="172"/>
        <v>0</v>
      </c>
      <c r="FI105">
        <f t="shared" si="172"/>
        <v>0</v>
      </c>
      <c r="FJ105">
        <f t="shared" si="172"/>
        <v>0</v>
      </c>
      <c r="FK105">
        <f t="shared" si="172"/>
        <v>0</v>
      </c>
      <c r="FL105">
        <f t="shared" si="172"/>
        <v>0</v>
      </c>
      <c r="FM105">
        <f t="shared" si="172"/>
        <v>0</v>
      </c>
      <c r="FN105">
        <f t="shared" ref="FN105:GJ105" si="173">FN$66</f>
        <v>0</v>
      </c>
      <c r="FO105">
        <f t="shared" si="173"/>
        <v>0</v>
      </c>
      <c r="FP105">
        <f t="shared" si="173"/>
        <v>0</v>
      </c>
      <c r="FQ105">
        <f t="shared" si="173"/>
        <v>0</v>
      </c>
      <c r="FR105">
        <f t="shared" si="173"/>
        <v>0</v>
      </c>
      <c r="FS105">
        <f t="shared" si="173"/>
        <v>0</v>
      </c>
      <c r="FT105">
        <f t="shared" si="173"/>
        <v>0</v>
      </c>
      <c r="FU105">
        <f t="shared" si="173"/>
        <v>0</v>
      </c>
      <c r="FV105">
        <f t="shared" si="173"/>
        <v>0</v>
      </c>
      <c r="FW105">
        <f t="shared" si="173"/>
        <v>0</v>
      </c>
      <c r="FX105">
        <f t="shared" si="173"/>
        <v>0</v>
      </c>
      <c r="FY105">
        <f t="shared" si="173"/>
        <v>0</v>
      </c>
      <c r="FZ105">
        <f t="shared" si="173"/>
        <v>0</v>
      </c>
      <c r="GA105">
        <f t="shared" si="173"/>
        <v>0</v>
      </c>
      <c r="GB105">
        <f t="shared" si="173"/>
        <v>0</v>
      </c>
      <c r="GC105">
        <f t="shared" si="173"/>
        <v>0</v>
      </c>
      <c r="GD105">
        <f t="shared" si="173"/>
        <v>0</v>
      </c>
      <c r="GE105">
        <f t="shared" si="173"/>
        <v>0</v>
      </c>
      <c r="GF105">
        <f t="shared" si="173"/>
        <v>0</v>
      </c>
      <c r="GG105">
        <f t="shared" si="173"/>
        <v>0</v>
      </c>
      <c r="GH105">
        <f t="shared" si="173"/>
        <v>0</v>
      </c>
      <c r="GI105">
        <f t="shared" si="173"/>
        <v>0</v>
      </c>
      <c r="GJ105">
        <f t="shared" si="173"/>
        <v>0</v>
      </c>
    </row>
    <row r="106" spans="1:192" outlineLevel="2" x14ac:dyDescent="0.35">
      <c r="A106" s="69"/>
      <c r="B106"/>
      <c r="C106"/>
      <c r="D106"/>
      <c r="E106" t="str">
        <f>$E$73</f>
        <v>Embedded benefits revenue</v>
      </c>
      <c r="F106"/>
      <c r="G106" t="str">
        <f>$G$73</f>
        <v>$ 000s</v>
      </c>
      <c r="H106">
        <f>$H$73</f>
        <v>34549.699240784023</v>
      </c>
      <c r="I106"/>
      <c r="J106">
        <f t="shared" ref="J106:AO106" si="174">J$73</f>
        <v>0</v>
      </c>
      <c r="K106">
        <f t="shared" si="174"/>
        <v>0</v>
      </c>
      <c r="L106">
        <f t="shared" si="174"/>
        <v>0</v>
      </c>
      <c r="M106">
        <f t="shared" si="174"/>
        <v>0</v>
      </c>
      <c r="N106">
        <f t="shared" si="174"/>
        <v>0</v>
      </c>
      <c r="O106">
        <f t="shared" si="174"/>
        <v>0</v>
      </c>
      <c r="P106">
        <f t="shared" si="174"/>
        <v>0</v>
      </c>
      <c r="Q106">
        <f t="shared" si="174"/>
        <v>0</v>
      </c>
      <c r="R106">
        <f t="shared" si="174"/>
        <v>0</v>
      </c>
      <c r="S106">
        <f t="shared" si="174"/>
        <v>0</v>
      </c>
      <c r="T106">
        <f t="shared" si="174"/>
        <v>0</v>
      </c>
      <c r="U106">
        <f t="shared" si="174"/>
        <v>0</v>
      </c>
      <c r="V106">
        <f t="shared" si="174"/>
        <v>0</v>
      </c>
      <c r="W106">
        <f t="shared" si="174"/>
        <v>0</v>
      </c>
      <c r="X106">
        <f t="shared" si="174"/>
        <v>0</v>
      </c>
      <c r="Y106">
        <f t="shared" si="174"/>
        <v>0</v>
      </c>
      <c r="Z106">
        <f t="shared" si="174"/>
        <v>0</v>
      </c>
      <c r="AA106">
        <f t="shared" si="174"/>
        <v>0</v>
      </c>
      <c r="AB106">
        <f t="shared" si="174"/>
        <v>0</v>
      </c>
      <c r="AC106">
        <f t="shared" si="174"/>
        <v>0</v>
      </c>
      <c r="AD106">
        <f t="shared" si="174"/>
        <v>0</v>
      </c>
      <c r="AE106">
        <f t="shared" si="174"/>
        <v>3.2238914999999997</v>
      </c>
      <c r="AF106">
        <f t="shared" si="174"/>
        <v>6.2397900000000002</v>
      </c>
      <c r="AG106">
        <f t="shared" si="174"/>
        <v>9.6716745</v>
      </c>
      <c r="AH106">
        <f t="shared" si="174"/>
        <v>12.895565999999999</v>
      </c>
      <c r="AI106">
        <f t="shared" si="174"/>
        <v>15.079492500000001</v>
      </c>
      <c r="AJ106">
        <f t="shared" si="174"/>
        <v>19.343349</v>
      </c>
      <c r="AK106">
        <f t="shared" si="174"/>
        <v>21.839265000000005</v>
      </c>
      <c r="AL106">
        <f t="shared" si="174"/>
        <v>25.791131999999998</v>
      </c>
      <c r="AM106">
        <f t="shared" si="174"/>
        <v>28.781031375000001</v>
      </c>
      <c r="AN106">
        <f t="shared" si="174"/>
        <v>33.044887875000001</v>
      </c>
      <c r="AO106">
        <f t="shared" si="174"/>
        <v>36.349376662499999</v>
      </c>
      <c r="AP106">
        <f t="shared" ref="AP106:BU106" si="175">AP$73</f>
        <v>38.374708500000004</v>
      </c>
      <c r="AQ106">
        <f t="shared" si="175"/>
        <v>42.958354237499996</v>
      </c>
      <c r="AR106">
        <f t="shared" si="175"/>
        <v>44.770493250000008</v>
      </c>
      <c r="AS106">
        <f t="shared" si="175"/>
        <v>49.567331812500001</v>
      </c>
      <c r="AT106">
        <f t="shared" si="175"/>
        <v>52.8718206</v>
      </c>
      <c r="AU106">
        <f t="shared" si="175"/>
        <v>50.739892350000005</v>
      </c>
      <c r="AV106">
        <f t="shared" si="175"/>
        <v>59.480798175000004</v>
      </c>
      <c r="AW106">
        <f t="shared" si="175"/>
        <v>60.759955124999998</v>
      </c>
      <c r="AX106">
        <f t="shared" si="175"/>
        <v>66.089775750000001</v>
      </c>
      <c r="AY106">
        <f t="shared" si="175"/>
        <v>68.834633371875015</v>
      </c>
      <c r="AZ106">
        <f t="shared" si="175"/>
        <v>74.51622215812499</v>
      </c>
      <c r="BA106">
        <f t="shared" si="175"/>
        <v>77.9033231653125</v>
      </c>
      <c r="BB106">
        <f t="shared" si="175"/>
        <v>78.668152425000002</v>
      </c>
      <c r="BC106">
        <f t="shared" si="175"/>
        <v>81.290424172499996</v>
      </c>
      <c r="BD106">
        <f t="shared" si="175"/>
        <v>78.668152425000002</v>
      </c>
      <c r="BE106">
        <f t="shared" si="175"/>
        <v>81.290424172499996</v>
      </c>
      <c r="BF106">
        <f t="shared" si="175"/>
        <v>236.00445727499999</v>
      </c>
      <c r="BG106">
        <f t="shared" si="175"/>
        <v>244.59239724806244</v>
      </c>
      <c r="BH106">
        <f t="shared" si="175"/>
        <v>247.28022578924995</v>
      </c>
      <c r="BI106">
        <f t="shared" si="175"/>
        <v>247.28022578924995</v>
      </c>
      <c r="BJ106">
        <f t="shared" si="175"/>
        <v>241.90456870687495</v>
      </c>
      <c r="BK106">
        <f t="shared" si="175"/>
        <v>250.707207179264</v>
      </c>
      <c r="BL106">
        <f t="shared" si="175"/>
        <v>253.46223143398117</v>
      </c>
      <c r="BM106">
        <f t="shared" si="175"/>
        <v>253.46223143398117</v>
      </c>
      <c r="BN106">
        <f t="shared" si="175"/>
        <v>250.707207179264</v>
      </c>
      <c r="BO106">
        <f t="shared" si="175"/>
        <v>256.9748873587456</v>
      </c>
      <c r="BP106">
        <f t="shared" si="175"/>
        <v>259.79878721983073</v>
      </c>
      <c r="BQ106">
        <f t="shared" si="175"/>
        <v>259.79878721983073</v>
      </c>
      <c r="BR106">
        <f t="shared" si="175"/>
        <v>254.15098749766045</v>
      </c>
      <c r="BS106">
        <f t="shared" si="175"/>
        <v>263.39925954271422</v>
      </c>
      <c r="BT106">
        <f t="shared" si="175"/>
        <v>266.29375690032646</v>
      </c>
      <c r="BU106">
        <f t="shared" si="175"/>
        <v>266.29375690032646</v>
      </c>
      <c r="BV106">
        <f t="shared" ref="BV106:DA106" si="176">BV$73</f>
        <v>260.50476218510198</v>
      </c>
      <c r="BW106">
        <f t="shared" si="176"/>
        <v>269.98424103128207</v>
      </c>
      <c r="BX106">
        <f t="shared" si="176"/>
        <v>272.95110082283463</v>
      </c>
      <c r="BY106">
        <f t="shared" si="176"/>
        <v>272.95110082283463</v>
      </c>
      <c r="BZ106">
        <f t="shared" si="176"/>
        <v>267.0173812397295</v>
      </c>
      <c r="CA106">
        <f t="shared" si="176"/>
        <v>276.73384705706405</v>
      </c>
      <c r="CB106">
        <f t="shared" si="176"/>
        <v>279.77487834340542</v>
      </c>
      <c r="CC106">
        <f t="shared" si="176"/>
        <v>279.77487834340542</v>
      </c>
      <c r="CD106">
        <f t="shared" si="176"/>
        <v>276.73384705706405</v>
      </c>
      <c r="CE106">
        <f t="shared" si="176"/>
        <v>283.65219323349066</v>
      </c>
      <c r="CF106">
        <f t="shared" si="176"/>
        <v>286.76925030199061</v>
      </c>
      <c r="CG106">
        <f t="shared" si="176"/>
        <v>286.76925030199061</v>
      </c>
      <c r="CH106">
        <f t="shared" si="176"/>
        <v>280.53513616499077</v>
      </c>
      <c r="CI106">
        <f t="shared" si="176"/>
        <v>290.74349806432792</v>
      </c>
      <c r="CJ106">
        <f t="shared" si="176"/>
        <v>293.93848155954032</v>
      </c>
      <c r="CK106">
        <f t="shared" si="176"/>
        <v>293.93848155954032</v>
      </c>
      <c r="CL106">
        <f t="shared" si="176"/>
        <v>287.54851456911553</v>
      </c>
      <c r="CM106">
        <f t="shared" si="176"/>
        <v>298.01208551593612</v>
      </c>
      <c r="CN106">
        <f t="shared" si="176"/>
        <v>301.28694359852881</v>
      </c>
      <c r="CO106">
        <f t="shared" si="176"/>
        <v>301.28694359852881</v>
      </c>
      <c r="CP106">
        <f t="shared" si="176"/>
        <v>294.73722743334343</v>
      </c>
      <c r="CQ106">
        <f t="shared" si="176"/>
        <v>305.46238765383447</v>
      </c>
      <c r="CR106">
        <f t="shared" si="176"/>
        <v>308.81911718849204</v>
      </c>
      <c r="CS106">
        <f t="shared" si="176"/>
        <v>308.81911718849204</v>
      </c>
      <c r="CT106">
        <f t="shared" si="176"/>
        <v>305.46238765383447</v>
      </c>
      <c r="CU106">
        <f t="shared" si="176"/>
        <v>313.09894734518031</v>
      </c>
      <c r="CV106">
        <f t="shared" si="176"/>
        <v>316.53959511820432</v>
      </c>
      <c r="CW106">
        <f t="shared" si="176"/>
        <v>316.53959511820432</v>
      </c>
      <c r="CX106">
        <f t="shared" si="176"/>
        <v>309.65829957215635</v>
      </c>
      <c r="CY106">
        <f t="shared" si="176"/>
        <v>320.9264210288099</v>
      </c>
      <c r="CZ106">
        <f t="shared" si="176"/>
        <v>324.45308499615948</v>
      </c>
      <c r="DA106">
        <f t="shared" si="176"/>
        <v>324.45308499615948</v>
      </c>
      <c r="DB106">
        <f t="shared" ref="DB106:EG106" si="177">DB$73</f>
        <v>317.39975706146026</v>
      </c>
      <c r="DC106">
        <f t="shared" si="177"/>
        <v>328.94958155453014</v>
      </c>
      <c r="DD106">
        <f t="shared" si="177"/>
        <v>332.56441212106341</v>
      </c>
      <c r="DE106">
        <f t="shared" si="177"/>
        <v>332.56441212106341</v>
      </c>
      <c r="DF106">
        <f t="shared" si="177"/>
        <v>325.33475098799681</v>
      </c>
      <c r="DG106">
        <f t="shared" si="177"/>
        <v>337.17332109339333</v>
      </c>
      <c r="DH106">
        <f t="shared" si="177"/>
        <v>340.87852242408997</v>
      </c>
      <c r="DI106">
        <f t="shared" si="177"/>
        <v>340.87852242408997</v>
      </c>
      <c r="DJ106">
        <f t="shared" si="177"/>
        <v>337.17332109339333</v>
      </c>
      <c r="DK106">
        <f t="shared" si="177"/>
        <v>345.60265412072812</v>
      </c>
      <c r="DL106">
        <f t="shared" si="177"/>
        <v>349.40048548469218</v>
      </c>
      <c r="DM106">
        <f t="shared" si="177"/>
        <v>349.40048548469218</v>
      </c>
      <c r="DN106">
        <f t="shared" si="177"/>
        <v>341.80482275676411</v>
      </c>
      <c r="DO106">
        <f t="shared" si="177"/>
        <v>354.24272047374637</v>
      </c>
      <c r="DP106">
        <f t="shared" si="177"/>
        <v>358.13549762180952</v>
      </c>
      <c r="DQ106">
        <f t="shared" si="177"/>
        <v>358.13549762180952</v>
      </c>
      <c r="DR106">
        <f t="shared" si="177"/>
        <v>350.34994332568317</v>
      </c>
      <c r="DS106">
        <f t="shared" si="177"/>
        <v>363.09878848558998</v>
      </c>
      <c r="DT106">
        <f t="shared" si="177"/>
        <v>367.08888506235473</v>
      </c>
      <c r="DU106">
        <f t="shared" si="177"/>
        <v>367.08888506235473</v>
      </c>
      <c r="DV106">
        <f t="shared" si="177"/>
        <v>359.10869190882522</v>
      </c>
      <c r="DW106">
        <f t="shared" si="177"/>
        <v>372.17625819772968</v>
      </c>
      <c r="DX106">
        <f t="shared" si="177"/>
        <v>376.26610718891357</v>
      </c>
      <c r="DY106">
        <f t="shared" si="177"/>
        <v>376.26610718891357</v>
      </c>
      <c r="DZ106">
        <f t="shared" si="177"/>
        <v>372.17625819772968</v>
      </c>
      <c r="EA106">
        <f t="shared" si="177"/>
        <v>381.48066465267294</v>
      </c>
      <c r="EB106">
        <f t="shared" si="177"/>
        <v>385.67275986863638</v>
      </c>
      <c r="EC106">
        <f t="shared" si="177"/>
        <v>385.67275986863638</v>
      </c>
      <c r="ED106">
        <f t="shared" si="177"/>
        <v>377.28856943670945</v>
      </c>
      <c r="EE106">
        <f t="shared" si="177"/>
        <v>391.01768126898975</v>
      </c>
      <c r="EF106">
        <f t="shared" si="177"/>
        <v>395.3145788653523</v>
      </c>
      <c r="EG106">
        <f t="shared" si="177"/>
        <v>395.3145788653523</v>
      </c>
      <c r="EH106">
        <f t="shared" ref="EH106:FM106" si="178">EH$73</f>
        <v>386.72078367262725</v>
      </c>
      <c r="EI106">
        <f t="shared" si="178"/>
        <v>400.79312330071446</v>
      </c>
      <c r="EJ106">
        <f t="shared" si="178"/>
        <v>405.19744333698605</v>
      </c>
      <c r="EK106">
        <f t="shared" si="178"/>
        <v>405.19744333698605</v>
      </c>
      <c r="EL106">
        <f t="shared" si="178"/>
        <v>396.38880326444291</v>
      </c>
      <c r="EM106">
        <f t="shared" si="178"/>
        <v>410.81295138323225</v>
      </c>
      <c r="EN106">
        <f t="shared" si="178"/>
        <v>415.32737942041069</v>
      </c>
      <c r="EO106">
        <f t="shared" si="178"/>
        <v>415.32737942041069</v>
      </c>
      <c r="EP106">
        <f t="shared" si="178"/>
        <v>410.81295138323225</v>
      </c>
      <c r="EQ106">
        <f t="shared" si="178"/>
        <v>421.08327516781304</v>
      </c>
      <c r="ER106">
        <f t="shared" si="178"/>
        <v>425.71056390592088</v>
      </c>
      <c r="ES106">
        <f t="shared" si="178"/>
        <v>425.71056390592088</v>
      </c>
      <c r="ET106">
        <f t="shared" si="178"/>
        <v>416.45598642970521</v>
      </c>
      <c r="EU106">
        <f t="shared" si="178"/>
        <v>431.61035704700834</v>
      </c>
      <c r="EV106">
        <f t="shared" si="178"/>
        <v>436.35332800356895</v>
      </c>
      <c r="EW106">
        <f t="shared" si="178"/>
        <v>436.35332800356895</v>
      </c>
      <c r="EX106">
        <f t="shared" si="178"/>
        <v>426.86738609044784</v>
      </c>
      <c r="EY106">
        <f t="shared" si="178"/>
        <v>442.40061597318356</v>
      </c>
      <c r="EZ106">
        <f t="shared" si="178"/>
        <v>447.26216120365808</v>
      </c>
      <c r="FA106">
        <f t="shared" si="178"/>
        <v>447.26216120365808</v>
      </c>
      <c r="FB106">
        <f t="shared" si="178"/>
        <v>0</v>
      </c>
      <c r="FC106">
        <f t="shared" si="178"/>
        <v>0</v>
      </c>
      <c r="FD106">
        <f t="shared" si="178"/>
        <v>0</v>
      </c>
      <c r="FE106">
        <f t="shared" si="178"/>
        <v>0</v>
      </c>
      <c r="FF106">
        <f t="shared" si="178"/>
        <v>0</v>
      </c>
      <c r="FG106">
        <f t="shared" si="178"/>
        <v>0</v>
      </c>
      <c r="FH106">
        <f t="shared" si="178"/>
        <v>0</v>
      </c>
      <c r="FI106">
        <f t="shared" si="178"/>
        <v>0</v>
      </c>
      <c r="FJ106">
        <f t="shared" si="178"/>
        <v>0</v>
      </c>
      <c r="FK106">
        <f t="shared" si="178"/>
        <v>0</v>
      </c>
      <c r="FL106">
        <f t="shared" si="178"/>
        <v>0</v>
      </c>
      <c r="FM106">
        <f t="shared" si="178"/>
        <v>0</v>
      </c>
      <c r="FN106">
        <f t="shared" ref="FN106:GJ106" si="179">FN$73</f>
        <v>0</v>
      </c>
      <c r="FO106">
        <f t="shared" si="179"/>
        <v>0</v>
      </c>
      <c r="FP106">
        <f t="shared" si="179"/>
        <v>0</v>
      </c>
      <c r="FQ106">
        <f t="shared" si="179"/>
        <v>0</v>
      </c>
      <c r="FR106">
        <f t="shared" si="179"/>
        <v>0</v>
      </c>
      <c r="FS106">
        <f t="shared" si="179"/>
        <v>0</v>
      </c>
      <c r="FT106">
        <f t="shared" si="179"/>
        <v>0</v>
      </c>
      <c r="FU106">
        <f t="shared" si="179"/>
        <v>0</v>
      </c>
      <c r="FV106">
        <f t="shared" si="179"/>
        <v>0</v>
      </c>
      <c r="FW106">
        <f t="shared" si="179"/>
        <v>0</v>
      </c>
      <c r="FX106">
        <f t="shared" si="179"/>
        <v>0</v>
      </c>
      <c r="FY106">
        <f t="shared" si="179"/>
        <v>0</v>
      </c>
      <c r="FZ106">
        <f t="shared" si="179"/>
        <v>0</v>
      </c>
      <c r="GA106">
        <f t="shared" si="179"/>
        <v>0</v>
      </c>
      <c r="GB106">
        <f t="shared" si="179"/>
        <v>0</v>
      </c>
      <c r="GC106">
        <f t="shared" si="179"/>
        <v>0</v>
      </c>
      <c r="GD106">
        <f t="shared" si="179"/>
        <v>0</v>
      </c>
      <c r="GE106">
        <f t="shared" si="179"/>
        <v>0</v>
      </c>
      <c r="GF106">
        <f t="shared" si="179"/>
        <v>0</v>
      </c>
      <c r="GG106">
        <f t="shared" si="179"/>
        <v>0</v>
      </c>
      <c r="GH106">
        <f t="shared" si="179"/>
        <v>0</v>
      </c>
      <c r="GI106">
        <f t="shared" si="179"/>
        <v>0</v>
      </c>
      <c r="GJ106">
        <f t="shared" si="179"/>
        <v>0</v>
      </c>
    </row>
    <row r="107" spans="1:192" outlineLevel="2" x14ac:dyDescent="0.35">
      <c r="A107" s="69"/>
      <c r="B107"/>
      <c r="C107"/>
      <c r="D107"/>
      <c r="E107" t="str">
        <f>$E$81</f>
        <v>Recovered materials revenue</v>
      </c>
      <c r="F107"/>
      <c r="G107" t="str">
        <f>$G$81</f>
        <v>$ 000s</v>
      </c>
      <c r="H107">
        <f>$H$81</f>
        <v>18790.187306391301</v>
      </c>
      <c r="I107"/>
      <c r="J107">
        <f t="shared" ref="J107:AO107" si="180">J$81</f>
        <v>0</v>
      </c>
      <c r="K107">
        <f t="shared" si="180"/>
        <v>0</v>
      </c>
      <c r="L107">
        <f t="shared" si="180"/>
        <v>0</v>
      </c>
      <c r="M107">
        <f t="shared" si="180"/>
        <v>0</v>
      </c>
      <c r="N107">
        <f t="shared" si="180"/>
        <v>0</v>
      </c>
      <c r="O107">
        <f t="shared" si="180"/>
        <v>0</v>
      </c>
      <c r="P107">
        <f t="shared" si="180"/>
        <v>0</v>
      </c>
      <c r="Q107">
        <f t="shared" si="180"/>
        <v>0</v>
      </c>
      <c r="R107">
        <f t="shared" si="180"/>
        <v>0</v>
      </c>
      <c r="S107">
        <f t="shared" si="180"/>
        <v>0</v>
      </c>
      <c r="T107">
        <f t="shared" si="180"/>
        <v>0</v>
      </c>
      <c r="U107">
        <f t="shared" si="180"/>
        <v>0</v>
      </c>
      <c r="V107">
        <f t="shared" si="180"/>
        <v>0</v>
      </c>
      <c r="W107">
        <f t="shared" si="180"/>
        <v>0</v>
      </c>
      <c r="X107">
        <f t="shared" si="180"/>
        <v>0</v>
      </c>
      <c r="Y107">
        <f t="shared" si="180"/>
        <v>0</v>
      </c>
      <c r="Z107">
        <f t="shared" si="180"/>
        <v>0</v>
      </c>
      <c r="AA107">
        <f t="shared" si="180"/>
        <v>0</v>
      </c>
      <c r="AB107">
        <f t="shared" si="180"/>
        <v>0</v>
      </c>
      <c r="AC107">
        <f t="shared" si="180"/>
        <v>0</v>
      </c>
      <c r="AD107">
        <f t="shared" si="180"/>
        <v>0</v>
      </c>
      <c r="AE107">
        <f t="shared" si="180"/>
        <v>1.7533444999999996</v>
      </c>
      <c r="AF107">
        <f t="shared" si="180"/>
        <v>3.3935699999999991</v>
      </c>
      <c r="AG107">
        <f t="shared" si="180"/>
        <v>5.2600334999999996</v>
      </c>
      <c r="AH107">
        <f t="shared" si="180"/>
        <v>7.0133779999999986</v>
      </c>
      <c r="AI107">
        <f t="shared" si="180"/>
        <v>8.2011275000000001</v>
      </c>
      <c r="AJ107">
        <f t="shared" si="180"/>
        <v>10.520066999999999</v>
      </c>
      <c r="AK107">
        <f t="shared" si="180"/>
        <v>11.877495000000001</v>
      </c>
      <c r="AL107">
        <f t="shared" si="180"/>
        <v>14.026755999999997</v>
      </c>
      <c r="AM107">
        <f t="shared" si="180"/>
        <v>15.652841624999997</v>
      </c>
      <c r="AN107">
        <f t="shared" si="180"/>
        <v>17.971781124999996</v>
      </c>
      <c r="AO107">
        <f t="shared" si="180"/>
        <v>19.768959237499995</v>
      </c>
      <c r="AP107">
        <f t="shared" ref="AP107:BU107" si="181">AP$81</f>
        <v>20.870455499999995</v>
      </c>
      <c r="AQ107">
        <f t="shared" si="181"/>
        <v>23.363315462499994</v>
      </c>
      <c r="AR107">
        <f t="shared" si="181"/>
        <v>24.348864750000001</v>
      </c>
      <c r="AS107">
        <f t="shared" si="181"/>
        <v>26.957671687499996</v>
      </c>
      <c r="AT107">
        <f t="shared" si="181"/>
        <v>28.754849799999995</v>
      </c>
      <c r="AU107">
        <f t="shared" si="181"/>
        <v>27.595380050000003</v>
      </c>
      <c r="AV107">
        <f t="shared" si="181"/>
        <v>32.349206025000001</v>
      </c>
      <c r="AW107">
        <f t="shared" si="181"/>
        <v>33.044887875000001</v>
      </c>
      <c r="AX107">
        <f t="shared" si="181"/>
        <v>35.943562249999992</v>
      </c>
      <c r="AY107">
        <f t="shared" si="181"/>
        <v>37.436379553125001</v>
      </c>
      <c r="AZ107">
        <f t="shared" si="181"/>
        <v>40.526366436874987</v>
      </c>
      <c r="BA107">
        <f t="shared" si="181"/>
        <v>42.36847400218749</v>
      </c>
      <c r="BB107">
        <f t="shared" si="181"/>
        <v>42.784433774999989</v>
      </c>
      <c r="BC107">
        <f t="shared" si="181"/>
        <v>44.210581567499993</v>
      </c>
      <c r="BD107">
        <f t="shared" si="181"/>
        <v>42.784433774999989</v>
      </c>
      <c r="BE107">
        <f t="shared" si="181"/>
        <v>44.210581567499993</v>
      </c>
      <c r="BF107">
        <f t="shared" si="181"/>
        <v>128.35330132500002</v>
      </c>
      <c r="BG107">
        <f t="shared" si="181"/>
        <v>133.02393534543751</v>
      </c>
      <c r="BH107">
        <f t="shared" si="181"/>
        <v>134.48573683275001</v>
      </c>
      <c r="BI107">
        <f t="shared" si="181"/>
        <v>134.48573683275001</v>
      </c>
      <c r="BJ107">
        <f t="shared" si="181"/>
        <v>131.56213385812498</v>
      </c>
      <c r="BK107">
        <f t="shared" si="181"/>
        <v>136.34953372907341</v>
      </c>
      <c r="BL107">
        <f t="shared" si="181"/>
        <v>137.84788025356872</v>
      </c>
      <c r="BM107">
        <f t="shared" si="181"/>
        <v>137.84788025356872</v>
      </c>
      <c r="BN107">
        <f t="shared" si="181"/>
        <v>136.34953372907341</v>
      </c>
      <c r="BO107">
        <f t="shared" si="181"/>
        <v>139.75827207230023</v>
      </c>
      <c r="BP107">
        <f t="shared" si="181"/>
        <v>141.29407725990794</v>
      </c>
      <c r="BQ107">
        <f t="shared" si="181"/>
        <v>141.29407725990794</v>
      </c>
      <c r="BR107">
        <f t="shared" si="181"/>
        <v>138.22246688469255</v>
      </c>
      <c r="BS107">
        <f t="shared" si="181"/>
        <v>143.25222887410774</v>
      </c>
      <c r="BT107">
        <f t="shared" si="181"/>
        <v>144.82642919140565</v>
      </c>
      <c r="BU107">
        <f t="shared" si="181"/>
        <v>144.82642919140565</v>
      </c>
      <c r="BV107">
        <f t="shared" ref="BV107:DA107" si="182">BV$81</f>
        <v>141.67802855680986</v>
      </c>
      <c r="BW107">
        <f t="shared" si="182"/>
        <v>146.83353459596043</v>
      </c>
      <c r="BX107">
        <f t="shared" si="182"/>
        <v>148.44708992119078</v>
      </c>
      <c r="BY107">
        <f t="shared" si="182"/>
        <v>148.44708992119078</v>
      </c>
      <c r="BZ107">
        <f t="shared" si="182"/>
        <v>145.21997927073011</v>
      </c>
      <c r="CA107">
        <f t="shared" si="182"/>
        <v>150.50437296085943</v>
      </c>
      <c r="CB107">
        <f t="shared" si="182"/>
        <v>152.15826716922052</v>
      </c>
      <c r="CC107">
        <f t="shared" si="182"/>
        <v>152.15826716922052</v>
      </c>
      <c r="CD107">
        <f t="shared" si="182"/>
        <v>150.50437296085943</v>
      </c>
      <c r="CE107">
        <f t="shared" si="182"/>
        <v>154.2669822848809</v>
      </c>
      <c r="CF107">
        <f t="shared" si="182"/>
        <v>155.962223848451</v>
      </c>
      <c r="CG107">
        <f t="shared" si="182"/>
        <v>155.962223848451</v>
      </c>
      <c r="CH107">
        <f t="shared" si="182"/>
        <v>152.57174072131079</v>
      </c>
      <c r="CI107">
        <f t="shared" si="182"/>
        <v>158.1236568420029</v>
      </c>
      <c r="CJ107">
        <f t="shared" si="182"/>
        <v>159.8612794446623</v>
      </c>
      <c r="CK107">
        <f t="shared" si="182"/>
        <v>159.8612794446623</v>
      </c>
      <c r="CL107">
        <f t="shared" si="182"/>
        <v>156.38603423934353</v>
      </c>
      <c r="CM107">
        <f t="shared" si="182"/>
        <v>162.07674826305299</v>
      </c>
      <c r="CN107">
        <f t="shared" si="182"/>
        <v>163.85781143077884</v>
      </c>
      <c r="CO107">
        <f t="shared" si="182"/>
        <v>163.85781143077884</v>
      </c>
      <c r="CP107">
        <f t="shared" si="182"/>
        <v>160.29568509532712</v>
      </c>
      <c r="CQ107">
        <f t="shared" si="182"/>
        <v>166.12866696962931</v>
      </c>
      <c r="CR107">
        <f t="shared" si="182"/>
        <v>167.95425671654831</v>
      </c>
      <c r="CS107">
        <f t="shared" si="182"/>
        <v>167.95425671654831</v>
      </c>
      <c r="CT107">
        <f t="shared" si="182"/>
        <v>166.12866696962931</v>
      </c>
      <c r="CU107">
        <f t="shared" si="182"/>
        <v>170.28188364387</v>
      </c>
      <c r="CV107">
        <f t="shared" si="182"/>
        <v>172.15311313446202</v>
      </c>
      <c r="CW107">
        <f t="shared" si="182"/>
        <v>172.15311313446202</v>
      </c>
      <c r="CX107">
        <f t="shared" si="182"/>
        <v>168.41065415327805</v>
      </c>
      <c r="CY107">
        <f t="shared" si="182"/>
        <v>174.53893073496678</v>
      </c>
      <c r="CZ107">
        <f t="shared" si="182"/>
        <v>176.45694096282358</v>
      </c>
      <c r="DA107">
        <f t="shared" si="182"/>
        <v>176.45694096282358</v>
      </c>
      <c r="DB107">
        <f t="shared" ref="DB107:EG107" si="183">DB$81</f>
        <v>172.62092050711001</v>
      </c>
      <c r="DC107">
        <f t="shared" si="183"/>
        <v>178.90240400334093</v>
      </c>
      <c r="DD107">
        <f t="shared" si="183"/>
        <v>180.86836448689414</v>
      </c>
      <c r="DE107">
        <f t="shared" si="183"/>
        <v>180.86836448689414</v>
      </c>
      <c r="DF107">
        <f t="shared" si="183"/>
        <v>176.93644351978776</v>
      </c>
      <c r="DG107">
        <f t="shared" si="183"/>
        <v>183.37496410342442</v>
      </c>
      <c r="DH107">
        <f t="shared" si="183"/>
        <v>185.39007359906648</v>
      </c>
      <c r="DI107">
        <f t="shared" si="183"/>
        <v>185.39007359906648</v>
      </c>
      <c r="DJ107">
        <f t="shared" si="183"/>
        <v>183.37496410342442</v>
      </c>
      <c r="DK107">
        <f t="shared" si="183"/>
        <v>187.95933820601005</v>
      </c>
      <c r="DL107">
        <f t="shared" si="183"/>
        <v>190.02482543904313</v>
      </c>
      <c r="DM107">
        <f t="shared" si="183"/>
        <v>190.02482543904313</v>
      </c>
      <c r="DN107">
        <f t="shared" si="183"/>
        <v>185.89385097297699</v>
      </c>
      <c r="DO107">
        <f t="shared" si="183"/>
        <v>192.6583216611603</v>
      </c>
      <c r="DP107">
        <f t="shared" si="183"/>
        <v>194.77544607501923</v>
      </c>
      <c r="DQ107">
        <f t="shared" si="183"/>
        <v>194.77544607501923</v>
      </c>
      <c r="DR107">
        <f t="shared" si="183"/>
        <v>190.5411972473014</v>
      </c>
      <c r="DS107">
        <f t="shared" si="183"/>
        <v>197.47477970268929</v>
      </c>
      <c r="DT107">
        <f t="shared" si="183"/>
        <v>199.64483222689469</v>
      </c>
      <c r="DU107">
        <f t="shared" si="183"/>
        <v>199.64483222689469</v>
      </c>
      <c r="DV107">
        <f t="shared" si="183"/>
        <v>195.30472717848394</v>
      </c>
      <c r="DW107">
        <f t="shared" si="183"/>
        <v>202.4116491952565</v>
      </c>
      <c r="DX107">
        <f t="shared" si="183"/>
        <v>204.63595303256702</v>
      </c>
      <c r="DY107">
        <f t="shared" si="183"/>
        <v>204.63595303256702</v>
      </c>
      <c r="DZ107">
        <f t="shared" si="183"/>
        <v>202.4116491952565</v>
      </c>
      <c r="EA107">
        <f t="shared" si="183"/>
        <v>207.47194042513792</v>
      </c>
      <c r="EB107">
        <f t="shared" si="183"/>
        <v>209.75185185838117</v>
      </c>
      <c r="EC107">
        <f t="shared" si="183"/>
        <v>209.75185185838117</v>
      </c>
      <c r="ED107">
        <f t="shared" si="183"/>
        <v>205.19202899189466</v>
      </c>
      <c r="EE107">
        <f t="shared" si="183"/>
        <v>212.65873893576637</v>
      </c>
      <c r="EF107">
        <f t="shared" si="183"/>
        <v>214.99564815484072</v>
      </c>
      <c r="EG107">
        <f t="shared" si="183"/>
        <v>214.99564815484072</v>
      </c>
      <c r="EH107">
        <f t="shared" ref="EH107:FM107" si="184">EH$81</f>
        <v>210.32182971669201</v>
      </c>
      <c r="EI107">
        <f t="shared" si="184"/>
        <v>217.9752074091605</v>
      </c>
      <c r="EJ107">
        <f t="shared" si="184"/>
        <v>220.37053935871174</v>
      </c>
      <c r="EK107">
        <f t="shared" si="184"/>
        <v>220.37053935871174</v>
      </c>
      <c r="EL107">
        <f t="shared" si="184"/>
        <v>215.57987545960933</v>
      </c>
      <c r="EM107">
        <f t="shared" si="184"/>
        <v>223.42458759438949</v>
      </c>
      <c r="EN107">
        <f t="shared" si="184"/>
        <v>225.87980284267948</v>
      </c>
      <c r="EO107">
        <f t="shared" si="184"/>
        <v>225.87980284267948</v>
      </c>
      <c r="EP107">
        <f t="shared" si="184"/>
        <v>223.42458759438949</v>
      </c>
      <c r="EQ107">
        <f t="shared" si="184"/>
        <v>229.0102022842492</v>
      </c>
      <c r="ER107">
        <f t="shared" si="184"/>
        <v>231.52679791374646</v>
      </c>
      <c r="ES107">
        <f t="shared" si="184"/>
        <v>231.52679791374646</v>
      </c>
      <c r="ET107">
        <f t="shared" si="184"/>
        <v>226.493606654752</v>
      </c>
      <c r="EU107">
        <f t="shared" si="184"/>
        <v>234.73545734135541</v>
      </c>
      <c r="EV107">
        <f t="shared" si="184"/>
        <v>237.31496786159013</v>
      </c>
      <c r="EW107">
        <f t="shared" si="184"/>
        <v>237.31496786159013</v>
      </c>
      <c r="EX107">
        <f t="shared" si="184"/>
        <v>232.15594682112078</v>
      </c>
      <c r="EY107">
        <f t="shared" si="184"/>
        <v>240.6038437748893</v>
      </c>
      <c r="EZ107">
        <f t="shared" si="184"/>
        <v>243.24784205812983</v>
      </c>
      <c r="FA107">
        <f t="shared" si="184"/>
        <v>243.24784205812983</v>
      </c>
      <c r="FB107">
        <f t="shared" si="184"/>
        <v>0</v>
      </c>
      <c r="FC107">
        <f t="shared" si="184"/>
        <v>0</v>
      </c>
      <c r="FD107">
        <f t="shared" si="184"/>
        <v>0</v>
      </c>
      <c r="FE107">
        <f t="shared" si="184"/>
        <v>0</v>
      </c>
      <c r="FF107">
        <f t="shared" si="184"/>
        <v>0</v>
      </c>
      <c r="FG107">
        <f t="shared" si="184"/>
        <v>0</v>
      </c>
      <c r="FH107">
        <f t="shared" si="184"/>
        <v>0</v>
      </c>
      <c r="FI107">
        <f t="shared" si="184"/>
        <v>0</v>
      </c>
      <c r="FJ107">
        <f t="shared" si="184"/>
        <v>0</v>
      </c>
      <c r="FK107">
        <f t="shared" si="184"/>
        <v>0</v>
      </c>
      <c r="FL107">
        <f t="shared" si="184"/>
        <v>0</v>
      </c>
      <c r="FM107">
        <f t="shared" si="184"/>
        <v>0</v>
      </c>
      <c r="FN107">
        <f t="shared" ref="FN107:GJ107" si="185">FN$81</f>
        <v>0</v>
      </c>
      <c r="FO107">
        <f t="shared" si="185"/>
        <v>0</v>
      </c>
      <c r="FP107">
        <f t="shared" si="185"/>
        <v>0</v>
      </c>
      <c r="FQ107">
        <f t="shared" si="185"/>
        <v>0</v>
      </c>
      <c r="FR107">
        <f t="shared" si="185"/>
        <v>0</v>
      </c>
      <c r="FS107">
        <f t="shared" si="185"/>
        <v>0</v>
      </c>
      <c r="FT107">
        <f t="shared" si="185"/>
        <v>0</v>
      </c>
      <c r="FU107">
        <f t="shared" si="185"/>
        <v>0</v>
      </c>
      <c r="FV107">
        <f t="shared" si="185"/>
        <v>0</v>
      </c>
      <c r="FW107">
        <f t="shared" si="185"/>
        <v>0</v>
      </c>
      <c r="FX107">
        <f t="shared" si="185"/>
        <v>0</v>
      </c>
      <c r="FY107">
        <f t="shared" si="185"/>
        <v>0</v>
      </c>
      <c r="FZ107">
        <f t="shared" si="185"/>
        <v>0</v>
      </c>
      <c r="GA107">
        <f t="shared" si="185"/>
        <v>0</v>
      </c>
      <c r="GB107">
        <f t="shared" si="185"/>
        <v>0</v>
      </c>
      <c r="GC107">
        <f t="shared" si="185"/>
        <v>0</v>
      </c>
      <c r="GD107">
        <f t="shared" si="185"/>
        <v>0</v>
      </c>
      <c r="GE107">
        <f t="shared" si="185"/>
        <v>0</v>
      </c>
      <c r="GF107">
        <f t="shared" si="185"/>
        <v>0</v>
      </c>
      <c r="GG107">
        <f t="shared" si="185"/>
        <v>0</v>
      </c>
      <c r="GH107">
        <f t="shared" si="185"/>
        <v>0</v>
      </c>
      <c r="GI107">
        <f t="shared" si="185"/>
        <v>0</v>
      </c>
      <c r="GJ107">
        <f t="shared" si="185"/>
        <v>0</v>
      </c>
    </row>
    <row r="108" spans="1:192" s="523" customFormat="1" ht="12.75" outlineLevel="2" x14ac:dyDescent="0.35">
      <c r="E108" s="523" t="str">
        <f>$E$101</f>
        <v>PWA revenue</v>
      </c>
      <c r="G108" s="523" t="str">
        <f>$G$101</f>
        <v>$ 000s</v>
      </c>
      <c r="H108" s="523">
        <f>$H$101</f>
        <v>147545.99833342555</v>
      </c>
      <c r="J108" s="523">
        <f t="shared" ref="J108:AO108" si="186">J$101</f>
        <v>0</v>
      </c>
      <c r="K108" s="523">
        <f t="shared" si="186"/>
        <v>0</v>
      </c>
      <c r="L108" s="523">
        <f t="shared" si="186"/>
        <v>0</v>
      </c>
      <c r="M108" s="523">
        <f t="shared" si="186"/>
        <v>0</v>
      </c>
      <c r="N108" s="523">
        <f t="shared" si="186"/>
        <v>0</v>
      </c>
      <c r="O108" s="523">
        <f t="shared" si="186"/>
        <v>0</v>
      </c>
      <c r="P108" s="523">
        <f t="shared" si="186"/>
        <v>0</v>
      </c>
      <c r="Q108" s="523">
        <f t="shared" si="186"/>
        <v>0</v>
      </c>
      <c r="R108" s="523">
        <f t="shared" si="186"/>
        <v>0</v>
      </c>
      <c r="S108" s="523">
        <f t="shared" si="186"/>
        <v>0</v>
      </c>
      <c r="T108" s="523">
        <f t="shared" si="186"/>
        <v>0</v>
      </c>
      <c r="U108" s="523">
        <f t="shared" si="186"/>
        <v>0</v>
      </c>
      <c r="V108" s="523">
        <f t="shared" si="186"/>
        <v>0</v>
      </c>
      <c r="W108" s="523">
        <f t="shared" si="186"/>
        <v>0</v>
      </c>
      <c r="X108" s="523">
        <f t="shared" si="186"/>
        <v>0</v>
      </c>
      <c r="Y108" s="523">
        <f t="shared" si="186"/>
        <v>0</v>
      </c>
      <c r="Z108" s="523">
        <f t="shared" si="186"/>
        <v>0</v>
      </c>
      <c r="AA108" s="523">
        <f t="shared" si="186"/>
        <v>0</v>
      </c>
      <c r="AB108" s="523">
        <f t="shared" si="186"/>
        <v>0</v>
      </c>
      <c r="AC108" s="523">
        <f t="shared" si="186"/>
        <v>0</v>
      </c>
      <c r="AD108" s="523">
        <f t="shared" si="186"/>
        <v>0</v>
      </c>
      <c r="AE108" s="523">
        <f t="shared" si="186"/>
        <v>0</v>
      </c>
      <c r="AF108" s="523">
        <f t="shared" si="186"/>
        <v>0</v>
      </c>
      <c r="AG108" s="523">
        <f t="shared" si="186"/>
        <v>0</v>
      </c>
      <c r="AH108" s="523">
        <f t="shared" si="186"/>
        <v>0</v>
      </c>
      <c r="AI108" s="523">
        <f t="shared" si="186"/>
        <v>0</v>
      </c>
      <c r="AJ108" s="523">
        <f t="shared" si="186"/>
        <v>0</v>
      </c>
      <c r="AK108" s="523">
        <f t="shared" si="186"/>
        <v>0</v>
      </c>
      <c r="AL108" s="523">
        <f t="shared" si="186"/>
        <v>0</v>
      </c>
      <c r="AM108" s="523">
        <f t="shared" si="186"/>
        <v>0</v>
      </c>
      <c r="AN108" s="523">
        <f t="shared" si="186"/>
        <v>0</v>
      </c>
      <c r="AO108" s="523">
        <f t="shared" si="186"/>
        <v>0</v>
      </c>
      <c r="AP108" s="523">
        <f t="shared" ref="AP108:BU108" si="187">AP$101</f>
        <v>0</v>
      </c>
      <c r="AQ108" s="523">
        <f t="shared" si="187"/>
        <v>0</v>
      </c>
      <c r="AR108" s="523">
        <f t="shared" si="187"/>
        <v>0</v>
      </c>
      <c r="AS108" s="523">
        <f t="shared" si="187"/>
        <v>0</v>
      </c>
      <c r="AT108" s="523">
        <f t="shared" si="187"/>
        <v>0</v>
      </c>
      <c r="AU108" s="523">
        <f t="shared" si="187"/>
        <v>0</v>
      </c>
      <c r="AV108" s="523">
        <f t="shared" si="187"/>
        <v>0</v>
      </c>
      <c r="AW108" s="523">
        <f t="shared" si="187"/>
        <v>0</v>
      </c>
      <c r="AX108" s="523">
        <f t="shared" si="187"/>
        <v>0</v>
      </c>
      <c r="AY108" s="523">
        <f t="shared" si="187"/>
        <v>0</v>
      </c>
      <c r="AZ108" s="523">
        <f t="shared" si="187"/>
        <v>0</v>
      </c>
      <c r="BA108" s="523">
        <f t="shared" si="187"/>
        <v>0</v>
      </c>
      <c r="BB108" s="523">
        <f t="shared" si="187"/>
        <v>0</v>
      </c>
      <c r="BC108" s="523">
        <f t="shared" si="187"/>
        <v>0</v>
      </c>
      <c r="BD108" s="523">
        <f t="shared" si="187"/>
        <v>0</v>
      </c>
      <c r="BE108" s="523">
        <f t="shared" si="187"/>
        <v>0</v>
      </c>
      <c r="BF108" s="523">
        <f t="shared" si="187"/>
        <v>2019.1699218749998</v>
      </c>
      <c r="BG108" s="523">
        <f t="shared" si="187"/>
        <v>2069.6491699218745</v>
      </c>
      <c r="BH108" s="523">
        <f t="shared" si="187"/>
        <v>2069.6491699218745</v>
      </c>
      <c r="BI108" s="523">
        <f t="shared" si="187"/>
        <v>2069.6491699218745</v>
      </c>
      <c r="BJ108" s="523">
        <f t="shared" si="187"/>
        <v>2069.6491699218745</v>
      </c>
      <c r="BK108" s="523">
        <f t="shared" si="187"/>
        <v>2121.3903991699212</v>
      </c>
      <c r="BL108" s="523">
        <f t="shared" si="187"/>
        <v>2121.3903991699212</v>
      </c>
      <c r="BM108" s="523">
        <f t="shared" si="187"/>
        <v>2121.3903991699212</v>
      </c>
      <c r="BN108" s="523">
        <f t="shared" si="187"/>
        <v>2121.3903991699212</v>
      </c>
      <c r="BO108" s="523">
        <f t="shared" si="187"/>
        <v>2174.4251591491688</v>
      </c>
      <c r="BP108" s="523">
        <f t="shared" si="187"/>
        <v>2174.4251591491688</v>
      </c>
      <c r="BQ108" s="523">
        <f t="shared" si="187"/>
        <v>2174.4251591491688</v>
      </c>
      <c r="BR108" s="523">
        <f t="shared" si="187"/>
        <v>2174.4251591491688</v>
      </c>
      <c r="BS108" s="523">
        <f t="shared" si="187"/>
        <v>2228.7857881278983</v>
      </c>
      <c r="BT108" s="523">
        <f t="shared" si="187"/>
        <v>2228.7857881278983</v>
      </c>
      <c r="BU108" s="523">
        <f t="shared" si="187"/>
        <v>2228.7857881278983</v>
      </c>
      <c r="BV108" s="523">
        <f t="shared" ref="BV108:DA108" si="188">BV$101</f>
        <v>2228.7857881278983</v>
      </c>
      <c r="BW108" s="523">
        <f t="shared" si="188"/>
        <v>2284.5054328310957</v>
      </c>
      <c r="BX108" s="523">
        <f t="shared" si="188"/>
        <v>2284.5054328310957</v>
      </c>
      <c r="BY108" s="523">
        <f t="shared" si="188"/>
        <v>2284.5054328310957</v>
      </c>
      <c r="BZ108" s="523">
        <f t="shared" si="188"/>
        <v>2284.5054328310957</v>
      </c>
      <c r="CA108" s="523">
        <f t="shared" si="188"/>
        <v>2341.6180686518728</v>
      </c>
      <c r="CB108" s="523">
        <f t="shared" si="188"/>
        <v>2341.6180686518728</v>
      </c>
      <c r="CC108" s="523">
        <f t="shared" si="188"/>
        <v>2341.6180686518728</v>
      </c>
      <c r="CD108" s="523">
        <f t="shared" si="188"/>
        <v>2341.6180686518728</v>
      </c>
      <c r="CE108" s="523">
        <f t="shared" si="188"/>
        <v>2400.1585203681693</v>
      </c>
      <c r="CF108" s="523">
        <f t="shared" si="188"/>
        <v>2400.1585203681693</v>
      </c>
      <c r="CG108" s="523">
        <f t="shared" si="188"/>
        <v>2400.1585203681693</v>
      </c>
      <c r="CH108" s="523">
        <f t="shared" si="188"/>
        <v>2400.1585203681693</v>
      </c>
      <c r="CI108" s="523">
        <f t="shared" si="188"/>
        <v>2460.162483377374</v>
      </c>
      <c r="CJ108" s="523">
        <f t="shared" si="188"/>
        <v>2460.162483377374</v>
      </c>
      <c r="CK108" s="523">
        <f t="shared" si="188"/>
        <v>2460.162483377374</v>
      </c>
      <c r="CL108" s="523">
        <f t="shared" si="188"/>
        <v>2460.162483377374</v>
      </c>
      <c r="CM108" s="523">
        <f t="shared" si="188"/>
        <v>2521.6665454618078</v>
      </c>
      <c r="CN108" s="523">
        <f t="shared" si="188"/>
        <v>2521.6665454618078</v>
      </c>
      <c r="CO108" s="523">
        <f t="shared" si="188"/>
        <v>2521.6665454618078</v>
      </c>
      <c r="CP108" s="523">
        <f t="shared" si="188"/>
        <v>2521.6665454618078</v>
      </c>
      <c r="CQ108" s="523">
        <f t="shared" si="188"/>
        <v>2584.7082090983531</v>
      </c>
      <c r="CR108" s="523">
        <f t="shared" si="188"/>
        <v>2584.7082090983531</v>
      </c>
      <c r="CS108" s="523">
        <f t="shared" si="188"/>
        <v>2584.7082090983531</v>
      </c>
      <c r="CT108" s="523">
        <f t="shared" si="188"/>
        <v>2584.7082090983531</v>
      </c>
      <c r="CU108" s="523">
        <f t="shared" si="188"/>
        <v>2649.3259143258115</v>
      </c>
      <c r="CV108" s="523">
        <f t="shared" si="188"/>
        <v>2649.3259143258115</v>
      </c>
      <c r="CW108" s="523">
        <f t="shared" si="188"/>
        <v>2649.3259143258115</v>
      </c>
      <c r="CX108" s="523">
        <f t="shared" si="188"/>
        <v>2649.3259143258115</v>
      </c>
      <c r="CY108" s="523">
        <f t="shared" si="188"/>
        <v>2715.5590621839569</v>
      </c>
      <c r="CZ108" s="523">
        <f t="shared" si="188"/>
        <v>2715.5590621839569</v>
      </c>
      <c r="DA108" s="523">
        <f t="shared" si="188"/>
        <v>2715.5590621839569</v>
      </c>
      <c r="DB108" s="523">
        <f t="shared" ref="DB108:EG108" si="189">DB$101</f>
        <v>2715.5590621839569</v>
      </c>
      <c r="DC108" s="523">
        <f t="shared" si="189"/>
        <v>2783.4480387385556</v>
      </c>
      <c r="DD108" s="523">
        <f t="shared" si="189"/>
        <v>2783.4480387385556</v>
      </c>
      <c r="DE108" s="523">
        <f t="shared" si="189"/>
        <v>2783.4480387385556</v>
      </c>
      <c r="DF108" s="523">
        <f t="shared" si="189"/>
        <v>2783.4480387385556</v>
      </c>
      <c r="DG108" s="523">
        <f t="shared" si="189"/>
        <v>2853.034239707019</v>
      </c>
      <c r="DH108" s="523">
        <f t="shared" si="189"/>
        <v>2853.034239707019</v>
      </c>
      <c r="DI108" s="523">
        <f t="shared" si="189"/>
        <v>2853.034239707019</v>
      </c>
      <c r="DJ108" s="523">
        <f t="shared" si="189"/>
        <v>2853.034239707019</v>
      </c>
      <c r="DK108" s="523">
        <f t="shared" si="189"/>
        <v>2924.3600956996947</v>
      </c>
      <c r="DL108" s="523">
        <f t="shared" si="189"/>
        <v>2924.3600956996947</v>
      </c>
      <c r="DM108" s="523">
        <f t="shared" si="189"/>
        <v>2924.3600956996947</v>
      </c>
      <c r="DN108" s="523">
        <f t="shared" si="189"/>
        <v>0</v>
      </c>
      <c r="DO108" s="523">
        <f t="shared" si="189"/>
        <v>0</v>
      </c>
      <c r="DP108" s="523">
        <f t="shared" si="189"/>
        <v>0</v>
      </c>
      <c r="DQ108" s="523">
        <f t="shared" si="189"/>
        <v>0</v>
      </c>
      <c r="DR108" s="523">
        <f t="shared" si="189"/>
        <v>0</v>
      </c>
      <c r="DS108" s="523">
        <f t="shared" si="189"/>
        <v>0</v>
      </c>
      <c r="DT108" s="523">
        <f t="shared" si="189"/>
        <v>0</v>
      </c>
      <c r="DU108" s="523">
        <f t="shared" si="189"/>
        <v>0</v>
      </c>
      <c r="DV108" s="523">
        <f t="shared" si="189"/>
        <v>0</v>
      </c>
      <c r="DW108" s="523">
        <f t="shared" si="189"/>
        <v>0</v>
      </c>
      <c r="DX108" s="523">
        <f t="shared" si="189"/>
        <v>0</v>
      </c>
      <c r="DY108" s="523">
        <f t="shared" si="189"/>
        <v>0</v>
      </c>
      <c r="DZ108" s="523">
        <f t="shared" si="189"/>
        <v>0</v>
      </c>
      <c r="EA108" s="523">
        <f t="shared" si="189"/>
        <v>0</v>
      </c>
      <c r="EB108" s="523">
        <f t="shared" si="189"/>
        <v>0</v>
      </c>
      <c r="EC108" s="523">
        <f t="shared" si="189"/>
        <v>0</v>
      </c>
      <c r="ED108" s="523">
        <f t="shared" si="189"/>
        <v>0</v>
      </c>
      <c r="EE108" s="523">
        <f t="shared" si="189"/>
        <v>0</v>
      </c>
      <c r="EF108" s="523">
        <f t="shared" si="189"/>
        <v>0</v>
      </c>
      <c r="EG108" s="523">
        <f t="shared" si="189"/>
        <v>0</v>
      </c>
      <c r="EH108" s="523">
        <f t="shared" ref="EH108:FM108" si="190">EH$101</f>
        <v>0</v>
      </c>
      <c r="EI108" s="523">
        <f t="shared" si="190"/>
        <v>0</v>
      </c>
      <c r="EJ108" s="523">
        <f t="shared" si="190"/>
        <v>0</v>
      </c>
      <c r="EK108" s="523">
        <f t="shared" si="190"/>
        <v>0</v>
      </c>
      <c r="EL108" s="523">
        <f t="shared" si="190"/>
        <v>0</v>
      </c>
      <c r="EM108" s="523">
        <f t="shared" si="190"/>
        <v>0</v>
      </c>
      <c r="EN108" s="523">
        <f t="shared" si="190"/>
        <v>0</v>
      </c>
      <c r="EO108" s="523">
        <f t="shared" si="190"/>
        <v>0</v>
      </c>
      <c r="EP108" s="523">
        <f t="shared" si="190"/>
        <v>0</v>
      </c>
      <c r="EQ108" s="523">
        <f t="shared" si="190"/>
        <v>0</v>
      </c>
      <c r="ER108" s="523">
        <f t="shared" si="190"/>
        <v>0</v>
      </c>
      <c r="ES108" s="523">
        <f t="shared" si="190"/>
        <v>0</v>
      </c>
      <c r="ET108" s="523">
        <f t="shared" si="190"/>
        <v>0</v>
      </c>
      <c r="EU108" s="523">
        <f t="shared" si="190"/>
        <v>0</v>
      </c>
      <c r="EV108" s="523">
        <f t="shared" si="190"/>
        <v>0</v>
      </c>
      <c r="EW108" s="523">
        <f t="shared" si="190"/>
        <v>0</v>
      </c>
      <c r="EX108" s="523">
        <f t="shared" si="190"/>
        <v>0</v>
      </c>
      <c r="EY108" s="523">
        <f t="shared" si="190"/>
        <v>0</v>
      </c>
      <c r="EZ108" s="523">
        <f t="shared" si="190"/>
        <v>0</v>
      </c>
      <c r="FA108" s="523">
        <f t="shared" si="190"/>
        <v>0</v>
      </c>
      <c r="FB108" s="523">
        <f t="shared" si="190"/>
        <v>0</v>
      </c>
      <c r="FC108" s="523">
        <f t="shared" si="190"/>
        <v>0</v>
      </c>
      <c r="FD108" s="523">
        <f t="shared" si="190"/>
        <v>0</v>
      </c>
      <c r="FE108" s="523">
        <f t="shared" si="190"/>
        <v>0</v>
      </c>
      <c r="FF108" s="523">
        <f t="shared" si="190"/>
        <v>0</v>
      </c>
      <c r="FG108" s="523">
        <f t="shared" si="190"/>
        <v>0</v>
      </c>
      <c r="FH108" s="523">
        <f t="shared" si="190"/>
        <v>0</v>
      </c>
      <c r="FI108" s="523">
        <f t="shared" si="190"/>
        <v>0</v>
      </c>
      <c r="FJ108" s="523">
        <f t="shared" si="190"/>
        <v>0</v>
      </c>
      <c r="FK108" s="523">
        <f t="shared" si="190"/>
        <v>0</v>
      </c>
      <c r="FL108" s="523">
        <f t="shared" si="190"/>
        <v>0</v>
      </c>
      <c r="FM108" s="523">
        <f t="shared" si="190"/>
        <v>0</v>
      </c>
      <c r="FN108" s="523">
        <f t="shared" ref="FN108:GJ108" si="191">FN$101</f>
        <v>0</v>
      </c>
      <c r="FO108" s="523">
        <f t="shared" si="191"/>
        <v>0</v>
      </c>
      <c r="FP108" s="523">
        <f t="shared" si="191"/>
        <v>0</v>
      </c>
      <c r="FQ108" s="523">
        <f t="shared" si="191"/>
        <v>0</v>
      </c>
      <c r="FR108" s="523">
        <f t="shared" si="191"/>
        <v>0</v>
      </c>
      <c r="FS108" s="523">
        <f t="shared" si="191"/>
        <v>0</v>
      </c>
      <c r="FT108" s="523">
        <f t="shared" si="191"/>
        <v>0</v>
      </c>
      <c r="FU108" s="523">
        <f t="shared" si="191"/>
        <v>0</v>
      </c>
      <c r="FV108" s="523">
        <f t="shared" si="191"/>
        <v>0</v>
      </c>
      <c r="FW108" s="523">
        <f t="shared" si="191"/>
        <v>0</v>
      </c>
      <c r="FX108" s="523">
        <f t="shared" si="191"/>
        <v>0</v>
      </c>
      <c r="FY108" s="523">
        <f t="shared" si="191"/>
        <v>0</v>
      </c>
      <c r="FZ108" s="523">
        <f t="shared" si="191"/>
        <v>0</v>
      </c>
      <c r="GA108" s="523">
        <f t="shared" si="191"/>
        <v>0</v>
      </c>
      <c r="GB108" s="523">
        <f t="shared" si="191"/>
        <v>0</v>
      </c>
      <c r="GC108" s="523">
        <f t="shared" si="191"/>
        <v>0</v>
      </c>
      <c r="GD108" s="523">
        <f t="shared" si="191"/>
        <v>0</v>
      </c>
      <c r="GE108" s="523">
        <f t="shared" si="191"/>
        <v>0</v>
      </c>
      <c r="GF108" s="523">
        <f t="shared" si="191"/>
        <v>0</v>
      </c>
      <c r="GG108" s="523">
        <f t="shared" si="191"/>
        <v>0</v>
      </c>
      <c r="GH108" s="523">
        <f t="shared" si="191"/>
        <v>0</v>
      </c>
      <c r="GI108" s="523">
        <f t="shared" si="191"/>
        <v>0</v>
      </c>
      <c r="GJ108" s="523">
        <f t="shared" si="191"/>
        <v>0</v>
      </c>
    </row>
    <row r="109" spans="1:192" s="605" customFormat="1" outlineLevel="2" x14ac:dyDescent="0.35">
      <c r="A109" s="604"/>
      <c r="E109" s="609" t="s">
        <v>716</v>
      </c>
      <c r="F109" s="609"/>
      <c r="G109" s="609" t="s">
        <v>101</v>
      </c>
      <c r="H109" s="609">
        <f>SUM(J109:GJ109)</f>
        <v>1391903.4226338984</v>
      </c>
      <c r="I109" s="609"/>
      <c r="J109" s="609">
        <f t="shared" ref="J109:AO109" si="192">SUM(J104:J108)</f>
        <v>0</v>
      </c>
      <c r="K109" s="609">
        <f t="shared" si="192"/>
        <v>0</v>
      </c>
      <c r="L109" s="609">
        <f t="shared" si="192"/>
        <v>0</v>
      </c>
      <c r="M109" s="609">
        <f t="shared" si="192"/>
        <v>0</v>
      </c>
      <c r="N109" s="609">
        <f t="shared" si="192"/>
        <v>0</v>
      </c>
      <c r="O109" s="609">
        <f t="shared" si="192"/>
        <v>0</v>
      </c>
      <c r="P109" s="609">
        <f t="shared" si="192"/>
        <v>0</v>
      </c>
      <c r="Q109" s="609">
        <f t="shared" si="192"/>
        <v>0</v>
      </c>
      <c r="R109" s="609">
        <f t="shared" si="192"/>
        <v>0</v>
      </c>
      <c r="S109" s="609">
        <f t="shared" si="192"/>
        <v>0</v>
      </c>
      <c r="T109" s="609">
        <f t="shared" si="192"/>
        <v>0</v>
      </c>
      <c r="U109" s="609">
        <f t="shared" si="192"/>
        <v>0</v>
      </c>
      <c r="V109" s="609">
        <f t="shared" si="192"/>
        <v>0</v>
      </c>
      <c r="W109" s="609">
        <f t="shared" si="192"/>
        <v>0</v>
      </c>
      <c r="X109" s="609">
        <f t="shared" si="192"/>
        <v>0</v>
      </c>
      <c r="Y109" s="609">
        <f t="shared" si="192"/>
        <v>0</v>
      </c>
      <c r="Z109" s="609">
        <f t="shared" si="192"/>
        <v>0</v>
      </c>
      <c r="AA109" s="609">
        <f t="shared" si="192"/>
        <v>0</v>
      </c>
      <c r="AB109" s="609">
        <f t="shared" si="192"/>
        <v>0</v>
      </c>
      <c r="AC109" s="609">
        <f t="shared" si="192"/>
        <v>0</v>
      </c>
      <c r="AD109" s="609">
        <f t="shared" si="192"/>
        <v>0</v>
      </c>
      <c r="AE109" s="609">
        <f t="shared" si="192"/>
        <v>116.11311853124998</v>
      </c>
      <c r="AF109" s="609">
        <f t="shared" si="192"/>
        <v>224.73506812499997</v>
      </c>
      <c r="AG109" s="609">
        <f t="shared" si="192"/>
        <v>348.33935559374999</v>
      </c>
      <c r="AH109" s="609">
        <f t="shared" si="192"/>
        <v>464.45247412499992</v>
      </c>
      <c r="AI109" s="609">
        <f t="shared" si="192"/>
        <v>543.10974796874996</v>
      </c>
      <c r="AJ109" s="609">
        <f t="shared" si="192"/>
        <v>696.67871118749997</v>
      </c>
      <c r="AK109" s="609">
        <f t="shared" si="192"/>
        <v>786.57273843749999</v>
      </c>
      <c r="AL109" s="609">
        <f t="shared" si="192"/>
        <v>928.90494824999985</v>
      </c>
      <c r="AM109" s="609">
        <f t="shared" si="192"/>
        <v>1036.5905017265625</v>
      </c>
      <c r="AN109" s="609">
        <f t="shared" si="192"/>
        <v>1190.1594649453127</v>
      </c>
      <c r="AO109" s="609">
        <f t="shared" si="192"/>
        <v>1309.1754114398434</v>
      </c>
      <c r="AP109" s="609">
        <f t="shared" ref="AP109:BU109" si="193">SUM(AP104:AP108)</f>
        <v>1382.1206689687499</v>
      </c>
      <c r="AQ109" s="609">
        <f t="shared" si="193"/>
        <v>1547.2073044289059</v>
      </c>
      <c r="AR109" s="609">
        <f t="shared" si="193"/>
        <v>1612.4741137968754</v>
      </c>
      <c r="AS109" s="609">
        <f t="shared" si="193"/>
        <v>1785.2391974179686</v>
      </c>
      <c r="AT109" s="609">
        <f t="shared" si="193"/>
        <v>1904.2551439125002</v>
      </c>
      <c r="AU109" s="609">
        <f t="shared" si="193"/>
        <v>1827.470662303125</v>
      </c>
      <c r="AV109" s="609">
        <f t="shared" si="193"/>
        <v>2142.2870369015627</v>
      </c>
      <c r="AW109" s="609">
        <f t="shared" si="193"/>
        <v>2188.3577258671871</v>
      </c>
      <c r="AX109" s="609">
        <f t="shared" si="193"/>
        <v>2380.3189298906254</v>
      </c>
      <c r="AY109" s="609">
        <f t="shared" si="193"/>
        <v>2479.1789499626952</v>
      </c>
      <c r="AZ109" s="609">
        <f t="shared" si="193"/>
        <v>2683.8095934516791</v>
      </c>
      <c r="BA109" s="609">
        <f t="shared" si="193"/>
        <v>2805.8009386085741</v>
      </c>
      <c r="BB109" s="609">
        <f t="shared" si="193"/>
        <v>2833.3473713859371</v>
      </c>
      <c r="BC109" s="609">
        <f t="shared" si="193"/>
        <v>2927.7922837654683</v>
      </c>
      <c r="BD109" s="609">
        <f t="shared" si="193"/>
        <v>2833.3473713859371</v>
      </c>
      <c r="BE109" s="609">
        <f t="shared" si="193"/>
        <v>2927.7922837654683</v>
      </c>
      <c r="BF109" s="609">
        <f t="shared" si="193"/>
        <v>10519.212036032812</v>
      </c>
      <c r="BG109" s="609">
        <f t="shared" si="193"/>
        <v>10878.998372122653</v>
      </c>
      <c r="BH109" s="609">
        <f t="shared" si="193"/>
        <v>10975.804407311673</v>
      </c>
      <c r="BI109" s="609">
        <f t="shared" si="193"/>
        <v>10975.804407311673</v>
      </c>
      <c r="BJ109" s="609">
        <f t="shared" si="193"/>
        <v>10782.192336933633</v>
      </c>
      <c r="BK109" s="609">
        <f t="shared" si="193"/>
        <v>11150.973331425716</v>
      </c>
      <c r="BL109" s="609">
        <f t="shared" si="193"/>
        <v>11250.19951749446</v>
      </c>
      <c r="BM109" s="609">
        <f t="shared" si="193"/>
        <v>11250.19951749446</v>
      </c>
      <c r="BN109" s="609">
        <f t="shared" si="193"/>
        <v>11150.973331425716</v>
      </c>
      <c r="BO109" s="609">
        <f t="shared" si="193"/>
        <v>11429.747664711356</v>
      </c>
      <c r="BP109" s="609">
        <f t="shared" si="193"/>
        <v>11531.454505431821</v>
      </c>
      <c r="BQ109" s="609">
        <f t="shared" si="193"/>
        <v>11531.454505431821</v>
      </c>
      <c r="BR109" s="609">
        <f t="shared" si="193"/>
        <v>11328.040823990892</v>
      </c>
      <c r="BS109" s="609">
        <f t="shared" si="193"/>
        <v>11715.491356329141</v>
      </c>
      <c r="BT109" s="609">
        <f t="shared" si="193"/>
        <v>11819.740868067618</v>
      </c>
      <c r="BU109" s="609">
        <f t="shared" si="193"/>
        <v>11819.740868067618</v>
      </c>
      <c r="BV109" s="609">
        <f t="shared" ref="BV109:DA109" si="194">SUM(BV104:BV108)</f>
        <v>11611.241844590666</v>
      </c>
      <c r="BW109" s="609">
        <f t="shared" si="194"/>
        <v>12008.37864023737</v>
      </c>
      <c r="BX109" s="609">
        <f t="shared" si="194"/>
        <v>12115.234389769306</v>
      </c>
      <c r="BY109" s="609">
        <f t="shared" si="194"/>
        <v>12115.234389769306</v>
      </c>
      <c r="BZ109" s="609">
        <f t="shared" si="194"/>
        <v>11901.522890705433</v>
      </c>
      <c r="CA109" s="609">
        <f t="shared" si="194"/>
        <v>12308.588106243302</v>
      </c>
      <c r="CB109" s="609">
        <f t="shared" si="194"/>
        <v>12418.115249513539</v>
      </c>
      <c r="CC109" s="609">
        <f t="shared" si="194"/>
        <v>12418.115249513539</v>
      </c>
      <c r="CD109" s="609">
        <f t="shared" si="194"/>
        <v>12308.588106243302</v>
      </c>
      <c r="CE109" s="609">
        <f t="shared" si="194"/>
        <v>12616.302808899383</v>
      </c>
      <c r="CF109" s="609">
        <f t="shared" si="194"/>
        <v>12728.568130751377</v>
      </c>
      <c r="CG109" s="609">
        <f t="shared" si="194"/>
        <v>12728.568130751377</v>
      </c>
      <c r="CH109" s="609">
        <f t="shared" si="194"/>
        <v>12504.037487047392</v>
      </c>
      <c r="CI109" s="609">
        <f t="shared" si="194"/>
        <v>12931.710379121869</v>
      </c>
      <c r="CJ109" s="609">
        <f t="shared" si="194"/>
        <v>13046.782334020161</v>
      </c>
      <c r="CK109" s="609">
        <f t="shared" si="194"/>
        <v>13046.782334020161</v>
      </c>
      <c r="CL109" s="609">
        <f t="shared" si="194"/>
        <v>12816.63842422358</v>
      </c>
      <c r="CM109" s="609">
        <f t="shared" si="194"/>
        <v>13255.003138599914</v>
      </c>
      <c r="CN109" s="609">
        <f t="shared" si="194"/>
        <v>13372.951892370664</v>
      </c>
      <c r="CO109" s="609">
        <f t="shared" si="194"/>
        <v>13372.951892370664</v>
      </c>
      <c r="CP109" s="609">
        <f t="shared" si="194"/>
        <v>13137.054384829167</v>
      </c>
      <c r="CQ109" s="609">
        <f t="shared" si="194"/>
        <v>13586.378217064912</v>
      </c>
      <c r="CR109" s="609">
        <f t="shared" si="194"/>
        <v>13707.275689679929</v>
      </c>
      <c r="CS109" s="609">
        <f t="shared" si="194"/>
        <v>13707.275689679929</v>
      </c>
      <c r="CT109" s="609">
        <f t="shared" si="194"/>
        <v>13586.378217064912</v>
      </c>
      <c r="CU109" s="609">
        <f t="shared" si="194"/>
        <v>13926.037672491533</v>
      </c>
      <c r="CV109" s="609">
        <f t="shared" si="194"/>
        <v>14049.957581921923</v>
      </c>
      <c r="CW109" s="609">
        <f t="shared" si="194"/>
        <v>14049.957581921923</v>
      </c>
      <c r="CX109" s="609">
        <f t="shared" si="194"/>
        <v>13802.11776306114</v>
      </c>
      <c r="CY109" s="609">
        <f t="shared" si="194"/>
        <v>14274.188614303821</v>
      </c>
      <c r="CZ109" s="609">
        <f t="shared" si="194"/>
        <v>14401.206521469974</v>
      </c>
      <c r="DA109" s="609">
        <f t="shared" si="194"/>
        <v>14401.206521469974</v>
      </c>
      <c r="DB109" s="609">
        <f t="shared" ref="DB109:EG109" si="195">SUM(DB104:DB108)</f>
        <v>14147.17070713767</v>
      </c>
      <c r="DC109" s="609">
        <f t="shared" si="195"/>
        <v>14631.043329661417</v>
      </c>
      <c r="DD109" s="609">
        <f t="shared" si="195"/>
        <v>14761.236684506724</v>
      </c>
      <c r="DE109" s="609">
        <f t="shared" si="195"/>
        <v>14761.236684506724</v>
      </c>
      <c r="DF109" s="609">
        <f t="shared" si="195"/>
        <v>14500.84997481611</v>
      </c>
      <c r="DG109" s="609">
        <f t="shared" si="195"/>
        <v>14996.819412902951</v>
      </c>
      <c r="DH109" s="609">
        <f t="shared" si="195"/>
        <v>15130.267601619387</v>
      </c>
      <c r="DI109" s="609">
        <f t="shared" si="195"/>
        <v>15130.267601619387</v>
      </c>
      <c r="DJ109" s="609">
        <f t="shared" si="195"/>
        <v>14996.819412902951</v>
      </c>
      <c r="DK109" s="609">
        <f t="shared" si="195"/>
        <v>15371.739898225525</v>
      </c>
      <c r="DL109" s="609">
        <f t="shared" si="195"/>
        <v>15508.524291659875</v>
      </c>
      <c r="DM109" s="609">
        <f t="shared" si="195"/>
        <v>15508.524291659875</v>
      </c>
      <c r="DN109" s="609">
        <f t="shared" si="195"/>
        <v>12310.59540909148</v>
      </c>
      <c r="DO109" s="609">
        <f t="shared" si="195"/>
        <v>12758.564297588977</v>
      </c>
      <c r="DP109" s="609">
        <f t="shared" si="195"/>
        <v>12898.768300859185</v>
      </c>
      <c r="DQ109" s="609">
        <f t="shared" si="195"/>
        <v>12898.768300859185</v>
      </c>
      <c r="DR109" s="609">
        <f t="shared" si="195"/>
        <v>12618.360294318767</v>
      </c>
      <c r="DS109" s="609">
        <f t="shared" si="195"/>
        <v>13077.528405028699</v>
      </c>
      <c r="DT109" s="609">
        <f t="shared" si="195"/>
        <v>13221.237508380664</v>
      </c>
      <c r="DU109" s="609">
        <f t="shared" si="195"/>
        <v>13221.237508380664</v>
      </c>
      <c r="DV109" s="609">
        <f t="shared" si="195"/>
        <v>12933.819301676735</v>
      </c>
      <c r="DW109" s="609">
        <f t="shared" si="195"/>
        <v>13404.466615154415</v>
      </c>
      <c r="DX109" s="609">
        <f t="shared" si="195"/>
        <v>13551.768446090176</v>
      </c>
      <c r="DY109" s="609">
        <f t="shared" si="195"/>
        <v>13551.768446090176</v>
      </c>
      <c r="DZ109" s="609">
        <f t="shared" si="195"/>
        <v>13404.466615154415</v>
      </c>
      <c r="EA109" s="609">
        <f t="shared" si="195"/>
        <v>13739.578280533275</v>
      </c>
      <c r="EB109" s="609">
        <f t="shared" si="195"/>
        <v>13890.562657242433</v>
      </c>
      <c r="EC109" s="609">
        <f t="shared" si="195"/>
        <v>13890.562657242433</v>
      </c>
      <c r="ED109" s="609">
        <f t="shared" si="195"/>
        <v>13588.593903824116</v>
      </c>
      <c r="EE109" s="609">
        <f t="shared" si="195"/>
        <v>14083.067737546608</v>
      </c>
      <c r="EF109" s="609">
        <f t="shared" si="195"/>
        <v>14237.826723673496</v>
      </c>
      <c r="EG109" s="609">
        <f t="shared" si="195"/>
        <v>14237.826723673496</v>
      </c>
      <c r="EH109" s="609">
        <f t="shared" ref="EH109:FM109" si="196">SUM(EH104:EH108)</f>
        <v>13928.30875141972</v>
      </c>
      <c r="EI109" s="609">
        <f t="shared" si="196"/>
        <v>14435.144430985274</v>
      </c>
      <c r="EJ109" s="609">
        <f t="shared" si="196"/>
        <v>14593.772391765331</v>
      </c>
      <c r="EK109" s="609">
        <f t="shared" si="196"/>
        <v>14593.772391765331</v>
      </c>
      <c r="EL109" s="609">
        <f t="shared" si="196"/>
        <v>14276.516470205213</v>
      </c>
      <c r="EM109" s="609">
        <f t="shared" si="196"/>
        <v>14796.023041759901</v>
      </c>
      <c r="EN109" s="609">
        <f t="shared" si="196"/>
        <v>14958.616701559462</v>
      </c>
      <c r="EO109" s="609">
        <f t="shared" si="196"/>
        <v>14958.616701559462</v>
      </c>
      <c r="EP109" s="609">
        <f t="shared" si="196"/>
        <v>14796.023041759901</v>
      </c>
      <c r="EQ109" s="609">
        <f t="shared" si="196"/>
        <v>15165.923617803901</v>
      </c>
      <c r="ER109" s="609">
        <f t="shared" si="196"/>
        <v>15332.582119098448</v>
      </c>
      <c r="ES109" s="609">
        <f t="shared" si="196"/>
        <v>15332.582119098448</v>
      </c>
      <c r="ET109" s="609">
        <f t="shared" si="196"/>
        <v>14999.265116509348</v>
      </c>
      <c r="EU109" s="609">
        <f t="shared" si="196"/>
        <v>15545.071708248995</v>
      </c>
      <c r="EV109" s="609">
        <f t="shared" si="196"/>
        <v>15715.896672075905</v>
      </c>
      <c r="EW109" s="609">
        <f t="shared" si="196"/>
        <v>15715.896672075905</v>
      </c>
      <c r="EX109" s="609">
        <f t="shared" si="196"/>
        <v>15374.246744422082</v>
      </c>
      <c r="EY109" s="609">
        <f t="shared" si="196"/>
        <v>15933.698500955217</v>
      </c>
      <c r="EZ109" s="609">
        <f t="shared" si="196"/>
        <v>16108.794088877803</v>
      </c>
      <c r="FA109" s="609">
        <f t="shared" si="196"/>
        <v>16108.794088877803</v>
      </c>
      <c r="FB109" s="609">
        <f t="shared" si="196"/>
        <v>0</v>
      </c>
      <c r="FC109" s="609">
        <f t="shared" si="196"/>
        <v>0</v>
      </c>
      <c r="FD109" s="609">
        <f t="shared" si="196"/>
        <v>0</v>
      </c>
      <c r="FE109" s="609">
        <f t="shared" si="196"/>
        <v>0</v>
      </c>
      <c r="FF109" s="609">
        <f t="shared" si="196"/>
        <v>0</v>
      </c>
      <c r="FG109" s="609">
        <f t="shared" si="196"/>
        <v>0</v>
      </c>
      <c r="FH109" s="609">
        <f t="shared" si="196"/>
        <v>0</v>
      </c>
      <c r="FI109" s="609">
        <f t="shared" si="196"/>
        <v>0</v>
      </c>
      <c r="FJ109" s="609">
        <f t="shared" si="196"/>
        <v>0</v>
      </c>
      <c r="FK109" s="609">
        <f t="shared" si="196"/>
        <v>0</v>
      </c>
      <c r="FL109" s="609">
        <f t="shared" si="196"/>
        <v>0</v>
      </c>
      <c r="FM109" s="609">
        <f t="shared" si="196"/>
        <v>0</v>
      </c>
      <c r="FN109" s="609">
        <f t="shared" ref="FN109:GS109" si="197">SUM(FN104:FN108)</f>
        <v>0</v>
      </c>
      <c r="FO109" s="609">
        <f t="shared" si="197"/>
        <v>0</v>
      </c>
      <c r="FP109" s="609">
        <f t="shared" si="197"/>
        <v>0</v>
      </c>
      <c r="FQ109" s="609">
        <f t="shared" si="197"/>
        <v>0</v>
      </c>
      <c r="FR109" s="609">
        <f t="shared" si="197"/>
        <v>0</v>
      </c>
      <c r="FS109" s="609">
        <f t="shared" si="197"/>
        <v>0</v>
      </c>
      <c r="FT109" s="609">
        <f t="shared" si="197"/>
        <v>0</v>
      </c>
      <c r="FU109" s="609">
        <f t="shared" si="197"/>
        <v>0</v>
      </c>
      <c r="FV109" s="609">
        <f t="shared" si="197"/>
        <v>0</v>
      </c>
      <c r="FW109" s="609">
        <f t="shared" si="197"/>
        <v>0</v>
      </c>
      <c r="FX109" s="609">
        <f t="shared" si="197"/>
        <v>0</v>
      </c>
      <c r="FY109" s="609">
        <f t="shared" si="197"/>
        <v>0</v>
      </c>
      <c r="FZ109" s="609">
        <f t="shared" si="197"/>
        <v>0</v>
      </c>
      <c r="GA109" s="609">
        <f t="shared" si="197"/>
        <v>0</v>
      </c>
      <c r="GB109" s="609">
        <f t="shared" si="197"/>
        <v>0</v>
      </c>
      <c r="GC109" s="609">
        <f t="shared" si="197"/>
        <v>0</v>
      </c>
      <c r="GD109" s="609">
        <f t="shared" si="197"/>
        <v>0</v>
      </c>
      <c r="GE109" s="609">
        <f t="shared" si="197"/>
        <v>0</v>
      </c>
      <c r="GF109" s="609">
        <f t="shared" si="197"/>
        <v>0</v>
      </c>
      <c r="GG109" s="609">
        <f t="shared" si="197"/>
        <v>0</v>
      </c>
      <c r="GH109" s="609">
        <f t="shared" si="197"/>
        <v>0</v>
      </c>
      <c r="GI109" s="609">
        <f t="shared" si="197"/>
        <v>0</v>
      </c>
      <c r="GJ109" s="609">
        <f t="shared" si="197"/>
        <v>0</v>
      </c>
    </row>
    <row r="110" spans="1:192" outlineLevel="2" x14ac:dyDescent="0.35">
      <c r="A110" s="69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 s="235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</row>
    <row r="111" spans="1:192" x14ac:dyDescent="0.35">
      <c r="A111" s="69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</row>
    <row r="112" spans="1:192" x14ac:dyDescent="0.35">
      <c r="A112" s="69" t="s">
        <v>725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</row>
    <row r="113" spans="1:192" outlineLevel="1" x14ac:dyDescent="0.35">
      <c r="A113" s="69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</row>
    <row r="114" spans="1:192" outlineLevel="1" x14ac:dyDescent="0.35">
      <c r="A114" s="69"/>
      <c r="B114" s="437" t="s">
        <v>726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</row>
    <row r="115" spans="1:192" s="458" customFormat="1" outlineLevel="2" x14ac:dyDescent="0.35">
      <c r="A115" s="460"/>
      <c r="E115" s="458" t="str">
        <f>InpC!$E$73</f>
        <v>APC residue rate</v>
      </c>
      <c r="F115" s="458">
        <f>InpC!$F$73</f>
        <v>0.03</v>
      </c>
      <c r="G115" s="458" t="str">
        <f>InpC!$G$73</f>
        <v>% of feedstock</v>
      </c>
    </row>
    <row r="116" spans="1:192" s="556" customFormat="1" outlineLevel="2" x14ac:dyDescent="0.35">
      <c r="A116" s="555"/>
      <c r="E116" s="556" t="str">
        <f>InpC!$E$74</f>
        <v>APC residue contract price (real)</v>
      </c>
      <c r="F116" s="556">
        <f>InpC!$F$74</f>
        <v>150</v>
      </c>
      <c r="G116" s="556" t="str">
        <f>InpC!$G$74</f>
        <v>$/tonne</v>
      </c>
    </row>
    <row r="117" spans="1:192" s="455" customFormat="1" outlineLevel="2" x14ac:dyDescent="0.35">
      <c r="A117" s="462"/>
      <c r="E117" s="455" t="str">
        <f>InpC!$E$148</f>
        <v>Units in a thousand</v>
      </c>
      <c r="F117" s="455">
        <f>InpC!$F$148</f>
        <v>1000</v>
      </c>
      <c r="G117" s="455" t="str">
        <f>InpC!$G$148</f>
        <v>units</v>
      </c>
    </row>
    <row r="118" spans="1:192" s="456" customFormat="1" outlineLevel="2" x14ac:dyDescent="0.35">
      <c r="A118" s="461"/>
      <c r="E118" s="456" t="str">
        <f>Esc!$E$14</f>
        <v>CPI escalation factor</v>
      </c>
      <c r="G118" s="456" t="str">
        <f>Esc!$G$14</f>
        <v>factor</v>
      </c>
      <c r="H118" s="456">
        <f>Esc!$H$14</f>
        <v>277.83505167495679</v>
      </c>
      <c r="J118" s="456">
        <f>Esc!J$14</f>
        <v>1</v>
      </c>
      <c r="K118" s="456">
        <f>Esc!K$14</f>
        <v>1</v>
      </c>
      <c r="L118" s="456">
        <f>Esc!L$14</f>
        <v>1</v>
      </c>
      <c r="M118" s="456">
        <f>Esc!M$14</f>
        <v>1</v>
      </c>
      <c r="N118" s="456">
        <f>Esc!N$14</f>
        <v>1</v>
      </c>
      <c r="O118" s="456">
        <f>Esc!O$14</f>
        <v>1</v>
      </c>
      <c r="P118" s="456">
        <f>Esc!P$14</f>
        <v>1</v>
      </c>
      <c r="Q118" s="456">
        <f>Esc!Q$14</f>
        <v>1</v>
      </c>
      <c r="R118" s="456">
        <f>Esc!R$14</f>
        <v>1</v>
      </c>
      <c r="S118" s="456">
        <f>Esc!S$14</f>
        <v>1</v>
      </c>
      <c r="T118" s="456">
        <f>Esc!T$14</f>
        <v>1</v>
      </c>
      <c r="U118" s="456">
        <f>Esc!U$14</f>
        <v>1</v>
      </c>
      <c r="V118" s="456">
        <f>Esc!V$14</f>
        <v>1</v>
      </c>
      <c r="W118" s="456">
        <f>Esc!W$14</f>
        <v>1</v>
      </c>
      <c r="X118" s="456">
        <f>Esc!X$14</f>
        <v>1</v>
      </c>
      <c r="Y118" s="456">
        <f>Esc!Y$14</f>
        <v>1</v>
      </c>
      <c r="Z118" s="456">
        <f>Esc!Z$14</f>
        <v>1</v>
      </c>
      <c r="AA118" s="456">
        <f>Esc!AA$14</f>
        <v>1.0249999999999999</v>
      </c>
      <c r="AB118" s="456">
        <f>Esc!AB$14</f>
        <v>1.0249999999999999</v>
      </c>
      <c r="AC118" s="456">
        <f>Esc!AC$14</f>
        <v>1.0249999999999999</v>
      </c>
      <c r="AD118" s="456">
        <f>Esc!AD$14</f>
        <v>1.0249999999999999</v>
      </c>
      <c r="AE118" s="456">
        <f>Esc!AE$14</f>
        <v>1.0249999999999999</v>
      </c>
      <c r="AF118" s="456">
        <f>Esc!AF$14</f>
        <v>1.0249999999999999</v>
      </c>
      <c r="AG118" s="456">
        <f>Esc!AG$14</f>
        <v>1.0249999999999999</v>
      </c>
      <c r="AH118" s="456">
        <f>Esc!AH$14</f>
        <v>1.0249999999999999</v>
      </c>
      <c r="AI118" s="456">
        <f>Esc!AI$14</f>
        <v>1.0249999999999999</v>
      </c>
      <c r="AJ118" s="456">
        <f>Esc!AJ$14</f>
        <v>1.0249999999999999</v>
      </c>
      <c r="AK118" s="456">
        <f>Esc!AK$14</f>
        <v>1.0249999999999999</v>
      </c>
      <c r="AL118" s="456">
        <f>Esc!AL$14</f>
        <v>1.0249999999999999</v>
      </c>
      <c r="AM118" s="456">
        <f>Esc!AM$14</f>
        <v>1.0506249999999999</v>
      </c>
      <c r="AN118" s="456">
        <f>Esc!AN$14</f>
        <v>1.0506249999999999</v>
      </c>
      <c r="AO118" s="456">
        <f>Esc!AO$14</f>
        <v>1.0506249999999999</v>
      </c>
      <c r="AP118" s="456">
        <f>Esc!AP$14</f>
        <v>1.0506249999999999</v>
      </c>
      <c r="AQ118" s="456">
        <f>Esc!AQ$14</f>
        <v>1.0506249999999999</v>
      </c>
      <c r="AR118" s="456">
        <f>Esc!AR$14</f>
        <v>1.0506249999999999</v>
      </c>
      <c r="AS118" s="456">
        <f>Esc!AS$14</f>
        <v>1.0506249999999999</v>
      </c>
      <c r="AT118" s="456">
        <f>Esc!AT$14</f>
        <v>1.0506249999999999</v>
      </c>
      <c r="AU118" s="456">
        <f>Esc!AU$14</f>
        <v>1.0506249999999999</v>
      </c>
      <c r="AV118" s="456">
        <f>Esc!AV$14</f>
        <v>1.0506249999999999</v>
      </c>
      <c r="AW118" s="456">
        <f>Esc!AW$14</f>
        <v>1.0506249999999999</v>
      </c>
      <c r="AX118" s="456">
        <f>Esc!AX$14</f>
        <v>1.0506249999999999</v>
      </c>
      <c r="AY118" s="456">
        <f>Esc!AY$14</f>
        <v>1.0768906249999999</v>
      </c>
      <c r="AZ118" s="456">
        <f>Esc!AZ$14</f>
        <v>1.0768906249999999</v>
      </c>
      <c r="BA118" s="456">
        <f>Esc!BA$14</f>
        <v>1.0768906249999999</v>
      </c>
      <c r="BB118" s="456">
        <f>Esc!BB$14</f>
        <v>1.0768906249999999</v>
      </c>
      <c r="BC118" s="456">
        <f>Esc!BC$14</f>
        <v>1.0768906249999999</v>
      </c>
      <c r="BD118" s="456">
        <f>Esc!BD$14</f>
        <v>1.0768906249999999</v>
      </c>
      <c r="BE118" s="456">
        <f>Esc!BE$14</f>
        <v>1.0768906249999999</v>
      </c>
      <c r="BF118" s="456">
        <f>Esc!BF$14</f>
        <v>1.0768906249999999</v>
      </c>
      <c r="BG118" s="456">
        <f>Esc!BG$14</f>
        <v>1.1038128906249998</v>
      </c>
      <c r="BH118" s="456">
        <f>Esc!BH$14</f>
        <v>1.1038128906249998</v>
      </c>
      <c r="BI118" s="456">
        <f>Esc!BI$14</f>
        <v>1.1038128906249998</v>
      </c>
      <c r="BJ118" s="456">
        <f>Esc!BJ$14</f>
        <v>1.1038128906249998</v>
      </c>
      <c r="BK118" s="456">
        <f>Esc!BK$14</f>
        <v>1.1314082128906247</v>
      </c>
      <c r="BL118" s="456">
        <f>Esc!BL$14</f>
        <v>1.1314082128906247</v>
      </c>
      <c r="BM118" s="456">
        <f>Esc!BM$14</f>
        <v>1.1314082128906247</v>
      </c>
      <c r="BN118" s="456">
        <f>Esc!BN$14</f>
        <v>1.1314082128906247</v>
      </c>
      <c r="BO118" s="456">
        <f>Esc!BO$14</f>
        <v>1.1596934182128902</v>
      </c>
      <c r="BP118" s="456">
        <f>Esc!BP$14</f>
        <v>1.1596934182128902</v>
      </c>
      <c r="BQ118" s="456">
        <f>Esc!BQ$14</f>
        <v>1.1596934182128902</v>
      </c>
      <c r="BR118" s="456">
        <f>Esc!BR$14</f>
        <v>1.1596934182128902</v>
      </c>
      <c r="BS118" s="456">
        <f>Esc!BS$14</f>
        <v>1.1886857536682125</v>
      </c>
      <c r="BT118" s="456">
        <f>Esc!BT$14</f>
        <v>1.1886857536682125</v>
      </c>
      <c r="BU118" s="456">
        <f>Esc!BU$14</f>
        <v>1.1886857536682125</v>
      </c>
      <c r="BV118" s="456">
        <f>Esc!BV$14</f>
        <v>1.1886857536682125</v>
      </c>
      <c r="BW118" s="456">
        <f>Esc!BW$14</f>
        <v>1.2184028975099177</v>
      </c>
      <c r="BX118" s="456">
        <f>Esc!BX$14</f>
        <v>1.2184028975099177</v>
      </c>
      <c r="BY118" s="456">
        <f>Esc!BY$14</f>
        <v>1.2184028975099177</v>
      </c>
      <c r="BZ118" s="456">
        <f>Esc!BZ$14</f>
        <v>1.2184028975099177</v>
      </c>
      <c r="CA118" s="456">
        <f>Esc!CA$14</f>
        <v>1.2488629699476654</v>
      </c>
      <c r="CB118" s="456">
        <f>Esc!CB$14</f>
        <v>1.2488629699476654</v>
      </c>
      <c r="CC118" s="456">
        <f>Esc!CC$14</f>
        <v>1.2488629699476654</v>
      </c>
      <c r="CD118" s="456">
        <f>Esc!CD$14</f>
        <v>1.2488629699476654</v>
      </c>
      <c r="CE118" s="456">
        <f>Esc!CE$14</f>
        <v>1.2800845441963571</v>
      </c>
      <c r="CF118" s="456">
        <f>Esc!CF$14</f>
        <v>1.2800845441963571</v>
      </c>
      <c r="CG118" s="456">
        <f>Esc!CG$14</f>
        <v>1.2800845441963571</v>
      </c>
      <c r="CH118" s="456">
        <f>Esc!CH$14</f>
        <v>1.2800845441963571</v>
      </c>
      <c r="CI118" s="456">
        <f>Esc!CI$14</f>
        <v>1.312086657801266</v>
      </c>
      <c r="CJ118" s="456">
        <f>Esc!CJ$14</f>
        <v>1.312086657801266</v>
      </c>
      <c r="CK118" s="456">
        <f>Esc!CK$14</f>
        <v>1.312086657801266</v>
      </c>
      <c r="CL118" s="456">
        <f>Esc!CL$14</f>
        <v>1.312086657801266</v>
      </c>
      <c r="CM118" s="456">
        <f>Esc!CM$14</f>
        <v>1.3448888242462975</v>
      </c>
      <c r="CN118" s="456">
        <f>Esc!CN$14</f>
        <v>1.3448888242462975</v>
      </c>
      <c r="CO118" s="456">
        <f>Esc!CO$14</f>
        <v>1.3448888242462975</v>
      </c>
      <c r="CP118" s="456">
        <f>Esc!CP$14</f>
        <v>1.3448888242462975</v>
      </c>
      <c r="CQ118" s="456">
        <f>Esc!CQ$14</f>
        <v>1.3785110448524549</v>
      </c>
      <c r="CR118" s="456">
        <f>Esc!CR$14</f>
        <v>1.3785110448524549</v>
      </c>
      <c r="CS118" s="456">
        <f>Esc!CS$14</f>
        <v>1.3785110448524549</v>
      </c>
      <c r="CT118" s="456">
        <f>Esc!CT$14</f>
        <v>1.3785110448524549</v>
      </c>
      <c r="CU118" s="456">
        <f>Esc!CU$14</f>
        <v>1.4129738209737661</v>
      </c>
      <c r="CV118" s="456">
        <f>Esc!CV$14</f>
        <v>1.4129738209737661</v>
      </c>
      <c r="CW118" s="456">
        <f>Esc!CW$14</f>
        <v>1.4129738209737661</v>
      </c>
      <c r="CX118" s="456">
        <f>Esc!CX$14</f>
        <v>1.4129738209737661</v>
      </c>
      <c r="CY118" s="456">
        <f>Esc!CY$14</f>
        <v>1.4482981664981105</v>
      </c>
      <c r="CZ118" s="456">
        <f>Esc!CZ$14</f>
        <v>1.4482981664981105</v>
      </c>
      <c r="DA118" s="456">
        <f>Esc!DA$14</f>
        <v>1.4482981664981105</v>
      </c>
      <c r="DB118" s="456">
        <f>Esc!DB$14</f>
        <v>1.4482981664981105</v>
      </c>
      <c r="DC118" s="456">
        <f>Esc!DC$14</f>
        <v>1.4845056206605631</v>
      </c>
      <c r="DD118" s="456">
        <f>Esc!DD$14</f>
        <v>1.4845056206605631</v>
      </c>
      <c r="DE118" s="456">
        <f>Esc!DE$14</f>
        <v>1.4845056206605631</v>
      </c>
      <c r="DF118" s="456">
        <f>Esc!DF$14</f>
        <v>1.4845056206605631</v>
      </c>
      <c r="DG118" s="456">
        <f>Esc!DG$14</f>
        <v>1.521618261177077</v>
      </c>
      <c r="DH118" s="456">
        <f>Esc!DH$14</f>
        <v>1.521618261177077</v>
      </c>
      <c r="DI118" s="456">
        <f>Esc!DI$14</f>
        <v>1.521618261177077</v>
      </c>
      <c r="DJ118" s="456">
        <f>Esc!DJ$14</f>
        <v>1.521618261177077</v>
      </c>
      <c r="DK118" s="456">
        <f>Esc!DK$14</f>
        <v>1.559658717706504</v>
      </c>
      <c r="DL118" s="456">
        <f>Esc!DL$14</f>
        <v>1.559658717706504</v>
      </c>
      <c r="DM118" s="456">
        <f>Esc!DM$14</f>
        <v>1.559658717706504</v>
      </c>
      <c r="DN118" s="456">
        <f>Esc!DN$14</f>
        <v>1.559658717706504</v>
      </c>
      <c r="DO118" s="456">
        <f>Esc!DO$14</f>
        <v>1.5986501856491666</v>
      </c>
      <c r="DP118" s="456">
        <f>Esc!DP$14</f>
        <v>1.5986501856491666</v>
      </c>
      <c r="DQ118" s="456">
        <f>Esc!DQ$14</f>
        <v>1.5986501856491666</v>
      </c>
      <c r="DR118" s="456">
        <f>Esc!DR$14</f>
        <v>1.5986501856491666</v>
      </c>
      <c r="DS118" s="456">
        <f>Esc!DS$14</f>
        <v>1.6386164402903955</v>
      </c>
      <c r="DT118" s="456">
        <f>Esc!DT$14</f>
        <v>1.6386164402903955</v>
      </c>
      <c r="DU118" s="456">
        <f>Esc!DU$14</f>
        <v>1.6386164402903955</v>
      </c>
      <c r="DV118" s="456">
        <f>Esc!DV$14</f>
        <v>1.6386164402903955</v>
      </c>
      <c r="DW118" s="456">
        <f>Esc!DW$14</f>
        <v>1.6795818512976552</v>
      </c>
      <c r="DX118" s="456">
        <f>Esc!DX$14</f>
        <v>1.6795818512976552</v>
      </c>
      <c r="DY118" s="456">
        <f>Esc!DY$14</f>
        <v>1.6795818512976552</v>
      </c>
      <c r="DZ118" s="456">
        <f>Esc!DZ$14</f>
        <v>1.6795818512976552</v>
      </c>
      <c r="EA118" s="456">
        <f>Esc!EA$14</f>
        <v>1.7215713975800966</v>
      </c>
      <c r="EB118" s="456">
        <f>Esc!EB$14</f>
        <v>1.7215713975800966</v>
      </c>
      <c r="EC118" s="456">
        <f>Esc!EC$14</f>
        <v>1.7215713975800966</v>
      </c>
      <c r="ED118" s="456">
        <f>Esc!ED$14</f>
        <v>1.7215713975800966</v>
      </c>
      <c r="EE118" s="456">
        <f>Esc!EE$14</f>
        <v>1.7646106825195991</v>
      </c>
      <c r="EF118" s="456">
        <f>Esc!EF$14</f>
        <v>1.7646106825195991</v>
      </c>
      <c r="EG118" s="456">
        <f>Esc!EG$14</f>
        <v>1.7646106825195991</v>
      </c>
      <c r="EH118" s="456">
        <f>Esc!EH$14</f>
        <v>1.7646106825195991</v>
      </c>
      <c r="EI118" s="456">
        <f>Esc!EI$14</f>
        <v>1.8087259495825889</v>
      </c>
      <c r="EJ118" s="456">
        <f>Esc!EJ$14</f>
        <v>1.8087259495825889</v>
      </c>
      <c r="EK118" s="456">
        <f>Esc!EK$14</f>
        <v>1.8087259495825889</v>
      </c>
      <c r="EL118" s="456">
        <f>Esc!EL$14</f>
        <v>1.8087259495825889</v>
      </c>
      <c r="EM118" s="456">
        <f>Esc!EM$14</f>
        <v>1.8539440983221533</v>
      </c>
      <c r="EN118" s="456">
        <f>Esc!EN$14</f>
        <v>1.8539440983221533</v>
      </c>
      <c r="EO118" s="456">
        <f>Esc!EO$14</f>
        <v>1.8539440983221533</v>
      </c>
      <c r="EP118" s="456">
        <f>Esc!EP$14</f>
        <v>1.8539440983221533</v>
      </c>
      <c r="EQ118" s="456">
        <f>Esc!EQ$14</f>
        <v>1.9002927007802071</v>
      </c>
      <c r="ER118" s="456">
        <f>Esc!ER$14</f>
        <v>1.9002927007802071</v>
      </c>
      <c r="ES118" s="456">
        <f>Esc!ES$14</f>
        <v>1.9002927007802071</v>
      </c>
      <c r="ET118" s="456">
        <f>Esc!ET$14</f>
        <v>1.9002927007802071</v>
      </c>
      <c r="EU118" s="456">
        <f>Esc!EU$14</f>
        <v>1.9478000182997122</v>
      </c>
      <c r="EV118" s="456">
        <f>Esc!EV$14</f>
        <v>1.9478000182997122</v>
      </c>
      <c r="EW118" s="456">
        <f>Esc!EW$14</f>
        <v>1.9478000182997122</v>
      </c>
      <c r="EX118" s="456">
        <f>Esc!EX$14</f>
        <v>1.9478000182997122</v>
      </c>
      <c r="EY118" s="456">
        <f>Esc!EY$14</f>
        <v>1.9964950187572048</v>
      </c>
      <c r="EZ118" s="456">
        <f>Esc!EZ$14</f>
        <v>1.9964950187572048</v>
      </c>
      <c r="FA118" s="456">
        <f>Esc!FA$14</f>
        <v>1.9964950187572048</v>
      </c>
      <c r="FB118" s="456">
        <f>Esc!FB$14</f>
        <v>1.9964950187572048</v>
      </c>
      <c r="FC118" s="456">
        <f>Esc!FC$14</f>
        <v>2.0464073942261352</v>
      </c>
      <c r="FD118" s="456">
        <f>Esc!FD$14</f>
        <v>2.0464073942261352</v>
      </c>
      <c r="FE118" s="456">
        <f>Esc!FE$14</f>
        <v>2.0464073942261352</v>
      </c>
      <c r="FF118" s="456">
        <f>Esc!FF$14</f>
        <v>2.0464073942261352</v>
      </c>
      <c r="FG118" s="456">
        <f>Esc!FG$14</f>
        <v>2.097567579081788</v>
      </c>
      <c r="FH118" s="456">
        <f>Esc!FH$14</f>
        <v>2.097567579081788</v>
      </c>
      <c r="FI118" s="456">
        <f>Esc!FI$14</f>
        <v>2.097567579081788</v>
      </c>
      <c r="FJ118" s="456">
        <f>Esc!FJ$14</f>
        <v>2.097567579081788</v>
      </c>
      <c r="FK118" s="456">
        <f>Esc!FK$14</f>
        <v>2.1500067685588333</v>
      </c>
      <c r="FL118" s="456">
        <f>Esc!FL$14</f>
        <v>2.1500067685588333</v>
      </c>
      <c r="FM118" s="456">
        <f>Esc!FM$14</f>
        <v>2.1500067685588333</v>
      </c>
      <c r="FN118" s="456">
        <f>Esc!FN$14</f>
        <v>2.1500067685588333</v>
      </c>
      <c r="FO118" s="456">
        <f>Esc!FO$14</f>
        <v>2.2037569377728037</v>
      </c>
      <c r="FP118" s="456">
        <f>Esc!FP$14</f>
        <v>2.2037569377728037</v>
      </c>
      <c r="FQ118" s="456">
        <f>Esc!FQ$14</f>
        <v>2.2037569377728037</v>
      </c>
      <c r="FR118" s="456">
        <f>Esc!FR$14</f>
        <v>2.2037569377728037</v>
      </c>
      <c r="FS118" s="456">
        <f>Esc!FS$14</f>
        <v>2.2588508612171236</v>
      </c>
      <c r="FT118" s="456">
        <f>Esc!FT$14</f>
        <v>2.2588508612171236</v>
      </c>
      <c r="FU118" s="456">
        <f>Esc!FU$14</f>
        <v>2.2588508612171236</v>
      </c>
      <c r="FV118" s="456">
        <f>Esc!FV$14</f>
        <v>2.2588508612171236</v>
      </c>
      <c r="FW118" s="456">
        <f>Esc!FW$14</f>
        <v>2.3153221327475517</v>
      </c>
      <c r="FX118" s="456">
        <f>Esc!FX$14</f>
        <v>2.3153221327475517</v>
      </c>
      <c r="FY118" s="456">
        <f>Esc!FY$14</f>
        <v>2.3153221327475517</v>
      </c>
      <c r="FZ118" s="456">
        <f>Esc!FZ$14</f>
        <v>2.3153221327475517</v>
      </c>
      <c r="GA118" s="456">
        <f>Esc!GA$14</f>
        <v>2.3732051860662402</v>
      </c>
      <c r="GB118" s="456">
        <f>Esc!GB$14</f>
        <v>2.3732051860662402</v>
      </c>
      <c r="GC118" s="456">
        <f>Esc!GC$14</f>
        <v>2.3732051860662402</v>
      </c>
      <c r="GD118" s="456">
        <f>Esc!GD$14</f>
        <v>2.3732051860662402</v>
      </c>
      <c r="GE118" s="456">
        <f>Esc!GE$14</f>
        <v>2.4325353157178964</v>
      </c>
      <c r="GF118" s="456">
        <f>Esc!GF$14</f>
        <v>2.4325353157178964</v>
      </c>
      <c r="GG118" s="456">
        <f>Esc!GG$14</f>
        <v>2.4325353157178964</v>
      </c>
      <c r="GH118" s="456">
        <f>Esc!GH$14</f>
        <v>2.4325353157178964</v>
      </c>
      <c r="GI118" s="456">
        <f>Esc!GI$14</f>
        <v>2.4933486986108435</v>
      </c>
      <c r="GJ118" s="456">
        <f>Esc!GJ$14</f>
        <v>2.4933486986108435</v>
      </c>
    </row>
    <row r="119" spans="1:192" outlineLevel="2" x14ac:dyDescent="0.35">
      <c r="A119" s="69"/>
      <c r="B119"/>
      <c r="C119"/>
      <c r="D119"/>
      <c r="E119" t="str">
        <f>$E$41</f>
        <v>Waste throughput</v>
      </c>
      <c r="F119"/>
      <c r="G119" t="str">
        <f>$G$41</f>
        <v>tonnes</v>
      </c>
      <c r="H119">
        <f>$H$41</f>
        <v>6359025.9699999969</v>
      </c>
      <c r="I119"/>
      <c r="J119">
        <f t="shared" ref="J119:AO119" si="198">J$41</f>
        <v>0</v>
      </c>
      <c r="K119">
        <f t="shared" si="198"/>
        <v>0</v>
      </c>
      <c r="L119">
        <f t="shared" si="198"/>
        <v>0</v>
      </c>
      <c r="M119">
        <f t="shared" si="198"/>
        <v>0</v>
      </c>
      <c r="N119">
        <f t="shared" si="198"/>
        <v>0</v>
      </c>
      <c r="O119">
        <f t="shared" si="198"/>
        <v>0</v>
      </c>
      <c r="P119">
        <f t="shared" si="198"/>
        <v>0</v>
      </c>
      <c r="Q119">
        <f t="shared" si="198"/>
        <v>0</v>
      </c>
      <c r="R119">
        <f t="shared" si="198"/>
        <v>0</v>
      </c>
      <c r="S119">
        <f t="shared" si="198"/>
        <v>0</v>
      </c>
      <c r="T119">
        <f t="shared" si="198"/>
        <v>0</v>
      </c>
      <c r="U119">
        <f t="shared" si="198"/>
        <v>0</v>
      </c>
      <c r="V119">
        <f t="shared" si="198"/>
        <v>0</v>
      </c>
      <c r="W119">
        <f t="shared" si="198"/>
        <v>0</v>
      </c>
      <c r="X119">
        <f t="shared" si="198"/>
        <v>0</v>
      </c>
      <c r="Y119">
        <f t="shared" si="198"/>
        <v>0</v>
      </c>
      <c r="Z119">
        <f t="shared" si="198"/>
        <v>0</v>
      </c>
      <c r="AA119">
        <f t="shared" si="198"/>
        <v>0</v>
      </c>
      <c r="AB119">
        <f t="shared" si="198"/>
        <v>0</v>
      </c>
      <c r="AC119">
        <f t="shared" si="198"/>
        <v>0</v>
      </c>
      <c r="AD119">
        <f t="shared" si="198"/>
        <v>0</v>
      </c>
      <c r="AE119">
        <f t="shared" si="198"/>
        <v>855.29</v>
      </c>
      <c r="AF119">
        <f t="shared" si="198"/>
        <v>1655.3999999999999</v>
      </c>
      <c r="AG119">
        <f t="shared" si="198"/>
        <v>2565.87</v>
      </c>
      <c r="AH119">
        <f t="shared" si="198"/>
        <v>3421.16</v>
      </c>
      <c r="AI119">
        <f t="shared" si="198"/>
        <v>4000.55</v>
      </c>
      <c r="AJ119">
        <f t="shared" si="198"/>
        <v>5131.74</v>
      </c>
      <c r="AK119">
        <f t="shared" si="198"/>
        <v>5793.9000000000005</v>
      </c>
      <c r="AL119">
        <f t="shared" si="198"/>
        <v>6842.32</v>
      </c>
      <c r="AM119">
        <f t="shared" si="198"/>
        <v>7449.2999999999993</v>
      </c>
      <c r="AN119">
        <f t="shared" si="198"/>
        <v>8552.9</v>
      </c>
      <c r="AO119">
        <f t="shared" si="198"/>
        <v>9408.1899999999987</v>
      </c>
      <c r="AP119">
        <f t="shared" ref="AP119:BU119" si="199">AP$41</f>
        <v>9932.4</v>
      </c>
      <c r="AQ119">
        <f t="shared" si="199"/>
        <v>11118.769999999999</v>
      </c>
      <c r="AR119">
        <f t="shared" si="199"/>
        <v>11587.800000000001</v>
      </c>
      <c r="AS119">
        <f t="shared" si="199"/>
        <v>12829.349999999999</v>
      </c>
      <c r="AT119">
        <f t="shared" si="199"/>
        <v>13684.64</v>
      </c>
      <c r="AU119">
        <f t="shared" si="199"/>
        <v>13132.84</v>
      </c>
      <c r="AV119">
        <f t="shared" si="199"/>
        <v>15395.22</v>
      </c>
      <c r="AW119">
        <f t="shared" si="199"/>
        <v>15726.3</v>
      </c>
      <c r="AX119">
        <f t="shared" si="199"/>
        <v>17105.8</v>
      </c>
      <c r="AY119">
        <f t="shared" si="199"/>
        <v>17381.7</v>
      </c>
      <c r="AZ119">
        <f t="shared" si="199"/>
        <v>18816.379999999997</v>
      </c>
      <c r="BA119">
        <f t="shared" si="199"/>
        <v>19671.669999999998</v>
      </c>
      <c r="BB119">
        <f t="shared" si="199"/>
        <v>19864.8</v>
      </c>
      <c r="BC119">
        <f t="shared" si="199"/>
        <v>20526.96</v>
      </c>
      <c r="BD119">
        <f t="shared" si="199"/>
        <v>19864.8</v>
      </c>
      <c r="BE119">
        <f t="shared" si="199"/>
        <v>20526.96</v>
      </c>
      <c r="BF119">
        <f t="shared" si="199"/>
        <v>59594.400000000001</v>
      </c>
      <c r="BG119">
        <f t="shared" si="199"/>
        <v>60256.56</v>
      </c>
      <c r="BH119">
        <f t="shared" si="199"/>
        <v>60918.720000000001</v>
      </c>
      <c r="BI119">
        <f t="shared" si="199"/>
        <v>60918.720000000001</v>
      </c>
      <c r="BJ119">
        <f t="shared" si="199"/>
        <v>59594.400000000001</v>
      </c>
      <c r="BK119">
        <f t="shared" si="199"/>
        <v>60256.56</v>
      </c>
      <c r="BL119">
        <f t="shared" si="199"/>
        <v>60918.720000000001</v>
      </c>
      <c r="BM119">
        <f t="shared" si="199"/>
        <v>60918.720000000001</v>
      </c>
      <c r="BN119">
        <f t="shared" si="199"/>
        <v>60256.56</v>
      </c>
      <c r="BO119">
        <f t="shared" si="199"/>
        <v>60256.56</v>
      </c>
      <c r="BP119">
        <f t="shared" si="199"/>
        <v>60918.720000000001</v>
      </c>
      <c r="BQ119">
        <f t="shared" si="199"/>
        <v>60918.720000000001</v>
      </c>
      <c r="BR119">
        <f t="shared" si="199"/>
        <v>59594.400000000001</v>
      </c>
      <c r="BS119">
        <f t="shared" si="199"/>
        <v>60256.56</v>
      </c>
      <c r="BT119">
        <f t="shared" si="199"/>
        <v>60918.720000000001</v>
      </c>
      <c r="BU119">
        <f t="shared" si="199"/>
        <v>60918.720000000001</v>
      </c>
      <c r="BV119">
        <f t="shared" ref="BV119:DA119" si="200">BV$41</f>
        <v>59594.400000000001</v>
      </c>
      <c r="BW119">
        <f t="shared" si="200"/>
        <v>60256.56</v>
      </c>
      <c r="BX119">
        <f t="shared" si="200"/>
        <v>60918.720000000001</v>
      </c>
      <c r="BY119">
        <f t="shared" si="200"/>
        <v>60918.720000000001</v>
      </c>
      <c r="BZ119">
        <f t="shared" si="200"/>
        <v>59594.400000000001</v>
      </c>
      <c r="CA119">
        <f t="shared" si="200"/>
        <v>60256.56</v>
      </c>
      <c r="CB119">
        <f t="shared" si="200"/>
        <v>60918.720000000001</v>
      </c>
      <c r="CC119">
        <f t="shared" si="200"/>
        <v>60918.720000000001</v>
      </c>
      <c r="CD119">
        <f t="shared" si="200"/>
        <v>60256.56</v>
      </c>
      <c r="CE119">
        <f t="shared" si="200"/>
        <v>60256.56</v>
      </c>
      <c r="CF119">
        <f t="shared" si="200"/>
        <v>60918.720000000001</v>
      </c>
      <c r="CG119">
        <f t="shared" si="200"/>
        <v>60918.720000000001</v>
      </c>
      <c r="CH119">
        <f t="shared" si="200"/>
        <v>59594.400000000001</v>
      </c>
      <c r="CI119">
        <f t="shared" si="200"/>
        <v>60256.56</v>
      </c>
      <c r="CJ119">
        <f t="shared" si="200"/>
        <v>60918.720000000001</v>
      </c>
      <c r="CK119">
        <f t="shared" si="200"/>
        <v>60918.720000000001</v>
      </c>
      <c r="CL119">
        <f t="shared" si="200"/>
        <v>59594.400000000001</v>
      </c>
      <c r="CM119">
        <f t="shared" si="200"/>
        <v>60256.56</v>
      </c>
      <c r="CN119">
        <f t="shared" si="200"/>
        <v>60918.720000000001</v>
      </c>
      <c r="CO119">
        <f t="shared" si="200"/>
        <v>60918.720000000001</v>
      </c>
      <c r="CP119">
        <f t="shared" si="200"/>
        <v>59594.400000000001</v>
      </c>
      <c r="CQ119">
        <f t="shared" si="200"/>
        <v>60256.56</v>
      </c>
      <c r="CR119">
        <f t="shared" si="200"/>
        <v>60918.720000000001</v>
      </c>
      <c r="CS119">
        <f t="shared" si="200"/>
        <v>60918.720000000001</v>
      </c>
      <c r="CT119">
        <f t="shared" si="200"/>
        <v>60256.56</v>
      </c>
      <c r="CU119">
        <f t="shared" si="200"/>
        <v>60256.56</v>
      </c>
      <c r="CV119">
        <f t="shared" si="200"/>
        <v>60918.720000000001</v>
      </c>
      <c r="CW119">
        <f t="shared" si="200"/>
        <v>60918.720000000001</v>
      </c>
      <c r="CX119">
        <f t="shared" si="200"/>
        <v>59594.400000000001</v>
      </c>
      <c r="CY119">
        <f t="shared" si="200"/>
        <v>60256.56</v>
      </c>
      <c r="CZ119">
        <f t="shared" si="200"/>
        <v>60918.720000000001</v>
      </c>
      <c r="DA119">
        <f t="shared" si="200"/>
        <v>60918.720000000001</v>
      </c>
      <c r="DB119">
        <f t="shared" ref="DB119:EG119" si="201">DB$41</f>
        <v>59594.400000000001</v>
      </c>
      <c r="DC119">
        <f t="shared" si="201"/>
        <v>60256.56</v>
      </c>
      <c r="DD119">
        <f t="shared" si="201"/>
        <v>60918.720000000001</v>
      </c>
      <c r="DE119">
        <f t="shared" si="201"/>
        <v>60918.720000000001</v>
      </c>
      <c r="DF119">
        <f t="shared" si="201"/>
        <v>59594.400000000001</v>
      </c>
      <c r="DG119">
        <f t="shared" si="201"/>
        <v>60256.56</v>
      </c>
      <c r="DH119">
        <f t="shared" si="201"/>
        <v>60918.720000000001</v>
      </c>
      <c r="DI119">
        <f t="shared" si="201"/>
        <v>60918.720000000001</v>
      </c>
      <c r="DJ119">
        <f t="shared" si="201"/>
        <v>60256.56</v>
      </c>
      <c r="DK119">
        <f t="shared" si="201"/>
        <v>60256.56</v>
      </c>
      <c r="DL119">
        <f t="shared" si="201"/>
        <v>60918.720000000001</v>
      </c>
      <c r="DM119">
        <f t="shared" si="201"/>
        <v>60918.720000000001</v>
      </c>
      <c r="DN119">
        <f t="shared" si="201"/>
        <v>59594.400000000001</v>
      </c>
      <c r="DO119">
        <f t="shared" si="201"/>
        <v>60256.56</v>
      </c>
      <c r="DP119">
        <f t="shared" si="201"/>
        <v>60918.720000000001</v>
      </c>
      <c r="DQ119">
        <f t="shared" si="201"/>
        <v>60918.720000000001</v>
      </c>
      <c r="DR119">
        <f t="shared" si="201"/>
        <v>59594.400000000001</v>
      </c>
      <c r="DS119">
        <f t="shared" si="201"/>
        <v>60256.56</v>
      </c>
      <c r="DT119">
        <f t="shared" si="201"/>
        <v>60918.720000000001</v>
      </c>
      <c r="DU119">
        <f t="shared" si="201"/>
        <v>60918.720000000001</v>
      </c>
      <c r="DV119">
        <f t="shared" si="201"/>
        <v>59594.400000000001</v>
      </c>
      <c r="DW119">
        <f t="shared" si="201"/>
        <v>60256.56</v>
      </c>
      <c r="DX119">
        <f t="shared" si="201"/>
        <v>60918.720000000001</v>
      </c>
      <c r="DY119">
        <f t="shared" si="201"/>
        <v>60918.720000000001</v>
      </c>
      <c r="DZ119">
        <f t="shared" si="201"/>
        <v>60256.56</v>
      </c>
      <c r="EA119">
        <f t="shared" si="201"/>
        <v>60256.56</v>
      </c>
      <c r="EB119">
        <f t="shared" si="201"/>
        <v>60918.720000000001</v>
      </c>
      <c r="EC119">
        <f t="shared" si="201"/>
        <v>60918.720000000001</v>
      </c>
      <c r="ED119">
        <f t="shared" si="201"/>
        <v>59594.400000000001</v>
      </c>
      <c r="EE119">
        <f t="shared" si="201"/>
        <v>60256.56</v>
      </c>
      <c r="EF119">
        <f t="shared" si="201"/>
        <v>60918.720000000001</v>
      </c>
      <c r="EG119">
        <f t="shared" si="201"/>
        <v>60918.720000000001</v>
      </c>
      <c r="EH119">
        <f t="shared" ref="EH119:FM119" si="202">EH$41</f>
        <v>59594.400000000001</v>
      </c>
      <c r="EI119">
        <f t="shared" si="202"/>
        <v>60256.56</v>
      </c>
      <c r="EJ119">
        <f t="shared" si="202"/>
        <v>60918.720000000001</v>
      </c>
      <c r="EK119">
        <f t="shared" si="202"/>
        <v>60918.720000000001</v>
      </c>
      <c r="EL119">
        <f t="shared" si="202"/>
        <v>59594.400000000001</v>
      </c>
      <c r="EM119">
        <f t="shared" si="202"/>
        <v>60256.56</v>
      </c>
      <c r="EN119">
        <f t="shared" si="202"/>
        <v>60918.720000000001</v>
      </c>
      <c r="EO119">
        <f t="shared" si="202"/>
        <v>60918.720000000001</v>
      </c>
      <c r="EP119">
        <f t="shared" si="202"/>
        <v>60256.56</v>
      </c>
      <c r="EQ119">
        <f t="shared" si="202"/>
        <v>60256.56</v>
      </c>
      <c r="ER119">
        <f t="shared" si="202"/>
        <v>60918.720000000001</v>
      </c>
      <c r="ES119">
        <f t="shared" si="202"/>
        <v>60918.720000000001</v>
      </c>
      <c r="ET119">
        <f t="shared" si="202"/>
        <v>59594.400000000001</v>
      </c>
      <c r="EU119">
        <f t="shared" si="202"/>
        <v>60256.56</v>
      </c>
      <c r="EV119">
        <f t="shared" si="202"/>
        <v>60918.720000000001</v>
      </c>
      <c r="EW119">
        <f t="shared" si="202"/>
        <v>60918.720000000001</v>
      </c>
      <c r="EX119">
        <f t="shared" si="202"/>
        <v>59594.400000000001</v>
      </c>
      <c r="EY119">
        <f t="shared" si="202"/>
        <v>60256.56</v>
      </c>
      <c r="EZ119">
        <f t="shared" si="202"/>
        <v>60918.720000000001</v>
      </c>
      <c r="FA119">
        <f t="shared" si="202"/>
        <v>60918.720000000001</v>
      </c>
      <c r="FB119">
        <f t="shared" si="202"/>
        <v>0</v>
      </c>
      <c r="FC119">
        <f t="shared" si="202"/>
        <v>0</v>
      </c>
      <c r="FD119">
        <f t="shared" si="202"/>
        <v>0</v>
      </c>
      <c r="FE119">
        <f t="shared" si="202"/>
        <v>0</v>
      </c>
      <c r="FF119">
        <f t="shared" si="202"/>
        <v>0</v>
      </c>
      <c r="FG119">
        <f t="shared" si="202"/>
        <v>0</v>
      </c>
      <c r="FH119">
        <f t="shared" si="202"/>
        <v>0</v>
      </c>
      <c r="FI119">
        <f t="shared" si="202"/>
        <v>0</v>
      </c>
      <c r="FJ119">
        <f t="shared" si="202"/>
        <v>0</v>
      </c>
      <c r="FK119">
        <f t="shared" si="202"/>
        <v>0</v>
      </c>
      <c r="FL119">
        <f t="shared" si="202"/>
        <v>0</v>
      </c>
      <c r="FM119">
        <f t="shared" si="202"/>
        <v>0</v>
      </c>
      <c r="FN119">
        <f t="shared" ref="FN119:GJ119" si="203">FN$41</f>
        <v>0</v>
      </c>
      <c r="FO119">
        <f t="shared" si="203"/>
        <v>0</v>
      </c>
      <c r="FP119">
        <f t="shared" si="203"/>
        <v>0</v>
      </c>
      <c r="FQ119">
        <f t="shared" si="203"/>
        <v>0</v>
      </c>
      <c r="FR119">
        <f t="shared" si="203"/>
        <v>0</v>
      </c>
      <c r="FS119">
        <f t="shared" si="203"/>
        <v>0</v>
      </c>
      <c r="FT119">
        <f t="shared" si="203"/>
        <v>0</v>
      </c>
      <c r="FU119">
        <f t="shared" si="203"/>
        <v>0</v>
      </c>
      <c r="FV119">
        <f t="shared" si="203"/>
        <v>0</v>
      </c>
      <c r="FW119">
        <f t="shared" si="203"/>
        <v>0</v>
      </c>
      <c r="FX119">
        <f t="shared" si="203"/>
        <v>0</v>
      </c>
      <c r="FY119">
        <f t="shared" si="203"/>
        <v>0</v>
      </c>
      <c r="FZ119">
        <f t="shared" si="203"/>
        <v>0</v>
      </c>
      <c r="GA119">
        <f t="shared" si="203"/>
        <v>0</v>
      </c>
      <c r="GB119">
        <f t="shared" si="203"/>
        <v>0</v>
      </c>
      <c r="GC119">
        <f t="shared" si="203"/>
        <v>0</v>
      </c>
      <c r="GD119">
        <f t="shared" si="203"/>
        <v>0</v>
      </c>
      <c r="GE119">
        <f t="shared" si="203"/>
        <v>0</v>
      </c>
      <c r="GF119">
        <f t="shared" si="203"/>
        <v>0</v>
      </c>
      <c r="GG119">
        <f t="shared" si="203"/>
        <v>0</v>
      </c>
      <c r="GH119">
        <f t="shared" si="203"/>
        <v>0</v>
      </c>
      <c r="GI119">
        <f t="shared" si="203"/>
        <v>0</v>
      </c>
      <c r="GJ119">
        <f t="shared" si="203"/>
        <v>0</v>
      </c>
    </row>
    <row r="120" spans="1:192" outlineLevel="2" x14ac:dyDescent="0.35">
      <c r="A120" s="69"/>
      <c r="B120"/>
      <c r="C120"/>
      <c r="D120"/>
      <c r="E120" t="s">
        <v>727</v>
      </c>
      <c r="F120"/>
      <c r="G120" t="s">
        <v>101</v>
      </c>
      <c r="H120">
        <f>SUM(J120:GJ120)</f>
        <v>42277.9214393804</v>
      </c>
      <c r="I120"/>
      <c r="J120">
        <f t="shared" ref="J120:AO120" si="204">J119*$F115*$F116*J118/$F117</f>
        <v>0</v>
      </c>
      <c r="K120">
        <f t="shared" si="204"/>
        <v>0</v>
      </c>
      <c r="L120">
        <f t="shared" si="204"/>
        <v>0</v>
      </c>
      <c r="M120">
        <f t="shared" si="204"/>
        <v>0</v>
      </c>
      <c r="N120">
        <f t="shared" si="204"/>
        <v>0</v>
      </c>
      <c r="O120">
        <f t="shared" si="204"/>
        <v>0</v>
      </c>
      <c r="P120">
        <f t="shared" si="204"/>
        <v>0</v>
      </c>
      <c r="Q120">
        <f t="shared" si="204"/>
        <v>0</v>
      </c>
      <c r="R120">
        <f t="shared" si="204"/>
        <v>0</v>
      </c>
      <c r="S120">
        <f t="shared" si="204"/>
        <v>0</v>
      </c>
      <c r="T120">
        <f t="shared" si="204"/>
        <v>0</v>
      </c>
      <c r="U120">
        <f t="shared" si="204"/>
        <v>0</v>
      </c>
      <c r="V120">
        <f t="shared" si="204"/>
        <v>0</v>
      </c>
      <c r="W120">
        <f t="shared" si="204"/>
        <v>0</v>
      </c>
      <c r="X120">
        <f t="shared" si="204"/>
        <v>0</v>
      </c>
      <c r="Y120">
        <f t="shared" si="204"/>
        <v>0</v>
      </c>
      <c r="Z120">
        <f t="shared" si="204"/>
        <v>0</v>
      </c>
      <c r="AA120">
        <f t="shared" si="204"/>
        <v>0</v>
      </c>
      <c r="AB120">
        <f t="shared" si="204"/>
        <v>0</v>
      </c>
      <c r="AC120">
        <f t="shared" si="204"/>
        <v>0</v>
      </c>
      <c r="AD120">
        <f t="shared" si="204"/>
        <v>0</v>
      </c>
      <c r="AE120">
        <f t="shared" si="204"/>
        <v>3.9450251249999995</v>
      </c>
      <c r="AF120">
        <f t="shared" si="204"/>
        <v>7.6355324999999974</v>
      </c>
      <c r="AG120">
        <f t="shared" si="204"/>
        <v>11.835075374999999</v>
      </c>
      <c r="AH120">
        <f t="shared" si="204"/>
        <v>15.780100499999998</v>
      </c>
      <c r="AI120">
        <f t="shared" si="204"/>
        <v>18.452536875</v>
      </c>
      <c r="AJ120">
        <f t="shared" si="204"/>
        <v>23.670150749999998</v>
      </c>
      <c r="AK120">
        <f t="shared" si="204"/>
        <v>26.724363750000002</v>
      </c>
      <c r="AL120">
        <f t="shared" si="204"/>
        <v>31.560200999999996</v>
      </c>
      <c r="AM120">
        <f t="shared" si="204"/>
        <v>35.218893656249989</v>
      </c>
      <c r="AN120">
        <f t="shared" si="204"/>
        <v>40.436507531249987</v>
      </c>
      <c r="AO120">
        <f t="shared" si="204"/>
        <v>44.480158284374987</v>
      </c>
      <c r="AP120">
        <f t="shared" ref="AP120:BU120" si="205">AP119*$F115*$F116*AP118/$F117</f>
        <v>46.958524874999988</v>
      </c>
      <c r="AQ120">
        <f t="shared" si="205"/>
        <v>52.567459790624994</v>
      </c>
      <c r="AR120">
        <f t="shared" si="205"/>
        <v>54.784945687500006</v>
      </c>
      <c r="AS120">
        <f t="shared" si="205"/>
        <v>60.65476129687498</v>
      </c>
      <c r="AT120">
        <f t="shared" si="205"/>
        <v>64.698412049999988</v>
      </c>
      <c r="AU120">
        <f t="shared" si="205"/>
        <v>62.089605112499989</v>
      </c>
      <c r="AV120">
        <f t="shared" si="205"/>
        <v>72.785713556249988</v>
      </c>
      <c r="AW120">
        <f t="shared" si="205"/>
        <v>74.350997718749994</v>
      </c>
      <c r="AX120">
        <f t="shared" si="205"/>
        <v>80.873015062499974</v>
      </c>
      <c r="AY120">
        <f t="shared" si="205"/>
        <v>84.231853994531249</v>
      </c>
      <c r="AZ120">
        <f t="shared" si="205"/>
        <v>91.184324482968719</v>
      </c>
      <c r="BA120">
        <f t="shared" si="205"/>
        <v>95.329066504921869</v>
      </c>
      <c r="BB120">
        <f t="shared" si="205"/>
        <v>96.264975993749971</v>
      </c>
      <c r="BC120">
        <f t="shared" si="205"/>
        <v>99.47380852687499</v>
      </c>
      <c r="BD120">
        <f t="shared" si="205"/>
        <v>96.264975993749971</v>
      </c>
      <c r="BE120">
        <f t="shared" si="205"/>
        <v>99.47380852687499</v>
      </c>
      <c r="BF120">
        <f t="shared" si="205"/>
        <v>288.79492798124994</v>
      </c>
      <c r="BG120">
        <f t="shared" si="205"/>
        <v>299.30385452723431</v>
      </c>
      <c r="BH120">
        <f t="shared" si="205"/>
        <v>302.59290787368747</v>
      </c>
      <c r="BI120">
        <f t="shared" si="205"/>
        <v>302.59290787368747</v>
      </c>
      <c r="BJ120">
        <f t="shared" si="205"/>
        <v>296.01480118078115</v>
      </c>
      <c r="BK120">
        <f t="shared" si="205"/>
        <v>306.78645089041515</v>
      </c>
      <c r="BL120">
        <f t="shared" si="205"/>
        <v>310.15773057052957</v>
      </c>
      <c r="BM120">
        <f t="shared" si="205"/>
        <v>310.15773057052957</v>
      </c>
      <c r="BN120">
        <f t="shared" si="205"/>
        <v>306.78645089041515</v>
      </c>
      <c r="BO120">
        <f t="shared" si="205"/>
        <v>314.45611216267554</v>
      </c>
      <c r="BP120">
        <f t="shared" si="205"/>
        <v>317.91167383479279</v>
      </c>
      <c r="BQ120">
        <f t="shared" si="205"/>
        <v>317.91167383479279</v>
      </c>
      <c r="BR120">
        <f t="shared" si="205"/>
        <v>311.00055049055817</v>
      </c>
      <c r="BS120">
        <f t="shared" si="205"/>
        <v>322.31751496674241</v>
      </c>
      <c r="BT120">
        <f t="shared" si="205"/>
        <v>325.85946568066265</v>
      </c>
      <c r="BU120">
        <f t="shared" si="205"/>
        <v>325.85946568066265</v>
      </c>
      <c r="BV120">
        <f t="shared" ref="BV120:DA120" si="206">BV119*$F115*$F116*BV118/$F117</f>
        <v>318.77556425282216</v>
      </c>
      <c r="BW120">
        <f t="shared" si="206"/>
        <v>330.37545284091095</v>
      </c>
      <c r="BX120">
        <f t="shared" si="206"/>
        <v>334.00595232267915</v>
      </c>
      <c r="BY120">
        <f t="shared" si="206"/>
        <v>334.00595232267915</v>
      </c>
      <c r="BZ120">
        <f t="shared" si="206"/>
        <v>326.74495335914264</v>
      </c>
      <c r="CA120">
        <f t="shared" si="206"/>
        <v>338.63483916193371</v>
      </c>
      <c r="CB120">
        <f t="shared" si="206"/>
        <v>342.35610113074608</v>
      </c>
      <c r="CC120">
        <f t="shared" si="206"/>
        <v>342.35610113074608</v>
      </c>
      <c r="CD120">
        <f t="shared" si="206"/>
        <v>338.63483916193371</v>
      </c>
      <c r="CE120">
        <f t="shared" si="206"/>
        <v>347.10071014098202</v>
      </c>
      <c r="CF120">
        <f t="shared" si="206"/>
        <v>350.91500365901476</v>
      </c>
      <c r="CG120">
        <f t="shared" si="206"/>
        <v>350.91500365901476</v>
      </c>
      <c r="CH120">
        <f t="shared" si="206"/>
        <v>343.28641662294916</v>
      </c>
      <c r="CI120">
        <f t="shared" si="206"/>
        <v>355.77822789450653</v>
      </c>
      <c r="CJ120">
        <f t="shared" si="206"/>
        <v>359.68787875049009</v>
      </c>
      <c r="CK120">
        <f t="shared" si="206"/>
        <v>359.68787875049009</v>
      </c>
      <c r="CL120">
        <f t="shared" si="206"/>
        <v>351.86857703852291</v>
      </c>
      <c r="CM120">
        <f t="shared" si="206"/>
        <v>364.6726835918692</v>
      </c>
      <c r="CN120">
        <f t="shared" si="206"/>
        <v>368.68007571925233</v>
      </c>
      <c r="CO120">
        <f t="shared" si="206"/>
        <v>368.68007571925233</v>
      </c>
      <c r="CP120">
        <f t="shared" si="206"/>
        <v>360.66529146448596</v>
      </c>
      <c r="CQ120">
        <f t="shared" si="206"/>
        <v>373.78950068166591</v>
      </c>
      <c r="CR120">
        <f t="shared" si="206"/>
        <v>377.89707761223366</v>
      </c>
      <c r="CS120">
        <f t="shared" si="206"/>
        <v>377.89707761223366</v>
      </c>
      <c r="CT120">
        <f t="shared" si="206"/>
        <v>373.78950068166591</v>
      </c>
      <c r="CU120">
        <f t="shared" si="206"/>
        <v>383.13423819870752</v>
      </c>
      <c r="CV120">
        <f t="shared" si="206"/>
        <v>387.34450455253943</v>
      </c>
      <c r="CW120">
        <f t="shared" si="206"/>
        <v>387.34450455253943</v>
      </c>
      <c r="CX120">
        <f t="shared" si="206"/>
        <v>378.92397184487555</v>
      </c>
      <c r="CY120">
        <f t="shared" si="206"/>
        <v>392.71259415367524</v>
      </c>
      <c r="CZ120">
        <f t="shared" si="206"/>
        <v>397.02811716635296</v>
      </c>
      <c r="DA120">
        <f t="shared" si="206"/>
        <v>397.02811716635296</v>
      </c>
      <c r="DB120">
        <f t="shared" ref="DB120:EG120" si="207">DB119*$F115*$F116*DB118/$F117</f>
        <v>388.39707114099747</v>
      </c>
      <c r="DC120">
        <f t="shared" si="207"/>
        <v>402.53040900751711</v>
      </c>
      <c r="DD120">
        <f t="shared" si="207"/>
        <v>406.95382009551173</v>
      </c>
      <c r="DE120">
        <f t="shared" si="207"/>
        <v>406.95382009551173</v>
      </c>
      <c r="DF120">
        <f t="shared" si="207"/>
        <v>398.10699791952231</v>
      </c>
      <c r="DG120">
        <f t="shared" si="207"/>
        <v>412.59366923270494</v>
      </c>
      <c r="DH120">
        <f t="shared" si="207"/>
        <v>417.12766559789947</v>
      </c>
      <c r="DI120">
        <f t="shared" si="207"/>
        <v>417.12766559789947</v>
      </c>
      <c r="DJ120">
        <f t="shared" si="207"/>
        <v>412.59366923270494</v>
      </c>
      <c r="DK120">
        <f t="shared" si="207"/>
        <v>422.90851096352259</v>
      </c>
      <c r="DL120">
        <f t="shared" si="207"/>
        <v>427.55585723784702</v>
      </c>
      <c r="DM120">
        <f t="shared" si="207"/>
        <v>427.55585723784702</v>
      </c>
      <c r="DN120">
        <f t="shared" si="207"/>
        <v>418.26116468919815</v>
      </c>
      <c r="DO120">
        <f t="shared" si="207"/>
        <v>433.48122373761066</v>
      </c>
      <c r="DP120">
        <f t="shared" si="207"/>
        <v>438.24475366879318</v>
      </c>
      <c r="DQ120">
        <f t="shared" si="207"/>
        <v>438.24475366879318</v>
      </c>
      <c r="DR120">
        <f t="shared" si="207"/>
        <v>428.71769380642809</v>
      </c>
      <c r="DS120">
        <f t="shared" si="207"/>
        <v>444.31825433105092</v>
      </c>
      <c r="DT120">
        <f t="shared" si="207"/>
        <v>449.20087251051297</v>
      </c>
      <c r="DU120">
        <f t="shared" si="207"/>
        <v>449.20087251051297</v>
      </c>
      <c r="DV120">
        <f t="shared" si="207"/>
        <v>439.43563615158877</v>
      </c>
      <c r="DW120">
        <f t="shared" si="207"/>
        <v>455.42621068932709</v>
      </c>
      <c r="DX120">
        <f t="shared" si="207"/>
        <v>460.43089432327571</v>
      </c>
      <c r="DY120">
        <f t="shared" si="207"/>
        <v>460.43089432327571</v>
      </c>
      <c r="DZ120">
        <f t="shared" si="207"/>
        <v>455.42621068932709</v>
      </c>
      <c r="EA120">
        <f t="shared" si="207"/>
        <v>466.81186595656033</v>
      </c>
      <c r="EB120">
        <f t="shared" si="207"/>
        <v>471.94166668135762</v>
      </c>
      <c r="EC120">
        <f t="shared" si="207"/>
        <v>471.94166668135762</v>
      </c>
      <c r="ED120">
        <f t="shared" si="207"/>
        <v>461.68206523176286</v>
      </c>
      <c r="EE120">
        <f t="shared" si="207"/>
        <v>478.48216260547429</v>
      </c>
      <c r="EF120">
        <f t="shared" si="207"/>
        <v>483.7402083483916</v>
      </c>
      <c r="EG120">
        <f t="shared" si="207"/>
        <v>483.7402083483916</v>
      </c>
      <c r="EH120">
        <f t="shared" ref="EH120:FM120" si="208">EH119*$F115*$F116*EH118/$F117</f>
        <v>473.22411686255697</v>
      </c>
      <c r="EI120">
        <f t="shared" si="208"/>
        <v>490.44421667061113</v>
      </c>
      <c r="EJ120">
        <f t="shared" si="208"/>
        <v>495.83371355710131</v>
      </c>
      <c r="EK120">
        <f t="shared" si="208"/>
        <v>495.83371355710131</v>
      </c>
      <c r="EL120">
        <f t="shared" si="208"/>
        <v>485.05471978412083</v>
      </c>
      <c r="EM120">
        <f t="shared" si="208"/>
        <v>502.70532208737632</v>
      </c>
      <c r="EN120">
        <f t="shared" si="208"/>
        <v>508.22955639602878</v>
      </c>
      <c r="EO120">
        <f t="shared" si="208"/>
        <v>508.22955639602878</v>
      </c>
      <c r="EP120">
        <f t="shared" si="208"/>
        <v>502.70532208737632</v>
      </c>
      <c r="EQ120">
        <f t="shared" si="208"/>
        <v>515.27295513956074</v>
      </c>
      <c r="ER120">
        <f t="shared" si="208"/>
        <v>520.93529530592946</v>
      </c>
      <c r="ES120">
        <f t="shared" si="208"/>
        <v>520.93529530592946</v>
      </c>
      <c r="ET120">
        <f t="shared" si="208"/>
        <v>509.61061497319184</v>
      </c>
      <c r="EU120">
        <f t="shared" si="208"/>
        <v>528.15477901804968</v>
      </c>
      <c r="EV120">
        <f t="shared" si="208"/>
        <v>533.95867768857772</v>
      </c>
      <c r="EW120">
        <f t="shared" si="208"/>
        <v>533.95867768857772</v>
      </c>
      <c r="EX120">
        <f t="shared" si="208"/>
        <v>522.35088034752164</v>
      </c>
      <c r="EY120">
        <f t="shared" si="208"/>
        <v>541.35864849350094</v>
      </c>
      <c r="EZ120">
        <f t="shared" si="208"/>
        <v>547.30764463079208</v>
      </c>
      <c r="FA120">
        <f t="shared" si="208"/>
        <v>547.30764463079208</v>
      </c>
      <c r="FB120">
        <f t="shared" si="208"/>
        <v>0</v>
      </c>
      <c r="FC120">
        <f t="shared" si="208"/>
        <v>0</v>
      </c>
      <c r="FD120">
        <f t="shared" si="208"/>
        <v>0</v>
      </c>
      <c r="FE120">
        <f t="shared" si="208"/>
        <v>0</v>
      </c>
      <c r="FF120">
        <f t="shared" si="208"/>
        <v>0</v>
      </c>
      <c r="FG120">
        <f t="shared" si="208"/>
        <v>0</v>
      </c>
      <c r="FH120">
        <f t="shared" si="208"/>
        <v>0</v>
      </c>
      <c r="FI120">
        <f t="shared" si="208"/>
        <v>0</v>
      </c>
      <c r="FJ120">
        <f t="shared" si="208"/>
        <v>0</v>
      </c>
      <c r="FK120">
        <f t="shared" si="208"/>
        <v>0</v>
      </c>
      <c r="FL120">
        <f t="shared" si="208"/>
        <v>0</v>
      </c>
      <c r="FM120">
        <f t="shared" si="208"/>
        <v>0</v>
      </c>
      <c r="FN120">
        <f t="shared" ref="FN120:GJ120" si="209">FN119*$F115*$F116*FN118/$F117</f>
        <v>0</v>
      </c>
      <c r="FO120">
        <f t="shared" si="209"/>
        <v>0</v>
      </c>
      <c r="FP120">
        <f t="shared" si="209"/>
        <v>0</v>
      </c>
      <c r="FQ120">
        <f t="shared" si="209"/>
        <v>0</v>
      </c>
      <c r="FR120">
        <f t="shared" si="209"/>
        <v>0</v>
      </c>
      <c r="FS120">
        <f t="shared" si="209"/>
        <v>0</v>
      </c>
      <c r="FT120">
        <f t="shared" si="209"/>
        <v>0</v>
      </c>
      <c r="FU120">
        <f t="shared" si="209"/>
        <v>0</v>
      </c>
      <c r="FV120">
        <f t="shared" si="209"/>
        <v>0</v>
      </c>
      <c r="FW120">
        <f t="shared" si="209"/>
        <v>0</v>
      </c>
      <c r="FX120">
        <f t="shared" si="209"/>
        <v>0</v>
      </c>
      <c r="FY120">
        <f t="shared" si="209"/>
        <v>0</v>
      </c>
      <c r="FZ120">
        <f t="shared" si="209"/>
        <v>0</v>
      </c>
      <c r="GA120">
        <f t="shared" si="209"/>
        <v>0</v>
      </c>
      <c r="GB120">
        <f t="shared" si="209"/>
        <v>0</v>
      </c>
      <c r="GC120">
        <f t="shared" si="209"/>
        <v>0</v>
      </c>
      <c r="GD120">
        <f t="shared" si="209"/>
        <v>0</v>
      </c>
      <c r="GE120">
        <f t="shared" si="209"/>
        <v>0</v>
      </c>
      <c r="GF120">
        <f t="shared" si="209"/>
        <v>0</v>
      </c>
      <c r="GG120">
        <f t="shared" si="209"/>
        <v>0</v>
      </c>
      <c r="GH120">
        <f t="shared" si="209"/>
        <v>0</v>
      </c>
      <c r="GI120">
        <f t="shared" si="209"/>
        <v>0</v>
      </c>
      <c r="GJ120">
        <f t="shared" si="209"/>
        <v>0</v>
      </c>
    </row>
    <row r="121" spans="1:192" outlineLevel="1" x14ac:dyDescent="0.35">
      <c r="A121" s="69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</row>
    <row r="122" spans="1:192" outlineLevel="1" x14ac:dyDescent="0.35">
      <c r="A122" s="69"/>
      <c r="B122" s="437" t="s">
        <v>728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</row>
    <row r="123" spans="1:192" s="458" customFormat="1" outlineLevel="2" x14ac:dyDescent="0.35">
      <c r="A123" s="460"/>
      <c r="E123" s="458" t="str">
        <f>InpC!$E$75</f>
        <v>Inactive ash rate</v>
      </c>
      <c r="F123" s="458">
        <f>InpC!$F$75</f>
        <v>0.2</v>
      </c>
      <c r="G123" s="458" t="str">
        <f>InpC!$G$75</f>
        <v>% of feedstock</v>
      </c>
    </row>
    <row r="124" spans="1:192" s="556" customFormat="1" outlineLevel="2" x14ac:dyDescent="0.35">
      <c r="A124" s="555"/>
      <c r="E124" s="556" t="str">
        <f>InpC!$E$76</f>
        <v>Inactive ash contract price (real)</v>
      </c>
      <c r="F124" s="556">
        <f>InpC!$F$76</f>
        <v>17</v>
      </c>
      <c r="G124" s="556" t="str">
        <f>InpC!$G$76</f>
        <v>$/tonne</v>
      </c>
    </row>
    <row r="125" spans="1:192" s="455" customFormat="1" outlineLevel="2" x14ac:dyDescent="0.35">
      <c r="A125" s="462"/>
      <c r="E125" s="455" t="str">
        <f>InpC!$E$148</f>
        <v>Units in a thousand</v>
      </c>
      <c r="F125" s="455">
        <f>InpC!$F$148</f>
        <v>1000</v>
      </c>
      <c r="G125" s="455" t="str">
        <f>InpC!$G$148</f>
        <v>units</v>
      </c>
    </row>
    <row r="126" spans="1:192" s="456" customFormat="1" outlineLevel="2" x14ac:dyDescent="0.35">
      <c r="A126" s="461"/>
      <c r="E126" s="456" t="str">
        <f>Esc!$E$14</f>
        <v>CPI escalation factor</v>
      </c>
      <c r="G126" s="456" t="str">
        <f>Esc!$G$14</f>
        <v>factor</v>
      </c>
      <c r="H126" s="456">
        <f>Esc!$H$14</f>
        <v>277.83505167495679</v>
      </c>
      <c r="J126" s="456">
        <f>Esc!J$14</f>
        <v>1</v>
      </c>
      <c r="K126" s="456">
        <f>Esc!K$14</f>
        <v>1</v>
      </c>
      <c r="L126" s="456">
        <f>Esc!L$14</f>
        <v>1</v>
      </c>
      <c r="M126" s="456">
        <f>Esc!M$14</f>
        <v>1</v>
      </c>
      <c r="N126" s="456">
        <f>Esc!N$14</f>
        <v>1</v>
      </c>
      <c r="O126" s="456">
        <f>Esc!O$14</f>
        <v>1</v>
      </c>
      <c r="P126" s="456">
        <f>Esc!P$14</f>
        <v>1</v>
      </c>
      <c r="Q126" s="456">
        <f>Esc!Q$14</f>
        <v>1</v>
      </c>
      <c r="R126" s="456">
        <f>Esc!R$14</f>
        <v>1</v>
      </c>
      <c r="S126" s="456">
        <f>Esc!S$14</f>
        <v>1</v>
      </c>
      <c r="T126" s="456">
        <f>Esc!T$14</f>
        <v>1</v>
      </c>
      <c r="U126" s="456">
        <f>Esc!U$14</f>
        <v>1</v>
      </c>
      <c r="V126" s="456">
        <f>Esc!V$14</f>
        <v>1</v>
      </c>
      <c r="W126" s="456">
        <f>Esc!W$14</f>
        <v>1</v>
      </c>
      <c r="X126" s="456">
        <f>Esc!X$14</f>
        <v>1</v>
      </c>
      <c r="Y126" s="456">
        <f>Esc!Y$14</f>
        <v>1</v>
      </c>
      <c r="Z126" s="456">
        <f>Esc!Z$14</f>
        <v>1</v>
      </c>
      <c r="AA126" s="456">
        <f>Esc!AA$14</f>
        <v>1.0249999999999999</v>
      </c>
      <c r="AB126" s="456">
        <f>Esc!AB$14</f>
        <v>1.0249999999999999</v>
      </c>
      <c r="AC126" s="456">
        <f>Esc!AC$14</f>
        <v>1.0249999999999999</v>
      </c>
      <c r="AD126" s="456">
        <f>Esc!AD$14</f>
        <v>1.0249999999999999</v>
      </c>
      <c r="AE126" s="456">
        <f>Esc!AE$14</f>
        <v>1.0249999999999999</v>
      </c>
      <c r="AF126" s="456">
        <f>Esc!AF$14</f>
        <v>1.0249999999999999</v>
      </c>
      <c r="AG126" s="456">
        <f>Esc!AG$14</f>
        <v>1.0249999999999999</v>
      </c>
      <c r="AH126" s="456">
        <f>Esc!AH$14</f>
        <v>1.0249999999999999</v>
      </c>
      <c r="AI126" s="456">
        <f>Esc!AI$14</f>
        <v>1.0249999999999999</v>
      </c>
      <c r="AJ126" s="456">
        <f>Esc!AJ$14</f>
        <v>1.0249999999999999</v>
      </c>
      <c r="AK126" s="456">
        <f>Esc!AK$14</f>
        <v>1.0249999999999999</v>
      </c>
      <c r="AL126" s="456">
        <f>Esc!AL$14</f>
        <v>1.0249999999999999</v>
      </c>
      <c r="AM126" s="456">
        <f>Esc!AM$14</f>
        <v>1.0506249999999999</v>
      </c>
      <c r="AN126" s="456">
        <f>Esc!AN$14</f>
        <v>1.0506249999999999</v>
      </c>
      <c r="AO126" s="456">
        <f>Esc!AO$14</f>
        <v>1.0506249999999999</v>
      </c>
      <c r="AP126" s="456">
        <f>Esc!AP$14</f>
        <v>1.0506249999999999</v>
      </c>
      <c r="AQ126" s="456">
        <f>Esc!AQ$14</f>
        <v>1.0506249999999999</v>
      </c>
      <c r="AR126" s="456">
        <f>Esc!AR$14</f>
        <v>1.0506249999999999</v>
      </c>
      <c r="AS126" s="456">
        <f>Esc!AS$14</f>
        <v>1.0506249999999999</v>
      </c>
      <c r="AT126" s="456">
        <f>Esc!AT$14</f>
        <v>1.0506249999999999</v>
      </c>
      <c r="AU126" s="456">
        <f>Esc!AU$14</f>
        <v>1.0506249999999999</v>
      </c>
      <c r="AV126" s="456">
        <f>Esc!AV$14</f>
        <v>1.0506249999999999</v>
      </c>
      <c r="AW126" s="456">
        <f>Esc!AW$14</f>
        <v>1.0506249999999999</v>
      </c>
      <c r="AX126" s="456">
        <f>Esc!AX$14</f>
        <v>1.0506249999999999</v>
      </c>
      <c r="AY126" s="456">
        <f>Esc!AY$14</f>
        <v>1.0768906249999999</v>
      </c>
      <c r="AZ126" s="456">
        <f>Esc!AZ$14</f>
        <v>1.0768906249999999</v>
      </c>
      <c r="BA126" s="456">
        <f>Esc!BA$14</f>
        <v>1.0768906249999999</v>
      </c>
      <c r="BB126" s="456">
        <f>Esc!BB$14</f>
        <v>1.0768906249999999</v>
      </c>
      <c r="BC126" s="456">
        <f>Esc!BC$14</f>
        <v>1.0768906249999999</v>
      </c>
      <c r="BD126" s="456">
        <f>Esc!BD$14</f>
        <v>1.0768906249999999</v>
      </c>
      <c r="BE126" s="456">
        <f>Esc!BE$14</f>
        <v>1.0768906249999999</v>
      </c>
      <c r="BF126" s="456">
        <f>Esc!BF$14</f>
        <v>1.0768906249999999</v>
      </c>
      <c r="BG126" s="456">
        <f>Esc!BG$14</f>
        <v>1.1038128906249998</v>
      </c>
      <c r="BH126" s="456">
        <f>Esc!BH$14</f>
        <v>1.1038128906249998</v>
      </c>
      <c r="BI126" s="456">
        <f>Esc!BI$14</f>
        <v>1.1038128906249998</v>
      </c>
      <c r="BJ126" s="456">
        <f>Esc!BJ$14</f>
        <v>1.1038128906249998</v>
      </c>
      <c r="BK126" s="456">
        <f>Esc!BK$14</f>
        <v>1.1314082128906247</v>
      </c>
      <c r="BL126" s="456">
        <f>Esc!BL$14</f>
        <v>1.1314082128906247</v>
      </c>
      <c r="BM126" s="456">
        <f>Esc!BM$14</f>
        <v>1.1314082128906247</v>
      </c>
      <c r="BN126" s="456">
        <f>Esc!BN$14</f>
        <v>1.1314082128906247</v>
      </c>
      <c r="BO126" s="456">
        <f>Esc!BO$14</f>
        <v>1.1596934182128902</v>
      </c>
      <c r="BP126" s="456">
        <f>Esc!BP$14</f>
        <v>1.1596934182128902</v>
      </c>
      <c r="BQ126" s="456">
        <f>Esc!BQ$14</f>
        <v>1.1596934182128902</v>
      </c>
      <c r="BR126" s="456">
        <f>Esc!BR$14</f>
        <v>1.1596934182128902</v>
      </c>
      <c r="BS126" s="456">
        <f>Esc!BS$14</f>
        <v>1.1886857536682125</v>
      </c>
      <c r="BT126" s="456">
        <f>Esc!BT$14</f>
        <v>1.1886857536682125</v>
      </c>
      <c r="BU126" s="456">
        <f>Esc!BU$14</f>
        <v>1.1886857536682125</v>
      </c>
      <c r="BV126" s="456">
        <f>Esc!BV$14</f>
        <v>1.1886857536682125</v>
      </c>
      <c r="BW126" s="456">
        <f>Esc!BW$14</f>
        <v>1.2184028975099177</v>
      </c>
      <c r="BX126" s="456">
        <f>Esc!BX$14</f>
        <v>1.2184028975099177</v>
      </c>
      <c r="BY126" s="456">
        <f>Esc!BY$14</f>
        <v>1.2184028975099177</v>
      </c>
      <c r="BZ126" s="456">
        <f>Esc!BZ$14</f>
        <v>1.2184028975099177</v>
      </c>
      <c r="CA126" s="456">
        <f>Esc!CA$14</f>
        <v>1.2488629699476654</v>
      </c>
      <c r="CB126" s="456">
        <f>Esc!CB$14</f>
        <v>1.2488629699476654</v>
      </c>
      <c r="CC126" s="456">
        <f>Esc!CC$14</f>
        <v>1.2488629699476654</v>
      </c>
      <c r="CD126" s="456">
        <f>Esc!CD$14</f>
        <v>1.2488629699476654</v>
      </c>
      <c r="CE126" s="456">
        <f>Esc!CE$14</f>
        <v>1.2800845441963571</v>
      </c>
      <c r="CF126" s="456">
        <f>Esc!CF$14</f>
        <v>1.2800845441963571</v>
      </c>
      <c r="CG126" s="456">
        <f>Esc!CG$14</f>
        <v>1.2800845441963571</v>
      </c>
      <c r="CH126" s="456">
        <f>Esc!CH$14</f>
        <v>1.2800845441963571</v>
      </c>
      <c r="CI126" s="456">
        <f>Esc!CI$14</f>
        <v>1.312086657801266</v>
      </c>
      <c r="CJ126" s="456">
        <f>Esc!CJ$14</f>
        <v>1.312086657801266</v>
      </c>
      <c r="CK126" s="456">
        <f>Esc!CK$14</f>
        <v>1.312086657801266</v>
      </c>
      <c r="CL126" s="456">
        <f>Esc!CL$14</f>
        <v>1.312086657801266</v>
      </c>
      <c r="CM126" s="456">
        <f>Esc!CM$14</f>
        <v>1.3448888242462975</v>
      </c>
      <c r="CN126" s="456">
        <f>Esc!CN$14</f>
        <v>1.3448888242462975</v>
      </c>
      <c r="CO126" s="456">
        <f>Esc!CO$14</f>
        <v>1.3448888242462975</v>
      </c>
      <c r="CP126" s="456">
        <f>Esc!CP$14</f>
        <v>1.3448888242462975</v>
      </c>
      <c r="CQ126" s="456">
        <f>Esc!CQ$14</f>
        <v>1.3785110448524549</v>
      </c>
      <c r="CR126" s="456">
        <f>Esc!CR$14</f>
        <v>1.3785110448524549</v>
      </c>
      <c r="CS126" s="456">
        <f>Esc!CS$14</f>
        <v>1.3785110448524549</v>
      </c>
      <c r="CT126" s="456">
        <f>Esc!CT$14</f>
        <v>1.3785110448524549</v>
      </c>
      <c r="CU126" s="456">
        <f>Esc!CU$14</f>
        <v>1.4129738209737661</v>
      </c>
      <c r="CV126" s="456">
        <f>Esc!CV$14</f>
        <v>1.4129738209737661</v>
      </c>
      <c r="CW126" s="456">
        <f>Esc!CW$14</f>
        <v>1.4129738209737661</v>
      </c>
      <c r="CX126" s="456">
        <f>Esc!CX$14</f>
        <v>1.4129738209737661</v>
      </c>
      <c r="CY126" s="456">
        <f>Esc!CY$14</f>
        <v>1.4482981664981105</v>
      </c>
      <c r="CZ126" s="456">
        <f>Esc!CZ$14</f>
        <v>1.4482981664981105</v>
      </c>
      <c r="DA126" s="456">
        <f>Esc!DA$14</f>
        <v>1.4482981664981105</v>
      </c>
      <c r="DB126" s="456">
        <f>Esc!DB$14</f>
        <v>1.4482981664981105</v>
      </c>
      <c r="DC126" s="456">
        <f>Esc!DC$14</f>
        <v>1.4845056206605631</v>
      </c>
      <c r="DD126" s="456">
        <f>Esc!DD$14</f>
        <v>1.4845056206605631</v>
      </c>
      <c r="DE126" s="456">
        <f>Esc!DE$14</f>
        <v>1.4845056206605631</v>
      </c>
      <c r="DF126" s="456">
        <f>Esc!DF$14</f>
        <v>1.4845056206605631</v>
      </c>
      <c r="DG126" s="456">
        <f>Esc!DG$14</f>
        <v>1.521618261177077</v>
      </c>
      <c r="DH126" s="456">
        <f>Esc!DH$14</f>
        <v>1.521618261177077</v>
      </c>
      <c r="DI126" s="456">
        <f>Esc!DI$14</f>
        <v>1.521618261177077</v>
      </c>
      <c r="DJ126" s="456">
        <f>Esc!DJ$14</f>
        <v>1.521618261177077</v>
      </c>
      <c r="DK126" s="456">
        <f>Esc!DK$14</f>
        <v>1.559658717706504</v>
      </c>
      <c r="DL126" s="456">
        <f>Esc!DL$14</f>
        <v>1.559658717706504</v>
      </c>
      <c r="DM126" s="456">
        <f>Esc!DM$14</f>
        <v>1.559658717706504</v>
      </c>
      <c r="DN126" s="456">
        <f>Esc!DN$14</f>
        <v>1.559658717706504</v>
      </c>
      <c r="DO126" s="456">
        <f>Esc!DO$14</f>
        <v>1.5986501856491666</v>
      </c>
      <c r="DP126" s="456">
        <f>Esc!DP$14</f>
        <v>1.5986501856491666</v>
      </c>
      <c r="DQ126" s="456">
        <f>Esc!DQ$14</f>
        <v>1.5986501856491666</v>
      </c>
      <c r="DR126" s="456">
        <f>Esc!DR$14</f>
        <v>1.5986501856491666</v>
      </c>
      <c r="DS126" s="456">
        <f>Esc!DS$14</f>
        <v>1.6386164402903955</v>
      </c>
      <c r="DT126" s="456">
        <f>Esc!DT$14</f>
        <v>1.6386164402903955</v>
      </c>
      <c r="DU126" s="456">
        <f>Esc!DU$14</f>
        <v>1.6386164402903955</v>
      </c>
      <c r="DV126" s="456">
        <f>Esc!DV$14</f>
        <v>1.6386164402903955</v>
      </c>
      <c r="DW126" s="456">
        <f>Esc!DW$14</f>
        <v>1.6795818512976552</v>
      </c>
      <c r="DX126" s="456">
        <f>Esc!DX$14</f>
        <v>1.6795818512976552</v>
      </c>
      <c r="DY126" s="456">
        <f>Esc!DY$14</f>
        <v>1.6795818512976552</v>
      </c>
      <c r="DZ126" s="456">
        <f>Esc!DZ$14</f>
        <v>1.6795818512976552</v>
      </c>
      <c r="EA126" s="456">
        <f>Esc!EA$14</f>
        <v>1.7215713975800966</v>
      </c>
      <c r="EB126" s="456">
        <f>Esc!EB$14</f>
        <v>1.7215713975800966</v>
      </c>
      <c r="EC126" s="456">
        <f>Esc!EC$14</f>
        <v>1.7215713975800966</v>
      </c>
      <c r="ED126" s="456">
        <f>Esc!ED$14</f>
        <v>1.7215713975800966</v>
      </c>
      <c r="EE126" s="456">
        <f>Esc!EE$14</f>
        <v>1.7646106825195991</v>
      </c>
      <c r="EF126" s="456">
        <f>Esc!EF$14</f>
        <v>1.7646106825195991</v>
      </c>
      <c r="EG126" s="456">
        <f>Esc!EG$14</f>
        <v>1.7646106825195991</v>
      </c>
      <c r="EH126" s="456">
        <f>Esc!EH$14</f>
        <v>1.7646106825195991</v>
      </c>
      <c r="EI126" s="456">
        <f>Esc!EI$14</f>
        <v>1.8087259495825889</v>
      </c>
      <c r="EJ126" s="456">
        <f>Esc!EJ$14</f>
        <v>1.8087259495825889</v>
      </c>
      <c r="EK126" s="456">
        <f>Esc!EK$14</f>
        <v>1.8087259495825889</v>
      </c>
      <c r="EL126" s="456">
        <f>Esc!EL$14</f>
        <v>1.8087259495825889</v>
      </c>
      <c r="EM126" s="456">
        <f>Esc!EM$14</f>
        <v>1.8539440983221533</v>
      </c>
      <c r="EN126" s="456">
        <f>Esc!EN$14</f>
        <v>1.8539440983221533</v>
      </c>
      <c r="EO126" s="456">
        <f>Esc!EO$14</f>
        <v>1.8539440983221533</v>
      </c>
      <c r="EP126" s="456">
        <f>Esc!EP$14</f>
        <v>1.8539440983221533</v>
      </c>
      <c r="EQ126" s="456">
        <f>Esc!EQ$14</f>
        <v>1.9002927007802071</v>
      </c>
      <c r="ER126" s="456">
        <f>Esc!ER$14</f>
        <v>1.9002927007802071</v>
      </c>
      <c r="ES126" s="456">
        <f>Esc!ES$14</f>
        <v>1.9002927007802071</v>
      </c>
      <c r="ET126" s="456">
        <f>Esc!ET$14</f>
        <v>1.9002927007802071</v>
      </c>
      <c r="EU126" s="456">
        <f>Esc!EU$14</f>
        <v>1.9478000182997122</v>
      </c>
      <c r="EV126" s="456">
        <f>Esc!EV$14</f>
        <v>1.9478000182997122</v>
      </c>
      <c r="EW126" s="456">
        <f>Esc!EW$14</f>
        <v>1.9478000182997122</v>
      </c>
      <c r="EX126" s="456">
        <f>Esc!EX$14</f>
        <v>1.9478000182997122</v>
      </c>
      <c r="EY126" s="456">
        <f>Esc!EY$14</f>
        <v>1.9964950187572048</v>
      </c>
      <c r="EZ126" s="456">
        <f>Esc!EZ$14</f>
        <v>1.9964950187572048</v>
      </c>
      <c r="FA126" s="456">
        <f>Esc!FA$14</f>
        <v>1.9964950187572048</v>
      </c>
      <c r="FB126" s="456">
        <f>Esc!FB$14</f>
        <v>1.9964950187572048</v>
      </c>
      <c r="FC126" s="456">
        <f>Esc!FC$14</f>
        <v>2.0464073942261352</v>
      </c>
      <c r="FD126" s="456">
        <f>Esc!FD$14</f>
        <v>2.0464073942261352</v>
      </c>
      <c r="FE126" s="456">
        <f>Esc!FE$14</f>
        <v>2.0464073942261352</v>
      </c>
      <c r="FF126" s="456">
        <f>Esc!FF$14</f>
        <v>2.0464073942261352</v>
      </c>
      <c r="FG126" s="456">
        <f>Esc!FG$14</f>
        <v>2.097567579081788</v>
      </c>
      <c r="FH126" s="456">
        <f>Esc!FH$14</f>
        <v>2.097567579081788</v>
      </c>
      <c r="FI126" s="456">
        <f>Esc!FI$14</f>
        <v>2.097567579081788</v>
      </c>
      <c r="FJ126" s="456">
        <f>Esc!FJ$14</f>
        <v>2.097567579081788</v>
      </c>
      <c r="FK126" s="456">
        <f>Esc!FK$14</f>
        <v>2.1500067685588333</v>
      </c>
      <c r="FL126" s="456">
        <f>Esc!FL$14</f>
        <v>2.1500067685588333</v>
      </c>
      <c r="FM126" s="456">
        <f>Esc!FM$14</f>
        <v>2.1500067685588333</v>
      </c>
      <c r="FN126" s="456">
        <f>Esc!FN$14</f>
        <v>2.1500067685588333</v>
      </c>
      <c r="FO126" s="456">
        <f>Esc!FO$14</f>
        <v>2.2037569377728037</v>
      </c>
      <c r="FP126" s="456">
        <f>Esc!FP$14</f>
        <v>2.2037569377728037</v>
      </c>
      <c r="FQ126" s="456">
        <f>Esc!FQ$14</f>
        <v>2.2037569377728037</v>
      </c>
      <c r="FR126" s="456">
        <f>Esc!FR$14</f>
        <v>2.2037569377728037</v>
      </c>
      <c r="FS126" s="456">
        <f>Esc!FS$14</f>
        <v>2.2588508612171236</v>
      </c>
      <c r="FT126" s="456">
        <f>Esc!FT$14</f>
        <v>2.2588508612171236</v>
      </c>
      <c r="FU126" s="456">
        <f>Esc!FU$14</f>
        <v>2.2588508612171236</v>
      </c>
      <c r="FV126" s="456">
        <f>Esc!FV$14</f>
        <v>2.2588508612171236</v>
      </c>
      <c r="FW126" s="456">
        <f>Esc!FW$14</f>
        <v>2.3153221327475517</v>
      </c>
      <c r="FX126" s="456">
        <f>Esc!FX$14</f>
        <v>2.3153221327475517</v>
      </c>
      <c r="FY126" s="456">
        <f>Esc!FY$14</f>
        <v>2.3153221327475517</v>
      </c>
      <c r="FZ126" s="456">
        <f>Esc!FZ$14</f>
        <v>2.3153221327475517</v>
      </c>
      <c r="GA126" s="456">
        <f>Esc!GA$14</f>
        <v>2.3732051860662402</v>
      </c>
      <c r="GB126" s="456">
        <f>Esc!GB$14</f>
        <v>2.3732051860662402</v>
      </c>
      <c r="GC126" s="456">
        <f>Esc!GC$14</f>
        <v>2.3732051860662402</v>
      </c>
      <c r="GD126" s="456">
        <f>Esc!GD$14</f>
        <v>2.3732051860662402</v>
      </c>
      <c r="GE126" s="456">
        <f>Esc!GE$14</f>
        <v>2.4325353157178964</v>
      </c>
      <c r="GF126" s="456">
        <f>Esc!GF$14</f>
        <v>2.4325353157178964</v>
      </c>
      <c r="GG126" s="456">
        <f>Esc!GG$14</f>
        <v>2.4325353157178964</v>
      </c>
      <c r="GH126" s="456">
        <f>Esc!GH$14</f>
        <v>2.4325353157178964</v>
      </c>
      <c r="GI126" s="456">
        <f>Esc!GI$14</f>
        <v>2.4933486986108435</v>
      </c>
      <c r="GJ126" s="456">
        <f>Esc!GJ$14</f>
        <v>2.4933486986108435</v>
      </c>
    </row>
    <row r="127" spans="1:192" outlineLevel="2" x14ac:dyDescent="0.35">
      <c r="A127" s="69"/>
      <c r="B127"/>
      <c r="C127"/>
      <c r="D127"/>
      <c r="E127" t="str">
        <f>$E$41</f>
        <v>Waste throughput</v>
      </c>
      <c r="F127"/>
      <c r="G127" t="str">
        <f>$G$41</f>
        <v>tonnes</v>
      </c>
      <c r="H127">
        <f>$H$41</f>
        <v>6359025.9699999969</v>
      </c>
      <c r="I127"/>
      <c r="J127">
        <f t="shared" ref="J127:AO127" si="210">J$41</f>
        <v>0</v>
      </c>
      <c r="K127">
        <f t="shared" si="210"/>
        <v>0</v>
      </c>
      <c r="L127">
        <f t="shared" si="210"/>
        <v>0</v>
      </c>
      <c r="M127">
        <f t="shared" si="210"/>
        <v>0</v>
      </c>
      <c r="N127">
        <f t="shared" si="210"/>
        <v>0</v>
      </c>
      <c r="O127">
        <f t="shared" si="210"/>
        <v>0</v>
      </c>
      <c r="P127">
        <f t="shared" si="210"/>
        <v>0</v>
      </c>
      <c r="Q127">
        <f t="shared" si="210"/>
        <v>0</v>
      </c>
      <c r="R127">
        <f t="shared" si="210"/>
        <v>0</v>
      </c>
      <c r="S127">
        <f t="shared" si="210"/>
        <v>0</v>
      </c>
      <c r="T127">
        <f t="shared" si="210"/>
        <v>0</v>
      </c>
      <c r="U127">
        <f t="shared" si="210"/>
        <v>0</v>
      </c>
      <c r="V127">
        <f t="shared" si="210"/>
        <v>0</v>
      </c>
      <c r="W127">
        <f t="shared" si="210"/>
        <v>0</v>
      </c>
      <c r="X127">
        <f t="shared" si="210"/>
        <v>0</v>
      </c>
      <c r="Y127">
        <f t="shared" si="210"/>
        <v>0</v>
      </c>
      <c r="Z127">
        <f t="shared" si="210"/>
        <v>0</v>
      </c>
      <c r="AA127">
        <f t="shared" si="210"/>
        <v>0</v>
      </c>
      <c r="AB127">
        <f t="shared" si="210"/>
        <v>0</v>
      </c>
      <c r="AC127">
        <f t="shared" si="210"/>
        <v>0</v>
      </c>
      <c r="AD127">
        <f t="shared" si="210"/>
        <v>0</v>
      </c>
      <c r="AE127">
        <f t="shared" si="210"/>
        <v>855.29</v>
      </c>
      <c r="AF127">
        <f t="shared" si="210"/>
        <v>1655.3999999999999</v>
      </c>
      <c r="AG127">
        <f t="shared" si="210"/>
        <v>2565.87</v>
      </c>
      <c r="AH127">
        <f t="shared" si="210"/>
        <v>3421.16</v>
      </c>
      <c r="AI127">
        <f t="shared" si="210"/>
        <v>4000.55</v>
      </c>
      <c r="AJ127">
        <f t="shared" si="210"/>
        <v>5131.74</v>
      </c>
      <c r="AK127">
        <f t="shared" si="210"/>
        <v>5793.9000000000005</v>
      </c>
      <c r="AL127">
        <f t="shared" si="210"/>
        <v>6842.32</v>
      </c>
      <c r="AM127">
        <f t="shared" si="210"/>
        <v>7449.2999999999993</v>
      </c>
      <c r="AN127">
        <f t="shared" si="210"/>
        <v>8552.9</v>
      </c>
      <c r="AO127">
        <f t="shared" si="210"/>
        <v>9408.1899999999987</v>
      </c>
      <c r="AP127">
        <f t="shared" ref="AP127:BU127" si="211">AP$41</f>
        <v>9932.4</v>
      </c>
      <c r="AQ127">
        <f t="shared" si="211"/>
        <v>11118.769999999999</v>
      </c>
      <c r="AR127">
        <f t="shared" si="211"/>
        <v>11587.800000000001</v>
      </c>
      <c r="AS127">
        <f t="shared" si="211"/>
        <v>12829.349999999999</v>
      </c>
      <c r="AT127">
        <f t="shared" si="211"/>
        <v>13684.64</v>
      </c>
      <c r="AU127">
        <f t="shared" si="211"/>
        <v>13132.84</v>
      </c>
      <c r="AV127">
        <f t="shared" si="211"/>
        <v>15395.22</v>
      </c>
      <c r="AW127">
        <f t="shared" si="211"/>
        <v>15726.3</v>
      </c>
      <c r="AX127">
        <f t="shared" si="211"/>
        <v>17105.8</v>
      </c>
      <c r="AY127">
        <f t="shared" si="211"/>
        <v>17381.7</v>
      </c>
      <c r="AZ127">
        <f t="shared" si="211"/>
        <v>18816.379999999997</v>
      </c>
      <c r="BA127">
        <f t="shared" si="211"/>
        <v>19671.669999999998</v>
      </c>
      <c r="BB127">
        <f t="shared" si="211"/>
        <v>19864.8</v>
      </c>
      <c r="BC127">
        <f t="shared" si="211"/>
        <v>20526.96</v>
      </c>
      <c r="BD127">
        <f t="shared" si="211"/>
        <v>19864.8</v>
      </c>
      <c r="BE127">
        <f t="shared" si="211"/>
        <v>20526.96</v>
      </c>
      <c r="BF127">
        <f t="shared" si="211"/>
        <v>59594.400000000001</v>
      </c>
      <c r="BG127">
        <f t="shared" si="211"/>
        <v>60256.56</v>
      </c>
      <c r="BH127">
        <f t="shared" si="211"/>
        <v>60918.720000000001</v>
      </c>
      <c r="BI127">
        <f t="shared" si="211"/>
        <v>60918.720000000001</v>
      </c>
      <c r="BJ127">
        <f t="shared" si="211"/>
        <v>59594.400000000001</v>
      </c>
      <c r="BK127">
        <f t="shared" si="211"/>
        <v>60256.56</v>
      </c>
      <c r="BL127">
        <f t="shared" si="211"/>
        <v>60918.720000000001</v>
      </c>
      <c r="BM127">
        <f t="shared" si="211"/>
        <v>60918.720000000001</v>
      </c>
      <c r="BN127">
        <f t="shared" si="211"/>
        <v>60256.56</v>
      </c>
      <c r="BO127">
        <f t="shared" si="211"/>
        <v>60256.56</v>
      </c>
      <c r="BP127">
        <f t="shared" si="211"/>
        <v>60918.720000000001</v>
      </c>
      <c r="BQ127">
        <f t="shared" si="211"/>
        <v>60918.720000000001</v>
      </c>
      <c r="BR127">
        <f t="shared" si="211"/>
        <v>59594.400000000001</v>
      </c>
      <c r="BS127">
        <f t="shared" si="211"/>
        <v>60256.56</v>
      </c>
      <c r="BT127">
        <f t="shared" si="211"/>
        <v>60918.720000000001</v>
      </c>
      <c r="BU127">
        <f t="shared" si="211"/>
        <v>60918.720000000001</v>
      </c>
      <c r="BV127">
        <f t="shared" ref="BV127:DA127" si="212">BV$41</f>
        <v>59594.400000000001</v>
      </c>
      <c r="BW127">
        <f t="shared" si="212"/>
        <v>60256.56</v>
      </c>
      <c r="BX127">
        <f t="shared" si="212"/>
        <v>60918.720000000001</v>
      </c>
      <c r="BY127">
        <f t="shared" si="212"/>
        <v>60918.720000000001</v>
      </c>
      <c r="BZ127">
        <f t="shared" si="212"/>
        <v>59594.400000000001</v>
      </c>
      <c r="CA127">
        <f t="shared" si="212"/>
        <v>60256.56</v>
      </c>
      <c r="CB127">
        <f t="shared" si="212"/>
        <v>60918.720000000001</v>
      </c>
      <c r="CC127">
        <f t="shared" si="212"/>
        <v>60918.720000000001</v>
      </c>
      <c r="CD127">
        <f t="shared" si="212"/>
        <v>60256.56</v>
      </c>
      <c r="CE127">
        <f t="shared" si="212"/>
        <v>60256.56</v>
      </c>
      <c r="CF127">
        <f t="shared" si="212"/>
        <v>60918.720000000001</v>
      </c>
      <c r="CG127">
        <f t="shared" si="212"/>
        <v>60918.720000000001</v>
      </c>
      <c r="CH127">
        <f t="shared" si="212"/>
        <v>59594.400000000001</v>
      </c>
      <c r="CI127">
        <f t="shared" si="212"/>
        <v>60256.56</v>
      </c>
      <c r="CJ127">
        <f t="shared" si="212"/>
        <v>60918.720000000001</v>
      </c>
      <c r="CK127">
        <f t="shared" si="212"/>
        <v>60918.720000000001</v>
      </c>
      <c r="CL127">
        <f t="shared" si="212"/>
        <v>59594.400000000001</v>
      </c>
      <c r="CM127">
        <f t="shared" si="212"/>
        <v>60256.56</v>
      </c>
      <c r="CN127">
        <f t="shared" si="212"/>
        <v>60918.720000000001</v>
      </c>
      <c r="CO127">
        <f t="shared" si="212"/>
        <v>60918.720000000001</v>
      </c>
      <c r="CP127">
        <f t="shared" si="212"/>
        <v>59594.400000000001</v>
      </c>
      <c r="CQ127">
        <f t="shared" si="212"/>
        <v>60256.56</v>
      </c>
      <c r="CR127">
        <f t="shared" si="212"/>
        <v>60918.720000000001</v>
      </c>
      <c r="CS127">
        <f t="shared" si="212"/>
        <v>60918.720000000001</v>
      </c>
      <c r="CT127">
        <f t="shared" si="212"/>
        <v>60256.56</v>
      </c>
      <c r="CU127">
        <f t="shared" si="212"/>
        <v>60256.56</v>
      </c>
      <c r="CV127">
        <f t="shared" si="212"/>
        <v>60918.720000000001</v>
      </c>
      <c r="CW127">
        <f t="shared" si="212"/>
        <v>60918.720000000001</v>
      </c>
      <c r="CX127">
        <f t="shared" si="212"/>
        <v>59594.400000000001</v>
      </c>
      <c r="CY127">
        <f t="shared" si="212"/>
        <v>60256.56</v>
      </c>
      <c r="CZ127">
        <f t="shared" si="212"/>
        <v>60918.720000000001</v>
      </c>
      <c r="DA127">
        <f t="shared" si="212"/>
        <v>60918.720000000001</v>
      </c>
      <c r="DB127">
        <f t="shared" ref="DB127:EG127" si="213">DB$41</f>
        <v>59594.400000000001</v>
      </c>
      <c r="DC127">
        <f t="shared" si="213"/>
        <v>60256.56</v>
      </c>
      <c r="DD127">
        <f t="shared" si="213"/>
        <v>60918.720000000001</v>
      </c>
      <c r="DE127">
        <f t="shared" si="213"/>
        <v>60918.720000000001</v>
      </c>
      <c r="DF127">
        <f t="shared" si="213"/>
        <v>59594.400000000001</v>
      </c>
      <c r="DG127">
        <f t="shared" si="213"/>
        <v>60256.56</v>
      </c>
      <c r="DH127">
        <f t="shared" si="213"/>
        <v>60918.720000000001</v>
      </c>
      <c r="DI127">
        <f t="shared" si="213"/>
        <v>60918.720000000001</v>
      </c>
      <c r="DJ127">
        <f t="shared" si="213"/>
        <v>60256.56</v>
      </c>
      <c r="DK127">
        <f t="shared" si="213"/>
        <v>60256.56</v>
      </c>
      <c r="DL127">
        <f t="shared" si="213"/>
        <v>60918.720000000001</v>
      </c>
      <c r="DM127">
        <f t="shared" si="213"/>
        <v>60918.720000000001</v>
      </c>
      <c r="DN127">
        <f t="shared" si="213"/>
        <v>59594.400000000001</v>
      </c>
      <c r="DO127">
        <f t="shared" si="213"/>
        <v>60256.56</v>
      </c>
      <c r="DP127">
        <f t="shared" si="213"/>
        <v>60918.720000000001</v>
      </c>
      <c r="DQ127">
        <f t="shared" si="213"/>
        <v>60918.720000000001</v>
      </c>
      <c r="DR127">
        <f t="shared" si="213"/>
        <v>59594.400000000001</v>
      </c>
      <c r="DS127">
        <f t="shared" si="213"/>
        <v>60256.56</v>
      </c>
      <c r="DT127">
        <f t="shared" si="213"/>
        <v>60918.720000000001</v>
      </c>
      <c r="DU127">
        <f t="shared" si="213"/>
        <v>60918.720000000001</v>
      </c>
      <c r="DV127">
        <f t="shared" si="213"/>
        <v>59594.400000000001</v>
      </c>
      <c r="DW127">
        <f t="shared" si="213"/>
        <v>60256.56</v>
      </c>
      <c r="DX127">
        <f t="shared" si="213"/>
        <v>60918.720000000001</v>
      </c>
      <c r="DY127">
        <f t="shared" si="213"/>
        <v>60918.720000000001</v>
      </c>
      <c r="DZ127">
        <f t="shared" si="213"/>
        <v>60256.56</v>
      </c>
      <c r="EA127">
        <f t="shared" si="213"/>
        <v>60256.56</v>
      </c>
      <c r="EB127">
        <f t="shared" si="213"/>
        <v>60918.720000000001</v>
      </c>
      <c r="EC127">
        <f t="shared" si="213"/>
        <v>60918.720000000001</v>
      </c>
      <c r="ED127">
        <f t="shared" si="213"/>
        <v>59594.400000000001</v>
      </c>
      <c r="EE127">
        <f t="shared" si="213"/>
        <v>60256.56</v>
      </c>
      <c r="EF127">
        <f t="shared" si="213"/>
        <v>60918.720000000001</v>
      </c>
      <c r="EG127">
        <f t="shared" si="213"/>
        <v>60918.720000000001</v>
      </c>
      <c r="EH127">
        <f t="shared" ref="EH127:FM127" si="214">EH$41</f>
        <v>59594.400000000001</v>
      </c>
      <c r="EI127">
        <f t="shared" si="214"/>
        <v>60256.56</v>
      </c>
      <c r="EJ127">
        <f t="shared" si="214"/>
        <v>60918.720000000001</v>
      </c>
      <c r="EK127">
        <f t="shared" si="214"/>
        <v>60918.720000000001</v>
      </c>
      <c r="EL127">
        <f t="shared" si="214"/>
        <v>59594.400000000001</v>
      </c>
      <c r="EM127">
        <f t="shared" si="214"/>
        <v>60256.56</v>
      </c>
      <c r="EN127">
        <f t="shared" si="214"/>
        <v>60918.720000000001</v>
      </c>
      <c r="EO127">
        <f t="shared" si="214"/>
        <v>60918.720000000001</v>
      </c>
      <c r="EP127">
        <f t="shared" si="214"/>
        <v>60256.56</v>
      </c>
      <c r="EQ127">
        <f t="shared" si="214"/>
        <v>60256.56</v>
      </c>
      <c r="ER127">
        <f t="shared" si="214"/>
        <v>60918.720000000001</v>
      </c>
      <c r="ES127">
        <f t="shared" si="214"/>
        <v>60918.720000000001</v>
      </c>
      <c r="ET127">
        <f t="shared" si="214"/>
        <v>59594.400000000001</v>
      </c>
      <c r="EU127">
        <f t="shared" si="214"/>
        <v>60256.56</v>
      </c>
      <c r="EV127">
        <f t="shared" si="214"/>
        <v>60918.720000000001</v>
      </c>
      <c r="EW127">
        <f t="shared" si="214"/>
        <v>60918.720000000001</v>
      </c>
      <c r="EX127">
        <f t="shared" si="214"/>
        <v>59594.400000000001</v>
      </c>
      <c r="EY127">
        <f t="shared" si="214"/>
        <v>60256.56</v>
      </c>
      <c r="EZ127">
        <f t="shared" si="214"/>
        <v>60918.720000000001</v>
      </c>
      <c r="FA127">
        <f t="shared" si="214"/>
        <v>60918.720000000001</v>
      </c>
      <c r="FB127">
        <f t="shared" si="214"/>
        <v>0</v>
      </c>
      <c r="FC127">
        <f t="shared" si="214"/>
        <v>0</v>
      </c>
      <c r="FD127">
        <f t="shared" si="214"/>
        <v>0</v>
      </c>
      <c r="FE127">
        <f t="shared" si="214"/>
        <v>0</v>
      </c>
      <c r="FF127">
        <f t="shared" si="214"/>
        <v>0</v>
      </c>
      <c r="FG127">
        <f t="shared" si="214"/>
        <v>0</v>
      </c>
      <c r="FH127">
        <f t="shared" si="214"/>
        <v>0</v>
      </c>
      <c r="FI127">
        <f t="shared" si="214"/>
        <v>0</v>
      </c>
      <c r="FJ127">
        <f t="shared" si="214"/>
        <v>0</v>
      </c>
      <c r="FK127">
        <f t="shared" si="214"/>
        <v>0</v>
      </c>
      <c r="FL127">
        <f t="shared" si="214"/>
        <v>0</v>
      </c>
      <c r="FM127">
        <f t="shared" si="214"/>
        <v>0</v>
      </c>
      <c r="FN127">
        <f t="shared" ref="FN127:GJ127" si="215">FN$41</f>
        <v>0</v>
      </c>
      <c r="FO127">
        <f t="shared" si="215"/>
        <v>0</v>
      </c>
      <c r="FP127">
        <f t="shared" si="215"/>
        <v>0</v>
      </c>
      <c r="FQ127">
        <f t="shared" si="215"/>
        <v>0</v>
      </c>
      <c r="FR127">
        <f t="shared" si="215"/>
        <v>0</v>
      </c>
      <c r="FS127">
        <f t="shared" si="215"/>
        <v>0</v>
      </c>
      <c r="FT127">
        <f t="shared" si="215"/>
        <v>0</v>
      </c>
      <c r="FU127">
        <f t="shared" si="215"/>
        <v>0</v>
      </c>
      <c r="FV127">
        <f t="shared" si="215"/>
        <v>0</v>
      </c>
      <c r="FW127">
        <f t="shared" si="215"/>
        <v>0</v>
      </c>
      <c r="FX127">
        <f t="shared" si="215"/>
        <v>0</v>
      </c>
      <c r="FY127">
        <f t="shared" si="215"/>
        <v>0</v>
      </c>
      <c r="FZ127">
        <f t="shared" si="215"/>
        <v>0</v>
      </c>
      <c r="GA127">
        <f t="shared" si="215"/>
        <v>0</v>
      </c>
      <c r="GB127">
        <f t="shared" si="215"/>
        <v>0</v>
      </c>
      <c r="GC127">
        <f t="shared" si="215"/>
        <v>0</v>
      </c>
      <c r="GD127">
        <f t="shared" si="215"/>
        <v>0</v>
      </c>
      <c r="GE127">
        <f t="shared" si="215"/>
        <v>0</v>
      </c>
      <c r="GF127">
        <f t="shared" si="215"/>
        <v>0</v>
      </c>
      <c r="GG127">
        <f t="shared" si="215"/>
        <v>0</v>
      </c>
      <c r="GH127">
        <f t="shared" si="215"/>
        <v>0</v>
      </c>
      <c r="GI127">
        <f t="shared" si="215"/>
        <v>0</v>
      </c>
      <c r="GJ127">
        <f t="shared" si="215"/>
        <v>0</v>
      </c>
    </row>
    <row r="128" spans="1:192" outlineLevel="2" x14ac:dyDescent="0.35">
      <c r="A128" s="69"/>
      <c r="B128"/>
      <c r="C128"/>
      <c r="D128"/>
      <c r="E128" t="s">
        <v>729</v>
      </c>
      <c r="F128"/>
      <c r="G128" t="s">
        <v>101</v>
      </c>
      <c r="H128">
        <f>SUM(J128:GJ128)</f>
        <v>31943.318420865224</v>
      </c>
      <c r="I128"/>
      <c r="J128">
        <f t="shared" ref="J128:AO128" si="216">J127*$F123*$F124*J126/$F125</f>
        <v>0</v>
      </c>
      <c r="K128">
        <f t="shared" si="216"/>
        <v>0</v>
      </c>
      <c r="L128">
        <f t="shared" si="216"/>
        <v>0</v>
      </c>
      <c r="M128">
        <f t="shared" si="216"/>
        <v>0</v>
      </c>
      <c r="N128">
        <f t="shared" si="216"/>
        <v>0</v>
      </c>
      <c r="O128">
        <f t="shared" si="216"/>
        <v>0</v>
      </c>
      <c r="P128">
        <f t="shared" si="216"/>
        <v>0</v>
      </c>
      <c r="Q128">
        <f t="shared" si="216"/>
        <v>0</v>
      </c>
      <c r="R128">
        <f t="shared" si="216"/>
        <v>0</v>
      </c>
      <c r="S128">
        <f t="shared" si="216"/>
        <v>0</v>
      </c>
      <c r="T128">
        <f t="shared" si="216"/>
        <v>0</v>
      </c>
      <c r="U128">
        <f t="shared" si="216"/>
        <v>0</v>
      </c>
      <c r="V128">
        <f t="shared" si="216"/>
        <v>0</v>
      </c>
      <c r="W128">
        <f t="shared" si="216"/>
        <v>0</v>
      </c>
      <c r="X128">
        <f t="shared" si="216"/>
        <v>0</v>
      </c>
      <c r="Y128">
        <f t="shared" si="216"/>
        <v>0</v>
      </c>
      <c r="Z128">
        <f t="shared" si="216"/>
        <v>0</v>
      </c>
      <c r="AA128">
        <f t="shared" si="216"/>
        <v>0</v>
      </c>
      <c r="AB128">
        <f t="shared" si="216"/>
        <v>0</v>
      </c>
      <c r="AC128">
        <f t="shared" si="216"/>
        <v>0</v>
      </c>
      <c r="AD128">
        <f t="shared" si="216"/>
        <v>0</v>
      </c>
      <c r="AE128">
        <f t="shared" si="216"/>
        <v>2.9806856499999994</v>
      </c>
      <c r="AF128">
        <f t="shared" si="216"/>
        <v>5.7690689999999991</v>
      </c>
      <c r="AG128">
        <f t="shared" si="216"/>
        <v>8.9420569499999978</v>
      </c>
      <c r="AH128">
        <f t="shared" si="216"/>
        <v>11.922742599999998</v>
      </c>
      <c r="AI128">
        <f t="shared" si="216"/>
        <v>13.941916750000003</v>
      </c>
      <c r="AJ128">
        <f t="shared" si="216"/>
        <v>17.884113899999996</v>
      </c>
      <c r="AK128">
        <f t="shared" si="216"/>
        <v>20.191741499999999</v>
      </c>
      <c r="AL128">
        <f t="shared" si="216"/>
        <v>23.845485199999995</v>
      </c>
      <c r="AM128">
        <f t="shared" si="216"/>
        <v>26.6098307625</v>
      </c>
      <c r="AN128">
        <f t="shared" si="216"/>
        <v>30.552027912499998</v>
      </c>
      <c r="AO128">
        <f t="shared" si="216"/>
        <v>33.607230703749991</v>
      </c>
      <c r="AP128">
        <f t="shared" ref="AP128:BU128" si="217">AP127*$F123*$F124*AP126/$F125</f>
        <v>35.47977435</v>
      </c>
      <c r="AQ128">
        <f t="shared" si="217"/>
        <v>39.717636286249999</v>
      </c>
      <c r="AR128">
        <f t="shared" si="217"/>
        <v>41.393070075000004</v>
      </c>
      <c r="AS128">
        <f t="shared" si="217"/>
        <v>45.828041868749999</v>
      </c>
      <c r="AT128">
        <f t="shared" si="217"/>
        <v>48.883244659999995</v>
      </c>
      <c r="AU128">
        <f t="shared" si="217"/>
        <v>46.912146085000003</v>
      </c>
      <c r="AV128">
        <f t="shared" si="217"/>
        <v>54.993650242499996</v>
      </c>
      <c r="AW128">
        <f t="shared" si="217"/>
        <v>56.176309387500005</v>
      </c>
      <c r="AX128">
        <f t="shared" si="217"/>
        <v>61.104055824999996</v>
      </c>
      <c r="AY128">
        <f t="shared" si="217"/>
        <v>63.641845240312492</v>
      </c>
      <c r="AZ128">
        <f t="shared" si="217"/>
        <v>68.894822942687483</v>
      </c>
      <c r="BA128">
        <f t="shared" si="217"/>
        <v>72.026405803718731</v>
      </c>
      <c r="BB128">
        <f t="shared" si="217"/>
        <v>72.733537417500003</v>
      </c>
      <c r="BC128">
        <f t="shared" si="217"/>
        <v>75.157988664749979</v>
      </c>
      <c r="BD128">
        <f t="shared" si="217"/>
        <v>72.733537417500003</v>
      </c>
      <c r="BE128">
        <f t="shared" si="217"/>
        <v>75.157988664749979</v>
      </c>
      <c r="BF128">
        <f t="shared" si="217"/>
        <v>218.20061225250001</v>
      </c>
      <c r="BG128">
        <f t="shared" si="217"/>
        <v>226.14069008724371</v>
      </c>
      <c r="BH128">
        <f t="shared" si="217"/>
        <v>228.62575261567497</v>
      </c>
      <c r="BI128">
        <f t="shared" si="217"/>
        <v>228.62575261567497</v>
      </c>
      <c r="BJ128">
        <f t="shared" si="217"/>
        <v>223.65562755881248</v>
      </c>
      <c r="BK128">
        <f t="shared" si="217"/>
        <v>231.79420733942479</v>
      </c>
      <c r="BL128">
        <f t="shared" si="217"/>
        <v>234.34139643106681</v>
      </c>
      <c r="BM128">
        <f t="shared" si="217"/>
        <v>234.34139643106681</v>
      </c>
      <c r="BN128">
        <f t="shared" si="217"/>
        <v>231.79420733942479</v>
      </c>
      <c r="BO128">
        <f t="shared" si="217"/>
        <v>237.58906252291038</v>
      </c>
      <c r="BP128">
        <f t="shared" si="217"/>
        <v>240.19993134184347</v>
      </c>
      <c r="BQ128">
        <f t="shared" si="217"/>
        <v>240.19993134184347</v>
      </c>
      <c r="BR128">
        <f t="shared" si="217"/>
        <v>234.9781937039773</v>
      </c>
      <c r="BS128">
        <f t="shared" si="217"/>
        <v>243.52878908598316</v>
      </c>
      <c r="BT128">
        <f t="shared" si="217"/>
        <v>246.20492962538958</v>
      </c>
      <c r="BU128">
        <f t="shared" si="217"/>
        <v>246.20492962538958</v>
      </c>
      <c r="BV128">
        <f t="shared" ref="BV128:DA128" si="218">BV127*$F123*$F124*BV126/$F125</f>
        <v>240.85264854657677</v>
      </c>
      <c r="BW128">
        <f t="shared" si="218"/>
        <v>249.61700881313271</v>
      </c>
      <c r="BX128">
        <f t="shared" si="218"/>
        <v>252.36005286602429</v>
      </c>
      <c r="BY128">
        <f t="shared" si="218"/>
        <v>252.36005286602429</v>
      </c>
      <c r="BZ128">
        <f t="shared" si="218"/>
        <v>246.87396476024117</v>
      </c>
      <c r="CA128">
        <f t="shared" si="218"/>
        <v>255.85743403346098</v>
      </c>
      <c r="CB128">
        <f t="shared" si="218"/>
        <v>258.66905418767487</v>
      </c>
      <c r="CC128">
        <f t="shared" si="218"/>
        <v>258.66905418767487</v>
      </c>
      <c r="CD128">
        <f t="shared" si="218"/>
        <v>255.85743403346098</v>
      </c>
      <c r="CE128">
        <f t="shared" si="218"/>
        <v>262.2538698842975</v>
      </c>
      <c r="CF128">
        <f t="shared" si="218"/>
        <v>265.13578054236672</v>
      </c>
      <c r="CG128">
        <f t="shared" si="218"/>
        <v>265.13578054236672</v>
      </c>
      <c r="CH128">
        <f t="shared" si="218"/>
        <v>259.37195922622834</v>
      </c>
      <c r="CI128">
        <f t="shared" si="218"/>
        <v>268.81021663140496</v>
      </c>
      <c r="CJ128">
        <f t="shared" si="218"/>
        <v>271.76417505592593</v>
      </c>
      <c r="CK128">
        <f t="shared" si="218"/>
        <v>271.76417505592593</v>
      </c>
      <c r="CL128">
        <f t="shared" si="218"/>
        <v>265.85625820688404</v>
      </c>
      <c r="CM128">
        <f t="shared" si="218"/>
        <v>275.53047204719007</v>
      </c>
      <c r="CN128">
        <f t="shared" si="218"/>
        <v>278.55827943232401</v>
      </c>
      <c r="CO128">
        <f t="shared" si="218"/>
        <v>278.55827943232401</v>
      </c>
      <c r="CP128">
        <f t="shared" si="218"/>
        <v>272.50266466205613</v>
      </c>
      <c r="CQ128">
        <f t="shared" si="218"/>
        <v>282.41873384836981</v>
      </c>
      <c r="CR128">
        <f t="shared" si="218"/>
        <v>285.52223641813208</v>
      </c>
      <c r="CS128">
        <f t="shared" si="218"/>
        <v>285.52223641813208</v>
      </c>
      <c r="CT128">
        <f t="shared" si="218"/>
        <v>282.41873384836981</v>
      </c>
      <c r="CU128">
        <f t="shared" si="218"/>
        <v>289.47920219457899</v>
      </c>
      <c r="CV128">
        <f t="shared" si="218"/>
        <v>292.66029232858534</v>
      </c>
      <c r="CW128">
        <f t="shared" si="218"/>
        <v>292.66029232858534</v>
      </c>
      <c r="CX128">
        <f t="shared" si="218"/>
        <v>286.29811206057263</v>
      </c>
      <c r="CY128">
        <f t="shared" si="218"/>
        <v>296.71618224944348</v>
      </c>
      <c r="CZ128">
        <f t="shared" si="218"/>
        <v>299.97679963680008</v>
      </c>
      <c r="DA128">
        <f t="shared" si="218"/>
        <v>299.97679963680008</v>
      </c>
      <c r="DB128">
        <f t="shared" ref="DB128:EG128" si="219">DB127*$F123*$F124*DB126/$F125</f>
        <v>293.45556486208704</v>
      </c>
      <c r="DC128">
        <f t="shared" si="219"/>
        <v>304.1340868056796</v>
      </c>
      <c r="DD128">
        <f t="shared" si="219"/>
        <v>307.47621962772001</v>
      </c>
      <c r="DE128">
        <f t="shared" si="219"/>
        <v>307.47621962772001</v>
      </c>
      <c r="DF128">
        <f t="shared" si="219"/>
        <v>300.79195398363919</v>
      </c>
      <c r="DG128">
        <f t="shared" si="219"/>
        <v>311.73743897582153</v>
      </c>
      <c r="DH128">
        <f t="shared" si="219"/>
        <v>315.16312511841301</v>
      </c>
      <c r="DI128">
        <f t="shared" si="219"/>
        <v>315.16312511841301</v>
      </c>
      <c r="DJ128">
        <f t="shared" si="219"/>
        <v>311.73743897582153</v>
      </c>
      <c r="DK128">
        <f t="shared" si="219"/>
        <v>319.53087495021708</v>
      </c>
      <c r="DL128">
        <f t="shared" si="219"/>
        <v>323.04220324637333</v>
      </c>
      <c r="DM128">
        <f t="shared" si="219"/>
        <v>323.04220324637333</v>
      </c>
      <c r="DN128">
        <f t="shared" si="219"/>
        <v>316.01954665406089</v>
      </c>
      <c r="DO128">
        <f t="shared" si="219"/>
        <v>327.51914682397251</v>
      </c>
      <c r="DP128">
        <f t="shared" si="219"/>
        <v>331.11825832753266</v>
      </c>
      <c r="DQ128">
        <f t="shared" si="219"/>
        <v>331.11825832753266</v>
      </c>
      <c r="DR128">
        <f t="shared" si="219"/>
        <v>323.92003532041235</v>
      </c>
      <c r="DS128">
        <f t="shared" si="219"/>
        <v>335.70712549457176</v>
      </c>
      <c r="DT128">
        <f t="shared" si="219"/>
        <v>339.39621478572093</v>
      </c>
      <c r="DU128">
        <f t="shared" si="219"/>
        <v>339.39621478572093</v>
      </c>
      <c r="DV128">
        <f t="shared" si="219"/>
        <v>332.01803620342264</v>
      </c>
      <c r="DW128">
        <f t="shared" si="219"/>
        <v>344.09980363193603</v>
      </c>
      <c r="DX128">
        <f t="shared" si="219"/>
        <v>347.88112015536393</v>
      </c>
      <c r="DY128">
        <f t="shared" si="219"/>
        <v>347.88112015536393</v>
      </c>
      <c r="DZ128">
        <f t="shared" si="219"/>
        <v>344.09980363193603</v>
      </c>
      <c r="EA128">
        <f t="shared" si="219"/>
        <v>352.70229872273444</v>
      </c>
      <c r="EB128">
        <f t="shared" si="219"/>
        <v>356.57814815924797</v>
      </c>
      <c r="EC128">
        <f t="shared" si="219"/>
        <v>356.57814815924797</v>
      </c>
      <c r="ED128">
        <f t="shared" si="219"/>
        <v>348.82644928622091</v>
      </c>
      <c r="EE128">
        <f t="shared" si="219"/>
        <v>361.51985619080284</v>
      </c>
      <c r="EF128">
        <f t="shared" si="219"/>
        <v>365.49260186322925</v>
      </c>
      <c r="EG128">
        <f t="shared" si="219"/>
        <v>365.49260186322925</v>
      </c>
      <c r="EH128">
        <f t="shared" ref="EH128:FM128" si="220">EH127*$F123*$F124*EH126/$F125</f>
        <v>357.54711051837643</v>
      </c>
      <c r="EI128">
        <f t="shared" si="220"/>
        <v>370.55785259557285</v>
      </c>
      <c r="EJ128">
        <f t="shared" si="220"/>
        <v>374.62991690980994</v>
      </c>
      <c r="EK128">
        <f t="shared" si="220"/>
        <v>374.62991690980994</v>
      </c>
      <c r="EL128">
        <f t="shared" si="220"/>
        <v>366.48578828133577</v>
      </c>
      <c r="EM128">
        <f t="shared" si="220"/>
        <v>379.82179891046212</v>
      </c>
      <c r="EN128">
        <f t="shared" si="220"/>
        <v>383.99566483255512</v>
      </c>
      <c r="EO128">
        <f t="shared" si="220"/>
        <v>383.99566483255512</v>
      </c>
      <c r="EP128">
        <f t="shared" si="220"/>
        <v>379.82179891046212</v>
      </c>
      <c r="EQ128">
        <f t="shared" si="220"/>
        <v>389.3173438832236</v>
      </c>
      <c r="ER128">
        <f t="shared" si="220"/>
        <v>393.595556453369</v>
      </c>
      <c r="ES128">
        <f t="shared" si="220"/>
        <v>393.595556453369</v>
      </c>
      <c r="ET128">
        <f t="shared" si="220"/>
        <v>385.03913131307831</v>
      </c>
      <c r="EU128">
        <f t="shared" si="220"/>
        <v>399.0502774803042</v>
      </c>
      <c r="EV128">
        <f t="shared" si="220"/>
        <v>403.43544536470318</v>
      </c>
      <c r="EW128">
        <f t="shared" si="220"/>
        <v>403.43544536470318</v>
      </c>
      <c r="EX128">
        <f t="shared" si="220"/>
        <v>394.66510959590528</v>
      </c>
      <c r="EY128">
        <f t="shared" si="220"/>
        <v>409.02653441731178</v>
      </c>
      <c r="EZ128">
        <f t="shared" si="220"/>
        <v>413.52133149882076</v>
      </c>
      <c r="FA128">
        <f t="shared" si="220"/>
        <v>413.52133149882076</v>
      </c>
      <c r="FB128">
        <f t="shared" si="220"/>
        <v>0</v>
      </c>
      <c r="FC128">
        <f t="shared" si="220"/>
        <v>0</v>
      </c>
      <c r="FD128">
        <f t="shared" si="220"/>
        <v>0</v>
      </c>
      <c r="FE128">
        <f t="shared" si="220"/>
        <v>0</v>
      </c>
      <c r="FF128">
        <f t="shared" si="220"/>
        <v>0</v>
      </c>
      <c r="FG128">
        <f t="shared" si="220"/>
        <v>0</v>
      </c>
      <c r="FH128">
        <f t="shared" si="220"/>
        <v>0</v>
      </c>
      <c r="FI128">
        <f t="shared" si="220"/>
        <v>0</v>
      </c>
      <c r="FJ128">
        <f t="shared" si="220"/>
        <v>0</v>
      </c>
      <c r="FK128">
        <f t="shared" si="220"/>
        <v>0</v>
      </c>
      <c r="FL128">
        <f t="shared" si="220"/>
        <v>0</v>
      </c>
      <c r="FM128">
        <f t="shared" si="220"/>
        <v>0</v>
      </c>
      <c r="FN128">
        <f t="shared" ref="FN128:GJ128" si="221">FN127*$F123*$F124*FN126/$F125</f>
        <v>0</v>
      </c>
      <c r="FO128">
        <f t="shared" si="221"/>
        <v>0</v>
      </c>
      <c r="FP128">
        <f t="shared" si="221"/>
        <v>0</v>
      </c>
      <c r="FQ128">
        <f t="shared" si="221"/>
        <v>0</v>
      </c>
      <c r="FR128">
        <f t="shared" si="221"/>
        <v>0</v>
      </c>
      <c r="FS128">
        <f t="shared" si="221"/>
        <v>0</v>
      </c>
      <c r="FT128">
        <f t="shared" si="221"/>
        <v>0</v>
      </c>
      <c r="FU128">
        <f t="shared" si="221"/>
        <v>0</v>
      </c>
      <c r="FV128">
        <f t="shared" si="221"/>
        <v>0</v>
      </c>
      <c r="FW128">
        <f t="shared" si="221"/>
        <v>0</v>
      </c>
      <c r="FX128">
        <f t="shared" si="221"/>
        <v>0</v>
      </c>
      <c r="FY128">
        <f t="shared" si="221"/>
        <v>0</v>
      </c>
      <c r="FZ128">
        <f t="shared" si="221"/>
        <v>0</v>
      </c>
      <c r="GA128">
        <f t="shared" si="221"/>
        <v>0</v>
      </c>
      <c r="GB128">
        <f t="shared" si="221"/>
        <v>0</v>
      </c>
      <c r="GC128">
        <f t="shared" si="221"/>
        <v>0</v>
      </c>
      <c r="GD128">
        <f t="shared" si="221"/>
        <v>0</v>
      </c>
      <c r="GE128">
        <f t="shared" si="221"/>
        <v>0</v>
      </c>
      <c r="GF128">
        <f t="shared" si="221"/>
        <v>0</v>
      </c>
      <c r="GG128">
        <f t="shared" si="221"/>
        <v>0</v>
      </c>
      <c r="GH128">
        <f t="shared" si="221"/>
        <v>0</v>
      </c>
      <c r="GI128">
        <f t="shared" si="221"/>
        <v>0</v>
      </c>
      <c r="GJ128">
        <f t="shared" si="221"/>
        <v>0</v>
      </c>
    </row>
    <row r="129" spans="1:192" outlineLevel="1" x14ac:dyDescent="0.35">
      <c r="A129" s="6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</row>
    <row r="130" spans="1:192" outlineLevel="1" x14ac:dyDescent="0.35">
      <c r="A130" s="69"/>
      <c r="B130" s="437" t="s">
        <v>730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</row>
    <row r="131" spans="1:192" s="556" customFormat="1" outlineLevel="2" x14ac:dyDescent="0.35">
      <c r="A131" s="555"/>
      <c r="E131" s="556" t="str">
        <f>InpC!$E$16</f>
        <v>Length of operating period</v>
      </c>
      <c r="F131" s="556">
        <f>InpC!$F$16</f>
        <v>3</v>
      </c>
      <c r="G131" s="556" t="str">
        <f>InpC!$G$16</f>
        <v>months</v>
      </c>
    </row>
    <row r="132" spans="1:192" s="556" customFormat="1" outlineLevel="2" x14ac:dyDescent="0.35">
      <c r="A132" s="555"/>
      <c r="E132" s="556" t="str">
        <f>InpC!$E$77</f>
        <v>O&amp;M fee per quarter</v>
      </c>
      <c r="F132" s="556">
        <f>InpC!$F$77</f>
        <v>1280</v>
      </c>
      <c r="G132" s="556" t="str">
        <f>InpC!$G$77</f>
        <v>$ 000s</v>
      </c>
    </row>
    <row r="133" spans="1:192" s="455" customFormat="1" outlineLevel="2" x14ac:dyDescent="0.35">
      <c r="A133" s="462"/>
      <c r="E133" s="455" t="str">
        <f>Time!$E$34</f>
        <v>Months per model period</v>
      </c>
      <c r="G133" s="455" t="str">
        <f>Time!$G$34</f>
        <v>months</v>
      </c>
      <c r="H133" s="455">
        <f>Time!$H$34</f>
        <v>0</v>
      </c>
      <c r="J133" s="455">
        <f>Time!J$34</f>
        <v>1</v>
      </c>
      <c r="K133" s="455">
        <f>Time!K$34</f>
        <v>1</v>
      </c>
      <c r="L133" s="455">
        <f>Time!L$34</f>
        <v>1</v>
      </c>
      <c r="M133" s="455">
        <f>Time!M$34</f>
        <v>1</v>
      </c>
      <c r="N133" s="455">
        <f>Time!N$34</f>
        <v>1</v>
      </c>
      <c r="O133" s="455">
        <f>Time!O$34</f>
        <v>1</v>
      </c>
      <c r="P133" s="455">
        <f>Time!P$34</f>
        <v>1</v>
      </c>
      <c r="Q133" s="455">
        <f>Time!Q$34</f>
        <v>1</v>
      </c>
      <c r="R133" s="455">
        <f>Time!R$34</f>
        <v>1</v>
      </c>
      <c r="S133" s="455">
        <f>Time!S$34</f>
        <v>1</v>
      </c>
      <c r="T133" s="455">
        <f>Time!T$34</f>
        <v>1</v>
      </c>
      <c r="U133" s="455">
        <f>Time!U$34</f>
        <v>1</v>
      </c>
      <c r="V133" s="455">
        <f>Time!V$34</f>
        <v>1</v>
      </c>
      <c r="W133" s="455">
        <f>Time!W$34</f>
        <v>1</v>
      </c>
      <c r="X133" s="455">
        <f>Time!X$34</f>
        <v>1</v>
      </c>
      <c r="Y133" s="455">
        <f>Time!Y$34</f>
        <v>1</v>
      </c>
      <c r="Z133" s="455">
        <f>Time!Z$34</f>
        <v>1</v>
      </c>
      <c r="AA133" s="455">
        <f>Time!AA$34</f>
        <v>1</v>
      </c>
      <c r="AB133" s="455">
        <f>Time!AB$34</f>
        <v>1</v>
      </c>
      <c r="AC133" s="455">
        <f>Time!AC$34</f>
        <v>1</v>
      </c>
      <c r="AD133" s="455">
        <f>Time!AD$34</f>
        <v>1</v>
      </c>
      <c r="AE133" s="455">
        <f>Time!AE$34</f>
        <v>1</v>
      </c>
      <c r="AF133" s="455">
        <f>Time!AF$34</f>
        <v>1</v>
      </c>
      <c r="AG133" s="455">
        <f>Time!AG$34</f>
        <v>1</v>
      </c>
      <c r="AH133" s="455">
        <f>Time!AH$34</f>
        <v>1</v>
      </c>
      <c r="AI133" s="455">
        <f>Time!AI$34</f>
        <v>1</v>
      </c>
      <c r="AJ133" s="455">
        <f>Time!AJ$34</f>
        <v>1</v>
      </c>
      <c r="AK133" s="455">
        <f>Time!AK$34</f>
        <v>1</v>
      </c>
      <c r="AL133" s="455">
        <f>Time!AL$34</f>
        <v>1</v>
      </c>
      <c r="AM133" s="455">
        <f>Time!AM$34</f>
        <v>1</v>
      </c>
      <c r="AN133" s="455">
        <f>Time!AN$34</f>
        <v>1</v>
      </c>
      <c r="AO133" s="455">
        <f>Time!AO$34</f>
        <v>1</v>
      </c>
      <c r="AP133" s="455">
        <f>Time!AP$34</f>
        <v>1</v>
      </c>
      <c r="AQ133" s="455">
        <f>Time!AQ$34</f>
        <v>1</v>
      </c>
      <c r="AR133" s="455">
        <f>Time!AR$34</f>
        <v>1</v>
      </c>
      <c r="AS133" s="455">
        <f>Time!AS$34</f>
        <v>1</v>
      </c>
      <c r="AT133" s="455">
        <f>Time!AT$34</f>
        <v>1</v>
      </c>
      <c r="AU133" s="455">
        <f>Time!AU$34</f>
        <v>1</v>
      </c>
      <c r="AV133" s="455">
        <f>Time!AV$34</f>
        <v>1</v>
      </c>
      <c r="AW133" s="455">
        <f>Time!AW$34</f>
        <v>1</v>
      </c>
      <c r="AX133" s="455">
        <f>Time!AX$34</f>
        <v>1</v>
      </c>
      <c r="AY133" s="455">
        <f>Time!AY$34</f>
        <v>1</v>
      </c>
      <c r="AZ133" s="455">
        <f>Time!AZ$34</f>
        <v>1</v>
      </c>
      <c r="BA133" s="455">
        <f>Time!BA$34</f>
        <v>1</v>
      </c>
      <c r="BB133" s="455">
        <f>Time!BB$34</f>
        <v>1</v>
      </c>
      <c r="BC133" s="455">
        <f>Time!BC$34</f>
        <v>1</v>
      </c>
      <c r="BD133" s="455">
        <f>Time!BD$34</f>
        <v>1</v>
      </c>
      <c r="BE133" s="455">
        <f>Time!BE$34</f>
        <v>1</v>
      </c>
      <c r="BF133" s="455">
        <f>Time!BF$34</f>
        <v>3</v>
      </c>
      <c r="BG133" s="455">
        <f>Time!BG$34</f>
        <v>3</v>
      </c>
      <c r="BH133" s="455">
        <f>Time!BH$34</f>
        <v>3</v>
      </c>
      <c r="BI133" s="455">
        <f>Time!BI$34</f>
        <v>3</v>
      </c>
      <c r="BJ133" s="455">
        <f>Time!BJ$34</f>
        <v>3</v>
      </c>
      <c r="BK133" s="455">
        <f>Time!BK$34</f>
        <v>3</v>
      </c>
      <c r="BL133" s="455">
        <f>Time!BL$34</f>
        <v>3</v>
      </c>
      <c r="BM133" s="455">
        <f>Time!BM$34</f>
        <v>3</v>
      </c>
      <c r="BN133" s="455">
        <f>Time!BN$34</f>
        <v>3</v>
      </c>
      <c r="BO133" s="455">
        <f>Time!BO$34</f>
        <v>3</v>
      </c>
      <c r="BP133" s="455">
        <f>Time!BP$34</f>
        <v>3</v>
      </c>
      <c r="BQ133" s="455">
        <f>Time!BQ$34</f>
        <v>3</v>
      </c>
      <c r="BR133" s="455">
        <f>Time!BR$34</f>
        <v>3</v>
      </c>
      <c r="BS133" s="455">
        <f>Time!BS$34</f>
        <v>3</v>
      </c>
      <c r="BT133" s="455">
        <f>Time!BT$34</f>
        <v>3</v>
      </c>
      <c r="BU133" s="455">
        <f>Time!BU$34</f>
        <v>3</v>
      </c>
      <c r="BV133" s="455">
        <f>Time!BV$34</f>
        <v>3</v>
      </c>
      <c r="BW133" s="455">
        <f>Time!BW$34</f>
        <v>3</v>
      </c>
      <c r="BX133" s="455">
        <f>Time!BX$34</f>
        <v>3</v>
      </c>
      <c r="BY133" s="455">
        <f>Time!BY$34</f>
        <v>3</v>
      </c>
      <c r="BZ133" s="455">
        <f>Time!BZ$34</f>
        <v>3</v>
      </c>
      <c r="CA133" s="455">
        <f>Time!CA$34</f>
        <v>3</v>
      </c>
      <c r="CB133" s="455">
        <f>Time!CB$34</f>
        <v>3</v>
      </c>
      <c r="CC133" s="455">
        <f>Time!CC$34</f>
        <v>3</v>
      </c>
      <c r="CD133" s="455">
        <f>Time!CD$34</f>
        <v>3</v>
      </c>
      <c r="CE133" s="455">
        <f>Time!CE$34</f>
        <v>3</v>
      </c>
      <c r="CF133" s="455">
        <f>Time!CF$34</f>
        <v>3</v>
      </c>
      <c r="CG133" s="455">
        <f>Time!CG$34</f>
        <v>3</v>
      </c>
      <c r="CH133" s="455">
        <f>Time!CH$34</f>
        <v>3</v>
      </c>
      <c r="CI133" s="455">
        <f>Time!CI$34</f>
        <v>3</v>
      </c>
      <c r="CJ133" s="455">
        <f>Time!CJ$34</f>
        <v>3</v>
      </c>
      <c r="CK133" s="455">
        <f>Time!CK$34</f>
        <v>3</v>
      </c>
      <c r="CL133" s="455">
        <f>Time!CL$34</f>
        <v>3</v>
      </c>
      <c r="CM133" s="455">
        <f>Time!CM$34</f>
        <v>3</v>
      </c>
      <c r="CN133" s="455">
        <f>Time!CN$34</f>
        <v>3</v>
      </c>
      <c r="CO133" s="455">
        <f>Time!CO$34</f>
        <v>3</v>
      </c>
      <c r="CP133" s="455">
        <f>Time!CP$34</f>
        <v>3</v>
      </c>
      <c r="CQ133" s="455">
        <f>Time!CQ$34</f>
        <v>3</v>
      </c>
      <c r="CR133" s="455">
        <f>Time!CR$34</f>
        <v>3</v>
      </c>
      <c r="CS133" s="455">
        <f>Time!CS$34</f>
        <v>3</v>
      </c>
      <c r="CT133" s="455">
        <f>Time!CT$34</f>
        <v>3</v>
      </c>
      <c r="CU133" s="455">
        <f>Time!CU$34</f>
        <v>3</v>
      </c>
      <c r="CV133" s="455">
        <f>Time!CV$34</f>
        <v>3</v>
      </c>
      <c r="CW133" s="455">
        <f>Time!CW$34</f>
        <v>3</v>
      </c>
      <c r="CX133" s="455">
        <f>Time!CX$34</f>
        <v>3</v>
      </c>
      <c r="CY133" s="455">
        <f>Time!CY$34</f>
        <v>3</v>
      </c>
      <c r="CZ133" s="455">
        <f>Time!CZ$34</f>
        <v>3</v>
      </c>
      <c r="DA133" s="455">
        <f>Time!DA$34</f>
        <v>3</v>
      </c>
      <c r="DB133" s="455">
        <f>Time!DB$34</f>
        <v>3</v>
      </c>
      <c r="DC133" s="455">
        <f>Time!DC$34</f>
        <v>3</v>
      </c>
      <c r="DD133" s="455">
        <f>Time!DD$34</f>
        <v>3</v>
      </c>
      <c r="DE133" s="455">
        <f>Time!DE$34</f>
        <v>3</v>
      </c>
      <c r="DF133" s="455">
        <f>Time!DF$34</f>
        <v>3</v>
      </c>
      <c r="DG133" s="455">
        <f>Time!DG$34</f>
        <v>3</v>
      </c>
      <c r="DH133" s="455">
        <f>Time!DH$34</f>
        <v>3</v>
      </c>
      <c r="DI133" s="455">
        <f>Time!DI$34</f>
        <v>3</v>
      </c>
      <c r="DJ133" s="455">
        <f>Time!DJ$34</f>
        <v>3</v>
      </c>
      <c r="DK133" s="455">
        <f>Time!DK$34</f>
        <v>3</v>
      </c>
      <c r="DL133" s="455">
        <f>Time!DL$34</f>
        <v>3</v>
      </c>
      <c r="DM133" s="455">
        <f>Time!DM$34</f>
        <v>3</v>
      </c>
      <c r="DN133" s="455">
        <f>Time!DN$34</f>
        <v>3</v>
      </c>
      <c r="DO133" s="455">
        <f>Time!DO$34</f>
        <v>3</v>
      </c>
      <c r="DP133" s="455">
        <f>Time!DP$34</f>
        <v>3</v>
      </c>
      <c r="DQ133" s="455">
        <f>Time!DQ$34</f>
        <v>3</v>
      </c>
      <c r="DR133" s="455">
        <f>Time!DR$34</f>
        <v>3</v>
      </c>
      <c r="DS133" s="455">
        <f>Time!DS$34</f>
        <v>3</v>
      </c>
      <c r="DT133" s="455">
        <f>Time!DT$34</f>
        <v>3</v>
      </c>
      <c r="DU133" s="455">
        <f>Time!DU$34</f>
        <v>3</v>
      </c>
      <c r="DV133" s="455">
        <f>Time!DV$34</f>
        <v>3</v>
      </c>
      <c r="DW133" s="455">
        <f>Time!DW$34</f>
        <v>3</v>
      </c>
      <c r="DX133" s="455">
        <f>Time!DX$34</f>
        <v>3</v>
      </c>
      <c r="DY133" s="455">
        <f>Time!DY$34</f>
        <v>3</v>
      </c>
      <c r="DZ133" s="455">
        <f>Time!DZ$34</f>
        <v>3</v>
      </c>
      <c r="EA133" s="455">
        <f>Time!EA$34</f>
        <v>3</v>
      </c>
      <c r="EB133" s="455">
        <f>Time!EB$34</f>
        <v>3</v>
      </c>
      <c r="EC133" s="455">
        <f>Time!EC$34</f>
        <v>3</v>
      </c>
      <c r="ED133" s="455">
        <f>Time!ED$34</f>
        <v>3</v>
      </c>
      <c r="EE133" s="455">
        <f>Time!EE$34</f>
        <v>3</v>
      </c>
      <c r="EF133" s="455">
        <f>Time!EF$34</f>
        <v>3</v>
      </c>
      <c r="EG133" s="455">
        <f>Time!EG$34</f>
        <v>3</v>
      </c>
      <c r="EH133" s="455">
        <f>Time!EH$34</f>
        <v>3</v>
      </c>
      <c r="EI133" s="455">
        <f>Time!EI$34</f>
        <v>3</v>
      </c>
      <c r="EJ133" s="455">
        <f>Time!EJ$34</f>
        <v>3</v>
      </c>
      <c r="EK133" s="455">
        <f>Time!EK$34</f>
        <v>3</v>
      </c>
      <c r="EL133" s="455">
        <f>Time!EL$34</f>
        <v>3</v>
      </c>
      <c r="EM133" s="455">
        <f>Time!EM$34</f>
        <v>3</v>
      </c>
      <c r="EN133" s="455">
        <f>Time!EN$34</f>
        <v>3</v>
      </c>
      <c r="EO133" s="455">
        <f>Time!EO$34</f>
        <v>3</v>
      </c>
      <c r="EP133" s="455">
        <f>Time!EP$34</f>
        <v>3</v>
      </c>
      <c r="EQ133" s="455">
        <f>Time!EQ$34</f>
        <v>3</v>
      </c>
      <c r="ER133" s="455">
        <f>Time!ER$34</f>
        <v>3</v>
      </c>
      <c r="ES133" s="455">
        <f>Time!ES$34</f>
        <v>3</v>
      </c>
      <c r="ET133" s="455">
        <f>Time!ET$34</f>
        <v>3</v>
      </c>
      <c r="EU133" s="455">
        <f>Time!EU$34</f>
        <v>3</v>
      </c>
      <c r="EV133" s="455">
        <f>Time!EV$34</f>
        <v>3</v>
      </c>
      <c r="EW133" s="455">
        <f>Time!EW$34</f>
        <v>3</v>
      </c>
      <c r="EX133" s="455">
        <f>Time!EX$34</f>
        <v>3</v>
      </c>
      <c r="EY133" s="455">
        <f>Time!EY$34</f>
        <v>3</v>
      </c>
      <c r="EZ133" s="455">
        <f>Time!EZ$34</f>
        <v>3</v>
      </c>
      <c r="FA133" s="455">
        <f>Time!FA$34</f>
        <v>3</v>
      </c>
      <c r="FB133" s="455">
        <f>Time!FB$34</f>
        <v>3</v>
      </c>
      <c r="FC133" s="455">
        <f>Time!FC$34</f>
        <v>3</v>
      </c>
      <c r="FD133" s="455">
        <f>Time!FD$34</f>
        <v>3</v>
      </c>
      <c r="FE133" s="455">
        <f>Time!FE$34</f>
        <v>3</v>
      </c>
      <c r="FF133" s="455">
        <f>Time!FF$34</f>
        <v>3</v>
      </c>
      <c r="FG133" s="455">
        <f>Time!FG$34</f>
        <v>3</v>
      </c>
      <c r="FH133" s="455">
        <f>Time!FH$34</f>
        <v>3</v>
      </c>
      <c r="FI133" s="455">
        <f>Time!FI$34</f>
        <v>3</v>
      </c>
      <c r="FJ133" s="455">
        <f>Time!FJ$34</f>
        <v>3</v>
      </c>
      <c r="FK133" s="455">
        <f>Time!FK$34</f>
        <v>3</v>
      </c>
      <c r="FL133" s="455">
        <f>Time!FL$34</f>
        <v>3</v>
      </c>
      <c r="FM133" s="455">
        <f>Time!FM$34</f>
        <v>3</v>
      </c>
      <c r="FN133" s="455">
        <f>Time!FN$34</f>
        <v>3</v>
      </c>
      <c r="FO133" s="455">
        <f>Time!FO$34</f>
        <v>3</v>
      </c>
      <c r="FP133" s="455">
        <f>Time!FP$34</f>
        <v>3</v>
      </c>
      <c r="FQ133" s="455">
        <f>Time!FQ$34</f>
        <v>3</v>
      </c>
      <c r="FR133" s="455">
        <f>Time!FR$34</f>
        <v>3</v>
      </c>
      <c r="FS133" s="455">
        <f>Time!FS$34</f>
        <v>3</v>
      </c>
      <c r="FT133" s="455">
        <f>Time!FT$34</f>
        <v>3</v>
      </c>
      <c r="FU133" s="455">
        <f>Time!FU$34</f>
        <v>3</v>
      </c>
      <c r="FV133" s="455">
        <f>Time!FV$34</f>
        <v>3</v>
      </c>
      <c r="FW133" s="455">
        <f>Time!FW$34</f>
        <v>3</v>
      </c>
      <c r="FX133" s="455">
        <f>Time!FX$34</f>
        <v>3</v>
      </c>
      <c r="FY133" s="455">
        <f>Time!FY$34</f>
        <v>3</v>
      </c>
      <c r="FZ133" s="455">
        <f>Time!FZ$34</f>
        <v>3</v>
      </c>
      <c r="GA133" s="455">
        <f>Time!GA$34</f>
        <v>3</v>
      </c>
      <c r="GB133" s="455">
        <f>Time!GB$34</f>
        <v>3</v>
      </c>
      <c r="GC133" s="455">
        <f>Time!GC$34</f>
        <v>3</v>
      </c>
      <c r="GD133" s="455">
        <f>Time!GD$34</f>
        <v>3</v>
      </c>
      <c r="GE133" s="455">
        <f>Time!GE$34</f>
        <v>3</v>
      </c>
      <c r="GF133" s="455">
        <f>Time!GF$34</f>
        <v>3</v>
      </c>
      <c r="GG133" s="455">
        <f>Time!GG$34</f>
        <v>3</v>
      </c>
      <c r="GH133" s="455">
        <f>Time!GH$34</f>
        <v>3</v>
      </c>
      <c r="GI133" s="455">
        <f>Time!GI$34</f>
        <v>3</v>
      </c>
      <c r="GJ133" s="455">
        <f>Time!GJ$34</f>
        <v>3</v>
      </c>
    </row>
    <row r="134" spans="1:192" s="455" customFormat="1" outlineLevel="2" x14ac:dyDescent="0.35">
      <c r="A134" s="462"/>
      <c r="E134" s="455" t="str">
        <f>Time!$E$90</f>
        <v>Operating period flag</v>
      </c>
      <c r="G134" s="455" t="str">
        <f>Time!$G$90</f>
        <v>flag</v>
      </c>
      <c r="H134" s="455">
        <f>Time!$H$90</f>
        <v>100</v>
      </c>
      <c r="J134" s="455">
        <f>Time!J$90</f>
        <v>0</v>
      </c>
      <c r="K134" s="455">
        <f>Time!K$90</f>
        <v>0</v>
      </c>
      <c r="L134" s="455">
        <f>Time!L$90</f>
        <v>0</v>
      </c>
      <c r="M134" s="455">
        <f>Time!M$90</f>
        <v>0</v>
      </c>
      <c r="N134" s="455">
        <f>Time!N$90</f>
        <v>0</v>
      </c>
      <c r="O134" s="455">
        <f>Time!O$90</f>
        <v>0</v>
      </c>
      <c r="P134" s="455">
        <f>Time!P$90</f>
        <v>0</v>
      </c>
      <c r="Q134" s="455">
        <f>Time!Q$90</f>
        <v>0</v>
      </c>
      <c r="R134" s="455">
        <f>Time!R$90</f>
        <v>0</v>
      </c>
      <c r="S134" s="455">
        <f>Time!S$90</f>
        <v>0</v>
      </c>
      <c r="T134" s="455">
        <f>Time!T$90</f>
        <v>0</v>
      </c>
      <c r="U134" s="455">
        <f>Time!U$90</f>
        <v>0</v>
      </c>
      <c r="V134" s="455">
        <f>Time!V$90</f>
        <v>0</v>
      </c>
      <c r="W134" s="455">
        <f>Time!W$90</f>
        <v>0</v>
      </c>
      <c r="X134" s="455">
        <f>Time!X$90</f>
        <v>0</v>
      </c>
      <c r="Y134" s="455">
        <f>Time!Y$90</f>
        <v>0</v>
      </c>
      <c r="Z134" s="455">
        <f>Time!Z$90</f>
        <v>0</v>
      </c>
      <c r="AA134" s="455">
        <f>Time!AA$90</f>
        <v>0</v>
      </c>
      <c r="AB134" s="455">
        <f>Time!AB$90</f>
        <v>0</v>
      </c>
      <c r="AC134" s="455">
        <f>Time!AC$90</f>
        <v>0</v>
      </c>
      <c r="AD134" s="455">
        <f>Time!AD$90</f>
        <v>0</v>
      </c>
      <c r="AE134" s="455">
        <f>Time!AE$90</f>
        <v>0</v>
      </c>
      <c r="AF134" s="455">
        <f>Time!AF$90</f>
        <v>0</v>
      </c>
      <c r="AG134" s="455">
        <f>Time!AG$90</f>
        <v>0</v>
      </c>
      <c r="AH134" s="455">
        <f>Time!AH$90</f>
        <v>0</v>
      </c>
      <c r="AI134" s="455">
        <f>Time!AI$90</f>
        <v>0</v>
      </c>
      <c r="AJ134" s="455">
        <f>Time!AJ$90</f>
        <v>0</v>
      </c>
      <c r="AK134" s="455">
        <f>Time!AK$90</f>
        <v>0</v>
      </c>
      <c r="AL134" s="455">
        <f>Time!AL$90</f>
        <v>0</v>
      </c>
      <c r="AM134" s="455">
        <f>Time!AM$90</f>
        <v>0</v>
      </c>
      <c r="AN134" s="455">
        <f>Time!AN$90</f>
        <v>0</v>
      </c>
      <c r="AO134" s="455">
        <f>Time!AO$90</f>
        <v>0</v>
      </c>
      <c r="AP134" s="455">
        <f>Time!AP$90</f>
        <v>0</v>
      </c>
      <c r="AQ134" s="455">
        <f>Time!AQ$90</f>
        <v>0</v>
      </c>
      <c r="AR134" s="455">
        <f>Time!AR$90</f>
        <v>0</v>
      </c>
      <c r="AS134" s="455">
        <f>Time!AS$90</f>
        <v>0</v>
      </c>
      <c r="AT134" s="455">
        <f>Time!AT$90</f>
        <v>0</v>
      </c>
      <c r="AU134" s="455">
        <f>Time!AU$90</f>
        <v>0</v>
      </c>
      <c r="AV134" s="455">
        <f>Time!AV$90</f>
        <v>0</v>
      </c>
      <c r="AW134" s="455">
        <f>Time!AW$90</f>
        <v>0</v>
      </c>
      <c r="AX134" s="455">
        <f>Time!AX$90</f>
        <v>0</v>
      </c>
      <c r="AY134" s="455">
        <f>Time!AY$90</f>
        <v>0</v>
      </c>
      <c r="AZ134" s="455">
        <f>Time!AZ$90</f>
        <v>0</v>
      </c>
      <c r="BA134" s="455">
        <f>Time!BA$90</f>
        <v>0</v>
      </c>
      <c r="BB134" s="455">
        <f>Time!BB$90</f>
        <v>0</v>
      </c>
      <c r="BC134" s="455">
        <f>Time!BC$90</f>
        <v>0</v>
      </c>
      <c r="BD134" s="455">
        <f>Time!BD$90</f>
        <v>0</v>
      </c>
      <c r="BE134" s="455">
        <f>Time!BE$90</f>
        <v>0</v>
      </c>
      <c r="BF134" s="455">
        <f>Time!BF$90</f>
        <v>1</v>
      </c>
      <c r="BG134" s="455">
        <f>Time!BG$90</f>
        <v>1</v>
      </c>
      <c r="BH134" s="455">
        <f>Time!BH$90</f>
        <v>1</v>
      </c>
      <c r="BI134" s="455">
        <f>Time!BI$90</f>
        <v>1</v>
      </c>
      <c r="BJ134" s="455">
        <f>Time!BJ$90</f>
        <v>1</v>
      </c>
      <c r="BK134" s="455">
        <f>Time!BK$90</f>
        <v>1</v>
      </c>
      <c r="BL134" s="455">
        <f>Time!BL$90</f>
        <v>1</v>
      </c>
      <c r="BM134" s="455">
        <f>Time!BM$90</f>
        <v>1</v>
      </c>
      <c r="BN134" s="455">
        <f>Time!BN$90</f>
        <v>1</v>
      </c>
      <c r="BO134" s="455">
        <f>Time!BO$90</f>
        <v>1</v>
      </c>
      <c r="BP134" s="455">
        <f>Time!BP$90</f>
        <v>1</v>
      </c>
      <c r="BQ134" s="455">
        <f>Time!BQ$90</f>
        <v>1</v>
      </c>
      <c r="BR134" s="455">
        <f>Time!BR$90</f>
        <v>1</v>
      </c>
      <c r="BS134" s="455">
        <f>Time!BS$90</f>
        <v>1</v>
      </c>
      <c r="BT134" s="455">
        <f>Time!BT$90</f>
        <v>1</v>
      </c>
      <c r="BU134" s="455">
        <f>Time!BU$90</f>
        <v>1</v>
      </c>
      <c r="BV134" s="455">
        <f>Time!BV$90</f>
        <v>1</v>
      </c>
      <c r="BW134" s="455">
        <f>Time!BW$90</f>
        <v>1</v>
      </c>
      <c r="BX134" s="455">
        <f>Time!BX$90</f>
        <v>1</v>
      </c>
      <c r="BY134" s="455">
        <f>Time!BY$90</f>
        <v>1</v>
      </c>
      <c r="BZ134" s="455">
        <f>Time!BZ$90</f>
        <v>1</v>
      </c>
      <c r="CA134" s="455">
        <f>Time!CA$90</f>
        <v>1</v>
      </c>
      <c r="CB134" s="455">
        <f>Time!CB$90</f>
        <v>1</v>
      </c>
      <c r="CC134" s="455">
        <f>Time!CC$90</f>
        <v>1</v>
      </c>
      <c r="CD134" s="455">
        <f>Time!CD$90</f>
        <v>1</v>
      </c>
      <c r="CE134" s="455">
        <f>Time!CE$90</f>
        <v>1</v>
      </c>
      <c r="CF134" s="455">
        <f>Time!CF$90</f>
        <v>1</v>
      </c>
      <c r="CG134" s="455">
        <f>Time!CG$90</f>
        <v>1</v>
      </c>
      <c r="CH134" s="455">
        <f>Time!CH$90</f>
        <v>1</v>
      </c>
      <c r="CI134" s="455">
        <f>Time!CI$90</f>
        <v>1</v>
      </c>
      <c r="CJ134" s="455">
        <f>Time!CJ$90</f>
        <v>1</v>
      </c>
      <c r="CK134" s="455">
        <f>Time!CK$90</f>
        <v>1</v>
      </c>
      <c r="CL134" s="455">
        <f>Time!CL$90</f>
        <v>1</v>
      </c>
      <c r="CM134" s="455">
        <f>Time!CM$90</f>
        <v>1</v>
      </c>
      <c r="CN134" s="455">
        <f>Time!CN$90</f>
        <v>1</v>
      </c>
      <c r="CO134" s="455">
        <f>Time!CO$90</f>
        <v>1</v>
      </c>
      <c r="CP134" s="455">
        <f>Time!CP$90</f>
        <v>1</v>
      </c>
      <c r="CQ134" s="455">
        <f>Time!CQ$90</f>
        <v>1</v>
      </c>
      <c r="CR134" s="455">
        <f>Time!CR$90</f>
        <v>1</v>
      </c>
      <c r="CS134" s="455">
        <f>Time!CS$90</f>
        <v>1</v>
      </c>
      <c r="CT134" s="455">
        <f>Time!CT$90</f>
        <v>1</v>
      </c>
      <c r="CU134" s="455">
        <f>Time!CU$90</f>
        <v>1</v>
      </c>
      <c r="CV134" s="455">
        <f>Time!CV$90</f>
        <v>1</v>
      </c>
      <c r="CW134" s="455">
        <f>Time!CW$90</f>
        <v>1</v>
      </c>
      <c r="CX134" s="455">
        <f>Time!CX$90</f>
        <v>1</v>
      </c>
      <c r="CY134" s="455">
        <f>Time!CY$90</f>
        <v>1</v>
      </c>
      <c r="CZ134" s="455">
        <f>Time!CZ$90</f>
        <v>1</v>
      </c>
      <c r="DA134" s="455">
        <f>Time!DA$90</f>
        <v>1</v>
      </c>
      <c r="DB134" s="455">
        <f>Time!DB$90</f>
        <v>1</v>
      </c>
      <c r="DC134" s="455">
        <f>Time!DC$90</f>
        <v>1</v>
      </c>
      <c r="DD134" s="455">
        <f>Time!DD$90</f>
        <v>1</v>
      </c>
      <c r="DE134" s="455">
        <f>Time!DE$90</f>
        <v>1</v>
      </c>
      <c r="DF134" s="455">
        <f>Time!DF$90</f>
        <v>1</v>
      </c>
      <c r="DG134" s="455">
        <f>Time!DG$90</f>
        <v>1</v>
      </c>
      <c r="DH134" s="455">
        <f>Time!DH$90</f>
        <v>1</v>
      </c>
      <c r="DI134" s="455">
        <f>Time!DI$90</f>
        <v>1</v>
      </c>
      <c r="DJ134" s="455">
        <f>Time!DJ$90</f>
        <v>1</v>
      </c>
      <c r="DK134" s="455">
        <f>Time!DK$90</f>
        <v>1</v>
      </c>
      <c r="DL134" s="455">
        <f>Time!DL$90</f>
        <v>1</v>
      </c>
      <c r="DM134" s="455">
        <f>Time!DM$90</f>
        <v>1</v>
      </c>
      <c r="DN134" s="455">
        <f>Time!DN$90</f>
        <v>1</v>
      </c>
      <c r="DO134" s="455">
        <f>Time!DO$90</f>
        <v>1</v>
      </c>
      <c r="DP134" s="455">
        <f>Time!DP$90</f>
        <v>1</v>
      </c>
      <c r="DQ134" s="455">
        <f>Time!DQ$90</f>
        <v>1</v>
      </c>
      <c r="DR134" s="455">
        <f>Time!DR$90</f>
        <v>1</v>
      </c>
      <c r="DS134" s="455">
        <f>Time!DS$90</f>
        <v>1</v>
      </c>
      <c r="DT134" s="455">
        <f>Time!DT$90</f>
        <v>1</v>
      </c>
      <c r="DU134" s="455">
        <f>Time!DU$90</f>
        <v>1</v>
      </c>
      <c r="DV134" s="455">
        <f>Time!DV$90</f>
        <v>1</v>
      </c>
      <c r="DW134" s="455">
        <f>Time!DW$90</f>
        <v>1</v>
      </c>
      <c r="DX134" s="455">
        <f>Time!DX$90</f>
        <v>1</v>
      </c>
      <c r="DY134" s="455">
        <f>Time!DY$90</f>
        <v>1</v>
      </c>
      <c r="DZ134" s="455">
        <f>Time!DZ$90</f>
        <v>1</v>
      </c>
      <c r="EA134" s="455">
        <f>Time!EA$90</f>
        <v>1</v>
      </c>
      <c r="EB134" s="455">
        <f>Time!EB$90</f>
        <v>1</v>
      </c>
      <c r="EC134" s="455">
        <f>Time!EC$90</f>
        <v>1</v>
      </c>
      <c r="ED134" s="455">
        <f>Time!ED$90</f>
        <v>1</v>
      </c>
      <c r="EE134" s="455">
        <f>Time!EE$90</f>
        <v>1</v>
      </c>
      <c r="EF134" s="455">
        <f>Time!EF$90</f>
        <v>1</v>
      </c>
      <c r="EG134" s="455">
        <f>Time!EG$90</f>
        <v>1</v>
      </c>
      <c r="EH134" s="455">
        <f>Time!EH$90</f>
        <v>1</v>
      </c>
      <c r="EI134" s="455">
        <f>Time!EI$90</f>
        <v>1</v>
      </c>
      <c r="EJ134" s="455">
        <f>Time!EJ$90</f>
        <v>1</v>
      </c>
      <c r="EK134" s="455">
        <f>Time!EK$90</f>
        <v>1</v>
      </c>
      <c r="EL134" s="455">
        <f>Time!EL$90</f>
        <v>1</v>
      </c>
      <c r="EM134" s="455">
        <f>Time!EM$90</f>
        <v>1</v>
      </c>
      <c r="EN134" s="455">
        <f>Time!EN$90</f>
        <v>1</v>
      </c>
      <c r="EO134" s="455">
        <f>Time!EO$90</f>
        <v>1</v>
      </c>
      <c r="EP134" s="455">
        <f>Time!EP$90</f>
        <v>1</v>
      </c>
      <c r="EQ134" s="455">
        <f>Time!EQ$90</f>
        <v>1</v>
      </c>
      <c r="ER134" s="455">
        <f>Time!ER$90</f>
        <v>1</v>
      </c>
      <c r="ES134" s="455">
        <f>Time!ES$90</f>
        <v>1</v>
      </c>
      <c r="ET134" s="455">
        <f>Time!ET$90</f>
        <v>1</v>
      </c>
      <c r="EU134" s="455">
        <f>Time!EU$90</f>
        <v>1</v>
      </c>
      <c r="EV134" s="455">
        <f>Time!EV$90</f>
        <v>1</v>
      </c>
      <c r="EW134" s="455">
        <f>Time!EW$90</f>
        <v>1</v>
      </c>
      <c r="EX134" s="455">
        <f>Time!EX$90</f>
        <v>1</v>
      </c>
      <c r="EY134" s="455">
        <f>Time!EY$90</f>
        <v>1</v>
      </c>
      <c r="EZ134" s="455">
        <f>Time!EZ$90</f>
        <v>1</v>
      </c>
      <c r="FA134" s="455">
        <f>Time!FA$90</f>
        <v>1</v>
      </c>
      <c r="FB134" s="455">
        <f>Time!FB$90</f>
        <v>0</v>
      </c>
      <c r="FC134" s="455">
        <f>Time!FC$90</f>
        <v>0</v>
      </c>
      <c r="FD134" s="455">
        <f>Time!FD$90</f>
        <v>0</v>
      </c>
      <c r="FE134" s="455">
        <f>Time!FE$90</f>
        <v>0</v>
      </c>
      <c r="FF134" s="455">
        <f>Time!FF$90</f>
        <v>0</v>
      </c>
      <c r="FG134" s="455">
        <f>Time!FG$90</f>
        <v>0</v>
      </c>
      <c r="FH134" s="455">
        <f>Time!FH$90</f>
        <v>0</v>
      </c>
      <c r="FI134" s="455">
        <f>Time!FI$90</f>
        <v>0</v>
      </c>
      <c r="FJ134" s="455">
        <f>Time!FJ$90</f>
        <v>0</v>
      </c>
      <c r="FK134" s="455">
        <f>Time!FK$90</f>
        <v>0</v>
      </c>
      <c r="FL134" s="455">
        <f>Time!FL$90</f>
        <v>0</v>
      </c>
      <c r="FM134" s="455">
        <f>Time!FM$90</f>
        <v>0</v>
      </c>
      <c r="FN134" s="455">
        <f>Time!FN$90</f>
        <v>0</v>
      </c>
      <c r="FO134" s="455">
        <f>Time!FO$90</f>
        <v>0</v>
      </c>
      <c r="FP134" s="455">
        <f>Time!FP$90</f>
        <v>0</v>
      </c>
      <c r="FQ134" s="455">
        <f>Time!FQ$90</f>
        <v>0</v>
      </c>
      <c r="FR134" s="455">
        <f>Time!FR$90</f>
        <v>0</v>
      </c>
      <c r="FS134" s="455">
        <f>Time!FS$90</f>
        <v>0</v>
      </c>
      <c r="FT134" s="455">
        <f>Time!FT$90</f>
        <v>0</v>
      </c>
      <c r="FU134" s="455">
        <f>Time!FU$90</f>
        <v>0</v>
      </c>
      <c r="FV134" s="455">
        <f>Time!FV$90</f>
        <v>0</v>
      </c>
      <c r="FW134" s="455">
        <f>Time!FW$90</f>
        <v>0</v>
      </c>
      <c r="FX134" s="455">
        <f>Time!FX$90</f>
        <v>0</v>
      </c>
      <c r="FY134" s="455">
        <f>Time!FY$90</f>
        <v>0</v>
      </c>
      <c r="FZ134" s="455">
        <f>Time!FZ$90</f>
        <v>0</v>
      </c>
      <c r="GA134" s="455">
        <f>Time!GA$90</f>
        <v>0</v>
      </c>
      <c r="GB134" s="455">
        <f>Time!GB$90</f>
        <v>0</v>
      </c>
      <c r="GC134" s="455">
        <f>Time!GC$90</f>
        <v>0</v>
      </c>
      <c r="GD134" s="455">
        <f>Time!GD$90</f>
        <v>0</v>
      </c>
      <c r="GE134" s="455">
        <f>Time!GE$90</f>
        <v>0</v>
      </c>
      <c r="GF134" s="455">
        <f>Time!GF$90</f>
        <v>0</v>
      </c>
      <c r="GG134" s="455">
        <f>Time!GG$90</f>
        <v>0</v>
      </c>
      <c r="GH134" s="455">
        <f>Time!GH$90</f>
        <v>0</v>
      </c>
      <c r="GI134" s="455">
        <f>Time!GI$90</f>
        <v>0</v>
      </c>
      <c r="GJ134" s="455">
        <f>Time!GJ$90</f>
        <v>0</v>
      </c>
    </row>
    <row r="135" spans="1:192" s="456" customFormat="1" outlineLevel="2" x14ac:dyDescent="0.35">
      <c r="A135" s="461"/>
      <c r="E135" s="456" t="str">
        <f>Esc!$E$14</f>
        <v>CPI escalation factor</v>
      </c>
      <c r="G135" s="456" t="str">
        <f>Esc!$G$14</f>
        <v>factor</v>
      </c>
      <c r="H135" s="456">
        <f>Esc!$H$14</f>
        <v>277.83505167495679</v>
      </c>
      <c r="J135" s="456">
        <f>Esc!J$14</f>
        <v>1</v>
      </c>
      <c r="K135" s="456">
        <f>Esc!K$14</f>
        <v>1</v>
      </c>
      <c r="L135" s="456">
        <f>Esc!L$14</f>
        <v>1</v>
      </c>
      <c r="M135" s="456">
        <f>Esc!M$14</f>
        <v>1</v>
      </c>
      <c r="N135" s="456">
        <f>Esc!N$14</f>
        <v>1</v>
      </c>
      <c r="O135" s="456">
        <f>Esc!O$14</f>
        <v>1</v>
      </c>
      <c r="P135" s="456">
        <f>Esc!P$14</f>
        <v>1</v>
      </c>
      <c r="Q135" s="456">
        <f>Esc!Q$14</f>
        <v>1</v>
      </c>
      <c r="R135" s="456">
        <f>Esc!R$14</f>
        <v>1</v>
      </c>
      <c r="S135" s="456">
        <f>Esc!S$14</f>
        <v>1</v>
      </c>
      <c r="T135" s="456">
        <f>Esc!T$14</f>
        <v>1</v>
      </c>
      <c r="U135" s="456">
        <f>Esc!U$14</f>
        <v>1</v>
      </c>
      <c r="V135" s="456">
        <f>Esc!V$14</f>
        <v>1</v>
      </c>
      <c r="W135" s="456">
        <f>Esc!W$14</f>
        <v>1</v>
      </c>
      <c r="X135" s="456">
        <f>Esc!X$14</f>
        <v>1</v>
      </c>
      <c r="Y135" s="456">
        <f>Esc!Y$14</f>
        <v>1</v>
      </c>
      <c r="Z135" s="456">
        <f>Esc!Z$14</f>
        <v>1</v>
      </c>
      <c r="AA135" s="456">
        <f>Esc!AA$14</f>
        <v>1.0249999999999999</v>
      </c>
      <c r="AB135" s="456">
        <f>Esc!AB$14</f>
        <v>1.0249999999999999</v>
      </c>
      <c r="AC135" s="456">
        <f>Esc!AC$14</f>
        <v>1.0249999999999999</v>
      </c>
      <c r="AD135" s="456">
        <f>Esc!AD$14</f>
        <v>1.0249999999999999</v>
      </c>
      <c r="AE135" s="456">
        <f>Esc!AE$14</f>
        <v>1.0249999999999999</v>
      </c>
      <c r="AF135" s="456">
        <f>Esc!AF$14</f>
        <v>1.0249999999999999</v>
      </c>
      <c r="AG135" s="456">
        <f>Esc!AG$14</f>
        <v>1.0249999999999999</v>
      </c>
      <c r="AH135" s="456">
        <f>Esc!AH$14</f>
        <v>1.0249999999999999</v>
      </c>
      <c r="AI135" s="456">
        <f>Esc!AI$14</f>
        <v>1.0249999999999999</v>
      </c>
      <c r="AJ135" s="456">
        <f>Esc!AJ$14</f>
        <v>1.0249999999999999</v>
      </c>
      <c r="AK135" s="456">
        <f>Esc!AK$14</f>
        <v>1.0249999999999999</v>
      </c>
      <c r="AL135" s="456">
        <f>Esc!AL$14</f>
        <v>1.0249999999999999</v>
      </c>
      <c r="AM135" s="456">
        <f>Esc!AM$14</f>
        <v>1.0506249999999999</v>
      </c>
      <c r="AN135" s="456">
        <f>Esc!AN$14</f>
        <v>1.0506249999999999</v>
      </c>
      <c r="AO135" s="456">
        <f>Esc!AO$14</f>
        <v>1.0506249999999999</v>
      </c>
      <c r="AP135" s="456">
        <f>Esc!AP$14</f>
        <v>1.0506249999999999</v>
      </c>
      <c r="AQ135" s="456">
        <f>Esc!AQ$14</f>
        <v>1.0506249999999999</v>
      </c>
      <c r="AR135" s="456">
        <f>Esc!AR$14</f>
        <v>1.0506249999999999</v>
      </c>
      <c r="AS135" s="456">
        <f>Esc!AS$14</f>
        <v>1.0506249999999999</v>
      </c>
      <c r="AT135" s="456">
        <f>Esc!AT$14</f>
        <v>1.0506249999999999</v>
      </c>
      <c r="AU135" s="456">
        <f>Esc!AU$14</f>
        <v>1.0506249999999999</v>
      </c>
      <c r="AV135" s="456">
        <f>Esc!AV$14</f>
        <v>1.0506249999999999</v>
      </c>
      <c r="AW135" s="456">
        <f>Esc!AW$14</f>
        <v>1.0506249999999999</v>
      </c>
      <c r="AX135" s="456">
        <f>Esc!AX$14</f>
        <v>1.0506249999999999</v>
      </c>
      <c r="AY135" s="456">
        <f>Esc!AY$14</f>
        <v>1.0768906249999999</v>
      </c>
      <c r="AZ135" s="456">
        <f>Esc!AZ$14</f>
        <v>1.0768906249999999</v>
      </c>
      <c r="BA135" s="456">
        <f>Esc!BA$14</f>
        <v>1.0768906249999999</v>
      </c>
      <c r="BB135" s="456">
        <f>Esc!BB$14</f>
        <v>1.0768906249999999</v>
      </c>
      <c r="BC135" s="456">
        <f>Esc!BC$14</f>
        <v>1.0768906249999999</v>
      </c>
      <c r="BD135" s="456">
        <f>Esc!BD$14</f>
        <v>1.0768906249999999</v>
      </c>
      <c r="BE135" s="456">
        <f>Esc!BE$14</f>
        <v>1.0768906249999999</v>
      </c>
      <c r="BF135" s="456">
        <f>Esc!BF$14</f>
        <v>1.0768906249999999</v>
      </c>
      <c r="BG135" s="456">
        <f>Esc!BG$14</f>
        <v>1.1038128906249998</v>
      </c>
      <c r="BH135" s="456">
        <f>Esc!BH$14</f>
        <v>1.1038128906249998</v>
      </c>
      <c r="BI135" s="456">
        <f>Esc!BI$14</f>
        <v>1.1038128906249998</v>
      </c>
      <c r="BJ135" s="456">
        <f>Esc!BJ$14</f>
        <v>1.1038128906249998</v>
      </c>
      <c r="BK135" s="456">
        <f>Esc!BK$14</f>
        <v>1.1314082128906247</v>
      </c>
      <c r="BL135" s="456">
        <f>Esc!BL$14</f>
        <v>1.1314082128906247</v>
      </c>
      <c r="BM135" s="456">
        <f>Esc!BM$14</f>
        <v>1.1314082128906247</v>
      </c>
      <c r="BN135" s="456">
        <f>Esc!BN$14</f>
        <v>1.1314082128906247</v>
      </c>
      <c r="BO135" s="456">
        <f>Esc!BO$14</f>
        <v>1.1596934182128902</v>
      </c>
      <c r="BP135" s="456">
        <f>Esc!BP$14</f>
        <v>1.1596934182128902</v>
      </c>
      <c r="BQ135" s="456">
        <f>Esc!BQ$14</f>
        <v>1.1596934182128902</v>
      </c>
      <c r="BR135" s="456">
        <f>Esc!BR$14</f>
        <v>1.1596934182128902</v>
      </c>
      <c r="BS135" s="456">
        <f>Esc!BS$14</f>
        <v>1.1886857536682125</v>
      </c>
      <c r="BT135" s="456">
        <f>Esc!BT$14</f>
        <v>1.1886857536682125</v>
      </c>
      <c r="BU135" s="456">
        <f>Esc!BU$14</f>
        <v>1.1886857536682125</v>
      </c>
      <c r="BV135" s="456">
        <f>Esc!BV$14</f>
        <v>1.1886857536682125</v>
      </c>
      <c r="BW135" s="456">
        <f>Esc!BW$14</f>
        <v>1.2184028975099177</v>
      </c>
      <c r="BX135" s="456">
        <f>Esc!BX$14</f>
        <v>1.2184028975099177</v>
      </c>
      <c r="BY135" s="456">
        <f>Esc!BY$14</f>
        <v>1.2184028975099177</v>
      </c>
      <c r="BZ135" s="456">
        <f>Esc!BZ$14</f>
        <v>1.2184028975099177</v>
      </c>
      <c r="CA135" s="456">
        <f>Esc!CA$14</f>
        <v>1.2488629699476654</v>
      </c>
      <c r="CB135" s="456">
        <f>Esc!CB$14</f>
        <v>1.2488629699476654</v>
      </c>
      <c r="CC135" s="456">
        <f>Esc!CC$14</f>
        <v>1.2488629699476654</v>
      </c>
      <c r="CD135" s="456">
        <f>Esc!CD$14</f>
        <v>1.2488629699476654</v>
      </c>
      <c r="CE135" s="456">
        <f>Esc!CE$14</f>
        <v>1.2800845441963571</v>
      </c>
      <c r="CF135" s="456">
        <f>Esc!CF$14</f>
        <v>1.2800845441963571</v>
      </c>
      <c r="CG135" s="456">
        <f>Esc!CG$14</f>
        <v>1.2800845441963571</v>
      </c>
      <c r="CH135" s="456">
        <f>Esc!CH$14</f>
        <v>1.2800845441963571</v>
      </c>
      <c r="CI135" s="456">
        <f>Esc!CI$14</f>
        <v>1.312086657801266</v>
      </c>
      <c r="CJ135" s="456">
        <f>Esc!CJ$14</f>
        <v>1.312086657801266</v>
      </c>
      <c r="CK135" s="456">
        <f>Esc!CK$14</f>
        <v>1.312086657801266</v>
      </c>
      <c r="CL135" s="456">
        <f>Esc!CL$14</f>
        <v>1.312086657801266</v>
      </c>
      <c r="CM135" s="456">
        <f>Esc!CM$14</f>
        <v>1.3448888242462975</v>
      </c>
      <c r="CN135" s="456">
        <f>Esc!CN$14</f>
        <v>1.3448888242462975</v>
      </c>
      <c r="CO135" s="456">
        <f>Esc!CO$14</f>
        <v>1.3448888242462975</v>
      </c>
      <c r="CP135" s="456">
        <f>Esc!CP$14</f>
        <v>1.3448888242462975</v>
      </c>
      <c r="CQ135" s="456">
        <f>Esc!CQ$14</f>
        <v>1.3785110448524549</v>
      </c>
      <c r="CR135" s="456">
        <f>Esc!CR$14</f>
        <v>1.3785110448524549</v>
      </c>
      <c r="CS135" s="456">
        <f>Esc!CS$14</f>
        <v>1.3785110448524549</v>
      </c>
      <c r="CT135" s="456">
        <f>Esc!CT$14</f>
        <v>1.3785110448524549</v>
      </c>
      <c r="CU135" s="456">
        <f>Esc!CU$14</f>
        <v>1.4129738209737661</v>
      </c>
      <c r="CV135" s="456">
        <f>Esc!CV$14</f>
        <v>1.4129738209737661</v>
      </c>
      <c r="CW135" s="456">
        <f>Esc!CW$14</f>
        <v>1.4129738209737661</v>
      </c>
      <c r="CX135" s="456">
        <f>Esc!CX$14</f>
        <v>1.4129738209737661</v>
      </c>
      <c r="CY135" s="456">
        <f>Esc!CY$14</f>
        <v>1.4482981664981105</v>
      </c>
      <c r="CZ135" s="456">
        <f>Esc!CZ$14</f>
        <v>1.4482981664981105</v>
      </c>
      <c r="DA135" s="456">
        <f>Esc!DA$14</f>
        <v>1.4482981664981105</v>
      </c>
      <c r="DB135" s="456">
        <f>Esc!DB$14</f>
        <v>1.4482981664981105</v>
      </c>
      <c r="DC135" s="456">
        <f>Esc!DC$14</f>
        <v>1.4845056206605631</v>
      </c>
      <c r="DD135" s="456">
        <f>Esc!DD$14</f>
        <v>1.4845056206605631</v>
      </c>
      <c r="DE135" s="456">
        <f>Esc!DE$14</f>
        <v>1.4845056206605631</v>
      </c>
      <c r="DF135" s="456">
        <f>Esc!DF$14</f>
        <v>1.4845056206605631</v>
      </c>
      <c r="DG135" s="456">
        <f>Esc!DG$14</f>
        <v>1.521618261177077</v>
      </c>
      <c r="DH135" s="456">
        <f>Esc!DH$14</f>
        <v>1.521618261177077</v>
      </c>
      <c r="DI135" s="456">
        <f>Esc!DI$14</f>
        <v>1.521618261177077</v>
      </c>
      <c r="DJ135" s="456">
        <f>Esc!DJ$14</f>
        <v>1.521618261177077</v>
      </c>
      <c r="DK135" s="456">
        <f>Esc!DK$14</f>
        <v>1.559658717706504</v>
      </c>
      <c r="DL135" s="456">
        <f>Esc!DL$14</f>
        <v>1.559658717706504</v>
      </c>
      <c r="DM135" s="456">
        <f>Esc!DM$14</f>
        <v>1.559658717706504</v>
      </c>
      <c r="DN135" s="456">
        <f>Esc!DN$14</f>
        <v>1.559658717706504</v>
      </c>
      <c r="DO135" s="456">
        <f>Esc!DO$14</f>
        <v>1.5986501856491666</v>
      </c>
      <c r="DP135" s="456">
        <f>Esc!DP$14</f>
        <v>1.5986501856491666</v>
      </c>
      <c r="DQ135" s="456">
        <f>Esc!DQ$14</f>
        <v>1.5986501856491666</v>
      </c>
      <c r="DR135" s="456">
        <f>Esc!DR$14</f>
        <v>1.5986501856491666</v>
      </c>
      <c r="DS135" s="456">
        <f>Esc!DS$14</f>
        <v>1.6386164402903955</v>
      </c>
      <c r="DT135" s="456">
        <f>Esc!DT$14</f>
        <v>1.6386164402903955</v>
      </c>
      <c r="DU135" s="456">
        <f>Esc!DU$14</f>
        <v>1.6386164402903955</v>
      </c>
      <c r="DV135" s="456">
        <f>Esc!DV$14</f>
        <v>1.6386164402903955</v>
      </c>
      <c r="DW135" s="456">
        <f>Esc!DW$14</f>
        <v>1.6795818512976552</v>
      </c>
      <c r="DX135" s="456">
        <f>Esc!DX$14</f>
        <v>1.6795818512976552</v>
      </c>
      <c r="DY135" s="456">
        <f>Esc!DY$14</f>
        <v>1.6795818512976552</v>
      </c>
      <c r="DZ135" s="456">
        <f>Esc!DZ$14</f>
        <v>1.6795818512976552</v>
      </c>
      <c r="EA135" s="456">
        <f>Esc!EA$14</f>
        <v>1.7215713975800966</v>
      </c>
      <c r="EB135" s="456">
        <f>Esc!EB$14</f>
        <v>1.7215713975800966</v>
      </c>
      <c r="EC135" s="456">
        <f>Esc!EC$14</f>
        <v>1.7215713975800966</v>
      </c>
      <c r="ED135" s="456">
        <f>Esc!ED$14</f>
        <v>1.7215713975800966</v>
      </c>
      <c r="EE135" s="456">
        <f>Esc!EE$14</f>
        <v>1.7646106825195991</v>
      </c>
      <c r="EF135" s="456">
        <f>Esc!EF$14</f>
        <v>1.7646106825195991</v>
      </c>
      <c r="EG135" s="456">
        <f>Esc!EG$14</f>
        <v>1.7646106825195991</v>
      </c>
      <c r="EH135" s="456">
        <f>Esc!EH$14</f>
        <v>1.7646106825195991</v>
      </c>
      <c r="EI135" s="456">
        <f>Esc!EI$14</f>
        <v>1.8087259495825889</v>
      </c>
      <c r="EJ135" s="456">
        <f>Esc!EJ$14</f>
        <v>1.8087259495825889</v>
      </c>
      <c r="EK135" s="456">
        <f>Esc!EK$14</f>
        <v>1.8087259495825889</v>
      </c>
      <c r="EL135" s="456">
        <f>Esc!EL$14</f>
        <v>1.8087259495825889</v>
      </c>
      <c r="EM135" s="456">
        <f>Esc!EM$14</f>
        <v>1.8539440983221533</v>
      </c>
      <c r="EN135" s="456">
        <f>Esc!EN$14</f>
        <v>1.8539440983221533</v>
      </c>
      <c r="EO135" s="456">
        <f>Esc!EO$14</f>
        <v>1.8539440983221533</v>
      </c>
      <c r="EP135" s="456">
        <f>Esc!EP$14</f>
        <v>1.8539440983221533</v>
      </c>
      <c r="EQ135" s="456">
        <f>Esc!EQ$14</f>
        <v>1.9002927007802071</v>
      </c>
      <c r="ER135" s="456">
        <f>Esc!ER$14</f>
        <v>1.9002927007802071</v>
      </c>
      <c r="ES135" s="456">
        <f>Esc!ES$14</f>
        <v>1.9002927007802071</v>
      </c>
      <c r="ET135" s="456">
        <f>Esc!ET$14</f>
        <v>1.9002927007802071</v>
      </c>
      <c r="EU135" s="456">
        <f>Esc!EU$14</f>
        <v>1.9478000182997122</v>
      </c>
      <c r="EV135" s="456">
        <f>Esc!EV$14</f>
        <v>1.9478000182997122</v>
      </c>
      <c r="EW135" s="456">
        <f>Esc!EW$14</f>
        <v>1.9478000182997122</v>
      </c>
      <c r="EX135" s="456">
        <f>Esc!EX$14</f>
        <v>1.9478000182997122</v>
      </c>
      <c r="EY135" s="456">
        <f>Esc!EY$14</f>
        <v>1.9964950187572048</v>
      </c>
      <c r="EZ135" s="456">
        <f>Esc!EZ$14</f>
        <v>1.9964950187572048</v>
      </c>
      <c r="FA135" s="456">
        <f>Esc!FA$14</f>
        <v>1.9964950187572048</v>
      </c>
      <c r="FB135" s="456">
        <f>Esc!FB$14</f>
        <v>1.9964950187572048</v>
      </c>
      <c r="FC135" s="456">
        <f>Esc!FC$14</f>
        <v>2.0464073942261352</v>
      </c>
      <c r="FD135" s="456">
        <f>Esc!FD$14</f>
        <v>2.0464073942261352</v>
      </c>
      <c r="FE135" s="456">
        <f>Esc!FE$14</f>
        <v>2.0464073942261352</v>
      </c>
      <c r="FF135" s="456">
        <f>Esc!FF$14</f>
        <v>2.0464073942261352</v>
      </c>
      <c r="FG135" s="456">
        <f>Esc!FG$14</f>
        <v>2.097567579081788</v>
      </c>
      <c r="FH135" s="456">
        <f>Esc!FH$14</f>
        <v>2.097567579081788</v>
      </c>
      <c r="FI135" s="456">
        <f>Esc!FI$14</f>
        <v>2.097567579081788</v>
      </c>
      <c r="FJ135" s="456">
        <f>Esc!FJ$14</f>
        <v>2.097567579081788</v>
      </c>
      <c r="FK135" s="456">
        <f>Esc!FK$14</f>
        <v>2.1500067685588333</v>
      </c>
      <c r="FL135" s="456">
        <f>Esc!FL$14</f>
        <v>2.1500067685588333</v>
      </c>
      <c r="FM135" s="456">
        <f>Esc!FM$14</f>
        <v>2.1500067685588333</v>
      </c>
      <c r="FN135" s="456">
        <f>Esc!FN$14</f>
        <v>2.1500067685588333</v>
      </c>
      <c r="FO135" s="456">
        <f>Esc!FO$14</f>
        <v>2.2037569377728037</v>
      </c>
      <c r="FP135" s="456">
        <f>Esc!FP$14</f>
        <v>2.2037569377728037</v>
      </c>
      <c r="FQ135" s="456">
        <f>Esc!FQ$14</f>
        <v>2.2037569377728037</v>
      </c>
      <c r="FR135" s="456">
        <f>Esc!FR$14</f>
        <v>2.2037569377728037</v>
      </c>
      <c r="FS135" s="456">
        <f>Esc!FS$14</f>
        <v>2.2588508612171236</v>
      </c>
      <c r="FT135" s="456">
        <f>Esc!FT$14</f>
        <v>2.2588508612171236</v>
      </c>
      <c r="FU135" s="456">
        <f>Esc!FU$14</f>
        <v>2.2588508612171236</v>
      </c>
      <c r="FV135" s="456">
        <f>Esc!FV$14</f>
        <v>2.2588508612171236</v>
      </c>
      <c r="FW135" s="456">
        <f>Esc!FW$14</f>
        <v>2.3153221327475517</v>
      </c>
      <c r="FX135" s="456">
        <f>Esc!FX$14</f>
        <v>2.3153221327475517</v>
      </c>
      <c r="FY135" s="456">
        <f>Esc!FY$14</f>
        <v>2.3153221327475517</v>
      </c>
      <c r="FZ135" s="456">
        <f>Esc!FZ$14</f>
        <v>2.3153221327475517</v>
      </c>
      <c r="GA135" s="456">
        <f>Esc!GA$14</f>
        <v>2.3732051860662402</v>
      </c>
      <c r="GB135" s="456">
        <f>Esc!GB$14</f>
        <v>2.3732051860662402</v>
      </c>
      <c r="GC135" s="456">
        <f>Esc!GC$14</f>
        <v>2.3732051860662402</v>
      </c>
      <c r="GD135" s="456">
        <f>Esc!GD$14</f>
        <v>2.3732051860662402</v>
      </c>
      <c r="GE135" s="456">
        <f>Esc!GE$14</f>
        <v>2.4325353157178964</v>
      </c>
      <c r="GF135" s="456">
        <f>Esc!GF$14</f>
        <v>2.4325353157178964</v>
      </c>
      <c r="GG135" s="456">
        <f>Esc!GG$14</f>
        <v>2.4325353157178964</v>
      </c>
      <c r="GH135" s="456">
        <f>Esc!GH$14</f>
        <v>2.4325353157178964</v>
      </c>
      <c r="GI135" s="456">
        <f>Esc!GI$14</f>
        <v>2.4933486986108435</v>
      </c>
      <c r="GJ135" s="456">
        <f>Esc!GJ$14</f>
        <v>2.4933486986108435</v>
      </c>
    </row>
    <row r="136" spans="1:192" outlineLevel="2" x14ac:dyDescent="0.35">
      <c r="A136" s="69"/>
      <c r="B136"/>
      <c r="C136"/>
      <c r="D136"/>
      <c r="E136" t="s">
        <v>730</v>
      </c>
      <c r="F136"/>
      <c r="G136" t="s">
        <v>101</v>
      </c>
      <c r="H136">
        <f>SUM(J136:GJ136)</f>
        <v>191866.2607135039</v>
      </c>
      <c r="I136"/>
      <c r="J136">
        <f t="shared" ref="J136:AO136" si="222">$F132*J133/$F131*J135*J134</f>
        <v>0</v>
      </c>
      <c r="K136">
        <f t="shared" si="222"/>
        <v>0</v>
      </c>
      <c r="L136">
        <f t="shared" si="222"/>
        <v>0</v>
      </c>
      <c r="M136">
        <f t="shared" si="222"/>
        <v>0</v>
      </c>
      <c r="N136">
        <f t="shared" si="222"/>
        <v>0</v>
      </c>
      <c r="O136">
        <f t="shared" si="222"/>
        <v>0</v>
      </c>
      <c r="P136">
        <f t="shared" si="222"/>
        <v>0</v>
      </c>
      <c r="Q136">
        <f t="shared" si="222"/>
        <v>0</v>
      </c>
      <c r="R136">
        <f t="shared" si="222"/>
        <v>0</v>
      </c>
      <c r="S136">
        <f t="shared" si="222"/>
        <v>0</v>
      </c>
      <c r="T136">
        <f t="shared" si="222"/>
        <v>0</v>
      </c>
      <c r="U136">
        <f t="shared" si="222"/>
        <v>0</v>
      </c>
      <c r="V136">
        <f t="shared" si="222"/>
        <v>0</v>
      </c>
      <c r="W136">
        <f t="shared" si="222"/>
        <v>0</v>
      </c>
      <c r="X136">
        <f t="shared" si="222"/>
        <v>0</v>
      </c>
      <c r="Y136">
        <f t="shared" si="222"/>
        <v>0</v>
      </c>
      <c r="Z136">
        <f t="shared" si="222"/>
        <v>0</v>
      </c>
      <c r="AA136">
        <f t="shared" si="222"/>
        <v>0</v>
      </c>
      <c r="AB136">
        <f t="shared" si="222"/>
        <v>0</v>
      </c>
      <c r="AC136">
        <f t="shared" si="222"/>
        <v>0</v>
      </c>
      <c r="AD136">
        <f t="shared" si="222"/>
        <v>0</v>
      </c>
      <c r="AE136">
        <f t="shared" si="222"/>
        <v>0</v>
      </c>
      <c r="AF136">
        <f t="shared" si="222"/>
        <v>0</v>
      </c>
      <c r="AG136">
        <f t="shared" si="222"/>
        <v>0</v>
      </c>
      <c r="AH136">
        <f t="shared" si="222"/>
        <v>0</v>
      </c>
      <c r="AI136">
        <f t="shared" si="222"/>
        <v>0</v>
      </c>
      <c r="AJ136">
        <f t="shared" si="222"/>
        <v>0</v>
      </c>
      <c r="AK136">
        <f t="shared" si="222"/>
        <v>0</v>
      </c>
      <c r="AL136">
        <f t="shared" si="222"/>
        <v>0</v>
      </c>
      <c r="AM136">
        <f t="shared" si="222"/>
        <v>0</v>
      </c>
      <c r="AN136">
        <f t="shared" si="222"/>
        <v>0</v>
      </c>
      <c r="AO136">
        <f t="shared" si="222"/>
        <v>0</v>
      </c>
      <c r="AP136">
        <f t="shared" ref="AP136:BU136" si="223">$F132*AP133/$F131*AP135*AP134</f>
        <v>0</v>
      </c>
      <c r="AQ136">
        <f t="shared" si="223"/>
        <v>0</v>
      </c>
      <c r="AR136">
        <f t="shared" si="223"/>
        <v>0</v>
      </c>
      <c r="AS136">
        <f t="shared" si="223"/>
        <v>0</v>
      </c>
      <c r="AT136">
        <f t="shared" si="223"/>
        <v>0</v>
      </c>
      <c r="AU136">
        <f t="shared" si="223"/>
        <v>0</v>
      </c>
      <c r="AV136">
        <f t="shared" si="223"/>
        <v>0</v>
      </c>
      <c r="AW136">
        <f t="shared" si="223"/>
        <v>0</v>
      </c>
      <c r="AX136">
        <f t="shared" si="223"/>
        <v>0</v>
      </c>
      <c r="AY136">
        <f t="shared" si="223"/>
        <v>0</v>
      </c>
      <c r="AZ136">
        <f t="shared" si="223"/>
        <v>0</v>
      </c>
      <c r="BA136">
        <f t="shared" si="223"/>
        <v>0</v>
      </c>
      <c r="BB136">
        <f t="shared" si="223"/>
        <v>0</v>
      </c>
      <c r="BC136">
        <f t="shared" si="223"/>
        <v>0</v>
      </c>
      <c r="BD136">
        <f t="shared" si="223"/>
        <v>0</v>
      </c>
      <c r="BE136">
        <f t="shared" si="223"/>
        <v>0</v>
      </c>
      <c r="BF136">
        <f t="shared" si="223"/>
        <v>1378.4199999999998</v>
      </c>
      <c r="BG136">
        <f t="shared" si="223"/>
        <v>1412.8804999999998</v>
      </c>
      <c r="BH136">
        <f t="shared" si="223"/>
        <v>1412.8804999999998</v>
      </c>
      <c r="BI136">
        <f t="shared" si="223"/>
        <v>1412.8804999999998</v>
      </c>
      <c r="BJ136">
        <f t="shared" si="223"/>
        <v>1412.8804999999998</v>
      </c>
      <c r="BK136">
        <f t="shared" si="223"/>
        <v>1448.2025124999996</v>
      </c>
      <c r="BL136">
        <f t="shared" si="223"/>
        <v>1448.2025124999996</v>
      </c>
      <c r="BM136">
        <f t="shared" si="223"/>
        <v>1448.2025124999996</v>
      </c>
      <c r="BN136">
        <f t="shared" si="223"/>
        <v>1448.2025124999996</v>
      </c>
      <c r="BO136">
        <f t="shared" si="223"/>
        <v>1484.4075753124994</v>
      </c>
      <c r="BP136">
        <f t="shared" si="223"/>
        <v>1484.4075753124994</v>
      </c>
      <c r="BQ136">
        <f t="shared" si="223"/>
        <v>1484.4075753124994</v>
      </c>
      <c r="BR136">
        <f t="shared" si="223"/>
        <v>1484.4075753124994</v>
      </c>
      <c r="BS136">
        <f t="shared" si="223"/>
        <v>1521.5177646953121</v>
      </c>
      <c r="BT136">
        <f t="shared" si="223"/>
        <v>1521.5177646953121</v>
      </c>
      <c r="BU136">
        <f t="shared" si="223"/>
        <v>1521.5177646953121</v>
      </c>
      <c r="BV136">
        <f t="shared" ref="BV136:DA136" si="224">$F132*BV133/$F131*BV135*BV134</f>
        <v>1521.5177646953121</v>
      </c>
      <c r="BW136">
        <f t="shared" si="224"/>
        <v>1559.5557088126948</v>
      </c>
      <c r="BX136">
        <f t="shared" si="224"/>
        <v>1559.5557088126948</v>
      </c>
      <c r="BY136">
        <f t="shared" si="224"/>
        <v>1559.5557088126948</v>
      </c>
      <c r="BZ136">
        <f t="shared" si="224"/>
        <v>1559.5557088126948</v>
      </c>
      <c r="CA136">
        <f t="shared" si="224"/>
        <v>1598.5446015330117</v>
      </c>
      <c r="CB136">
        <f t="shared" si="224"/>
        <v>1598.5446015330117</v>
      </c>
      <c r="CC136">
        <f t="shared" si="224"/>
        <v>1598.5446015330117</v>
      </c>
      <c r="CD136">
        <f t="shared" si="224"/>
        <v>1598.5446015330117</v>
      </c>
      <c r="CE136">
        <f t="shared" si="224"/>
        <v>1638.508216571337</v>
      </c>
      <c r="CF136">
        <f t="shared" si="224"/>
        <v>1638.508216571337</v>
      </c>
      <c r="CG136">
        <f t="shared" si="224"/>
        <v>1638.508216571337</v>
      </c>
      <c r="CH136">
        <f t="shared" si="224"/>
        <v>1638.508216571337</v>
      </c>
      <c r="CI136">
        <f t="shared" si="224"/>
        <v>1679.4709219856204</v>
      </c>
      <c r="CJ136">
        <f t="shared" si="224"/>
        <v>1679.4709219856204</v>
      </c>
      <c r="CK136">
        <f t="shared" si="224"/>
        <v>1679.4709219856204</v>
      </c>
      <c r="CL136">
        <f t="shared" si="224"/>
        <v>1679.4709219856204</v>
      </c>
      <c r="CM136">
        <f t="shared" si="224"/>
        <v>1721.4576950352607</v>
      </c>
      <c r="CN136">
        <f t="shared" si="224"/>
        <v>1721.4576950352607</v>
      </c>
      <c r="CO136">
        <f t="shared" si="224"/>
        <v>1721.4576950352607</v>
      </c>
      <c r="CP136">
        <f t="shared" si="224"/>
        <v>1721.4576950352607</v>
      </c>
      <c r="CQ136">
        <f t="shared" si="224"/>
        <v>1764.4941374111422</v>
      </c>
      <c r="CR136">
        <f t="shared" si="224"/>
        <v>1764.4941374111422</v>
      </c>
      <c r="CS136">
        <f t="shared" si="224"/>
        <v>1764.4941374111422</v>
      </c>
      <c r="CT136">
        <f t="shared" si="224"/>
        <v>1764.4941374111422</v>
      </c>
      <c r="CU136">
        <f t="shared" si="224"/>
        <v>1808.6064908464207</v>
      </c>
      <c r="CV136">
        <f t="shared" si="224"/>
        <v>1808.6064908464207</v>
      </c>
      <c r="CW136">
        <f t="shared" si="224"/>
        <v>1808.6064908464207</v>
      </c>
      <c r="CX136">
        <f t="shared" si="224"/>
        <v>1808.6064908464207</v>
      </c>
      <c r="CY136">
        <f t="shared" si="224"/>
        <v>1853.8216531175815</v>
      </c>
      <c r="CZ136">
        <f t="shared" si="224"/>
        <v>1853.8216531175815</v>
      </c>
      <c r="DA136">
        <f t="shared" si="224"/>
        <v>1853.8216531175815</v>
      </c>
      <c r="DB136">
        <f t="shared" ref="DB136:EG136" si="225">$F132*DB133/$F131*DB135*DB134</f>
        <v>1853.8216531175815</v>
      </c>
      <c r="DC136">
        <f t="shared" si="225"/>
        <v>1900.1671944455209</v>
      </c>
      <c r="DD136">
        <f t="shared" si="225"/>
        <v>1900.1671944455209</v>
      </c>
      <c r="DE136">
        <f t="shared" si="225"/>
        <v>1900.1671944455209</v>
      </c>
      <c r="DF136">
        <f t="shared" si="225"/>
        <v>1900.1671944455209</v>
      </c>
      <c r="DG136">
        <f t="shared" si="225"/>
        <v>1947.6713743066584</v>
      </c>
      <c r="DH136">
        <f t="shared" si="225"/>
        <v>1947.6713743066584</v>
      </c>
      <c r="DI136">
        <f t="shared" si="225"/>
        <v>1947.6713743066584</v>
      </c>
      <c r="DJ136">
        <f t="shared" si="225"/>
        <v>1947.6713743066584</v>
      </c>
      <c r="DK136">
        <f t="shared" si="225"/>
        <v>1996.3631586643251</v>
      </c>
      <c r="DL136">
        <f t="shared" si="225"/>
        <v>1996.3631586643251</v>
      </c>
      <c r="DM136">
        <f t="shared" si="225"/>
        <v>1996.3631586643251</v>
      </c>
      <c r="DN136">
        <f t="shared" si="225"/>
        <v>1996.3631586643251</v>
      </c>
      <c r="DO136">
        <f t="shared" si="225"/>
        <v>2046.2722376309332</v>
      </c>
      <c r="DP136">
        <f t="shared" si="225"/>
        <v>2046.2722376309332</v>
      </c>
      <c r="DQ136">
        <f t="shared" si="225"/>
        <v>2046.2722376309332</v>
      </c>
      <c r="DR136">
        <f t="shared" si="225"/>
        <v>2046.2722376309332</v>
      </c>
      <c r="DS136">
        <f t="shared" si="225"/>
        <v>2097.4290435717062</v>
      </c>
      <c r="DT136">
        <f t="shared" si="225"/>
        <v>2097.4290435717062</v>
      </c>
      <c r="DU136">
        <f t="shared" si="225"/>
        <v>2097.4290435717062</v>
      </c>
      <c r="DV136">
        <f t="shared" si="225"/>
        <v>2097.4290435717062</v>
      </c>
      <c r="DW136">
        <f t="shared" si="225"/>
        <v>2149.8647696609987</v>
      </c>
      <c r="DX136">
        <f t="shared" si="225"/>
        <v>2149.8647696609987</v>
      </c>
      <c r="DY136">
        <f t="shared" si="225"/>
        <v>2149.8647696609987</v>
      </c>
      <c r="DZ136">
        <f t="shared" si="225"/>
        <v>2149.8647696609987</v>
      </c>
      <c r="EA136">
        <f t="shared" si="225"/>
        <v>2203.6113889025237</v>
      </c>
      <c r="EB136">
        <f t="shared" si="225"/>
        <v>2203.6113889025237</v>
      </c>
      <c r="EC136">
        <f t="shared" si="225"/>
        <v>2203.6113889025237</v>
      </c>
      <c r="ED136">
        <f t="shared" si="225"/>
        <v>2203.6113889025237</v>
      </c>
      <c r="EE136">
        <f t="shared" si="225"/>
        <v>2258.7016736250866</v>
      </c>
      <c r="EF136">
        <f t="shared" si="225"/>
        <v>2258.7016736250866</v>
      </c>
      <c r="EG136">
        <f t="shared" si="225"/>
        <v>2258.7016736250866</v>
      </c>
      <c r="EH136">
        <f t="shared" ref="EH136:FM136" si="226">$F132*EH133/$F131*EH135*EH134</f>
        <v>2258.7016736250866</v>
      </c>
      <c r="EI136">
        <f t="shared" si="226"/>
        <v>2315.1692154657139</v>
      </c>
      <c r="EJ136">
        <f t="shared" si="226"/>
        <v>2315.1692154657139</v>
      </c>
      <c r="EK136">
        <f t="shared" si="226"/>
        <v>2315.1692154657139</v>
      </c>
      <c r="EL136">
        <f t="shared" si="226"/>
        <v>2315.1692154657139</v>
      </c>
      <c r="EM136">
        <f t="shared" si="226"/>
        <v>2373.0484458523561</v>
      </c>
      <c r="EN136">
        <f t="shared" si="226"/>
        <v>2373.0484458523561</v>
      </c>
      <c r="EO136">
        <f t="shared" si="226"/>
        <v>2373.0484458523561</v>
      </c>
      <c r="EP136">
        <f t="shared" si="226"/>
        <v>2373.0484458523561</v>
      </c>
      <c r="EQ136">
        <f t="shared" si="226"/>
        <v>2432.3746569986652</v>
      </c>
      <c r="ER136">
        <f t="shared" si="226"/>
        <v>2432.3746569986652</v>
      </c>
      <c r="ES136">
        <f t="shared" si="226"/>
        <v>2432.3746569986652</v>
      </c>
      <c r="ET136">
        <f t="shared" si="226"/>
        <v>2432.3746569986652</v>
      </c>
      <c r="EU136">
        <f t="shared" si="226"/>
        <v>2493.1840234236315</v>
      </c>
      <c r="EV136">
        <f t="shared" si="226"/>
        <v>2493.1840234236315</v>
      </c>
      <c r="EW136">
        <f t="shared" si="226"/>
        <v>2493.1840234236315</v>
      </c>
      <c r="EX136">
        <f t="shared" si="226"/>
        <v>2493.1840234236315</v>
      </c>
      <c r="EY136">
        <f t="shared" si="226"/>
        <v>2555.513624009222</v>
      </c>
      <c r="EZ136">
        <f t="shared" si="226"/>
        <v>2555.513624009222</v>
      </c>
      <c r="FA136">
        <f t="shared" si="226"/>
        <v>2555.513624009222</v>
      </c>
      <c r="FB136">
        <f t="shared" si="226"/>
        <v>0</v>
      </c>
      <c r="FC136">
        <f t="shared" si="226"/>
        <v>0</v>
      </c>
      <c r="FD136">
        <f t="shared" si="226"/>
        <v>0</v>
      </c>
      <c r="FE136">
        <f t="shared" si="226"/>
        <v>0</v>
      </c>
      <c r="FF136">
        <f t="shared" si="226"/>
        <v>0</v>
      </c>
      <c r="FG136">
        <f t="shared" si="226"/>
        <v>0</v>
      </c>
      <c r="FH136">
        <f t="shared" si="226"/>
        <v>0</v>
      </c>
      <c r="FI136">
        <f t="shared" si="226"/>
        <v>0</v>
      </c>
      <c r="FJ136">
        <f t="shared" si="226"/>
        <v>0</v>
      </c>
      <c r="FK136">
        <f t="shared" si="226"/>
        <v>0</v>
      </c>
      <c r="FL136">
        <f t="shared" si="226"/>
        <v>0</v>
      </c>
      <c r="FM136">
        <f t="shared" si="226"/>
        <v>0</v>
      </c>
      <c r="FN136">
        <f t="shared" ref="FN136:GJ136" si="227">$F132*FN133/$F131*FN135*FN134</f>
        <v>0</v>
      </c>
      <c r="FO136">
        <f t="shared" si="227"/>
        <v>0</v>
      </c>
      <c r="FP136">
        <f t="shared" si="227"/>
        <v>0</v>
      </c>
      <c r="FQ136">
        <f t="shared" si="227"/>
        <v>0</v>
      </c>
      <c r="FR136">
        <f t="shared" si="227"/>
        <v>0</v>
      </c>
      <c r="FS136">
        <f t="shared" si="227"/>
        <v>0</v>
      </c>
      <c r="FT136">
        <f t="shared" si="227"/>
        <v>0</v>
      </c>
      <c r="FU136">
        <f t="shared" si="227"/>
        <v>0</v>
      </c>
      <c r="FV136">
        <f t="shared" si="227"/>
        <v>0</v>
      </c>
      <c r="FW136">
        <f t="shared" si="227"/>
        <v>0</v>
      </c>
      <c r="FX136">
        <f t="shared" si="227"/>
        <v>0</v>
      </c>
      <c r="FY136">
        <f t="shared" si="227"/>
        <v>0</v>
      </c>
      <c r="FZ136">
        <f t="shared" si="227"/>
        <v>0</v>
      </c>
      <c r="GA136">
        <f t="shared" si="227"/>
        <v>0</v>
      </c>
      <c r="GB136">
        <f t="shared" si="227"/>
        <v>0</v>
      </c>
      <c r="GC136">
        <f t="shared" si="227"/>
        <v>0</v>
      </c>
      <c r="GD136">
        <f t="shared" si="227"/>
        <v>0</v>
      </c>
      <c r="GE136">
        <f t="shared" si="227"/>
        <v>0</v>
      </c>
      <c r="GF136">
        <f t="shared" si="227"/>
        <v>0</v>
      </c>
      <c r="GG136">
        <f t="shared" si="227"/>
        <v>0</v>
      </c>
      <c r="GH136">
        <f t="shared" si="227"/>
        <v>0</v>
      </c>
      <c r="GI136">
        <f t="shared" si="227"/>
        <v>0</v>
      </c>
      <c r="GJ136">
        <f t="shared" si="227"/>
        <v>0</v>
      </c>
    </row>
    <row r="137" spans="1:192" outlineLevel="1" x14ac:dyDescent="0.35">
      <c r="A137" s="69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</row>
    <row r="138" spans="1:192" outlineLevel="1" x14ac:dyDescent="0.35">
      <c r="A138" s="69"/>
      <c r="B138" s="437" t="s">
        <v>731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</row>
    <row r="139" spans="1:192" s="556" customFormat="1" outlineLevel="2" x14ac:dyDescent="0.35">
      <c r="A139" s="555"/>
      <c r="E139" s="556" t="str">
        <f>InpC!$E$16</f>
        <v>Length of operating period</v>
      </c>
      <c r="F139" s="556">
        <f>InpC!$F$16</f>
        <v>3</v>
      </c>
      <c r="G139" s="556" t="str">
        <f>InpC!$G$16</f>
        <v>months</v>
      </c>
    </row>
    <row r="140" spans="1:192" s="556" customFormat="1" outlineLevel="2" x14ac:dyDescent="0.35">
      <c r="A140" s="555"/>
      <c r="E140" s="556" t="str">
        <f>InpC!$E$78</f>
        <v>Reimbursable costs per quarter</v>
      </c>
      <c r="F140" s="556">
        <f>InpC!$F$78</f>
        <v>280</v>
      </c>
      <c r="G140" s="556" t="str">
        <f>InpC!$G$78</f>
        <v>$ 000s</v>
      </c>
    </row>
    <row r="141" spans="1:192" s="458" customFormat="1" outlineLevel="2" x14ac:dyDescent="0.35">
      <c r="A141" s="460"/>
      <c r="E141" s="458" t="str">
        <f>InpC!$E$79</f>
        <v>EPC markup on reimbursables</v>
      </c>
      <c r="F141" s="458">
        <f>InpC!$F$79</f>
        <v>0.15</v>
      </c>
      <c r="G141" s="458" t="str">
        <f>InpC!$G$79</f>
        <v>%</v>
      </c>
    </row>
    <row r="142" spans="1:192" s="455" customFormat="1" outlineLevel="2" x14ac:dyDescent="0.35">
      <c r="A142" s="462"/>
      <c r="E142" s="455" t="str">
        <f>Time!$E$34</f>
        <v>Months per model period</v>
      </c>
      <c r="G142" s="455" t="str">
        <f>Time!$G$34</f>
        <v>months</v>
      </c>
      <c r="H142" s="455">
        <f>Time!$H$34</f>
        <v>0</v>
      </c>
      <c r="J142" s="455">
        <f>Time!J$34</f>
        <v>1</v>
      </c>
      <c r="K142" s="455">
        <f>Time!K$34</f>
        <v>1</v>
      </c>
      <c r="L142" s="455">
        <f>Time!L$34</f>
        <v>1</v>
      </c>
      <c r="M142" s="455">
        <f>Time!M$34</f>
        <v>1</v>
      </c>
      <c r="N142" s="455">
        <f>Time!N$34</f>
        <v>1</v>
      </c>
      <c r="O142" s="455">
        <f>Time!O$34</f>
        <v>1</v>
      </c>
      <c r="P142" s="455">
        <f>Time!P$34</f>
        <v>1</v>
      </c>
      <c r="Q142" s="455">
        <f>Time!Q$34</f>
        <v>1</v>
      </c>
      <c r="R142" s="455">
        <f>Time!R$34</f>
        <v>1</v>
      </c>
      <c r="S142" s="455">
        <f>Time!S$34</f>
        <v>1</v>
      </c>
      <c r="T142" s="455">
        <f>Time!T$34</f>
        <v>1</v>
      </c>
      <c r="U142" s="455">
        <f>Time!U$34</f>
        <v>1</v>
      </c>
      <c r="V142" s="455">
        <f>Time!V$34</f>
        <v>1</v>
      </c>
      <c r="W142" s="455">
        <f>Time!W$34</f>
        <v>1</v>
      </c>
      <c r="X142" s="455">
        <f>Time!X$34</f>
        <v>1</v>
      </c>
      <c r="Y142" s="455">
        <f>Time!Y$34</f>
        <v>1</v>
      </c>
      <c r="Z142" s="455">
        <f>Time!Z$34</f>
        <v>1</v>
      </c>
      <c r="AA142" s="455">
        <f>Time!AA$34</f>
        <v>1</v>
      </c>
      <c r="AB142" s="455">
        <f>Time!AB$34</f>
        <v>1</v>
      </c>
      <c r="AC142" s="455">
        <f>Time!AC$34</f>
        <v>1</v>
      </c>
      <c r="AD142" s="455">
        <f>Time!AD$34</f>
        <v>1</v>
      </c>
      <c r="AE142" s="455">
        <f>Time!AE$34</f>
        <v>1</v>
      </c>
      <c r="AF142" s="455">
        <f>Time!AF$34</f>
        <v>1</v>
      </c>
      <c r="AG142" s="455">
        <f>Time!AG$34</f>
        <v>1</v>
      </c>
      <c r="AH142" s="455">
        <f>Time!AH$34</f>
        <v>1</v>
      </c>
      <c r="AI142" s="455">
        <f>Time!AI$34</f>
        <v>1</v>
      </c>
      <c r="AJ142" s="455">
        <f>Time!AJ$34</f>
        <v>1</v>
      </c>
      <c r="AK142" s="455">
        <f>Time!AK$34</f>
        <v>1</v>
      </c>
      <c r="AL142" s="455">
        <f>Time!AL$34</f>
        <v>1</v>
      </c>
      <c r="AM142" s="455">
        <f>Time!AM$34</f>
        <v>1</v>
      </c>
      <c r="AN142" s="455">
        <f>Time!AN$34</f>
        <v>1</v>
      </c>
      <c r="AO142" s="455">
        <f>Time!AO$34</f>
        <v>1</v>
      </c>
      <c r="AP142" s="455">
        <f>Time!AP$34</f>
        <v>1</v>
      </c>
      <c r="AQ142" s="455">
        <f>Time!AQ$34</f>
        <v>1</v>
      </c>
      <c r="AR142" s="455">
        <f>Time!AR$34</f>
        <v>1</v>
      </c>
      <c r="AS142" s="455">
        <f>Time!AS$34</f>
        <v>1</v>
      </c>
      <c r="AT142" s="455">
        <f>Time!AT$34</f>
        <v>1</v>
      </c>
      <c r="AU142" s="455">
        <f>Time!AU$34</f>
        <v>1</v>
      </c>
      <c r="AV142" s="455">
        <f>Time!AV$34</f>
        <v>1</v>
      </c>
      <c r="AW142" s="455">
        <f>Time!AW$34</f>
        <v>1</v>
      </c>
      <c r="AX142" s="455">
        <f>Time!AX$34</f>
        <v>1</v>
      </c>
      <c r="AY142" s="455">
        <f>Time!AY$34</f>
        <v>1</v>
      </c>
      <c r="AZ142" s="455">
        <f>Time!AZ$34</f>
        <v>1</v>
      </c>
      <c r="BA142" s="455">
        <f>Time!BA$34</f>
        <v>1</v>
      </c>
      <c r="BB142" s="455">
        <f>Time!BB$34</f>
        <v>1</v>
      </c>
      <c r="BC142" s="455">
        <f>Time!BC$34</f>
        <v>1</v>
      </c>
      <c r="BD142" s="455">
        <f>Time!BD$34</f>
        <v>1</v>
      </c>
      <c r="BE142" s="455">
        <f>Time!BE$34</f>
        <v>1</v>
      </c>
      <c r="BF142" s="455">
        <f>Time!BF$34</f>
        <v>3</v>
      </c>
      <c r="BG142" s="455">
        <f>Time!BG$34</f>
        <v>3</v>
      </c>
      <c r="BH142" s="455">
        <f>Time!BH$34</f>
        <v>3</v>
      </c>
      <c r="BI142" s="455">
        <f>Time!BI$34</f>
        <v>3</v>
      </c>
      <c r="BJ142" s="455">
        <f>Time!BJ$34</f>
        <v>3</v>
      </c>
      <c r="BK142" s="455">
        <f>Time!BK$34</f>
        <v>3</v>
      </c>
      <c r="BL142" s="455">
        <f>Time!BL$34</f>
        <v>3</v>
      </c>
      <c r="BM142" s="455">
        <f>Time!BM$34</f>
        <v>3</v>
      </c>
      <c r="BN142" s="455">
        <f>Time!BN$34</f>
        <v>3</v>
      </c>
      <c r="BO142" s="455">
        <f>Time!BO$34</f>
        <v>3</v>
      </c>
      <c r="BP142" s="455">
        <f>Time!BP$34</f>
        <v>3</v>
      </c>
      <c r="BQ142" s="455">
        <f>Time!BQ$34</f>
        <v>3</v>
      </c>
      <c r="BR142" s="455">
        <f>Time!BR$34</f>
        <v>3</v>
      </c>
      <c r="BS142" s="455">
        <f>Time!BS$34</f>
        <v>3</v>
      </c>
      <c r="BT142" s="455">
        <f>Time!BT$34</f>
        <v>3</v>
      </c>
      <c r="BU142" s="455">
        <f>Time!BU$34</f>
        <v>3</v>
      </c>
      <c r="BV142" s="455">
        <f>Time!BV$34</f>
        <v>3</v>
      </c>
      <c r="BW142" s="455">
        <f>Time!BW$34</f>
        <v>3</v>
      </c>
      <c r="BX142" s="455">
        <f>Time!BX$34</f>
        <v>3</v>
      </c>
      <c r="BY142" s="455">
        <f>Time!BY$34</f>
        <v>3</v>
      </c>
      <c r="BZ142" s="455">
        <f>Time!BZ$34</f>
        <v>3</v>
      </c>
      <c r="CA142" s="455">
        <f>Time!CA$34</f>
        <v>3</v>
      </c>
      <c r="CB142" s="455">
        <f>Time!CB$34</f>
        <v>3</v>
      </c>
      <c r="CC142" s="455">
        <f>Time!CC$34</f>
        <v>3</v>
      </c>
      <c r="CD142" s="455">
        <f>Time!CD$34</f>
        <v>3</v>
      </c>
      <c r="CE142" s="455">
        <f>Time!CE$34</f>
        <v>3</v>
      </c>
      <c r="CF142" s="455">
        <f>Time!CF$34</f>
        <v>3</v>
      </c>
      <c r="CG142" s="455">
        <f>Time!CG$34</f>
        <v>3</v>
      </c>
      <c r="CH142" s="455">
        <f>Time!CH$34</f>
        <v>3</v>
      </c>
      <c r="CI142" s="455">
        <f>Time!CI$34</f>
        <v>3</v>
      </c>
      <c r="CJ142" s="455">
        <f>Time!CJ$34</f>
        <v>3</v>
      </c>
      <c r="CK142" s="455">
        <f>Time!CK$34</f>
        <v>3</v>
      </c>
      <c r="CL142" s="455">
        <f>Time!CL$34</f>
        <v>3</v>
      </c>
      <c r="CM142" s="455">
        <f>Time!CM$34</f>
        <v>3</v>
      </c>
      <c r="CN142" s="455">
        <f>Time!CN$34</f>
        <v>3</v>
      </c>
      <c r="CO142" s="455">
        <f>Time!CO$34</f>
        <v>3</v>
      </c>
      <c r="CP142" s="455">
        <f>Time!CP$34</f>
        <v>3</v>
      </c>
      <c r="CQ142" s="455">
        <f>Time!CQ$34</f>
        <v>3</v>
      </c>
      <c r="CR142" s="455">
        <f>Time!CR$34</f>
        <v>3</v>
      </c>
      <c r="CS142" s="455">
        <f>Time!CS$34</f>
        <v>3</v>
      </c>
      <c r="CT142" s="455">
        <f>Time!CT$34</f>
        <v>3</v>
      </c>
      <c r="CU142" s="455">
        <f>Time!CU$34</f>
        <v>3</v>
      </c>
      <c r="CV142" s="455">
        <f>Time!CV$34</f>
        <v>3</v>
      </c>
      <c r="CW142" s="455">
        <f>Time!CW$34</f>
        <v>3</v>
      </c>
      <c r="CX142" s="455">
        <f>Time!CX$34</f>
        <v>3</v>
      </c>
      <c r="CY142" s="455">
        <f>Time!CY$34</f>
        <v>3</v>
      </c>
      <c r="CZ142" s="455">
        <f>Time!CZ$34</f>
        <v>3</v>
      </c>
      <c r="DA142" s="455">
        <f>Time!DA$34</f>
        <v>3</v>
      </c>
      <c r="DB142" s="455">
        <f>Time!DB$34</f>
        <v>3</v>
      </c>
      <c r="DC142" s="455">
        <f>Time!DC$34</f>
        <v>3</v>
      </c>
      <c r="DD142" s="455">
        <f>Time!DD$34</f>
        <v>3</v>
      </c>
      <c r="DE142" s="455">
        <f>Time!DE$34</f>
        <v>3</v>
      </c>
      <c r="DF142" s="455">
        <f>Time!DF$34</f>
        <v>3</v>
      </c>
      <c r="DG142" s="455">
        <f>Time!DG$34</f>
        <v>3</v>
      </c>
      <c r="DH142" s="455">
        <f>Time!DH$34</f>
        <v>3</v>
      </c>
      <c r="DI142" s="455">
        <f>Time!DI$34</f>
        <v>3</v>
      </c>
      <c r="DJ142" s="455">
        <f>Time!DJ$34</f>
        <v>3</v>
      </c>
      <c r="DK142" s="455">
        <f>Time!DK$34</f>
        <v>3</v>
      </c>
      <c r="DL142" s="455">
        <f>Time!DL$34</f>
        <v>3</v>
      </c>
      <c r="DM142" s="455">
        <f>Time!DM$34</f>
        <v>3</v>
      </c>
      <c r="DN142" s="455">
        <f>Time!DN$34</f>
        <v>3</v>
      </c>
      <c r="DO142" s="455">
        <f>Time!DO$34</f>
        <v>3</v>
      </c>
      <c r="DP142" s="455">
        <f>Time!DP$34</f>
        <v>3</v>
      </c>
      <c r="DQ142" s="455">
        <f>Time!DQ$34</f>
        <v>3</v>
      </c>
      <c r="DR142" s="455">
        <f>Time!DR$34</f>
        <v>3</v>
      </c>
      <c r="DS142" s="455">
        <f>Time!DS$34</f>
        <v>3</v>
      </c>
      <c r="DT142" s="455">
        <f>Time!DT$34</f>
        <v>3</v>
      </c>
      <c r="DU142" s="455">
        <f>Time!DU$34</f>
        <v>3</v>
      </c>
      <c r="DV142" s="455">
        <f>Time!DV$34</f>
        <v>3</v>
      </c>
      <c r="DW142" s="455">
        <f>Time!DW$34</f>
        <v>3</v>
      </c>
      <c r="DX142" s="455">
        <f>Time!DX$34</f>
        <v>3</v>
      </c>
      <c r="DY142" s="455">
        <f>Time!DY$34</f>
        <v>3</v>
      </c>
      <c r="DZ142" s="455">
        <f>Time!DZ$34</f>
        <v>3</v>
      </c>
      <c r="EA142" s="455">
        <f>Time!EA$34</f>
        <v>3</v>
      </c>
      <c r="EB142" s="455">
        <f>Time!EB$34</f>
        <v>3</v>
      </c>
      <c r="EC142" s="455">
        <f>Time!EC$34</f>
        <v>3</v>
      </c>
      <c r="ED142" s="455">
        <f>Time!ED$34</f>
        <v>3</v>
      </c>
      <c r="EE142" s="455">
        <f>Time!EE$34</f>
        <v>3</v>
      </c>
      <c r="EF142" s="455">
        <f>Time!EF$34</f>
        <v>3</v>
      </c>
      <c r="EG142" s="455">
        <f>Time!EG$34</f>
        <v>3</v>
      </c>
      <c r="EH142" s="455">
        <f>Time!EH$34</f>
        <v>3</v>
      </c>
      <c r="EI142" s="455">
        <f>Time!EI$34</f>
        <v>3</v>
      </c>
      <c r="EJ142" s="455">
        <f>Time!EJ$34</f>
        <v>3</v>
      </c>
      <c r="EK142" s="455">
        <f>Time!EK$34</f>
        <v>3</v>
      </c>
      <c r="EL142" s="455">
        <f>Time!EL$34</f>
        <v>3</v>
      </c>
      <c r="EM142" s="455">
        <f>Time!EM$34</f>
        <v>3</v>
      </c>
      <c r="EN142" s="455">
        <f>Time!EN$34</f>
        <v>3</v>
      </c>
      <c r="EO142" s="455">
        <f>Time!EO$34</f>
        <v>3</v>
      </c>
      <c r="EP142" s="455">
        <f>Time!EP$34</f>
        <v>3</v>
      </c>
      <c r="EQ142" s="455">
        <f>Time!EQ$34</f>
        <v>3</v>
      </c>
      <c r="ER142" s="455">
        <f>Time!ER$34</f>
        <v>3</v>
      </c>
      <c r="ES142" s="455">
        <f>Time!ES$34</f>
        <v>3</v>
      </c>
      <c r="ET142" s="455">
        <f>Time!ET$34</f>
        <v>3</v>
      </c>
      <c r="EU142" s="455">
        <f>Time!EU$34</f>
        <v>3</v>
      </c>
      <c r="EV142" s="455">
        <f>Time!EV$34</f>
        <v>3</v>
      </c>
      <c r="EW142" s="455">
        <f>Time!EW$34</f>
        <v>3</v>
      </c>
      <c r="EX142" s="455">
        <f>Time!EX$34</f>
        <v>3</v>
      </c>
      <c r="EY142" s="455">
        <f>Time!EY$34</f>
        <v>3</v>
      </c>
      <c r="EZ142" s="455">
        <f>Time!EZ$34</f>
        <v>3</v>
      </c>
      <c r="FA142" s="455">
        <f>Time!FA$34</f>
        <v>3</v>
      </c>
      <c r="FB142" s="455">
        <f>Time!FB$34</f>
        <v>3</v>
      </c>
      <c r="FC142" s="455">
        <f>Time!FC$34</f>
        <v>3</v>
      </c>
      <c r="FD142" s="455">
        <f>Time!FD$34</f>
        <v>3</v>
      </c>
      <c r="FE142" s="455">
        <f>Time!FE$34</f>
        <v>3</v>
      </c>
      <c r="FF142" s="455">
        <f>Time!FF$34</f>
        <v>3</v>
      </c>
      <c r="FG142" s="455">
        <f>Time!FG$34</f>
        <v>3</v>
      </c>
      <c r="FH142" s="455">
        <f>Time!FH$34</f>
        <v>3</v>
      </c>
      <c r="FI142" s="455">
        <f>Time!FI$34</f>
        <v>3</v>
      </c>
      <c r="FJ142" s="455">
        <f>Time!FJ$34</f>
        <v>3</v>
      </c>
      <c r="FK142" s="455">
        <f>Time!FK$34</f>
        <v>3</v>
      </c>
      <c r="FL142" s="455">
        <f>Time!FL$34</f>
        <v>3</v>
      </c>
      <c r="FM142" s="455">
        <f>Time!FM$34</f>
        <v>3</v>
      </c>
      <c r="FN142" s="455">
        <f>Time!FN$34</f>
        <v>3</v>
      </c>
      <c r="FO142" s="455">
        <f>Time!FO$34</f>
        <v>3</v>
      </c>
      <c r="FP142" s="455">
        <f>Time!FP$34</f>
        <v>3</v>
      </c>
      <c r="FQ142" s="455">
        <f>Time!FQ$34</f>
        <v>3</v>
      </c>
      <c r="FR142" s="455">
        <f>Time!FR$34</f>
        <v>3</v>
      </c>
      <c r="FS142" s="455">
        <f>Time!FS$34</f>
        <v>3</v>
      </c>
      <c r="FT142" s="455">
        <f>Time!FT$34</f>
        <v>3</v>
      </c>
      <c r="FU142" s="455">
        <f>Time!FU$34</f>
        <v>3</v>
      </c>
      <c r="FV142" s="455">
        <f>Time!FV$34</f>
        <v>3</v>
      </c>
      <c r="FW142" s="455">
        <f>Time!FW$34</f>
        <v>3</v>
      </c>
      <c r="FX142" s="455">
        <f>Time!FX$34</f>
        <v>3</v>
      </c>
      <c r="FY142" s="455">
        <f>Time!FY$34</f>
        <v>3</v>
      </c>
      <c r="FZ142" s="455">
        <f>Time!FZ$34</f>
        <v>3</v>
      </c>
      <c r="GA142" s="455">
        <f>Time!GA$34</f>
        <v>3</v>
      </c>
      <c r="GB142" s="455">
        <f>Time!GB$34</f>
        <v>3</v>
      </c>
      <c r="GC142" s="455">
        <f>Time!GC$34</f>
        <v>3</v>
      </c>
      <c r="GD142" s="455">
        <f>Time!GD$34</f>
        <v>3</v>
      </c>
      <c r="GE142" s="455">
        <f>Time!GE$34</f>
        <v>3</v>
      </c>
      <c r="GF142" s="455">
        <f>Time!GF$34</f>
        <v>3</v>
      </c>
      <c r="GG142" s="455">
        <f>Time!GG$34</f>
        <v>3</v>
      </c>
      <c r="GH142" s="455">
        <f>Time!GH$34</f>
        <v>3</v>
      </c>
      <c r="GI142" s="455">
        <f>Time!GI$34</f>
        <v>3</v>
      </c>
      <c r="GJ142" s="455">
        <f>Time!GJ$34</f>
        <v>3</v>
      </c>
    </row>
    <row r="143" spans="1:192" s="455" customFormat="1" outlineLevel="2" x14ac:dyDescent="0.35">
      <c r="A143" s="462"/>
      <c r="E143" s="455" t="str">
        <f>Time!$E$90</f>
        <v>Operating period flag</v>
      </c>
      <c r="G143" s="455" t="str">
        <f>Time!$G$90</f>
        <v>flag</v>
      </c>
      <c r="H143" s="455">
        <f>Time!$H$90</f>
        <v>100</v>
      </c>
      <c r="J143" s="455">
        <f>Time!J$90</f>
        <v>0</v>
      </c>
      <c r="K143" s="455">
        <f>Time!K$90</f>
        <v>0</v>
      </c>
      <c r="L143" s="455">
        <f>Time!L$90</f>
        <v>0</v>
      </c>
      <c r="M143" s="455">
        <f>Time!M$90</f>
        <v>0</v>
      </c>
      <c r="N143" s="455">
        <f>Time!N$90</f>
        <v>0</v>
      </c>
      <c r="O143" s="455">
        <f>Time!O$90</f>
        <v>0</v>
      </c>
      <c r="P143" s="455">
        <f>Time!P$90</f>
        <v>0</v>
      </c>
      <c r="Q143" s="455">
        <f>Time!Q$90</f>
        <v>0</v>
      </c>
      <c r="R143" s="455">
        <f>Time!R$90</f>
        <v>0</v>
      </c>
      <c r="S143" s="455">
        <f>Time!S$90</f>
        <v>0</v>
      </c>
      <c r="T143" s="455">
        <f>Time!T$90</f>
        <v>0</v>
      </c>
      <c r="U143" s="455">
        <f>Time!U$90</f>
        <v>0</v>
      </c>
      <c r="V143" s="455">
        <f>Time!V$90</f>
        <v>0</v>
      </c>
      <c r="W143" s="455">
        <f>Time!W$90</f>
        <v>0</v>
      </c>
      <c r="X143" s="455">
        <f>Time!X$90</f>
        <v>0</v>
      </c>
      <c r="Y143" s="455">
        <f>Time!Y$90</f>
        <v>0</v>
      </c>
      <c r="Z143" s="455">
        <f>Time!Z$90</f>
        <v>0</v>
      </c>
      <c r="AA143" s="455">
        <f>Time!AA$90</f>
        <v>0</v>
      </c>
      <c r="AB143" s="455">
        <f>Time!AB$90</f>
        <v>0</v>
      </c>
      <c r="AC143" s="455">
        <f>Time!AC$90</f>
        <v>0</v>
      </c>
      <c r="AD143" s="455">
        <f>Time!AD$90</f>
        <v>0</v>
      </c>
      <c r="AE143" s="455">
        <f>Time!AE$90</f>
        <v>0</v>
      </c>
      <c r="AF143" s="455">
        <f>Time!AF$90</f>
        <v>0</v>
      </c>
      <c r="AG143" s="455">
        <f>Time!AG$90</f>
        <v>0</v>
      </c>
      <c r="AH143" s="455">
        <f>Time!AH$90</f>
        <v>0</v>
      </c>
      <c r="AI143" s="455">
        <f>Time!AI$90</f>
        <v>0</v>
      </c>
      <c r="AJ143" s="455">
        <f>Time!AJ$90</f>
        <v>0</v>
      </c>
      <c r="AK143" s="455">
        <f>Time!AK$90</f>
        <v>0</v>
      </c>
      <c r="AL143" s="455">
        <f>Time!AL$90</f>
        <v>0</v>
      </c>
      <c r="AM143" s="455">
        <f>Time!AM$90</f>
        <v>0</v>
      </c>
      <c r="AN143" s="455">
        <f>Time!AN$90</f>
        <v>0</v>
      </c>
      <c r="AO143" s="455">
        <f>Time!AO$90</f>
        <v>0</v>
      </c>
      <c r="AP143" s="455">
        <f>Time!AP$90</f>
        <v>0</v>
      </c>
      <c r="AQ143" s="455">
        <f>Time!AQ$90</f>
        <v>0</v>
      </c>
      <c r="AR143" s="455">
        <f>Time!AR$90</f>
        <v>0</v>
      </c>
      <c r="AS143" s="455">
        <f>Time!AS$90</f>
        <v>0</v>
      </c>
      <c r="AT143" s="455">
        <f>Time!AT$90</f>
        <v>0</v>
      </c>
      <c r="AU143" s="455">
        <f>Time!AU$90</f>
        <v>0</v>
      </c>
      <c r="AV143" s="455">
        <f>Time!AV$90</f>
        <v>0</v>
      </c>
      <c r="AW143" s="455">
        <f>Time!AW$90</f>
        <v>0</v>
      </c>
      <c r="AX143" s="455">
        <f>Time!AX$90</f>
        <v>0</v>
      </c>
      <c r="AY143" s="455">
        <f>Time!AY$90</f>
        <v>0</v>
      </c>
      <c r="AZ143" s="455">
        <f>Time!AZ$90</f>
        <v>0</v>
      </c>
      <c r="BA143" s="455">
        <f>Time!BA$90</f>
        <v>0</v>
      </c>
      <c r="BB143" s="455">
        <f>Time!BB$90</f>
        <v>0</v>
      </c>
      <c r="BC143" s="455">
        <f>Time!BC$90</f>
        <v>0</v>
      </c>
      <c r="BD143" s="455">
        <f>Time!BD$90</f>
        <v>0</v>
      </c>
      <c r="BE143" s="455">
        <f>Time!BE$90</f>
        <v>0</v>
      </c>
      <c r="BF143" s="455">
        <f>Time!BF$90</f>
        <v>1</v>
      </c>
      <c r="BG143" s="455">
        <f>Time!BG$90</f>
        <v>1</v>
      </c>
      <c r="BH143" s="455">
        <f>Time!BH$90</f>
        <v>1</v>
      </c>
      <c r="BI143" s="455">
        <f>Time!BI$90</f>
        <v>1</v>
      </c>
      <c r="BJ143" s="455">
        <f>Time!BJ$90</f>
        <v>1</v>
      </c>
      <c r="BK143" s="455">
        <f>Time!BK$90</f>
        <v>1</v>
      </c>
      <c r="BL143" s="455">
        <f>Time!BL$90</f>
        <v>1</v>
      </c>
      <c r="BM143" s="455">
        <f>Time!BM$90</f>
        <v>1</v>
      </c>
      <c r="BN143" s="455">
        <f>Time!BN$90</f>
        <v>1</v>
      </c>
      <c r="BO143" s="455">
        <f>Time!BO$90</f>
        <v>1</v>
      </c>
      <c r="BP143" s="455">
        <f>Time!BP$90</f>
        <v>1</v>
      </c>
      <c r="BQ143" s="455">
        <f>Time!BQ$90</f>
        <v>1</v>
      </c>
      <c r="BR143" s="455">
        <f>Time!BR$90</f>
        <v>1</v>
      </c>
      <c r="BS143" s="455">
        <f>Time!BS$90</f>
        <v>1</v>
      </c>
      <c r="BT143" s="455">
        <f>Time!BT$90</f>
        <v>1</v>
      </c>
      <c r="BU143" s="455">
        <f>Time!BU$90</f>
        <v>1</v>
      </c>
      <c r="BV143" s="455">
        <f>Time!BV$90</f>
        <v>1</v>
      </c>
      <c r="BW143" s="455">
        <f>Time!BW$90</f>
        <v>1</v>
      </c>
      <c r="BX143" s="455">
        <f>Time!BX$90</f>
        <v>1</v>
      </c>
      <c r="BY143" s="455">
        <f>Time!BY$90</f>
        <v>1</v>
      </c>
      <c r="BZ143" s="455">
        <f>Time!BZ$90</f>
        <v>1</v>
      </c>
      <c r="CA143" s="455">
        <f>Time!CA$90</f>
        <v>1</v>
      </c>
      <c r="CB143" s="455">
        <f>Time!CB$90</f>
        <v>1</v>
      </c>
      <c r="CC143" s="455">
        <f>Time!CC$90</f>
        <v>1</v>
      </c>
      <c r="CD143" s="455">
        <f>Time!CD$90</f>
        <v>1</v>
      </c>
      <c r="CE143" s="455">
        <f>Time!CE$90</f>
        <v>1</v>
      </c>
      <c r="CF143" s="455">
        <f>Time!CF$90</f>
        <v>1</v>
      </c>
      <c r="CG143" s="455">
        <f>Time!CG$90</f>
        <v>1</v>
      </c>
      <c r="CH143" s="455">
        <f>Time!CH$90</f>
        <v>1</v>
      </c>
      <c r="CI143" s="455">
        <f>Time!CI$90</f>
        <v>1</v>
      </c>
      <c r="CJ143" s="455">
        <f>Time!CJ$90</f>
        <v>1</v>
      </c>
      <c r="CK143" s="455">
        <f>Time!CK$90</f>
        <v>1</v>
      </c>
      <c r="CL143" s="455">
        <f>Time!CL$90</f>
        <v>1</v>
      </c>
      <c r="CM143" s="455">
        <f>Time!CM$90</f>
        <v>1</v>
      </c>
      <c r="CN143" s="455">
        <f>Time!CN$90</f>
        <v>1</v>
      </c>
      <c r="CO143" s="455">
        <f>Time!CO$90</f>
        <v>1</v>
      </c>
      <c r="CP143" s="455">
        <f>Time!CP$90</f>
        <v>1</v>
      </c>
      <c r="CQ143" s="455">
        <f>Time!CQ$90</f>
        <v>1</v>
      </c>
      <c r="CR143" s="455">
        <f>Time!CR$90</f>
        <v>1</v>
      </c>
      <c r="CS143" s="455">
        <f>Time!CS$90</f>
        <v>1</v>
      </c>
      <c r="CT143" s="455">
        <f>Time!CT$90</f>
        <v>1</v>
      </c>
      <c r="CU143" s="455">
        <f>Time!CU$90</f>
        <v>1</v>
      </c>
      <c r="CV143" s="455">
        <f>Time!CV$90</f>
        <v>1</v>
      </c>
      <c r="CW143" s="455">
        <f>Time!CW$90</f>
        <v>1</v>
      </c>
      <c r="CX143" s="455">
        <f>Time!CX$90</f>
        <v>1</v>
      </c>
      <c r="CY143" s="455">
        <f>Time!CY$90</f>
        <v>1</v>
      </c>
      <c r="CZ143" s="455">
        <f>Time!CZ$90</f>
        <v>1</v>
      </c>
      <c r="DA143" s="455">
        <f>Time!DA$90</f>
        <v>1</v>
      </c>
      <c r="DB143" s="455">
        <f>Time!DB$90</f>
        <v>1</v>
      </c>
      <c r="DC143" s="455">
        <f>Time!DC$90</f>
        <v>1</v>
      </c>
      <c r="DD143" s="455">
        <f>Time!DD$90</f>
        <v>1</v>
      </c>
      <c r="DE143" s="455">
        <f>Time!DE$90</f>
        <v>1</v>
      </c>
      <c r="DF143" s="455">
        <f>Time!DF$90</f>
        <v>1</v>
      </c>
      <c r="DG143" s="455">
        <f>Time!DG$90</f>
        <v>1</v>
      </c>
      <c r="DH143" s="455">
        <f>Time!DH$90</f>
        <v>1</v>
      </c>
      <c r="DI143" s="455">
        <f>Time!DI$90</f>
        <v>1</v>
      </c>
      <c r="DJ143" s="455">
        <f>Time!DJ$90</f>
        <v>1</v>
      </c>
      <c r="DK143" s="455">
        <f>Time!DK$90</f>
        <v>1</v>
      </c>
      <c r="DL143" s="455">
        <f>Time!DL$90</f>
        <v>1</v>
      </c>
      <c r="DM143" s="455">
        <f>Time!DM$90</f>
        <v>1</v>
      </c>
      <c r="DN143" s="455">
        <f>Time!DN$90</f>
        <v>1</v>
      </c>
      <c r="DO143" s="455">
        <f>Time!DO$90</f>
        <v>1</v>
      </c>
      <c r="DP143" s="455">
        <f>Time!DP$90</f>
        <v>1</v>
      </c>
      <c r="DQ143" s="455">
        <f>Time!DQ$90</f>
        <v>1</v>
      </c>
      <c r="DR143" s="455">
        <f>Time!DR$90</f>
        <v>1</v>
      </c>
      <c r="DS143" s="455">
        <f>Time!DS$90</f>
        <v>1</v>
      </c>
      <c r="DT143" s="455">
        <f>Time!DT$90</f>
        <v>1</v>
      </c>
      <c r="DU143" s="455">
        <f>Time!DU$90</f>
        <v>1</v>
      </c>
      <c r="DV143" s="455">
        <f>Time!DV$90</f>
        <v>1</v>
      </c>
      <c r="DW143" s="455">
        <f>Time!DW$90</f>
        <v>1</v>
      </c>
      <c r="DX143" s="455">
        <f>Time!DX$90</f>
        <v>1</v>
      </c>
      <c r="DY143" s="455">
        <f>Time!DY$90</f>
        <v>1</v>
      </c>
      <c r="DZ143" s="455">
        <f>Time!DZ$90</f>
        <v>1</v>
      </c>
      <c r="EA143" s="455">
        <f>Time!EA$90</f>
        <v>1</v>
      </c>
      <c r="EB143" s="455">
        <f>Time!EB$90</f>
        <v>1</v>
      </c>
      <c r="EC143" s="455">
        <f>Time!EC$90</f>
        <v>1</v>
      </c>
      <c r="ED143" s="455">
        <f>Time!ED$90</f>
        <v>1</v>
      </c>
      <c r="EE143" s="455">
        <f>Time!EE$90</f>
        <v>1</v>
      </c>
      <c r="EF143" s="455">
        <f>Time!EF$90</f>
        <v>1</v>
      </c>
      <c r="EG143" s="455">
        <f>Time!EG$90</f>
        <v>1</v>
      </c>
      <c r="EH143" s="455">
        <f>Time!EH$90</f>
        <v>1</v>
      </c>
      <c r="EI143" s="455">
        <f>Time!EI$90</f>
        <v>1</v>
      </c>
      <c r="EJ143" s="455">
        <f>Time!EJ$90</f>
        <v>1</v>
      </c>
      <c r="EK143" s="455">
        <f>Time!EK$90</f>
        <v>1</v>
      </c>
      <c r="EL143" s="455">
        <f>Time!EL$90</f>
        <v>1</v>
      </c>
      <c r="EM143" s="455">
        <f>Time!EM$90</f>
        <v>1</v>
      </c>
      <c r="EN143" s="455">
        <f>Time!EN$90</f>
        <v>1</v>
      </c>
      <c r="EO143" s="455">
        <f>Time!EO$90</f>
        <v>1</v>
      </c>
      <c r="EP143" s="455">
        <f>Time!EP$90</f>
        <v>1</v>
      </c>
      <c r="EQ143" s="455">
        <f>Time!EQ$90</f>
        <v>1</v>
      </c>
      <c r="ER143" s="455">
        <f>Time!ER$90</f>
        <v>1</v>
      </c>
      <c r="ES143" s="455">
        <f>Time!ES$90</f>
        <v>1</v>
      </c>
      <c r="ET143" s="455">
        <f>Time!ET$90</f>
        <v>1</v>
      </c>
      <c r="EU143" s="455">
        <f>Time!EU$90</f>
        <v>1</v>
      </c>
      <c r="EV143" s="455">
        <f>Time!EV$90</f>
        <v>1</v>
      </c>
      <c r="EW143" s="455">
        <f>Time!EW$90</f>
        <v>1</v>
      </c>
      <c r="EX143" s="455">
        <f>Time!EX$90</f>
        <v>1</v>
      </c>
      <c r="EY143" s="455">
        <f>Time!EY$90</f>
        <v>1</v>
      </c>
      <c r="EZ143" s="455">
        <f>Time!EZ$90</f>
        <v>1</v>
      </c>
      <c r="FA143" s="455">
        <f>Time!FA$90</f>
        <v>1</v>
      </c>
      <c r="FB143" s="455">
        <f>Time!FB$90</f>
        <v>0</v>
      </c>
      <c r="FC143" s="455">
        <f>Time!FC$90</f>
        <v>0</v>
      </c>
      <c r="FD143" s="455">
        <f>Time!FD$90</f>
        <v>0</v>
      </c>
      <c r="FE143" s="455">
        <f>Time!FE$90</f>
        <v>0</v>
      </c>
      <c r="FF143" s="455">
        <f>Time!FF$90</f>
        <v>0</v>
      </c>
      <c r="FG143" s="455">
        <f>Time!FG$90</f>
        <v>0</v>
      </c>
      <c r="FH143" s="455">
        <f>Time!FH$90</f>
        <v>0</v>
      </c>
      <c r="FI143" s="455">
        <f>Time!FI$90</f>
        <v>0</v>
      </c>
      <c r="FJ143" s="455">
        <f>Time!FJ$90</f>
        <v>0</v>
      </c>
      <c r="FK143" s="455">
        <f>Time!FK$90</f>
        <v>0</v>
      </c>
      <c r="FL143" s="455">
        <f>Time!FL$90</f>
        <v>0</v>
      </c>
      <c r="FM143" s="455">
        <f>Time!FM$90</f>
        <v>0</v>
      </c>
      <c r="FN143" s="455">
        <f>Time!FN$90</f>
        <v>0</v>
      </c>
      <c r="FO143" s="455">
        <f>Time!FO$90</f>
        <v>0</v>
      </c>
      <c r="FP143" s="455">
        <f>Time!FP$90</f>
        <v>0</v>
      </c>
      <c r="FQ143" s="455">
        <f>Time!FQ$90</f>
        <v>0</v>
      </c>
      <c r="FR143" s="455">
        <f>Time!FR$90</f>
        <v>0</v>
      </c>
      <c r="FS143" s="455">
        <f>Time!FS$90</f>
        <v>0</v>
      </c>
      <c r="FT143" s="455">
        <f>Time!FT$90</f>
        <v>0</v>
      </c>
      <c r="FU143" s="455">
        <f>Time!FU$90</f>
        <v>0</v>
      </c>
      <c r="FV143" s="455">
        <f>Time!FV$90</f>
        <v>0</v>
      </c>
      <c r="FW143" s="455">
        <f>Time!FW$90</f>
        <v>0</v>
      </c>
      <c r="FX143" s="455">
        <f>Time!FX$90</f>
        <v>0</v>
      </c>
      <c r="FY143" s="455">
        <f>Time!FY$90</f>
        <v>0</v>
      </c>
      <c r="FZ143" s="455">
        <f>Time!FZ$90</f>
        <v>0</v>
      </c>
      <c r="GA143" s="455">
        <f>Time!GA$90</f>
        <v>0</v>
      </c>
      <c r="GB143" s="455">
        <f>Time!GB$90</f>
        <v>0</v>
      </c>
      <c r="GC143" s="455">
        <f>Time!GC$90</f>
        <v>0</v>
      </c>
      <c r="GD143" s="455">
        <f>Time!GD$90</f>
        <v>0</v>
      </c>
      <c r="GE143" s="455">
        <f>Time!GE$90</f>
        <v>0</v>
      </c>
      <c r="GF143" s="455">
        <f>Time!GF$90</f>
        <v>0</v>
      </c>
      <c r="GG143" s="455">
        <f>Time!GG$90</f>
        <v>0</v>
      </c>
      <c r="GH143" s="455">
        <f>Time!GH$90</f>
        <v>0</v>
      </c>
      <c r="GI143" s="455">
        <f>Time!GI$90</f>
        <v>0</v>
      </c>
      <c r="GJ143" s="455">
        <f>Time!GJ$90</f>
        <v>0</v>
      </c>
    </row>
    <row r="144" spans="1:192" s="456" customFormat="1" outlineLevel="2" x14ac:dyDescent="0.35">
      <c r="A144" s="461"/>
      <c r="E144" s="456" t="str">
        <f>Esc!$E$14</f>
        <v>CPI escalation factor</v>
      </c>
      <c r="G144" s="456" t="str">
        <f>Esc!$G$14</f>
        <v>factor</v>
      </c>
      <c r="H144" s="456">
        <f>Esc!$H$14</f>
        <v>277.83505167495679</v>
      </c>
      <c r="J144" s="456">
        <f>Esc!J$14</f>
        <v>1</v>
      </c>
      <c r="K144" s="456">
        <f>Esc!K$14</f>
        <v>1</v>
      </c>
      <c r="L144" s="456">
        <f>Esc!L$14</f>
        <v>1</v>
      </c>
      <c r="M144" s="456">
        <f>Esc!M$14</f>
        <v>1</v>
      </c>
      <c r="N144" s="456">
        <f>Esc!N$14</f>
        <v>1</v>
      </c>
      <c r="O144" s="456">
        <f>Esc!O$14</f>
        <v>1</v>
      </c>
      <c r="P144" s="456">
        <f>Esc!P$14</f>
        <v>1</v>
      </c>
      <c r="Q144" s="456">
        <f>Esc!Q$14</f>
        <v>1</v>
      </c>
      <c r="R144" s="456">
        <f>Esc!R$14</f>
        <v>1</v>
      </c>
      <c r="S144" s="456">
        <f>Esc!S$14</f>
        <v>1</v>
      </c>
      <c r="T144" s="456">
        <f>Esc!T$14</f>
        <v>1</v>
      </c>
      <c r="U144" s="456">
        <f>Esc!U$14</f>
        <v>1</v>
      </c>
      <c r="V144" s="456">
        <f>Esc!V$14</f>
        <v>1</v>
      </c>
      <c r="W144" s="456">
        <f>Esc!W$14</f>
        <v>1</v>
      </c>
      <c r="X144" s="456">
        <f>Esc!X$14</f>
        <v>1</v>
      </c>
      <c r="Y144" s="456">
        <f>Esc!Y$14</f>
        <v>1</v>
      </c>
      <c r="Z144" s="456">
        <f>Esc!Z$14</f>
        <v>1</v>
      </c>
      <c r="AA144" s="456">
        <f>Esc!AA$14</f>
        <v>1.0249999999999999</v>
      </c>
      <c r="AB144" s="456">
        <f>Esc!AB$14</f>
        <v>1.0249999999999999</v>
      </c>
      <c r="AC144" s="456">
        <f>Esc!AC$14</f>
        <v>1.0249999999999999</v>
      </c>
      <c r="AD144" s="456">
        <f>Esc!AD$14</f>
        <v>1.0249999999999999</v>
      </c>
      <c r="AE144" s="456">
        <f>Esc!AE$14</f>
        <v>1.0249999999999999</v>
      </c>
      <c r="AF144" s="456">
        <f>Esc!AF$14</f>
        <v>1.0249999999999999</v>
      </c>
      <c r="AG144" s="456">
        <f>Esc!AG$14</f>
        <v>1.0249999999999999</v>
      </c>
      <c r="AH144" s="456">
        <f>Esc!AH$14</f>
        <v>1.0249999999999999</v>
      </c>
      <c r="AI144" s="456">
        <f>Esc!AI$14</f>
        <v>1.0249999999999999</v>
      </c>
      <c r="AJ144" s="456">
        <f>Esc!AJ$14</f>
        <v>1.0249999999999999</v>
      </c>
      <c r="AK144" s="456">
        <f>Esc!AK$14</f>
        <v>1.0249999999999999</v>
      </c>
      <c r="AL144" s="456">
        <f>Esc!AL$14</f>
        <v>1.0249999999999999</v>
      </c>
      <c r="AM144" s="456">
        <f>Esc!AM$14</f>
        <v>1.0506249999999999</v>
      </c>
      <c r="AN144" s="456">
        <f>Esc!AN$14</f>
        <v>1.0506249999999999</v>
      </c>
      <c r="AO144" s="456">
        <f>Esc!AO$14</f>
        <v>1.0506249999999999</v>
      </c>
      <c r="AP144" s="456">
        <f>Esc!AP$14</f>
        <v>1.0506249999999999</v>
      </c>
      <c r="AQ144" s="456">
        <f>Esc!AQ$14</f>
        <v>1.0506249999999999</v>
      </c>
      <c r="AR144" s="456">
        <f>Esc!AR$14</f>
        <v>1.0506249999999999</v>
      </c>
      <c r="AS144" s="456">
        <f>Esc!AS$14</f>
        <v>1.0506249999999999</v>
      </c>
      <c r="AT144" s="456">
        <f>Esc!AT$14</f>
        <v>1.0506249999999999</v>
      </c>
      <c r="AU144" s="456">
        <f>Esc!AU$14</f>
        <v>1.0506249999999999</v>
      </c>
      <c r="AV144" s="456">
        <f>Esc!AV$14</f>
        <v>1.0506249999999999</v>
      </c>
      <c r="AW144" s="456">
        <f>Esc!AW$14</f>
        <v>1.0506249999999999</v>
      </c>
      <c r="AX144" s="456">
        <f>Esc!AX$14</f>
        <v>1.0506249999999999</v>
      </c>
      <c r="AY144" s="456">
        <f>Esc!AY$14</f>
        <v>1.0768906249999999</v>
      </c>
      <c r="AZ144" s="456">
        <f>Esc!AZ$14</f>
        <v>1.0768906249999999</v>
      </c>
      <c r="BA144" s="456">
        <f>Esc!BA$14</f>
        <v>1.0768906249999999</v>
      </c>
      <c r="BB144" s="456">
        <f>Esc!BB$14</f>
        <v>1.0768906249999999</v>
      </c>
      <c r="BC144" s="456">
        <f>Esc!BC$14</f>
        <v>1.0768906249999999</v>
      </c>
      <c r="BD144" s="456">
        <f>Esc!BD$14</f>
        <v>1.0768906249999999</v>
      </c>
      <c r="BE144" s="456">
        <f>Esc!BE$14</f>
        <v>1.0768906249999999</v>
      </c>
      <c r="BF144" s="456">
        <f>Esc!BF$14</f>
        <v>1.0768906249999999</v>
      </c>
      <c r="BG144" s="456">
        <f>Esc!BG$14</f>
        <v>1.1038128906249998</v>
      </c>
      <c r="BH144" s="456">
        <f>Esc!BH$14</f>
        <v>1.1038128906249998</v>
      </c>
      <c r="BI144" s="456">
        <f>Esc!BI$14</f>
        <v>1.1038128906249998</v>
      </c>
      <c r="BJ144" s="456">
        <f>Esc!BJ$14</f>
        <v>1.1038128906249998</v>
      </c>
      <c r="BK144" s="456">
        <f>Esc!BK$14</f>
        <v>1.1314082128906247</v>
      </c>
      <c r="BL144" s="456">
        <f>Esc!BL$14</f>
        <v>1.1314082128906247</v>
      </c>
      <c r="BM144" s="456">
        <f>Esc!BM$14</f>
        <v>1.1314082128906247</v>
      </c>
      <c r="BN144" s="456">
        <f>Esc!BN$14</f>
        <v>1.1314082128906247</v>
      </c>
      <c r="BO144" s="456">
        <f>Esc!BO$14</f>
        <v>1.1596934182128902</v>
      </c>
      <c r="BP144" s="456">
        <f>Esc!BP$14</f>
        <v>1.1596934182128902</v>
      </c>
      <c r="BQ144" s="456">
        <f>Esc!BQ$14</f>
        <v>1.1596934182128902</v>
      </c>
      <c r="BR144" s="456">
        <f>Esc!BR$14</f>
        <v>1.1596934182128902</v>
      </c>
      <c r="BS144" s="456">
        <f>Esc!BS$14</f>
        <v>1.1886857536682125</v>
      </c>
      <c r="BT144" s="456">
        <f>Esc!BT$14</f>
        <v>1.1886857536682125</v>
      </c>
      <c r="BU144" s="456">
        <f>Esc!BU$14</f>
        <v>1.1886857536682125</v>
      </c>
      <c r="BV144" s="456">
        <f>Esc!BV$14</f>
        <v>1.1886857536682125</v>
      </c>
      <c r="BW144" s="456">
        <f>Esc!BW$14</f>
        <v>1.2184028975099177</v>
      </c>
      <c r="BX144" s="456">
        <f>Esc!BX$14</f>
        <v>1.2184028975099177</v>
      </c>
      <c r="BY144" s="456">
        <f>Esc!BY$14</f>
        <v>1.2184028975099177</v>
      </c>
      <c r="BZ144" s="456">
        <f>Esc!BZ$14</f>
        <v>1.2184028975099177</v>
      </c>
      <c r="CA144" s="456">
        <f>Esc!CA$14</f>
        <v>1.2488629699476654</v>
      </c>
      <c r="CB144" s="456">
        <f>Esc!CB$14</f>
        <v>1.2488629699476654</v>
      </c>
      <c r="CC144" s="456">
        <f>Esc!CC$14</f>
        <v>1.2488629699476654</v>
      </c>
      <c r="CD144" s="456">
        <f>Esc!CD$14</f>
        <v>1.2488629699476654</v>
      </c>
      <c r="CE144" s="456">
        <f>Esc!CE$14</f>
        <v>1.2800845441963571</v>
      </c>
      <c r="CF144" s="456">
        <f>Esc!CF$14</f>
        <v>1.2800845441963571</v>
      </c>
      <c r="CG144" s="456">
        <f>Esc!CG$14</f>
        <v>1.2800845441963571</v>
      </c>
      <c r="CH144" s="456">
        <f>Esc!CH$14</f>
        <v>1.2800845441963571</v>
      </c>
      <c r="CI144" s="456">
        <f>Esc!CI$14</f>
        <v>1.312086657801266</v>
      </c>
      <c r="CJ144" s="456">
        <f>Esc!CJ$14</f>
        <v>1.312086657801266</v>
      </c>
      <c r="CK144" s="456">
        <f>Esc!CK$14</f>
        <v>1.312086657801266</v>
      </c>
      <c r="CL144" s="456">
        <f>Esc!CL$14</f>
        <v>1.312086657801266</v>
      </c>
      <c r="CM144" s="456">
        <f>Esc!CM$14</f>
        <v>1.3448888242462975</v>
      </c>
      <c r="CN144" s="456">
        <f>Esc!CN$14</f>
        <v>1.3448888242462975</v>
      </c>
      <c r="CO144" s="456">
        <f>Esc!CO$14</f>
        <v>1.3448888242462975</v>
      </c>
      <c r="CP144" s="456">
        <f>Esc!CP$14</f>
        <v>1.3448888242462975</v>
      </c>
      <c r="CQ144" s="456">
        <f>Esc!CQ$14</f>
        <v>1.3785110448524549</v>
      </c>
      <c r="CR144" s="456">
        <f>Esc!CR$14</f>
        <v>1.3785110448524549</v>
      </c>
      <c r="CS144" s="456">
        <f>Esc!CS$14</f>
        <v>1.3785110448524549</v>
      </c>
      <c r="CT144" s="456">
        <f>Esc!CT$14</f>
        <v>1.3785110448524549</v>
      </c>
      <c r="CU144" s="456">
        <f>Esc!CU$14</f>
        <v>1.4129738209737661</v>
      </c>
      <c r="CV144" s="456">
        <f>Esc!CV$14</f>
        <v>1.4129738209737661</v>
      </c>
      <c r="CW144" s="456">
        <f>Esc!CW$14</f>
        <v>1.4129738209737661</v>
      </c>
      <c r="CX144" s="456">
        <f>Esc!CX$14</f>
        <v>1.4129738209737661</v>
      </c>
      <c r="CY144" s="456">
        <f>Esc!CY$14</f>
        <v>1.4482981664981105</v>
      </c>
      <c r="CZ144" s="456">
        <f>Esc!CZ$14</f>
        <v>1.4482981664981105</v>
      </c>
      <c r="DA144" s="456">
        <f>Esc!DA$14</f>
        <v>1.4482981664981105</v>
      </c>
      <c r="DB144" s="456">
        <f>Esc!DB$14</f>
        <v>1.4482981664981105</v>
      </c>
      <c r="DC144" s="456">
        <f>Esc!DC$14</f>
        <v>1.4845056206605631</v>
      </c>
      <c r="DD144" s="456">
        <f>Esc!DD$14</f>
        <v>1.4845056206605631</v>
      </c>
      <c r="DE144" s="456">
        <f>Esc!DE$14</f>
        <v>1.4845056206605631</v>
      </c>
      <c r="DF144" s="456">
        <f>Esc!DF$14</f>
        <v>1.4845056206605631</v>
      </c>
      <c r="DG144" s="456">
        <f>Esc!DG$14</f>
        <v>1.521618261177077</v>
      </c>
      <c r="DH144" s="456">
        <f>Esc!DH$14</f>
        <v>1.521618261177077</v>
      </c>
      <c r="DI144" s="456">
        <f>Esc!DI$14</f>
        <v>1.521618261177077</v>
      </c>
      <c r="DJ144" s="456">
        <f>Esc!DJ$14</f>
        <v>1.521618261177077</v>
      </c>
      <c r="DK144" s="456">
        <f>Esc!DK$14</f>
        <v>1.559658717706504</v>
      </c>
      <c r="DL144" s="456">
        <f>Esc!DL$14</f>
        <v>1.559658717706504</v>
      </c>
      <c r="DM144" s="456">
        <f>Esc!DM$14</f>
        <v>1.559658717706504</v>
      </c>
      <c r="DN144" s="456">
        <f>Esc!DN$14</f>
        <v>1.559658717706504</v>
      </c>
      <c r="DO144" s="456">
        <f>Esc!DO$14</f>
        <v>1.5986501856491666</v>
      </c>
      <c r="DP144" s="456">
        <f>Esc!DP$14</f>
        <v>1.5986501856491666</v>
      </c>
      <c r="DQ144" s="456">
        <f>Esc!DQ$14</f>
        <v>1.5986501856491666</v>
      </c>
      <c r="DR144" s="456">
        <f>Esc!DR$14</f>
        <v>1.5986501856491666</v>
      </c>
      <c r="DS144" s="456">
        <f>Esc!DS$14</f>
        <v>1.6386164402903955</v>
      </c>
      <c r="DT144" s="456">
        <f>Esc!DT$14</f>
        <v>1.6386164402903955</v>
      </c>
      <c r="DU144" s="456">
        <f>Esc!DU$14</f>
        <v>1.6386164402903955</v>
      </c>
      <c r="DV144" s="456">
        <f>Esc!DV$14</f>
        <v>1.6386164402903955</v>
      </c>
      <c r="DW144" s="456">
        <f>Esc!DW$14</f>
        <v>1.6795818512976552</v>
      </c>
      <c r="DX144" s="456">
        <f>Esc!DX$14</f>
        <v>1.6795818512976552</v>
      </c>
      <c r="DY144" s="456">
        <f>Esc!DY$14</f>
        <v>1.6795818512976552</v>
      </c>
      <c r="DZ144" s="456">
        <f>Esc!DZ$14</f>
        <v>1.6795818512976552</v>
      </c>
      <c r="EA144" s="456">
        <f>Esc!EA$14</f>
        <v>1.7215713975800966</v>
      </c>
      <c r="EB144" s="456">
        <f>Esc!EB$14</f>
        <v>1.7215713975800966</v>
      </c>
      <c r="EC144" s="456">
        <f>Esc!EC$14</f>
        <v>1.7215713975800966</v>
      </c>
      <c r="ED144" s="456">
        <f>Esc!ED$14</f>
        <v>1.7215713975800966</v>
      </c>
      <c r="EE144" s="456">
        <f>Esc!EE$14</f>
        <v>1.7646106825195991</v>
      </c>
      <c r="EF144" s="456">
        <f>Esc!EF$14</f>
        <v>1.7646106825195991</v>
      </c>
      <c r="EG144" s="456">
        <f>Esc!EG$14</f>
        <v>1.7646106825195991</v>
      </c>
      <c r="EH144" s="456">
        <f>Esc!EH$14</f>
        <v>1.7646106825195991</v>
      </c>
      <c r="EI144" s="456">
        <f>Esc!EI$14</f>
        <v>1.8087259495825889</v>
      </c>
      <c r="EJ144" s="456">
        <f>Esc!EJ$14</f>
        <v>1.8087259495825889</v>
      </c>
      <c r="EK144" s="456">
        <f>Esc!EK$14</f>
        <v>1.8087259495825889</v>
      </c>
      <c r="EL144" s="456">
        <f>Esc!EL$14</f>
        <v>1.8087259495825889</v>
      </c>
      <c r="EM144" s="456">
        <f>Esc!EM$14</f>
        <v>1.8539440983221533</v>
      </c>
      <c r="EN144" s="456">
        <f>Esc!EN$14</f>
        <v>1.8539440983221533</v>
      </c>
      <c r="EO144" s="456">
        <f>Esc!EO$14</f>
        <v>1.8539440983221533</v>
      </c>
      <c r="EP144" s="456">
        <f>Esc!EP$14</f>
        <v>1.8539440983221533</v>
      </c>
      <c r="EQ144" s="456">
        <f>Esc!EQ$14</f>
        <v>1.9002927007802071</v>
      </c>
      <c r="ER144" s="456">
        <f>Esc!ER$14</f>
        <v>1.9002927007802071</v>
      </c>
      <c r="ES144" s="456">
        <f>Esc!ES$14</f>
        <v>1.9002927007802071</v>
      </c>
      <c r="ET144" s="456">
        <f>Esc!ET$14</f>
        <v>1.9002927007802071</v>
      </c>
      <c r="EU144" s="456">
        <f>Esc!EU$14</f>
        <v>1.9478000182997122</v>
      </c>
      <c r="EV144" s="456">
        <f>Esc!EV$14</f>
        <v>1.9478000182997122</v>
      </c>
      <c r="EW144" s="456">
        <f>Esc!EW$14</f>
        <v>1.9478000182997122</v>
      </c>
      <c r="EX144" s="456">
        <f>Esc!EX$14</f>
        <v>1.9478000182997122</v>
      </c>
      <c r="EY144" s="456">
        <f>Esc!EY$14</f>
        <v>1.9964950187572048</v>
      </c>
      <c r="EZ144" s="456">
        <f>Esc!EZ$14</f>
        <v>1.9964950187572048</v>
      </c>
      <c r="FA144" s="456">
        <f>Esc!FA$14</f>
        <v>1.9964950187572048</v>
      </c>
      <c r="FB144" s="456">
        <f>Esc!FB$14</f>
        <v>1.9964950187572048</v>
      </c>
      <c r="FC144" s="456">
        <f>Esc!FC$14</f>
        <v>2.0464073942261352</v>
      </c>
      <c r="FD144" s="456">
        <f>Esc!FD$14</f>
        <v>2.0464073942261352</v>
      </c>
      <c r="FE144" s="456">
        <f>Esc!FE$14</f>
        <v>2.0464073942261352</v>
      </c>
      <c r="FF144" s="456">
        <f>Esc!FF$14</f>
        <v>2.0464073942261352</v>
      </c>
      <c r="FG144" s="456">
        <f>Esc!FG$14</f>
        <v>2.097567579081788</v>
      </c>
      <c r="FH144" s="456">
        <f>Esc!FH$14</f>
        <v>2.097567579081788</v>
      </c>
      <c r="FI144" s="456">
        <f>Esc!FI$14</f>
        <v>2.097567579081788</v>
      </c>
      <c r="FJ144" s="456">
        <f>Esc!FJ$14</f>
        <v>2.097567579081788</v>
      </c>
      <c r="FK144" s="456">
        <f>Esc!FK$14</f>
        <v>2.1500067685588333</v>
      </c>
      <c r="FL144" s="456">
        <f>Esc!FL$14</f>
        <v>2.1500067685588333</v>
      </c>
      <c r="FM144" s="456">
        <f>Esc!FM$14</f>
        <v>2.1500067685588333</v>
      </c>
      <c r="FN144" s="456">
        <f>Esc!FN$14</f>
        <v>2.1500067685588333</v>
      </c>
      <c r="FO144" s="456">
        <f>Esc!FO$14</f>
        <v>2.2037569377728037</v>
      </c>
      <c r="FP144" s="456">
        <f>Esc!FP$14</f>
        <v>2.2037569377728037</v>
      </c>
      <c r="FQ144" s="456">
        <f>Esc!FQ$14</f>
        <v>2.2037569377728037</v>
      </c>
      <c r="FR144" s="456">
        <f>Esc!FR$14</f>
        <v>2.2037569377728037</v>
      </c>
      <c r="FS144" s="456">
        <f>Esc!FS$14</f>
        <v>2.2588508612171236</v>
      </c>
      <c r="FT144" s="456">
        <f>Esc!FT$14</f>
        <v>2.2588508612171236</v>
      </c>
      <c r="FU144" s="456">
        <f>Esc!FU$14</f>
        <v>2.2588508612171236</v>
      </c>
      <c r="FV144" s="456">
        <f>Esc!FV$14</f>
        <v>2.2588508612171236</v>
      </c>
      <c r="FW144" s="456">
        <f>Esc!FW$14</f>
        <v>2.3153221327475517</v>
      </c>
      <c r="FX144" s="456">
        <f>Esc!FX$14</f>
        <v>2.3153221327475517</v>
      </c>
      <c r="FY144" s="456">
        <f>Esc!FY$14</f>
        <v>2.3153221327475517</v>
      </c>
      <c r="FZ144" s="456">
        <f>Esc!FZ$14</f>
        <v>2.3153221327475517</v>
      </c>
      <c r="GA144" s="456">
        <f>Esc!GA$14</f>
        <v>2.3732051860662402</v>
      </c>
      <c r="GB144" s="456">
        <f>Esc!GB$14</f>
        <v>2.3732051860662402</v>
      </c>
      <c r="GC144" s="456">
        <f>Esc!GC$14</f>
        <v>2.3732051860662402</v>
      </c>
      <c r="GD144" s="456">
        <f>Esc!GD$14</f>
        <v>2.3732051860662402</v>
      </c>
      <c r="GE144" s="456">
        <f>Esc!GE$14</f>
        <v>2.4325353157178964</v>
      </c>
      <c r="GF144" s="456">
        <f>Esc!GF$14</f>
        <v>2.4325353157178964</v>
      </c>
      <c r="GG144" s="456">
        <f>Esc!GG$14</f>
        <v>2.4325353157178964</v>
      </c>
      <c r="GH144" s="456">
        <f>Esc!GH$14</f>
        <v>2.4325353157178964</v>
      </c>
      <c r="GI144" s="456">
        <f>Esc!GI$14</f>
        <v>2.4933486986108435</v>
      </c>
      <c r="GJ144" s="456">
        <f>Esc!GJ$14</f>
        <v>2.4933486986108435</v>
      </c>
    </row>
    <row r="145" spans="1:192" outlineLevel="2" x14ac:dyDescent="0.35">
      <c r="A145" s="69"/>
      <c r="B145"/>
      <c r="C145"/>
      <c r="D145"/>
      <c r="E145" t="s">
        <v>1026</v>
      </c>
      <c r="F145"/>
      <c r="G145" t="s">
        <v>101</v>
      </c>
      <c r="H145">
        <f>SUM(J145:GJ145)</f>
        <v>48266.356210740749</v>
      </c>
      <c r="I145"/>
      <c r="J145">
        <f t="shared" ref="J145:AO145" si="228">$F140*(1+$F141)*J142/$F139*J144*J143</f>
        <v>0</v>
      </c>
      <c r="K145">
        <f t="shared" si="228"/>
        <v>0</v>
      </c>
      <c r="L145">
        <f t="shared" si="228"/>
        <v>0</v>
      </c>
      <c r="M145">
        <f t="shared" si="228"/>
        <v>0</v>
      </c>
      <c r="N145">
        <f t="shared" si="228"/>
        <v>0</v>
      </c>
      <c r="O145">
        <f t="shared" si="228"/>
        <v>0</v>
      </c>
      <c r="P145">
        <f t="shared" si="228"/>
        <v>0</v>
      </c>
      <c r="Q145">
        <f t="shared" si="228"/>
        <v>0</v>
      </c>
      <c r="R145">
        <f t="shared" si="228"/>
        <v>0</v>
      </c>
      <c r="S145">
        <f t="shared" si="228"/>
        <v>0</v>
      </c>
      <c r="T145">
        <f t="shared" si="228"/>
        <v>0</v>
      </c>
      <c r="U145">
        <f t="shared" si="228"/>
        <v>0</v>
      </c>
      <c r="V145">
        <f t="shared" si="228"/>
        <v>0</v>
      </c>
      <c r="W145">
        <f t="shared" si="228"/>
        <v>0</v>
      </c>
      <c r="X145">
        <f t="shared" si="228"/>
        <v>0</v>
      </c>
      <c r="Y145">
        <f t="shared" si="228"/>
        <v>0</v>
      </c>
      <c r="Z145">
        <f t="shared" si="228"/>
        <v>0</v>
      </c>
      <c r="AA145">
        <f t="shared" si="228"/>
        <v>0</v>
      </c>
      <c r="AB145">
        <f t="shared" si="228"/>
        <v>0</v>
      </c>
      <c r="AC145">
        <f t="shared" si="228"/>
        <v>0</v>
      </c>
      <c r="AD145">
        <f t="shared" si="228"/>
        <v>0</v>
      </c>
      <c r="AE145">
        <f t="shared" si="228"/>
        <v>0</v>
      </c>
      <c r="AF145">
        <f t="shared" si="228"/>
        <v>0</v>
      </c>
      <c r="AG145">
        <f t="shared" si="228"/>
        <v>0</v>
      </c>
      <c r="AH145">
        <f t="shared" si="228"/>
        <v>0</v>
      </c>
      <c r="AI145">
        <f t="shared" si="228"/>
        <v>0</v>
      </c>
      <c r="AJ145">
        <f t="shared" si="228"/>
        <v>0</v>
      </c>
      <c r="AK145">
        <f t="shared" si="228"/>
        <v>0</v>
      </c>
      <c r="AL145">
        <f t="shared" si="228"/>
        <v>0</v>
      </c>
      <c r="AM145">
        <f t="shared" si="228"/>
        <v>0</v>
      </c>
      <c r="AN145">
        <f t="shared" si="228"/>
        <v>0</v>
      </c>
      <c r="AO145">
        <f t="shared" si="228"/>
        <v>0</v>
      </c>
      <c r="AP145">
        <f t="shared" ref="AP145:BU145" si="229">$F140*(1+$F141)*AP142/$F139*AP144*AP143</f>
        <v>0</v>
      </c>
      <c r="AQ145">
        <f t="shared" si="229"/>
        <v>0</v>
      </c>
      <c r="AR145">
        <f t="shared" si="229"/>
        <v>0</v>
      </c>
      <c r="AS145">
        <f t="shared" si="229"/>
        <v>0</v>
      </c>
      <c r="AT145">
        <f t="shared" si="229"/>
        <v>0</v>
      </c>
      <c r="AU145">
        <f t="shared" si="229"/>
        <v>0</v>
      </c>
      <c r="AV145">
        <f t="shared" si="229"/>
        <v>0</v>
      </c>
      <c r="AW145">
        <f t="shared" si="229"/>
        <v>0</v>
      </c>
      <c r="AX145">
        <f t="shared" si="229"/>
        <v>0</v>
      </c>
      <c r="AY145">
        <f t="shared" si="229"/>
        <v>0</v>
      </c>
      <c r="AZ145">
        <f t="shared" si="229"/>
        <v>0</v>
      </c>
      <c r="BA145">
        <f t="shared" si="229"/>
        <v>0</v>
      </c>
      <c r="BB145">
        <f t="shared" si="229"/>
        <v>0</v>
      </c>
      <c r="BC145">
        <f t="shared" si="229"/>
        <v>0</v>
      </c>
      <c r="BD145">
        <f t="shared" si="229"/>
        <v>0</v>
      </c>
      <c r="BE145">
        <f t="shared" si="229"/>
        <v>0</v>
      </c>
      <c r="BF145">
        <f t="shared" si="229"/>
        <v>346.75878124999997</v>
      </c>
      <c r="BG145">
        <f t="shared" si="229"/>
        <v>355.42775078124993</v>
      </c>
      <c r="BH145">
        <f t="shared" si="229"/>
        <v>355.42775078124993</v>
      </c>
      <c r="BI145">
        <f t="shared" si="229"/>
        <v>355.42775078124993</v>
      </c>
      <c r="BJ145">
        <f t="shared" si="229"/>
        <v>355.42775078124993</v>
      </c>
      <c r="BK145">
        <f t="shared" si="229"/>
        <v>364.31344455078113</v>
      </c>
      <c r="BL145">
        <f t="shared" si="229"/>
        <v>364.31344455078113</v>
      </c>
      <c r="BM145">
        <f t="shared" si="229"/>
        <v>364.31344455078113</v>
      </c>
      <c r="BN145">
        <f t="shared" si="229"/>
        <v>364.31344455078113</v>
      </c>
      <c r="BO145">
        <f t="shared" si="229"/>
        <v>373.42128066455064</v>
      </c>
      <c r="BP145">
        <f t="shared" si="229"/>
        <v>373.42128066455064</v>
      </c>
      <c r="BQ145">
        <f t="shared" si="229"/>
        <v>373.42128066455064</v>
      </c>
      <c r="BR145">
        <f t="shared" si="229"/>
        <v>373.42128066455064</v>
      </c>
      <c r="BS145">
        <f t="shared" si="229"/>
        <v>382.75681268116443</v>
      </c>
      <c r="BT145">
        <f t="shared" si="229"/>
        <v>382.75681268116443</v>
      </c>
      <c r="BU145">
        <f t="shared" si="229"/>
        <v>382.75681268116443</v>
      </c>
      <c r="BV145">
        <f t="shared" ref="BV145:DA145" si="230">$F140*(1+$F141)*BV142/$F139*BV144*BV143</f>
        <v>382.75681268116443</v>
      </c>
      <c r="BW145">
        <f t="shared" si="230"/>
        <v>392.32573299819347</v>
      </c>
      <c r="BX145">
        <f t="shared" si="230"/>
        <v>392.32573299819347</v>
      </c>
      <c r="BY145">
        <f t="shared" si="230"/>
        <v>392.32573299819347</v>
      </c>
      <c r="BZ145">
        <f t="shared" si="230"/>
        <v>392.32573299819347</v>
      </c>
      <c r="CA145">
        <f t="shared" si="230"/>
        <v>402.13387632314829</v>
      </c>
      <c r="CB145">
        <f t="shared" si="230"/>
        <v>402.13387632314829</v>
      </c>
      <c r="CC145">
        <f t="shared" si="230"/>
        <v>402.13387632314829</v>
      </c>
      <c r="CD145">
        <f t="shared" si="230"/>
        <v>402.13387632314829</v>
      </c>
      <c r="CE145">
        <f t="shared" si="230"/>
        <v>412.18722323122699</v>
      </c>
      <c r="CF145">
        <f t="shared" si="230"/>
        <v>412.18722323122699</v>
      </c>
      <c r="CG145">
        <f t="shared" si="230"/>
        <v>412.18722323122699</v>
      </c>
      <c r="CH145">
        <f t="shared" si="230"/>
        <v>412.18722323122699</v>
      </c>
      <c r="CI145">
        <f t="shared" si="230"/>
        <v>422.49190381200765</v>
      </c>
      <c r="CJ145">
        <f t="shared" si="230"/>
        <v>422.49190381200765</v>
      </c>
      <c r="CK145">
        <f t="shared" si="230"/>
        <v>422.49190381200765</v>
      </c>
      <c r="CL145">
        <f t="shared" si="230"/>
        <v>422.49190381200765</v>
      </c>
      <c r="CM145">
        <f t="shared" si="230"/>
        <v>433.0542014073078</v>
      </c>
      <c r="CN145">
        <f t="shared" si="230"/>
        <v>433.0542014073078</v>
      </c>
      <c r="CO145">
        <f t="shared" si="230"/>
        <v>433.0542014073078</v>
      </c>
      <c r="CP145">
        <f t="shared" si="230"/>
        <v>433.0542014073078</v>
      </c>
      <c r="CQ145">
        <f t="shared" si="230"/>
        <v>443.8805564424905</v>
      </c>
      <c r="CR145">
        <f t="shared" si="230"/>
        <v>443.8805564424905</v>
      </c>
      <c r="CS145">
        <f t="shared" si="230"/>
        <v>443.8805564424905</v>
      </c>
      <c r="CT145">
        <f t="shared" si="230"/>
        <v>443.8805564424905</v>
      </c>
      <c r="CU145">
        <f t="shared" si="230"/>
        <v>454.97757035355266</v>
      </c>
      <c r="CV145">
        <f t="shared" si="230"/>
        <v>454.97757035355266</v>
      </c>
      <c r="CW145">
        <f t="shared" si="230"/>
        <v>454.97757035355266</v>
      </c>
      <c r="CX145">
        <f t="shared" si="230"/>
        <v>454.97757035355266</v>
      </c>
      <c r="CY145">
        <f t="shared" si="230"/>
        <v>466.35200961239156</v>
      </c>
      <c r="CZ145">
        <f t="shared" si="230"/>
        <v>466.35200961239156</v>
      </c>
      <c r="DA145">
        <f t="shared" si="230"/>
        <v>466.35200961239156</v>
      </c>
      <c r="DB145">
        <f t="shared" ref="DB145:EG145" si="231">$F140*(1+$F141)*DB142/$F139*DB144*DB143</f>
        <v>466.35200961239156</v>
      </c>
      <c r="DC145">
        <f t="shared" si="231"/>
        <v>478.0108098527013</v>
      </c>
      <c r="DD145">
        <f t="shared" si="231"/>
        <v>478.0108098527013</v>
      </c>
      <c r="DE145">
        <f t="shared" si="231"/>
        <v>478.0108098527013</v>
      </c>
      <c r="DF145">
        <f t="shared" si="231"/>
        <v>478.0108098527013</v>
      </c>
      <c r="DG145">
        <f t="shared" si="231"/>
        <v>489.96108009901877</v>
      </c>
      <c r="DH145">
        <f t="shared" si="231"/>
        <v>489.96108009901877</v>
      </c>
      <c r="DI145">
        <f t="shared" si="231"/>
        <v>489.96108009901877</v>
      </c>
      <c r="DJ145">
        <f t="shared" si="231"/>
        <v>489.96108009901877</v>
      </c>
      <c r="DK145">
        <f t="shared" si="231"/>
        <v>502.21010710149426</v>
      </c>
      <c r="DL145">
        <f t="shared" si="231"/>
        <v>502.21010710149426</v>
      </c>
      <c r="DM145">
        <f t="shared" si="231"/>
        <v>502.21010710149426</v>
      </c>
      <c r="DN145">
        <f t="shared" si="231"/>
        <v>502.21010710149426</v>
      </c>
      <c r="DO145">
        <f t="shared" si="231"/>
        <v>514.76535977903166</v>
      </c>
      <c r="DP145">
        <f t="shared" si="231"/>
        <v>514.76535977903166</v>
      </c>
      <c r="DQ145">
        <f t="shared" si="231"/>
        <v>514.76535977903166</v>
      </c>
      <c r="DR145">
        <f t="shared" si="231"/>
        <v>514.76535977903166</v>
      </c>
      <c r="DS145">
        <f t="shared" si="231"/>
        <v>527.63449377350742</v>
      </c>
      <c r="DT145">
        <f t="shared" si="231"/>
        <v>527.63449377350742</v>
      </c>
      <c r="DU145">
        <f t="shared" si="231"/>
        <v>527.63449377350742</v>
      </c>
      <c r="DV145">
        <f t="shared" si="231"/>
        <v>527.63449377350742</v>
      </c>
      <c r="DW145">
        <f t="shared" si="231"/>
        <v>540.82535611784499</v>
      </c>
      <c r="DX145">
        <f t="shared" si="231"/>
        <v>540.82535611784499</v>
      </c>
      <c r="DY145">
        <f t="shared" si="231"/>
        <v>540.82535611784499</v>
      </c>
      <c r="DZ145">
        <f t="shared" si="231"/>
        <v>540.82535611784499</v>
      </c>
      <c r="EA145">
        <f t="shared" si="231"/>
        <v>554.34599002079108</v>
      </c>
      <c r="EB145">
        <f t="shared" si="231"/>
        <v>554.34599002079108</v>
      </c>
      <c r="EC145">
        <f t="shared" si="231"/>
        <v>554.34599002079108</v>
      </c>
      <c r="ED145">
        <f t="shared" si="231"/>
        <v>554.34599002079108</v>
      </c>
      <c r="EE145">
        <f t="shared" si="231"/>
        <v>568.20463977131089</v>
      </c>
      <c r="EF145">
        <f t="shared" si="231"/>
        <v>568.20463977131089</v>
      </c>
      <c r="EG145">
        <f t="shared" si="231"/>
        <v>568.20463977131089</v>
      </c>
      <c r="EH145">
        <f t="shared" ref="EH145:FM145" si="232">$F140*(1+$F141)*EH142/$F139*EH144*EH143</f>
        <v>568.20463977131089</v>
      </c>
      <c r="EI145">
        <f t="shared" si="232"/>
        <v>582.40975576559367</v>
      </c>
      <c r="EJ145">
        <f t="shared" si="232"/>
        <v>582.40975576559367</v>
      </c>
      <c r="EK145">
        <f t="shared" si="232"/>
        <v>582.40975576559367</v>
      </c>
      <c r="EL145">
        <f t="shared" si="232"/>
        <v>582.40975576559367</v>
      </c>
      <c r="EM145">
        <f t="shared" si="232"/>
        <v>596.96999965973339</v>
      </c>
      <c r="EN145">
        <f t="shared" si="232"/>
        <v>596.96999965973339</v>
      </c>
      <c r="EO145">
        <f t="shared" si="232"/>
        <v>596.96999965973339</v>
      </c>
      <c r="EP145">
        <f t="shared" si="232"/>
        <v>596.96999965973339</v>
      </c>
      <c r="EQ145">
        <f t="shared" si="232"/>
        <v>611.89424965122669</v>
      </c>
      <c r="ER145">
        <f t="shared" si="232"/>
        <v>611.89424965122669</v>
      </c>
      <c r="ES145">
        <f t="shared" si="232"/>
        <v>611.89424965122669</v>
      </c>
      <c r="ET145">
        <f t="shared" si="232"/>
        <v>611.89424965122669</v>
      </c>
      <c r="EU145">
        <f t="shared" si="232"/>
        <v>627.19160589250737</v>
      </c>
      <c r="EV145">
        <f t="shared" si="232"/>
        <v>627.19160589250737</v>
      </c>
      <c r="EW145">
        <f t="shared" si="232"/>
        <v>627.19160589250737</v>
      </c>
      <c r="EX145">
        <f t="shared" si="232"/>
        <v>627.19160589250737</v>
      </c>
      <c r="EY145">
        <f t="shared" si="232"/>
        <v>642.87139603981996</v>
      </c>
      <c r="EZ145">
        <f t="shared" si="232"/>
        <v>642.87139603981996</v>
      </c>
      <c r="FA145">
        <f t="shared" si="232"/>
        <v>642.87139603981996</v>
      </c>
      <c r="FB145">
        <f t="shared" si="232"/>
        <v>0</v>
      </c>
      <c r="FC145">
        <f t="shared" si="232"/>
        <v>0</v>
      </c>
      <c r="FD145">
        <f t="shared" si="232"/>
        <v>0</v>
      </c>
      <c r="FE145">
        <f t="shared" si="232"/>
        <v>0</v>
      </c>
      <c r="FF145">
        <f t="shared" si="232"/>
        <v>0</v>
      </c>
      <c r="FG145">
        <f t="shared" si="232"/>
        <v>0</v>
      </c>
      <c r="FH145">
        <f t="shared" si="232"/>
        <v>0</v>
      </c>
      <c r="FI145">
        <f t="shared" si="232"/>
        <v>0</v>
      </c>
      <c r="FJ145">
        <f t="shared" si="232"/>
        <v>0</v>
      </c>
      <c r="FK145">
        <f t="shared" si="232"/>
        <v>0</v>
      </c>
      <c r="FL145">
        <f t="shared" si="232"/>
        <v>0</v>
      </c>
      <c r="FM145">
        <f t="shared" si="232"/>
        <v>0</v>
      </c>
      <c r="FN145">
        <f t="shared" ref="FN145:GJ145" si="233">$F140*(1+$F141)*FN142/$F139*FN144*FN143</f>
        <v>0</v>
      </c>
      <c r="FO145">
        <f t="shared" si="233"/>
        <v>0</v>
      </c>
      <c r="FP145">
        <f t="shared" si="233"/>
        <v>0</v>
      </c>
      <c r="FQ145">
        <f t="shared" si="233"/>
        <v>0</v>
      </c>
      <c r="FR145">
        <f t="shared" si="233"/>
        <v>0</v>
      </c>
      <c r="FS145">
        <f t="shared" si="233"/>
        <v>0</v>
      </c>
      <c r="FT145">
        <f t="shared" si="233"/>
        <v>0</v>
      </c>
      <c r="FU145">
        <f t="shared" si="233"/>
        <v>0</v>
      </c>
      <c r="FV145">
        <f t="shared" si="233"/>
        <v>0</v>
      </c>
      <c r="FW145">
        <f t="shared" si="233"/>
        <v>0</v>
      </c>
      <c r="FX145">
        <f t="shared" si="233"/>
        <v>0</v>
      </c>
      <c r="FY145">
        <f t="shared" si="233"/>
        <v>0</v>
      </c>
      <c r="FZ145">
        <f t="shared" si="233"/>
        <v>0</v>
      </c>
      <c r="GA145">
        <f t="shared" si="233"/>
        <v>0</v>
      </c>
      <c r="GB145">
        <f t="shared" si="233"/>
        <v>0</v>
      </c>
      <c r="GC145">
        <f t="shared" si="233"/>
        <v>0</v>
      </c>
      <c r="GD145">
        <f t="shared" si="233"/>
        <v>0</v>
      </c>
      <c r="GE145">
        <f t="shared" si="233"/>
        <v>0</v>
      </c>
      <c r="GF145">
        <f t="shared" si="233"/>
        <v>0</v>
      </c>
      <c r="GG145">
        <f t="shared" si="233"/>
        <v>0</v>
      </c>
      <c r="GH145">
        <f t="shared" si="233"/>
        <v>0</v>
      </c>
      <c r="GI145">
        <f t="shared" si="233"/>
        <v>0</v>
      </c>
      <c r="GJ145">
        <f t="shared" si="233"/>
        <v>0</v>
      </c>
    </row>
    <row r="146" spans="1:192" outlineLevel="1" x14ac:dyDescent="0.35">
      <c r="A146" s="69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</row>
    <row r="147" spans="1:192" outlineLevel="1" x14ac:dyDescent="0.35">
      <c r="A147" s="69"/>
      <c r="B147" s="437" t="s">
        <v>732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</row>
    <row r="148" spans="1:192" s="556" customFormat="1" outlineLevel="2" x14ac:dyDescent="0.35">
      <c r="A148" s="555"/>
      <c r="E148" s="556" t="str">
        <f>InpC!$E$16</f>
        <v>Length of operating period</v>
      </c>
      <c r="F148" s="556">
        <f>InpC!$F$16</f>
        <v>3</v>
      </c>
      <c r="G148" s="556" t="str">
        <f>InpC!$G$16</f>
        <v>months</v>
      </c>
    </row>
    <row r="149" spans="1:192" s="556" customFormat="1" outlineLevel="2" x14ac:dyDescent="0.35">
      <c r="A149" s="555"/>
      <c r="E149" s="556" t="str">
        <f>InpC!$E$80</f>
        <v>Contracted consumables</v>
      </c>
      <c r="F149" s="556">
        <f>InpC!$F$80</f>
        <v>1200</v>
      </c>
      <c r="G149" s="556" t="str">
        <f>InpC!$G$80</f>
        <v>$ 000s p.a.</v>
      </c>
    </row>
    <row r="150" spans="1:192" s="455" customFormat="1" outlineLevel="2" x14ac:dyDescent="0.35">
      <c r="A150" s="462"/>
      <c r="E150" s="455" t="str">
        <f>InpC!$E$144</f>
        <v>Number of periods in a year</v>
      </c>
      <c r="F150" s="455">
        <f>InpC!$F$144</f>
        <v>4</v>
      </c>
      <c r="G150" s="455" t="str">
        <f>InpC!$G$144</f>
        <v>periods</v>
      </c>
    </row>
    <row r="151" spans="1:192" s="455" customFormat="1" outlineLevel="2" x14ac:dyDescent="0.35">
      <c r="A151" s="462"/>
      <c r="E151" s="455" t="str">
        <f>Time!$E$34</f>
        <v>Months per model period</v>
      </c>
      <c r="G151" s="455" t="str">
        <f>Time!$G$34</f>
        <v>months</v>
      </c>
      <c r="H151" s="455">
        <f>Time!$H$34</f>
        <v>0</v>
      </c>
      <c r="J151" s="455">
        <f>Time!J$34</f>
        <v>1</v>
      </c>
      <c r="K151" s="455">
        <f>Time!K$34</f>
        <v>1</v>
      </c>
      <c r="L151" s="455">
        <f>Time!L$34</f>
        <v>1</v>
      </c>
      <c r="M151" s="455">
        <f>Time!M$34</f>
        <v>1</v>
      </c>
      <c r="N151" s="455">
        <f>Time!N$34</f>
        <v>1</v>
      </c>
      <c r="O151" s="455">
        <f>Time!O$34</f>
        <v>1</v>
      </c>
      <c r="P151" s="455">
        <f>Time!P$34</f>
        <v>1</v>
      </c>
      <c r="Q151" s="455">
        <f>Time!Q$34</f>
        <v>1</v>
      </c>
      <c r="R151" s="455">
        <f>Time!R$34</f>
        <v>1</v>
      </c>
      <c r="S151" s="455">
        <f>Time!S$34</f>
        <v>1</v>
      </c>
      <c r="T151" s="455">
        <f>Time!T$34</f>
        <v>1</v>
      </c>
      <c r="U151" s="455">
        <f>Time!U$34</f>
        <v>1</v>
      </c>
      <c r="V151" s="455">
        <f>Time!V$34</f>
        <v>1</v>
      </c>
      <c r="W151" s="455">
        <f>Time!W$34</f>
        <v>1</v>
      </c>
      <c r="X151" s="455">
        <f>Time!X$34</f>
        <v>1</v>
      </c>
      <c r="Y151" s="455">
        <f>Time!Y$34</f>
        <v>1</v>
      </c>
      <c r="Z151" s="455">
        <f>Time!Z$34</f>
        <v>1</v>
      </c>
      <c r="AA151" s="455">
        <f>Time!AA$34</f>
        <v>1</v>
      </c>
      <c r="AB151" s="455">
        <f>Time!AB$34</f>
        <v>1</v>
      </c>
      <c r="AC151" s="455">
        <f>Time!AC$34</f>
        <v>1</v>
      </c>
      <c r="AD151" s="455">
        <f>Time!AD$34</f>
        <v>1</v>
      </c>
      <c r="AE151" s="455">
        <f>Time!AE$34</f>
        <v>1</v>
      </c>
      <c r="AF151" s="455">
        <f>Time!AF$34</f>
        <v>1</v>
      </c>
      <c r="AG151" s="455">
        <f>Time!AG$34</f>
        <v>1</v>
      </c>
      <c r="AH151" s="455">
        <f>Time!AH$34</f>
        <v>1</v>
      </c>
      <c r="AI151" s="455">
        <f>Time!AI$34</f>
        <v>1</v>
      </c>
      <c r="AJ151" s="455">
        <f>Time!AJ$34</f>
        <v>1</v>
      </c>
      <c r="AK151" s="455">
        <f>Time!AK$34</f>
        <v>1</v>
      </c>
      <c r="AL151" s="455">
        <f>Time!AL$34</f>
        <v>1</v>
      </c>
      <c r="AM151" s="455">
        <f>Time!AM$34</f>
        <v>1</v>
      </c>
      <c r="AN151" s="455">
        <f>Time!AN$34</f>
        <v>1</v>
      </c>
      <c r="AO151" s="455">
        <f>Time!AO$34</f>
        <v>1</v>
      </c>
      <c r="AP151" s="455">
        <f>Time!AP$34</f>
        <v>1</v>
      </c>
      <c r="AQ151" s="455">
        <f>Time!AQ$34</f>
        <v>1</v>
      </c>
      <c r="AR151" s="455">
        <f>Time!AR$34</f>
        <v>1</v>
      </c>
      <c r="AS151" s="455">
        <f>Time!AS$34</f>
        <v>1</v>
      </c>
      <c r="AT151" s="455">
        <f>Time!AT$34</f>
        <v>1</v>
      </c>
      <c r="AU151" s="455">
        <f>Time!AU$34</f>
        <v>1</v>
      </c>
      <c r="AV151" s="455">
        <f>Time!AV$34</f>
        <v>1</v>
      </c>
      <c r="AW151" s="455">
        <f>Time!AW$34</f>
        <v>1</v>
      </c>
      <c r="AX151" s="455">
        <f>Time!AX$34</f>
        <v>1</v>
      </c>
      <c r="AY151" s="455">
        <f>Time!AY$34</f>
        <v>1</v>
      </c>
      <c r="AZ151" s="455">
        <f>Time!AZ$34</f>
        <v>1</v>
      </c>
      <c r="BA151" s="455">
        <f>Time!BA$34</f>
        <v>1</v>
      </c>
      <c r="BB151" s="455">
        <f>Time!BB$34</f>
        <v>1</v>
      </c>
      <c r="BC151" s="455">
        <f>Time!BC$34</f>
        <v>1</v>
      </c>
      <c r="BD151" s="455">
        <f>Time!BD$34</f>
        <v>1</v>
      </c>
      <c r="BE151" s="455">
        <f>Time!BE$34</f>
        <v>1</v>
      </c>
      <c r="BF151" s="455">
        <f>Time!BF$34</f>
        <v>3</v>
      </c>
      <c r="BG151" s="455">
        <f>Time!BG$34</f>
        <v>3</v>
      </c>
      <c r="BH151" s="455">
        <f>Time!BH$34</f>
        <v>3</v>
      </c>
      <c r="BI151" s="455">
        <f>Time!BI$34</f>
        <v>3</v>
      </c>
      <c r="BJ151" s="455">
        <f>Time!BJ$34</f>
        <v>3</v>
      </c>
      <c r="BK151" s="455">
        <f>Time!BK$34</f>
        <v>3</v>
      </c>
      <c r="BL151" s="455">
        <f>Time!BL$34</f>
        <v>3</v>
      </c>
      <c r="BM151" s="455">
        <f>Time!BM$34</f>
        <v>3</v>
      </c>
      <c r="BN151" s="455">
        <f>Time!BN$34</f>
        <v>3</v>
      </c>
      <c r="BO151" s="455">
        <f>Time!BO$34</f>
        <v>3</v>
      </c>
      <c r="BP151" s="455">
        <f>Time!BP$34</f>
        <v>3</v>
      </c>
      <c r="BQ151" s="455">
        <f>Time!BQ$34</f>
        <v>3</v>
      </c>
      <c r="BR151" s="455">
        <f>Time!BR$34</f>
        <v>3</v>
      </c>
      <c r="BS151" s="455">
        <f>Time!BS$34</f>
        <v>3</v>
      </c>
      <c r="BT151" s="455">
        <f>Time!BT$34</f>
        <v>3</v>
      </c>
      <c r="BU151" s="455">
        <f>Time!BU$34</f>
        <v>3</v>
      </c>
      <c r="BV151" s="455">
        <f>Time!BV$34</f>
        <v>3</v>
      </c>
      <c r="BW151" s="455">
        <f>Time!BW$34</f>
        <v>3</v>
      </c>
      <c r="BX151" s="455">
        <f>Time!BX$34</f>
        <v>3</v>
      </c>
      <c r="BY151" s="455">
        <f>Time!BY$34</f>
        <v>3</v>
      </c>
      <c r="BZ151" s="455">
        <f>Time!BZ$34</f>
        <v>3</v>
      </c>
      <c r="CA151" s="455">
        <f>Time!CA$34</f>
        <v>3</v>
      </c>
      <c r="CB151" s="455">
        <f>Time!CB$34</f>
        <v>3</v>
      </c>
      <c r="CC151" s="455">
        <f>Time!CC$34</f>
        <v>3</v>
      </c>
      <c r="CD151" s="455">
        <f>Time!CD$34</f>
        <v>3</v>
      </c>
      <c r="CE151" s="455">
        <f>Time!CE$34</f>
        <v>3</v>
      </c>
      <c r="CF151" s="455">
        <f>Time!CF$34</f>
        <v>3</v>
      </c>
      <c r="CG151" s="455">
        <f>Time!CG$34</f>
        <v>3</v>
      </c>
      <c r="CH151" s="455">
        <f>Time!CH$34</f>
        <v>3</v>
      </c>
      <c r="CI151" s="455">
        <f>Time!CI$34</f>
        <v>3</v>
      </c>
      <c r="CJ151" s="455">
        <f>Time!CJ$34</f>
        <v>3</v>
      </c>
      <c r="CK151" s="455">
        <f>Time!CK$34</f>
        <v>3</v>
      </c>
      <c r="CL151" s="455">
        <f>Time!CL$34</f>
        <v>3</v>
      </c>
      <c r="CM151" s="455">
        <f>Time!CM$34</f>
        <v>3</v>
      </c>
      <c r="CN151" s="455">
        <f>Time!CN$34</f>
        <v>3</v>
      </c>
      <c r="CO151" s="455">
        <f>Time!CO$34</f>
        <v>3</v>
      </c>
      <c r="CP151" s="455">
        <f>Time!CP$34</f>
        <v>3</v>
      </c>
      <c r="CQ151" s="455">
        <f>Time!CQ$34</f>
        <v>3</v>
      </c>
      <c r="CR151" s="455">
        <f>Time!CR$34</f>
        <v>3</v>
      </c>
      <c r="CS151" s="455">
        <f>Time!CS$34</f>
        <v>3</v>
      </c>
      <c r="CT151" s="455">
        <f>Time!CT$34</f>
        <v>3</v>
      </c>
      <c r="CU151" s="455">
        <f>Time!CU$34</f>
        <v>3</v>
      </c>
      <c r="CV151" s="455">
        <f>Time!CV$34</f>
        <v>3</v>
      </c>
      <c r="CW151" s="455">
        <f>Time!CW$34</f>
        <v>3</v>
      </c>
      <c r="CX151" s="455">
        <f>Time!CX$34</f>
        <v>3</v>
      </c>
      <c r="CY151" s="455">
        <f>Time!CY$34</f>
        <v>3</v>
      </c>
      <c r="CZ151" s="455">
        <f>Time!CZ$34</f>
        <v>3</v>
      </c>
      <c r="DA151" s="455">
        <f>Time!DA$34</f>
        <v>3</v>
      </c>
      <c r="DB151" s="455">
        <f>Time!DB$34</f>
        <v>3</v>
      </c>
      <c r="DC151" s="455">
        <f>Time!DC$34</f>
        <v>3</v>
      </c>
      <c r="DD151" s="455">
        <f>Time!DD$34</f>
        <v>3</v>
      </c>
      <c r="DE151" s="455">
        <f>Time!DE$34</f>
        <v>3</v>
      </c>
      <c r="DF151" s="455">
        <f>Time!DF$34</f>
        <v>3</v>
      </c>
      <c r="DG151" s="455">
        <f>Time!DG$34</f>
        <v>3</v>
      </c>
      <c r="DH151" s="455">
        <f>Time!DH$34</f>
        <v>3</v>
      </c>
      <c r="DI151" s="455">
        <f>Time!DI$34</f>
        <v>3</v>
      </c>
      <c r="DJ151" s="455">
        <f>Time!DJ$34</f>
        <v>3</v>
      </c>
      <c r="DK151" s="455">
        <f>Time!DK$34</f>
        <v>3</v>
      </c>
      <c r="DL151" s="455">
        <f>Time!DL$34</f>
        <v>3</v>
      </c>
      <c r="DM151" s="455">
        <f>Time!DM$34</f>
        <v>3</v>
      </c>
      <c r="DN151" s="455">
        <f>Time!DN$34</f>
        <v>3</v>
      </c>
      <c r="DO151" s="455">
        <f>Time!DO$34</f>
        <v>3</v>
      </c>
      <c r="DP151" s="455">
        <f>Time!DP$34</f>
        <v>3</v>
      </c>
      <c r="DQ151" s="455">
        <f>Time!DQ$34</f>
        <v>3</v>
      </c>
      <c r="DR151" s="455">
        <f>Time!DR$34</f>
        <v>3</v>
      </c>
      <c r="DS151" s="455">
        <f>Time!DS$34</f>
        <v>3</v>
      </c>
      <c r="DT151" s="455">
        <f>Time!DT$34</f>
        <v>3</v>
      </c>
      <c r="DU151" s="455">
        <f>Time!DU$34</f>
        <v>3</v>
      </c>
      <c r="DV151" s="455">
        <f>Time!DV$34</f>
        <v>3</v>
      </c>
      <c r="DW151" s="455">
        <f>Time!DW$34</f>
        <v>3</v>
      </c>
      <c r="DX151" s="455">
        <f>Time!DX$34</f>
        <v>3</v>
      </c>
      <c r="DY151" s="455">
        <f>Time!DY$34</f>
        <v>3</v>
      </c>
      <c r="DZ151" s="455">
        <f>Time!DZ$34</f>
        <v>3</v>
      </c>
      <c r="EA151" s="455">
        <f>Time!EA$34</f>
        <v>3</v>
      </c>
      <c r="EB151" s="455">
        <f>Time!EB$34</f>
        <v>3</v>
      </c>
      <c r="EC151" s="455">
        <f>Time!EC$34</f>
        <v>3</v>
      </c>
      <c r="ED151" s="455">
        <f>Time!ED$34</f>
        <v>3</v>
      </c>
      <c r="EE151" s="455">
        <f>Time!EE$34</f>
        <v>3</v>
      </c>
      <c r="EF151" s="455">
        <f>Time!EF$34</f>
        <v>3</v>
      </c>
      <c r="EG151" s="455">
        <f>Time!EG$34</f>
        <v>3</v>
      </c>
      <c r="EH151" s="455">
        <f>Time!EH$34</f>
        <v>3</v>
      </c>
      <c r="EI151" s="455">
        <f>Time!EI$34</f>
        <v>3</v>
      </c>
      <c r="EJ151" s="455">
        <f>Time!EJ$34</f>
        <v>3</v>
      </c>
      <c r="EK151" s="455">
        <f>Time!EK$34</f>
        <v>3</v>
      </c>
      <c r="EL151" s="455">
        <f>Time!EL$34</f>
        <v>3</v>
      </c>
      <c r="EM151" s="455">
        <f>Time!EM$34</f>
        <v>3</v>
      </c>
      <c r="EN151" s="455">
        <f>Time!EN$34</f>
        <v>3</v>
      </c>
      <c r="EO151" s="455">
        <f>Time!EO$34</f>
        <v>3</v>
      </c>
      <c r="EP151" s="455">
        <f>Time!EP$34</f>
        <v>3</v>
      </c>
      <c r="EQ151" s="455">
        <f>Time!EQ$34</f>
        <v>3</v>
      </c>
      <c r="ER151" s="455">
        <f>Time!ER$34</f>
        <v>3</v>
      </c>
      <c r="ES151" s="455">
        <f>Time!ES$34</f>
        <v>3</v>
      </c>
      <c r="ET151" s="455">
        <f>Time!ET$34</f>
        <v>3</v>
      </c>
      <c r="EU151" s="455">
        <f>Time!EU$34</f>
        <v>3</v>
      </c>
      <c r="EV151" s="455">
        <f>Time!EV$34</f>
        <v>3</v>
      </c>
      <c r="EW151" s="455">
        <f>Time!EW$34</f>
        <v>3</v>
      </c>
      <c r="EX151" s="455">
        <f>Time!EX$34</f>
        <v>3</v>
      </c>
      <c r="EY151" s="455">
        <f>Time!EY$34</f>
        <v>3</v>
      </c>
      <c r="EZ151" s="455">
        <f>Time!EZ$34</f>
        <v>3</v>
      </c>
      <c r="FA151" s="455">
        <f>Time!FA$34</f>
        <v>3</v>
      </c>
      <c r="FB151" s="455">
        <f>Time!FB$34</f>
        <v>3</v>
      </c>
      <c r="FC151" s="455">
        <f>Time!FC$34</f>
        <v>3</v>
      </c>
      <c r="FD151" s="455">
        <f>Time!FD$34</f>
        <v>3</v>
      </c>
      <c r="FE151" s="455">
        <f>Time!FE$34</f>
        <v>3</v>
      </c>
      <c r="FF151" s="455">
        <f>Time!FF$34</f>
        <v>3</v>
      </c>
      <c r="FG151" s="455">
        <f>Time!FG$34</f>
        <v>3</v>
      </c>
      <c r="FH151" s="455">
        <f>Time!FH$34</f>
        <v>3</v>
      </c>
      <c r="FI151" s="455">
        <f>Time!FI$34</f>
        <v>3</v>
      </c>
      <c r="FJ151" s="455">
        <f>Time!FJ$34</f>
        <v>3</v>
      </c>
      <c r="FK151" s="455">
        <f>Time!FK$34</f>
        <v>3</v>
      </c>
      <c r="FL151" s="455">
        <f>Time!FL$34</f>
        <v>3</v>
      </c>
      <c r="FM151" s="455">
        <f>Time!FM$34</f>
        <v>3</v>
      </c>
      <c r="FN151" s="455">
        <f>Time!FN$34</f>
        <v>3</v>
      </c>
      <c r="FO151" s="455">
        <f>Time!FO$34</f>
        <v>3</v>
      </c>
      <c r="FP151" s="455">
        <f>Time!FP$34</f>
        <v>3</v>
      </c>
      <c r="FQ151" s="455">
        <f>Time!FQ$34</f>
        <v>3</v>
      </c>
      <c r="FR151" s="455">
        <f>Time!FR$34</f>
        <v>3</v>
      </c>
      <c r="FS151" s="455">
        <f>Time!FS$34</f>
        <v>3</v>
      </c>
      <c r="FT151" s="455">
        <f>Time!FT$34</f>
        <v>3</v>
      </c>
      <c r="FU151" s="455">
        <f>Time!FU$34</f>
        <v>3</v>
      </c>
      <c r="FV151" s="455">
        <f>Time!FV$34</f>
        <v>3</v>
      </c>
      <c r="FW151" s="455">
        <f>Time!FW$34</f>
        <v>3</v>
      </c>
      <c r="FX151" s="455">
        <f>Time!FX$34</f>
        <v>3</v>
      </c>
      <c r="FY151" s="455">
        <f>Time!FY$34</f>
        <v>3</v>
      </c>
      <c r="FZ151" s="455">
        <f>Time!FZ$34</f>
        <v>3</v>
      </c>
      <c r="GA151" s="455">
        <f>Time!GA$34</f>
        <v>3</v>
      </c>
      <c r="GB151" s="455">
        <f>Time!GB$34</f>
        <v>3</v>
      </c>
      <c r="GC151" s="455">
        <f>Time!GC$34</f>
        <v>3</v>
      </c>
      <c r="GD151" s="455">
        <f>Time!GD$34</f>
        <v>3</v>
      </c>
      <c r="GE151" s="455">
        <f>Time!GE$34</f>
        <v>3</v>
      </c>
      <c r="GF151" s="455">
        <f>Time!GF$34</f>
        <v>3</v>
      </c>
      <c r="GG151" s="455">
        <f>Time!GG$34</f>
        <v>3</v>
      </c>
      <c r="GH151" s="455">
        <f>Time!GH$34</f>
        <v>3</v>
      </c>
      <c r="GI151" s="455">
        <f>Time!GI$34</f>
        <v>3</v>
      </c>
      <c r="GJ151" s="455">
        <f>Time!GJ$34</f>
        <v>3</v>
      </c>
    </row>
    <row r="152" spans="1:192" s="455" customFormat="1" outlineLevel="2" x14ac:dyDescent="0.35">
      <c r="A152" s="462"/>
      <c r="E152" s="455" t="str">
        <f>Time!$E$90</f>
        <v>Operating period flag</v>
      </c>
      <c r="G152" s="455" t="str">
        <f>Time!$G$90</f>
        <v>flag</v>
      </c>
      <c r="H152" s="455">
        <f>Time!$H$90</f>
        <v>100</v>
      </c>
      <c r="J152" s="455">
        <f>Time!J$90</f>
        <v>0</v>
      </c>
      <c r="K152" s="455">
        <f>Time!K$90</f>
        <v>0</v>
      </c>
      <c r="L152" s="455">
        <f>Time!L$90</f>
        <v>0</v>
      </c>
      <c r="M152" s="455">
        <f>Time!M$90</f>
        <v>0</v>
      </c>
      <c r="N152" s="455">
        <f>Time!N$90</f>
        <v>0</v>
      </c>
      <c r="O152" s="455">
        <f>Time!O$90</f>
        <v>0</v>
      </c>
      <c r="P152" s="455">
        <f>Time!P$90</f>
        <v>0</v>
      </c>
      <c r="Q152" s="455">
        <f>Time!Q$90</f>
        <v>0</v>
      </c>
      <c r="R152" s="455">
        <f>Time!R$90</f>
        <v>0</v>
      </c>
      <c r="S152" s="455">
        <f>Time!S$90</f>
        <v>0</v>
      </c>
      <c r="T152" s="455">
        <f>Time!T$90</f>
        <v>0</v>
      </c>
      <c r="U152" s="455">
        <f>Time!U$90</f>
        <v>0</v>
      </c>
      <c r="V152" s="455">
        <f>Time!V$90</f>
        <v>0</v>
      </c>
      <c r="W152" s="455">
        <f>Time!W$90</f>
        <v>0</v>
      </c>
      <c r="X152" s="455">
        <f>Time!X$90</f>
        <v>0</v>
      </c>
      <c r="Y152" s="455">
        <f>Time!Y$90</f>
        <v>0</v>
      </c>
      <c r="Z152" s="455">
        <f>Time!Z$90</f>
        <v>0</v>
      </c>
      <c r="AA152" s="455">
        <f>Time!AA$90</f>
        <v>0</v>
      </c>
      <c r="AB152" s="455">
        <f>Time!AB$90</f>
        <v>0</v>
      </c>
      <c r="AC152" s="455">
        <f>Time!AC$90</f>
        <v>0</v>
      </c>
      <c r="AD152" s="455">
        <f>Time!AD$90</f>
        <v>0</v>
      </c>
      <c r="AE152" s="455">
        <f>Time!AE$90</f>
        <v>0</v>
      </c>
      <c r="AF152" s="455">
        <f>Time!AF$90</f>
        <v>0</v>
      </c>
      <c r="AG152" s="455">
        <f>Time!AG$90</f>
        <v>0</v>
      </c>
      <c r="AH152" s="455">
        <f>Time!AH$90</f>
        <v>0</v>
      </c>
      <c r="AI152" s="455">
        <f>Time!AI$90</f>
        <v>0</v>
      </c>
      <c r="AJ152" s="455">
        <f>Time!AJ$90</f>
        <v>0</v>
      </c>
      <c r="AK152" s="455">
        <f>Time!AK$90</f>
        <v>0</v>
      </c>
      <c r="AL152" s="455">
        <f>Time!AL$90</f>
        <v>0</v>
      </c>
      <c r="AM152" s="455">
        <f>Time!AM$90</f>
        <v>0</v>
      </c>
      <c r="AN152" s="455">
        <f>Time!AN$90</f>
        <v>0</v>
      </c>
      <c r="AO152" s="455">
        <f>Time!AO$90</f>
        <v>0</v>
      </c>
      <c r="AP152" s="455">
        <f>Time!AP$90</f>
        <v>0</v>
      </c>
      <c r="AQ152" s="455">
        <f>Time!AQ$90</f>
        <v>0</v>
      </c>
      <c r="AR152" s="455">
        <f>Time!AR$90</f>
        <v>0</v>
      </c>
      <c r="AS152" s="455">
        <f>Time!AS$90</f>
        <v>0</v>
      </c>
      <c r="AT152" s="455">
        <f>Time!AT$90</f>
        <v>0</v>
      </c>
      <c r="AU152" s="455">
        <f>Time!AU$90</f>
        <v>0</v>
      </c>
      <c r="AV152" s="455">
        <f>Time!AV$90</f>
        <v>0</v>
      </c>
      <c r="AW152" s="455">
        <f>Time!AW$90</f>
        <v>0</v>
      </c>
      <c r="AX152" s="455">
        <f>Time!AX$90</f>
        <v>0</v>
      </c>
      <c r="AY152" s="455">
        <f>Time!AY$90</f>
        <v>0</v>
      </c>
      <c r="AZ152" s="455">
        <f>Time!AZ$90</f>
        <v>0</v>
      </c>
      <c r="BA152" s="455">
        <f>Time!BA$90</f>
        <v>0</v>
      </c>
      <c r="BB152" s="455">
        <f>Time!BB$90</f>
        <v>0</v>
      </c>
      <c r="BC152" s="455">
        <f>Time!BC$90</f>
        <v>0</v>
      </c>
      <c r="BD152" s="455">
        <f>Time!BD$90</f>
        <v>0</v>
      </c>
      <c r="BE152" s="455">
        <f>Time!BE$90</f>
        <v>0</v>
      </c>
      <c r="BF152" s="455">
        <f>Time!BF$90</f>
        <v>1</v>
      </c>
      <c r="BG152" s="455">
        <f>Time!BG$90</f>
        <v>1</v>
      </c>
      <c r="BH152" s="455">
        <f>Time!BH$90</f>
        <v>1</v>
      </c>
      <c r="BI152" s="455">
        <f>Time!BI$90</f>
        <v>1</v>
      </c>
      <c r="BJ152" s="455">
        <f>Time!BJ$90</f>
        <v>1</v>
      </c>
      <c r="BK152" s="455">
        <f>Time!BK$90</f>
        <v>1</v>
      </c>
      <c r="BL152" s="455">
        <f>Time!BL$90</f>
        <v>1</v>
      </c>
      <c r="BM152" s="455">
        <f>Time!BM$90</f>
        <v>1</v>
      </c>
      <c r="BN152" s="455">
        <f>Time!BN$90</f>
        <v>1</v>
      </c>
      <c r="BO152" s="455">
        <f>Time!BO$90</f>
        <v>1</v>
      </c>
      <c r="BP152" s="455">
        <f>Time!BP$90</f>
        <v>1</v>
      </c>
      <c r="BQ152" s="455">
        <f>Time!BQ$90</f>
        <v>1</v>
      </c>
      <c r="BR152" s="455">
        <f>Time!BR$90</f>
        <v>1</v>
      </c>
      <c r="BS152" s="455">
        <f>Time!BS$90</f>
        <v>1</v>
      </c>
      <c r="BT152" s="455">
        <f>Time!BT$90</f>
        <v>1</v>
      </c>
      <c r="BU152" s="455">
        <f>Time!BU$90</f>
        <v>1</v>
      </c>
      <c r="BV152" s="455">
        <f>Time!BV$90</f>
        <v>1</v>
      </c>
      <c r="BW152" s="455">
        <f>Time!BW$90</f>
        <v>1</v>
      </c>
      <c r="BX152" s="455">
        <f>Time!BX$90</f>
        <v>1</v>
      </c>
      <c r="BY152" s="455">
        <f>Time!BY$90</f>
        <v>1</v>
      </c>
      <c r="BZ152" s="455">
        <f>Time!BZ$90</f>
        <v>1</v>
      </c>
      <c r="CA152" s="455">
        <f>Time!CA$90</f>
        <v>1</v>
      </c>
      <c r="CB152" s="455">
        <f>Time!CB$90</f>
        <v>1</v>
      </c>
      <c r="CC152" s="455">
        <f>Time!CC$90</f>
        <v>1</v>
      </c>
      <c r="CD152" s="455">
        <f>Time!CD$90</f>
        <v>1</v>
      </c>
      <c r="CE152" s="455">
        <f>Time!CE$90</f>
        <v>1</v>
      </c>
      <c r="CF152" s="455">
        <f>Time!CF$90</f>
        <v>1</v>
      </c>
      <c r="CG152" s="455">
        <f>Time!CG$90</f>
        <v>1</v>
      </c>
      <c r="CH152" s="455">
        <f>Time!CH$90</f>
        <v>1</v>
      </c>
      <c r="CI152" s="455">
        <f>Time!CI$90</f>
        <v>1</v>
      </c>
      <c r="CJ152" s="455">
        <f>Time!CJ$90</f>
        <v>1</v>
      </c>
      <c r="CK152" s="455">
        <f>Time!CK$90</f>
        <v>1</v>
      </c>
      <c r="CL152" s="455">
        <f>Time!CL$90</f>
        <v>1</v>
      </c>
      <c r="CM152" s="455">
        <f>Time!CM$90</f>
        <v>1</v>
      </c>
      <c r="CN152" s="455">
        <f>Time!CN$90</f>
        <v>1</v>
      </c>
      <c r="CO152" s="455">
        <f>Time!CO$90</f>
        <v>1</v>
      </c>
      <c r="CP152" s="455">
        <f>Time!CP$90</f>
        <v>1</v>
      </c>
      <c r="CQ152" s="455">
        <f>Time!CQ$90</f>
        <v>1</v>
      </c>
      <c r="CR152" s="455">
        <f>Time!CR$90</f>
        <v>1</v>
      </c>
      <c r="CS152" s="455">
        <f>Time!CS$90</f>
        <v>1</v>
      </c>
      <c r="CT152" s="455">
        <f>Time!CT$90</f>
        <v>1</v>
      </c>
      <c r="CU152" s="455">
        <f>Time!CU$90</f>
        <v>1</v>
      </c>
      <c r="CV152" s="455">
        <f>Time!CV$90</f>
        <v>1</v>
      </c>
      <c r="CW152" s="455">
        <f>Time!CW$90</f>
        <v>1</v>
      </c>
      <c r="CX152" s="455">
        <f>Time!CX$90</f>
        <v>1</v>
      </c>
      <c r="CY152" s="455">
        <f>Time!CY$90</f>
        <v>1</v>
      </c>
      <c r="CZ152" s="455">
        <f>Time!CZ$90</f>
        <v>1</v>
      </c>
      <c r="DA152" s="455">
        <f>Time!DA$90</f>
        <v>1</v>
      </c>
      <c r="DB152" s="455">
        <f>Time!DB$90</f>
        <v>1</v>
      </c>
      <c r="DC152" s="455">
        <f>Time!DC$90</f>
        <v>1</v>
      </c>
      <c r="DD152" s="455">
        <f>Time!DD$90</f>
        <v>1</v>
      </c>
      <c r="DE152" s="455">
        <f>Time!DE$90</f>
        <v>1</v>
      </c>
      <c r="DF152" s="455">
        <f>Time!DF$90</f>
        <v>1</v>
      </c>
      <c r="DG152" s="455">
        <f>Time!DG$90</f>
        <v>1</v>
      </c>
      <c r="DH152" s="455">
        <f>Time!DH$90</f>
        <v>1</v>
      </c>
      <c r="DI152" s="455">
        <f>Time!DI$90</f>
        <v>1</v>
      </c>
      <c r="DJ152" s="455">
        <f>Time!DJ$90</f>
        <v>1</v>
      </c>
      <c r="DK152" s="455">
        <f>Time!DK$90</f>
        <v>1</v>
      </c>
      <c r="DL152" s="455">
        <f>Time!DL$90</f>
        <v>1</v>
      </c>
      <c r="DM152" s="455">
        <f>Time!DM$90</f>
        <v>1</v>
      </c>
      <c r="DN152" s="455">
        <f>Time!DN$90</f>
        <v>1</v>
      </c>
      <c r="DO152" s="455">
        <f>Time!DO$90</f>
        <v>1</v>
      </c>
      <c r="DP152" s="455">
        <f>Time!DP$90</f>
        <v>1</v>
      </c>
      <c r="DQ152" s="455">
        <f>Time!DQ$90</f>
        <v>1</v>
      </c>
      <c r="DR152" s="455">
        <f>Time!DR$90</f>
        <v>1</v>
      </c>
      <c r="DS152" s="455">
        <f>Time!DS$90</f>
        <v>1</v>
      </c>
      <c r="DT152" s="455">
        <f>Time!DT$90</f>
        <v>1</v>
      </c>
      <c r="DU152" s="455">
        <f>Time!DU$90</f>
        <v>1</v>
      </c>
      <c r="DV152" s="455">
        <f>Time!DV$90</f>
        <v>1</v>
      </c>
      <c r="DW152" s="455">
        <f>Time!DW$90</f>
        <v>1</v>
      </c>
      <c r="DX152" s="455">
        <f>Time!DX$90</f>
        <v>1</v>
      </c>
      <c r="DY152" s="455">
        <f>Time!DY$90</f>
        <v>1</v>
      </c>
      <c r="DZ152" s="455">
        <f>Time!DZ$90</f>
        <v>1</v>
      </c>
      <c r="EA152" s="455">
        <f>Time!EA$90</f>
        <v>1</v>
      </c>
      <c r="EB152" s="455">
        <f>Time!EB$90</f>
        <v>1</v>
      </c>
      <c r="EC152" s="455">
        <f>Time!EC$90</f>
        <v>1</v>
      </c>
      <c r="ED152" s="455">
        <f>Time!ED$90</f>
        <v>1</v>
      </c>
      <c r="EE152" s="455">
        <f>Time!EE$90</f>
        <v>1</v>
      </c>
      <c r="EF152" s="455">
        <f>Time!EF$90</f>
        <v>1</v>
      </c>
      <c r="EG152" s="455">
        <f>Time!EG$90</f>
        <v>1</v>
      </c>
      <c r="EH152" s="455">
        <f>Time!EH$90</f>
        <v>1</v>
      </c>
      <c r="EI152" s="455">
        <f>Time!EI$90</f>
        <v>1</v>
      </c>
      <c r="EJ152" s="455">
        <f>Time!EJ$90</f>
        <v>1</v>
      </c>
      <c r="EK152" s="455">
        <f>Time!EK$90</f>
        <v>1</v>
      </c>
      <c r="EL152" s="455">
        <f>Time!EL$90</f>
        <v>1</v>
      </c>
      <c r="EM152" s="455">
        <f>Time!EM$90</f>
        <v>1</v>
      </c>
      <c r="EN152" s="455">
        <f>Time!EN$90</f>
        <v>1</v>
      </c>
      <c r="EO152" s="455">
        <f>Time!EO$90</f>
        <v>1</v>
      </c>
      <c r="EP152" s="455">
        <f>Time!EP$90</f>
        <v>1</v>
      </c>
      <c r="EQ152" s="455">
        <f>Time!EQ$90</f>
        <v>1</v>
      </c>
      <c r="ER152" s="455">
        <f>Time!ER$90</f>
        <v>1</v>
      </c>
      <c r="ES152" s="455">
        <f>Time!ES$90</f>
        <v>1</v>
      </c>
      <c r="ET152" s="455">
        <f>Time!ET$90</f>
        <v>1</v>
      </c>
      <c r="EU152" s="455">
        <f>Time!EU$90</f>
        <v>1</v>
      </c>
      <c r="EV152" s="455">
        <f>Time!EV$90</f>
        <v>1</v>
      </c>
      <c r="EW152" s="455">
        <f>Time!EW$90</f>
        <v>1</v>
      </c>
      <c r="EX152" s="455">
        <f>Time!EX$90</f>
        <v>1</v>
      </c>
      <c r="EY152" s="455">
        <f>Time!EY$90</f>
        <v>1</v>
      </c>
      <c r="EZ152" s="455">
        <f>Time!EZ$90</f>
        <v>1</v>
      </c>
      <c r="FA152" s="455">
        <f>Time!FA$90</f>
        <v>1</v>
      </c>
      <c r="FB152" s="455">
        <f>Time!FB$90</f>
        <v>0</v>
      </c>
      <c r="FC152" s="455">
        <f>Time!FC$90</f>
        <v>0</v>
      </c>
      <c r="FD152" s="455">
        <f>Time!FD$90</f>
        <v>0</v>
      </c>
      <c r="FE152" s="455">
        <f>Time!FE$90</f>
        <v>0</v>
      </c>
      <c r="FF152" s="455">
        <f>Time!FF$90</f>
        <v>0</v>
      </c>
      <c r="FG152" s="455">
        <f>Time!FG$90</f>
        <v>0</v>
      </c>
      <c r="FH152" s="455">
        <f>Time!FH$90</f>
        <v>0</v>
      </c>
      <c r="FI152" s="455">
        <f>Time!FI$90</f>
        <v>0</v>
      </c>
      <c r="FJ152" s="455">
        <f>Time!FJ$90</f>
        <v>0</v>
      </c>
      <c r="FK152" s="455">
        <f>Time!FK$90</f>
        <v>0</v>
      </c>
      <c r="FL152" s="455">
        <f>Time!FL$90</f>
        <v>0</v>
      </c>
      <c r="FM152" s="455">
        <f>Time!FM$90</f>
        <v>0</v>
      </c>
      <c r="FN152" s="455">
        <f>Time!FN$90</f>
        <v>0</v>
      </c>
      <c r="FO152" s="455">
        <f>Time!FO$90</f>
        <v>0</v>
      </c>
      <c r="FP152" s="455">
        <f>Time!FP$90</f>
        <v>0</v>
      </c>
      <c r="FQ152" s="455">
        <f>Time!FQ$90</f>
        <v>0</v>
      </c>
      <c r="FR152" s="455">
        <f>Time!FR$90</f>
        <v>0</v>
      </c>
      <c r="FS152" s="455">
        <f>Time!FS$90</f>
        <v>0</v>
      </c>
      <c r="FT152" s="455">
        <f>Time!FT$90</f>
        <v>0</v>
      </c>
      <c r="FU152" s="455">
        <f>Time!FU$90</f>
        <v>0</v>
      </c>
      <c r="FV152" s="455">
        <f>Time!FV$90</f>
        <v>0</v>
      </c>
      <c r="FW152" s="455">
        <f>Time!FW$90</f>
        <v>0</v>
      </c>
      <c r="FX152" s="455">
        <f>Time!FX$90</f>
        <v>0</v>
      </c>
      <c r="FY152" s="455">
        <f>Time!FY$90</f>
        <v>0</v>
      </c>
      <c r="FZ152" s="455">
        <f>Time!FZ$90</f>
        <v>0</v>
      </c>
      <c r="GA152" s="455">
        <f>Time!GA$90</f>
        <v>0</v>
      </c>
      <c r="GB152" s="455">
        <f>Time!GB$90</f>
        <v>0</v>
      </c>
      <c r="GC152" s="455">
        <f>Time!GC$90</f>
        <v>0</v>
      </c>
      <c r="GD152" s="455">
        <f>Time!GD$90</f>
        <v>0</v>
      </c>
      <c r="GE152" s="455">
        <f>Time!GE$90</f>
        <v>0</v>
      </c>
      <c r="GF152" s="455">
        <f>Time!GF$90</f>
        <v>0</v>
      </c>
      <c r="GG152" s="455">
        <f>Time!GG$90</f>
        <v>0</v>
      </c>
      <c r="GH152" s="455">
        <f>Time!GH$90</f>
        <v>0</v>
      </c>
      <c r="GI152" s="455">
        <f>Time!GI$90</f>
        <v>0</v>
      </c>
      <c r="GJ152" s="455">
        <f>Time!GJ$90</f>
        <v>0</v>
      </c>
    </row>
    <row r="153" spans="1:192" s="456" customFormat="1" outlineLevel="2" x14ac:dyDescent="0.35">
      <c r="A153" s="461"/>
      <c r="E153" s="456" t="str">
        <f>Esc!$E$14</f>
        <v>CPI escalation factor</v>
      </c>
      <c r="G153" s="456" t="str">
        <f>Esc!$G$14</f>
        <v>factor</v>
      </c>
      <c r="H153" s="456">
        <f>Esc!$H$14</f>
        <v>277.83505167495679</v>
      </c>
      <c r="J153" s="456">
        <f>Esc!J$14</f>
        <v>1</v>
      </c>
      <c r="K153" s="456">
        <f>Esc!K$14</f>
        <v>1</v>
      </c>
      <c r="L153" s="456">
        <f>Esc!L$14</f>
        <v>1</v>
      </c>
      <c r="M153" s="456">
        <f>Esc!M$14</f>
        <v>1</v>
      </c>
      <c r="N153" s="456">
        <f>Esc!N$14</f>
        <v>1</v>
      </c>
      <c r="O153" s="456">
        <f>Esc!O$14</f>
        <v>1</v>
      </c>
      <c r="P153" s="456">
        <f>Esc!P$14</f>
        <v>1</v>
      </c>
      <c r="Q153" s="456">
        <f>Esc!Q$14</f>
        <v>1</v>
      </c>
      <c r="R153" s="456">
        <f>Esc!R$14</f>
        <v>1</v>
      </c>
      <c r="S153" s="456">
        <f>Esc!S$14</f>
        <v>1</v>
      </c>
      <c r="T153" s="456">
        <f>Esc!T$14</f>
        <v>1</v>
      </c>
      <c r="U153" s="456">
        <f>Esc!U$14</f>
        <v>1</v>
      </c>
      <c r="V153" s="456">
        <f>Esc!V$14</f>
        <v>1</v>
      </c>
      <c r="W153" s="456">
        <f>Esc!W$14</f>
        <v>1</v>
      </c>
      <c r="X153" s="456">
        <f>Esc!X$14</f>
        <v>1</v>
      </c>
      <c r="Y153" s="456">
        <f>Esc!Y$14</f>
        <v>1</v>
      </c>
      <c r="Z153" s="456">
        <f>Esc!Z$14</f>
        <v>1</v>
      </c>
      <c r="AA153" s="456">
        <f>Esc!AA$14</f>
        <v>1.0249999999999999</v>
      </c>
      <c r="AB153" s="456">
        <f>Esc!AB$14</f>
        <v>1.0249999999999999</v>
      </c>
      <c r="AC153" s="456">
        <f>Esc!AC$14</f>
        <v>1.0249999999999999</v>
      </c>
      <c r="AD153" s="456">
        <f>Esc!AD$14</f>
        <v>1.0249999999999999</v>
      </c>
      <c r="AE153" s="456">
        <f>Esc!AE$14</f>
        <v>1.0249999999999999</v>
      </c>
      <c r="AF153" s="456">
        <f>Esc!AF$14</f>
        <v>1.0249999999999999</v>
      </c>
      <c r="AG153" s="456">
        <f>Esc!AG$14</f>
        <v>1.0249999999999999</v>
      </c>
      <c r="AH153" s="456">
        <f>Esc!AH$14</f>
        <v>1.0249999999999999</v>
      </c>
      <c r="AI153" s="456">
        <f>Esc!AI$14</f>
        <v>1.0249999999999999</v>
      </c>
      <c r="AJ153" s="456">
        <f>Esc!AJ$14</f>
        <v>1.0249999999999999</v>
      </c>
      <c r="AK153" s="456">
        <f>Esc!AK$14</f>
        <v>1.0249999999999999</v>
      </c>
      <c r="AL153" s="456">
        <f>Esc!AL$14</f>
        <v>1.0249999999999999</v>
      </c>
      <c r="AM153" s="456">
        <f>Esc!AM$14</f>
        <v>1.0506249999999999</v>
      </c>
      <c r="AN153" s="456">
        <f>Esc!AN$14</f>
        <v>1.0506249999999999</v>
      </c>
      <c r="AO153" s="456">
        <f>Esc!AO$14</f>
        <v>1.0506249999999999</v>
      </c>
      <c r="AP153" s="456">
        <f>Esc!AP$14</f>
        <v>1.0506249999999999</v>
      </c>
      <c r="AQ153" s="456">
        <f>Esc!AQ$14</f>
        <v>1.0506249999999999</v>
      </c>
      <c r="AR153" s="456">
        <f>Esc!AR$14</f>
        <v>1.0506249999999999</v>
      </c>
      <c r="AS153" s="456">
        <f>Esc!AS$14</f>
        <v>1.0506249999999999</v>
      </c>
      <c r="AT153" s="456">
        <f>Esc!AT$14</f>
        <v>1.0506249999999999</v>
      </c>
      <c r="AU153" s="456">
        <f>Esc!AU$14</f>
        <v>1.0506249999999999</v>
      </c>
      <c r="AV153" s="456">
        <f>Esc!AV$14</f>
        <v>1.0506249999999999</v>
      </c>
      <c r="AW153" s="456">
        <f>Esc!AW$14</f>
        <v>1.0506249999999999</v>
      </c>
      <c r="AX153" s="456">
        <f>Esc!AX$14</f>
        <v>1.0506249999999999</v>
      </c>
      <c r="AY153" s="456">
        <f>Esc!AY$14</f>
        <v>1.0768906249999999</v>
      </c>
      <c r="AZ153" s="456">
        <f>Esc!AZ$14</f>
        <v>1.0768906249999999</v>
      </c>
      <c r="BA153" s="456">
        <f>Esc!BA$14</f>
        <v>1.0768906249999999</v>
      </c>
      <c r="BB153" s="456">
        <f>Esc!BB$14</f>
        <v>1.0768906249999999</v>
      </c>
      <c r="BC153" s="456">
        <f>Esc!BC$14</f>
        <v>1.0768906249999999</v>
      </c>
      <c r="BD153" s="456">
        <f>Esc!BD$14</f>
        <v>1.0768906249999999</v>
      </c>
      <c r="BE153" s="456">
        <f>Esc!BE$14</f>
        <v>1.0768906249999999</v>
      </c>
      <c r="BF153" s="456">
        <f>Esc!BF$14</f>
        <v>1.0768906249999999</v>
      </c>
      <c r="BG153" s="456">
        <f>Esc!BG$14</f>
        <v>1.1038128906249998</v>
      </c>
      <c r="BH153" s="456">
        <f>Esc!BH$14</f>
        <v>1.1038128906249998</v>
      </c>
      <c r="BI153" s="456">
        <f>Esc!BI$14</f>
        <v>1.1038128906249998</v>
      </c>
      <c r="BJ153" s="456">
        <f>Esc!BJ$14</f>
        <v>1.1038128906249998</v>
      </c>
      <c r="BK153" s="456">
        <f>Esc!BK$14</f>
        <v>1.1314082128906247</v>
      </c>
      <c r="BL153" s="456">
        <f>Esc!BL$14</f>
        <v>1.1314082128906247</v>
      </c>
      <c r="BM153" s="456">
        <f>Esc!BM$14</f>
        <v>1.1314082128906247</v>
      </c>
      <c r="BN153" s="456">
        <f>Esc!BN$14</f>
        <v>1.1314082128906247</v>
      </c>
      <c r="BO153" s="456">
        <f>Esc!BO$14</f>
        <v>1.1596934182128902</v>
      </c>
      <c r="BP153" s="456">
        <f>Esc!BP$14</f>
        <v>1.1596934182128902</v>
      </c>
      <c r="BQ153" s="456">
        <f>Esc!BQ$14</f>
        <v>1.1596934182128902</v>
      </c>
      <c r="BR153" s="456">
        <f>Esc!BR$14</f>
        <v>1.1596934182128902</v>
      </c>
      <c r="BS153" s="456">
        <f>Esc!BS$14</f>
        <v>1.1886857536682125</v>
      </c>
      <c r="BT153" s="456">
        <f>Esc!BT$14</f>
        <v>1.1886857536682125</v>
      </c>
      <c r="BU153" s="456">
        <f>Esc!BU$14</f>
        <v>1.1886857536682125</v>
      </c>
      <c r="BV153" s="456">
        <f>Esc!BV$14</f>
        <v>1.1886857536682125</v>
      </c>
      <c r="BW153" s="456">
        <f>Esc!BW$14</f>
        <v>1.2184028975099177</v>
      </c>
      <c r="BX153" s="456">
        <f>Esc!BX$14</f>
        <v>1.2184028975099177</v>
      </c>
      <c r="BY153" s="456">
        <f>Esc!BY$14</f>
        <v>1.2184028975099177</v>
      </c>
      <c r="BZ153" s="456">
        <f>Esc!BZ$14</f>
        <v>1.2184028975099177</v>
      </c>
      <c r="CA153" s="456">
        <f>Esc!CA$14</f>
        <v>1.2488629699476654</v>
      </c>
      <c r="CB153" s="456">
        <f>Esc!CB$14</f>
        <v>1.2488629699476654</v>
      </c>
      <c r="CC153" s="456">
        <f>Esc!CC$14</f>
        <v>1.2488629699476654</v>
      </c>
      <c r="CD153" s="456">
        <f>Esc!CD$14</f>
        <v>1.2488629699476654</v>
      </c>
      <c r="CE153" s="456">
        <f>Esc!CE$14</f>
        <v>1.2800845441963571</v>
      </c>
      <c r="CF153" s="456">
        <f>Esc!CF$14</f>
        <v>1.2800845441963571</v>
      </c>
      <c r="CG153" s="456">
        <f>Esc!CG$14</f>
        <v>1.2800845441963571</v>
      </c>
      <c r="CH153" s="456">
        <f>Esc!CH$14</f>
        <v>1.2800845441963571</v>
      </c>
      <c r="CI153" s="456">
        <f>Esc!CI$14</f>
        <v>1.312086657801266</v>
      </c>
      <c r="CJ153" s="456">
        <f>Esc!CJ$14</f>
        <v>1.312086657801266</v>
      </c>
      <c r="CK153" s="456">
        <f>Esc!CK$14</f>
        <v>1.312086657801266</v>
      </c>
      <c r="CL153" s="456">
        <f>Esc!CL$14</f>
        <v>1.312086657801266</v>
      </c>
      <c r="CM153" s="456">
        <f>Esc!CM$14</f>
        <v>1.3448888242462975</v>
      </c>
      <c r="CN153" s="456">
        <f>Esc!CN$14</f>
        <v>1.3448888242462975</v>
      </c>
      <c r="CO153" s="456">
        <f>Esc!CO$14</f>
        <v>1.3448888242462975</v>
      </c>
      <c r="CP153" s="456">
        <f>Esc!CP$14</f>
        <v>1.3448888242462975</v>
      </c>
      <c r="CQ153" s="456">
        <f>Esc!CQ$14</f>
        <v>1.3785110448524549</v>
      </c>
      <c r="CR153" s="456">
        <f>Esc!CR$14</f>
        <v>1.3785110448524549</v>
      </c>
      <c r="CS153" s="456">
        <f>Esc!CS$14</f>
        <v>1.3785110448524549</v>
      </c>
      <c r="CT153" s="456">
        <f>Esc!CT$14</f>
        <v>1.3785110448524549</v>
      </c>
      <c r="CU153" s="456">
        <f>Esc!CU$14</f>
        <v>1.4129738209737661</v>
      </c>
      <c r="CV153" s="456">
        <f>Esc!CV$14</f>
        <v>1.4129738209737661</v>
      </c>
      <c r="CW153" s="456">
        <f>Esc!CW$14</f>
        <v>1.4129738209737661</v>
      </c>
      <c r="CX153" s="456">
        <f>Esc!CX$14</f>
        <v>1.4129738209737661</v>
      </c>
      <c r="CY153" s="456">
        <f>Esc!CY$14</f>
        <v>1.4482981664981105</v>
      </c>
      <c r="CZ153" s="456">
        <f>Esc!CZ$14</f>
        <v>1.4482981664981105</v>
      </c>
      <c r="DA153" s="456">
        <f>Esc!DA$14</f>
        <v>1.4482981664981105</v>
      </c>
      <c r="DB153" s="456">
        <f>Esc!DB$14</f>
        <v>1.4482981664981105</v>
      </c>
      <c r="DC153" s="456">
        <f>Esc!DC$14</f>
        <v>1.4845056206605631</v>
      </c>
      <c r="DD153" s="456">
        <f>Esc!DD$14</f>
        <v>1.4845056206605631</v>
      </c>
      <c r="DE153" s="456">
        <f>Esc!DE$14</f>
        <v>1.4845056206605631</v>
      </c>
      <c r="DF153" s="456">
        <f>Esc!DF$14</f>
        <v>1.4845056206605631</v>
      </c>
      <c r="DG153" s="456">
        <f>Esc!DG$14</f>
        <v>1.521618261177077</v>
      </c>
      <c r="DH153" s="456">
        <f>Esc!DH$14</f>
        <v>1.521618261177077</v>
      </c>
      <c r="DI153" s="456">
        <f>Esc!DI$14</f>
        <v>1.521618261177077</v>
      </c>
      <c r="DJ153" s="456">
        <f>Esc!DJ$14</f>
        <v>1.521618261177077</v>
      </c>
      <c r="DK153" s="456">
        <f>Esc!DK$14</f>
        <v>1.559658717706504</v>
      </c>
      <c r="DL153" s="456">
        <f>Esc!DL$14</f>
        <v>1.559658717706504</v>
      </c>
      <c r="DM153" s="456">
        <f>Esc!DM$14</f>
        <v>1.559658717706504</v>
      </c>
      <c r="DN153" s="456">
        <f>Esc!DN$14</f>
        <v>1.559658717706504</v>
      </c>
      <c r="DO153" s="456">
        <f>Esc!DO$14</f>
        <v>1.5986501856491666</v>
      </c>
      <c r="DP153" s="456">
        <f>Esc!DP$14</f>
        <v>1.5986501856491666</v>
      </c>
      <c r="DQ153" s="456">
        <f>Esc!DQ$14</f>
        <v>1.5986501856491666</v>
      </c>
      <c r="DR153" s="456">
        <f>Esc!DR$14</f>
        <v>1.5986501856491666</v>
      </c>
      <c r="DS153" s="456">
        <f>Esc!DS$14</f>
        <v>1.6386164402903955</v>
      </c>
      <c r="DT153" s="456">
        <f>Esc!DT$14</f>
        <v>1.6386164402903955</v>
      </c>
      <c r="DU153" s="456">
        <f>Esc!DU$14</f>
        <v>1.6386164402903955</v>
      </c>
      <c r="DV153" s="456">
        <f>Esc!DV$14</f>
        <v>1.6386164402903955</v>
      </c>
      <c r="DW153" s="456">
        <f>Esc!DW$14</f>
        <v>1.6795818512976552</v>
      </c>
      <c r="DX153" s="456">
        <f>Esc!DX$14</f>
        <v>1.6795818512976552</v>
      </c>
      <c r="DY153" s="456">
        <f>Esc!DY$14</f>
        <v>1.6795818512976552</v>
      </c>
      <c r="DZ153" s="456">
        <f>Esc!DZ$14</f>
        <v>1.6795818512976552</v>
      </c>
      <c r="EA153" s="456">
        <f>Esc!EA$14</f>
        <v>1.7215713975800966</v>
      </c>
      <c r="EB153" s="456">
        <f>Esc!EB$14</f>
        <v>1.7215713975800966</v>
      </c>
      <c r="EC153" s="456">
        <f>Esc!EC$14</f>
        <v>1.7215713975800966</v>
      </c>
      <c r="ED153" s="456">
        <f>Esc!ED$14</f>
        <v>1.7215713975800966</v>
      </c>
      <c r="EE153" s="456">
        <f>Esc!EE$14</f>
        <v>1.7646106825195991</v>
      </c>
      <c r="EF153" s="456">
        <f>Esc!EF$14</f>
        <v>1.7646106825195991</v>
      </c>
      <c r="EG153" s="456">
        <f>Esc!EG$14</f>
        <v>1.7646106825195991</v>
      </c>
      <c r="EH153" s="456">
        <f>Esc!EH$14</f>
        <v>1.7646106825195991</v>
      </c>
      <c r="EI153" s="456">
        <f>Esc!EI$14</f>
        <v>1.8087259495825889</v>
      </c>
      <c r="EJ153" s="456">
        <f>Esc!EJ$14</f>
        <v>1.8087259495825889</v>
      </c>
      <c r="EK153" s="456">
        <f>Esc!EK$14</f>
        <v>1.8087259495825889</v>
      </c>
      <c r="EL153" s="456">
        <f>Esc!EL$14</f>
        <v>1.8087259495825889</v>
      </c>
      <c r="EM153" s="456">
        <f>Esc!EM$14</f>
        <v>1.8539440983221533</v>
      </c>
      <c r="EN153" s="456">
        <f>Esc!EN$14</f>
        <v>1.8539440983221533</v>
      </c>
      <c r="EO153" s="456">
        <f>Esc!EO$14</f>
        <v>1.8539440983221533</v>
      </c>
      <c r="EP153" s="456">
        <f>Esc!EP$14</f>
        <v>1.8539440983221533</v>
      </c>
      <c r="EQ153" s="456">
        <f>Esc!EQ$14</f>
        <v>1.9002927007802071</v>
      </c>
      <c r="ER153" s="456">
        <f>Esc!ER$14</f>
        <v>1.9002927007802071</v>
      </c>
      <c r="ES153" s="456">
        <f>Esc!ES$14</f>
        <v>1.9002927007802071</v>
      </c>
      <c r="ET153" s="456">
        <f>Esc!ET$14</f>
        <v>1.9002927007802071</v>
      </c>
      <c r="EU153" s="456">
        <f>Esc!EU$14</f>
        <v>1.9478000182997122</v>
      </c>
      <c r="EV153" s="456">
        <f>Esc!EV$14</f>
        <v>1.9478000182997122</v>
      </c>
      <c r="EW153" s="456">
        <f>Esc!EW$14</f>
        <v>1.9478000182997122</v>
      </c>
      <c r="EX153" s="456">
        <f>Esc!EX$14</f>
        <v>1.9478000182997122</v>
      </c>
      <c r="EY153" s="456">
        <f>Esc!EY$14</f>
        <v>1.9964950187572048</v>
      </c>
      <c r="EZ153" s="456">
        <f>Esc!EZ$14</f>
        <v>1.9964950187572048</v>
      </c>
      <c r="FA153" s="456">
        <f>Esc!FA$14</f>
        <v>1.9964950187572048</v>
      </c>
      <c r="FB153" s="456">
        <f>Esc!FB$14</f>
        <v>1.9964950187572048</v>
      </c>
      <c r="FC153" s="456">
        <f>Esc!FC$14</f>
        <v>2.0464073942261352</v>
      </c>
      <c r="FD153" s="456">
        <f>Esc!FD$14</f>
        <v>2.0464073942261352</v>
      </c>
      <c r="FE153" s="456">
        <f>Esc!FE$14</f>
        <v>2.0464073942261352</v>
      </c>
      <c r="FF153" s="456">
        <f>Esc!FF$14</f>
        <v>2.0464073942261352</v>
      </c>
      <c r="FG153" s="456">
        <f>Esc!FG$14</f>
        <v>2.097567579081788</v>
      </c>
      <c r="FH153" s="456">
        <f>Esc!FH$14</f>
        <v>2.097567579081788</v>
      </c>
      <c r="FI153" s="456">
        <f>Esc!FI$14</f>
        <v>2.097567579081788</v>
      </c>
      <c r="FJ153" s="456">
        <f>Esc!FJ$14</f>
        <v>2.097567579081788</v>
      </c>
      <c r="FK153" s="456">
        <f>Esc!FK$14</f>
        <v>2.1500067685588333</v>
      </c>
      <c r="FL153" s="456">
        <f>Esc!FL$14</f>
        <v>2.1500067685588333</v>
      </c>
      <c r="FM153" s="456">
        <f>Esc!FM$14</f>
        <v>2.1500067685588333</v>
      </c>
      <c r="FN153" s="456">
        <f>Esc!FN$14</f>
        <v>2.1500067685588333</v>
      </c>
      <c r="FO153" s="456">
        <f>Esc!FO$14</f>
        <v>2.2037569377728037</v>
      </c>
      <c r="FP153" s="456">
        <f>Esc!FP$14</f>
        <v>2.2037569377728037</v>
      </c>
      <c r="FQ153" s="456">
        <f>Esc!FQ$14</f>
        <v>2.2037569377728037</v>
      </c>
      <c r="FR153" s="456">
        <f>Esc!FR$14</f>
        <v>2.2037569377728037</v>
      </c>
      <c r="FS153" s="456">
        <f>Esc!FS$14</f>
        <v>2.2588508612171236</v>
      </c>
      <c r="FT153" s="456">
        <f>Esc!FT$14</f>
        <v>2.2588508612171236</v>
      </c>
      <c r="FU153" s="456">
        <f>Esc!FU$14</f>
        <v>2.2588508612171236</v>
      </c>
      <c r="FV153" s="456">
        <f>Esc!FV$14</f>
        <v>2.2588508612171236</v>
      </c>
      <c r="FW153" s="456">
        <f>Esc!FW$14</f>
        <v>2.3153221327475517</v>
      </c>
      <c r="FX153" s="456">
        <f>Esc!FX$14</f>
        <v>2.3153221327475517</v>
      </c>
      <c r="FY153" s="456">
        <f>Esc!FY$14</f>
        <v>2.3153221327475517</v>
      </c>
      <c r="FZ153" s="456">
        <f>Esc!FZ$14</f>
        <v>2.3153221327475517</v>
      </c>
      <c r="GA153" s="456">
        <f>Esc!GA$14</f>
        <v>2.3732051860662402</v>
      </c>
      <c r="GB153" s="456">
        <f>Esc!GB$14</f>
        <v>2.3732051860662402</v>
      </c>
      <c r="GC153" s="456">
        <f>Esc!GC$14</f>
        <v>2.3732051860662402</v>
      </c>
      <c r="GD153" s="456">
        <f>Esc!GD$14</f>
        <v>2.3732051860662402</v>
      </c>
      <c r="GE153" s="456">
        <f>Esc!GE$14</f>
        <v>2.4325353157178964</v>
      </c>
      <c r="GF153" s="456">
        <f>Esc!GF$14</f>
        <v>2.4325353157178964</v>
      </c>
      <c r="GG153" s="456">
        <f>Esc!GG$14</f>
        <v>2.4325353157178964</v>
      </c>
      <c r="GH153" s="456">
        <f>Esc!GH$14</f>
        <v>2.4325353157178964</v>
      </c>
      <c r="GI153" s="456">
        <f>Esc!GI$14</f>
        <v>2.4933486986108435</v>
      </c>
      <c r="GJ153" s="456">
        <f>Esc!GJ$14</f>
        <v>2.4933486986108435</v>
      </c>
    </row>
    <row r="154" spans="1:192" outlineLevel="2" x14ac:dyDescent="0.35">
      <c r="A154" s="69"/>
      <c r="B154"/>
      <c r="C154"/>
      <c r="D154"/>
      <c r="E154" t="s">
        <v>732</v>
      </c>
      <c r="F154"/>
      <c r="G154" t="s">
        <v>101</v>
      </c>
      <c r="H154">
        <f>SUM(J154:GJ154)</f>
        <v>44968.6548547274</v>
      </c>
      <c r="I154"/>
      <c r="J154">
        <f t="shared" ref="J154:AO154" si="234">$F149/$F150*J151/$F148*J153*J152</f>
        <v>0</v>
      </c>
      <c r="K154">
        <f t="shared" si="234"/>
        <v>0</v>
      </c>
      <c r="L154">
        <f t="shared" si="234"/>
        <v>0</v>
      </c>
      <c r="M154">
        <f t="shared" si="234"/>
        <v>0</v>
      </c>
      <c r="N154">
        <f t="shared" si="234"/>
        <v>0</v>
      </c>
      <c r="O154">
        <f t="shared" si="234"/>
        <v>0</v>
      </c>
      <c r="P154">
        <f t="shared" si="234"/>
        <v>0</v>
      </c>
      <c r="Q154">
        <f t="shared" si="234"/>
        <v>0</v>
      </c>
      <c r="R154">
        <f t="shared" si="234"/>
        <v>0</v>
      </c>
      <c r="S154">
        <f t="shared" si="234"/>
        <v>0</v>
      </c>
      <c r="T154">
        <f t="shared" si="234"/>
        <v>0</v>
      </c>
      <c r="U154">
        <f t="shared" si="234"/>
        <v>0</v>
      </c>
      <c r="V154">
        <f t="shared" si="234"/>
        <v>0</v>
      </c>
      <c r="W154">
        <f t="shared" si="234"/>
        <v>0</v>
      </c>
      <c r="X154">
        <f t="shared" si="234"/>
        <v>0</v>
      </c>
      <c r="Y154">
        <f t="shared" si="234"/>
        <v>0</v>
      </c>
      <c r="Z154">
        <f t="shared" si="234"/>
        <v>0</v>
      </c>
      <c r="AA154">
        <f t="shared" si="234"/>
        <v>0</v>
      </c>
      <c r="AB154">
        <f t="shared" si="234"/>
        <v>0</v>
      </c>
      <c r="AC154">
        <f t="shared" si="234"/>
        <v>0</v>
      </c>
      <c r="AD154">
        <f t="shared" si="234"/>
        <v>0</v>
      </c>
      <c r="AE154">
        <f t="shared" si="234"/>
        <v>0</v>
      </c>
      <c r="AF154">
        <f t="shared" si="234"/>
        <v>0</v>
      </c>
      <c r="AG154">
        <f t="shared" si="234"/>
        <v>0</v>
      </c>
      <c r="AH154">
        <f t="shared" si="234"/>
        <v>0</v>
      </c>
      <c r="AI154">
        <f t="shared" si="234"/>
        <v>0</v>
      </c>
      <c r="AJ154">
        <f t="shared" si="234"/>
        <v>0</v>
      </c>
      <c r="AK154">
        <f t="shared" si="234"/>
        <v>0</v>
      </c>
      <c r="AL154">
        <f t="shared" si="234"/>
        <v>0</v>
      </c>
      <c r="AM154">
        <f t="shared" si="234"/>
        <v>0</v>
      </c>
      <c r="AN154">
        <f t="shared" si="234"/>
        <v>0</v>
      </c>
      <c r="AO154">
        <f t="shared" si="234"/>
        <v>0</v>
      </c>
      <c r="AP154">
        <f t="shared" ref="AP154:BU154" si="235">$F149/$F150*AP151/$F148*AP153*AP152</f>
        <v>0</v>
      </c>
      <c r="AQ154">
        <f t="shared" si="235"/>
        <v>0</v>
      </c>
      <c r="AR154">
        <f t="shared" si="235"/>
        <v>0</v>
      </c>
      <c r="AS154">
        <f t="shared" si="235"/>
        <v>0</v>
      </c>
      <c r="AT154">
        <f t="shared" si="235"/>
        <v>0</v>
      </c>
      <c r="AU154">
        <f t="shared" si="235"/>
        <v>0</v>
      </c>
      <c r="AV154">
        <f t="shared" si="235"/>
        <v>0</v>
      </c>
      <c r="AW154">
        <f t="shared" si="235"/>
        <v>0</v>
      </c>
      <c r="AX154">
        <f t="shared" si="235"/>
        <v>0</v>
      </c>
      <c r="AY154">
        <f t="shared" si="235"/>
        <v>0</v>
      </c>
      <c r="AZ154">
        <f t="shared" si="235"/>
        <v>0</v>
      </c>
      <c r="BA154">
        <f t="shared" si="235"/>
        <v>0</v>
      </c>
      <c r="BB154">
        <f t="shared" si="235"/>
        <v>0</v>
      </c>
      <c r="BC154">
        <f t="shared" si="235"/>
        <v>0</v>
      </c>
      <c r="BD154">
        <f t="shared" si="235"/>
        <v>0</v>
      </c>
      <c r="BE154">
        <f t="shared" si="235"/>
        <v>0</v>
      </c>
      <c r="BF154">
        <f t="shared" si="235"/>
        <v>323.06718749999999</v>
      </c>
      <c r="BG154">
        <f t="shared" si="235"/>
        <v>331.14386718749995</v>
      </c>
      <c r="BH154">
        <f t="shared" si="235"/>
        <v>331.14386718749995</v>
      </c>
      <c r="BI154">
        <f t="shared" si="235"/>
        <v>331.14386718749995</v>
      </c>
      <c r="BJ154">
        <f t="shared" si="235"/>
        <v>331.14386718749995</v>
      </c>
      <c r="BK154">
        <f t="shared" si="235"/>
        <v>339.42246386718739</v>
      </c>
      <c r="BL154">
        <f t="shared" si="235"/>
        <v>339.42246386718739</v>
      </c>
      <c r="BM154">
        <f t="shared" si="235"/>
        <v>339.42246386718739</v>
      </c>
      <c r="BN154">
        <f t="shared" si="235"/>
        <v>339.42246386718739</v>
      </c>
      <c r="BO154">
        <f t="shared" si="235"/>
        <v>347.90802546386703</v>
      </c>
      <c r="BP154">
        <f t="shared" si="235"/>
        <v>347.90802546386703</v>
      </c>
      <c r="BQ154">
        <f t="shared" si="235"/>
        <v>347.90802546386703</v>
      </c>
      <c r="BR154">
        <f t="shared" si="235"/>
        <v>347.90802546386703</v>
      </c>
      <c r="BS154">
        <f t="shared" si="235"/>
        <v>356.60572610046376</v>
      </c>
      <c r="BT154">
        <f t="shared" si="235"/>
        <v>356.60572610046376</v>
      </c>
      <c r="BU154">
        <f t="shared" si="235"/>
        <v>356.60572610046376</v>
      </c>
      <c r="BV154">
        <f t="shared" ref="BV154:DA154" si="236">$F149/$F150*BV151/$F148*BV153*BV152</f>
        <v>356.60572610046376</v>
      </c>
      <c r="BW154">
        <f t="shared" si="236"/>
        <v>365.52086925297533</v>
      </c>
      <c r="BX154">
        <f t="shared" si="236"/>
        <v>365.52086925297533</v>
      </c>
      <c r="BY154">
        <f t="shared" si="236"/>
        <v>365.52086925297533</v>
      </c>
      <c r="BZ154">
        <f t="shared" si="236"/>
        <v>365.52086925297533</v>
      </c>
      <c r="CA154">
        <f t="shared" si="236"/>
        <v>374.6588909842996</v>
      </c>
      <c r="CB154">
        <f t="shared" si="236"/>
        <v>374.6588909842996</v>
      </c>
      <c r="CC154">
        <f t="shared" si="236"/>
        <v>374.6588909842996</v>
      </c>
      <c r="CD154">
        <f t="shared" si="236"/>
        <v>374.6588909842996</v>
      </c>
      <c r="CE154">
        <f t="shared" si="236"/>
        <v>384.02536325890713</v>
      </c>
      <c r="CF154">
        <f t="shared" si="236"/>
        <v>384.02536325890713</v>
      </c>
      <c r="CG154">
        <f t="shared" si="236"/>
        <v>384.02536325890713</v>
      </c>
      <c r="CH154">
        <f t="shared" si="236"/>
        <v>384.02536325890713</v>
      </c>
      <c r="CI154">
        <f t="shared" si="236"/>
        <v>393.6259973403798</v>
      </c>
      <c r="CJ154">
        <f t="shared" si="236"/>
        <v>393.6259973403798</v>
      </c>
      <c r="CK154">
        <f t="shared" si="236"/>
        <v>393.6259973403798</v>
      </c>
      <c r="CL154">
        <f t="shared" si="236"/>
        <v>393.6259973403798</v>
      </c>
      <c r="CM154">
        <f t="shared" si="236"/>
        <v>403.46664727388924</v>
      </c>
      <c r="CN154">
        <f t="shared" si="236"/>
        <v>403.46664727388924</v>
      </c>
      <c r="CO154">
        <f t="shared" si="236"/>
        <v>403.46664727388924</v>
      </c>
      <c r="CP154">
        <f t="shared" si="236"/>
        <v>403.46664727388924</v>
      </c>
      <c r="CQ154">
        <f t="shared" si="236"/>
        <v>413.55331345573649</v>
      </c>
      <c r="CR154">
        <f t="shared" si="236"/>
        <v>413.55331345573649</v>
      </c>
      <c r="CS154">
        <f t="shared" si="236"/>
        <v>413.55331345573649</v>
      </c>
      <c r="CT154">
        <f t="shared" si="236"/>
        <v>413.55331345573649</v>
      </c>
      <c r="CU154">
        <f t="shared" si="236"/>
        <v>423.89214629212984</v>
      </c>
      <c r="CV154">
        <f t="shared" si="236"/>
        <v>423.89214629212984</v>
      </c>
      <c r="CW154">
        <f t="shared" si="236"/>
        <v>423.89214629212984</v>
      </c>
      <c r="CX154">
        <f t="shared" si="236"/>
        <v>423.89214629212984</v>
      </c>
      <c r="CY154">
        <f t="shared" si="236"/>
        <v>434.48944994943315</v>
      </c>
      <c r="CZ154">
        <f t="shared" si="236"/>
        <v>434.48944994943315</v>
      </c>
      <c r="DA154">
        <f t="shared" si="236"/>
        <v>434.48944994943315</v>
      </c>
      <c r="DB154">
        <f t="shared" ref="DB154:EG154" si="237">$F149/$F150*DB151/$F148*DB153*DB152</f>
        <v>434.48944994943315</v>
      </c>
      <c r="DC154">
        <f t="shared" si="237"/>
        <v>445.35168619816892</v>
      </c>
      <c r="DD154">
        <f t="shared" si="237"/>
        <v>445.35168619816892</v>
      </c>
      <c r="DE154">
        <f t="shared" si="237"/>
        <v>445.35168619816892</v>
      </c>
      <c r="DF154">
        <f t="shared" si="237"/>
        <v>445.35168619816892</v>
      </c>
      <c r="DG154">
        <f t="shared" si="237"/>
        <v>456.48547835312309</v>
      </c>
      <c r="DH154">
        <f t="shared" si="237"/>
        <v>456.48547835312309</v>
      </c>
      <c r="DI154">
        <f t="shared" si="237"/>
        <v>456.48547835312309</v>
      </c>
      <c r="DJ154">
        <f t="shared" si="237"/>
        <v>456.48547835312309</v>
      </c>
      <c r="DK154">
        <f t="shared" si="237"/>
        <v>467.8976153119512</v>
      </c>
      <c r="DL154">
        <f t="shared" si="237"/>
        <v>467.8976153119512</v>
      </c>
      <c r="DM154">
        <f t="shared" si="237"/>
        <v>467.8976153119512</v>
      </c>
      <c r="DN154">
        <f t="shared" si="237"/>
        <v>467.8976153119512</v>
      </c>
      <c r="DO154">
        <f t="shared" si="237"/>
        <v>479.59505569474999</v>
      </c>
      <c r="DP154">
        <f t="shared" si="237"/>
        <v>479.59505569474999</v>
      </c>
      <c r="DQ154">
        <f t="shared" si="237"/>
        <v>479.59505569474999</v>
      </c>
      <c r="DR154">
        <f t="shared" si="237"/>
        <v>479.59505569474999</v>
      </c>
      <c r="DS154">
        <f t="shared" si="237"/>
        <v>491.58493208711866</v>
      </c>
      <c r="DT154">
        <f t="shared" si="237"/>
        <v>491.58493208711866</v>
      </c>
      <c r="DU154">
        <f t="shared" si="237"/>
        <v>491.58493208711866</v>
      </c>
      <c r="DV154">
        <f t="shared" si="237"/>
        <v>491.58493208711866</v>
      </c>
      <c r="DW154">
        <f t="shared" si="237"/>
        <v>503.87455538929657</v>
      </c>
      <c r="DX154">
        <f t="shared" si="237"/>
        <v>503.87455538929657</v>
      </c>
      <c r="DY154">
        <f t="shared" si="237"/>
        <v>503.87455538929657</v>
      </c>
      <c r="DZ154">
        <f t="shared" si="237"/>
        <v>503.87455538929657</v>
      </c>
      <c r="EA154">
        <f t="shared" si="237"/>
        <v>516.47141927402902</v>
      </c>
      <c r="EB154">
        <f t="shared" si="237"/>
        <v>516.47141927402902</v>
      </c>
      <c r="EC154">
        <f t="shared" si="237"/>
        <v>516.47141927402902</v>
      </c>
      <c r="ED154">
        <f t="shared" si="237"/>
        <v>516.47141927402902</v>
      </c>
      <c r="EE154">
        <f t="shared" si="237"/>
        <v>529.38320475587977</v>
      </c>
      <c r="EF154">
        <f t="shared" si="237"/>
        <v>529.38320475587977</v>
      </c>
      <c r="EG154">
        <f t="shared" si="237"/>
        <v>529.38320475587977</v>
      </c>
      <c r="EH154">
        <f t="shared" ref="EH154:FM154" si="238">$F149/$F150*EH151/$F148*EH153*EH152</f>
        <v>529.38320475587977</v>
      </c>
      <c r="EI154">
        <f t="shared" si="238"/>
        <v>542.6177848747767</v>
      </c>
      <c r="EJ154">
        <f t="shared" si="238"/>
        <v>542.6177848747767</v>
      </c>
      <c r="EK154">
        <f t="shared" si="238"/>
        <v>542.6177848747767</v>
      </c>
      <c r="EL154">
        <f t="shared" si="238"/>
        <v>542.6177848747767</v>
      </c>
      <c r="EM154">
        <f t="shared" si="238"/>
        <v>556.18322949664605</v>
      </c>
      <c r="EN154">
        <f t="shared" si="238"/>
        <v>556.18322949664605</v>
      </c>
      <c r="EO154">
        <f t="shared" si="238"/>
        <v>556.18322949664605</v>
      </c>
      <c r="EP154">
        <f t="shared" si="238"/>
        <v>556.18322949664605</v>
      </c>
      <c r="EQ154">
        <f t="shared" si="238"/>
        <v>570.08781023406209</v>
      </c>
      <c r="ER154">
        <f t="shared" si="238"/>
        <v>570.08781023406209</v>
      </c>
      <c r="ES154">
        <f t="shared" si="238"/>
        <v>570.08781023406209</v>
      </c>
      <c r="ET154">
        <f t="shared" si="238"/>
        <v>570.08781023406209</v>
      </c>
      <c r="EU154">
        <f t="shared" si="238"/>
        <v>584.34000548991366</v>
      </c>
      <c r="EV154">
        <f t="shared" si="238"/>
        <v>584.34000548991366</v>
      </c>
      <c r="EW154">
        <f t="shared" si="238"/>
        <v>584.34000548991366</v>
      </c>
      <c r="EX154">
        <f t="shared" si="238"/>
        <v>584.34000548991366</v>
      </c>
      <c r="EY154">
        <f t="shared" si="238"/>
        <v>598.94850562716147</v>
      </c>
      <c r="EZ154">
        <f t="shared" si="238"/>
        <v>598.94850562716147</v>
      </c>
      <c r="FA154">
        <f t="shared" si="238"/>
        <v>598.94850562716147</v>
      </c>
      <c r="FB154">
        <f t="shared" si="238"/>
        <v>0</v>
      </c>
      <c r="FC154">
        <f t="shared" si="238"/>
        <v>0</v>
      </c>
      <c r="FD154">
        <f t="shared" si="238"/>
        <v>0</v>
      </c>
      <c r="FE154">
        <f t="shared" si="238"/>
        <v>0</v>
      </c>
      <c r="FF154">
        <f t="shared" si="238"/>
        <v>0</v>
      </c>
      <c r="FG154">
        <f t="shared" si="238"/>
        <v>0</v>
      </c>
      <c r="FH154">
        <f t="shared" si="238"/>
        <v>0</v>
      </c>
      <c r="FI154">
        <f t="shared" si="238"/>
        <v>0</v>
      </c>
      <c r="FJ154">
        <f t="shared" si="238"/>
        <v>0</v>
      </c>
      <c r="FK154">
        <f t="shared" si="238"/>
        <v>0</v>
      </c>
      <c r="FL154">
        <f t="shared" si="238"/>
        <v>0</v>
      </c>
      <c r="FM154">
        <f t="shared" si="238"/>
        <v>0</v>
      </c>
      <c r="FN154">
        <f t="shared" ref="FN154:GJ154" si="239">$F149/$F150*FN151/$F148*FN153*FN152</f>
        <v>0</v>
      </c>
      <c r="FO154">
        <f t="shared" si="239"/>
        <v>0</v>
      </c>
      <c r="FP154">
        <f t="shared" si="239"/>
        <v>0</v>
      </c>
      <c r="FQ154">
        <f t="shared" si="239"/>
        <v>0</v>
      </c>
      <c r="FR154">
        <f t="shared" si="239"/>
        <v>0</v>
      </c>
      <c r="FS154">
        <f t="shared" si="239"/>
        <v>0</v>
      </c>
      <c r="FT154">
        <f t="shared" si="239"/>
        <v>0</v>
      </c>
      <c r="FU154">
        <f t="shared" si="239"/>
        <v>0</v>
      </c>
      <c r="FV154">
        <f t="shared" si="239"/>
        <v>0</v>
      </c>
      <c r="FW154">
        <f t="shared" si="239"/>
        <v>0</v>
      </c>
      <c r="FX154">
        <f t="shared" si="239"/>
        <v>0</v>
      </c>
      <c r="FY154">
        <f t="shared" si="239"/>
        <v>0</v>
      </c>
      <c r="FZ154">
        <f t="shared" si="239"/>
        <v>0</v>
      </c>
      <c r="GA154">
        <f t="shared" si="239"/>
        <v>0</v>
      </c>
      <c r="GB154">
        <f t="shared" si="239"/>
        <v>0</v>
      </c>
      <c r="GC154">
        <f t="shared" si="239"/>
        <v>0</v>
      </c>
      <c r="GD154">
        <f t="shared" si="239"/>
        <v>0</v>
      </c>
      <c r="GE154">
        <f t="shared" si="239"/>
        <v>0</v>
      </c>
      <c r="GF154">
        <f t="shared" si="239"/>
        <v>0</v>
      </c>
      <c r="GG154">
        <f t="shared" si="239"/>
        <v>0</v>
      </c>
      <c r="GH154">
        <f t="shared" si="239"/>
        <v>0</v>
      </c>
      <c r="GI154">
        <f t="shared" si="239"/>
        <v>0</v>
      </c>
      <c r="GJ154">
        <f t="shared" si="239"/>
        <v>0</v>
      </c>
    </row>
    <row r="155" spans="1:192" outlineLevel="1" x14ac:dyDescent="0.35">
      <c r="A155" s="69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</row>
    <row r="156" spans="1:192" outlineLevel="1" x14ac:dyDescent="0.35">
      <c r="A156" s="69"/>
      <c r="B156" s="437" t="s">
        <v>733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</row>
    <row r="157" spans="1:192" outlineLevel="2" x14ac:dyDescent="0.35">
      <c r="A157" s="69"/>
      <c r="B157"/>
      <c r="C157"/>
      <c r="D157"/>
      <c r="E157" t="str">
        <f>$E$120</f>
        <v>APC residue cost</v>
      </c>
      <c r="F157"/>
      <c r="G157" t="str">
        <f>$G$120</f>
        <v>$ 000s</v>
      </c>
      <c r="H157">
        <f>$H$120</f>
        <v>42277.9214393804</v>
      </c>
      <c r="I157"/>
      <c r="J157">
        <f t="shared" ref="J157:AO157" si="240">J$120</f>
        <v>0</v>
      </c>
      <c r="K157">
        <f t="shared" si="240"/>
        <v>0</v>
      </c>
      <c r="L157">
        <f t="shared" si="240"/>
        <v>0</v>
      </c>
      <c r="M157">
        <f t="shared" si="240"/>
        <v>0</v>
      </c>
      <c r="N157">
        <f t="shared" si="240"/>
        <v>0</v>
      </c>
      <c r="O157">
        <f t="shared" si="240"/>
        <v>0</v>
      </c>
      <c r="P157">
        <f t="shared" si="240"/>
        <v>0</v>
      </c>
      <c r="Q157">
        <f t="shared" si="240"/>
        <v>0</v>
      </c>
      <c r="R157">
        <f t="shared" si="240"/>
        <v>0</v>
      </c>
      <c r="S157">
        <f t="shared" si="240"/>
        <v>0</v>
      </c>
      <c r="T157">
        <f t="shared" si="240"/>
        <v>0</v>
      </c>
      <c r="U157">
        <f t="shared" si="240"/>
        <v>0</v>
      </c>
      <c r="V157">
        <f t="shared" si="240"/>
        <v>0</v>
      </c>
      <c r="W157">
        <f t="shared" si="240"/>
        <v>0</v>
      </c>
      <c r="X157">
        <f t="shared" si="240"/>
        <v>0</v>
      </c>
      <c r="Y157">
        <f t="shared" si="240"/>
        <v>0</v>
      </c>
      <c r="Z157">
        <f t="shared" si="240"/>
        <v>0</v>
      </c>
      <c r="AA157">
        <f t="shared" si="240"/>
        <v>0</v>
      </c>
      <c r="AB157">
        <f t="shared" si="240"/>
        <v>0</v>
      </c>
      <c r="AC157">
        <f t="shared" si="240"/>
        <v>0</v>
      </c>
      <c r="AD157">
        <f t="shared" si="240"/>
        <v>0</v>
      </c>
      <c r="AE157">
        <f t="shared" si="240"/>
        <v>3.9450251249999995</v>
      </c>
      <c r="AF157">
        <f t="shared" si="240"/>
        <v>7.6355324999999974</v>
      </c>
      <c r="AG157">
        <f t="shared" si="240"/>
        <v>11.835075374999999</v>
      </c>
      <c r="AH157">
        <f t="shared" si="240"/>
        <v>15.780100499999998</v>
      </c>
      <c r="AI157">
        <f t="shared" si="240"/>
        <v>18.452536875</v>
      </c>
      <c r="AJ157">
        <f t="shared" si="240"/>
        <v>23.670150749999998</v>
      </c>
      <c r="AK157">
        <f t="shared" si="240"/>
        <v>26.724363750000002</v>
      </c>
      <c r="AL157">
        <f t="shared" si="240"/>
        <v>31.560200999999996</v>
      </c>
      <c r="AM157">
        <f t="shared" si="240"/>
        <v>35.218893656249989</v>
      </c>
      <c r="AN157">
        <f t="shared" si="240"/>
        <v>40.436507531249987</v>
      </c>
      <c r="AO157">
        <f t="shared" si="240"/>
        <v>44.480158284374987</v>
      </c>
      <c r="AP157">
        <f t="shared" ref="AP157:BU157" si="241">AP$120</f>
        <v>46.958524874999988</v>
      </c>
      <c r="AQ157">
        <f t="shared" si="241"/>
        <v>52.567459790624994</v>
      </c>
      <c r="AR157">
        <f t="shared" si="241"/>
        <v>54.784945687500006</v>
      </c>
      <c r="AS157">
        <f t="shared" si="241"/>
        <v>60.65476129687498</v>
      </c>
      <c r="AT157">
        <f t="shared" si="241"/>
        <v>64.698412049999988</v>
      </c>
      <c r="AU157">
        <f t="shared" si="241"/>
        <v>62.089605112499989</v>
      </c>
      <c r="AV157">
        <f t="shared" si="241"/>
        <v>72.785713556249988</v>
      </c>
      <c r="AW157">
        <f t="shared" si="241"/>
        <v>74.350997718749994</v>
      </c>
      <c r="AX157">
        <f t="shared" si="241"/>
        <v>80.873015062499974</v>
      </c>
      <c r="AY157">
        <f t="shared" si="241"/>
        <v>84.231853994531249</v>
      </c>
      <c r="AZ157">
        <f t="shared" si="241"/>
        <v>91.184324482968719</v>
      </c>
      <c r="BA157">
        <f t="shared" si="241"/>
        <v>95.329066504921869</v>
      </c>
      <c r="BB157">
        <f t="shared" si="241"/>
        <v>96.264975993749971</v>
      </c>
      <c r="BC157">
        <f t="shared" si="241"/>
        <v>99.47380852687499</v>
      </c>
      <c r="BD157">
        <f t="shared" si="241"/>
        <v>96.264975993749971</v>
      </c>
      <c r="BE157">
        <f t="shared" si="241"/>
        <v>99.47380852687499</v>
      </c>
      <c r="BF157">
        <f t="shared" si="241"/>
        <v>288.79492798124994</v>
      </c>
      <c r="BG157">
        <f t="shared" si="241"/>
        <v>299.30385452723431</v>
      </c>
      <c r="BH157">
        <f t="shared" si="241"/>
        <v>302.59290787368747</v>
      </c>
      <c r="BI157">
        <f t="shared" si="241"/>
        <v>302.59290787368747</v>
      </c>
      <c r="BJ157">
        <f t="shared" si="241"/>
        <v>296.01480118078115</v>
      </c>
      <c r="BK157">
        <f t="shared" si="241"/>
        <v>306.78645089041515</v>
      </c>
      <c r="BL157">
        <f t="shared" si="241"/>
        <v>310.15773057052957</v>
      </c>
      <c r="BM157">
        <f t="shared" si="241"/>
        <v>310.15773057052957</v>
      </c>
      <c r="BN157">
        <f t="shared" si="241"/>
        <v>306.78645089041515</v>
      </c>
      <c r="BO157">
        <f t="shared" si="241"/>
        <v>314.45611216267554</v>
      </c>
      <c r="BP157">
        <f t="shared" si="241"/>
        <v>317.91167383479279</v>
      </c>
      <c r="BQ157">
        <f t="shared" si="241"/>
        <v>317.91167383479279</v>
      </c>
      <c r="BR157">
        <f t="shared" si="241"/>
        <v>311.00055049055817</v>
      </c>
      <c r="BS157">
        <f t="shared" si="241"/>
        <v>322.31751496674241</v>
      </c>
      <c r="BT157">
        <f t="shared" si="241"/>
        <v>325.85946568066265</v>
      </c>
      <c r="BU157">
        <f t="shared" si="241"/>
        <v>325.85946568066265</v>
      </c>
      <c r="BV157">
        <f t="shared" ref="BV157:DA157" si="242">BV$120</f>
        <v>318.77556425282216</v>
      </c>
      <c r="BW157">
        <f t="shared" si="242"/>
        <v>330.37545284091095</v>
      </c>
      <c r="BX157">
        <f t="shared" si="242"/>
        <v>334.00595232267915</v>
      </c>
      <c r="BY157">
        <f t="shared" si="242"/>
        <v>334.00595232267915</v>
      </c>
      <c r="BZ157">
        <f t="shared" si="242"/>
        <v>326.74495335914264</v>
      </c>
      <c r="CA157">
        <f t="shared" si="242"/>
        <v>338.63483916193371</v>
      </c>
      <c r="CB157">
        <f t="shared" si="242"/>
        <v>342.35610113074608</v>
      </c>
      <c r="CC157">
        <f t="shared" si="242"/>
        <v>342.35610113074608</v>
      </c>
      <c r="CD157">
        <f t="shared" si="242"/>
        <v>338.63483916193371</v>
      </c>
      <c r="CE157">
        <f t="shared" si="242"/>
        <v>347.10071014098202</v>
      </c>
      <c r="CF157">
        <f t="shared" si="242"/>
        <v>350.91500365901476</v>
      </c>
      <c r="CG157">
        <f t="shared" si="242"/>
        <v>350.91500365901476</v>
      </c>
      <c r="CH157">
        <f t="shared" si="242"/>
        <v>343.28641662294916</v>
      </c>
      <c r="CI157">
        <f t="shared" si="242"/>
        <v>355.77822789450653</v>
      </c>
      <c r="CJ157">
        <f t="shared" si="242"/>
        <v>359.68787875049009</v>
      </c>
      <c r="CK157">
        <f t="shared" si="242"/>
        <v>359.68787875049009</v>
      </c>
      <c r="CL157">
        <f t="shared" si="242"/>
        <v>351.86857703852291</v>
      </c>
      <c r="CM157">
        <f t="shared" si="242"/>
        <v>364.6726835918692</v>
      </c>
      <c r="CN157">
        <f t="shared" si="242"/>
        <v>368.68007571925233</v>
      </c>
      <c r="CO157">
        <f t="shared" si="242"/>
        <v>368.68007571925233</v>
      </c>
      <c r="CP157">
        <f t="shared" si="242"/>
        <v>360.66529146448596</v>
      </c>
      <c r="CQ157">
        <f t="shared" si="242"/>
        <v>373.78950068166591</v>
      </c>
      <c r="CR157">
        <f t="shared" si="242"/>
        <v>377.89707761223366</v>
      </c>
      <c r="CS157">
        <f t="shared" si="242"/>
        <v>377.89707761223366</v>
      </c>
      <c r="CT157">
        <f t="shared" si="242"/>
        <v>373.78950068166591</v>
      </c>
      <c r="CU157">
        <f t="shared" si="242"/>
        <v>383.13423819870752</v>
      </c>
      <c r="CV157">
        <f t="shared" si="242"/>
        <v>387.34450455253943</v>
      </c>
      <c r="CW157">
        <f t="shared" si="242"/>
        <v>387.34450455253943</v>
      </c>
      <c r="CX157">
        <f t="shared" si="242"/>
        <v>378.92397184487555</v>
      </c>
      <c r="CY157">
        <f t="shared" si="242"/>
        <v>392.71259415367524</v>
      </c>
      <c r="CZ157">
        <f t="shared" si="242"/>
        <v>397.02811716635296</v>
      </c>
      <c r="DA157">
        <f t="shared" si="242"/>
        <v>397.02811716635296</v>
      </c>
      <c r="DB157">
        <f t="shared" ref="DB157:EG157" si="243">DB$120</f>
        <v>388.39707114099747</v>
      </c>
      <c r="DC157">
        <f t="shared" si="243"/>
        <v>402.53040900751711</v>
      </c>
      <c r="DD157">
        <f t="shared" si="243"/>
        <v>406.95382009551173</v>
      </c>
      <c r="DE157">
        <f t="shared" si="243"/>
        <v>406.95382009551173</v>
      </c>
      <c r="DF157">
        <f t="shared" si="243"/>
        <v>398.10699791952231</v>
      </c>
      <c r="DG157">
        <f t="shared" si="243"/>
        <v>412.59366923270494</v>
      </c>
      <c r="DH157">
        <f t="shared" si="243"/>
        <v>417.12766559789947</v>
      </c>
      <c r="DI157">
        <f t="shared" si="243"/>
        <v>417.12766559789947</v>
      </c>
      <c r="DJ157">
        <f t="shared" si="243"/>
        <v>412.59366923270494</v>
      </c>
      <c r="DK157">
        <f t="shared" si="243"/>
        <v>422.90851096352259</v>
      </c>
      <c r="DL157">
        <f t="shared" si="243"/>
        <v>427.55585723784702</v>
      </c>
      <c r="DM157">
        <f t="shared" si="243"/>
        <v>427.55585723784702</v>
      </c>
      <c r="DN157">
        <f t="shared" si="243"/>
        <v>418.26116468919815</v>
      </c>
      <c r="DO157">
        <f t="shared" si="243"/>
        <v>433.48122373761066</v>
      </c>
      <c r="DP157">
        <f t="shared" si="243"/>
        <v>438.24475366879318</v>
      </c>
      <c r="DQ157">
        <f t="shared" si="243"/>
        <v>438.24475366879318</v>
      </c>
      <c r="DR157">
        <f t="shared" si="243"/>
        <v>428.71769380642809</v>
      </c>
      <c r="DS157">
        <f t="shared" si="243"/>
        <v>444.31825433105092</v>
      </c>
      <c r="DT157">
        <f t="shared" si="243"/>
        <v>449.20087251051297</v>
      </c>
      <c r="DU157">
        <f t="shared" si="243"/>
        <v>449.20087251051297</v>
      </c>
      <c r="DV157">
        <f t="shared" si="243"/>
        <v>439.43563615158877</v>
      </c>
      <c r="DW157">
        <f t="shared" si="243"/>
        <v>455.42621068932709</v>
      </c>
      <c r="DX157">
        <f t="shared" si="243"/>
        <v>460.43089432327571</v>
      </c>
      <c r="DY157">
        <f t="shared" si="243"/>
        <v>460.43089432327571</v>
      </c>
      <c r="DZ157">
        <f t="shared" si="243"/>
        <v>455.42621068932709</v>
      </c>
      <c r="EA157">
        <f t="shared" si="243"/>
        <v>466.81186595656033</v>
      </c>
      <c r="EB157">
        <f t="shared" si="243"/>
        <v>471.94166668135762</v>
      </c>
      <c r="EC157">
        <f t="shared" si="243"/>
        <v>471.94166668135762</v>
      </c>
      <c r="ED157">
        <f t="shared" si="243"/>
        <v>461.68206523176286</v>
      </c>
      <c r="EE157">
        <f t="shared" si="243"/>
        <v>478.48216260547429</v>
      </c>
      <c r="EF157">
        <f t="shared" si="243"/>
        <v>483.7402083483916</v>
      </c>
      <c r="EG157">
        <f t="shared" si="243"/>
        <v>483.7402083483916</v>
      </c>
      <c r="EH157">
        <f t="shared" ref="EH157:FM157" si="244">EH$120</f>
        <v>473.22411686255697</v>
      </c>
      <c r="EI157">
        <f t="shared" si="244"/>
        <v>490.44421667061113</v>
      </c>
      <c r="EJ157">
        <f t="shared" si="244"/>
        <v>495.83371355710131</v>
      </c>
      <c r="EK157">
        <f t="shared" si="244"/>
        <v>495.83371355710131</v>
      </c>
      <c r="EL157">
        <f t="shared" si="244"/>
        <v>485.05471978412083</v>
      </c>
      <c r="EM157">
        <f t="shared" si="244"/>
        <v>502.70532208737632</v>
      </c>
      <c r="EN157">
        <f t="shared" si="244"/>
        <v>508.22955639602878</v>
      </c>
      <c r="EO157">
        <f t="shared" si="244"/>
        <v>508.22955639602878</v>
      </c>
      <c r="EP157">
        <f t="shared" si="244"/>
        <v>502.70532208737632</v>
      </c>
      <c r="EQ157">
        <f t="shared" si="244"/>
        <v>515.27295513956074</v>
      </c>
      <c r="ER157">
        <f t="shared" si="244"/>
        <v>520.93529530592946</v>
      </c>
      <c r="ES157">
        <f t="shared" si="244"/>
        <v>520.93529530592946</v>
      </c>
      <c r="ET157">
        <f t="shared" si="244"/>
        <v>509.61061497319184</v>
      </c>
      <c r="EU157">
        <f t="shared" si="244"/>
        <v>528.15477901804968</v>
      </c>
      <c r="EV157">
        <f t="shared" si="244"/>
        <v>533.95867768857772</v>
      </c>
      <c r="EW157">
        <f t="shared" si="244"/>
        <v>533.95867768857772</v>
      </c>
      <c r="EX157">
        <f t="shared" si="244"/>
        <v>522.35088034752164</v>
      </c>
      <c r="EY157">
        <f t="shared" si="244"/>
        <v>541.35864849350094</v>
      </c>
      <c r="EZ157">
        <f t="shared" si="244"/>
        <v>547.30764463079208</v>
      </c>
      <c r="FA157">
        <f t="shared" si="244"/>
        <v>547.30764463079208</v>
      </c>
      <c r="FB157">
        <f t="shared" si="244"/>
        <v>0</v>
      </c>
      <c r="FC157">
        <f t="shared" si="244"/>
        <v>0</v>
      </c>
      <c r="FD157">
        <f t="shared" si="244"/>
        <v>0</v>
      </c>
      <c r="FE157">
        <f t="shared" si="244"/>
        <v>0</v>
      </c>
      <c r="FF157">
        <f t="shared" si="244"/>
        <v>0</v>
      </c>
      <c r="FG157">
        <f t="shared" si="244"/>
        <v>0</v>
      </c>
      <c r="FH157">
        <f t="shared" si="244"/>
        <v>0</v>
      </c>
      <c r="FI157">
        <f t="shared" si="244"/>
        <v>0</v>
      </c>
      <c r="FJ157">
        <f t="shared" si="244"/>
        <v>0</v>
      </c>
      <c r="FK157">
        <f t="shared" si="244"/>
        <v>0</v>
      </c>
      <c r="FL157">
        <f t="shared" si="244"/>
        <v>0</v>
      </c>
      <c r="FM157">
        <f t="shared" si="244"/>
        <v>0</v>
      </c>
      <c r="FN157">
        <f t="shared" ref="FN157:GJ157" si="245">FN$120</f>
        <v>0</v>
      </c>
      <c r="FO157">
        <f t="shared" si="245"/>
        <v>0</v>
      </c>
      <c r="FP157">
        <f t="shared" si="245"/>
        <v>0</v>
      </c>
      <c r="FQ157">
        <f t="shared" si="245"/>
        <v>0</v>
      </c>
      <c r="FR157">
        <f t="shared" si="245"/>
        <v>0</v>
      </c>
      <c r="FS157">
        <f t="shared" si="245"/>
        <v>0</v>
      </c>
      <c r="FT157">
        <f t="shared" si="245"/>
        <v>0</v>
      </c>
      <c r="FU157">
        <f t="shared" si="245"/>
        <v>0</v>
      </c>
      <c r="FV157">
        <f t="shared" si="245"/>
        <v>0</v>
      </c>
      <c r="FW157">
        <f t="shared" si="245"/>
        <v>0</v>
      </c>
      <c r="FX157">
        <f t="shared" si="245"/>
        <v>0</v>
      </c>
      <c r="FY157">
        <f t="shared" si="245"/>
        <v>0</v>
      </c>
      <c r="FZ157">
        <f t="shared" si="245"/>
        <v>0</v>
      </c>
      <c r="GA157">
        <f t="shared" si="245"/>
        <v>0</v>
      </c>
      <c r="GB157">
        <f t="shared" si="245"/>
        <v>0</v>
      </c>
      <c r="GC157">
        <f t="shared" si="245"/>
        <v>0</v>
      </c>
      <c r="GD157">
        <f t="shared" si="245"/>
        <v>0</v>
      </c>
      <c r="GE157">
        <f t="shared" si="245"/>
        <v>0</v>
      </c>
      <c r="GF157">
        <f t="shared" si="245"/>
        <v>0</v>
      </c>
      <c r="GG157">
        <f t="shared" si="245"/>
        <v>0</v>
      </c>
      <c r="GH157">
        <f t="shared" si="245"/>
        <v>0</v>
      </c>
      <c r="GI157">
        <f t="shared" si="245"/>
        <v>0</v>
      </c>
      <c r="GJ157">
        <f t="shared" si="245"/>
        <v>0</v>
      </c>
    </row>
    <row r="158" spans="1:192" outlineLevel="2" x14ac:dyDescent="0.35">
      <c r="A158" s="69"/>
      <c r="B158"/>
      <c r="C158"/>
      <c r="D158"/>
      <c r="E158" t="str">
        <f>$E$128</f>
        <v>Inactive ash cost</v>
      </c>
      <c r="F158"/>
      <c r="G158" t="str">
        <f>$G$128</f>
        <v>$ 000s</v>
      </c>
      <c r="H158">
        <f>$H$128</f>
        <v>31943.318420865224</v>
      </c>
      <c r="I158"/>
      <c r="J158">
        <f t="shared" ref="J158:AO158" si="246">J$128</f>
        <v>0</v>
      </c>
      <c r="K158">
        <f t="shared" si="246"/>
        <v>0</v>
      </c>
      <c r="L158">
        <f t="shared" si="246"/>
        <v>0</v>
      </c>
      <c r="M158">
        <f t="shared" si="246"/>
        <v>0</v>
      </c>
      <c r="N158">
        <f t="shared" si="246"/>
        <v>0</v>
      </c>
      <c r="O158">
        <f t="shared" si="246"/>
        <v>0</v>
      </c>
      <c r="P158">
        <f t="shared" si="246"/>
        <v>0</v>
      </c>
      <c r="Q158">
        <f t="shared" si="246"/>
        <v>0</v>
      </c>
      <c r="R158">
        <f t="shared" si="246"/>
        <v>0</v>
      </c>
      <c r="S158">
        <f t="shared" si="246"/>
        <v>0</v>
      </c>
      <c r="T158">
        <f t="shared" si="246"/>
        <v>0</v>
      </c>
      <c r="U158">
        <f t="shared" si="246"/>
        <v>0</v>
      </c>
      <c r="V158">
        <f t="shared" si="246"/>
        <v>0</v>
      </c>
      <c r="W158">
        <f t="shared" si="246"/>
        <v>0</v>
      </c>
      <c r="X158">
        <f t="shared" si="246"/>
        <v>0</v>
      </c>
      <c r="Y158">
        <f t="shared" si="246"/>
        <v>0</v>
      </c>
      <c r="Z158">
        <f t="shared" si="246"/>
        <v>0</v>
      </c>
      <c r="AA158">
        <f t="shared" si="246"/>
        <v>0</v>
      </c>
      <c r="AB158">
        <f t="shared" si="246"/>
        <v>0</v>
      </c>
      <c r="AC158">
        <f t="shared" si="246"/>
        <v>0</v>
      </c>
      <c r="AD158">
        <f t="shared" si="246"/>
        <v>0</v>
      </c>
      <c r="AE158">
        <f t="shared" si="246"/>
        <v>2.9806856499999994</v>
      </c>
      <c r="AF158">
        <f t="shared" si="246"/>
        <v>5.7690689999999991</v>
      </c>
      <c r="AG158">
        <f t="shared" si="246"/>
        <v>8.9420569499999978</v>
      </c>
      <c r="AH158">
        <f t="shared" si="246"/>
        <v>11.922742599999998</v>
      </c>
      <c r="AI158">
        <f t="shared" si="246"/>
        <v>13.941916750000003</v>
      </c>
      <c r="AJ158">
        <f t="shared" si="246"/>
        <v>17.884113899999996</v>
      </c>
      <c r="AK158">
        <f t="shared" si="246"/>
        <v>20.191741499999999</v>
      </c>
      <c r="AL158">
        <f t="shared" si="246"/>
        <v>23.845485199999995</v>
      </c>
      <c r="AM158">
        <f t="shared" si="246"/>
        <v>26.6098307625</v>
      </c>
      <c r="AN158">
        <f t="shared" si="246"/>
        <v>30.552027912499998</v>
      </c>
      <c r="AO158">
        <f t="shared" si="246"/>
        <v>33.607230703749991</v>
      </c>
      <c r="AP158">
        <f t="shared" ref="AP158:BU158" si="247">AP$128</f>
        <v>35.47977435</v>
      </c>
      <c r="AQ158">
        <f t="shared" si="247"/>
        <v>39.717636286249999</v>
      </c>
      <c r="AR158">
        <f t="shared" si="247"/>
        <v>41.393070075000004</v>
      </c>
      <c r="AS158">
        <f t="shared" si="247"/>
        <v>45.828041868749999</v>
      </c>
      <c r="AT158">
        <f t="shared" si="247"/>
        <v>48.883244659999995</v>
      </c>
      <c r="AU158">
        <f t="shared" si="247"/>
        <v>46.912146085000003</v>
      </c>
      <c r="AV158">
        <f t="shared" si="247"/>
        <v>54.993650242499996</v>
      </c>
      <c r="AW158">
        <f t="shared" si="247"/>
        <v>56.176309387500005</v>
      </c>
      <c r="AX158">
        <f t="shared" si="247"/>
        <v>61.104055824999996</v>
      </c>
      <c r="AY158">
        <f t="shared" si="247"/>
        <v>63.641845240312492</v>
      </c>
      <c r="AZ158">
        <f t="shared" si="247"/>
        <v>68.894822942687483</v>
      </c>
      <c r="BA158">
        <f t="shared" si="247"/>
        <v>72.026405803718731</v>
      </c>
      <c r="BB158">
        <f t="shared" si="247"/>
        <v>72.733537417500003</v>
      </c>
      <c r="BC158">
        <f t="shared" si="247"/>
        <v>75.157988664749979</v>
      </c>
      <c r="BD158">
        <f t="shared" si="247"/>
        <v>72.733537417500003</v>
      </c>
      <c r="BE158">
        <f t="shared" si="247"/>
        <v>75.157988664749979</v>
      </c>
      <c r="BF158">
        <f t="shared" si="247"/>
        <v>218.20061225250001</v>
      </c>
      <c r="BG158">
        <f t="shared" si="247"/>
        <v>226.14069008724371</v>
      </c>
      <c r="BH158">
        <f t="shared" si="247"/>
        <v>228.62575261567497</v>
      </c>
      <c r="BI158">
        <f t="shared" si="247"/>
        <v>228.62575261567497</v>
      </c>
      <c r="BJ158">
        <f t="shared" si="247"/>
        <v>223.65562755881248</v>
      </c>
      <c r="BK158">
        <f t="shared" si="247"/>
        <v>231.79420733942479</v>
      </c>
      <c r="BL158">
        <f t="shared" si="247"/>
        <v>234.34139643106681</v>
      </c>
      <c r="BM158">
        <f t="shared" si="247"/>
        <v>234.34139643106681</v>
      </c>
      <c r="BN158">
        <f t="shared" si="247"/>
        <v>231.79420733942479</v>
      </c>
      <c r="BO158">
        <f t="shared" si="247"/>
        <v>237.58906252291038</v>
      </c>
      <c r="BP158">
        <f t="shared" si="247"/>
        <v>240.19993134184347</v>
      </c>
      <c r="BQ158">
        <f t="shared" si="247"/>
        <v>240.19993134184347</v>
      </c>
      <c r="BR158">
        <f t="shared" si="247"/>
        <v>234.9781937039773</v>
      </c>
      <c r="BS158">
        <f t="shared" si="247"/>
        <v>243.52878908598316</v>
      </c>
      <c r="BT158">
        <f t="shared" si="247"/>
        <v>246.20492962538958</v>
      </c>
      <c r="BU158">
        <f t="shared" si="247"/>
        <v>246.20492962538958</v>
      </c>
      <c r="BV158">
        <f t="shared" ref="BV158:DA158" si="248">BV$128</f>
        <v>240.85264854657677</v>
      </c>
      <c r="BW158">
        <f t="shared" si="248"/>
        <v>249.61700881313271</v>
      </c>
      <c r="BX158">
        <f t="shared" si="248"/>
        <v>252.36005286602429</v>
      </c>
      <c r="BY158">
        <f t="shared" si="248"/>
        <v>252.36005286602429</v>
      </c>
      <c r="BZ158">
        <f t="shared" si="248"/>
        <v>246.87396476024117</v>
      </c>
      <c r="CA158">
        <f t="shared" si="248"/>
        <v>255.85743403346098</v>
      </c>
      <c r="CB158">
        <f t="shared" si="248"/>
        <v>258.66905418767487</v>
      </c>
      <c r="CC158">
        <f t="shared" si="248"/>
        <v>258.66905418767487</v>
      </c>
      <c r="CD158">
        <f t="shared" si="248"/>
        <v>255.85743403346098</v>
      </c>
      <c r="CE158">
        <f t="shared" si="248"/>
        <v>262.2538698842975</v>
      </c>
      <c r="CF158">
        <f t="shared" si="248"/>
        <v>265.13578054236672</v>
      </c>
      <c r="CG158">
        <f t="shared" si="248"/>
        <v>265.13578054236672</v>
      </c>
      <c r="CH158">
        <f t="shared" si="248"/>
        <v>259.37195922622834</v>
      </c>
      <c r="CI158">
        <f t="shared" si="248"/>
        <v>268.81021663140496</v>
      </c>
      <c r="CJ158">
        <f t="shared" si="248"/>
        <v>271.76417505592593</v>
      </c>
      <c r="CK158">
        <f t="shared" si="248"/>
        <v>271.76417505592593</v>
      </c>
      <c r="CL158">
        <f t="shared" si="248"/>
        <v>265.85625820688404</v>
      </c>
      <c r="CM158">
        <f t="shared" si="248"/>
        <v>275.53047204719007</v>
      </c>
      <c r="CN158">
        <f t="shared" si="248"/>
        <v>278.55827943232401</v>
      </c>
      <c r="CO158">
        <f t="shared" si="248"/>
        <v>278.55827943232401</v>
      </c>
      <c r="CP158">
        <f t="shared" si="248"/>
        <v>272.50266466205613</v>
      </c>
      <c r="CQ158">
        <f t="shared" si="248"/>
        <v>282.41873384836981</v>
      </c>
      <c r="CR158">
        <f t="shared" si="248"/>
        <v>285.52223641813208</v>
      </c>
      <c r="CS158">
        <f t="shared" si="248"/>
        <v>285.52223641813208</v>
      </c>
      <c r="CT158">
        <f t="shared" si="248"/>
        <v>282.41873384836981</v>
      </c>
      <c r="CU158">
        <f t="shared" si="248"/>
        <v>289.47920219457899</v>
      </c>
      <c r="CV158">
        <f t="shared" si="248"/>
        <v>292.66029232858534</v>
      </c>
      <c r="CW158">
        <f t="shared" si="248"/>
        <v>292.66029232858534</v>
      </c>
      <c r="CX158">
        <f t="shared" si="248"/>
        <v>286.29811206057263</v>
      </c>
      <c r="CY158">
        <f t="shared" si="248"/>
        <v>296.71618224944348</v>
      </c>
      <c r="CZ158">
        <f t="shared" si="248"/>
        <v>299.97679963680008</v>
      </c>
      <c r="DA158">
        <f t="shared" si="248"/>
        <v>299.97679963680008</v>
      </c>
      <c r="DB158">
        <f t="shared" ref="DB158:EG158" si="249">DB$128</f>
        <v>293.45556486208704</v>
      </c>
      <c r="DC158">
        <f t="shared" si="249"/>
        <v>304.1340868056796</v>
      </c>
      <c r="DD158">
        <f t="shared" si="249"/>
        <v>307.47621962772001</v>
      </c>
      <c r="DE158">
        <f t="shared" si="249"/>
        <v>307.47621962772001</v>
      </c>
      <c r="DF158">
        <f t="shared" si="249"/>
        <v>300.79195398363919</v>
      </c>
      <c r="DG158">
        <f t="shared" si="249"/>
        <v>311.73743897582153</v>
      </c>
      <c r="DH158">
        <f t="shared" si="249"/>
        <v>315.16312511841301</v>
      </c>
      <c r="DI158">
        <f t="shared" si="249"/>
        <v>315.16312511841301</v>
      </c>
      <c r="DJ158">
        <f t="shared" si="249"/>
        <v>311.73743897582153</v>
      </c>
      <c r="DK158">
        <f t="shared" si="249"/>
        <v>319.53087495021708</v>
      </c>
      <c r="DL158">
        <f t="shared" si="249"/>
        <v>323.04220324637333</v>
      </c>
      <c r="DM158">
        <f t="shared" si="249"/>
        <v>323.04220324637333</v>
      </c>
      <c r="DN158">
        <f t="shared" si="249"/>
        <v>316.01954665406089</v>
      </c>
      <c r="DO158">
        <f t="shared" si="249"/>
        <v>327.51914682397251</v>
      </c>
      <c r="DP158">
        <f t="shared" si="249"/>
        <v>331.11825832753266</v>
      </c>
      <c r="DQ158">
        <f t="shared" si="249"/>
        <v>331.11825832753266</v>
      </c>
      <c r="DR158">
        <f t="shared" si="249"/>
        <v>323.92003532041235</v>
      </c>
      <c r="DS158">
        <f t="shared" si="249"/>
        <v>335.70712549457176</v>
      </c>
      <c r="DT158">
        <f t="shared" si="249"/>
        <v>339.39621478572093</v>
      </c>
      <c r="DU158">
        <f t="shared" si="249"/>
        <v>339.39621478572093</v>
      </c>
      <c r="DV158">
        <f t="shared" si="249"/>
        <v>332.01803620342264</v>
      </c>
      <c r="DW158">
        <f t="shared" si="249"/>
        <v>344.09980363193603</v>
      </c>
      <c r="DX158">
        <f t="shared" si="249"/>
        <v>347.88112015536393</v>
      </c>
      <c r="DY158">
        <f t="shared" si="249"/>
        <v>347.88112015536393</v>
      </c>
      <c r="DZ158">
        <f t="shared" si="249"/>
        <v>344.09980363193603</v>
      </c>
      <c r="EA158">
        <f t="shared" si="249"/>
        <v>352.70229872273444</v>
      </c>
      <c r="EB158">
        <f t="shared" si="249"/>
        <v>356.57814815924797</v>
      </c>
      <c r="EC158">
        <f t="shared" si="249"/>
        <v>356.57814815924797</v>
      </c>
      <c r="ED158">
        <f t="shared" si="249"/>
        <v>348.82644928622091</v>
      </c>
      <c r="EE158">
        <f t="shared" si="249"/>
        <v>361.51985619080284</v>
      </c>
      <c r="EF158">
        <f t="shared" si="249"/>
        <v>365.49260186322925</v>
      </c>
      <c r="EG158">
        <f t="shared" si="249"/>
        <v>365.49260186322925</v>
      </c>
      <c r="EH158">
        <f t="shared" ref="EH158:FM158" si="250">EH$128</f>
        <v>357.54711051837643</v>
      </c>
      <c r="EI158">
        <f t="shared" si="250"/>
        <v>370.55785259557285</v>
      </c>
      <c r="EJ158">
        <f t="shared" si="250"/>
        <v>374.62991690980994</v>
      </c>
      <c r="EK158">
        <f t="shared" si="250"/>
        <v>374.62991690980994</v>
      </c>
      <c r="EL158">
        <f t="shared" si="250"/>
        <v>366.48578828133577</v>
      </c>
      <c r="EM158">
        <f t="shared" si="250"/>
        <v>379.82179891046212</v>
      </c>
      <c r="EN158">
        <f t="shared" si="250"/>
        <v>383.99566483255512</v>
      </c>
      <c r="EO158">
        <f t="shared" si="250"/>
        <v>383.99566483255512</v>
      </c>
      <c r="EP158">
        <f t="shared" si="250"/>
        <v>379.82179891046212</v>
      </c>
      <c r="EQ158">
        <f t="shared" si="250"/>
        <v>389.3173438832236</v>
      </c>
      <c r="ER158">
        <f t="shared" si="250"/>
        <v>393.595556453369</v>
      </c>
      <c r="ES158">
        <f t="shared" si="250"/>
        <v>393.595556453369</v>
      </c>
      <c r="ET158">
        <f t="shared" si="250"/>
        <v>385.03913131307831</v>
      </c>
      <c r="EU158">
        <f t="shared" si="250"/>
        <v>399.0502774803042</v>
      </c>
      <c r="EV158">
        <f t="shared" si="250"/>
        <v>403.43544536470318</v>
      </c>
      <c r="EW158">
        <f t="shared" si="250"/>
        <v>403.43544536470318</v>
      </c>
      <c r="EX158">
        <f t="shared" si="250"/>
        <v>394.66510959590528</v>
      </c>
      <c r="EY158">
        <f t="shared" si="250"/>
        <v>409.02653441731178</v>
      </c>
      <c r="EZ158">
        <f t="shared" si="250"/>
        <v>413.52133149882076</v>
      </c>
      <c r="FA158">
        <f t="shared" si="250"/>
        <v>413.52133149882076</v>
      </c>
      <c r="FB158">
        <f t="shared" si="250"/>
        <v>0</v>
      </c>
      <c r="FC158">
        <f t="shared" si="250"/>
        <v>0</v>
      </c>
      <c r="FD158">
        <f t="shared" si="250"/>
        <v>0</v>
      </c>
      <c r="FE158">
        <f t="shared" si="250"/>
        <v>0</v>
      </c>
      <c r="FF158">
        <f t="shared" si="250"/>
        <v>0</v>
      </c>
      <c r="FG158">
        <f t="shared" si="250"/>
        <v>0</v>
      </c>
      <c r="FH158">
        <f t="shared" si="250"/>
        <v>0</v>
      </c>
      <c r="FI158">
        <f t="shared" si="250"/>
        <v>0</v>
      </c>
      <c r="FJ158">
        <f t="shared" si="250"/>
        <v>0</v>
      </c>
      <c r="FK158">
        <f t="shared" si="250"/>
        <v>0</v>
      </c>
      <c r="FL158">
        <f t="shared" si="250"/>
        <v>0</v>
      </c>
      <c r="FM158">
        <f t="shared" si="250"/>
        <v>0</v>
      </c>
      <c r="FN158">
        <f t="shared" ref="FN158:GJ158" si="251">FN$128</f>
        <v>0</v>
      </c>
      <c r="FO158">
        <f t="shared" si="251"/>
        <v>0</v>
      </c>
      <c r="FP158">
        <f t="shared" si="251"/>
        <v>0</v>
      </c>
      <c r="FQ158">
        <f t="shared" si="251"/>
        <v>0</v>
      </c>
      <c r="FR158">
        <f t="shared" si="251"/>
        <v>0</v>
      </c>
      <c r="FS158">
        <f t="shared" si="251"/>
        <v>0</v>
      </c>
      <c r="FT158">
        <f t="shared" si="251"/>
        <v>0</v>
      </c>
      <c r="FU158">
        <f t="shared" si="251"/>
        <v>0</v>
      </c>
      <c r="FV158">
        <f t="shared" si="251"/>
        <v>0</v>
      </c>
      <c r="FW158">
        <f t="shared" si="251"/>
        <v>0</v>
      </c>
      <c r="FX158">
        <f t="shared" si="251"/>
        <v>0</v>
      </c>
      <c r="FY158">
        <f t="shared" si="251"/>
        <v>0</v>
      </c>
      <c r="FZ158">
        <f t="shared" si="251"/>
        <v>0</v>
      </c>
      <c r="GA158">
        <f t="shared" si="251"/>
        <v>0</v>
      </c>
      <c r="GB158">
        <f t="shared" si="251"/>
        <v>0</v>
      </c>
      <c r="GC158">
        <f t="shared" si="251"/>
        <v>0</v>
      </c>
      <c r="GD158">
        <f t="shared" si="251"/>
        <v>0</v>
      </c>
      <c r="GE158">
        <f t="shared" si="251"/>
        <v>0</v>
      </c>
      <c r="GF158">
        <f t="shared" si="251"/>
        <v>0</v>
      </c>
      <c r="GG158">
        <f t="shared" si="251"/>
        <v>0</v>
      </c>
      <c r="GH158">
        <f t="shared" si="251"/>
        <v>0</v>
      </c>
      <c r="GI158">
        <f t="shared" si="251"/>
        <v>0</v>
      </c>
      <c r="GJ158">
        <f t="shared" si="251"/>
        <v>0</v>
      </c>
    </row>
    <row r="159" spans="1:192" outlineLevel="2" x14ac:dyDescent="0.35">
      <c r="A159" s="69"/>
      <c r="B159"/>
      <c r="C159"/>
      <c r="D159"/>
      <c r="E159" t="str">
        <f>$E$136</f>
        <v>O&amp;M fee</v>
      </c>
      <c r="F159"/>
      <c r="G159" t="str">
        <f>$G$136</f>
        <v>$ 000s</v>
      </c>
      <c r="H159">
        <f>$H$136</f>
        <v>191866.2607135039</v>
      </c>
      <c r="I159"/>
      <c r="J159">
        <f t="shared" ref="J159:AO159" si="252">J$136</f>
        <v>0</v>
      </c>
      <c r="K159">
        <f t="shared" si="252"/>
        <v>0</v>
      </c>
      <c r="L159">
        <f t="shared" si="252"/>
        <v>0</v>
      </c>
      <c r="M159">
        <f t="shared" si="252"/>
        <v>0</v>
      </c>
      <c r="N159">
        <f t="shared" si="252"/>
        <v>0</v>
      </c>
      <c r="O159">
        <f t="shared" si="252"/>
        <v>0</v>
      </c>
      <c r="P159">
        <f t="shared" si="252"/>
        <v>0</v>
      </c>
      <c r="Q159">
        <f t="shared" si="252"/>
        <v>0</v>
      </c>
      <c r="R159">
        <f t="shared" si="252"/>
        <v>0</v>
      </c>
      <c r="S159">
        <f t="shared" si="252"/>
        <v>0</v>
      </c>
      <c r="T159">
        <f t="shared" si="252"/>
        <v>0</v>
      </c>
      <c r="U159">
        <f t="shared" si="252"/>
        <v>0</v>
      </c>
      <c r="V159">
        <f t="shared" si="252"/>
        <v>0</v>
      </c>
      <c r="W159">
        <f t="shared" si="252"/>
        <v>0</v>
      </c>
      <c r="X159">
        <f t="shared" si="252"/>
        <v>0</v>
      </c>
      <c r="Y159">
        <f t="shared" si="252"/>
        <v>0</v>
      </c>
      <c r="Z159">
        <f t="shared" si="252"/>
        <v>0</v>
      </c>
      <c r="AA159">
        <f t="shared" si="252"/>
        <v>0</v>
      </c>
      <c r="AB159">
        <f t="shared" si="252"/>
        <v>0</v>
      </c>
      <c r="AC159">
        <f t="shared" si="252"/>
        <v>0</v>
      </c>
      <c r="AD159">
        <f t="shared" si="252"/>
        <v>0</v>
      </c>
      <c r="AE159">
        <f t="shared" si="252"/>
        <v>0</v>
      </c>
      <c r="AF159">
        <f t="shared" si="252"/>
        <v>0</v>
      </c>
      <c r="AG159">
        <f t="shared" si="252"/>
        <v>0</v>
      </c>
      <c r="AH159">
        <f t="shared" si="252"/>
        <v>0</v>
      </c>
      <c r="AI159">
        <f t="shared" si="252"/>
        <v>0</v>
      </c>
      <c r="AJ159">
        <f t="shared" si="252"/>
        <v>0</v>
      </c>
      <c r="AK159">
        <f t="shared" si="252"/>
        <v>0</v>
      </c>
      <c r="AL159">
        <f t="shared" si="252"/>
        <v>0</v>
      </c>
      <c r="AM159">
        <f t="shared" si="252"/>
        <v>0</v>
      </c>
      <c r="AN159">
        <f t="shared" si="252"/>
        <v>0</v>
      </c>
      <c r="AO159">
        <f t="shared" si="252"/>
        <v>0</v>
      </c>
      <c r="AP159">
        <f t="shared" ref="AP159:BU159" si="253">AP$136</f>
        <v>0</v>
      </c>
      <c r="AQ159">
        <f t="shared" si="253"/>
        <v>0</v>
      </c>
      <c r="AR159">
        <f t="shared" si="253"/>
        <v>0</v>
      </c>
      <c r="AS159">
        <f t="shared" si="253"/>
        <v>0</v>
      </c>
      <c r="AT159">
        <f t="shared" si="253"/>
        <v>0</v>
      </c>
      <c r="AU159">
        <f t="shared" si="253"/>
        <v>0</v>
      </c>
      <c r="AV159">
        <f t="shared" si="253"/>
        <v>0</v>
      </c>
      <c r="AW159">
        <f t="shared" si="253"/>
        <v>0</v>
      </c>
      <c r="AX159">
        <f t="shared" si="253"/>
        <v>0</v>
      </c>
      <c r="AY159">
        <f t="shared" si="253"/>
        <v>0</v>
      </c>
      <c r="AZ159">
        <f t="shared" si="253"/>
        <v>0</v>
      </c>
      <c r="BA159">
        <f t="shared" si="253"/>
        <v>0</v>
      </c>
      <c r="BB159">
        <f t="shared" si="253"/>
        <v>0</v>
      </c>
      <c r="BC159">
        <f t="shared" si="253"/>
        <v>0</v>
      </c>
      <c r="BD159">
        <f t="shared" si="253"/>
        <v>0</v>
      </c>
      <c r="BE159">
        <f t="shared" si="253"/>
        <v>0</v>
      </c>
      <c r="BF159">
        <f t="shared" si="253"/>
        <v>1378.4199999999998</v>
      </c>
      <c r="BG159">
        <f t="shared" si="253"/>
        <v>1412.8804999999998</v>
      </c>
      <c r="BH159">
        <f t="shared" si="253"/>
        <v>1412.8804999999998</v>
      </c>
      <c r="BI159">
        <f t="shared" si="253"/>
        <v>1412.8804999999998</v>
      </c>
      <c r="BJ159">
        <f t="shared" si="253"/>
        <v>1412.8804999999998</v>
      </c>
      <c r="BK159">
        <f t="shared" si="253"/>
        <v>1448.2025124999996</v>
      </c>
      <c r="BL159">
        <f t="shared" si="253"/>
        <v>1448.2025124999996</v>
      </c>
      <c r="BM159">
        <f t="shared" si="253"/>
        <v>1448.2025124999996</v>
      </c>
      <c r="BN159">
        <f t="shared" si="253"/>
        <v>1448.2025124999996</v>
      </c>
      <c r="BO159">
        <f t="shared" si="253"/>
        <v>1484.4075753124994</v>
      </c>
      <c r="BP159">
        <f t="shared" si="253"/>
        <v>1484.4075753124994</v>
      </c>
      <c r="BQ159">
        <f t="shared" si="253"/>
        <v>1484.4075753124994</v>
      </c>
      <c r="BR159">
        <f t="shared" si="253"/>
        <v>1484.4075753124994</v>
      </c>
      <c r="BS159">
        <f t="shared" si="253"/>
        <v>1521.5177646953121</v>
      </c>
      <c r="BT159">
        <f t="shared" si="253"/>
        <v>1521.5177646953121</v>
      </c>
      <c r="BU159">
        <f t="shared" si="253"/>
        <v>1521.5177646953121</v>
      </c>
      <c r="BV159">
        <f t="shared" ref="BV159:DA159" si="254">BV$136</f>
        <v>1521.5177646953121</v>
      </c>
      <c r="BW159">
        <f t="shared" si="254"/>
        <v>1559.5557088126948</v>
      </c>
      <c r="BX159">
        <f t="shared" si="254"/>
        <v>1559.5557088126948</v>
      </c>
      <c r="BY159">
        <f t="shared" si="254"/>
        <v>1559.5557088126948</v>
      </c>
      <c r="BZ159">
        <f t="shared" si="254"/>
        <v>1559.5557088126948</v>
      </c>
      <c r="CA159">
        <f t="shared" si="254"/>
        <v>1598.5446015330117</v>
      </c>
      <c r="CB159">
        <f t="shared" si="254"/>
        <v>1598.5446015330117</v>
      </c>
      <c r="CC159">
        <f t="shared" si="254"/>
        <v>1598.5446015330117</v>
      </c>
      <c r="CD159">
        <f t="shared" si="254"/>
        <v>1598.5446015330117</v>
      </c>
      <c r="CE159">
        <f t="shared" si="254"/>
        <v>1638.508216571337</v>
      </c>
      <c r="CF159">
        <f t="shared" si="254"/>
        <v>1638.508216571337</v>
      </c>
      <c r="CG159">
        <f t="shared" si="254"/>
        <v>1638.508216571337</v>
      </c>
      <c r="CH159">
        <f t="shared" si="254"/>
        <v>1638.508216571337</v>
      </c>
      <c r="CI159">
        <f t="shared" si="254"/>
        <v>1679.4709219856204</v>
      </c>
      <c r="CJ159">
        <f t="shared" si="254"/>
        <v>1679.4709219856204</v>
      </c>
      <c r="CK159">
        <f t="shared" si="254"/>
        <v>1679.4709219856204</v>
      </c>
      <c r="CL159">
        <f t="shared" si="254"/>
        <v>1679.4709219856204</v>
      </c>
      <c r="CM159">
        <f t="shared" si="254"/>
        <v>1721.4576950352607</v>
      </c>
      <c r="CN159">
        <f t="shared" si="254"/>
        <v>1721.4576950352607</v>
      </c>
      <c r="CO159">
        <f t="shared" si="254"/>
        <v>1721.4576950352607</v>
      </c>
      <c r="CP159">
        <f t="shared" si="254"/>
        <v>1721.4576950352607</v>
      </c>
      <c r="CQ159">
        <f t="shared" si="254"/>
        <v>1764.4941374111422</v>
      </c>
      <c r="CR159">
        <f t="shared" si="254"/>
        <v>1764.4941374111422</v>
      </c>
      <c r="CS159">
        <f t="shared" si="254"/>
        <v>1764.4941374111422</v>
      </c>
      <c r="CT159">
        <f t="shared" si="254"/>
        <v>1764.4941374111422</v>
      </c>
      <c r="CU159">
        <f t="shared" si="254"/>
        <v>1808.6064908464207</v>
      </c>
      <c r="CV159">
        <f t="shared" si="254"/>
        <v>1808.6064908464207</v>
      </c>
      <c r="CW159">
        <f t="shared" si="254"/>
        <v>1808.6064908464207</v>
      </c>
      <c r="CX159">
        <f t="shared" si="254"/>
        <v>1808.6064908464207</v>
      </c>
      <c r="CY159">
        <f t="shared" si="254"/>
        <v>1853.8216531175815</v>
      </c>
      <c r="CZ159">
        <f t="shared" si="254"/>
        <v>1853.8216531175815</v>
      </c>
      <c r="DA159">
        <f t="shared" si="254"/>
        <v>1853.8216531175815</v>
      </c>
      <c r="DB159">
        <f t="shared" ref="DB159:EG159" si="255">DB$136</f>
        <v>1853.8216531175815</v>
      </c>
      <c r="DC159">
        <f t="shared" si="255"/>
        <v>1900.1671944455209</v>
      </c>
      <c r="DD159">
        <f t="shared" si="255"/>
        <v>1900.1671944455209</v>
      </c>
      <c r="DE159">
        <f t="shared" si="255"/>
        <v>1900.1671944455209</v>
      </c>
      <c r="DF159">
        <f t="shared" si="255"/>
        <v>1900.1671944455209</v>
      </c>
      <c r="DG159">
        <f t="shared" si="255"/>
        <v>1947.6713743066584</v>
      </c>
      <c r="DH159">
        <f t="shared" si="255"/>
        <v>1947.6713743066584</v>
      </c>
      <c r="DI159">
        <f t="shared" si="255"/>
        <v>1947.6713743066584</v>
      </c>
      <c r="DJ159">
        <f t="shared" si="255"/>
        <v>1947.6713743066584</v>
      </c>
      <c r="DK159">
        <f t="shared" si="255"/>
        <v>1996.3631586643251</v>
      </c>
      <c r="DL159">
        <f t="shared" si="255"/>
        <v>1996.3631586643251</v>
      </c>
      <c r="DM159">
        <f t="shared" si="255"/>
        <v>1996.3631586643251</v>
      </c>
      <c r="DN159">
        <f t="shared" si="255"/>
        <v>1996.3631586643251</v>
      </c>
      <c r="DO159">
        <f t="shared" si="255"/>
        <v>2046.2722376309332</v>
      </c>
      <c r="DP159">
        <f t="shared" si="255"/>
        <v>2046.2722376309332</v>
      </c>
      <c r="DQ159">
        <f t="shared" si="255"/>
        <v>2046.2722376309332</v>
      </c>
      <c r="DR159">
        <f t="shared" si="255"/>
        <v>2046.2722376309332</v>
      </c>
      <c r="DS159">
        <f t="shared" si="255"/>
        <v>2097.4290435717062</v>
      </c>
      <c r="DT159">
        <f t="shared" si="255"/>
        <v>2097.4290435717062</v>
      </c>
      <c r="DU159">
        <f t="shared" si="255"/>
        <v>2097.4290435717062</v>
      </c>
      <c r="DV159">
        <f t="shared" si="255"/>
        <v>2097.4290435717062</v>
      </c>
      <c r="DW159">
        <f t="shared" si="255"/>
        <v>2149.8647696609987</v>
      </c>
      <c r="DX159">
        <f t="shared" si="255"/>
        <v>2149.8647696609987</v>
      </c>
      <c r="DY159">
        <f t="shared" si="255"/>
        <v>2149.8647696609987</v>
      </c>
      <c r="DZ159">
        <f t="shared" si="255"/>
        <v>2149.8647696609987</v>
      </c>
      <c r="EA159">
        <f t="shared" si="255"/>
        <v>2203.6113889025237</v>
      </c>
      <c r="EB159">
        <f t="shared" si="255"/>
        <v>2203.6113889025237</v>
      </c>
      <c r="EC159">
        <f t="shared" si="255"/>
        <v>2203.6113889025237</v>
      </c>
      <c r="ED159">
        <f t="shared" si="255"/>
        <v>2203.6113889025237</v>
      </c>
      <c r="EE159">
        <f t="shared" si="255"/>
        <v>2258.7016736250866</v>
      </c>
      <c r="EF159">
        <f t="shared" si="255"/>
        <v>2258.7016736250866</v>
      </c>
      <c r="EG159">
        <f t="shared" si="255"/>
        <v>2258.7016736250866</v>
      </c>
      <c r="EH159">
        <f t="shared" ref="EH159:FM159" si="256">EH$136</f>
        <v>2258.7016736250866</v>
      </c>
      <c r="EI159">
        <f t="shared" si="256"/>
        <v>2315.1692154657139</v>
      </c>
      <c r="EJ159">
        <f t="shared" si="256"/>
        <v>2315.1692154657139</v>
      </c>
      <c r="EK159">
        <f t="shared" si="256"/>
        <v>2315.1692154657139</v>
      </c>
      <c r="EL159">
        <f t="shared" si="256"/>
        <v>2315.1692154657139</v>
      </c>
      <c r="EM159">
        <f t="shared" si="256"/>
        <v>2373.0484458523561</v>
      </c>
      <c r="EN159">
        <f t="shared" si="256"/>
        <v>2373.0484458523561</v>
      </c>
      <c r="EO159">
        <f t="shared" si="256"/>
        <v>2373.0484458523561</v>
      </c>
      <c r="EP159">
        <f t="shared" si="256"/>
        <v>2373.0484458523561</v>
      </c>
      <c r="EQ159">
        <f t="shared" si="256"/>
        <v>2432.3746569986652</v>
      </c>
      <c r="ER159">
        <f t="shared" si="256"/>
        <v>2432.3746569986652</v>
      </c>
      <c r="ES159">
        <f t="shared" si="256"/>
        <v>2432.3746569986652</v>
      </c>
      <c r="ET159">
        <f t="shared" si="256"/>
        <v>2432.3746569986652</v>
      </c>
      <c r="EU159">
        <f t="shared" si="256"/>
        <v>2493.1840234236315</v>
      </c>
      <c r="EV159">
        <f t="shared" si="256"/>
        <v>2493.1840234236315</v>
      </c>
      <c r="EW159">
        <f t="shared" si="256"/>
        <v>2493.1840234236315</v>
      </c>
      <c r="EX159">
        <f t="shared" si="256"/>
        <v>2493.1840234236315</v>
      </c>
      <c r="EY159">
        <f t="shared" si="256"/>
        <v>2555.513624009222</v>
      </c>
      <c r="EZ159">
        <f t="shared" si="256"/>
        <v>2555.513624009222</v>
      </c>
      <c r="FA159">
        <f t="shared" si="256"/>
        <v>2555.513624009222</v>
      </c>
      <c r="FB159">
        <f t="shared" si="256"/>
        <v>0</v>
      </c>
      <c r="FC159">
        <f t="shared" si="256"/>
        <v>0</v>
      </c>
      <c r="FD159">
        <f t="shared" si="256"/>
        <v>0</v>
      </c>
      <c r="FE159">
        <f t="shared" si="256"/>
        <v>0</v>
      </c>
      <c r="FF159">
        <f t="shared" si="256"/>
        <v>0</v>
      </c>
      <c r="FG159">
        <f t="shared" si="256"/>
        <v>0</v>
      </c>
      <c r="FH159">
        <f t="shared" si="256"/>
        <v>0</v>
      </c>
      <c r="FI159">
        <f t="shared" si="256"/>
        <v>0</v>
      </c>
      <c r="FJ159">
        <f t="shared" si="256"/>
        <v>0</v>
      </c>
      <c r="FK159">
        <f t="shared" si="256"/>
        <v>0</v>
      </c>
      <c r="FL159">
        <f t="shared" si="256"/>
        <v>0</v>
      </c>
      <c r="FM159">
        <f t="shared" si="256"/>
        <v>0</v>
      </c>
      <c r="FN159">
        <f t="shared" ref="FN159:GJ159" si="257">FN$136</f>
        <v>0</v>
      </c>
      <c r="FO159">
        <f t="shared" si="257"/>
        <v>0</v>
      </c>
      <c r="FP159">
        <f t="shared" si="257"/>
        <v>0</v>
      </c>
      <c r="FQ159">
        <f t="shared" si="257"/>
        <v>0</v>
      </c>
      <c r="FR159">
        <f t="shared" si="257"/>
        <v>0</v>
      </c>
      <c r="FS159">
        <f t="shared" si="257"/>
        <v>0</v>
      </c>
      <c r="FT159">
        <f t="shared" si="257"/>
        <v>0</v>
      </c>
      <c r="FU159">
        <f t="shared" si="257"/>
        <v>0</v>
      </c>
      <c r="FV159">
        <f t="shared" si="257"/>
        <v>0</v>
      </c>
      <c r="FW159">
        <f t="shared" si="257"/>
        <v>0</v>
      </c>
      <c r="FX159">
        <f t="shared" si="257"/>
        <v>0</v>
      </c>
      <c r="FY159">
        <f t="shared" si="257"/>
        <v>0</v>
      </c>
      <c r="FZ159">
        <f t="shared" si="257"/>
        <v>0</v>
      </c>
      <c r="GA159">
        <f t="shared" si="257"/>
        <v>0</v>
      </c>
      <c r="GB159">
        <f t="shared" si="257"/>
        <v>0</v>
      </c>
      <c r="GC159">
        <f t="shared" si="257"/>
        <v>0</v>
      </c>
      <c r="GD159">
        <f t="shared" si="257"/>
        <v>0</v>
      </c>
      <c r="GE159">
        <f t="shared" si="257"/>
        <v>0</v>
      </c>
      <c r="GF159">
        <f t="shared" si="257"/>
        <v>0</v>
      </c>
      <c r="GG159">
        <f t="shared" si="257"/>
        <v>0</v>
      </c>
      <c r="GH159">
        <f t="shared" si="257"/>
        <v>0</v>
      </c>
      <c r="GI159">
        <f t="shared" si="257"/>
        <v>0</v>
      </c>
      <c r="GJ159">
        <f t="shared" si="257"/>
        <v>0</v>
      </c>
    </row>
    <row r="160" spans="1:192" outlineLevel="2" x14ac:dyDescent="0.35">
      <c r="A160" s="69"/>
      <c r="B160"/>
      <c r="C160"/>
      <c r="D160"/>
      <c r="E160" t="str">
        <f>$E$145</f>
        <v>Reimbursable costs (incl. EPC markup)</v>
      </c>
      <c r="F160"/>
      <c r="G160" t="str">
        <f>$G$145</f>
        <v>$ 000s</v>
      </c>
      <c r="H160">
        <f>$H$145</f>
        <v>48266.356210740749</v>
      </c>
      <c r="I160"/>
      <c r="J160">
        <f t="shared" ref="J160:AO160" si="258">J$145</f>
        <v>0</v>
      </c>
      <c r="K160">
        <f t="shared" si="258"/>
        <v>0</v>
      </c>
      <c r="L160">
        <f t="shared" si="258"/>
        <v>0</v>
      </c>
      <c r="M160">
        <f t="shared" si="258"/>
        <v>0</v>
      </c>
      <c r="N160">
        <f t="shared" si="258"/>
        <v>0</v>
      </c>
      <c r="O160">
        <f t="shared" si="258"/>
        <v>0</v>
      </c>
      <c r="P160">
        <f t="shared" si="258"/>
        <v>0</v>
      </c>
      <c r="Q160">
        <f t="shared" si="258"/>
        <v>0</v>
      </c>
      <c r="R160">
        <f t="shared" si="258"/>
        <v>0</v>
      </c>
      <c r="S160">
        <f t="shared" si="258"/>
        <v>0</v>
      </c>
      <c r="T160">
        <f t="shared" si="258"/>
        <v>0</v>
      </c>
      <c r="U160">
        <f t="shared" si="258"/>
        <v>0</v>
      </c>
      <c r="V160">
        <f t="shared" si="258"/>
        <v>0</v>
      </c>
      <c r="W160">
        <f t="shared" si="258"/>
        <v>0</v>
      </c>
      <c r="X160">
        <f t="shared" si="258"/>
        <v>0</v>
      </c>
      <c r="Y160">
        <f t="shared" si="258"/>
        <v>0</v>
      </c>
      <c r="Z160">
        <f t="shared" si="258"/>
        <v>0</v>
      </c>
      <c r="AA160">
        <f t="shared" si="258"/>
        <v>0</v>
      </c>
      <c r="AB160">
        <f t="shared" si="258"/>
        <v>0</v>
      </c>
      <c r="AC160">
        <f t="shared" si="258"/>
        <v>0</v>
      </c>
      <c r="AD160">
        <f t="shared" si="258"/>
        <v>0</v>
      </c>
      <c r="AE160">
        <f t="shared" si="258"/>
        <v>0</v>
      </c>
      <c r="AF160">
        <f t="shared" si="258"/>
        <v>0</v>
      </c>
      <c r="AG160">
        <f t="shared" si="258"/>
        <v>0</v>
      </c>
      <c r="AH160">
        <f t="shared" si="258"/>
        <v>0</v>
      </c>
      <c r="AI160">
        <f t="shared" si="258"/>
        <v>0</v>
      </c>
      <c r="AJ160">
        <f t="shared" si="258"/>
        <v>0</v>
      </c>
      <c r="AK160">
        <f t="shared" si="258"/>
        <v>0</v>
      </c>
      <c r="AL160">
        <f t="shared" si="258"/>
        <v>0</v>
      </c>
      <c r="AM160">
        <f t="shared" si="258"/>
        <v>0</v>
      </c>
      <c r="AN160">
        <f t="shared" si="258"/>
        <v>0</v>
      </c>
      <c r="AO160">
        <f t="shared" si="258"/>
        <v>0</v>
      </c>
      <c r="AP160">
        <f t="shared" ref="AP160:BU160" si="259">AP$145</f>
        <v>0</v>
      </c>
      <c r="AQ160">
        <f t="shared" si="259"/>
        <v>0</v>
      </c>
      <c r="AR160">
        <f t="shared" si="259"/>
        <v>0</v>
      </c>
      <c r="AS160">
        <f t="shared" si="259"/>
        <v>0</v>
      </c>
      <c r="AT160">
        <f t="shared" si="259"/>
        <v>0</v>
      </c>
      <c r="AU160">
        <f t="shared" si="259"/>
        <v>0</v>
      </c>
      <c r="AV160">
        <f t="shared" si="259"/>
        <v>0</v>
      </c>
      <c r="AW160">
        <f t="shared" si="259"/>
        <v>0</v>
      </c>
      <c r="AX160">
        <f t="shared" si="259"/>
        <v>0</v>
      </c>
      <c r="AY160">
        <f t="shared" si="259"/>
        <v>0</v>
      </c>
      <c r="AZ160">
        <f t="shared" si="259"/>
        <v>0</v>
      </c>
      <c r="BA160">
        <f t="shared" si="259"/>
        <v>0</v>
      </c>
      <c r="BB160">
        <f t="shared" si="259"/>
        <v>0</v>
      </c>
      <c r="BC160">
        <f t="shared" si="259"/>
        <v>0</v>
      </c>
      <c r="BD160">
        <f t="shared" si="259"/>
        <v>0</v>
      </c>
      <c r="BE160">
        <f t="shared" si="259"/>
        <v>0</v>
      </c>
      <c r="BF160">
        <f t="shared" si="259"/>
        <v>346.75878124999997</v>
      </c>
      <c r="BG160">
        <f t="shared" si="259"/>
        <v>355.42775078124993</v>
      </c>
      <c r="BH160">
        <f t="shared" si="259"/>
        <v>355.42775078124993</v>
      </c>
      <c r="BI160">
        <f t="shared" si="259"/>
        <v>355.42775078124993</v>
      </c>
      <c r="BJ160">
        <f t="shared" si="259"/>
        <v>355.42775078124993</v>
      </c>
      <c r="BK160">
        <f t="shared" si="259"/>
        <v>364.31344455078113</v>
      </c>
      <c r="BL160">
        <f t="shared" si="259"/>
        <v>364.31344455078113</v>
      </c>
      <c r="BM160">
        <f t="shared" si="259"/>
        <v>364.31344455078113</v>
      </c>
      <c r="BN160">
        <f t="shared" si="259"/>
        <v>364.31344455078113</v>
      </c>
      <c r="BO160">
        <f t="shared" si="259"/>
        <v>373.42128066455064</v>
      </c>
      <c r="BP160">
        <f t="shared" si="259"/>
        <v>373.42128066455064</v>
      </c>
      <c r="BQ160">
        <f t="shared" si="259"/>
        <v>373.42128066455064</v>
      </c>
      <c r="BR160">
        <f t="shared" si="259"/>
        <v>373.42128066455064</v>
      </c>
      <c r="BS160">
        <f t="shared" si="259"/>
        <v>382.75681268116443</v>
      </c>
      <c r="BT160">
        <f t="shared" si="259"/>
        <v>382.75681268116443</v>
      </c>
      <c r="BU160">
        <f t="shared" si="259"/>
        <v>382.75681268116443</v>
      </c>
      <c r="BV160">
        <f t="shared" ref="BV160:DA160" si="260">BV$145</f>
        <v>382.75681268116443</v>
      </c>
      <c r="BW160">
        <f t="shared" si="260"/>
        <v>392.32573299819347</v>
      </c>
      <c r="BX160">
        <f t="shared" si="260"/>
        <v>392.32573299819347</v>
      </c>
      <c r="BY160">
        <f t="shared" si="260"/>
        <v>392.32573299819347</v>
      </c>
      <c r="BZ160">
        <f t="shared" si="260"/>
        <v>392.32573299819347</v>
      </c>
      <c r="CA160">
        <f t="shared" si="260"/>
        <v>402.13387632314829</v>
      </c>
      <c r="CB160">
        <f t="shared" si="260"/>
        <v>402.13387632314829</v>
      </c>
      <c r="CC160">
        <f t="shared" si="260"/>
        <v>402.13387632314829</v>
      </c>
      <c r="CD160">
        <f t="shared" si="260"/>
        <v>402.13387632314829</v>
      </c>
      <c r="CE160">
        <f t="shared" si="260"/>
        <v>412.18722323122699</v>
      </c>
      <c r="CF160">
        <f t="shared" si="260"/>
        <v>412.18722323122699</v>
      </c>
      <c r="CG160">
        <f t="shared" si="260"/>
        <v>412.18722323122699</v>
      </c>
      <c r="CH160">
        <f t="shared" si="260"/>
        <v>412.18722323122699</v>
      </c>
      <c r="CI160">
        <f t="shared" si="260"/>
        <v>422.49190381200765</v>
      </c>
      <c r="CJ160">
        <f t="shared" si="260"/>
        <v>422.49190381200765</v>
      </c>
      <c r="CK160">
        <f t="shared" si="260"/>
        <v>422.49190381200765</v>
      </c>
      <c r="CL160">
        <f t="shared" si="260"/>
        <v>422.49190381200765</v>
      </c>
      <c r="CM160">
        <f t="shared" si="260"/>
        <v>433.0542014073078</v>
      </c>
      <c r="CN160">
        <f t="shared" si="260"/>
        <v>433.0542014073078</v>
      </c>
      <c r="CO160">
        <f t="shared" si="260"/>
        <v>433.0542014073078</v>
      </c>
      <c r="CP160">
        <f t="shared" si="260"/>
        <v>433.0542014073078</v>
      </c>
      <c r="CQ160">
        <f t="shared" si="260"/>
        <v>443.8805564424905</v>
      </c>
      <c r="CR160">
        <f t="shared" si="260"/>
        <v>443.8805564424905</v>
      </c>
      <c r="CS160">
        <f t="shared" si="260"/>
        <v>443.8805564424905</v>
      </c>
      <c r="CT160">
        <f t="shared" si="260"/>
        <v>443.8805564424905</v>
      </c>
      <c r="CU160">
        <f t="shared" si="260"/>
        <v>454.97757035355266</v>
      </c>
      <c r="CV160">
        <f t="shared" si="260"/>
        <v>454.97757035355266</v>
      </c>
      <c r="CW160">
        <f t="shared" si="260"/>
        <v>454.97757035355266</v>
      </c>
      <c r="CX160">
        <f t="shared" si="260"/>
        <v>454.97757035355266</v>
      </c>
      <c r="CY160">
        <f t="shared" si="260"/>
        <v>466.35200961239156</v>
      </c>
      <c r="CZ160">
        <f t="shared" si="260"/>
        <v>466.35200961239156</v>
      </c>
      <c r="DA160">
        <f t="shared" si="260"/>
        <v>466.35200961239156</v>
      </c>
      <c r="DB160">
        <f t="shared" ref="DB160:EG160" si="261">DB$145</f>
        <v>466.35200961239156</v>
      </c>
      <c r="DC160">
        <f t="shared" si="261"/>
        <v>478.0108098527013</v>
      </c>
      <c r="DD160">
        <f t="shared" si="261"/>
        <v>478.0108098527013</v>
      </c>
      <c r="DE160">
        <f t="shared" si="261"/>
        <v>478.0108098527013</v>
      </c>
      <c r="DF160">
        <f t="shared" si="261"/>
        <v>478.0108098527013</v>
      </c>
      <c r="DG160">
        <f t="shared" si="261"/>
        <v>489.96108009901877</v>
      </c>
      <c r="DH160">
        <f t="shared" si="261"/>
        <v>489.96108009901877</v>
      </c>
      <c r="DI160">
        <f t="shared" si="261"/>
        <v>489.96108009901877</v>
      </c>
      <c r="DJ160">
        <f t="shared" si="261"/>
        <v>489.96108009901877</v>
      </c>
      <c r="DK160">
        <f t="shared" si="261"/>
        <v>502.21010710149426</v>
      </c>
      <c r="DL160">
        <f t="shared" si="261"/>
        <v>502.21010710149426</v>
      </c>
      <c r="DM160">
        <f t="shared" si="261"/>
        <v>502.21010710149426</v>
      </c>
      <c r="DN160">
        <f t="shared" si="261"/>
        <v>502.21010710149426</v>
      </c>
      <c r="DO160">
        <f t="shared" si="261"/>
        <v>514.76535977903166</v>
      </c>
      <c r="DP160">
        <f t="shared" si="261"/>
        <v>514.76535977903166</v>
      </c>
      <c r="DQ160">
        <f t="shared" si="261"/>
        <v>514.76535977903166</v>
      </c>
      <c r="DR160">
        <f t="shared" si="261"/>
        <v>514.76535977903166</v>
      </c>
      <c r="DS160">
        <f t="shared" si="261"/>
        <v>527.63449377350742</v>
      </c>
      <c r="DT160">
        <f t="shared" si="261"/>
        <v>527.63449377350742</v>
      </c>
      <c r="DU160">
        <f t="shared" si="261"/>
        <v>527.63449377350742</v>
      </c>
      <c r="DV160">
        <f t="shared" si="261"/>
        <v>527.63449377350742</v>
      </c>
      <c r="DW160">
        <f t="shared" si="261"/>
        <v>540.82535611784499</v>
      </c>
      <c r="DX160">
        <f t="shared" si="261"/>
        <v>540.82535611784499</v>
      </c>
      <c r="DY160">
        <f t="shared" si="261"/>
        <v>540.82535611784499</v>
      </c>
      <c r="DZ160">
        <f t="shared" si="261"/>
        <v>540.82535611784499</v>
      </c>
      <c r="EA160">
        <f t="shared" si="261"/>
        <v>554.34599002079108</v>
      </c>
      <c r="EB160">
        <f t="shared" si="261"/>
        <v>554.34599002079108</v>
      </c>
      <c r="EC160">
        <f t="shared" si="261"/>
        <v>554.34599002079108</v>
      </c>
      <c r="ED160">
        <f t="shared" si="261"/>
        <v>554.34599002079108</v>
      </c>
      <c r="EE160">
        <f t="shared" si="261"/>
        <v>568.20463977131089</v>
      </c>
      <c r="EF160">
        <f t="shared" si="261"/>
        <v>568.20463977131089</v>
      </c>
      <c r="EG160">
        <f t="shared" si="261"/>
        <v>568.20463977131089</v>
      </c>
      <c r="EH160">
        <f t="shared" ref="EH160:FM160" si="262">EH$145</f>
        <v>568.20463977131089</v>
      </c>
      <c r="EI160">
        <f t="shared" si="262"/>
        <v>582.40975576559367</v>
      </c>
      <c r="EJ160">
        <f t="shared" si="262"/>
        <v>582.40975576559367</v>
      </c>
      <c r="EK160">
        <f t="shared" si="262"/>
        <v>582.40975576559367</v>
      </c>
      <c r="EL160">
        <f t="shared" si="262"/>
        <v>582.40975576559367</v>
      </c>
      <c r="EM160">
        <f t="shared" si="262"/>
        <v>596.96999965973339</v>
      </c>
      <c r="EN160">
        <f t="shared" si="262"/>
        <v>596.96999965973339</v>
      </c>
      <c r="EO160">
        <f t="shared" si="262"/>
        <v>596.96999965973339</v>
      </c>
      <c r="EP160">
        <f t="shared" si="262"/>
        <v>596.96999965973339</v>
      </c>
      <c r="EQ160">
        <f t="shared" si="262"/>
        <v>611.89424965122669</v>
      </c>
      <c r="ER160">
        <f t="shared" si="262"/>
        <v>611.89424965122669</v>
      </c>
      <c r="ES160">
        <f t="shared" si="262"/>
        <v>611.89424965122669</v>
      </c>
      <c r="ET160">
        <f t="shared" si="262"/>
        <v>611.89424965122669</v>
      </c>
      <c r="EU160">
        <f t="shared" si="262"/>
        <v>627.19160589250737</v>
      </c>
      <c r="EV160">
        <f t="shared" si="262"/>
        <v>627.19160589250737</v>
      </c>
      <c r="EW160">
        <f t="shared" si="262"/>
        <v>627.19160589250737</v>
      </c>
      <c r="EX160">
        <f t="shared" si="262"/>
        <v>627.19160589250737</v>
      </c>
      <c r="EY160">
        <f t="shared" si="262"/>
        <v>642.87139603981996</v>
      </c>
      <c r="EZ160">
        <f t="shared" si="262"/>
        <v>642.87139603981996</v>
      </c>
      <c r="FA160">
        <f t="shared" si="262"/>
        <v>642.87139603981996</v>
      </c>
      <c r="FB160">
        <f t="shared" si="262"/>
        <v>0</v>
      </c>
      <c r="FC160">
        <f t="shared" si="262"/>
        <v>0</v>
      </c>
      <c r="FD160">
        <f t="shared" si="262"/>
        <v>0</v>
      </c>
      <c r="FE160">
        <f t="shared" si="262"/>
        <v>0</v>
      </c>
      <c r="FF160">
        <f t="shared" si="262"/>
        <v>0</v>
      </c>
      <c r="FG160">
        <f t="shared" si="262"/>
        <v>0</v>
      </c>
      <c r="FH160">
        <f t="shared" si="262"/>
        <v>0</v>
      </c>
      <c r="FI160">
        <f t="shared" si="262"/>
        <v>0</v>
      </c>
      <c r="FJ160">
        <f t="shared" si="262"/>
        <v>0</v>
      </c>
      <c r="FK160">
        <f t="shared" si="262"/>
        <v>0</v>
      </c>
      <c r="FL160">
        <f t="shared" si="262"/>
        <v>0</v>
      </c>
      <c r="FM160">
        <f t="shared" si="262"/>
        <v>0</v>
      </c>
      <c r="FN160">
        <f t="shared" ref="FN160:GJ160" si="263">FN$145</f>
        <v>0</v>
      </c>
      <c r="FO160">
        <f t="shared" si="263"/>
        <v>0</v>
      </c>
      <c r="FP160">
        <f t="shared" si="263"/>
        <v>0</v>
      </c>
      <c r="FQ160">
        <f t="shared" si="263"/>
        <v>0</v>
      </c>
      <c r="FR160">
        <f t="shared" si="263"/>
        <v>0</v>
      </c>
      <c r="FS160">
        <f t="shared" si="263"/>
        <v>0</v>
      </c>
      <c r="FT160">
        <f t="shared" si="263"/>
        <v>0</v>
      </c>
      <c r="FU160">
        <f t="shared" si="263"/>
        <v>0</v>
      </c>
      <c r="FV160">
        <f t="shared" si="263"/>
        <v>0</v>
      </c>
      <c r="FW160">
        <f t="shared" si="263"/>
        <v>0</v>
      </c>
      <c r="FX160">
        <f t="shared" si="263"/>
        <v>0</v>
      </c>
      <c r="FY160">
        <f t="shared" si="263"/>
        <v>0</v>
      </c>
      <c r="FZ160">
        <f t="shared" si="263"/>
        <v>0</v>
      </c>
      <c r="GA160">
        <f t="shared" si="263"/>
        <v>0</v>
      </c>
      <c r="GB160">
        <f t="shared" si="263"/>
        <v>0</v>
      </c>
      <c r="GC160">
        <f t="shared" si="263"/>
        <v>0</v>
      </c>
      <c r="GD160">
        <f t="shared" si="263"/>
        <v>0</v>
      </c>
      <c r="GE160">
        <f t="shared" si="263"/>
        <v>0</v>
      </c>
      <c r="GF160">
        <f t="shared" si="263"/>
        <v>0</v>
      </c>
      <c r="GG160">
        <f t="shared" si="263"/>
        <v>0</v>
      </c>
      <c r="GH160">
        <f t="shared" si="263"/>
        <v>0</v>
      </c>
      <c r="GI160">
        <f t="shared" si="263"/>
        <v>0</v>
      </c>
      <c r="GJ160">
        <f t="shared" si="263"/>
        <v>0</v>
      </c>
    </row>
    <row r="161" spans="1:192" outlineLevel="2" x14ac:dyDescent="0.35">
      <c r="A161" s="69"/>
      <c r="B161"/>
      <c r="C161"/>
      <c r="D161"/>
      <c r="E161" t="str">
        <f>$E$154</f>
        <v>Contracted consumables</v>
      </c>
      <c r="F161"/>
      <c r="G161" t="str">
        <f>$G$154</f>
        <v>$ 000s</v>
      </c>
      <c r="H161">
        <f>$H$154</f>
        <v>44968.6548547274</v>
      </c>
      <c r="I161"/>
      <c r="J161">
        <f t="shared" ref="J161:AO161" si="264">J$154</f>
        <v>0</v>
      </c>
      <c r="K161">
        <f t="shared" si="264"/>
        <v>0</v>
      </c>
      <c r="L161">
        <f t="shared" si="264"/>
        <v>0</v>
      </c>
      <c r="M161">
        <f t="shared" si="264"/>
        <v>0</v>
      </c>
      <c r="N161">
        <f t="shared" si="264"/>
        <v>0</v>
      </c>
      <c r="O161">
        <f t="shared" si="264"/>
        <v>0</v>
      </c>
      <c r="P161">
        <f t="shared" si="264"/>
        <v>0</v>
      </c>
      <c r="Q161">
        <f t="shared" si="264"/>
        <v>0</v>
      </c>
      <c r="R161">
        <f t="shared" si="264"/>
        <v>0</v>
      </c>
      <c r="S161">
        <f t="shared" si="264"/>
        <v>0</v>
      </c>
      <c r="T161">
        <f t="shared" si="264"/>
        <v>0</v>
      </c>
      <c r="U161">
        <f t="shared" si="264"/>
        <v>0</v>
      </c>
      <c r="V161">
        <f t="shared" si="264"/>
        <v>0</v>
      </c>
      <c r="W161">
        <f t="shared" si="264"/>
        <v>0</v>
      </c>
      <c r="X161">
        <f t="shared" si="264"/>
        <v>0</v>
      </c>
      <c r="Y161">
        <f t="shared" si="264"/>
        <v>0</v>
      </c>
      <c r="Z161">
        <f t="shared" si="264"/>
        <v>0</v>
      </c>
      <c r="AA161">
        <f t="shared" si="264"/>
        <v>0</v>
      </c>
      <c r="AB161">
        <f t="shared" si="264"/>
        <v>0</v>
      </c>
      <c r="AC161">
        <f t="shared" si="264"/>
        <v>0</v>
      </c>
      <c r="AD161">
        <f t="shared" si="264"/>
        <v>0</v>
      </c>
      <c r="AE161">
        <f t="shared" si="264"/>
        <v>0</v>
      </c>
      <c r="AF161">
        <f t="shared" si="264"/>
        <v>0</v>
      </c>
      <c r="AG161">
        <f t="shared" si="264"/>
        <v>0</v>
      </c>
      <c r="AH161">
        <f t="shared" si="264"/>
        <v>0</v>
      </c>
      <c r="AI161">
        <f t="shared" si="264"/>
        <v>0</v>
      </c>
      <c r="AJ161">
        <f t="shared" si="264"/>
        <v>0</v>
      </c>
      <c r="AK161">
        <f t="shared" si="264"/>
        <v>0</v>
      </c>
      <c r="AL161">
        <f t="shared" si="264"/>
        <v>0</v>
      </c>
      <c r="AM161">
        <f t="shared" si="264"/>
        <v>0</v>
      </c>
      <c r="AN161">
        <f t="shared" si="264"/>
        <v>0</v>
      </c>
      <c r="AO161">
        <f t="shared" si="264"/>
        <v>0</v>
      </c>
      <c r="AP161">
        <f t="shared" ref="AP161:BU161" si="265">AP$154</f>
        <v>0</v>
      </c>
      <c r="AQ161">
        <f t="shared" si="265"/>
        <v>0</v>
      </c>
      <c r="AR161">
        <f t="shared" si="265"/>
        <v>0</v>
      </c>
      <c r="AS161">
        <f t="shared" si="265"/>
        <v>0</v>
      </c>
      <c r="AT161">
        <f t="shared" si="265"/>
        <v>0</v>
      </c>
      <c r="AU161">
        <f t="shared" si="265"/>
        <v>0</v>
      </c>
      <c r="AV161">
        <f t="shared" si="265"/>
        <v>0</v>
      </c>
      <c r="AW161">
        <f t="shared" si="265"/>
        <v>0</v>
      </c>
      <c r="AX161">
        <f t="shared" si="265"/>
        <v>0</v>
      </c>
      <c r="AY161">
        <f t="shared" si="265"/>
        <v>0</v>
      </c>
      <c r="AZ161">
        <f t="shared" si="265"/>
        <v>0</v>
      </c>
      <c r="BA161">
        <f t="shared" si="265"/>
        <v>0</v>
      </c>
      <c r="BB161">
        <f t="shared" si="265"/>
        <v>0</v>
      </c>
      <c r="BC161">
        <f t="shared" si="265"/>
        <v>0</v>
      </c>
      <c r="BD161">
        <f t="shared" si="265"/>
        <v>0</v>
      </c>
      <c r="BE161">
        <f t="shared" si="265"/>
        <v>0</v>
      </c>
      <c r="BF161">
        <f t="shared" si="265"/>
        <v>323.06718749999999</v>
      </c>
      <c r="BG161">
        <f t="shared" si="265"/>
        <v>331.14386718749995</v>
      </c>
      <c r="BH161">
        <f t="shared" si="265"/>
        <v>331.14386718749995</v>
      </c>
      <c r="BI161">
        <f t="shared" si="265"/>
        <v>331.14386718749995</v>
      </c>
      <c r="BJ161">
        <f t="shared" si="265"/>
        <v>331.14386718749995</v>
      </c>
      <c r="BK161">
        <f t="shared" si="265"/>
        <v>339.42246386718739</v>
      </c>
      <c r="BL161">
        <f t="shared" si="265"/>
        <v>339.42246386718739</v>
      </c>
      <c r="BM161">
        <f t="shared" si="265"/>
        <v>339.42246386718739</v>
      </c>
      <c r="BN161">
        <f t="shared" si="265"/>
        <v>339.42246386718739</v>
      </c>
      <c r="BO161">
        <f t="shared" si="265"/>
        <v>347.90802546386703</v>
      </c>
      <c r="BP161">
        <f t="shared" si="265"/>
        <v>347.90802546386703</v>
      </c>
      <c r="BQ161">
        <f t="shared" si="265"/>
        <v>347.90802546386703</v>
      </c>
      <c r="BR161">
        <f t="shared" si="265"/>
        <v>347.90802546386703</v>
      </c>
      <c r="BS161">
        <f t="shared" si="265"/>
        <v>356.60572610046376</v>
      </c>
      <c r="BT161">
        <f t="shared" si="265"/>
        <v>356.60572610046376</v>
      </c>
      <c r="BU161">
        <f t="shared" si="265"/>
        <v>356.60572610046376</v>
      </c>
      <c r="BV161">
        <f t="shared" ref="BV161:DA161" si="266">BV$154</f>
        <v>356.60572610046376</v>
      </c>
      <c r="BW161">
        <f t="shared" si="266"/>
        <v>365.52086925297533</v>
      </c>
      <c r="BX161">
        <f t="shared" si="266"/>
        <v>365.52086925297533</v>
      </c>
      <c r="BY161">
        <f t="shared" si="266"/>
        <v>365.52086925297533</v>
      </c>
      <c r="BZ161">
        <f t="shared" si="266"/>
        <v>365.52086925297533</v>
      </c>
      <c r="CA161">
        <f t="shared" si="266"/>
        <v>374.6588909842996</v>
      </c>
      <c r="CB161">
        <f t="shared" si="266"/>
        <v>374.6588909842996</v>
      </c>
      <c r="CC161">
        <f t="shared" si="266"/>
        <v>374.6588909842996</v>
      </c>
      <c r="CD161">
        <f t="shared" si="266"/>
        <v>374.6588909842996</v>
      </c>
      <c r="CE161">
        <f t="shared" si="266"/>
        <v>384.02536325890713</v>
      </c>
      <c r="CF161">
        <f t="shared" si="266"/>
        <v>384.02536325890713</v>
      </c>
      <c r="CG161">
        <f t="shared" si="266"/>
        <v>384.02536325890713</v>
      </c>
      <c r="CH161">
        <f t="shared" si="266"/>
        <v>384.02536325890713</v>
      </c>
      <c r="CI161">
        <f t="shared" si="266"/>
        <v>393.6259973403798</v>
      </c>
      <c r="CJ161">
        <f t="shared" si="266"/>
        <v>393.6259973403798</v>
      </c>
      <c r="CK161">
        <f t="shared" si="266"/>
        <v>393.6259973403798</v>
      </c>
      <c r="CL161">
        <f t="shared" si="266"/>
        <v>393.6259973403798</v>
      </c>
      <c r="CM161">
        <f t="shared" si="266"/>
        <v>403.46664727388924</v>
      </c>
      <c r="CN161">
        <f t="shared" si="266"/>
        <v>403.46664727388924</v>
      </c>
      <c r="CO161">
        <f t="shared" si="266"/>
        <v>403.46664727388924</v>
      </c>
      <c r="CP161">
        <f t="shared" si="266"/>
        <v>403.46664727388924</v>
      </c>
      <c r="CQ161">
        <f t="shared" si="266"/>
        <v>413.55331345573649</v>
      </c>
      <c r="CR161">
        <f t="shared" si="266"/>
        <v>413.55331345573649</v>
      </c>
      <c r="CS161">
        <f t="shared" si="266"/>
        <v>413.55331345573649</v>
      </c>
      <c r="CT161">
        <f t="shared" si="266"/>
        <v>413.55331345573649</v>
      </c>
      <c r="CU161">
        <f t="shared" si="266"/>
        <v>423.89214629212984</v>
      </c>
      <c r="CV161">
        <f t="shared" si="266"/>
        <v>423.89214629212984</v>
      </c>
      <c r="CW161">
        <f t="shared" si="266"/>
        <v>423.89214629212984</v>
      </c>
      <c r="CX161">
        <f t="shared" si="266"/>
        <v>423.89214629212984</v>
      </c>
      <c r="CY161">
        <f t="shared" si="266"/>
        <v>434.48944994943315</v>
      </c>
      <c r="CZ161">
        <f t="shared" si="266"/>
        <v>434.48944994943315</v>
      </c>
      <c r="DA161">
        <f t="shared" si="266"/>
        <v>434.48944994943315</v>
      </c>
      <c r="DB161">
        <f t="shared" ref="DB161:EG161" si="267">DB$154</f>
        <v>434.48944994943315</v>
      </c>
      <c r="DC161">
        <f t="shared" si="267"/>
        <v>445.35168619816892</v>
      </c>
      <c r="DD161">
        <f t="shared" si="267"/>
        <v>445.35168619816892</v>
      </c>
      <c r="DE161">
        <f t="shared" si="267"/>
        <v>445.35168619816892</v>
      </c>
      <c r="DF161">
        <f t="shared" si="267"/>
        <v>445.35168619816892</v>
      </c>
      <c r="DG161">
        <f t="shared" si="267"/>
        <v>456.48547835312309</v>
      </c>
      <c r="DH161">
        <f t="shared" si="267"/>
        <v>456.48547835312309</v>
      </c>
      <c r="DI161">
        <f t="shared" si="267"/>
        <v>456.48547835312309</v>
      </c>
      <c r="DJ161">
        <f t="shared" si="267"/>
        <v>456.48547835312309</v>
      </c>
      <c r="DK161">
        <f t="shared" si="267"/>
        <v>467.8976153119512</v>
      </c>
      <c r="DL161">
        <f t="shared" si="267"/>
        <v>467.8976153119512</v>
      </c>
      <c r="DM161">
        <f t="shared" si="267"/>
        <v>467.8976153119512</v>
      </c>
      <c r="DN161">
        <f t="shared" si="267"/>
        <v>467.8976153119512</v>
      </c>
      <c r="DO161">
        <f t="shared" si="267"/>
        <v>479.59505569474999</v>
      </c>
      <c r="DP161">
        <f t="shared" si="267"/>
        <v>479.59505569474999</v>
      </c>
      <c r="DQ161">
        <f t="shared" si="267"/>
        <v>479.59505569474999</v>
      </c>
      <c r="DR161">
        <f t="shared" si="267"/>
        <v>479.59505569474999</v>
      </c>
      <c r="DS161">
        <f t="shared" si="267"/>
        <v>491.58493208711866</v>
      </c>
      <c r="DT161">
        <f t="shared" si="267"/>
        <v>491.58493208711866</v>
      </c>
      <c r="DU161">
        <f t="shared" si="267"/>
        <v>491.58493208711866</v>
      </c>
      <c r="DV161">
        <f t="shared" si="267"/>
        <v>491.58493208711866</v>
      </c>
      <c r="DW161">
        <f t="shared" si="267"/>
        <v>503.87455538929657</v>
      </c>
      <c r="DX161">
        <f t="shared" si="267"/>
        <v>503.87455538929657</v>
      </c>
      <c r="DY161">
        <f t="shared" si="267"/>
        <v>503.87455538929657</v>
      </c>
      <c r="DZ161">
        <f t="shared" si="267"/>
        <v>503.87455538929657</v>
      </c>
      <c r="EA161">
        <f t="shared" si="267"/>
        <v>516.47141927402902</v>
      </c>
      <c r="EB161">
        <f t="shared" si="267"/>
        <v>516.47141927402902</v>
      </c>
      <c r="EC161">
        <f t="shared" si="267"/>
        <v>516.47141927402902</v>
      </c>
      <c r="ED161">
        <f t="shared" si="267"/>
        <v>516.47141927402902</v>
      </c>
      <c r="EE161">
        <f t="shared" si="267"/>
        <v>529.38320475587977</v>
      </c>
      <c r="EF161">
        <f t="shared" si="267"/>
        <v>529.38320475587977</v>
      </c>
      <c r="EG161">
        <f t="shared" si="267"/>
        <v>529.38320475587977</v>
      </c>
      <c r="EH161">
        <f t="shared" ref="EH161:FM161" si="268">EH$154</f>
        <v>529.38320475587977</v>
      </c>
      <c r="EI161">
        <f t="shared" si="268"/>
        <v>542.6177848747767</v>
      </c>
      <c r="EJ161">
        <f t="shared" si="268"/>
        <v>542.6177848747767</v>
      </c>
      <c r="EK161">
        <f t="shared" si="268"/>
        <v>542.6177848747767</v>
      </c>
      <c r="EL161">
        <f t="shared" si="268"/>
        <v>542.6177848747767</v>
      </c>
      <c r="EM161">
        <f t="shared" si="268"/>
        <v>556.18322949664605</v>
      </c>
      <c r="EN161">
        <f t="shared" si="268"/>
        <v>556.18322949664605</v>
      </c>
      <c r="EO161">
        <f t="shared" si="268"/>
        <v>556.18322949664605</v>
      </c>
      <c r="EP161">
        <f t="shared" si="268"/>
        <v>556.18322949664605</v>
      </c>
      <c r="EQ161">
        <f t="shared" si="268"/>
        <v>570.08781023406209</v>
      </c>
      <c r="ER161">
        <f t="shared" si="268"/>
        <v>570.08781023406209</v>
      </c>
      <c r="ES161">
        <f t="shared" si="268"/>
        <v>570.08781023406209</v>
      </c>
      <c r="ET161">
        <f t="shared" si="268"/>
        <v>570.08781023406209</v>
      </c>
      <c r="EU161">
        <f t="shared" si="268"/>
        <v>584.34000548991366</v>
      </c>
      <c r="EV161">
        <f t="shared" si="268"/>
        <v>584.34000548991366</v>
      </c>
      <c r="EW161">
        <f t="shared" si="268"/>
        <v>584.34000548991366</v>
      </c>
      <c r="EX161">
        <f t="shared" si="268"/>
        <v>584.34000548991366</v>
      </c>
      <c r="EY161">
        <f t="shared" si="268"/>
        <v>598.94850562716147</v>
      </c>
      <c r="EZ161">
        <f t="shared" si="268"/>
        <v>598.94850562716147</v>
      </c>
      <c r="FA161">
        <f t="shared" si="268"/>
        <v>598.94850562716147</v>
      </c>
      <c r="FB161">
        <f t="shared" si="268"/>
        <v>0</v>
      </c>
      <c r="FC161">
        <f t="shared" si="268"/>
        <v>0</v>
      </c>
      <c r="FD161">
        <f t="shared" si="268"/>
        <v>0</v>
      </c>
      <c r="FE161">
        <f t="shared" si="268"/>
        <v>0</v>
      </c>
      <c r="FF161">
        <f t="shared" si="268"/>
        <v>0</v>
      </c>
      <c r="FG161">
        <f t="shared" si="268"/>
        <v>0</v>
      </c>
      <c r="FH161">
        <f t="shared" si="268"/>
        <v>0</v>
      </c>
      <c r="FI161">
        <f t="shared" si="268"/>
        <v>0</v>
      </c>
      <c r="FJ161">
        <f t="shared" si="268"/>
        <v>0</v>
      </c>
      <c r="FK161">
        <f t="shared" si="268"/>
        <v>0</v>
      </c>
      <c r="FL161">
        <f t="shared" si="268"/>
        <v>0</v>
      </c>
      <c r="FM161">
        <f t="shared" si="268"/>
        <v>0</v>
      </c>
      <c r="FN161">
        <f t="shared" ref="FN161:GJ161" si="269">FN$154</f>
        <v>0</v>
      </c>
      <c r="FO161">
        <f t="shared" si="269"/>
        <v>0</v>
      </c>
      <c r="FP161">
        <f t="shared" si="269"/>
        <v>0</v>
      </c>
      <c r="FQ161">
        <f t="shared" si="269"/>
        <v>0</v>
      </c>
      <c r="FR161">
        <f t="shared" si="269"/>
        <v>0</v>
      </c>
      <c r="FS161">
        <f t="shared" si="269"/>
        <v>0</v>
      </c>
      <c r="FT161">
        <f t="shared" si="269"/>
        <v>0</v>
      </c>
      <c r="FU161">
        <f t="shared" si="269"/>
        <v>0</v>
      </c>
      <c r="FV161">
        <f t="shared" si="269"/>
        <v>0</v>
      </c>
      <c r="FW161">
        <f t="shared" si="269"/>
        <v>0</v>
      </c>
      <c r="FX161">
        <f t="shared" si="269"/>
        <v>0</v>
      </c>
      <c r="FY161">
        <f t="shared" si="269"/>
        <v>0</v>
      </c>
      <c r="FZ161">
        <f t="shared" si="269"/>
        <v>0</v>
      </c>
      <c r="GA161">
        <f t="shared" si="269"/>
        <v>0</v>
      </c>
      <c r="GB161">
        <f t="shared" si="269"/>
        <v>0</v>
      </c>
      <c r="GC161">
        <f t="shared" si="269"/>
        <v>0</v>
      </c>
      <c r="GD161">
        <f t="shared" si="269"/>
        <v>0</v>
      </c>
      <c r="GE161">
        <f t="shared" si="269"/>
        <v>0</v>
      </c>
      <c r="GF161">
        <f t="shared" si="269"/>
        <v>0</v>
      </c>
      <c r="GG161">
        <f t="shared" si="269"/>
        <v>0</v>
      </c>
      <c r="GH161">
        <f t="shared" si="269"/>
        <v>0</v>
      </c>
      <c r="GI161">
        <f t="shared" si="269"/>
        <v>0</v>
      </c>
      <c r="GJ161">
        <f t="shared" si="269"/>
        <v>0</v>
      </c>
    </row>
    <row r="162" spans="1:192" outlineLevel="2" x14ac:dyDescent="0.35">
      <c r="A162" s="69"/>
      <c r="B162"/>
      <c r="C162"/>
      <c r="D162"/>
      <c r="E162" t="s">
        <v>1044</v>
      </c>
      <c r="F162"/>
      <c r="G162" t="s">
        <v>101</v>
      </c>
      <c r="H162">
        <f>SUM(J162:GJ162)</f>
        <v>359322.5116392175</v>
      </c>
      <c r="I162"/>
      <c r="J162">
        <f t="shared" ref="J162:AO162" si="270">SUM(J157:J161)</f>
        <v>0</v>
      </c>
      <c r="K162">
        <f t="shared" si="270"/>
        <v>0</v>
      </c>
      <c r="L162">
        <f t="shared" si="270"/>
        <v>0</v>
      </c>
      <c r="M162">
        <f t="shared" si="270"/>
        <v>0</v>
      </c>
      <c r="N162">
        <f t="shared" si="270"/>
        <v>0</v>
      </c>
      <c r="O162">
        <f t="shared" si="270"/>
        <v>0</v>
      </c>
      <c r="P162">
        <f t="shared" si="270"/>
        <v>0</v>
      </c>
      <c r="Q162">
        <f t="shared" si="270"/>
        <v>0</v>
      </c>
      <c r="R162">
        <f t="shared" si="270"/>
        <v>0</v>
      </c>
      <c r="S162">
        <f t="shared" si="270"/>
        <v>0</v>
      </c>
      <c r="T162">
        <f t="shared" si="270"/>
        <v>0</v>
      </c>
      <c r="U162">
        <f t="shared" si="270"/>
        <v>0</v>
      </c>
      <c r="V162">
        <f t="shared" si="270"/>
        <v>0</v>
      </c>
      <c r="W162">
        <f t="shared" si="270"/>
        <v>0</v>
      </c>
      <c r="X162">
        <f t="shared" si="270"/>
        <v>0</v>
      </c>
      <c r="Y162">
        <f t="shared" si="270"/>
        <v>0</v>
      </c>
      <c r="Z162">
        <f t="shared" si="270"/>
        <v>0</v>
      </c>
      <c r="AA162">
        <f t="shared" si="270"/>
        <v>0</v>
      </c>
      <c r="AB162">
        <f t="shared" si="270"/>
        <v>0</v>
      </c>
      <c r="AC162">
        <f t="shared" si="270"/>
        <v>0</v>
      </c>
      <c r="AD162">
        <f t="shared" si="270"/>
        <v>0</v>
      </c>
      <c r="AE162">
        <f t="shared" si="270"/>
        <v>6.9257107749999989</v>
      </c>
      <c r="AF162">
        <f t="shared" si="270"/>
        <v>13.404601499999997</v>
      </c>
      <c r="AG162">
        <f t="shared" si="270"/>
        <v>20.777132324999997</v>
      </c>
      <c r="AH162">
        <f t="shared" si="270"/>
        <v>27.702843099999996</v>
      </c>
      <c r="AI162">
        <f t="shared" si="270"/>
        <v>32.394453625000004</v>
      </c>
      <c r="AJ162">
        <f t="shared" si="270"/>
        <v>41.554264649999993</v>
      </c>
      <c r="AK162">
        <f t="shared" si="270"/>
        <v>46.916105250000001</v>
      </c>
      <c r="AL162">
        <f t="shared" si="270"/>
        <v>55.405686199999991</v>
      </c>
      <c r="AM162">
        <f t="shared" si="270"/>
        <v>61.828724418749985</v>
      </c>
      <c r="AN162">
        <f t="shared" si="270"/>
        <v>70.988535443749981</v>
      </c>
      <c r="AO162">
        <f t="shared" si="270"/>
        <v>78.087388988124985</v>
      </c>
      <c r="AP162">
        <f t="shared" ref="AP162:BU162" si="271">SUM(AP157:AP161)</f>
        <v>82.43829922499998</v>
      </c>
      <c r="AQ162">
        <f t="shared" si="271"/>
        <v>92.285096076874993</v>
      </c>
      <c r="AR162">
        <f t="shared" si="271"/>
        <v>96.17801576250001</v>
      </c>
      <c r="AS162">
        <f t="shared" si="271"/>
        <v>106.48280316562497</v>
      </c>
      <c r="AT162">
        <f t="shared" si="271"/>
        <v>113.58165670999998</v>
      </c>
      <c r="AU162">
        <f t="shared" si="271"/>
        <v>109.0017511975</v>
      </c>
      <c r="AV162">
        <f t="shared" si="271"/>
        <v>127.77936379874998</v>
      </c>
      <c r="AW162">
        <f t="shared" si="271"/>
        <v>130.52730710624999</v>
      </c>
      <c r="AX162">
        <f t="shared" si="271"/>
        <v>141.97707088749996</v>
      </c>
      <c r="AY162">
        <f t="shared" si="271"/>
        <v>147.87369923484374</v>
      </c>
      <c r="AZ162">
        <f t="shared" si="271"/>
        <v>160.0791474256562</v>
      </c>
      <c r="BA162">
        <f t="shared" si="271"/>
        <v>167.3554723086406</v>
      </c>
      <c r="BB162">
        <f t="shared" si="271"/>
        <v>168.99851341124997</v>
      </c>
      <c r="BC162">
        <f t="shared" si="271"/>
        <v>174.63179719162497</v>
      </c>
      <c r="BD162">
        <f t="shared" si="271"/>
        <v>168.99851341124997</v>
      </c>
      <c r="BE162">
        <f t="shared" si="271"/>
        <v>174.63179719162497</v>
      </c>
      <c r="BF162">
        <f t="shared" si="271"/>
        <v>2555.2415089837496</v>
      </c>
      <c r="BG162">
        <f t="shared" si="271"/>
        <v>2624.8966625832277</v>
      </c>
      <c r="BH162">
        <f t="shared" si="271"/>
        <v>2630.6707784581122</v>
      </c>
      <c r="BI162">
        <f t="shared" si="271"/>
        <v>2630.6707784581122</v>
      </c>
      <c r="BJ162">
        <f t="shared" si="271"/>
        <v>2619.1225467083432</v>
      </c>
      <c r="BK162">
        <f t="shared" si="271"/>
        <v>2690.519079147808</v>
      </c>
      <c r="BL162">
        <f t="shared" si="271"/>
        <v>2696.4375479195642</v>
      </c>
      <c r="BM162">
        <f t="shared" si="271"/>
        <v>2696.4375479195642</v>
      </c>
      <c r="BN162">
        <f t="shared" si="271"/>
        <v>2690.519079147808</v>
      </c>
      <c r="BO162">
        <f t="shared" si="271"/>
        <v>2757.782056126503</v>
      </c>
      <c r="BP162">
        <f t="shared" si="271"/>
        <v>2763.8484866175531</v>
      </c>
      <c r="BQ162">
        <f t="shared" si="271"/>
        <v>2763.8484866175531</v>
      </c>
      <c r="BR162">
        <f t="shared" si="271"/>
        <v>2751.7156256354524</v>
      </c>
      <c r="BS162">
        <f t="shared" si="271"/>
        <v>2826.7266075296657</v>
      </c>
      <c r="BT162">
        <f t="shared" si="271"/>
        <v>2832.9446987829924</v>
      </c>
      <c r="BU162">
        <f t="shared" si="271"/>
        <v>2832.9446987829924</v>
      </c>
      <c r="BV162">
        <f t="shared" ref="BV162:DA162" si="272">SUM(BV157:BV161)</f>
        <v>2820.5085162763394</v>
      </c>
      <c r="BW162">
        <f t="shared" si="272"/>
        <v>2897.394772717907</v>
      </c>
      <c r="BX162">
        <f t="shared" si="272"/>
        <v>2903.7683162525668</v>
      </c>
      <c r="BY162">
        <f t="shared" si="272"/>
        <v>2903.7683162525668</v>
      </c>
      <c r="BZ162">
        <f t="shared" si="272"/>
        <v>2891.0212291832472</v>
      </c>
      <c r="CA162">
        <f t="shared" si="272"/>
        <v>2969.8296420358542</v>
      </c>
      <c r="CB162">
        <f t="shared" si="272"/>
        <v>2976.3625241588802</v>
      </c>
      <c r="CC162">
        <f t="shared" si="272"/>
        <v>2976.3625241588802</v>
      </c>
      <c r="CD162">
        <f t="shared" si="272"/>
        <v>2969.8296420358542</v>
      </c>
      <c r="CE162">
        <f t="shared" si="272"/>
        <v>3044.0753830867507</v>
      </c>
      <c r="CF162">
        <f t="shared" si="272"/>
        <v>3050.7715872628528</v>
      </c>
      <c r="CG162">
        <f t="shared" si="272"/>
        <v>3050.7715872628528</v>
      </c>
      <c r="CH162">
        <f t="shared" si="272"/>
        <v>3037.3791789106485</v>
      </c>
      <c r="CI162">
        <f t="shared" si="272"/>
        <v>3120.1772676639198</v>
      </c>
      <c r="CJ162">
        <f t="shared" si="272"/>
        <v>3127.0408769444243</v>
      </c>
      <c r="CK162">
        <f t="shared" si="272"/>
        <v>3127.0408769444243</v>
      </c>
      <c r="CL162">
        <f t="shared" si="272"/>
        <v>3113.3136583834153</v>
      </c>
      <c r="CM162">
        <f t="shared" si="272"/>
        <v>3198.1816993555167</v>
      </c>
      <c r="CN162">
        <f t="shared" si="272"/>
        <v>3205.2168988680341</v>
      </c>
      <c r="CO162">
        <f t="shared" si="272"/>
        <v>3205.2168988680341</v>
      </c>
      <c r="CP162">
        <f t="shared" si="272"/>
        <v>3191.1464998430001</v>
      </c>
      <c r="CQ162">
        <f t="shared" si="272"/>
        <v>3278.1362418394051</v>
      </c>
      <c r="CR162">
        <f t="shared" si="272"/>
        <v>3285.3473213397351</v>
      </c>
      <c r="CS162">
        <f t="shared" si="272"/>
        <v>3285.3473213397351</v>
      </c>
      <c r="CT162">
        <f t="shared" si="272"/>
        <v>3278.1362418394051</v>
      </c>
      <c r="CU162">
        <f t="shared" si="272"/>
        <v>3360.0896478853892</v>
      </c>
      <c r="CV162">
        <f t="shared" si="272"/>
        <v>3367.4810043732277</v>
      </c>
      <c r="CW162">
        <f t="shared" si="272"/>
        <v>3367.4810043732277</v>
      </c>
      <c r="CX162">
        <f t="shared" si="272"/>
        <v>3352.6982913975517</v>
      </c>
      <c r="CY162">
        <f t="shared" si="272"/>
        <v>3444.0918890825246</v>
      </c>
      <c r="CZ162">
        <f t="shared" si="272"/>
        <v>3451.6680294825592</v>
      </c>
      <c r="DA162">
        <f t="shared" si="272"/>
        <v>3451.6680294825592</v>
      </c>
      <c r="DB162">
        <f t="shared" ref="DB162:EG162" si="273">SUM(DB157:DB161)</f>
        <v>3436.5157486824905</v>
      </c>
      <c r="DC162">
        <f t="shared" si="273"/>
        <v>3530.1941863095876</v>
      </c>
      <c r="DD162">
        <f t="shared" si="273"/>
        <v>3537.9597302196225</v>
      </c>
      <c r="DE162">
        <f t="shared" si="273"/>
        <v>3537.9597302196225</v>
      </c>
      <c r="DF162">
        <f t="shared" si="273"/>
        <v>3522.4286423995522</v>
      </c>
      <c r="DG162">
        <f t="shared" si="273"/>
        <v>3618.4490409673267</v>
      </c>
      <c r="DH162">
        <f t="shared" si="273"/>
        <v>3626.4087234751128</v>
      </c>
      <c r="DI162">
        <f t="shared" si="273"/>
        <v>3626.4087234751128</v>
      </c>
      <c r="DJ162">
        <f t="shared" si="273"/>
        <v>3618.4490409673267</v>
      </c>
      <c r="DK162">
        <f t="shared" si="273"/>
        <v>3708.9102669915101</v>
      </c>
      <c r="DL162">
        <f t="shared" si="273"/>
        <v>3717.0689415619909</v>
      </c>
      <c r="DM162">
        <f t="shared" si="273"/>
        <v>3717.0689415619909</v>
      </c>
      <c r="DN162">
        <f t="shared" si="273"/>
        <v>3700.7515924210293</v>
      </c>
      <c r="DO162">
        <f t="shared" si="273"/>
        <v>3801.6330236662984</v>
      </c>
      <c r="DP162">
        <f t="shared" si="273"/>
        <v>3809.9956651010411</v>
      </c>
      <c r="DQ162">
        <f t="shared" si="273"/>
        <v>3809.9956651010411</v>
      </c>
      <c r="DR162">
        <f t="shared" si="273"/>
        <v>3793.2703822315557</v>
      </c>
      <c r="DS162">
        <f t="shared" si="273"/>
        <v>3896.6738492579552</v>
      </c>
      <c r="DT162">
        <f t="shared" si="273"/>
        <v>3905.245556728566</v>
      </c>
      <c r="DU162">
        <f t="shared" si="273"/>
        <v>3905.245556728566</v>
      </c>
      <c r="DV162">
        <f t="shared" si="273"/>
        <v>3888.1021417873435</v>
      </c>
      <c r="DW162">
        <f t="shared" si="273"/>
        <v>3994.0906954894035</v>
      </c>
      <c r="DX162">
        <f t="shared" si="273"/>
        <v>4002.8766956467798</v>
      </c>
      <c r="DY162">
        <f t="shared" si="273"/>
        <v>4002.8766956467798</v>
      </c>
      <c r="DZ162">
        <f t="shared" si="273"/>
        <v>3994.0906954894035</v>
      </c>
      <c r="EA162">
        <f t="shared" si="273"/>
        <v>4093.9429628766379</v>
      </c>
      <c r="EB162">
        <f t="shared" si="273"/>
        <v>4102.9486130379501</v>
      </c>
      <c r="EC162">
        <f t="shared" si="273"/>
        <v>4102.9486130379501</v>
      </c>
      <c r="ED162">
        <f t="shared" si="273"/>
        <v>4084.9373127153272</v>
      </c>
      <c r="EE162">
        <f t="shared" si="273"/>
        <v>4196.2915369485545</v>
      </c>
      <c r="EF162">
        <f t="shared" si="273"/>
        <v>4205.5223283638979</v>
      </c>
      <c r="EG162">
        <f t="shared" si="273"/>
        <v>4205.5223283638979</v>
      </c>
      <c r="EH162">
        <f t="shared" ref="EH162:FM162" si="274">SUM(EH157:EH161)</f>
        <v>4187.060745533211</v>
      </c>
      <c r="EI162">
        <f t="shared" si="274"/>
        <v>4301.1988253722684</v>
      </c>
      <c r="EJ162">
        <f t="shared" si="274"/>
        <v>4310.6603865729958</v>
      </c>
      <c r="EK162">
        <f t="shared" si="274"/>
        <v>4310.6603865729958</v>
      </c>
      <c r="EL162">
        <f t="shared" si="274"/>
        <v>4291.737264171541</v>
      </c>
      <c r="EM162">
        <f t="shared" si="274"/>
        <v>4408.7287960065732</v>
      </c>
      <c r="EN162">
        <f t="shared" si="274"/>
        <v>4418.4268962373189</v>
      </c>
      <c r="EO162">
        <f t="shared" si="274"/>
        <v>4418.4268962373189</v>
      </c>
      <c r="EP162">
        <f t="shared" si="274"/>
        <v>4408.7287960065732</v>
      </c>
      <c r="EQ162">
        <f t="shared" si="274"/>
        <v>4518.9470159067387</v>
      </c>
      <c r="ER162">
        <f t="shared" si="274"/>
        <v>4528.887568643253</v>
      </c>
      <c r="ES162">
        <f t="shared" si="274"/>
        <v>4528.887568643253</v>
      </c>
      <c r="ET162">
        <f t="shared" si="274"/>
        <v>4509.0064631702244</v>
      </c>
      <c r="EU162">
        <f t="shared" si="274"/>
        <v>4631.9206913044063</v>
      </c>
      <c r="EV162">
        <f t="shared" si="274"/>
        <v>4642.1097578593335</v>
      </c>
      <c r="EW162">
        <f t="shared" si="274"/>
        <v>4642.1097578593335</v>
      </c>
      <c r="EX162">
        <f t="shared" si="274"/>
        <v>4621.73162474948</v>
      </c>
      <c r="EY162">
        <f t="shared" si="274"/>
        <v>4747.7187085870164</v>
      </c>
      <c r="EZ162">
        <f t="shared" si="274"/>
        <v>4758.1625018058157</v>
      </c>
      <c r="FA162">
        <f t="shared" si="274"/>
        <v>4758.1625018058157</v>
      </c>
      <c r="FB162">
        <f t="shared" si="274"/>
        <v>0</v>
      </c>
      <c r="FC162">
        <f t="shared" si="274"/>
        <v>0</v>
      </c>
      <c r="FD162">
        <f t="shared" si="274"/>
        <v>0</v>
      </c>
      <c r="FE162">
        <f t="shared" si="274"/>
        <v>0</v>
      </c>
      <c r="FF162">
        <f t="shared" si="274"/>
        <v>0</v>
      </c>
      <c r="FG162">
        <f t="shared" si="274"/>
        <v>0</v>
      </c>
      <c r="FH162">
        <f t="shared" si="274"/>
        <v>0</v>
      </c>
      <c r="FI162">
        <f t="shared" si="274"/>
        <v>0</v>
      </c>
      <c r="FJ162">
        <f t="shared" si="274"/>
        <v>0</v>
      </c>
      <c r="FK162">
        <f t="shared" si="274"/>
        <v>0</v>
      </c>
      <c r="FL162">
        <f t="shared" si="274"/>
        <v>0</v>
      </c>
      <c r="FM162">
        <f t="shared" si="274"/>
        <v>0</v>
      </c>
      <c r="FN162">
        <f t="shared" ref="FN162:GJ162" si="275">SUM(FN157:FN161)</f>
        <v>0</v>
      </c>
      <c r="FO162">
        <f t="shared" si="275"/>
        <v>0</v>
      </c>
      <c r="FP162">
        <f t="shared" si="275"/>
        <v>0</v>
      </c>
      <c r="FQ162">
        <f t="shared" si="275"/>
        <v>0</v>
      </c>
      <c r="FR162">
        <f t="shared" si="275"/>
        <v>0</v>
      </c>
      <c r="FS162">
        <f t="shared" si="275"/>
        <v>0</v>
      </c>
      <c r="FT162">
        <f t="shared" si="275"/>
        <v>0</v>
      </c>
      <c r="FU162">
        <f t="shared" si="275"/>
        <v>0</v>
      </c>
      <c r="FV162">
        <f t="shared" si="275"/>
        <v>0</v>
      </c>
      <c r="FW162">
        <f t="shared" si="275"/>
        <v>0</v>
      </c>
      <c r="FX162">
        <f t="shared" si="275"/>
        <v>0</v>
      </c>
      <c r="FY162">
        <f t="shared" si="275"/>
        <v>0</v>
      </c>
      <c r="FZ162">
        <f t="shared" si="275"/>
        <v>0</v>
      </c>
      <c r="GA162">
        <f t="shared" si="275"/>
        <v>0</v>
      </c>
      <c r="GB162">
        <f t="shared" si="275"/>
        <v>0</v>
      </c>
      <c r="GC162">
        <f t="shared" si="275"/>
        <v>0</v>
      </c>
      <c r="GD162">
        <f t="shared" si="275"/>
        <v>0</v>
      </c>
      <c r="GE162">
        <f t="shared" si="275"/>
        <v>0</v>
      </c>
      <c r="GF162">
        <f t="shared" si="275"/>
        <v>0</v>
      </c>
      <c r="GG162">
        <f t="shared" si="275"/>
        <v>0</v>
      </c>
      <c r="GH162">
        <f t="shared" si="275"/>
        <v>0</v>
      </c>
      <c r="GI162">
        <f t="shared" si="275"/>
        <v>0</v>
      </c>
      <c r="GJ162">
        <f t="shared" si="275"/>
        <v>0</v>
      </c>
    </row>
    <row r="163" spans="1:192" outlineLevel="2" x14ac:dyDescent="0.35">
      <c r="A163" s="69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</row>
    <row r="164" spans="1:192" x14ac:dyDescent="0.35">
      <c r="A164" s="69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</row>
    <row r="165" spans="1:192" x14ac:dyDescent="0.35">
      <c r="A165" s="69" t="s">
        <v>737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</row>
    <row r="166" spans="1:192" outlineLevel="1" x14ac:dyDescent="0.35">
      <c r="A166" s="69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</row>
    <row r="167" spans="1:192" outlineLevel="1" x14ac:dyDescent="0.35">
      <c r="A167" s="69"/>
      <c r="B167" s="437" t="s">
        <v>1027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</row>
    <row r="168" spans="1:192" s="556" customFormat="1" outlineLevel="2" x14ac:dyDescent="0.35">
      <c r="A168" s="555"/>
      <c r="E168" s="556" t="str">
        <f>InpC!$E$16</f>
        <v>Length of operating period</v>
      </c>
      <c r="F168" s="556">
        <f>InpC!$F$16</f>
        <v>3</v>
      </c>
      <c r="G168" s="556" t="str">
        <f>InpC!$G$16</f>
        <v>months</v>
      </c>
    </row>
    <row r="169" spans="1:192" s="556" customFormat="1" outlineLevel="2" x14ac:dyDescent="0.35">
      <c r="A169" s="555"/>
      <c r="E169" s="556" t="str">
        <f>InpC!$E$85</f>
        <v>Rates</v>
      </c>
      <c r="F169" s="556">
        <f>InpC!$F$85</f>
        <v>1000</v>
      </c>
      <c r="G169" s="556" t="str">
        <f>InpC!$G$85</f>
        <v>$ 000s p.a.</v>
      </c>
    </row>
    <row r="170" spans="1:192" s="455" customFormat="1" outlineLevel="2" x14ac:dyDescent="0.35">
      <c r="A170" s="462"/>
      <c r="E170" s="455" t="str">
        <f>InpC!$E$144</f>
        <v>Number of periods in a year</v>
      </c>
      <c r="F170" s="455">
        <f>InpC!$F$144</f>
        <v>4</v>
      </c>
      <c r="G170" s="455" t="str">
        <f>InpC!$G$144</f>
        <v>periods</v>
      </c>
    </row>
    <row r="171" spans="1:192" s="455" customFormat="1" outlineLevel="2" x14ac:dyDescent="0.35">
      <c r="A171" s="462"/>
      <c r="E171" s="455" t="str">
        <f>Time!$E$34</f>
        <v>Months per model period</v>
      </c>
      <c r="G171" s="455" t="str">
        <f>Time!$G$34</f>
        <v>months</v>
      </c>
      <c r="H171" s="455">
        <f>Time!$H$34</f>
        <v>0</v>
      </c>
      <c r="J171" s="455">
        <f>Time!J$34</f>
        <v>1</v>
      </c>
      <c r="K171" s="455">
        <f>Time!K$34</f>
        <v>1</v>
      </c>
      <c r="L171" s="455">
        <f>Time!L$34</f>
        <v>1</v>
      </c>
      <c r="M171" s="455">
        <f>Time!M$34</f>
        <v>1</v>
      </c>
      <c r="N171" s="455">
        <f>Time!N$34</f>
        <v>1</v>
      </c>
      <c r="O171" s="455">
        <f>Time!O$34</f>
        <v>1</v>
      </c>
      <c r="P171" s="455">
        <f>Time!P$34</f>
        <v>1</v>
      </c>
      <c r="Q171" s="455">
        <f>Time!Q$34</f>
        <v>1</v>
      </c>
      <c r="R171" s="455">
        <f>Time!R$34</f>
        <v>1</v>
      </c>
      <c r="S171" s="455">
        <f>Time!S$34</f>
        <v>1</v>
      </c>
      <c r="T171" s="455">
        <f>Time!T$34</f>
        <v>1</v>
      </c>
      <c r="U171" s="455">
        <f>Time!U$34</f>
        <v>1</v>
      </c>
      <c r="V171" s="455">
        <f>Time!V$34</f>
        <v>1</v>
      </c>
      <c r="W171" s="455">
        <f>Time!W$34</f>
        <v>1</v>
      </c>
      <c r="X171" s="455">
        <f>Time!X$34</f>
        <v>1</v>
      </c>
      <c r="Y171" s="455">
        <f>Time!Y$34</f>
        <v>1</v>
      </c>
      <c r="Z171" s="455">
        <f>Time!Z$34</f>
        <v>1</v>
      </c>
      <c r="AA171" s="455">
        <f>Time!AA$34</f>
        <v>1</v>
      </c>
      <c r="AB171" s="455">
        <f>Time!AB$34</f>
        <v>1</v>
      </c>
      <c r="AC171" s="455">
        <f>Time!AC$34</f>
        <v>1</v>
      </c>
      <c r="AD171" s="455">
        <f>Time!AD$34</f>
        <v>1</v>
      </c>
      <c r="AE171" s="455">
        <f>Time!AE$34</f>
        <v>1</v>
      </c>
      <c r="AF171" s="455">
        <f>Time!AF$34</f>
        <v>1</v>
      </c>
      <c r="AG171" s="455">
        <f>Time!AG$34</f>
        <v>1</v>
      </c>
      <c r="AH171" s="455">
        <f>Time!AH$34</f>
        <v>1</v>
      </c>
      <c r="AI171" s="455">
        <f>Time!AI$34</f>
        <v>1</v>
      </c>
      <c r="AJ171" s="455">
        <f>Time!AJ$34</f>
        <v>1</v>
      </c>
      <c r="AK171" s="455">
        <f>Time!AK$34</f>
        <v>1</v>
      </c>
      <c r="AL171" s="455">
        <f>Time!AL$34</f>
        <v>1</v>
      </c>
      <c r="AM171" s="455">
        <f>Time!AM$34</f>
        <v>1</v>
      </c>
      <c r="AN171" s="455">
        <f>Time!AN$34</f>
        <v>1</v>
      </c>
      <c r="AO171" s="455">
        <f>Time!AO$34</f>
        <v>1</v>
      </c>
      <c r="AP171" s="455">
        <f>Time!AP$34</f>
        <v>1</v>
      </c>
      <c r="AQ171" s="455">
        <f>Time!AQ$34</f>
        <v>1</v>
      </c>
      <c r="AR171" s="455">
        <f>Time!AR$34</f>
        <v>1</v>
      </c>
      <c r="AS171" s="455">
        <f>Time!AS$34</f>
        <v>1</v>
      </c>
      <c r="AT171" s="455">
        <f>Time!AT$34</f>
        <v>1</v>
      </c>
      <c r="AU171" s="455">
        <f>Time!AU$34</f>
        <v>1</v>
      </c>
      <c r="AV171" s="455">
        <f>Time!AV$34</f>
        <v>1</v>
      </c>
      <c r="AW171" s="455">
        <f>Time!AW$34</f>
        <v>1</v>
      </c>
      <c r="AX171" s="455">
        <f>Time!AX$34</f>
        <v>1</v>
      </c>
      <c r="AY171" s="455">
        <f>Time!AY$34</f>
        <v>1</v>
      </c>
      <c r="AZ171" s="455">
        <f>Time!AZ$34</f>
        <v>1</v>
      </c>
      <c r="BA171" s="455">
        <f>Time!BA$34</f>
        <v>1</v>
      </c>
      <c r="BB171" s="455">
        <f>Time!BB$34</f>
        <v>1</v>
      </c>
      <c r="BC171" s="455">
        <f>Time!BC$34</f>
        <v>1</v>
      </c>
      <c r="BD171" s="455">
        <f>Time!BD$34</f>
        <v>1</v>
      </c>
      <c r="BE171" s="455">
        <f>Time!BE$34</f>
        <v>1</v>
      </c>
      <c r="BF171" s="455">
        <f>Time!BF$34</f>
        <v>3</v>
      </c>
      <c r="BG171" s="455">
        <f>Time!BG$34</f>
        <v>3</v>
      </c>
      <c r="BH171" s="455">
        <f>Time!BH$34</f>
        <v>3</v>
      </c>
      <c r="BI171" s="455">
        <f>Time!BI$34</f>
        <v>3</v>
      </c>
      <c r="BJ171" s="455">
        <f>Time!BJ$34</f>
        <v>3</v>
      </c>
      <c r="BK171" s="455">
        <f>Time!BK$34</f>
        <v>3</v>
      </c>
      <c r="BL171" s="455">
        <f>Time!BL$34</f>
        <v>3</v>
      </c>
      <c r="BM171" s="455">
        <f>Time!BM$34</f>
        <v>3</v>
      </c>
      <c r="BN171" s="455">
        <f>Time!BN$34</f>
        <v>3</v>
      </c>
      <c r="BO171" s="455">
        <f>Time!BO$34</f>
        <v>3</v>
      </c>
      <c r="BP171" s="455">
        <f>Time!BP$34</f>
        <v>3</v>
      </c>
      <c r="BQ171" s="455">
        <f>Time!BQ$34</f>
        <v>3</v>
      </c>
      <c r="BR171" s="455">
        <f>Time!BR$34</f>
        <v>3</v>
      </c>
      <c r="BS171" s="455">
        <f>Time!BS$34</f>
        <v>3</v>
      </c>
      <c r="BT171" s="455">
        <f>Time!BT$34</f>
        <v>3</v>
      </c>
      <c r="BU171" s="455">
        <f>Time!BU$34</f>
        <v>3</v>
      </c>
      <c r="BV171" s="455">
        <f>Time!BV$34</f>
        <v>3</v>
      </c>
      <c r="BW171" s="455">
        <f>Time!BW$34</f>
        <v>3</v>
      </c>
      <c r="BX171" s="455">
        <f>Time!BX$34</f>
        <v>3</v>
      </c>
      <c r="BY171" s="455">
        <f>Time!BY$34</f>
        <v>3</v>
      </c>
      <c r="BZ171" s="455">
        <f>Time!BZ$34</f>
        <v>3</v>
      </c>
      <c r="CA171" s="455">
        <f>Time!CA$34</f>
        <v>3</v>
      </c>
      <c r="CB171" s="455">
        <f>Time!CB$34</f>
        <v>3</v>
      </c>
      <c r="CC171" s="455">
        <f>Time!CC$34</f>
        <v>3</v>
      </c>
      <c r="CD171" s="455">
        <f>Time!CD$34</f>
        <v>3</v>
      </c>
      <c r="CE171" s="455">
        <f>Time!CE$34</f>
        <v>3</v>
      </c>
      <c r="CF171" s="455">
        <f>Time!CF$34</f>
        <v>3</v>
      </c>
      <c r="CG171" s="455">
        <f>Time!CG$34</f>
        <v>3</v>
      </c>
      <c r="CH171" s="455">
        <f>Time!CH$34</f>
        <v>3</v>
      </c>
      <c r="CI171" s="455">
        <f>Time!CI$34</f>
        <v>3</v>
      </c>
      <c r="CJ171" s="455">
        <f>Time!CJ$34</f>
        <v>3</v>
      </c>
      <c r="CK171" s="455">
        <f>Time!CK$34</f>
        <v>3</v>
      </c>
      <c r="CL171" s="455">
        <f>Time!CL$34</f>
        <v>3</v>
      </c>
      <c r="CM171" s="455">
        <f>Time!CM$34</f>
        <v>3</v>
      </c>
      <c r="CN171" s="455">
        <f>Time!CN$34</f>
        <v>3</v>
      </c>
      <c r="CO171" s="455">
        <f>Time!CO$34</f>
        <v>3</v>
      </c>
      <c r="CP171" s="455">
        <f>Time!CP$34</f>
        <v>3</v>
      </c>
      <c r="CQ171" s="455">
        <f>Time!CQ$34</f>
        <v>3</v>
      </c>
      <c r="CR171" s="455">
        <f>Time!CR$34</f>
        <v>3</v>
      </c>
      <c r="CS171" s="455">
        <f>Time!CS$34</f>
        <v>3</v>
      </c>
      <c r="CT171" s="455">
        <f>Time!CT$34</f>
        <v>3</v>
      </c>
      <c r="CU171" s="455">
        <f>Time!CU$34</f>
        <v>3</v>
      </c>
      <c r="CV171" s="455">
        <f>Time!CV$34</f>
        <v>3</v>
      </c>
      <c r="CW171" s="455">
        <f>Time!CW$34</f>
        <v>3</v>
      </c>
      <c r="CX171" s="455">
        <f>Time!CX$34</f>
        <v>3</v>
      </c>
      <c r="CY171" s="455">
        <f>Time!CY$34</f>
        <v>3</v>
      </c>
      <c r="CZ171" s="455">
        <f>Time!CZ$34</f>
        <v>3</v>
      </c>
      <c r="DA171" s="455">
        <f>Time!DA$34</f>
        <v>3</v>
      </c>
      <c r="DB171" s="455">
        <f>Time!DB$34</f>
        <v>3</v>
      </c>
      <c r="DC171" s="455">
        <f>Time!DC$34</f>
        <v>3</v>
      </c>
      <c r="DD171" s="455">
        <f>Time!DD$34</f>
        <v>3</v>
      </c>
      <c r="DE171" s="455">
        <f>Time!DE$34</f>
        <v>3</v>
      </c>
      <c r="DF171" s="455">
        <f>Time!DF$34</f>
        <v>3</v>
      </c>
      <c r="DG171" s="455">
        <f>Time!DG$34</f>
        <v>3</v>
      </c>
      <c r="DH171" s="455">
        <f>Time!DH$34</f>
        <v>3</v>
      </c>
      <c r="DI171" s="455">
        <f>Time!DI$34</f>
        <v>3</v>
      </c>
      <c r="DJ171" s="455">
        <f>Time!DJ$34</f>
        <v>3</v>
      </c>
      <c r="DK171" s="455">
        <f>Time!DK$34</f>
        <v>3</v>
      </c>
      <c r="DL171" s="455">
        <f>Time!DL$34</f>
        <v>3</v>
      </c>
      <c r="DM171" s="455">
        <f>Time!DM$34</f>
        <v>3</v>
      </c>
      <c r="DN171" s="455">
        <f>Time!DN$34</f>
        <v>3</v>
      </c>
      <c r="DO171" s="455">
        <f>Time!DO$34</f>
        <v>3</v>
      </c>
      <c r="DP171" s="455">
        <f>Time!DP$34</f>
        <v>3</v>
      </c>
      <c r="DQ171" s="455">
        <f>Time!DQ$34</f>
        <v>3</v>
      </c>
      <c r="DR171" s="455">
        <f>Time!DR$34</f>
        <v>3</v>
      </c>
      <c r="DS171" s="455">
        <f>Time!DS$34</f>
        <v>3</v>
      </c>
      <c r="DT171" s="455">
        <f>Time!DT$34</f>
        <v>3</v>
      </c>
      <c r="DU171" s="455">
        <f>Time!DU$34</f>
        <v>3</v>
      </c>
      <c r="DV171" s="455">
        <f>Time!DV$34</f>
        <v>3</v>
      </c>
      <c r="DW171" s="455">
        <f>Time!DW$34</f>
        <v>3</v>
      </c>
      <c r="DX171" s="455">
        <f>Time!DX$34</f>
        <v>3</v>
      </c>
      <c r="DY171" s="455">
        <f>Time!DY$34</f>
        <v>3</v>
      </c>
      <c r="DZ171" s="455">
        <f>Time!DZ$34</f>
        <v>3</v>
      </c>
      <c r="EA171" s="455">
        <f>Time!EA$34</f>
        <v>3</v>
      </c>
      <c r="EB171" s="455">
        <f>Time!EB$34</f>
        <v>3</v>
      </c>
      <c r="EC171" s="455">
        <f>Time!EC$34</f>
        <v>3</v>
      </c>
      <c r="ED171" s="455">
        <f>Time!ED$34</f>
        <v>3</v>
      </c>
      <c r="EE171" s="455">
        <f>Time!EE$34</f>
        <v>3</v>
      </c>
      <c r="EF171" s="455">
        <f>Time!EF$34</f>
        <v>3</v>
      </c>
      <c r="EG171" s="455">
        <f>Time!EG$34</f>
        <v>3</v>
      </c>
      <c r="EH171" s="455">
        <f>Time!EH$34</f>
        <v>3</v>
      </c>
      <c r="EI171" s="455">
        <f>Time!EI$34</f>
        <v>3</v>
      </c>
      <c r="EJ171" s="455">
        <f>Time!EJ$34</f>
        <v>3</v>
      </c>
      <c r="EK171" s="455">
        <f>Time!EK$34</f>
        <v>3</v>
      </c>
      <c r="EL171" s="455">
        <f>Time!EL$34</f>
        <v>3</v>
      </c>
      <c r="EM171" s="455">
        <f>Time!EM$34</f>
        <v>3</v>
      </c>
      <c r="EN171" s="455">
        <f>Time!EN$34</f>
        <v>3</v>
      </c>
      <c r="EO171" s="455">
        <f>Time!EO$34</f>
        <v>3</v>
      </c>
      <c r="EP171" s="455">
        <f>Time!EP$34</f>
        <v>3</v>
      </c>
      <c r="EQ171" s="455">
        <f>Time!EQ$34</f>
        <v>3</v>
      </c>
      <c r="ER171" s="455">
        <f>Time!ER$34</f>
        <v>3</v>
      </c>
      <c r="ES171" s="455">
        <f>Time!ES$34</f>
        <v>3</v>
      </c>
      <c r="ET171" s="455">
        <f>Time!ET$34</f>
        <v>3</v>
      </c>
      <c r="EU171" s="455">
        <f>Time!EU$34</f>
        <v>3</v>
      </c>
      <c r="EV171" s="455">
        <f>Time!EV$34</f>
        <v>3</v>
      </c>
      <c r="EW171" s="455">
        <f>Time!EW$34</f>
        <v>3</v>
      </c>
      <c r="EX171" s="455">
        <f>Time!EX$34</f>
        <v>3</v>
      </c>
      <c r="EY171" s="455">
        <f>Time!EY$34</f>
        <v>3</v>
      </c>
      <c r="EZ171" s="455">
        <f>Time!EZ$34</f>
        <v>3</v>
      </c>
      <c r="FA171" s="455">
        <f>Time!FA$34</f>
        <v>3</v>
      </c>
      <c r="FB171" s="455">
        <f>Time!FB$34</f>
        <v>3</v>
      </c>
      <c r="FC171" s="455">
        <f>Time!FC$34</f>
        <v>3</v>
      </c>
      <c r="FD171" s="455">
        <f>Time!FD$34</f>
        <v>3</v>
      </c>
      <c r="FE171" s="455">
        <f>Time!FE$34</f>
        <v>3</v>
      </c>
      <c r="FF171" s="455">
        <f>Time!FF$34</f>
        <v>3</v>
      </c>
      <c r="FG171" s="455">
        <f>Time!FG$34</f>
        <v>3</v>
      </c>
      <c r="FH171" s="455">
        <f>Time!FH$34</f>
        <v>3</v>
      </c>
      <c r="FI171" s="455">
        <f>Time!FI$34</f>
        <v>3</v>
      </c>
      <c r="FJ171" s="455">
        <f>Time!FJ$34</f>
        <v>3</v>
      </c>
      <c r="FK171" s="455">
        <f>Time!FK$34</f>
        <v>3</v>
      </c>
      <c r="FL171" s="455">
        <f>Time!FL$34</f>
        <v>3</v>
      </c>
      <c r="FM171" s="455">
        <f>Time!FM$34</f>
        <v>3</v>
      </c>
      <c r="FN171" s="455">
        <f>Time!FN$34</f>
        <v>3</v>
      </c>
      <c r="FO171" s="455">
        <f>Time!FO$34</f>
        <v>3</v>
      </c>
      <c r="FP171" s="455">
        <f>Time!FP$34</f>
        <v>3</v>
      </c>
      <c r="FQ171" s="455">
        <f>Time!FQ$34</f>
        <v>3</v>
      </c>
      <c r="FR171" s="455">
        <f>Time!FR$34</f>
        <v>3</v>
      </c>
      <c r="FS171" s="455">
        <f>Time!FS$34</f>
        <v>3</v>
      </c>
      <c r="FT171" s="455">
        <f>Time!FT$34</f>
        <v>3</v>
      </c>
      <c r="FU171" s="455">
        <f>Time!FU$34</f>
        <v>3</v>
      </c>
      <c r="FV171" s="455">
        <f>Time!FV$34</f>
        <v>3</v>
      </c>
      <c r="FW171" s="455">
        <f>Time!FW$34</f>
        <v>3</v>
      </c>
      <c r="FX171" s="455">
        <f>Time!FX$34</f>
        <v>3</v>
      </c>
      <c r="FY171" s="455">
        <f>Time!FY$34</f>
        <v>3</v>
      </c>
      <c r="FZ171" s="455">
        <f>Time!FZ$34</f>
        <v>3</v>
      </c>
      <c r="GA171" s="455">
        <f>Time!GA$34</f>
        <v>3</v>
      </c>
      <c r="GB171" s="455">
        <f>Time!GB$34</f>
        <v>3</v>
      </c>
      <c r="GC171" s="455">
        <f>Time!GC$34</f>
        <v>3</v>
      </c>
      <c r="GD171" s="455">
        <f>Time!GD$34</f>
        <v>3</v>
      </c>
      <c r="GE171" s="455">
        <f>Time!GE$34</f>
        <v>3</v>
      </c>
      <c r="GF171" s="455">
        <f>Time!GF$34</f>
        <v>3</v>
      </c>
      <c r="GG171" s="455">
        <f>Time!GG$34</f>
        <v>3</v>
      </c>
      <c r="GH171" s="455">
        <f>Time!GH$34</f>
        <v>3</v>
      </c>
      <c r="GI171" s="455">
        <f>Time!GI$34</f>
        <v>3</v>
      </c>
      <c r="GJ171" s="455">
        <f>Time!GJ$34</f>
        <v>3</v>
      </c>
    </row>
    <row r="172" spans="1:192" s="455" customFormat="1" outlineLevel="2" x14ac:dyDescent="0.35">
      <c r="A172" s="462"/>
      <c r="E172" s="455" t="str">
        <f>Time!$E$90</f>
        <v>Operating period flag</v>
      </c>
      <c r="G172" s="455" t="str">
        <f>Time!$G$90</f>
        <v>flag</v>
      </c>
      <c r="H172" s="455">
        <f>Time!$H$90</f>
        <v>100</v>
      </c>
      <c r="J172" s="455">
        <f>Time!J$90</f>
        <v>0</v>
      </c>
      <c r="K172" s="455">
        <f>Time!K$90</f>
        <v>0</v>
      </c>
      <c r="L172" s="455">
        <f>Time!L$90</f>
        <v>0</v>
      </c>
      <c r="M172" s="455">
        <f>Time!M$90</f>
        <v>0</v>
      </c>
      <c r="N172" s="455">
        <f>Time!N$90</f>
        <v>0</v>
      </c>
      <c r="O172" s="455">
        <f>Time!O$90</f>
        <v>0</v>
      </c>
      <c r="P172" s="455">
        <f>Time!P$90</f>
        <v>0</v>
      </c>
      <c r="Q172" s="455">
        <f>Time!Q$90</f>
        <v>0</v>
      </c>
      <c r="R172" s="455">
        <f>Time!R$90</f>
        <v>0</v>
      </c>
      <c r="S172" s="455">
        <f>Time!S$90</f>
        <v>0</v>
      </c>
      <c r="T172" s="455">
        <f>Time!T$90</f>
        <v>0</v>
      </c>
      <c r="U172" s="455">
        <f>Time!U$90</f>
        <v>0</v>
      </c>
      <c r="V172" s="455">
        <f>Time!V$90</f>
        <v>0</v>
      </c>
      <c r="W172" s="455">
        <f>Time!W$90</f>
        <v>0</v>
      </c>
      <c r="X172" s="455">
        <f>Time!X$90</f>
        <v>0</v>
      </c>
      <c r="Y172" s="455">
        <f>Time!Y$90</f>
        <v>0</v>
      </c>
      <c r="Z172" s="455">
        <f>Time!Z$90</f>
        <v>0</v>
      </c>
      <c r="AA172" s="455">
        <f>Time!AA$90</f>
        <v>0</v>
      </c>
      <c r="AB172" s="455">
        <f>Time!AB$90</f>
        <v>0</v>
      </c>
      <c r="AC172" s="455">
        <f>Time!AC$90</f>
        <v>0</v>
      </c>
      <c r="AD172" s="455">
        <f>Time!AD$90</f>
        <v>0</v>
      </c>
      <c r="AE172" s="455">
        <f>Time!AE$90</f>
        <v>0</v>
      </c>
      <c r="AF172" s="455">
        <f>Time!AF$90</f>
        <v>0</v>
      </c>
      <c r="AG172" s="455">
        <f>Time!AG$90</f>
        <v>0</v>
      </c>
      <c r="AH172" s="455">
        <f>Time!AH$90</f>
        <v>0</v>
      </c>
      <c r="AI172" s="455">
        <f>Time!AI$90</f>
        <v>0</v>
      </c>
      <c r="AJ172" s="455">
        <f>Time!AJ$90</f>
        <v>0</v>
      </c>
      <c r="AK172" s="455">
        <f>Time!AK$90</f>
        <v>0</v>
      </c>
      <c r="AL172" s="455">
        <f>Time!AL$90</f>
        <v>0</v>
      </c>
      <c r="AM172" s="455">
        <f>Time!AM$90</f>
        <v>0</v>
      </c>
      <c r="AN172" s="455">
        <f>Time!AN$90</f>
        <v>0</v>
      </c>
      <c r="AO172" s="455">
        <f>Time!AO$90</f>
        <v>0</v>
      </c>
      <c r="AP172" s="455">
        <f>Time!AP$90</f>
        <v>0</v>
      </c>
      <c r="AQ172" s="455">
        <f>Time!AQ$90</f>
        <v>0</v>
      </c>
      <c r="AR172" s="455">
        <f>Time!AR$90</f>
        <v>0</v>
      </c>
      <c r="AS172" s="455">
        <f>Time!AS$90</f>
        <v>0</v>
      </c>
      <c r="AT172" s="455">
        <f>Time!AT$90</f>
        <v>0</v>
      </c>
      <c r="AU172" s="455">
        <f>Time!AU$90</f>
        <v>0</v>
      </c>
      <c r="AV172" s="455">
        <f>Time!AV$90</f>
        <v>0</v>
      </c>
      <c r="AW172" s="455">
        <f>Time!AW$90</f>
        <v>0</v>
      </c>
      <c r="AX172" s="455">
        <f>Time!AX$90</f>
        <v>0</v>
      </c>
      <c r="AY172" s="455">
        <f>Time!AY$90</f>
        <v>0</v>
      </c>
      <c r="AZ172" s="455">
        <f>Time!AZ$90</f>
        <v>0</v>
      </c>
      <c r="BA172" s="455">
        <f>Time!BA$90</f>
        <v>0</v>
      </c>
      <c r="BB172" s="455">
        <f>Time!BB$90</f>
        <v>0</v>
      </c>
      <c r="BC172" s="455">
        <f>Time!BC$90</f>
        <v>0</v>
      </c>
      <c r="BD172" s="455">
        <f>Time!BD$90</f>
        <v>0</v>
      </c>
      <c r="BE172" s="455">
        <f>Time!BE$90</f>
        <v>0</v>
      </c>
      <c r="BF172" s="455">
        <f>Time!BF$90</f>
        <v>1</v>
      </c>
      <c r="BG172" s="455">
        <f>Time!BG$90</f>
        <v>1</v>
      </c>
      <c r="BH172" s="455">
        <f>Time!BH$90</f>
        <v>1</v>
      </c>
      <c r="BI172" s="455">
        <f>Time!BI$90</f>
        <v>1</v>
      </c>
      <c r="BJ172" s="455">
        <f>Time!BJ$90</f>
        <v>1</v>
      </c>
      <c r="BK172" s="455">
        <f>Time!BK$90</f>
        <v>1</v>
      </c>
      <c r="BL172" s="455">
        <f>Time!BL$90</f>
        <v>1</v>
      </c>
      <c r="BM172" s="455">
        <f>Time!BM$90</f>
        <v>1</v>
      </c>
      <c r="BN172" s="455">
        <f>Time!BN$90</f>
        <v>1</v>
      </c>
      <c r="BO172" s="455">
        <f>Time!BO$90</f>
        <v>1</v>
      </c>
      <c r="BP172" s="455">
        <f>Time!BP$90</f>
        <v>1</v>
      </c>
      <c r="BQ172" s="455">
        <f>Time!BQ$90</f>
        <v>1</v>
      </c>
      <c r="BR172" s="455">
        <f>Time!BR$90</f>
        <v>1</v>
      </c>
      <c r="BS172" s="455">
        <f>Time!BS$90</f>
        <v>1</v>
      </c>
      <c r="BT172" s="455">
        <f>Time!BT$90</f>
        <v>1</v>
      </c>
      <c r="BU172" s="455">
        <f>Time!BU$90</f>
        <v>1</v>
      </c>
      <c r="BV172" s="455">
        <f>Time!BV$90</f>
        <v>1</v>
      </c>
      <c r="BW172" s="455">
        <f>Time!BW$90</f>
        <v>1</v>
      </c>
      <c r="BX172" s="455">
        <f>Time!BX$90</f>
        <v>1</v>
      </c>
      <c r="BY172" s="455">
        <f>Time!BY$90</f>
        <v>1</v>
      </c>
      <c r="BZ172" s="455">
        <f>Time!BZ$90</f>
        <v>1</v>
      </c>
      <c r="CA172" s="455">
        <f>Time!CA$90</f>
        <v>1</v>
      </c>
      <c r="CB172" s="455">
        <f>Time!CB$90</f>
        <v>1</v>
      </c>
      <c r="CC172" s="455">
        <f>Time!CC$90</f>
        <v>1</v>
      </c>
      <c r="CD172" s="455">
        <f>Time!CD$90</f>
        <v>1</v>
      </c>
      <c r="CE172" s="455">
        <f>Time!CE$90</f>
        <v>1</v>
      </c>
      <c r="CF172" s="455">
        <f>Time!CF$90</f>
        <v>1</v>
      </c>
      <c r="CG172" s="455">
        <f>Time!CG$90</f>
        <v>1</v>
      </c>
      <c r="CH172" s="455">
        <f>Time!CH$90</f>
        <v>1</v>
      </c>
      <c r="CI172" s="455">
        <f>Time!CI$90</f>
        <v>1</v>
      </c>
      <c r="CJ172" s="455">
        <f>Time!CJ$90</f>
        <v>1</v>
      </c>
      <c r="CK172" s="455">
        <f>Time!CK$90</f>
        <v>1</v>
      </c>
      <c r="CL172" s="455">
        <f>Time!CL$90</f>
        <v>1</v>
      </c>
      <c r="CM172" s="455">
        <f>Time!CM$90</f>
        <v>1</v>
      </c>
      <c r="CN172" s="455">
        <f>Time!CN$90</f>
        <v>1</v>
      </c>
      <c r="CO172" s="455">
        <f>Time!CO$90</f>
        <v>1</v>
      </c>
      <c r="CP172" s="455">
        <f>Time!CP$90</f>
        <v>1</v>
      </c>
      <c r="CQ172" s="455">
        <f>Time!CQ$90</f>
        <v>1</v>
      </c>
      <c r="CR172" s="455">
        <f>Time!CR$90</f>
        <v>1</v>
      </c>
      <c r="CS172" s="455">
        <f>Time!CS$90</f>
        <v>1</v>
      </c>
      <c r="CT172" s="455">
        <f>Time!CT$90</f>
        <v>1</v>
      </c>
      <c r="CU172" s="455">
        <f>Time!CU$90</f>
        <v>1</v>
      </c>
      <c r="CV172" s="455">
        <f>Time!CV$90</f>
        <v>1</v>
      </c>
      <c r="CW172" s="455">
        <f>Time!CW$90</f>
        <v>1</v>
      </c>
      <c r="CX172" s="455">
        <f>Time!CX$90</f>
        <v>1</v>
      </c>
      <c r="CY172" s="455">
        <f>Time!CY$90</f>
        <v>1</v>
      </c>
      <c r="CZ172" s="455">
        <f>Time!CZ$90</f>
        <v>1</v>
      </c>
      <c r="DA172" s="455">
        <f>Time!DA$90</f>
        <v>1</v>
      </c>
      <c r="DB172" s="455">
        <f>Time!DB$90</f>
        <v>1</v>
      </c>
      <c r="DC172" s="455">
        <f>Time!DC$90</f>
        <v>1</v>
      </c>
      <c r="DD172" s="455">
        <f>Time!DD$90</f>
        <v>1</v>
      </c>
      <c r="DE172" s="455">
        <f>Time!DE$90</f>
        <v>1</v>
      </c>
      <c r="DF172" s="455">
        <f>Time!DF$90</f>
        <v>1</v>
      </c>
      <c r="DG172" s="455">
        <f>Time!DG$90</f>
        <v>1</v>
      </c>
      <c r="DH172" s="455">
        <f>Time!DH$90</f>
        <v>1</v>
      </c>
      <c r="DI172" s="455">
        <f>Time!DI$90</f>
        <v>1</v>
      </c>
      <c r="DJ172" s="455">
        <f>Time!DJ$90</f>
        <v>1</v>
      </c>
      <c r="DK172" s="455">
        <f>Time!DK$90</f>
        <v>1</v>
      </c>
      <c r="DL172" s="455">
        <f>Time!DL$90</f>
        <v>1</v>
      </c>
      <c r="DM172" s="455">
        <f>Time!DM$90</f>
        <v>1</v>
      </c>
      <c r="DN172" s="455">
        <f>Time!DN$90</f>
        <v>1</v>
      </c>
      <c r="DO172" s="455">
        <f>Time!DO$90</f>
        <v>1</v>
      </c>
      <c r="DP172" s="455">
        <f>Time!DP$90</f>
        <v>1</v>
      </c>
      <c r="DQ172" s="455">
        <f>Time!DQ$90</f>
        <v>1</v>
      </c>
      <c r="DR172" s="455">
        <f>Time!DR$90</f>
        <v>1</v>
      </c>
      <c r="DS172" s="455">
        <f>Time!DS$90</f>
        <v>1</v>
      </c>
      <c r="DT172" s="455">
        <f>Time!DT$90</f>
        <v>1</v>
      </c>
      <c r="DU172" s="455">
        <f>Time!DU$90</f>
        <v>1</v>
      </c>
      <c r="DV172" s="455">
        <f>Time!DV$90</f>
        <v>1</v>
      </c>
      <c r="DW172" s="455">
        <f>Time!DW$90</f>
        <v>1</v>
      </c>
      <c r="DX172" s="455">
        <f>Time!DX$90</f>
        <v>1</v>
      </c>
      <c r="DY172" s="455">
        <f>Time!DY$90</f>
        <v>1</v>
      </c>
      <c r="DZ172" s="455">
        <f>Time!DZ$90</f>
        <v>1</v>
      </c>
      <c r="EA172" s="455">
        <f>Time!EA$90</f>
        <v>1</v>
      </c>
      <c r="EB172" s="455">
        <f>Time!EB$90</f>
        <v>1</v>
      </c>
      <c r="EC172" s="455">
        <f>Time!EC$90</f>
        <v>1</v>
      </c>
      <c r="ED172" s="455">
        <f>Time!ED$90</f>
        <v>1</v>
      </c>
      <c r="EE172" s="455">
        <f>Time!EE$90</f>
        <v>1</v>
      </c>
      <c r="EF172" s="455">
        <f>Time!EF$90</f>
        <v>1</v>
      </c>
      <c r="EG172" s="455">
        <f>Time!EG$90</f>
        <v>1</v>
      </c>
      <c r="EH172" s="455">
        <f>Time!EH$90</f>
        <v>1</v>
      </c>
      <c r="EI172" s="455">
        <f>Time!EI$90</f>
        <v>1</v>
      </c>
      <c r="EJ172" s="455">
        <f>Time!EJ$90</f>
        <v>1</v>
      </c>
      <c r="EK172" s="455">
        <f>Time!EK$90</f>
        <v>1</v>
      </c>
      <c r="EL172" s="455">
        <f>Time!EL$90</f>
        <v>1</v>
      </c>
      <c r="EM172" s="455">
        <f>Time!EM$90</f>
        <v>1</v>
      </c>
      <c r="EN172" s="455">
        <f>Time!EN$90</f>
        <v>1</v>
      </c>
      <c r="EO172" s="455">
        <f>Time!EO$90</f>
        <v>1</v>
      </c>
      <c r="EP172" s="455">
        <f>Time!EP$90</f>
        <v>1</v>
      </c>
      <c r="EQ172" s="455">
        <f>Time!EQ$90</f>
        <v>1</v>
      </c>
      <c r="ER172" s="455">
        <f>Time!ER$90</f>
        <v>1</v>
      </c>
      <c r="ES172" s="455">
        <f>Time!ES$90</f>
        <v>1</v>
      </c>
      <c r="ET172" s="455">
        <f>Time!ET$90</f>
        <v>1</v>
      </c>
      <c r="EU172" s="455">
        <f>Time!EU$90</f>
        <v>1</v>
      </c>
      <c r="EV172" s="455">
        <f>Time!EV$90</f>
        <v>1</v>
      </c>
      <c r="EW172" s="455">
        <f>Time!EW$90</f>
        <v>1</v>
      </c>
      <c r="EX172" s="455">
        <f>Time!EX$90</f>
        <v>1</v>
      </c>
      <c r="EY172" s="455">
        <f>Time!EY$90</f>
        <v>1</v>
      </c>
      <c r="EZ172" s="455">
        <f>Time!EZ$90</f>
        <v>1</v>
      </c>
      <c r="FA172" s="455">
        <f>Time!FA$90</f>
        <v>1</v>
      </c>
      <c r="FB172" s="455">
        <f>Time!FB$90</f>
        <v>0</v>
      </c>
      <c r="FC172" s="455">
        <f>Time!FC$90</f>
        <v>0</v>
      </c>
      <c r="FD172" s="455">
        <f>Time!FD$90</f>
        <v>0</v>
      </c>
      <c r="FE172" s="455">
        <f>Time!FE$90</f>
        <v>0</v>
      </c>
      <c r="FF172" s="455">
        <f>Time!FF$90</f>
        <v>0</v>
      </c>
      <c r="FG172" s="455">
        <f>Time!FG$90</f>
        <v>0</v>
      </c>
      <c r="FH172" s="455">
        <f>Time!FH$90</f>
        <v>0</v>
      </c>
      <c r="FI172" s="455">
        <f>Time!FI$90</f>
        <v>0</v>
      </c>
      <c r="FJ172" s="455">
        <f>Time!FJ$90</f>
        <v>0</v>
      </c>
      <c r="FK172" s="455">
        <f>Time!FK$90</f>
        <v>0</v>
      </c>
      <c r="FL172" s="455">
        <f>Time!FL$90</f>
        <v>0</v>
      </c>
      <c r="FM172" s="455">
        <f>Time!FM$90</f>
        <v>0</v>
      </c>
      <c r="FN172" s="455">
        <f>Time!FN$90</f>
        <v>0</v>
      </c>
      <c r="FO172" s="455">
        <f>Time!FO$90</f>
        <v>0</v>
      </c>
      <c r="FP172" s="455">
        <f>Time!FP$90</f>
        <v>0</v>
      </c>
      <c r="FQ172" s="455">
        <f>Time!FQ$90</f>
        <v>0</v>
      </c>
      <c r="FR172" s="455">
        <f>Time!FR$90</f>
        <v>0</v>
      </c>
      <c r="FS172" s="455">
        <f>Time!FS$90</f>
        <v>0</v>
      </c>
      <c r="FT172" s="455">
        <f>Time!FT$90</f>
        <v>0</v>
      </c>
      <c r="FU172" s="455">
        <f>Time!FU$90</f>
        <v>0</v>
      </c>
      <c r="FV172" s="455">
        <f>Time!FV$90</f>
        <v>0</v>
      </c>
      <c r="FW172" s="455">
        <f>Time!FW$90</f>
        <v>0</v>
      </c>
      <c r="FX172" s="455">
        <f>Time!FX$90</f>
        <v>0</v>
      </c>
      <c r="FY172" s="455">
        <f>Time!FY$90</f>
        <v>0</v>
      </c>
      <c r="FZ172" s="455">
        <f>Time!FZ$90</f>
        <v>0</v>
      </c>
      <c r="GA172" s="455">
        <f>Time!GA$90</f>
        <v>0</v>
      </c>
      <c r="GB172" s="455">
        <f>Time!GB$90</f>
        <v>0</v>
      </c>
      <c r="GC172" s="455">
        <f>Time!GC$90</f>
        <v>0</v>
      </c>
      <c r="GD172" s="455">
        <f>Time!GD$90</f>
        <v>0</v>
      </c>
      <c r="GE172" s="455">
        <f>Time!GE$90</f>
        <v>0</v>
      </c>
      <c r="GF172" s="455">
        <f>Time!GF$90</f>
        <v>0</v>
      </c>
      <c r="GG172" s="455">
        <f>Time!GG$90</f>
        <v>0</v>
      </c>
      <c r="GH172" s="455">
        <f>Time!GH$90</f>
        <v>0</v>
      </c>
      <c r="GI172" s="455">
        <f>Time!GI$90</f>
        <v>0</v>
      </c>
      <c r="GJ172" s="455">
        <f>Time!GJ$90</f>
        <v>0</v>
      </c>
    </row>
    <row r="173" spans="1:192" s="456" customFormat="1" outlineLevel="2" x14ac:dyDescent="0.35">
      <c r="A173" s="461"/>
      <c r="E173" s="456" t="str">
        <f>Esc!$E$14</f>
        <v>CPI escalation factor</v>
      </c>
      <c r="G173" s="456" t="str">
        <f>Esc!$G$14</f>
        <v>factor</v>
      </c>
      <c r="H173" s="456">
        <f>Esc!$H$14</f>
        <v>277.83505167495679</v>
      </c>
      <c r="J173" s="456">
        <f>Esc!J$14</f>
        <v>1</v>
      </c>
      <c r="K173" s="456">
        <f>Esc!K$14</f>
        <v>1</v>
      </c>
      <c r="L173" s="456">
        <f>Esc!L$14</f>
        <v>1</v>
      </c>
      <c r="M173" s="456">
        <f>Esc!M$14</f>
        <v>1</v>
      </c>
      <c r="N173" s="456">
        <f>Esc!N$14</f>
        <v>1</v>
      </c>
      <c r="O173" s="456">
        <f>Esc!O$14</f>
        <v>1</v>
      </c>
      <c r="P173" s="456">
        <f>Esc!P$14</f>
        <v>1</v>
      </c>
      <c r="Q173" s="456">
        <f>Esc!Q$14</f>
        <v>1</v>
      </c>
      <c r="R173" s="456">
        <f>Esc!R$14</f>
        <v>1</v>
      </c>
      <c r="S173" s="456">
        <f>Esc!S$14</f>
        <v>1</v>
      </c>
      <c r="T173" s="456">
        <f>Esc!T$14</f>
        <v>1</v>
      </c>
      <c r="U173" s="456">
        <f>Esc!U$14</f>
        <v>1</v>
      </c>
      <c r="V173" s="456">
        <f>Esc!V$14</f>
        <v>1</v>
      </c>
      <c r="W173" s="456">
        <f>Esc!W$14</f>
        <v>1</v>
      </c>
      <c r="X173" s="456">
        <f>Esc!X$14</f>
        <v>1</v>
      </c>
      <c r="Y173" s="456">
        <f>Esc!Y$14</f>
        <v>1</v>
      </c>
      <c r="Z173" s="456">
        <f>Esc!Z$14</f>
        <v>1</v>
      </c>
      <c r="AA173" s="456">
        <f>Esc!AA$14</f>
        <v>1.0249999999999999</v>
      </c>
      <c r="AB173" s="456">
        <f>Esc!AB$14</f>
        <v>1.0249999999999999</v>
      </c>
      <c r="AC173" s="456">
        <f>Esc!AC$14</f>
        <v>1.0249999999999999</v>
      </c>
      <c r="AD173" s="456">
        <f>Esc!AD$14</f>
        <v>1.0249999999999999</v>
      </c>
      <c r="AE173" s="456">
        <f>Esc!AE$14</f>
        <v>1.0249999999999999</v>
      </c>
      <c r="AF173" s="456">
        <f>Esc!AF$14</f>
        <v>1.0249999999999999</v>
      </c>
      <c r="AG173" s="456">
        <f>Esc!AG$14</f>
        <v>1.0249999999999999</v>
      </c>
      <c r="AH173" s="456">
        <f>Esc!AH$14</f>
        <v>1.0249999999999999</v>
      </c>
      <c r="AI173" s="456">
        <f>Esc!AI$14</f>
        <v>1.0249999999999999</v>
      </c>
      <c r="AJ173" s="456">
        <f>Esc!AJ$14</f>
        <v>1.0249999999999999</v>
      </c>
      <c r="AK173" s="456">
        <f>Esc!AK$14</f>
        <v>1.0249999999999999</v>
      </c>
      <c r="AL173" s="456">
        <f>Esc!AL$14</f>
        <v>1.0249999999999999</v>
      </c>
      <c r="AM173" s="456">
        <f>Esc!AM$14</f>
        <v>1.0506249999999999</v>
      </c>
      <c r="AN173" s="456">
        <f>Esc!AN$14</f>
        <v>1.0506249999999999</v>
      </c>
      <c r="AO173" s="456">
        <f>Esc!AO$14</f>
        <v>1.0506249999999999</v>
      </c>
      <c r="AP173" s="456">
        <f>Esc!AP$14</f>
        <v>1.0506249999999999</v>
      </c>
      <c r="AQ173" s="456">
        <f>Esc!AQ$14</f>
        <v>1.0506249999999999</v>
      </c>
      <c r="AR173" s="456">
        <f>Esc!AR$14</f>
        <v>1.0506249999999999</v>
      </c>
      <c r="AS173" s="456">
        <f>Esc!AS$14</f>
        <v>1.0506249999999999</v>
      </c>
      <c r="AT173" s="456">
        <f>Esc!AT$14</f>
        <v>1.0506249999999999</v>
      </c>
      <c r="AU173" s="456">
        <f>Esc!AU$14</f>
        <v>1.0506249999999999</v>
      </c>
      <c r="AV173" s="456">
        <f>Esc!AV$14</f>
        <v>1.0506249999999999</v>
      </c>
      <c r="AW173" s="456">
        <f>Esc!AW$14</f>
        <v>1.0506249999999999</v>
      </c>
      <c r="AX173" s="456">
        <f>Esc!AX$14</f>
        <v>1.0506249999999999</v>
      </c>
      <c r="AY173" s="456">
        <f>Esc!AY$14</f>
        <v>1.0768906249999999</v>
      </c>
      <c r="AZ173" s="456">
        <f>Esc!AZ$14</f>
        <v>1.0768906249999999</v>
      </c>
      <c r="BA173" s="456">
        <f>Esc!BA$14</f>
        <v>1.0768906249999999</v>
      </c>
      <c r="BB173" s="456">
        <f>Esc!BB$14</f>
        <v>1.0768906249999999</v>
      </c>
      <c r="BC173" s="456">
        <f>Esc!BC$14</f>
        <v>1.0768906249999999</v>
      </c>
      <c r="BD173" s="456">
        <f>Esc!BD$14</f>
        <v>1.0768906249999999</v>
      </c>
      <c r="BE173" s="456">
        <f>Esc!BE$14</f>
        <v>1.0768906249999999</v>
      </c>
      <c r="BF173" s="456">
        <f>Esc!BF$14</f>
        <v>1.0768906249999999</v>
      </c>
      <c r="BG173" s="456">
        <f>Esc!BG$14</f>
        <v>1.1038128906249998</v>
      </c>
      <c r="BH173" s="456">
        <f>Esc!BH$14</f>
        <v>1.1038128906249998</v>
      </c>
      <c r="BI173" s="456">
        <f>Esc!BI$14</f>
        <v>1.1038128906249998</v>
      </c>
      <c r="BJ173" s="456">
        <f>Esc!BJ$14</f>
        <v>1.1038128906249998</v>
      </c>
      <c r="BK173" s="456">
        <f>Esc!BK$14</f>
        <v>1.1314082128906247</v>
      </c>
      <c r="BL173" s="456">
        <f>Esc!BL$14</f>
        <v>1.1314082128906247</v>
      </c>
      <c r="BM173" s="456">
        <f>Esc!BM$14</f>
        <v>1.1314082128906247</v>
      </c>
      <c r="BN173" s="456">
        <f>Esc!BN$14</f>
        <v>1.1314082128906247</v>
      </c>
      <c r="BO173" s="456">
        <f>Esc!BO$14</f>
        <v>1.1596934182128902</v>
      </c>
      <c r="BP173" s="456">
        <f>Esc!BP$14</f>
        <v>1.1596934182128902</v>
      </c>
      <c r="BQ173" s="456">
        <f>Esc!BQ$14</f>
        <v>1.1596934182128902</v>
      </c>
      <c r="BR173" s="456">
        <f>Esc!BR$14</f>
        <v>1.1596934182128902</v>
      </c>
      <c r="BS173" s="456">
        <f>Esc!BS$14</f>
        <v>1.1886857536682125</v>
      </c>
      <c r="BT173" s="456">
        <f>Esc!BT$14</f>
        <v>1.1886857536682125</v>
      </c>
      <c r="BU173" s="456">
        <f>Esc!BU$14</f>
        <v>1.1886857536682125</v>
      </c>
      <c r="BV173" s="456">
        <f>Esc!BV$14</f>
        <v>1.1886857536682125</v>
      </c>
      <c r="BW173" s="456">
        <f>Esc!BW$14</f>
        <v>1.2184028975099177</v>
      </c>
      <c r="BX173" s="456">
        <f>Esc!BX$14</f>
        <v>1.2184028975099177</v>
      </c>
      <c r="BY173" s="456">
        <f>Esc!BY$14</f>
        <v>1.2184028975099177</v>
      </c>
      <c r="BZ173" s="456">
        <f>Esc!BZ$14</f>
        <v>1.2184028975099177</v>
      </c>
      <c r="CA173" s="456">
        <f>Esc!CA$14</f>
        <v>1.2488629699476654</v>
      </c>
      <c r="CB173" s="456">
        <f>Esc!CB$14</f>
        <v>1.2488629699476654</v>
      </c>
      <c r="CC173" s="456">
        <f>Esc!CC$14</f>
        <v>1.2488629699476654</v>
      </c>
      <c r="CD173" s="456">
        <f>Esc!CD$14</f>
        <v>1.2488629699476654</v>
      </c>
      <c r="CE173" s="456">
        <f>Esc!CE$14</f>
        <v>1.2800845441963571</v>
      </c>
      <c r="CF173" s="456">
        <f>Esc!CF$14</f>
        <v>1.2800845441963571</v>
      </c>
      <c r="CG173" s="456">
        <f>Esc!CG$14</f>
        <v>1.2800845441963571</v>
      </c>
      <c r="CH173" s="456">
        <f>Esc!CH$14</f>
        <v>1.2800845441963571</v>
      </c>
      <c r="CI173" s="456">
        <f>Esc!CI$14</f>
        <v>1.312086657801266</v>
      </c>
      <c r="CJ173" s="456">
        <f>Esc!CJ$14</f>
        <v>1.312086657801266</v>
      </c>
      <c r="CK173" s="456">
        <f>Esc!CK$14</f>
        <v>1.312086657801266</v>
      </c>
      <c r="CL173" s="456">
        <f>Esc!CL$14</f>
        <v>1.312086657801266</v>
      </c>
      <c r="CM173" s="456">
        <f>Esc!CM$14</f>
        <v>1.3448888242462975</v>
      </c>
      <c r="CN173" s="456">
        <f>Esc!CN$14</f>
        <v>1.3448888242462975</v>
      </c>
      <c r="CO173" s="456">
        <f>Esc!CO$14</f>
        <v>1.3448888242462975</v>
      </c>
      <c r="CP173" s="456">
        <f>Esc!CP$14</f>
        <v>1.3448888242462975</v>
      </c>
      <c r="CQ173" s="456">
        <f>Esc!CQ$14</f>
        <v>1.3785110448524549</v>
      </c>
      <c r="CR173" s="456">
        <f>Esc!CR$14</f>
        <v>1.3785110448524549</v>
      </c>
      <c r="CS173" s="456">
        <f>Esc!CS$14</f>
        <v>1.3785110448524549</v>
      </c>
      <c r="CT173" s="456">
        <f>Esc!CT$14</f>
        <v>1.3785110448524549</v>
      </c>
      <c r="CU173" s="456">
        <f>Esc!CU$14</f>
        <v>1.4129738209737661</v>
      </c>
      <c r="CV173" s="456">
        <f>Esc!CV$14</f>
        <v>1.4129738209737661</v>
      </c>
      <c r="CW173" s="456">
        <f>Esc!CW$14</f>
        <v>1.4129738209737661</v>
      </c>
      <c r="CX173" s="456">
        <f>Esc!CX$14</f>
        <v>1.4129738209737661</v>
      </c>
      <c r="CY173" s="456">
        <f>Esc!CY$14</f>
        <v>1.4482981664981105</v>
      </c>
      <c r="CZ173" s="456">
        <f>Esc!CZ$14</f>
        <v>1.4482981664981105</v>
      </c>
      <c r="DA173" s="456">
        <f>Esc!DA$14</f>
        <v>1.4482981664981105</v>
      </c>
      <c r="DB173" s="456">
        <f>Esc!DB$14</f>
        <v>1.4482981664981105</v>
      </c>
      <c r="DC173" s="456">
        <f>Esc!DC$14</f>
        <v>1.4845056206605631</v>
      </c>
      <c r="DD173" s="456">
        <f>Esc!DD$14</f>
        <v>1.4845056206605631</v>
      </c>
      <c r="DE173" s="456">
        <f>Esc!DE$14</f>
        <v>1.4845056206605631</v>
      </c>
      <c r="DF173" s="456">
        <f>Esc!DF$14</f>
        <v>1.4845056206605631</v>
      </c>
      <c r="DG173" s="456">
        <f>Esc!DG$14</f>
        <v>1.521618261177077</v>
      </c>
      <c r="DH173" s="456">
        <f>Esc!DH$14</f>
        <v>1.521618261177077</v>
      </c>
      <c r="DI173" s="456">
        <f>Esc!DI$14</f>
        <v>1.521618261177077</v>
      </c>
      <c r="DJ173" s="456">
        <f>Esc!DJ$14</f>
        <v>1.521618261177077</v>
      </c>
      <c r="DK173" s="456">
        <f>Esc!DK$14</f>
        <v>1.559658717706504</v>
      </c>
      <c r="DL173" s="456">
        <f>Esc!DL$14</f>
        <v>1.559658717706504</v>
      </c>
      <c r="DM173" s="456">
        <f>Esc!DM$14</f>
        <v>1.559658717706504</v>
      </c>
      <c r="DN173" s="456">
        <f>Esc!DN$14</f>
        <v>1.559658717706504</v>
      </c>
      <c r="DO173" s="456">
        <f>Esc!DO$14</f>
        <v>1.5986501856491666</v>
      </c>
      <c r="DP173" s="456">
        <f>Esc!DP$14</f>
        <v>1.5986501856491666</v>
      </c>
      <c r="DQ173" s="456">
        <f>Esc!DQ$14</f>
        <v>1.5986501856491666</v>
      </c>
      <c r="DR173" s="456">
        <f>Esc!DR$14</f>
        <v>1.5986501856491666</v>
      </c>
      <c r="DS173" s="456">
        <f>Esc!DS$14</f>
        <v>1.6386164402903955</v>
      </c>
      <c r="DT173" s="456">
        <f>Esc!DT$14</f>
        <v>1.6386164402903955</v>
      </c>
      <c r="DU173" s="456">
        <f>Esc!DU$14</f>
        <v>1.6386164402903955</v>
      </c>
      <c r="DV173" s="456">
        <f>Esc!DV$14</f>
        <v>1.6386164402903955</v>
      </c>
      <c r="DW173" s="456">
        <f>Esc!DW$14</f>
        <v>1.6795818512976552</v>
      </c>
      <c r="DX173" s="456">
        <f>Esc!DX$14</f>
        <v>1.6795818512976552</v>
      </c>
      <c r="DY173" s="456">
        <f>Esc!DY$14</f>
        <v>1.6795818512976552</v>
      </c>
      <c r="DZ173" s="456">
        <f>Esc!DZ$14</f>
        <v>1.6795818512976552</v>
      </c>
      <c r="EA173" s="456">
        <f>Esc!EA$14</f>
        <v>1.7215713975800966</v>
      </c>
      <c r="EB173" s="456">
        <f>Esc!EB$14</f>
        <v>1.7215713975800966</v>
      </c>
      <c r="EC173" s="456">
        <f>Esc!EC$14</f>
        <v>1.7215713975800966</v>
      </c>
      <c r="ED173" s="456">
        <f>Esc!ED$14</f>
        <v>1.7215713975800966</v>
      </c>
      <c r="EE173" s="456">
        <f>Esc!EE$14</f>
        <v>1.7646106825195991</v>
      </c>
      <c r="EF173" s="456">
        <f>Esc!EF$14</f>
        <v>1.7646106825195991</v>
      </c>
      <c r="EG173" s="456">
        <f>Esc!EG$14</f>
        <v>1.7646106825195991</v>
      </c>
      <c r="EH173" s="456">
        <f>Esc!EH$14</f>
        <v>1.7646106825195991</v>
      </c>
      <c r="EI173" s="456">
        <f>Esc!EI$14</f>
        <v>1.8087259495825889</v>
      </c>
      <c r="EJ173" s="456">
        <f>Esc!EJ$14</f>
        <v>1.8087259495825889</v>
      </c>
      <c r="EK173" s="456">
        <f>Esc!EK$14</f>
        <v>1.8087259495825889</v>
      </c>
      <c r="EL173" s="456">
        <f>Esc!EL$14</f>
        <v>1.8087259495825889</v>
      </c>
      <c r="EM173" s="456">
        <f>Esc!EM$14</f>
        <v>1.8539440983221533</v>
      </c>
      <c r="EN173" s="456">
        <f>Esc!EN$14</f>
        <v>1.8539440983221533</v>
      </c>
      <c r="EO173" s="456">
        <f>Esc!EO$14</f>
        <v>1.8539440983221533</v>
      </c>
      <c r="EP173" s="456">
        <f>Esc!EP$14</f>
        <v>1.8539440983221533</v>
      </c>
      <c r="EQ173" s="456">
        <f>Esc!EQ$14</f>
        <v>1.9002927007802071</v>
      </c>
      <c r="ER173" s="456">
        <f>Esc!ER$14</f>
        <v>1.9002927007802071</v>
      </c>
      <c r="ES173" s="456">
        <f>Esc!ES$14</f>
        <v>1.9002927007802071</v>
      </c>
      <c r="ET173" s="456">
        <f>Esc!ET$14</f>
        <v>1.9002927007802071</v>
      </c>
      <c r="EU173" s="456">
        <f>Esc!EU$14</f>
        <v>1.9478000182997122</v>
      </c>
      <c r="EV173" s="456">
        <f>Esc!EV$14</f>
        <v>1.9478000182997122</v>
      </c>
      <c r="EW173" s="456">
        <f>Esc!EW$14</f>
        <v>1.9478000182997122</v>
      </c>
      <c r="EX173" s="456">
        <f>Esc!EX$14</f>
        <v>1.9478000182997122</v>
      </c>
      <c r="EY173" s="456">
        <f>Esc!EY$14</f>
        <v>1.9964950187572048</v>
      </c>
      <c r="EZ173" s="456">
        <f>Esc!EZ$14</f>
        <v>1.9964950187572048</v>
      </c>
      <c r="FA173" s="456">
        <f>Esc!FA$14</f>
        <v>1.9964950187572048</v>
      </c>
      <c r="FB173" s="456">
        <f>Esc!FB$14</f>
        <v>1.9964950187572048</v>
      </c>
      <c r="FC173" s="456">
        <f>Esc!FC$14</f>
        <v>2.0464073942261352</v>
      </c>
      <c r="FD173" s="456">
        <f>Esc!FD$14</f>
        <v>2.0464073942261352</v>
      </c>
      <c r="FE173" s="456">
        <f>Esc!FE$14</f>
        <v>2.0464073942261352</v>
      </c>
      <c r="FF173" s="456">
        <f>Esc!FF$14</f>
        <v>2.0464073942261352</v>
      </c>
      <c r="FG173" s="456">
        <f>Esc!FG$14</f>
        <v>2.097567579081788</v>
      </c>
      <c r="FH173" s="456">
        <f>Esc!FH$14</f>
        <v>2.097567579081788</v>
      </c>
      <c r="FI173" s="456">
        <f>Esc!FI$14</f>
        <v>2.097567579081788</v>
      </c>
      <c r="FJ173" s="456">
        <f>Esc!FJ$14</f>
        <v>2.097567579081788</v>
      </c>
      <c r="FK173" s="456">
        <f>Esc!FK$14</f>
        <v>2.1500067685588333</v>
      </c>
      <c r="FL173" s="456">
        <f>Esc!FL$14</f>
        <v>2.1500067685588333</v>
      </c>
      <c r="FM173" s="456">
        <f>Esc!FM$14</f>
        <v>2.1500067685588333</v>
      </c>
      <c r="FN173" s="456">
        <f>Esc!FN$14</f>
        <v>2.1500067685588333</v>
      </c>
      <c r="FO173" s="456">
        <f>Esc!FO$14</f>
        <v>2.2037569377728037</v>
      </c>
      <c r="FP173" s="456">
        <f>Esc!FP$14</f>
        <v>2.2037569377728037</v>
      </c>
      <c r="FQ173" s="456">
        <f>Esc!FQ$14</f>
        <v>2.2037569377728037</v>
      </c>
      <c r="FR173" s="456">
        <f>Esc!FR$14</f>
        <v>2.2037569377728037</v>
      </c>
      <c r="FS173" s="456">
        <f>Esc!FS$14</f>
        <v>2.2588508612171236</v>
      </c>
      <c r="FT173" s="456">
        <f>Esc!FT$14</f>
        <v>2.2588508612171236</v>
      </c>
      <c r="FU173" s="456">
        <f>Esc!FU$14</f>
        <v>2.2588508612171236</v>
      </c>
      <c r="FV173" s="456">
        <f>Esc!FV$14</f>
        <v>2.2588508612171236</v>
      </c>
      <c r="FW173" s="456">
        <f>Esc!FW$14</f>
        <v>2.3153221327475517</v>
      </c>
      <c r="FX173" s="456">
        <f>Esc!FX$14</f>
        <v>2.3153221327475517</v>
      </c>
      <c r="FY173" s="456">
        <f>Esc!FY$14</f>
        <v>2.3153221327475517</v>
      </c>
      <c r="FZ173" s="456">
        <f>Esc!FZ$14</f>
        <v>2.3153221327475517</v>
      </c>
      <c r="GA173" s="456">
        <f>Esc!GA$14</f>
        <v>2.3732051860662402</v>
      </c>
      <c r="GB173" s="456">
        <f>Esc!GB$14</f>
        <v>2.3732051860662402</v>
      </c>
      <c r="GC173" s="456">
        <f>Esc!GC$14</f>
        <v>2.3732051860662402</v>
      </c>
      <c r="GD173" s="456">
        <f>Esc!GD$14</f>
        <v>2.3732051860662402</v>
      </c>
      <c r="GE173" s="456">
        <f>Esc!GE$14</f>
        <v>2.4325353157178964</v>
      </c>
      <c r="GF173" s="456">
        <f>Esc!GF$14</f>
        <v>2.4325353157178964</v>
      </c>
      <c r="GG173" s="456">
        <f>Esc!GG$14</f>
        <v>2.4325353157178964</v>
      </c>
      <c r="GH173" s="456">
        <f>Esc!GH$14</f>
        <v>2.4325353157178964</v>
      </c>
      <c r="GI173" s="456">
        <f>Esc!GI$14</f>
        <v>2.4933486986108435</v>
      </c>
      <c r="GJ173" s="456">
        <f>Esc!GJ$14</f>
        <v>2.4933486986108435</v>
      </c>
    </row>
    <row r="174" spans="1:192" outlineLevel="2" x14ac:dyDescent="0.35">
      <c r="A174" s="69"/>
      <c r="B174"/>
      <c r="C174"/>
      <c r="D174"/>
      <c r="E174" t="s">
        <v>738</v>
      </c>
      <c r="F174"/>
      <c r="G174" t="s">
        <v>101</v>
      </c>
      <c r="H174">
        <f>SUM(J174:GJ174)</f>
        <v>37473.879045606212</v>
      </c>
      <c r="I174"/>
      <c r="J174">
        <f t="shared" ref="J174:AO174" si="276">$F169/$F170*J171/$F168*J173*J172</f>
        <v>0</v>
      </c>
      <c r="K174">
        <f t="shared" si="276"/>
        <v>0</v>
      </c>
      <c r="L174">
        <f t="shared" si="276"/>
        <v>0</v>
      </c>
      <c r="M174">
        <f t="shared" si="276"/>
        <v>0</v>
      </c>
      <c r="N174">
        <f t="shared" si="276"/>
        <v>0</v>
      </c>
      <c r="O174">
        <f t="shared" si="276"/>
        <v>0</v>
      </c>
      <c r="P174">
        <f t="shared" si="276"/>
        <v>0</v>
      </c>
      <c r="Q174">
        <f t="shared" si="276"/>
        <v>0</v>
      </c>
      <c r="R174">
        <f t="shared" si="276"/>
        <v>0</v>
      </c>
      <c r="S174">
        <f t="shared" si="276"/>
        <v>0</v>
      </c>
      <c r="T174">
        <f t="shared" si="276"/>
        <v>0</v>
      </c>
      <c r="U174">
        <f t="shared" si="276"/>
        <v>0</v>
      </c>
      <c r="V174">
        <f t="shared" si="276"/>
        <v>0</v>
      </c>
      <c r="W174">
        <f t="shared" si="276"/>
        <v>0</v>
      </c>
      <c r="X174">
        <f t="shared" si="276"/>
        <v>0</v>
      </c>
      <c r="Y174">
        <f t="shared" si="276"/>
        <v>0</v>
      </c>
      <c r="Z174">
        <f t="shared" si="276"/>
        <v>0</v>
      </c>
      <c r="AA174">
        <f t="shared" si="276"/>
        <v>0</v>
      </c>
      <c r="AB174">
        <f t="shared" si="276"/>
        <v>0</v>
      </c>
      <c r="AC174">
        <f t="shared" si="276"/>
        <v>0</v>
      </c>
      <c r="AD174">
        <f t="shared" si="276"/>
        <v>0</v>
      </c>
      <c r="AE174">
        <f t="shared" si="276"/>
        <v>0</v>
      </c>
      <c r="AF174">
        <f t="shared" si="276"/>
        <v>0</v>
      </c>
      <c r="AG174">
        <f t="shared" si="276"/>
        <v>0</v>
      </c>
      <c r="AH174">
        <f t="shared" si="276"/>
        <v>0</v>
      </c>
      <c r="AI174">
        <f t="shared" si="276"/>
        <v>0</v>
      </c>
      <c r="AJ174">
        <f t="shared" si="276"/>
        <v>0</v>
      </c>
      <c r="AK174">
        <f t="shared" si="276"/>
        <v>0</v>
      </c>
      <c r="AL174">
        <f t="shared" si="276"/>
        <v>0</v>
      </c>
      <c r="AM174">
        <f t="shared" si="276"/>
        <v>0</v>
      </c>
      <c r="AN174">
        <f t="shared" si="276"/>
        <v>0</v>
      </c>
      <c r="AO174">
        <f t="shared" si="276"/>
        <v>0</v>
      </c>
      <c r="AP174">
        <f t="shared" ref="AP174:BU174" si="277">$F169/$F170*AP171/$F168*AP173*AP172</f>
        <v>0</v>
      </c>
      <c r="AQ174">
        <f t="shared" si="277"/>
        <v>0</v>
      </c>
      <c r="AR174">
        <f t="shared" si="277"/>
        <v>0</v>
      </c>
      <c r="AS174">
        <f t="shared" si="277"/>
        <v>0</v>
      </c>
      <c r="AT174">
        <f t="shared" si="277"/>
        <v>0</v>
      </c>
      <c r="AU174">
        <f t="shared" si="277"/>
        <v>0</v>
      </c>
      <c r="AV174">
        <f t="shared" si="277"/>
        <v>0</v>
      </c>
      <c r="AW174">
        <f t="shared" si="277"/>
        <v>0</v>
      </c>
      <c r="AX174">
        <f t="shared" si="277"/>
        <v>0</v>
      </c>
      <c r="AY174">
        <f t="shared" si="277"/>
        <v>0</v>
      </c>
      <c r="AZ174">
        <f t="shared" si="277"/>
        <v>0</v>
      </c>
      <c r="BA174">
        <f t="shared" si="277"/>
        <v>0</v>
      </c>
      <c r="BB174">
        <f t="shared" si="277"/>
        <v>0</v>
      </c>
      <c r="BC174">
        <f t="shared" si="277"/>
        <v>0</v>
      </c>
      <c r="BD174">
        <f t="shared" si="277"/>
        <v>0</v>
      </c>
      <c r="BE174">
        <f t="shared" si="277"/>
        <v>0</v>
      </c>
      <c r="BF174">
        <f t="shared" si="277"/>
        <v>269.22265624999994</v>
      </c>
      <c r="BG174">
        <f t="shared" si="277"/>
        <v>275.95322265624992</v>
      </c>
      <c r="BH174">
        <f t="shared" si="277"/>
        <v>275.95322265624992</v>
      </c>
      <c r="BI174">
        <f t="shared" si="277"/>
        <v>275.95322265624992</v>
      </c>
      <c r="BJ174">
        <f t="shared" si="277"/>
        <v>275.95322265624992</v>
      </c>
      <c r="BK174">
        <f t="shared" si="277"/>
        <v>282.85205322265614</v>
      </c>
      <c r="BL174">
        <f t="shared" si="277"/>
        <v>282.85205322265614</v>
      </c>
      <c r="BM174">
        <f t="shared" si="277"/>
        <v>282.85205322265614</v>
      </c>
      <c r="BN174">
        <f t="shared" si="277"/>
        <v>282.85205322265614</v>
      </c>
      <c r="BO174">
        <f t="shared" si="277"/>
        <v>289.92335455322257</v>
      </c>
      <c r="BP174">
        <f t="shared" si="277"/>
        <v>289.92335455322257</v>
      </c>
      <c r="BQ174">
        <f t="shared" si="277"/>
        <v>289.92335455322257</v>
      </c>
      <c r="BR174">
        <f t="shared" si="277"/>
        <v>289.92335455322257</v>
      </c>
      <c r="BS174">
        <f t="shared" si="277"/>
        <v>297.17143841705314</v>
      </c>
      <c r="BT174">
        <f t="shared" si="277"/>
        <v>297.17143841705314</v>
      </c>
      <c r="BU174">
        <f t="shared" si="277"/>
        <v>297.17143841705314</v>
      </c>
      <c r="BV174">
        <f t="shared" ref="BV174:DA174" si="278">$F169/$F170*BV171/$F168*BV173*BV172</f>
        <v>297.17143841705314</v>
      </c>
      <c r="BW174">
        <f t="shared" si="278"/>
        <v>304.60072437747942</v>
      </c>
      <c r="BX174">
        <f t="shared" si="278"/>
        <v>304.60072437747942</v>
      </c>
      <c r="BY174">
        <f t="shared" si="278"/>
        <v>304.60072437747942</v>
      </c>
      <c r="BZ174">
        <f t="shared" si="278"/>
        <v>304.60072437747942</v>
      </c>
      <c r="CA174">
        <f t="shared" si="278"/>
        <v>312.21574248691638</v>
      </c>
      <c r="CB174">
        <f t="shared" si="278"/>
        <v>312.21574248691638</v>
      </c>
      <c r="CC174">
        <f t="shared" si="278"/>
        <v>312.21574248691638</v>
      </c>
      <c r="CD174">
        <f t="shared" si="278"/>
        <v>312.21574248691638</v>
      </c>
      <c r="CE174">
        <f t="shared" si="278"/>
        <v>320.02113604908925</v>
      </c>
      <c r="CF174">
        <f t="shared" si="278"/>
        <v>320.02113604908925</v>
      </c>
      <c r="CG174">
        <f t="shared" si="278"/>
        <v>320.02113604908925</v>
      </c>
      <c r="CH174">
        <f t="shared" si="278"/>
        <v>320.02113604908925</v>
      </c>
      <c r="CI174">
        <f t="shared" si="278"/>
        <v>328.02166445031651</v>
      </c>
      <c r="CJ174">
        <f t="shared" si="278"/>
        <v>328.02166445031651</v>
      </c>
      <c r="CK174">
        <f t="shared" si="278"/>
        <v>328.02166445031651</v>
      </c>
      <c r="CL174">
        <f t="shared" si="278"/>
        <v>328.02166445031651</v>
      </c>
      <c r="CM174">
        <f t="shared" si="278"/>
        <v>336.22220606157435</v>
      </c>
      <c r="CN174">
        <f t="shared" si="278"/>
        <v>336.22220606157435</v>
      </c>
      <c r="CO174">
        <f t="shared" si="278"/>
        <v>336.22220606157435</v>
      </c>
      <c r="CP174">
        <f t="shared" si="278"/>
        <v>336.22220606157435</v>
      </c>
      <c r="CQ174">
        <f t="shared" si="278"/>
        <v>344.62776121311373</v>
      </c>
      <c r="CR174">
        <f t="shared" si="278"/>
        <v>344.62776121311373</v>
      </c>
      <c r="CS174">
        <f t="shared" si="278"/>
        <v>344.62776121311373</v>
      </c>
      <c r="CT174">
        <f t="shared" si="278"/>
        <v>344.62776121311373</v>
      </c>
      <c r="CU174">
        <f t="shared" si="278"/>
        <v>353.24345524344153</v>
      </c>
      <c r="CV174">
        <f t="shared" si="278"/>
        <v>353.24345524344153</v>
      </c>
      <c r="CW174">
        <f t="shared" si="278"/>
        <v>353.24345524344153</v>
      </c>
      <c r="CX174">
        <f t="shared" si="278"/>
        <v>353.24345524344153</v>
      </c>
      <c r="CY174">
        <f t="shared" si="278"/>
        <v>362.07454162452763</v>
      </c>
      <c r="CZ174">
        <f t="shared" si="278"/>
        <v>362.07454162452763</v>
      </c>
      <c r="DA174">
        <f t="shared" si="278"/>
        <v>362.07454162452763</v>
      </c>
      <c r="DB174">
        <f t="shared" ref="DB174:EG174" si="279">$F169/$F170*DB171/$F168*DB173*DB172</f>
        <v>362.07454162452763</v>
      </c>
      <c r="DC174">
        <f t="shared" si="279"/>
        <v>371.1264051651408</v>
      </c>
      <c r="DD174">
        <f t="shared" si="279"/>
        <v>371.1264051651408</v>
      </c>
      <c r="DE174">
        <f t="shared" si="279"/>
        <v>371.1264051651408</v>
      </c>
      <c r="DF174">
        <f t="shared" si="279"/>
        <v>371.1264051651408</v>
      </c>
      <c r="DG174">
        <f t="shared" si="279"/>
        <v>380.40456529426928</v>
      </c>
      <c r="DH174">
        <f t="shared" si="279"/>
        <v>380.40456529426928</v>
      </c>
      <c r="DI174">
        <f t="shared" si="279"/>
        <v>380.40456529426928</v>
      </c>
      <c r="DJ174">
        <f t="shared" si="279"/>
        <v>380.40456529426928</v>
      </c>
      <c r="DK174">
        <f t="shared" si="279"/>
        <v>389.91467942662598</v>
      </c>
      <c r="DL174">
        <f t="shared" si="279"/>
        <v>389.91467942662598</v>
      </c>
      <c r="DM174">
        <f t="shared" si="279"/>
        <v>389.91467942662598</v>
      </c>
      <c r="DN174">
        <f t="shared" si="279"/>
        <v>389.91467942662598</v>
      </c>
      <c r="DO174">
        <f t="shared" si="279"/>
        <v>399.66254641229165</v>
      </c>
      <c r="DP174">
        <f t="shared" si="279"/>
        <v>399.66254641229165</v>
      </c>
      <c r="DQ174">
        <f t="shared" si="279"/>
        <v>399.66254641229165</v>
      </c>
      <c r="DR174">
        <f t="shared" si="279"/>
        <v>399.66254641229165</v>
      </c>
      <c r="DS174">
        <f t="shared" si="279"/>
        <v>409.65411007259888</v>
      </c>
      <c r="DT174">
        <f t="shared" si="279"/>
        <v>409.65411007259888</v>
      </c>
      <c r="DU174">
        <f t="shared" si="279"/>
        <v>409.65411007259888</v>
      </c>
      <c r="DV174">
        <f t="shared" si="279"/>
        <v>409.65411007259888</v>
      </c>
      <c r="DW174">
        <f t="shared" si="279"/>
        <v>419.89546282441381</v>
      </c>
      <c r="DX174">
        <f t="shared" si="279"/>
        <v>419.89546282441381</v>
      </c>
      <c r="DY174">
        <f t="shared" si="279"/>
        <v>419.89546282441381</v>
      </c>
      <c r="DZ174">
        <f t="shared" si="279"/>
        <v>419.89546282441381</v>
      </c>
      <c r="EA174">
        <f t="shared" si="279"/>
        <v>430.39284939502414</v>
      </c>
      <c r="EB174">
        <f t="shared" si="279"/>
        <v>430.39284939502414</v>
      </c>
      <c r="EC174">
        <f t="shared" si="279"/>
        <v>430.39284939502414</v>
      </c>
      <c r="ED174">
        <f t="shared" si="279"/>
        <v>430.39284939502414</v>
      </c>
      <c r="EE174">
        <f t="shared" si="279"/>
        <v>441.15267062989977</v>
      </c>
      <c r="EF174">
        <f t="shared" si="279"/>
        <v>441.15267062989977</v>
      </c>
      <c r="EG174">
        <f t="shared" si="279"/>
        <v>441.15267062989977</v>
      </c>
      <c r="EH174">
        <f t="shared" ref="EH174:FM174" si="280">$F169/$F170*EH171/$F168*EH173*EH172</f>
        <v>441.15267062989977</v>
      </c>
      <c r="EI174">
        <f t="shared" si="280"/>
        <v>452.18148739564725</v>
      </c>
      <c r="EJ174">
        <f t="shared" si="280"/>
        <v>452.18148739564725</v>
      </c>
      <c r="EK174">
        <f t="shared" si="280"/>
        <v>452.18148739564725</v>
      </c>
      <c r="EL174">
        <f t="shared" si="280"/>
        <v>452.18148739564725</v>
      </c>
      <c r="EM174">
        <f t="shared" si="280"/>
        <v>463.48602458053836</v>
      </c>
      <c r="EN174">
        <f t="shared" si="280"/>
        <v>463.48602458053836</v>
      </c>
      <c r="EO174">
        <f t="shared" si="280"/>
        <v>463.48602458053836</v>
      </c>
      <c r="EP174">
        <f t="shared" si="280"/>
        <v>463.48602458053836</v>
      </c>
      <c r="EQ174">
        <f t="shared" si="280"/>
        <v>475.07317519505176</v>
      </c>
      <c r="ER174">
        <f t="shared" si="280"/>
        <v>475.07317519505176</v>
      </c>
      <c r="ES174">
        <f t="shared" si="280"/>
        <v>475.07317519505176</v>
      </c>
      <c r="ET174">
        <f t="shared" si="280"/>
        <v>475.07317519505176</v>
      </c>
      <c r="EU174">
        <f t="shared" si="280"/>
        <v>486.95000457492802</v>
      </c>
      <c r="EV174">
        <f t="shared" si="280"/>
        <v>486.95000457492802</v>
      </c>
      <c r="EW174">
        <f t="shared" si="280"/>
        <v>486.95000457492802</v>
      </c>
      <c r="EX174">
        <f t="shared" si="280"/>
        <v>486.95000457492802</v>
      </c>
      <c r="EY174">
        <f t="shared" si="280"/>
        <v>499.12375468930122</v>
      </c>
      <c r="EZ174">
        <f t="shared" si="280"/>
        <v>499.12375468930122</v>
      </c>
      <c r="FA174">
        <f t="shared" si="280"/>
        <v>499.12375468930122</v>
      </c>
      <c r="FB174">
        <f t="shared" si="280"/>
        <v>0</v>
      </c>
      <c r="FC174">
        <f t="shared" si="280"/>
        <v>0</v>
      </c>
      <c r="FD174">
        <f t="shared" si="280"/>
        <v>0</v>
      </c>
      <c r="FE174">
        <f t="shared" si="280"/>
        <v>0</v>
      </c>
      <c r="FF174">
        <f t="shared" si="280"/>
        <v>0</v>
      </c>
      <c r="FG174">
        <f t="shared" si="280"/>
        <v>0</v>
      </c>
      <c r="FH174">
        <f t="shared" si="280"/>
        <v>0</v>
      </c>
      <c r="FI174">
        <f t="shared" si="280"/>
        <v>0</v>
      </c>
      <c r="FJ174">
        <f t="shared" si="280"/>
        <v>0</v>
      </c>
      <c r="FK174">
        <f t="shared" si="280"/>
        <v>0</v>
      </c>
      <c r="FL174">
        <f t="shared" si="280"/>
        <v>0</v>
      </c>
      <c r="FM174">
        <f t="shared" si="280"/>
        <v>0</v>
      </c>
      <c r="FN174">
        <f t="shared" ref="FN174:GJ174" si="281">$F169/$F170*FN171/$F168*FN173*FN172</f>
        <v>0</v>
      </c>
      <c r="FO174">
        <f t="shared" si="281"/>
        <v>0</v>
      </c>
      <c r="FP174">
        <f t="shared" si="281"/>
        <v>0</v>
      </c>
      <c r="FQ174">
        <f t="shared" si="281"/>
        <v>0</v>
      </c>
      <c r="FR174">
        <f t="shared" si="281"/>
        <v>0</v>
      </c>
      <c r="FS174">
        <f t="shared" si="281"/>
        <v>0</v>
      </c>
      <c r="FT174">
        <f t="shared" si="281"/>
        <v>0</v>
      </c>
      <c r="FU174">
        <f t="shared" si="281"/>
        <v>0</v>
      </c>
      <c r="FV174">
        <f t="shared" si="281"/>
        <v>0</v>
      </c>
      <c r="FW174">
        <f t="shared" si="281"/>
        <v>0</v>
      </c>
      <c r="FX174">
        <f t="shared" si="281"/>
        <v>0</v>
      </c>
      <c r="FY174">
        <f t="shared" si="281"/>
        <v>0</v>
      </c>
      <c r="FZ174">
        <f t="shared" si="281"/>
        <v>0</v>
      </c>
      <c r="GA174">
        <f t="shared" si="281"/>
        <v>0</v>
      </c>
      <c r="GB174">
        <f t="shared" si="281"/>
        <v>0</v>
      </c>
      <c r="GC174">
        <f t="shared" si="281"/>
        <v>0</v>
      </c>
      <c r="GD174">
        <f t="shared" si="281"/>
        <v>0</v>
      </c>
      <c r="GE174">
        <f t="shared" si="281"/>
        <v>0</v>
      </c>
      <c r="GF174">
        <f t="shared" si="281"/>
        <v>0</v>
      </c>
      <c r="GG174">
        <f t="shared" si="281"/>
        <v>0</v>
      </c>
      <c r="GH174">
        <f t="shared" si="281"/>
        <v>0</v>
      </c>
      <c r="GI174">
        <f t="shared" si="281"/>
        <v>0</v>
      </c>
      <c r="GJ174">
        <f t="shared" si="281"/>
        <v>0</v>
      </c>
    </row>
    <row r="175" spans="1:192" outlineLevel="2" x14ac:dyDescent="0.35">
      <c r="A175" s="69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</row>
    <row r="176" spans="1:192" s="556" customFormat="1" outlineLevel="2" x14ac:dyDescent="0.35">
      <c r="A176" s="555"/>
      <c r="E176" s="556" t="str">
        <f>InpC!$E$16</f>
        <v>Length of operating period</v>
      </c>
      <c r="F176" s="556">
        <f>InpC!$F$16</f>
        <v>3</v>
      </c>
      <c r="G176" s="556" t="str">
        <f>InpC!$G$16</f>
        <v>months</v>
      </c>
    </row>
    <row r="177" spans="1:192" s="556" customFormat="1" outlineLevel="2" x14ac:dyDescent="0.35">
      <c r="A177" s="555"/>
      <c r="E177" s="556" t="str">
        <f>InpC!$E$86</f>
        <v>MSA</v>
      </c>
      <c r="F177" s="556">
        <f>InpC!$F$86</f>
        <v>675</v>
      </c>
      <c r="G177" s="556" t="str">
        <f>InpC!$G$86</f>
        <v>$ 000s p.a.</v>
      </c>
    </row>
    <row r="178" spans="1:192" s="455" customFormat="1" outlineLevel="2" x14ac:dyDescent="0.35">
      <c r="A178" s="462"/>
      <c r="E178" s="455" t="str">
        <f>InpC!$E$144</f>
        <v>Number of periods in a year</v>
      </c>
      <c r="F178" s="455">
        <f>InpC!$F$144</f>
        <v>4</v>
      </c>
      <c r="G178" s="455" t="str">
        <f>InpC!$G$144</f>
        <v>periods</v>
      </c>
    </row>
    <row r="179" spans="1:192" s="455" customFormat="1" outlineLevel="2" x14ac:dyDescent="0.35">
      <c r="A179" s="462"/>
      <c r="E179" s="455" t="str">
        <f>Time!$E$34</f>
        <v>Months per model period</v>
      </c>
      <c r="G179" s="455" t="str">
        <f>Time!$G$34</f>
        <v>months</v>
      </c>
      <c r="H179" s="455">
        <f>Time!$H$34</f>
        <v>0</v>
      </c>
      <c r="J179" s="455">
        <f>Time!J$34</f>
        <v>1</v>
      </c>
      <c r="K179" s="455">
        <f>Time!K$34</f>
        <v>1</v>
      </c>
      <c r="L179" s="455">
        <f>Time!L$34</f>
        <v>1</v>
      </c>
      <c r="M179" s="455">
        <f>Time!M$34</f>
        <v>1</v>
      </c>
      <c r="N179" s="455">
        <f>Time!N$34</f>
        <v>1</v>
      </c>
      <c r="O179" s="455">
        <f>Time!O$34</f>
        <v>1</v>
      </c>
      <c r="P179" s="455">
        <f>Time!P$34</f>
        <v>1</v>
      </c>
      <c r="Q179" s="455">
        <f>Time!Q$34</f>
        <v>1</v>
      </c>
      <c r="R179" s="455">
        <f>Time!R$34</f>
        <v>1</v>
      </c>
      <c r="S179" s="455">
        <f>Time!S$34</f>
        <v>1</v>
      </c>
      <c r="T179" s="455">
        <f>Time!T$34</f>
        <v>1</v>
      </c>
      <c r="U179" s="455">
        <f>Time!U$34</f>
        <v>1</v>
      </c>
      <c r="V179" s="455">
        <f>Time!V$34</f>
        <v>1</v>
      </c>
      <c r="W179" s="455">
        <f>Time!W$34</f>
        <v>1</v>
      </c>
      <c r="X179" s="455">
        <f>Time!X$34</f>
        <v>1</v>
      </c>
      <c r="Y179" s="455">
        <f>Time!Y$34</f>
        <v>1</v>
      </c>
      <c r="Z179" s="455">
        <f>Time!Z$34</f>
        <v>1</v>
      </c>
      <c r="AA179" s="455">
        <f>Time!AA$34</f>
        <v>1</v>
      </c>
      <c r="AB179" s="455">
        <f>Time!AB$34</f>
        <v>1</v>
      </c>
      <c r="AC179" s="455">
        <f>Time!AC$34</f>
        <v>1</v>
      </c>
      <c r="AD179" s="455">
        <f>Time!AD$34</f>
        <v>1</v>
      </c>
      <c r="AE179" s="455">
        <f>Time!AE$34</f>
        <v>1</v>
      </c>
      <c r="AF179" s="455">
        <f>Time!AF$34</f>
        <v>1</v>
      </c>
      <c r="AG179" s="455">
        <f>Time!AG$34</f>
        <v>1</v>
      </c>
      <c r="AH179" s="455">
        <f>Time!AH$34</f>
        <v>1</v>
      </c>
      <c r="AI179" s="455">
        <f>Time!AI$34</f>
        <v>1</v>
      </c>
      <c r="AJ179" s="455">
        <f>Time!AJ$34</f>
        <v>1</v>
      </c>
      <c r="AK179" s="455">
        <f>Time!AK$34</f>
        <v>1</v>
      </c>
      <c r="AL179" s="455">
        <f>Time!AL$34</f>
        <v>1</v>
      </c>
      <c r="AM179" s="455">
        <f>Time!AM$34</f>
        <v>1</v>
      </c>
      <c r="AN179" s="455">
        <f>Time!AN$34</f>
        <v>1</v>
      </c>
      <c r="AO179" s="455">
        <f>Time!AO$34</f>
        <v>1</v>
      </c>
      <c r="AP179" s="455">
        <f>Time!AP$34</f>
        <v>1</v>
      </c>
      <c r="AQ179" s="455">
        <f>Time!AQ$34</f>
        <v>1</v>
      </c>
      <c r="AR179" s="455">
        <f>Time!AR$34</f>
        <v>1</v>
      </c>
      <c r="AS179" s="455">
        <f>Time!AS$34</f>
        <v>1</v>
      </c>
      <c r="AT179" s="455">
        <f>Time!AT$34</f>
        <v>1</v>
      </c>
      <c r="AU179" s="455">
        <f>Time!AU$34</f>
        <v>1</v>
      </c>
      <c r="AV179" s="455">
        <f>Time!AV$34</f>
        <v>1</v>
      </c>
      <c r="AW179" s="455">
        <f>Time!AW$34</f>
        <v>1</v>
      </c>
      <c r="AX179" s="455">
        <f>Time!AX$34</f>
        <v>1</v>
      </c>
      <c r="AY179" s="455">
        <f>Time!AY$34</f>
        <v>1</v>
      </c>
      <c r="AZ179" s="455">
        <f>Time!AZ$34</f>
        <v>1</v>
      </c>
      <c r="BA179" s="455">
        <f>Time!BA$34</f>
        <v>1</v>
      </c>
      <c r="BB179" s="455">
        <f>Time!BB$34</f>
        <v>1</v>
      </c>
      <c r="BC179" s="455">
        <f>Time!BC$34</f>
        <v>1</v>
      </c>
      <c r="BD179" s="455">
        <f>Time!BD$34</f>
        <v>1</v>
      </c>
      <c r="BE179" s="455">
        <f>Time!BE$34</f>
        <v>1</v>
      </c>
      <c r="BF179" s="455">
        <f>Time!BF$34</f>
        <v>3</v>
      </c>
      <c r="BG179" s="455">
        <f>Time!BG$34</f>
        <v>3</v>
      </c>
      <c r="BH179" s="455">
        <f>Time!BH$34</f>
        <v>3</v>
      </c>
      <c r="BI179" s="455">
        <f>Time!BI$34</f>
        <v>3</v>
      </c>
      <c r="BJ179" s="455">
        <f>Time!BJ$34</f>
        <v>3</v>
      </c>
      <c r="BK179" s="455">
        <f>Time!BK$34</f>
        <v>3</v>
      </c>
      <c r="BL179" s="455">
        <f>Time!BL$34</f>
        <v>3</v>
      </c>
      <c r="BM179" s="455">
        <f>Time!BM$34</f>
        <v>3</v>
      </c>
      <c r="BN179" s="455">
        <f>Time!BN$34</f>
        <v>3</v>
      </c>
      <c r="BO179" s="455">
        <f>Time!BO$34</f>
        <v>3</v>
      </c>
      <c r="BP179" s="455">
        <f>Time!BP$34</f>
        <v>3</v>
      </c>
      <c r="BQ179" s="455">
        <f>Time!BQ$34</f>
        <v>3</v>
      </c>
      <c r="BR179" s="455">
        <f>Time!BR$34</f>
        <v>3</v>
      </c>
      <c r="BS179" s="455">
        <f>Time!BS$34</f>
        <v>3</v>
      </c>
      <c r="BT179" s="455">
        <f>Time!BT$34</f>
        <v>3</v>
      </c>
      <c r="BU179" s="455">
        <f>Time!BU$34</f>
        <v>3</v>
      </c>
      <c r="BV179" s="455">
        <f>Time!BV$34</f>
        <v>3</v>
      </c>
      <c r="BW179" s="455">
        <f>Time!BW$34</f>
        <v>3</v>
      </c>
      <c r="BX179" s="455">
        <f>Time!BX$34</f>
        <v>3</v>
      </c>
      <c r="BY179" s="455">
        <f>Time!BY$34</f>
        <v>3</v>
      </c>
      <c r="BZ179" s="455">
        <f>Time!BZ$34</f>
        <v>3</v>
      </c>
      <c r="CA179" s="455">
        <f>Time!CA$34</f>
        <v>3</v>
      </c>
      <c r="CB179" s="455">
        <f>Time!CB$34</f>
        <v>3</v>
      </c>
      <c r="CC179" s="455">
        <f>Time!CC$34</f>
        <v>3</v>
      </c>
      <c r="CD179" s="455">
        <f>Time!CD$34</f>
        <v>3</v>
      </c>
      <c r="CE179" s="455">
        <f>Time!CE$34</f>
        <v>3</v>
      </c>
      <c r="CF179" s="455">
        <f>Time!CF$34</f>
        <v>3</v>
      </c>
      <c r="CG179" s="455">
        <f>Time!CG$34</f>
        <v>3</v>
      </c>
      <c r="CH179" s="455">
        <f>Time!CH$34</f>
        <v>3</v>
      </c>
      <c r="CI179" s="455">
        <f>Time!CI$34</f>
        <v>3</v>
      </c>
      <c r="CJ179" s="455">
        <f>Time!CJ$34</f>
        <v>3</v>
      </c>
      <c r="CK179" s="455">
        <f>Time!CK$34</f>
        <v>3</v>
      </c>
      <c r="CL179" s="455">
        <f>Time!CL$34</f>
        <v>3</v>
      </c>
      <c r="CM179" s="455">
        <f>Time!CM$34</f>
        <v>3</v>
      </c>
      <c r="CN179" s="455">
        <f>Time!CN$34</f>
        <v>3</v>
      </c>
      <c r="CO179" s="455">
        <f>Time!CO$34</f>
        <v>3</v>
      </c>
      <c r="CP179" s="455">
        <f>Time!CP$34</f>
        <v>3</v>
      </c>
      <c r="CQ179" s="455">
        <f>Time!CQ$34</f>
        <v>3</v>
      </c>
      <c r="CR179" s="455">
        <f>Time!CR$34</f>
        <v>3</v>
      </c>
      <c r="CS179" s="455">
        <f>Time!CS$34</f>
        <v>3</v>
      </c>
      <c r="CT179" s="455">
        <f>Time!CT$34</f>
        <v>3</v>
      </c>
      <c r="CU179" s="455">
        <f>Time!CU$34</f>
        <v>3</v>
      </c>
      <c r="CV179" s="455">
        <f>Time!CV$34</f>
        <v>3</v>
      </c>
      <c r="CW179" s="455">
        <f>Time!CW$34</f>
        <v>3</v>
      </c>
      <c r="CX179" s="455">
        <f>Time!CX$34</f>
        <v>3</v>
      </c>
      <c r="CY179" s="455">
        <f>Time!CY$34</f>
        <v>3</v>
      </c>
      <c r="CZ179" s="455">
        <f>Time!CZ$34</f>
        <v>3</v>
      </c>
      <c r="DA179" s="455">
        <f>Time!DA$34</f>
        <v>3</v>
      </c>
      <c r="DB179" s="455">
        <f>Time!DB$34</f>
        <v>3</v>
      </c>
      <c r="DC179" s="455">
        <f>Time!DC$34</f>
        <v>3</v>
      </c>
      <c r="DD179" s="455">
        <f>Time!DD$34</f>
        <v>3</v>
      </c>
      <c r="DE179" s="455">
        <f>Time!DE$34</f>
        <v>3</v>
      </c>
      <c r="DF179" s="455">
        <f>Time!DF$34</f>
        <v>3</v>
      </c>
      <c r="DG179" s="455">
        <f>Time!DG$34</f>
        <v>3</v>
      </c>
      <c r="DH179" s="455">
        <f>Time!DH$34</f>
        <v>3</v>
      </c>
      <c r="DI179" s="455">
        <f>Time!DI$34</f>
        <v>3</v>
      </c>
      <c r="DJ179" s="455">
        <f>Time!DJ$34</f>
        <v>3</v>
      </c>
      <c r="DK179" s="455">
        <f>Time!DK$34</f>
        <v>3</v>
      </c>
      <c r="DL179" s="455">
        <f>Time!DL$34</f>
        <v>3</v>
      </c>
      <c r="DM179" s="455">
        <f>Time!DM$34</f>
        <v>3</v>
      </c>
      <c r="DN179" s="455">
        <f>Time!DN$34</f>
        <v>3</v>
      </c>
      <c r="DO179" s="455">
        <f>Time!DO$34</f>
        <v>3</v>
      </c>
      <c r="DP179" s="455">
        <f>Time!DP$34</f>
        <v>3</v>
      </c>
      <c r="DQ179" s="455">
        <f>Time!DQ$34</f>
        <v>3</v>
      </c>
      <c r="DR179" s="455">
        <f>Time!DR$34</f>
        <v>3</v>
      </c>
      <c r="DS179" s="455">
        <f>Time!DS$34</f>
        <v>3</v>
      </c>
      <c r="DT179" s="455">
        <f>Time!DT$34</f>
        <v>3</v>
      </c>
      <c r="DU179" s="455">
        <f>Time!DU$34</f>
        <v>3</v>
      </c>
      <c r="DV179" s="455">
        <f>Time!DV$34</f>
        <v>3</v>
      </c>
      <c r="DW179" s="455">
        <f>Time!DW$34</f>
        <v>3</v>
      </c>
      <c r="DX179" s="455">
        <f>Time!DX$34</f>
        <v>3</v>
      </c>
      <c r="DY179" s="455">
        <f>Time!DY$34</f>
        <v>3</v>
      </c>
      <c r="DZ179" s="455">
        <f>Time!DZ$34</f>
        <v>3</v>
      </c>
      <c r="EA179" s="455">
        <f>Time!EA$34</f>
        <v>3</v>
      </c>
      <c r="EB179" s="455">
        <f>Time!EB$34</f>
        <v>3</v>
      </c>
      <c r="EC179" s="455">
        <f>Time!EC$34</f>
        <v>3</v>
      </c>
      <c r="ED179" s="455">
        <f>Time!ED$34</f>
        <v>3</v>
      </c>
      <c r="EE179" s="455">
        <f>Time!EE$34</f>
        <v>3</v>
      </c>
      <c r="EF179" s="455">
        <f>Time!EF$34</f>
        <v>3</v>
      </c>
      <c r="EG179" s="455">
        <f>Time!EG$34</f>
        <v>3</v>
      </c>
      <c r="EH179" s="455">
        <f>Time!EH$34</f>
        <v>3</v>
      </c>
      <c r="EI179" s="455">
        <f>Time!EI$34</f>
        <v>3</v>
      </c>
      <c r="EJ179" s="455">
        <f>Time!EJ$34</f>
        <v>3</v>
      </c>
      <c r="EK179" s="455">
        <f>Time!EK$34</f>
        <v>3</v>
      </c>
      <c r="EL179" s="455">
        <f>Time!EL$34</f>
        <v>3</v>
      </c>
      <c r="EM179" s="455">
        <f>Time!EM$34</f>
        <v>3</v>
      </c>
      <c r="EN179" s="455">
        <f>Time!EN$34</f>
        <v>3</v>
      </c>
      <c r="EO179" s="455">
        <f>Time!EO$34</f>
        <v>3</v>
      </c>
      <c r="EP179" s="455">
        <f>Time!EP$34</f>
        <v>3</v>
      </c>
      <c r="EQ179" s="455">
        <f>Time!EQ$34</f>
        <v>3</v>
      </c>
      <c r="ER179" s="455">
        <f>Time!ER$34</f>
        <v>3</v>
      </c>
      <c r="ES179" s="455">
        <f>Time!ES$34</f>
        <v>3</v>
      </c>
      <c r="ET179" s="455">
        <f>Time!ET$34</f>
        <v>3</v>
      </c>
      <c r="EU179" s="455">
        <f>Time!EU$34</f>
        <v>3</v>
      </c>
      <c r="EV179" s="455">
        <f>Time!EV$34</f>
        <v>3</v>
      </c>
      <c r="EW179" s="455">
        <f>Time!EW$34</f>
        <v>3</v>
      </c>
      <c r="EX179" s="455">
        <f>Time!EX$34</f>
        <v>3</v>
      </c>
      <c r="EY179" s="455">
        <f>Time!EY$34</f>
        <v>3</v>
      </c>
      <c r="EZ179" s="455">
        <f>Time!EZ$34</f>
        <v>3</v>
      </c>
      <c r="FA179" s="455">
        <f>Time!FA$34</f>
        <v>3</v>
      </c>
      <c r="FB179" s="455">
        <f>Time!FB$34</f>
        <v>3</v>
      </c>
      <c r="FC179" s="455">
        <f>Time!FC$34</f>
        <v>3</v>
      </c>
      <c r="FD179" s="455">
        <f>Time!FD$34</f>
        <v>3</v>
      </c>
      <c r="FE179" s="455">
        <f>Time!FE$34</f>
        <v>3</v>
      </c>
      <c r="FF179" s="455">
        <f>Time!FF$34</f>
        <v>3</v>
      </c>
      <c r="FG179" s="455">
        <f>Time!FG$34</f>
        <v>3</v>
      </c>
      <c r="FH179" s="455">
        <f>Time!FH$34</f>
        <v>3</v>
      </c>
      <c r="FI179" s="455">
        <f>Time!FI$34</f>
        <v>3</v>
      </c>
      <c r="FJ179" s="455">
        <f>Time!FJ$34</f>
        <v>3</v>
      </c>
      <c r="FK179" s="455">
        <f>Time!FK$34</f>
        <v>3</v>
      </c>
      <c r="FL179" s="455">
        <f>Time!FL$34</f>
        <v>3</v>
      </c>
      <c r="FM179" s="455">
        <f>Time!FM$34</f>
        <v>3</v>
      </c>
      <c r="FN179" s="455">
        <f>Time!FN$34</f>
        <v>3</v>
      </c>
      <c r="FO179" s="455">
        <f>Time!FO$34</f>
        <v>3</v>
      </c>
      <c r="FP179" s="455">
        <f>Time!FP$34</f>
        <v>3</v>
      </c>
      <c r="FQ179" s="455">
        <f>Time!FQ$34</f>
        <v>3</v>
      </c>
      <c r="FR179" s="455">
        <f>Time!FR$34</f>
        <v>3</v>
      </c>
      <c r="FS179" s="455">
        <f>Time!FS$34</f>
        <v>3</v>
      </c>
      <c r="FT179" s="455">
        <f>Time!FT$34</f>
        <v>3</v>
      </c>
      <c r="FU179" s="455">
        <f>Time!FU$34</f>
        <v>3</v>
      </c>
      <c r="FV179" s="455">
        <f>Time!FV$34</f>
        <v>3</v>
      </c>
      <c r="FW179" s="455">
        <f>Time!FW$34</f>
        <v>3</v>
      </c>
      <c r="FX179" s="455">
        <f>Time!FX$34</f>
        <v>3</v>
      </c>
      <c r="FY179" s="455">
        <f>Time!FY$34</f>
        <v>3</v>
      </c>
      <c r="FZ179" s="455">
        <f>Time!FZ$34</f>
        <v>3</v>
      </c>
      <c r="GA179" s="455">
        <f>Time!GA$34</f>
        <v>3</v>
      </c>
      <c r="GB179" s="455">
        <f>Time!GB$34</f>
        <v>3</v>
      </c>
      <c r="GC179" s="455">
        <f>Time!GC$34</f>
        <v>3</v>
      </c>
      <c r="GD179" s="455">
        <f>Time!GD$34</f>
        <v>3</v>
      </c>
      <c r="GE179" s="455">
        <f>Time!GE$34</f>
        <v>3</v>
      </c>
      <c r="GF179" s="455">
        <f>Time!GF$34</f>
        <v>3</v>
      </c>
      <c r="GG179" s="455">
        <f>Time!GG$34</f>
        <v>3</v>
      </c>
      <c r="GH179" s="455">
        <f>Time!GH$34</f>
        <v>3</v>
      </c>
      <c r="GI179" s="455">
        <f>Time!GI$34</f>
        <v>3</v>
      </c>
      <c r="GJ179" s="455">
        <f>Time!GJ$34</f>
        <v>3</v>
      </c>
    </row>
    <row r="180" spans="1:192" s="455" customFormat="1" outlineLevel="2" x14ac:dyDescent="0.35">
      <c r="A180" s="462"/>
      <c r="E180" s="455" t="str">
        <f>Time!$E$90</f>
        <v>Operating period flag</v>
      </c>
      <c r="G180" s="455" t="str">
        <f>Time!$G$90</f>
        <v>flag</v>
      </c>
      <c r="H180" s="455">
        <f>Time!$H$90</f>
        <v>100</v>
      </c>
      <c r="J180" s="455">
        <f>Time!J$90</f>
        <v>0</v>
      </c>
      <c r="K180" s="455">
        <f>Time!K$90</f>
        <v>0</v>
      </c>
      <c r="L180" s="455">
        <f>Time!L$90</f>
        <v>0</v>
      </c>
      <c r="M180" s="455">
        <f>Time!M$90</f>
        <v>0</v>
      </c>
      <c r="N180" s="455">
        <f>Time!N$90</f>
        <v>0</v>
      </c>
      <c r="O180" s="455">
        <f>Time!O$90</f>
        <v>0</v>
      </c>
      <c r="P180" s="455">
        <f>Time!P$90</f>
        <v>0</v>
      </c>
      <c r="Q180" s="455">
        <f>Time!Q$90</f>
        <v>0</v>
      </c>
      <c r="R180" s="455">
        <f>Time!R$90</f>
        <v>0</v>
      </c>
      <c r="S180" s="455">
        <f>Time!S$90</f>
        <v>0</v>
      </c>
      <c r="T180" s="455">
        <f>Time!T$90</f>
        <v>0</v>
      </c>
      <c r="U180" s="455">
        <f>Time!U$90</f>
        <v>0</v>
      </c>
      <c r="V180" s="455">
        <f>Time!V$90</f>
        <v>0</v>
      </c>
      <c r="W180" s="455">
        <f>Time!W$90</f>
        <v>0</v>
      </c>
      <c r="X180" s="455">
        <f>Time!X$90</f>
        <v>0</v>
      </c>
      <c r="Y180" s="455">
        <f>Time!Y$90</f>
        <v>0</v>
      </c>
      <c r="Z180" s="455">
        <f>Time!Z$90</f>
        <v>0</v>
      </c>
      <c r="AA180" s="455">
        <f>Time!AA$90</f>
        <v>0</v>
      </c>
      <c r="AB180" s="455">
        <f>Time!AB$90</f>
        <v>0</v>
      </c>
      <c r="AC180" s="455">
        <f>Time!AC$90</f>
        <v>0</v>
      </c>
      <c r="AD180" s="455">
        <f>Time!AD$90</f>
        <v>0</v>
      </c>
      <c r="AE180" s="455">
        <f>Time!AE$90</f>
        <v>0</v>
      </c>
      <c r="AF180" s="455">
        <f>Time!AF$90</f>
        <v>0</v>
      </c>
      <c r="AG180" s="455">
        <f>Time!AG$90</f>
        <v>0</v>
      </c>
      <c r="AH180" s="455">
        <f>Time!AH$90</f>
        <v>0</v>
      </c>
      <c r="AI180" s="455">
        <f>Time!AI$90</f>
        <v>0</v>
      </c>
      <c r="AJ180" s="455">
        <f>Time!AJ$90</f>
        <v>0</v>
      </c>
      <c r="AK180" s="455">
        <f>Time!AK$90</f>
        <v>0</v>
      </c>
      <c r="AL180" s="455">
        <f>Time!AL$90</f>
        <v>0</v>
      </c>
      <c r="AM180" s="455">
        <f>Time!AM$90</f>
        <v>0</v>
      </c>
      <c r="AN180" s="455">
        <f>Time!AN$90</f>
        <v>0</v>
      </c>
      <c r="AO180" s="455">
        <f>Time!AO$90</f>
        <v>0</v>
      </c>
      <c r="AP180" s="455">
        <f>Time!AP$90</f>
        <v>0</v>
      </c>
      <c r="AQ180" s="455">
        <f>Time!AQ$90</f>
        <v>0</v>
      </c>
      <c r="AR180" s="455">
        <f>Time!AR$90</f>
        <v>0</v>
      </c>
      <c r="AS180" s="455">
        <f>Time!AS$90</f>
        <v>0</v>
      </c>
      <c r="AT180" s="455">
        <f>Time!AT$90</f>
        <v>0</v>
      </c>
      <c r="AU180" s="455">
        <f>Time!AU$90</f>
        <v>0</v>
      </c>
      <c r="AV180" s="455">
        <f>Time!AV$90</f>
        <v>0</v>
      </c>
      <c r="AW180" s="455">
        <f>Time!AW$90</f>
        <v>0</v>
      </c>
      <c r="AX180" s="455">
        <f>Time!AX$90</f>
        <v>0</v>
      </c>
      <c r="AY180" s="455">
        <f>Time!AY$90</f>
        <v>0</v>
      </c>
      <c r="AZ180" s="455">
        <f>Time!AZ$90</f>
        <v>0</v>
      </c>
      <c r="BA180" s="455">
        <f>Time!BA$90</f>
        <v>0</v>
      </c>
      <c r="BB180" s="455">
        <f>Time!BB$90</f>
        <v>0</v>
      </c>
      <c r="BC180" s="455">
        <f>Time!BC$90</f>
        <v>0</v>
      </c>
      <c r="BD180" s="455">
        <f>Time!BD$90</f>
        <v>0</v>
      </c>
      <c r="BE180" s="455">
        <f>Time!BE$90</f>
        <v>0</v>
      </c>
      <c r="BF180" s="455">
        <f>Time!BF$90</f>
        <v>1</v>
      </c>
      <c r="BG180" s="455">
        <f>Time!BG$90</f>
        <v>1</v>
      </c>
      <c r="BH180" s="455">
        <f>Time!BH$90</f>
        <v>1</v>
      </c>
      <c r="BI180" s="455">
        <f>Time!BI$90</f>
        <v>1</v>
      </c>
      <c r="BJ180" s="455">
        <f>Time!BJ$90</f>
        <v>1</v>
      </c>
      <c r="BK180" s="455">
        <f>Time!BK$90</f>
        <v>1</v>
      </c>
      <c r="BL180" s="455">
        <f>Time!BL$90</f>
        <v>1</v>
      </c>
      <c r="BM180" s="455">
        <f>Time!BM$90</f>
        <v>1</v>
      </c>
      <c r="BN180" s="455">
        <f>Time!BN$90</f>
        <v>1</v>
      </c>
      <c r="BO180" s="455">
        <f>Time!BO$90</f>
        <v>1</v>
      </c>
      <c r="BP180" s="455">
        <f>Time!BP$90</f>
        <v>1</v>
      </c>
      <c r="BQ180" s="455">
        <f>Time!BQ$90</f>
        <v>1</v>
      </c>
      <c r="BR180" s="455">
        <f>Time!BR$90</f>
        <v>1</v>
      </c>
      <c r="BS180" s="455">
        <f>Time!BS$90</f>
        <v>1</v>
      </c>
      <c r="BT180" s="455">
        <f>Time!BT$90</f>
        <v>1</v>
      </c>
      <c r="BU180" s="455">
        <f>Time!BU$90</f>
        <v>1</v>
      </c>
      <c r="BV180" s="455">
        <f>Time!BV$90</f>
        <v>1</v>
      </c>
      <c r="BW180" s="455">
        <f>Time!BW$90</f>
        <v>1</v>
      </c>
      <c r="BX180" s="455">
        <f>Time!BX$90</f>
        <v>1</v>
      </c>
      <c r="BY180" s="455">
        <f>Time!BY$90</f>
        <v>1</v>
      </c>
      <c r="BZ180" s="455">
        <f>Time!BZ$90</f>
        <v>1</v>
      </c>
      <c r="CA180" s="455">
        <f>Time!CA$90</f>
        <v>1</v>
      </c>
      <c r="CB180" s="455">
        <f>Time!CB$90</f>
        <v>1</v>
      </c>
      <c r="CC180" s="455">
        <f>Time!CC$90</f>
        <v>1</v>
      </c>
      <c r="CD180" s="455">
        <f>Time!CD$90</f>
        <v>1</v>
      </c>
      <c r="CE180" s="455">
        <f>Time!CE$90</f>
        <v>1</v>
      </c>
      <c r="CF180" s="455">
        <f>Time!CF$90</f>
        <v>1</v>
      </c>
      <c r="CG180" s="455">
        <f>Time!CG$90</f>
        <v>1</v>
      </c>
      <c r="CH180" s="455">
        <f>Time!CH$90</f>
        <v>1</v>
      </c>
      <c r="CI180" s="455">
        <f>Time!CI$90</f>
        <v>1</v>
      </c>
      <c r="CJ180" s="455">
        <f>Time!CJ$90</f>
        <v>1</v>
      </c>
      <c r="CK180" s="455">
        <f>Time!CK$90</f>
        <v>1</v>
      </c>
      <c r="CL180" s="455">
        <f>Time!CL$90</f>
        <v>1</v>
      </c>
      <c r="CM180" s="455">
        <f>Time!CM$90</f>
        <v>1</v>
      </c>
      <c r="CN180" s="455">
        <f>Time!CN$90</f>
        <v>1</v>
      </c>
      <c r="CO180" s="455">
        <f>Time!CO$90</f>
        <v>1</v>
      </c>
      <c r="CP180" s="455">
        <f>Time!CP$90</f>
        <v>1</v>
      </c>
      <c r="CQ180" s="455">
        <f>Time!CQ$90</f>
        <v>1</v>
      </c>
      <c r="CR180" s="455">
        <f>Time!CR$90</f>
        <v>1</v>
      </c>
      <c r="CS180" s="455">
        <f>Time!CS$90</f>
        <v>1</v>
      </c>
      <c r="CT180" s="455">
        <f>Time!CT$90</f>
        <v>1</v>
      </c>
      <c r="CU180" s="455">
        <f>Time!CU$90</f>
        <v>1</v>
      </c>
      <c r="CV180" s="455">
        <f>Time!CV$90</f>
        <v>1</v>
      </c>
      <c r="CW180" s="455">
        <f>Time!CW$90</f>
        <v>1</v>
      </c>
      <c r="CX180" s="455">
        <f>Time!CX$90</f>
        <v>1</v>
      </c>
      <c r="CY180" s="455">
        <f>Time!CY$90</f>
        <v>1</v>
      </c>
      <c r="CZ180" s="455">
        <f>Time!CZ$90</f>
        <v>1</v>
      </c>
      <c r="DA180" s="455">
        <f>Time!DA$90</f>
        <v>1</v>
      </c>
      <c r="DB180" s="455">
        <f>Time!DB$90</f>
        <v>1</v>
      </c>
      <c r="DC180" s="455">
        <f>Time!DC$90</f>
        <v>1</v>
      </c>
      <c r="DD180" s="455">
        <f>Time!DD$90</f>
        <v>1</v>
      </c>
      <c r="DE180" s="455">
        <f>Time!DE$90</f>
        <v>1</v>
      </c>
      <c r="DF180" s="455">
        <f>Time!DF$90</f>
        <v>1</v>
      </c>
      <c r="DG180" s="455">
        <f>Time!DG$90</f>
        <v>1</v>
      </c>
      <c r="DH180" s="455">
        <f>Time!DH$90</f>
        <v>1</v>
      </c>
      <c r="DI180" s="455">
        <f>Time!DI$90</f>
        <v>1</v>
      </c>
      <c r="DJ180" s="455">
        <f>Time!DJ$90</f>
        <v>1</v>
      </c>
      <c r="DK180" s="455">
        <f>Time!DK$90</f>
        <v>1</v>
      </c>
      <c r="DL180" s="455">
        <f>Time!DL$90</f>
        <v>1</v>
      </c>
      <c r="DM180" s="455">
        <f>Time!DM$90</f>
        <v>1</v>
      </c>
      <c r="DN180" s="455">
        <f>Time!DN$90</f>
        <v>1</v>
      </c>
      <c r="DO180" s="455">
        <f>Time!DO$90</f>
        <v>1</v>
      </c>
      <c r="DP180" s="455">
        <f>Time!DP$90</f>
        <v>1</v>
      </c>
      <c r="DQ180" s="455">
        <f>Time!DQ$90</f>
        <v>1</v>
      </c>
      <c r="DR180" s="455">
        <f>Time!DR$90</f>
        <v>1</v>
      </c>
      <c r="DS180" s="455">
        <f>Time!DS$90</f>
        <v>1</v>
      </c>
      <c r="DT180" s="455">
        <f>Time!DT$90</f>
        <v>1</v>
      </c>
      <c r="DU180" s="455">
        <f>Time!DU$90</f>
        <v>1</v>
      </c>
      <c r="DV180" s="455">
        <f>Time!DV$90</f>
        <v>1</v>
      </c>
      <c r="DW180" s="455">
        <f>Time!DW$90</f>
        <v>1</v>
      </c>
      <c r="DX180" s="455">
        <f>Time!DX$90</f>
        <v>1</v>
      </c>
      <c r="DY180" s="455">
        <f>Time!DY$90</f>
        <v>1</v>
      </c>
      <c r="DZ180" s="455">
        <f>Time!DZ$90</f>
        <v>1</v>
      </c>
      <c r="EA180" s="455">
        <f>Time!EA$90</f>
        <v>1</v>
      </c>
      <c r="EB180" s="455">
        <f>Time!EB$90</f>
        <v>1</v>
      </c>
      <c r="EC180" s="455">
        <f>Time!EC$90</f>
        <v>1</v>
      </c>
      <c r="ED180" s="455">
        <f>Time!ED$90</f>
        <v>1</v>
      </c>
      <c r="EE180" s="455">
        <f>Time!EE$90</f>
        <v>1</v>
      </c>
      <c r="EF180" s="455">
        <f>Time!EF$90</f>
        <v>1</v>
      </c>
      <c r="EG180" s="455">
        <f>Time!EG$90</f>
        <v>1</v>
      </c>
      <c r="EH180" s="455">
        <f>Time!EH$90</f>
        <v>1</v>
      </c>
      <c r="EI180" s="455">
        <f>Time!EI$90</f>
        <v>1</v>
      </c>
      <c r="EJ180" s="455">
        <f>Time!EJ$90</f>
        <v>1</v>
      </c>
      <c r="EK180" s="455">
        <f>Time!EK$90</f>
        <v>1</v>
      </c>
      <c r="EL180" s="455">
        <f>Time!EL$90</f>
        <v>1</v>
      </c>
      <c r="EM180" s="455">
        <f>Time!EM$90</f>
        <v>1</v>
      </c>
      <c r="EN180" s="455">
        <f>Time!EN$90</f>
        <v>1</v>
      </c>
      <c r="EO180" s="455">
        <f>Time!EO$90</f>
        <v>1</v>
      </c>
      <c r="EP180" s="455">
        <f>Time!EP$90</f>
        <v>1</v>
      </c>
      <c r="EQ180" s="455">
        <f>Time!EQ$90</f>
        <v>1</v>
      </c>
      <c r="ER180" s="455">
        <f>Time!ER$90</f>
        <v>1</v>
      </c>
      <c r="ES180" s="455">
        <f>Time!ES$90</f>
        <v>1</v>
      </c>
      <c r="ET180" s="455">
        <f>Time!ET$90</f>
        <v>1</v>
      </c>
      <c r="EU180" s="455">
        <f>Time!EU$90</f>
        <v>1</v>
      </c>
      <c r="EV180" s="455">
        <f>Time!EV$90</f>
        <v>1</v>
      </c>
      <c r="EW180" s="455">
        <f>Time!EW$90</f>
        <v>1</v>
      </c>
      <c r="EX180" s="455">
        <f>Time!EX$90</f>
        <v>1</v>
      </c>
      <c r="EY180" s="455">
        <f>Time!EY$90</f>
        <v>1</v>
      </c>
      <c r="EZ180" s="455">
        <f>Time!EZ$90</f>
        <v>1</v>
      </c>
      <c r="FA180" s="455">
        <f>Time!FA$90</f>
        <v>1</v>
      </c>
      <c r="FB180" s="455">
        <f>Time!FB$90</f>
        <v>0</v>
      </c>
      <c r="FC180" s="455">
        <f>Time!FC$90</f>
        <v>0</v>
      </c>
      <c r="FD180" s="455">
        <f>Time!FD$90</f>
        <v>0</v>
      </c>
      <c r="FE180" s="455">
        <f>Time!FE$90</f>
        <v>0</v>
      </c>
      <c r="FF180" s="455">
        <f>Time!FF$90</f>
        <v>0</v>
      </c>
      <c r="FG180" s="455">
        <f>Time!FG$90</f>
        <v>0</v>
      </c>
      <c r="FH180" s="455">
        <f>Time!FH$90</f>
        <v>0</v>
      </c>
      <c r="FI180" s="455">
        <f>Time!FI$90</f>
        <v>0</v>
      </c>
      <c r="FJ180" s="455">
        <f>Time!FJ$90</f>
        <v>0</v>
      </c>
      <c r="FK180" s="455">
        <f>Time!FK$90</f>
        <v>0</v>
      </c>
      <c r="FL180" s="455">
        <f>Time!FL$90</f>
        <v>0</v>
      </c>
      <c r="FM180" s="455">
        <f>Time!FM$90</f>
        <v>0</v>
      </c>
      <c r="FN180" s="455">
        <f>Time!FN$90</f>
        <v>0</v>
      </c>
      <c r="FO180" s="455">
        <f>Time!FO$90</f>
        <v>0</v>
      </c>
      <c r="FP180" s="455">
        <f>Time!FP$90</f>
        <v>0</v>
      </c>
      <c r="FQ180" s="455">
        <f>Time!FQ$90</f>
        <v>0</v>
      </c>
      <c r="FR180" s="455">
        <f>Time!FR$90</f>
        <v>0</v>
      </c>
      <c r="FS180" s="455">
        <f>Time!FS$90</f>
        <v>0</v>
      </c>
      <c r="FT180" s="455">
        <f>Time!FT$90</f>
        <v>0</v>
      </c>
      <c r="FU180" s="455">
        <f>Time!FU$90</f>
        <v>0</v>
      </c>
      <c r="FV180" s="455">
        <f>Time!FV$90</f>
        <v>0</v>
      </c>
      <c r="FW180" s="455">
        <f>Time!FW$90</f>
        <v>0</v>
      </c>
      <c r="FX180" s="455">
        <f>Time!FX$90</f>
        <v>0</v>
      </c>
      <c r="FY180" s="455">
        <f>Time!FY$90</f>
        <v>0</v>
      </c>
      <c r="FZ180" s="455">
        <f>Time!FZ$90</f>
        <v>0</v>
      </c>
      <c r="GA180" s="455">
        <f>Time!GA$90</f>
        <v>0</v>
      </c>
      <c r="GB180" s="455">
        <f>Time!GB$90</f>
        <v>0</v>
      </c>
      <c r="GC180" s="455">
        <f>Time!GC$90</f>
        <v>0</v>
      </c>
      <c r="GD180" s="455">
        <f>Time!GD$90</f>
        <v>0</v>
      </c>
      <c r="GE180" s="455">
        <f>Time!GE$90</f>
        <v>0</v>
      </c>
      <c r="GF180" s="455">
        <f>Time!GF$90</f>
        <v>0</v>
      </c>
      <c r="GG180" s="455">
        <f>Time!GG$90</f>
        <v>0</v>
      </c>
      <c r="GH180" s="455">
        <f>Time!GH$90</f>
        <v>0</v>
      </c>
      <c r="GI180" s="455">
        <f>Time!GI$90</f>
        <v>0</v>
      </c>
      <c r="GJ180" s="455">
        <f>Time!GJ$90</f>
        <v>0</v>
      </c>
    </row>
    <row r="181" spans="1:192" s="456" customFormat="1" outlineLevel="2" x14ac:dyDescent="0.35">
      <c r="A181" s="461"/>
      <c r="E181" s="456" t="str">
        <f>Esc!$E$14</f>
        <v>CPI escalation factor</v>
      </c>
      <c r="G181" s="456" t="str">
        <f>Esc!$G$14</f>
        <v>factor</v>
      </c>
      <c r="H181" s="456">
        <f>Esc!$H$14</f>
        <v>277.83505167495679</v>
      </c>
      <c r="J181" s="456">
        <f>Esc!J$14</f>
        <v>1</v>
      </c>
      <c r="K181" s="456">
        <f>Esc!K$14</f>
        <v>1</v>
      </c>
      <c r="L181" s="456">
        <f>Esc!L$14</f>
        <v>1</v>
      </c>
      <c r="M181" s="456">
        <f>Esc!M$14</f>
        <v>1</v>
      </c>
      <c r="N181" s="456">
        <f>Esc!N$14</f>
        <v>1</v>
      </c>
      <c r="O181" s="456">
        <f>Esc!O$14</f>
        <v>1</v>
      </c>
      <c r="P181" s="456">
        <f>Esc!P$14</f>
        <v>1</v>
      </c>
      <c r="Q181" s="456">
        <f>Esc!Q$14</f>
        <v>1</v>
      </c>
      <c r="R181" s="456">
        <f>Esc!R$14</f>
        <v>1</v>
      </c>
      <c r="S181" s="456">
        <f>Esc!S$14</f>
        <v>1</v>
      </c>
      <c r="T181" s="456">
        <f>Esc!T$14</f>
        <v>1</v>
      </c>
      <c r="U181" s="456">
        <f>Esc!U$14</f>
        <v>1</v>
      </c>
      <c r="V181" s="456">
        <f>Esc!V$14</f>
        <v>1</v>
      </c>
      <c r="W181" s="456">
        <f>Esc!W$14</f>
        <v>1</v>
      </c>
      <c r="X181" s="456">
        <f>Esc!X$14</f>
        <v>1</v>
      </c>
      <c r="Y181" s="456">
        <f>Esc!Y$14</f>
        <v>1</v>
      </c>
      <c r="Z181" s="456">
        <f>Esc!Z$14</f>
        <v>1</v>
      </c>
      <c r="AA181" s="456">
        <f>Esc!AA$14</f>
        <v>1.0249999999999999</v>
      </c>
      <c r="AB181" s="456">
        <f>Esc!AB$14</f>
        <v>1.0249999999999999</v>
      </c>
      <c r="AC181" s="456">
        <f>Esc!AC$14</f>
        <v>1.0249999999999999</v>
      </c>
      <c r="AD181" s="456">
        <f>Esc!AD$14</f>
        <v>1.0249999999999999</v>
      </c>
      <c r="AE181" s="456">
        <f>Esc!AE$14</f>
        <v>1.0249999999999999</v>
      </c>
      <c r="AF181" s="456">
        <f>Esc!AF$14</f>
        <v>1.0249999999999999</v>
      </c>
      <c r="AG181" s="456">
        <f>Esc!AG$14</f>
        <v>1.0249999999999999</v>
      </c>
      <c r="AH181" s="456">
        <f>Esc!AH$14</f>
        <v>1.0249999999999999</v>
      </c>
      <c r="AI181" s="456">
        <f>Esc!AI$14</f>
        <v>1.0249999999999999</v>
      </c>
      <c r="AJ181" s="456">
        <f>Esc!AJ$14</f>
        <v>1.0249999999999999</v>
      </c>
      <c r="AK181" s="456">
        <f>Esc!AK$14</f>
        <v>1.0249999999999999</v>
      </c>
      <c r="AL181" s="456">
        <f>Esc!AL$14</f>
        <v>1.0249999999999999</v>
      </c>
      <c r="AM181" s="456">
        <f>Esc!AM$14</f>
        <v>1.0506249999999999</v>
      </c>
      <c r="AN181" s="456">
        <f>Esc!AN$14</f>
        <v>1.0506249999999999</v>
      </c>
      <c r="AO181" s="456">
        <f>Esc!AO$14</f>
        <v>1.0506249999999999</v>
      </c>
      <c r="AP181" s="456">
        <f>Esc!AP$14</f>
        <v>1.0506249999999999</v>
      </c>
      <c r="AQ181" s="456">
        <f>Esc!AQ$14</f>
        <v>1.0506249999999999</v>
      </c>
      <c r="AR181" s="456">
        <f>Esc!AR$14</f>
        <v>1.0506249999999999</v>
      </c>
      <c r="AS181" s="456">
        <f>Esc!AS$14</f>
        <v>1.0506249999999999</v>
      </c>
      <c r="AT181" s="456">
        <f>Esc!AT$14</f>
        <v>1.0506249999999999</v>
      </c>
      <c r="AU181" s="456">
        <f>Esc!AU$14</f>
        <v>1.0506249999999999</v>
      </c>
      <c r="AV181" s="456">
        <f>Esc!AV$14</f>
        <v>1.0506249999999999</v>
      </c>
      <c r="AW181" s="456">
        <f>Esc!AW$14</f>
        <v>1.0506249999999999</v>
      </c>
      <c r="AX181" s="456">
        <f>Esc!AX$14</f>
        <v>1.0506249999999999</v>
      </c>
      <c r="AY181" s="456">
        <f>Esc!AY$14</f>
        <v>1.0768906249999999</v>
      </c>
      <c r="AZ181" s="456">
        <f>Esc!AZ$14</f>
        <v>1.0768906249999999</v>
      </c>
      <c r="BA181" s="456">
        <f>Esc!BA$14</f>
        <v>1.0768906249999999</v>
      </c>
      <c r="BB181" s="456">
        <f>Esc!BB$14</f>
        <v>1.0768906249999999</v>
      </c>
      <c r="BC181" s="456">
        <f>Esc!BC$14</f>
        <v>1.0768906249999999</v>
      </c>
      <c r="BD181" s="456">
        <f>Esc!BD$14</f>
        <v>1.0768906249999999</v>
      </c>
      <c r="BE181" s="456">
        <f>Esc!BE$14</f>
        <v>1.0768906249999999</v>
      </c>
      <c r="BF181" s="456">
        <f>Esc!BF$14</f>
        <v>1.0768906249999999</v>
      </c>
      <c r="BG181" s="456">
        <f>Esc!BG$14</f>
        <v>1.1038128906249998</v>
      </c>
      <c r="BH181" s="456">
        <f>Esc!BH$14</f>
        <v>1.1038128906249998</v>
      </c>
      <c r="BI181" s="456">
        <f>Esc!BI$14</f>
        <v>1.1038128906249998</v>
      </c>
      <c r="BJ181" s="456">
        <f>Esc!BJ$14</f>
        <v>1.1038128906249998</v>
      </c>
      <c r="BK181" s="456">
        <f>Esc!BK$14</f>
        <v>1.1314082128906247</v>
      </c>
      <c r="BL181" s="456">
        <f>Esc!BL$14</f>
        <v>1.1314082128906247</v>
      </c>
      <c r="BM181" s="456">
        <f>Esc!BM$14</f>
        <v>1.1314082128906247</v>
      </c>
      <c r="BN181" s="456">
        <f>Esc!BN$14</f>
        <v>1.1314082128906247</v>
      </c>
      <c r="BO181" s="456">
        <f>Esc!BO$14</f>
        <v>1.1596934182128902</v>
      </c>
      <c r="BP181" s="456">
        <f>Esc!BP$14</f>
        <v>1.1596934182128902</v>
      </c>
      <c r="BQ181" s="456">
        <f>Esc!BQ$14</f>
        <v>1.1596934182128902</v>
      </c>
      <c r="BR181" s="456">
        <f>Esc!BR$14</f>
        <v>1.1596934182128902</v>
      </c>
      <c r="BS181" s="456">
        <f>Esc!BS$14</f>
        <v>1.1886857536682125</v>
      </c>
      <c r="BT181" s="456">
        <f>Esc!BT$14</f>
        <v>1.1886857536682125</v>
      </c>
      <c r="BU181" s="456">
        <f>Esc!BU$14</f>
        <v>1.1886857536682125</v>
      </c>
      <c r="BV181" s="456">
        <f>Esc!BV$14</f>
        <v>1.1886857536682125</v>
      </c>
      <c r="BW181" s="456">
        <f>Esc!BW$14</f>
        <v>1.2184028975099177</v>
      </c>
      <c r="BX181" s="456">
        <f>Esc!BX$14</f>
        <v>1.2184028975099177</v>
      </c>
      <c r="BY181" s="456">
        <f>Esc!BY$14</f>
        <v>1.2184028975099177</v>
      </c>
      <c r="BZ181" s="456">
        <f>Esc!BZ$14</f>
        <v>1.2184028975099177</v>
      </c>
      <c r="CA181" s="456">
        <f>Esc!CA$14</f>
        <v>1.2488629699476654</v>
      </c>
      <c r="CB181" s="456">
        <f>Esc!CB$14</f>
        <v>1.2488629699476654</v>
      </c>
      <c r="CC181" s="456">
        <f>Esc!CC$14</f>
        <v>1.2488629699476654</v>
      </c>
      <c r="CD181" s="456">
        <f>Esc!CD$14</f>
        <v>1.2488629699476654</v>
      </c>
      <c r="CE181" s="456">
        <f>Esc!CE$14</f>
        <v>1.2800845441963571</v>
      </c>
      <c r="CF181" s="456">
        <f>Esc!CF$14</f>
        <v>1.2800845441963571</v>
      </c>
      <c r="CG181" s="456">
        <f>Esc!CG$14</f>
        <v>1.2800845441963571</v>
      </c>
      <c r="CH181" s="456">
        <f>Esc!CH$14</f>
        <v>1.2800845441963571</v>
      </c>
      <c r="CI181" s="456">
        <f>Esc!CI$14</f>
        <v>1.312086657801266</v>
      </c>
      <c r="CJ181" s="456">
        <f>Esc!CJ$14</f>
        <v>1.312086657801266</v>
      </c>
      <c r="CK181" s="456">
        <f>Esc!CK$14</f>
        <v>1.312086657801266</v>
      </c>
      <c r="CL181" s="456">
        <f>Esc!CL$14</f>
        <v>1.312086657801266</v>
      </c>
      <c r="CM181" s="456">
        <f>Esc!CM$14</f>
        <v>1.3448888242462975</v>
      </c>
      <c r="CN181" s="456">
        <f>Esc!CN$14</f>
        <v>1.3448888242462975</v>
      </c>
      <c r="CO181" s="456">
        <f>Esc!CO$14</f>
        <v>1.3448888242462975</v>
      </c>
      <c r="CP181" s="456">
        <f>Esc!CP$14</f>
        <v>1.3448888242462975</v>
      </c>
      <c r="CQ181" s="456">
        <f>Esc!CQ$14</f>
        <v>1.3785110448524549</v>
      </c>
      <c r="CR181" s="456">
        <f>Esc!CR$14</f>
        <v>1.3785110448524549</v>
      </c>
      <c r="CS181" s="456">
        <f>Esc!CS$14</f>
        <v>1.3785110448524549</v>
      </c>
      <c r="CT181" s="456">
        <f>Esc!CT$14</f>
        <v>1.3785110448524549</v>
      </c>
      <c r="CU181" s="456">
        <f>Esc!CU$14</f>
        <v>1.4129738209737661</v>
      </c>
      <c r="CV181" s="456">
        <f>Esc!CV$14</f>
        <v>1.4129738209737661</v>
      </c>
      <c r="CW181" s="456">
        <f>Esc!CW$14</f>
        <v>1.4129738209737661</v>
      </c>
      <c r="CX181" s="456">
        <f>Esc!CX$14</f>
        <v>1.4129738209737661</v>
      </c>
      <c r="CY181" s="456">
        <f>Esc!CY$14</f>
        <v>1.4482981664981105</v>
      </c>
      <c r="CZ181" s="456">
        <f>Esc!CZ$14</f>
        <v>1.4482981664981105</v>
      </c>
      <c r="DA181" s="456">
        <f>Esc!DA$14</f>
        <v>1.4482981664981105</v>
      </c>
      <c r="DB181" s="456">
        <f>Esc!DB$14</f>
        <v>1.4482981664981105</v>
      </c>
      <c r="DC181" s="456">
        <f>Esc!DC$14</f>
        <v>1.4845056206605631</v>
      </c>
      <c r="DD181" s="456">
        <f>Esc!DD$14</f>
        <v>1.4845056206605631</v>
      </c>
      <c r="DE181" s="456">
        <f>Esc!DE$14</f>
        <v>1.4845056206605631</v>
      </c>
      <c r="DF181" s="456">
        <f>Esc!DF$14</f>
        <v>1.4845056206605631</v>
      </c>
      <c r="DG181" s="456">
        <f>Esc!DG$14</f>
        <v>1.521618261177077</v>
      </c>
      <c r="DH181" s="456">
        <f>Esc!DH$14</f>
        <v>1.521618261177077</v>
      </c>
      <c r="DI181" s="456">
        <f>Esc!DI$14</f>
        <v>1.521618261177077</v>
      </c>
      <c r="DJ181" s="456">
        <f>Esc!DJ$14</f>
        <v>1.521618261177077</v>
      </c>
      <c r="DK181" s="456">
        <f>Esc!DK$14</f>
        <v>1.559658717706504</v>
      </c>
      <c r="DL181" s="456">
        <f>Esc!DL$14</f>
        <v>1.559658717706504</v>
      </c>
      <c r="DM181" s="456">
        <f>Esc!DM$14</f>
        <v>1.559658717706504</v>
      </c>
      <c r="DN181" s="456">
        <f>Esc!DN$14</f>
        <v>1.559658717706504</v>
      </c>
      <c r="DO181" s="456">
        <f>Esc!DO$14</f>
        <v>1.5986501856491666</v>
      </c>
      <c r="DP181" s="456">
        <f>Esc!DP$14</f>
        <v>1.5986501856491666</v>
      </c>
      <c r="DQ181" s="456">
        <f>Esc!DQ$14</f>
        <v>1.5986501856491666</v>
      </c>
      <c r="DR181" s="456">
        <f>Esc!DR$14</f>
        <v>1.5986501856491666</v>
      </c>
      <c r="DS181" s="456">
        <f>Esc!DS$14</f>
        <v>1.6386164402903955</v>
      </c>
      <c r="DT181" s="456">
        <f>Esc!DT$14</f>
        <v>1.6386164402903955</v>
      </c>
      <c r="DU181" s="456">
        <f>Esc!DU$14</f>
        <v>1.6386164402903955</v>
      </c>
      <c r="DV181" s="456">
        <f>Esc!DV$14</f>
        <v>1.6386164402903955</v>
      </c>
      <c r="DW181" s="456">
        <f>Esc!DW$14</f>
        <v>1.6795818512976552</v>
      </c>
      <c r="DX181" s="456">
        <f>Esc!DX$14</f>
        <v>1.6795818512976552</v>
      </c>
      <c r="DY181" s="456">
        <f>Esc!DY$14</f>
        <v>1.6795818512976552</v>
      </c>
      <c r="DZ181" s="456">
        <f>Esc!DZ$14</f>
        <v>1.6795818512976552</v>
      </c>
      <c r="EA181" s="456">
        <f>Esc!EA$14</f>
        <v>1.7215713975800966</v>
      </c>
      <c r="EB181" s="456">
        <f>Esc!EB$14</f>
        <v>1.7215713975800966</v>
      </c>
      <c r="EC181" s="456">
        <f>Esc!EC$14</f>
        <v>1.7215713975800966</v>
      </c>
      <c r="ED181" s="456">
        <f>Esc!ED$14</f>
        <v>1.7215713975800966</v>
      </c>
      <c r="EE181" s="456">
        <f>Esc!EE$14</f>
        <v>1.7646106825195991</v>
      </c>
      <c r="EF181" s="456">
        <f>Esc!EF$14</f>
        <v>1.7646106825195991</v>
      </c>
      <c r="EG181" s="456">
        <f>Esc!EG$14</f>
        <v>1.7646106825195991</v>
      </c>
      <c r="EH181" s="456">
        <f>Esc!EH$14</f>
        <v>1.7646106825195991</v>
      </c>
      <c r="EI181" s="456">
        <f>Esc!EI$14</f>
        <v>1.8087259495825889</v>
      </c>
      <c r="EJ181" s="456">
        <f>Esc!EJ$14</f>
        <v>1.8087259495825889</v>
      </c>
      <c r="EK181" s="456">
        <f>Esc!EK$14</f>
        <v>1.8087259495825889</v>
      </c>
      <c r="EL181" s="456">
        <f>Esc!EL$14</f>
        <v>1.8087259495825889</v>
      </c>
      <c r="EM181" s="456">
        <f>Esc!EM$14</f>
        <v>1.8539440983221533</v>
      </c>
      <c r="EN181" s="456">
        <f>Esc!EN$14</f>
        <v>1.8539440983221533</v>
      </c>
      <c r="EO181" s="456">
        <f>Esc!EO$14</f>
        <v>1.8539440983221533</v>
      </c>
      <c r="EP181" s="456">
        <f>Esc!EP$14</f>
        <v>1.8539440983221533</v>
      </c>
      <c r="EQ181" s="456">
        <f>Esc!EQ$14</f>
        <v>1.9002927007802071</v>
      </c>
      <c r="ER181" s="456">
        <f>Esc!ER$14</f>
        <v>1.9002927007802071</v>
      </c>
      <c r="ES181" s="456">
        <f>Esc!ES$14</f>
        <v>1.9002927007802071</v>
      </c>
      <c r="ET181" s="456">
        <f>Esc!ET$14</f>
        <v>1.9002927007802071</v>
      </c>
      <c r="EU181" s="456">
        <f>Esc!EU$14</f>
        <v>1.9478000182997122</v>
      </c>
      <c r="EV181" s="456">
        <f>Esc!EV$14</f>
        <v>1.9478000182997122</v>
      </c>
      <c r="EW181" s="456">
        <f>Esc!EW$14</f>
        <v>1.9478000182997122</v>
      </c>
      <c r="EX181" s="456">
        <f>Esc!EX$14</f>
        <v>1.9478000182997122</v>
      </c>
      <c r="EY181" s="456">
        <f>Esc!EY$14</f>
        <v>1.9964950187572048</v>
      </c>
      <c r="EZ181" s="456">
        <f>Esc!EZ$14</f>
        <v>1.9964950187572048</v>
      </c>
      <c r="FA181" s="456">
        <f>Esc!FA$14</f>
        <v>1.9964950187572048</v>
      </c>
      <c r="FB181" s="456">
        <f>Esc!FB$14</f>
        <v>1.9964950187572048</v>
      </c>
      <c r="FC181" s="456">
        <f>Esc!FC$14</f>
        <v>2.0464073942261352</v>
      </c>
      <c r="FD181" s="456">
        <f>Esc!FD$14</f>
        <v>2.0464073942261352</v>
      </c>
      <c r="FE181" s="456">
        <f>Esc!FE$14</f>
        <v>2.0464073942261352</v>
      </c>
      <c r="FF181" s="456">
        <f>Esc!FF$14</f>
        <v>2.0464073942261352</v>
      </c>
      <c r="FG181" s="456">
        <f>Esc!FG$14</f>
        <v>2.097567579081788</v>
      </c>
      <c r="FH181" s="456">
        <f>Esc!FH$14</f>
        <v>2.097567579081788</v>
      </c>
      <c r="FI181" s="456">
        <f>Esc!FI$14</f>
        <v>2.097567579081788</v>
      </c>
      <c r="FJ181" s="456">
        <f>Esc!FJ$14</f>
        <v>2.097567579081788</v>
      </c>
      <c r="FK181" s="456">
        <f>Esc!FK$14</f>
        <v>2.1500067685588333</v>
      </c>
      <c r="FL181" s="456">
        <f>Esc!FL$14</f>
        <v>2.1500067685588333</v>
      </c>
      <c r="FM181" s="456">
        <f>Esc!FM$14</f>
        <v>2.1500067685588333</v>
      </c>
      <c r="FN181" s="456">
        <f>Esc!FN$14</f>
        <v>2.1500067685588333</v>
      </c>
      <c r="FO181" s="456">
        <f>Esc!FO$14</f>
        <v>2.2037569377728037</v>
      </c>
      <c r="FP181" s="456">
        <f>Esc!FP$14</f>
        <v>2.2037569377728037</v>
      </c>
      <c r="FQ181" s="456">
        <f>Esc!FQ$14</f>
        <v>2.2037569377728037</v>
      </c>
      <c r="FR181" s="456">
        <f>Esc!FR$14</f>
        <v>2.2037569377728037</v>
      </c>
      <c r="FS181" s="456">
        <f>Esc!FS$14</f>
        <v>2.2588508612171236</v>
      </c>
      <c r="FT181" s="456">
        <f>Esc!FT$14</f>
        <v>2.2588508612171236</v>
      </c>
      <c r="FU181" s="456">
        <f>Esc!FU$14</f>
        <v>2.2588508612171236</v>
      </c>
      <c r="FV181" s="456">
        <f>Esc!FV$14</f>
        <v>2.2588508612171236</v>
      </c>
      <c r="FW181" s="456">
        <f>Esc!FW$14</f>
        <v>2.3153221327475517</v>
      </c>
      <c r="FX181" s="456">
        <f>Esc!FX$14</f>
        <v>2.3153221327475517</v>
      </c>
      <c r="FY181" s="456">
        <f>Esc!FY$14</f>
        <v>2.3153221327475517</v>
      </c>
      <c r="FZ181" s="456">
        <f>Esc!FZ$14</f>
        <v>2.3153221327475517</v>
      </c>
      <c r="GA181" s="456">
        <f>Esc!GA$14</f>
        <v>2.3732051860662402</v>
      </c>
      <c r="GB181" s="456">
        <f>Esc!GB$14</f>
        <v>2.3732051860662402</v>
      </c>
      <c r="GC181" s="456">
        <f>Esc!GC$14</f>
        <v>2.3732051860662402</v>
      </c>
      <c r="GD181" s="456">
        <f>Esc!GD$14</f>
        <v>2.3732051860662402</v>
      </c>
      <c r="GE181" s="456">
        <f>Esc!GE$14</f>
        <v>2.4325353157178964</v>
      </c>
      <c r="GF181" s="456">
        <f>Esc!GF$14</f>
        <v>2.4325353157178964</v>
      </c>
      <c r="GG181" s="456">
        <f>Esc!GG$14</f>
        <v>2.4325353157178964</v>
      </c>
      <c r="GH181" s="456">
        <f>Esc!GH$14</f>
        <v>2.4325353157178964</v>
      </c>
      <c r="GI181" s="456">
        <f>Esc!GI$14</f>
        <v>2.4933486986108435</v>
      </c>
      <c r="GJ181" s="456">
        <f>Esc!GJ$14</f>
        <v>2.4933486986108435</v>
      </c>
    </row>
    <row r="182" spans="1:192" outlineLevel="2" x14ac:dyDescent="0.35">
      <c r="A182" s="69"/>
      <c r="B182"/>
      <c r="C182"/>
      <c r="D182"/>
      <c r="E182" t="s">
        <v>739</v>
      </c>
      <c r="F182"/>
      <c r="G182" t="s">
        <v>101</v>
      </c>
      <c r="H182">
        <f>SUM(J182:GJ182)</f>
        <v>25294.868355784172</v>
      </c>
      <c r="I182"/>
      <c r="J182">
        <f t="shared" ref="J182:AO182" si="282">$F177/$F178*J179/$F176*J181*J180</f>
        <v>0</v>
      </c>
      <c r="K182">
        <f t="shared" si="282"/>
        <v>0</v>
      </c>
      <c r="L182">
        <f t="shared" si="282"/>
        <v>0</v>
      </c>
      <c r="M182">
        <f t="shared" si="282"/>
        <v>0</v>
      </c>
      <c r="N182">
        <f t="shared" si="282"/>
        <v>0</v>
      </c>
      <c r="O182">
        <f t="shared" si="282"/>
        <v>0</v>
      </c>
      <c r="P182">
        <f t="shared" si="282"/>
        <v>0</v>
      </c>
      <c r="Q182">
        <f t="shared" si="282"/>
        <v>0</v>
      </c>
      <c r="R182">
        <f t="shared" si="282"/>
        <v>0</v>
      </c>
      <c r="S182">
        <f t="shared" si="282"/>
        <v>0</v>
      </c>
      <c r="T182">
        <f t="shared" si="282"/>
        <v>0</v>
      </c>
      <c r="U182">
        <f t="shared" si="282"/>
        <v>0</v>
      </c>
      <c r="V182">
        <f t="shared" si="282"/>
        <v>0</v>
      </c>
      <c r="W182">
        <f t="shared" si="282"/>
        <v>0</v>
      </c>
      <c r="X182">
        <f t="shared" si="282"/>
        <v>0</v>
      </c>
      <c r="Y182">
        <f t="shared" si="282"/>
        <v>0</v>
      </c>
      <c r="Z182">
        <f t="shared" si="282"/>
        <v>0</v>
      </c>
      <c r="AA182">
        <f t="shared" si="282"/>
        <v>0</v>
      </c>
      <c r="AB182">
        <f t="shared" si="282"/>
        <v>0</v>
      </c>
      <c r="AC182">
        <f t="shared" si="282"/>
        <v>0</v>
      </c>
      <c r="AD182">
        <f t="shared" si="282"/>
        <v>0</v>
      </c>
      <c r="AE182">
        <f t="shared" si="282"/>
        <v>0</v>
      </c>
      <c r="AF182">
        <f t="shared" si="282"/>
        <v>0</v>
      </c>
      <c r="AG182">
        <f t="shared" si="282"/>
        <v>0</v>
      </c>
      <c r="AH182">
        <f t="shared" si="282"/>
        <v>0</v>
      </c>
      <c r="AI182">
        <f t="shared" si="282"/>
        <v>0</v>
      </c>
      <c r="AJ182">
        <f t="shared" si="282"/>
        <v>0</v>
      </c>
      <c r="AK182">
        <f t="shared" si="282"/>
        <v>0</v>
      </c>
      <c r="AL182">
        <f t="shared" si="282"/>
        <v>0</v>
      </c>
      <c r="AM182">
        <f t="shared" si="282"/>
        <v>0</v>
      </c>
      <c r="AN182">
        <f t="shared" si="282"/>
        <v>0</v>
      </c>
      <c r="AO182">
        <f t="shared" si="282"/>
        <v>0</v>
      </c>
      <c r="AP182">
        <f t="shared" ref="AP182:BU182" si="283">$F177/$F178*AP179/$F176*AP181*AP180</f>
        <v>0</v>
      </c>
      <c r="AQ182">
        <f t="shared" si="283"/>
        <v>0</v>
      </c>
      <c r="AR182">
        <f t="shared" si="283"/>
        <v>0</v>
      </c>
      <c r="AS182">
        <f t="shared" si="283"/>
        <v>0</v>
      </c>
      <c r="AT182">
        <f t="shared" si="283"/>
        <v>0</v>
      </c>
      <c r="AU182">
        <f t="shared" si="283"/>
        <v>0</v>
      </c>
      <c r="AV182">
        <f t="shared" si="283"/>
        <v>0</v>
      </c>
      <c r="AW182">
        <f t="shared" si="283"/>
        <v>0</v>
      </c>
      <c r="AX182">
        <f t="shared" si="283"/>
        <v>0</v>
      </c>
      <c r="AY182">
        <f t="shared" si="283"/>
        <v>0</v>
      </c>
      <c r="AZ182">
        <f t="shared" si="283"/>
        <v>0</v>
      </c>
      <c r="BA182">
        <f t="shared" si="283"/>
        <v>0</v>
      </c>
      <c r="BB182">
        <f t="shared" si="283"/>
        <v>0</v>
      </c>
      <c r="BC182">
        <f t="shared" si="283"/>
        <v>0</v>
      </c>
      <c r="BD182">
        <f t="shared" si="283"/>
        <v>0</v>
      </c>
      <c r="BE182">
        <f t="shared" si="283"/>
        <v>0</v>
      </c>
      <c r="BF182">
        <f t="shared" si="283"/>
        <v>181.72529296874998</v>
      </c>
      <c r="BG182">
        <f t="shared" si="283"/>
        <v>186.26842529296871</v>
      </c>
      <c r="BH182">
        <f t="shared" si="283"/>
        <v>186.26842529296871</v>
      </c>
      <c r="BI182">
        <f t="shared" si="283"/>
        <v>186.26842529296871</v>
      </c>
      <c r="BJ182">
        <f t="shared" si="283"/>
        <v>186.26842529296871</v>
      </c>
      <c r="BK182">
        <f t="shared" si="283"/>
        <v>190.92513592529292</v>
      </c>
      <c r="BL182">
        <f t="shared" si="283"/>
        <v>190.92513592529292</v>
      </c>
      <c r="BM182">
        <f t="shared" si="283"/>
        <v>190.92513592529292</v>
      </c>
      <c r="BN182">
        <f t="shared" si="283"/>
        <v>190.92513592529292</v>
      </c>
      <c r="BO182">
        <f t="shared" si="283"/>
        <v>195.69826432342521</v>
      </c>
      <c r="BP182">
        <f t="shared" si="283"/>
        <v>195.69826432342521</v>
      </c>
      <c r="BQ182">
        <f t="shared" si="283"/>
        <v>195.69826432342521</v>
      </c>
      <c r="BR182">
        <f t="shared" si="283"/>
        <v>195.69826432342521</v>
      </c>
      <c r="BS182">
        <f t="shared" si="283"/>
        <v>200.59072093151087</v>
      </c>
      <c r="BT182">
        <f t="shared" si="283"/>
        <v>200.59072093151087</v>
      </c>
      <c r="BU182">
        <f t="shared" si="283"/>
        <v>200.59072093151087</v>
      </c>
      <c r="BV182">
        <f t="shared" ref="BV182:DA182" si="284">$F177/$F178*BV179/$F176*BV181*BV180</f>
        <v>200.59072093151087</v>
      </c>
      <c r="BW182">
        <f t="shared" si="284"/>
        <v>205.6054889547986</v>
      </c>
      <c r="BX182">
        <f t="shared" si="284"/>
        <v>205.6054889547986</v>
      </c>
      <c r="BY182">
        <f t="shared" si="284"/>
        <v>205.6054889547986</v>
      </c>
      <c r="BZ182">
        <f t="shared" si="284"/>
        <v>205.6054889547986</v>
      </c>
      <c r="CA182">
        <f t="shared" si="284"/>
        <v>210.74562617866854</v>
      </c>
      <c r="CB182">
        <f t="shared" si="284"/>
        <v>210.74562617866854</v>
      </c>
      <c r="CC182">
        <f t="shared" si="284"/>
        <v>210.74562617866854</v>
      </c>
      <c r="CD182">
        <f t="shared" si="284"/>
        <v>210.74562617866854</v>
      </c>
      <c r="CE182">
        <f t="shared" si="284"/>
        <v>216.01426683313525</v>
      </c>
      <c r="CF182">
        <f t="shared" si="284"/>
        <v>216.01426683313525</v>
      </c>
      <c r="CG182">
        <f t="shared" si="284"/>
        <v>216.01426683313525</v>
      </c>
      <c r="CH182">
        <f t="shared" si="284"/>
        <v>216.01426683313525</v>
      </c>
      <c r="CI182">
        <f t="shared" si="284"/>
        <v>221.41462350396364</v>
      </c>
      <c r="CJ182">
        <f t="shared" si="284"/>
        <v>221.41462350396364</v>
      </c>
      <c r="CK182">
        <f t="shared" si="284"/>
        <v>221.41462350396364</v>
      </c>
      <c r="CL182">
        <f t="shared" si="284"/>
        <v>221.41462350396364</v>
      </c>
      <c r="CM182">
        <f t="shared" si="284"/>
        <v>226.94998909156271</v>
      </c>
      <c r="CN182">
        <f t="shared" si="284"/>
        <v>226.94998909156271</v>
      </c>
      <c r="CO182">
        <f t="shared" si="284"/>
        <v>226.94998909156271</v>
      </c>
      <c r="CP182">
        <f t="shared" si="284"/>
        <v>226.94998909156271</v>
      </c>
      <c r="CQ182">
        <f t="shared" si="284"/>
        <v>232.62373881885176</v>
      </c>
      <c r="CR182">
        <f t="shared" si="284"/>
        <v>232.62373881885176</v>
      </c>
      <c r="CS182">
        <f t="shared" si="284"/>
        <v>232.62373881885176</v>
      </c>
      <c r="CT182">
        <f t="shared" si="284"/>
        <v>232.62373881885176</v>
      </c>
      <c r="CU182">
        <f t="shared" si="284"/>
        <v>238.43933228932303</v>
      </c>
      <c r="CV182">
        <f t="shared" si="284"/>
        <v>238.43933228932303</v>
      </c>
      <c r="CW182">
        <f t="shared" si="284"/>
        <v>238.43933228932303</v>
      </c>
      <c r="CX182">
        <f t="shared" si="284"/>
        <v>238.43933228932303</v>
      </c>
      <c r="CY182">
        <f t="shared" si="284"/>
        <v>244.40031559655614</v>
      </c>
      <c r="CZ182">
        <f t="shared" si="284"/>
        <v>244.40031559655614</v>
      </c>
      <c r="DA182">
        <f t="shared" si="284"/>
        <v>244.40031559655614</v>
      </c>
      <c r="DB182">
        <f t="shared" ref="DB182:EG182" si="285">$F177/$F178*DB179/$F176*DB181*DB180</f>
        <v>244.40031559655614</v>
      </c>
      <c r="DC182">
        <f t="shared" si="285"/>
        <v>250.51032348647001</v>
      </c>
      <c r="DD182">
        <f t="shared" si="285"/>
        <v>250.51032348647001</v>
      </c>
      <c r="DE182">
        <f t="shared" si="285"/>
        <v>250.51032348647001</v>
      </c>
      <c r="DF182">
        <f t="shared" si="285"/>
        <v>250.51032348647001</v>
      </c>
      <c r="DG182">
        <f t="shared" si="285"/>
        <v>256.77308157363171</v>
      </c>
      <c r="DH182">
        <f t="shared" si="285"/>
        <v>256.77308157363171</v>
      </c>
      <c r="DI182">
        <f t="shared" si="285"/>
        <v>256.77308157363171</v>
      </c>
      <c r="DJ182">
        <f t="shared" si="285"/>
        <v>256.77308157363171</v>
      </c>
      <c r="DK182">
        <f t="shared" si="285"/>
        <v>263.19240861297254</v>
      </c>
      <c r="DL182">
        <f t="shared" si="285"/>
        <v>263.19240861297254</v>
      </c>
      <c r="DM182">
        <f t="shared" si="285"/>
        <v>263.19240861297254</v>
      </c>
      <c r="DN182">
        <f t="shared" si="285"/>
        <v>263.19240861297254</v>
      </c>
      <c r="DO182">
        <f t="shared" si="285"/>
        <v>269.77221882829684</v>
      </c>
      <c r="DP182">
        <f t="shared" si="285"/>
        <v>269.77221882829684</v>
      </c>
      <c r="DQ182">
        <f t="shared" si="285"/>
        <v>269.77221882829684</v>
      </c>
      <c r="DR182">
        <f t="shared" si="285"/>
        <v>269.77221882829684</v>
      </c>
      <c r="DS182">
        <f t="shared" si="285"/>
        <v>276.51652429900423</v>
      </c>
      <c r="DT182">
        <f t="shared" si="285"/>
        <v>276.51652429900423</v>
      </c>
      <c r="DU182">
        <f t="shared" si="285"/>
        <v>276.51652429900423</v>
      </c>
      <c r="DV182">
        <f t="shared" si="285"/>
        <v>276.51652429900423</v>
      </c>
      <c r="DW182">
        <f t="shared" si="285"/>
        <v>283.42943740647934</v>
      </c>
      <c r="DX182">
        <f t="shared" si="285"/>
        <v>283.42943740647934</v>
      </c>
      <c r="DY182">
        <f t="shared" si="285"/>
        <v>283.42943740647934</v>
      </c>
      <c r="DZ182">
        <f t="shared" si="285"/>
        <v>283.42943740647934</v>
      </c>
      <c r="EA182">
        <f t="shared" si="285"/>
        <v>290.51517334164129</v>
      </c>
      <c r="EB182">
        <f t="shared" si="285"/>
        <v>290.51517334164129</v>
      </c>
      <c r="EC182">
        <f t="shared" si="285"/>
        <v>290.51517334164129</v>
      </c>
      <c r="ED182">
        <f t="shared" si="285"/>
        <v>290.51517334164129</v>
      </c>
      <c r="EE182">
        <f t="shared" si="285"/>
        <v>297.77805267518232</v>
      </c>
      <c r="EF182">
        <f t="shared" si="285"/>
        <v>297.77805267518232</v>
      </c>
      <c r="EG182">
        <f t="shared" si="285"/>
        <v>297.77805267518232</v>
      </c>
      <c r="EH182">
        <f t="shared" ref="EH182:FM182" si="286">$F177/$F178*EH179/$F176*EH181*EH180</f>
        <v>297.77805267518232</v>
      </c>
      <c r="EI182">
        <f t="shared" si="286"/>
        <v>305.22250399206189</v>
      </c>
      <c r="EJ182">
        <f t="shared" si="286"/>
        <v>305.22250399206189</v>
      </c>
      <c r="EK182">
        <f t="shared" si="286"/>
        <v>305.22250399206189</v>
      </c>
      <c r="EL182">
        <f t="shared" si="286"/>
        <v>305.22250399206189</v>
      </c>
      <c r="EM182">
        <f t="shared" si="286"/>
        <v>312.85306659186335</v>
      </c>
      <c r="EN182">
        <f t="shared" si="286"/>
        <v>312.85306659186335</v>
      </c>
      <c r="EO182">
        <f t="shared" si="286"/>
        <v>312.85306659186335</v>
      </c>
      <c r="EP182">
        <f t="shared" si="286"/>
        <v>312.85306659186335</v>
      </c>
      <c r="EQ182">
        <f t="shared" si="286"/>
        <v>320.67439325665993</v>
      </c>
      <c r="ER182">
        <f t="shared" si="286"/>
        <v>320.67439325665993</v>
      </c>
      <c r="ES182">
        <f t="shared" si="286"/>
        <v>320.67439325665993</v>
      </c>
      <c r="ET182">
        <f t="shared" si="286"/>
        <v>320.67439325665993</v>
      </c>
      <c r="EU182">
        <f t="shared" si="286"/>
        <v>328.69125308807645</v>
      </c>
      <c r="EV182">
        <f t="shared" si="286"/>
        <v>328.69125308807645</v>
      </c>
      <c r="EW182">
        <f t="shared" si="286"/>
        <v>328.69125308807645</v>
      </c>
      <c r="EX182">
        <f t="shared" si="286"/>
        <v>328.69125308807645</v>
      </c>
      <c r="EY182">
        <f t="shared" si="286"/>
        <v>336.90853441527833</v>
      </c>
      <c r="EZ182">
        <f t="shared" si="286"/>
        <v>336.90853441527833</v>
      </c>
      <c r="FA182">
        <f t="shared" si="286"/>
        <v>336.90853441527833</v>
      </c>
      <c r="FB182">
        <f t="shared" si="286"/>
        <v>0</v>
      </c>
      <c r="FC182">
        <f t="shared" si="286"/>
        <v>0</v>
      </c>
      <c r="FD182">
        <f t="shared" si="286"/>
        <v>0</v>
      </c>
      <c r="FE182">
        <f t="shared" si="286"/>
        <v>0</v>
      </c>
      <c r="FF182">
        <f t="shared" si="286"/>
        <v>0</v>
      </c>
      <c r="FG182">
        <f t="shared" si="286"/>
        <v>0</v>
      </c>
      <c r="FH182">
        <f t="shared" si="286"/>
        <v>0</v>
      </c>
      <c r="FI182">
        <f t="shared" si="286"/>
        <v>0</v>
      </c>
      <c r="FJ182">
        <f t="shared" si="286"/>
        <v>0</v>
      </c>
      <c r="FK182">
        <f t="shared" si="286"/>
        <v>0</v>
      </c>
      <c r="FL182">
        <f t="shared" si="286"/>
        <v>0</v>
      </c>
      <c r="FM182">
        <f t="shared" si="286"/>
        <v>0</v>
      </c>
      <c r="FN182">
        <f t="shared" ref="FN182:GJ182" si="287">$F177/$F178*FN179/$F176*FN181*FN180</f>
        <v>0</v>
      </c>
      <c r="FO182">
        <f t="shared" si="287"/>
        <v>0</v>
      </c>
      <c r="FP182">
        <f t="shared" si="287"/>
        <v>0</v>
      </c>
      <c r="FQ182">
        <f t="shared" si="287"/>
        <v>0</v>
      </c>
      <c r="FR182">
        <f t="shared" si="287"/>
        <v>0</v>
      </c>
      <c r="FS182">
        <f t="shared" si="287"/>
        <v>0</v>
      </c>
      <c r="FT182">
        <f t="shared" si="287"/>
        <v>0</v>
      </c>
      <c r="FU182">
        <f t="shared" si="287"/>
        <v>0</v>
      </c>
      <c r="FV182">
        <f t="shared" si="287"/>
        <v>0</v>
      </c>
      <c r="FW182">
        <f t="shared" si="287"/>
        <v>0</v>
      </c>
      <c r="FX182">
        <f t="shared" si="287"/>
        <v>0</v>
      </c>
      <c r="FY182">
        <f t="shared" si="287"/>
        <v>0</v>
      </c>
      <c r="FZ182">
        <f t="shared" si="287"/>
        <v>0</v>
      </c>
      <c r="GA182">
        <f t="shared" si="287"/>
        <v>0</v>
      </c>
      <c r="GB182">
        <f t="shared" si="287"/>
        <v>0</v>
      </c>
      <c r="GC182">
        <f t="shared" si="287"/>
        <v>0</v>
      </c>
      <c r="GD182">
        <f t="shared" si="287"/>
        <v>0</v>
      </c>
      <c r="GE182">
        <f t="shared" si="287"/>
        <v>0</v>
      </c>
      <c r="GF182">
        <f t="shared" si="287"/>
        <v>0</v>
      </c>
      <c r="GG182">
        <f t="shared" si="287"/>
        <v>0</v>
      </c>
      <c r="GH182">
        <f t="shared" si="287"/>
        <v>0</v>
      </c>
      <c r="GI182">
        <f t="shared" si="287"/>
        <v>0</v>
      </c>
      <c r="GJ182">
        <f t="shared" si="287"/>
        <v>0</v>
      </c>
    </row>
    <row r="183" spans="1:192" outlineLevel="2" x14ac:dyDescent="0.35">
      <c r="A183" s="69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</row>
    <row r="184" spans="1:192" s="556" customFormat="1" outlineLevel="2" x14ac:dyDescent="0.35">
      <c r="A184" s="555"/>
      <c r="E184" s="556" t="str">
        <f>InpC!$E$16</f>
        <v>Length of operating period</v>
      </c>
      <c r="F184" s="556">
        <f>InpC!$F$16</f>
        <v>3</v>
      </c>
      <c r="G184" s="556" t="str">
        <f>InpC!$G$16</f>
        <v>months</v>
      </c>
    </row>
    <row r="185" spans="1:192" s="556" customFormat="1" outlineLevel="2" x14ac:dyDescent="0.35">
      <c r="A185" s="555"/>
      <c r="E185" s="556" t="str">
        <f>InpC!$E$87</f>
        <v>Insurance</v>
      </c>
      <c r="F185" s="556">
        <f>InpC!$F$87</f>
        <v>1500</v>
      </c>
      <c r="G185" s="556" t="str">
        <f>InpC!$G$87</f>
        <v>$ 000s p.a.</v>
      </c>
    </row>
    <row r="186" spans="1:192" s="455" customFormat="1" outlineLevel="2" x14ac:dyDescent="0.35">
      <c r="A186" s="462"/>
      <c r="E186" s="455" t="str">
        <f>InpC!$E$144</f>
        <v>Number of periods in a year</v>
      </c>
      <c r="F186" s="455">
        <f>InpC!$F$144</f>
        <v>4</v>
      </c>
      <c r="G186" s="455" t="str">
        <f>InpC!$G$144</f>
        <v>periods</v>
      </c>
    </row>
    <row r="187" spans="1:192" s="455" customFormat="1" outlineLevel="2" x14ac:dyDescent="0.35">
      <c r="A187" s="462"/>
      <c r="E187" s="455" t="str">
        <f>Time!$E$34</f>
        <v>Months per model period</v>
      </c>
      <c r="G187" s="455" t="str">
        <f>Time!$G$34</f>
        <v>months</v>
      </c>
      <c r="H187" s="455">
        <f>Time!$H$34</f>
        <v>0</v>
      </c>
      <c r="J187" s="455">
        <f>Time!J$34</f>
        <v>1</v>
      </c>
      <c r="K187" s="455">
        <f>Time!K$34</f>
        <v>1</v>
      </c>
      <c r="L187" s="455">
        <f>Time!L$34</f>
        <v>1</v>
      </c>
      <c r="M187" s="455">
        <f>Time!M$34</f>
        <v>1</v>
      </c>
      <c r="N187" s="455">
        <f>Time!N$34</f>
        <v>1</v>
      </c>
      <c r="O187" s="455">
        <f>Time!O$34</f>
        <v>1</v>
      </c>
      <c r="P187" s="455">
        <f>Time!P$34</f>
        <v>1</v>
      </c>
      <c r="Q187" s="455">
        <f>Time!Q$34</f>
        <v>1</v>
      </c>
      <c r="R187" s="455">
        <f>Time!R$34</f>
        <v>1</v>
      </c>
      <c r="S187" s="455">
        <f>Time!S$34</f>
        <v>1</v>
      </c>
      <c r="T187" s="455">
        <f>Time!T$34</f>
        <v>1</v>
      </c>
      <c r="U187" s="455">
        <f>Time!U$34</f>
        <v>1</v>
      </c>
      <c r="V187" s="455">
        <f>Time!V$34</f>
        <v>1</v>
      </c>
      <c r="W187" s="455">
        <f>Time!W$34</f>
        <v>1</v>
      </c>
      <c r="X187" s="455">
        <f>Time!X$34</f>
        <v>1</v>
      </c>
      <c r="Y187" s="455">
        <f>Time!Y$34</f>
        <v>1</v>
      </c>
      <c r="Z187" s="455">
        <f>Time!Z$34</f>
        <v>1</v>
      </c>
      <c r="AA187" s="455">
        <f>Time!AA$34</f>
        <v>1</v>
      </c>
      <c r="AB187" s="455">
        <f>Time!AB$34</f>
        <v>1</v>
      </c>
      <c r="AC187" s="455">
        <f>Time!AC$34</f>
        <v>1</v>
      </c>
      <c r="AD187" s="455">
        <f>Time!AD$34</f>
        <v>1</v>
      </c>
      <c r="AE187" s="455">
        <f>Time!AE$34</f>
        <v>1</v>
      </c>
      <c r="AF187" s="455">
        <f>Time!AF$34</f>
        <v>1</v>
      </c>
      <c r="AG187" s="455">
        <f>Time!AG$34</f>
        <v>1</v>
      </c>
      <c r="AH187" s="455">
        <f>Time!AH$34</f>
        <v>1</v>
      </c>
      <c r="AI187" s="455">
        <f>Time!AI$34</f>
        <v>1</v>
      </c>
      <c r="AJ187" s="455">
        <f>Time!AJ$34</f>
        <v>1</v>
      </c>
      <c r="AK187" s="455">
        <f>Time!AK$34</f>
        <v>1</v>
      </c>
      <c r="AL187" s="455">
        <f>Time!AL$34</f>
        <v>1</v>
      </c>
      <c r="AM187" s="455">
        <f>Time!AM$34</f>
        <v>1</v>
      </c>
      <c r="AN187" s="455">
        <f>Time!AN$34</f>
        <v>1</v>
      </c>
      <c r="AO187" s="455">
        <f>Time!AO$34</f>
        <v>1</v>
      </c>
      <c r="AP187" s="455">
        <f>Time!AP$34</f>
        <v>1</v>
      </c>
      <c r="AQ187" s="455">
        <f>Time!AQ$34</f>
        <v>1</v>
      </c>
      <c r="AR187" s="455">
        <f>Time!AR$34</f>
        <v>1</v>
      </c>
      <c r="AS187" s="455">
        <f>Time!AS$34</f>
        <v>1</v>
      </c>
      <c r="AT187" s="455">
        <f>Time!AT$34</f>
        <v>1</v>
      </c>
      <c r="AU187" s="455">
        <f>Time!AU$34</f>
        <v>1</v>
      </c>
      <c r="AV187" s="455">
        <f>Time!AV$34</f>
        <v>1</v>
      </c>
      <c r="AW187" s="455">
        <f>Time!AW$34</f>
        <v>1</v>
      </c>
      <c r="AX187" s="455">
        <f>Time!AX$34</f>
        <v>1</v>
      </c>
      <c r="AY187" s="455">
        <f>Time!AY$34</f>
        <v>1</v>
      </c>
      <c r="AZ187" s="455">
        <f>Time!AZ$34</f>
        <v>1</v>
      </c>
      <c r="BA187" s="455">
        <f>Time!BA$34</f>
        <v>1</v>
      </c>
      <c r="BB187" s="455">
        <f>Time!BB$34</f>
        <v>1</v>
      </c>
      <c r="BC187" s="455">
        <f>Time!BC$34</f>
        <v>1</v>
      </c>
      <c r="BD187" s="455">
        <f>Time!BD$34</f>
        <v>1</v>
      </c>
      <c r="BE187" s="455">
        <f>Time!BE$34</f>
        <v>1</v>
      </c>
      <c r="BF187" s="455">
        <f>Time!BF$34</f>
        <v>3</v>
      </c>
      <c r="BG187" s="455">
        <f>Time!BG$34</f>
        <v>3</v>
      </c>
      <c r="BH187" s="455">
        <f>Time!BH$34</f>
        <v>3</v>
      </c>
      <c r="BI187" s="455">
        <f>Time!BI$34</f>
        <v>3</v>
      </c>
      <c r="BJ187" s="455">
        <f>Time!BJ$34</f>
        <v>3</v>
      </c>
      <c r="BK187" s="455">
        <f>Time!BK$34</f>
        <v>3</v>
      </c>
      <c r="BL187" s="455">
        <f>Time!BL$34</f>
        <v>3</v>
      </c>
      <c r="BM187" s="455">
        <f>Time!BM$34</f>
        <v>3</v>
      </c>
      <c r="BN187" s="455">
        <f>Time!BN$34</f>
        <v>3</v>
      </c>
      <c r="BO187" s="455">
        <f>Time!BO$34</f>
        <v>3</v>
      </c>
      <c r="BP187" s="455">
        <f>Time!BP$34</f>
        <v>3</v>
      </c>
      <c r="BQ187" s="455">
        <f>Time!BQ$34</f>
        <v>3</v>
      </c>
      <c r="BR187" s="455">
        <f>Time!BR$34</f>
        <v>3</v>
      </c>
      <c r="BS187" s="455">
        <f>Time!BS$34</f>
        <v>3</v>
      </c>
      <c r="BT187" s="455">
        <f>Time!BT$34</f>
        <v>3</v>
      </c>
      <c r="BU187" s="455">
        <f>Time!BU$34</f>
        <v>3</v>
      </c>
      <c r="BV187" s="455">
        <f>Time!BV$34</f>
        <v>3</v>
      </c>
      <c r="BW187" s="455">
        <f>Time!BW$34</f>
        <v>3</v>
      </c>
      <c r="BX187" s="455">
        <f>Time!BX$34</f>
        <v>3</v>
      </c>
      <c r="BY187" s="455">
        <f>Time!BY$34</f>
        <v>3</v>
      </c>
      <c r="BZ187" s="455">
        <f>Time!BZ$34</f>
        <v>3</v>
      </c>
      <c r="CA187" s="455">
        <f>Time!CA$34</f>
        <v>3</v>
      </c>
      <c r="CB187" s="455">
        <f>Time!CB$34</f>
        <v>3</v>
      </c>
      <c r="CC187" s="455">
        <f>Time!CC$34</f>
        <v>3</v>
      </c>
      <c r="CD187" s="455">
        <f>Time!CD$34</f>
        <v>3</v>
      </c>
      <c r="CE187" s="455">
        <f>Time!CE$34</f>
        <v>3</v>
      </c>
      <c r="CF187" s="455">
        <f>Time!CF$34</f>
        <v>3</v>
      </c>
      <c r="CG187" s="455">
        <f>Time!CG$34</f>
        <v>3</v>
      </c>
      <c r="CH187" s="455">
        <f>Time!CH$34</f>
        <v>3</v>
      </c>
      <c r="CI187" s="455">
        <f>Time!CI$34</f>
        <v>3</v>
      </c>
      <c r="CJ187" s="455">
        <f>Time!CJ$34</f>
        <v>3</v>
      </c>
      <c r="CK187" s="455">
        <f>Time!CK$34</f>
        <v>3</v>
      </c>
      <c r="CL187" s="455">
        <f>Time!CL$34</f>
        <v>3</v>
      </c>
      <c r="CM187" s="455">
        <f>Time!CM$34</f>
        <v>3</v>
      </c>
      <c r="CN187" s="455">
        <f>Time!CN$34</f>
        <v>3</v>
      </c>
      <c r="CO187" s="455">
        <f>Time!CO$34</f>
        <v>3</v>
      </c>
      <c r="CP187" s="455">
        <f>Time!CP$34</f>
        <v>3</v>
      </c>
      <c r="CQ187" s="455">
        <f>Time!CQ$34</f>
        <v>3</v>
      </c>
      <c r="CR187" s="455">
        <f>Time!CR$34</f>
        <v>3</v>
      </c>
      <c r="CS187" s="455">
        <f>Time!CS$34</f>
        <v>3</v>
      </c>
      <c r="CT187" s="455">
        <f>Time!CT$34</f>
        <v>3</v>
      </c>
      <c r="CU187" s="455">
        <f>Time!CU$34</f>
        <v>3</v>
      </c>
      <c r="CV187" s="455">
        <f>Time!CV$34</f>
        <v>3</v>
      </c>
      <c r="CW187" s="455">
        <f>Time!CW$34</f>
        <v>3</v>
      </c>
      <c r="CX187" s="455">
        <f>Time!CX$34</f>
        <v>3</v>
      </c>
      <c r="CY187" s="455">
        <f>Time!CY$34</f>
        <v>3</v>
      </c>
      <c r="CZ187" s="455">
        <f>Time!CZ$34</f>
        <v>3</v>
      </c>
      <c r="DA187" s="455">
        <f>Time!DA$34</f>
        <v>3</v>
      </c>
      <c r="DB187" s="455">
        <f>Time!DB$34</f>
        <v>3</v>
      </c>
      <c r="DC187" s="455">
        <f>Time!DC$34</f>
        <v>3</v>
      </c>
      <c r="DD187" s="455">
        <f>Time!DD$34</f>
        <v>3</v>
      </c>
      <c r="DE187" s="455">
        <f>Time!DE$34</f>
        <v>3</v>
      </c>
      <c r="DF187" s="455">
        <f>Time!DF$34</f>
        <v>3</v>
      </c>
      <c r="DG187" s="455">
        <f>Time!DG$34</f>
        <v>3</v>
      </c>
      <c r="DH187" s="455">
        <f>Time!DH$34</f>
        <v>3</v>
      </c>
      <c r="DI187" s="455">
        <f>Time!DI$34</f>
        <v>3</v>
      </c>
      <c r="DJ187" s="455">
        <f>Time!DJ$34</f>
        <v>3</v>
      </c>
      <c r="DK187" s="455">
        <f>Time!DK$34</f>
        <v>3</v>
      </c>
      <c r="DL187" s="455">
        <f>Time!DL$34</f>
        <v>3</v>
      </c>
      <c r="DM187" s="455">
        <f>Time!DM$34</f>
        <v>3</v>
      </c>
      <c r="DN187" s="455">
        <f>Time!DN$34</f>
        <v>3</v>
      </c>
      <c r="DO187" s="455">
        <f>Time!DO$34</f>
        <v>3</v>
      </c>
      <c r="DP187" s="455">
        <f>Time!DP$34</f>
        <v>3</v>
      </c>
      <c r="DQ187" s="455">
        <f>Time!DQ$34</f>
        <v>3</v>
      </c>
      <c r="DR187" s="455">
        <f>Time!DR$34</f>
        <v>3</v>
      </c>
      <c r="DS187" s="455">
        <f>Time!DS$34</f>
        <v>3</v>
      </c>
      <c r="DT187" s="455">
        <f>Time!DT$34</f>
        <v>3</v>
      </c>
      <c r="DU187" s="455">
        <f>Time!DU$34</f>
        <v>3</v>
      </c>
      <c r="DV187" s="455">
        <f>Time!DV$34</f>
        <v>3</v>
      </c>
      <c r="DW187" s="455">
        <f>Time!DW$34</f>
        <v>3</v>
      </c>
      <c r="DX187" s="455">
        <f>Time!DX$34</f>
        <v>3</v>
      </c>
      <c r="DY187" s="455">
        <f>Time!DY$34</f>
        <v>3</v>
      </c>
      <c r="DZ187" s="455">
        <f>Time!DZ$34</f>
        <v>3</v>
      </c>
      <c r="EA187" s="455">
        <f>Time!EA$34</f>
        <v>3</v>
      </c>
      <c r="EB187" s="455">
        <f>Time!EB$34</f>
        <v>3</v>
      </c>
      <c r="EC187" s="455">
        <f>Time!EC$34</f>
        <v>3</v>
      </c>
      <c r="ED187" s="455">
        <f>Time!ED$34</f>
        <v>3</v>
      </c>
      <c r="EE187" s="455">
        <f>Time!EE$34</f>
        <v>3</v>
      </c>
      <c r="EF187" s="455">
        <f>Time!EF$34</f>
        <v>3</v>
      </c>
      <c r="EG187" s="455">
        <f>Time!EG$34</f>
        <v>3</v>
      </c>
      <c r="EH187" s="455">
        <f>Time!EH$34</f>
        <v>3</v>
      </c>
      <c r="EI187" s="455">
        <f>Time!EI$34</f>
        <v>3</v>
      </c>
      <c r="EJ187" s="455">
        <f>Time!EJ$34</f>
        <v>3</v>
      </c>
      <c r="EK187" s="455">
        <f>Time!EK$34</f>
        <v>3</v>
      </c>
      <c r="EL187" s="455">
        <f>Time!EL$34</f>
        <v>3</v>
      </c>
      <c r="EM187" s="455">
        <f>Time!EM$34</f>
        <v>3</v>
      </c>
      <c r="EN187" s="455">
        <f>Time!EN$34</f>
        <v>3</v>
      </c>
      <c r="EO187" s="455">
        <f>Time!EO$34</f>
        <v>3</v>
      </c>
      <c r="EP187" s="455">
        <f>Time!EP$34</f>
        <v>3</v>
      </c>
      <c r="EQ187" s="455">
        <f>Time!EQ$34</f>
        <v>3</v>
      </c>
      <c r="ER187" s="455">
        <f>Time!ER$34</f>
        <v>3</v>
      </c>
      <c r="ES187" s="455">
        <f>Time!ES$34</f>
        <v>3</v>
      </c>
      <c r="ET187" s="455">
        <f>Time!ET$34</f>
        <v>3</v>
      </c>
      <c r="EU187" s="455">
        <f>Time!EU$34</f>
        <v>3</v>
      </c>
      <c r="EV187" s="455">
        <f>Time!EV$34</f>
        <v>3</v>
      </c>
      <c r="EW187" s="455">
        <f>Time!EW$34</f>
        <v>3</v>
      </c>
      <c r="EX187" s="455">
        <f>Time!EX$34</f>
        <v>3</v>
      </c>
      <c r="EY187" s="455">
        <f>Time!EY$34</f>
        <v>3</v>
      </c>
      <c r="EZ187" s="455">
        <f>Time!EZ$34</f>
        <v>3</v>
      </c>
      <c r="FA187" s="455">
        <f>Time!FA$34</f>
        <v>3</v>
      </c>
      <c r="FB187" s="455">
        <f>Time!FB$34</f>
        <v>3</v>
      </c>
      <c r="FC187" s="455">
        <f>Time!FC$34</f>
        <v>3</v>
      </c>
      <c r="FD187" s="455">
        <f>Time!FD$34</f>
        <v>3</v>
      </c>
      <c r="FE187" s="455">
        <f>Time!FE$34</f>
        <v>3</v>
      </c>
      <c r="FF187" s="455">
        <f>Time!FF$34</f>
        <v>3</v>
      </c>
      <c r="FG187" s="455">
        <f>Time!FG$34</f>
        <v>3</v>
      </c>
      <c r="FH187" s="455">
        <f>Time!FH$34</f>
        <v>3</v>
      </c>
      <c r="FI187" s="455">
        <f>Time!FI$34</f>
        <v>3</v>
      </c>
      <c r="FJ187" s="455">
        <f>Time!FJ$34</f>
        <v>3</v>
      </c>
      <c r="FK187" s="455">
        <f>Time!FK$34</f>
        <v>3</v>
      </c>
      <c r="FL187" s="455">
        <f>Time!FL$34</f>
        <v>3</v>
      </c>
      <c r="FM187" s="455">
        <f>Time!FM$34</f>
        <v>3</v>
      </c>
      <c r="FN187" s="455">
        <f>Time!FN$34</f>
        <v>3</v>
      </c>
      <c r="FO187" s="455">
        <f>Time!FO$34</f>
        <v>3</v>
      </c>
      <c r="FP187" s="455">
        <f>Time!FP$34</f>
        <v>3</v>
      </c>
      <c r="FQ187" s="455">
        <f>Time!FQ$34</f>
        <v>3</v>
      </c>
      <c r="FR187" s="455">
        <f>Time!FR$34</f>
        <v>3</v>
      </c>
      <c r="FS187" s="455">
        <f>Time!FS$34</f>
        <v>3</v>
      </c>
      <c r="FT187" s="455">
        <f>Time!FT$34</f>
        <v>3</v>
      </c>
      <c r="FU187" s="455">
        <f>Time!FU$34</f>
        <v>3</v>
      </c>
      <c r="FV187" s="455">
        <f>Time!FV$34</f>
        <v>3</v>
      </c>
      <c r="FW187" s="455">
        <f>Time!FW$34</f>
        <v>3</v>
      </c>
      <c r="FX187" s="455">
        <f>Time!FX$34</f>
        <v>3</v>
      </c>
      <c r="FY187" s="455">
        <f>Time!FY$34</f>
        <v>3</v>
      </c>
      <c r="FZ187" s="455">
        <f>Time!FZ$34</f>
        <v>3</v>
      </c>
      <c r="GA187" s="455">
        <f>Time!GA$34</f>
        <v>3</v>
      </c>
      <c r="GB187" s="455">
        <f>Time!GB$34</f>
        <v>3</v>
      </c>
      <c r="GC187" s="455">
        <f>Time!GC$34</f>
        <v>3</v>
      </c>
      <c r="GD187" s="455">
        <f>Time!GD$34</f>
        <v>3</v>
      </c>
      <c r="GE187" s="455">
        <f>Time!GE$34</f>
        <v>3</v>
      </c>
      <c r="GF187" s="455">
        <f>Time!GF$34</f>
        <v>3</v>
      </c>
      <c r="GG187" s="455">
        <f>Time!GG$34</f>
        <v>3</v>
      </c>
      <c r="GH187" s="455">
        <f>Time!GH$34</f>
        <v>3</v>
      </c>
      <c r="GI187" s="455">
        <f>Time!GI$34</f>
        <v>3</v>
      </c>
      <c r="GJ187" s="455">
        <f>Time!GJ$34</f>
        <v>3</v>
      </c>
    </row>
    <row r="188" spans="1:192" s="455" customFormat="1" outlineLevel="2" x14ac:dyDescent="0.35">
      <c r="A188" s="462"/>
      <c r="E188" s="455" t="str">
        <f>Time!$E$90</f>
        <v>Operating period flag</v>
      </c>
      <c r="G188" s="455" t="str">
        <f>Time!$G$90</f>
        <v>flag</v>
      </c>
      <c r="H188" s="455">
        <f>Time!$H$90</f>
        <v>100</v>
      </c>
      <c r="J188" s="455">
        <f>Time!J$90</f>
        <v>0</v>
      </c>
      <c r="K188" s="455">
        <f>Time!K$90</f>
        <v>0</v>
      </c>
      <c r="L188" s="455">
        <f>Time!L$90</f>
        <v>0</v>
      </c>
      <c r="M188" s="455">
        <f>Time!M$90</f>
        <v>0</v>
      </c>
      <c r="N188" s="455">
        <f>Time!N$90</f>
        <v>0</v>
      </c>
      <c r="O188" s="455">
        <f>Time!O$90</f>
        <v>0</v>
      </c>
      <c r="P188" s="455">
        <f>Time!P$90</f>
        <v>0</v>
      </c>
      <c r="Q188" s="455">
        <f>Time!Q$90</f>
        <v>0</v>
      </c>
      <c r="R188" s="455">
        <f>Time!R$90</f>
        <v>0</v>
      </c>
      <c r="S188" s="455">
        <f>Time!S$90</f>
        <v>0</v>
      </c>
      <c r="T188" s="455">
        <f>Time!T$90</f>
        <v>0</v>
      </c>
      <c r="U188" s="455">
        <f>Time!U$90</f>
        <v>0</v>
      </c>
      <c r="V188" s="455">
        <f>Time!V$90</f>
        <v>0</v>
      </c>
      <c r="W188" s="455">
        <f>Time!W$90</f>
        <v>0</v>
      </c>
      <c r="X188" s="455">
        <f>Time!X$90</f>
        <v>0</v>
      </c>
      <c r="Y188" s="455">
        <f>Time!Y$90</f>
        <v>0</v>
      </c>
      <c r="Z188" s="455">
        <f>Time!Z$90</f>
        <v>0</v>
      </c>
      <c r="AA188" s="455">
        <f>Time!AA$90</f>
        <v>0</v>
      </c>
      <c r="AB188" s="455">
        <f>Time!AB$90</f>
        <v>0</v>
      </c>
      <c r="AC188" s="455">
        <f>Time!AC$90</f>
        <v>0</v>
      </c>
      <c r="AD188" s="455">
        <f>Time!AD$90</f>
        <v>0</v>
      </c>
      <c r="AE188" s="455">
        <f>Time!AE$90</f>
        <v>0</v>
      </c>
      <c r="AF188" s="455">
        <f>Time!AF$90</f>
        <v>0</v>
      </c>
      <c r="AG188" s="455">
        <f>Time!AG$90</f>
        <v>0</v>
      </c>
      <c r="AH188" s="455">
        <f>Time!AH$90</f>
        <v>0</v>
      </c>
      <c r="AI188" s="455">
        <f>Time!AI$90</f>
        <v>0</v>
      </c>
      <c r="AJ188" s="455">
        <f>Time!AJ$90</f>
        <v>0</v>
      </c>
      <c r="AK188" s="455">
        <f>Time!AK$90</f>
        <v>0</v>
      </c>
      <c r="AL188" s="455">
        <f>Time!AL$90</f>
        <v>0</v>
      </c>
      <c r="AM188" s="455">
        <f>Time!AM$90</f>
        <v>0</v>
      </c>
      <c r="AN188" s="455">
        <f>Time!AN$90</f>
        <v>0</v>
      </c>
      <c r="AO188" s="455">
        <f>Time!AO$90</f>
        <v>0</v>
      </c>
      <c r="AP188" s="455">
        <f>Time!AP$90</f>
        <v>0</v>
      </c>
      <c r="AQ188" s="455">
        <f>Time!AQ$90</f>
        <v>0</v>
      </c>
      <c r="AR188" s="455">
        <f>Time!AR$90</f>
        <v>0</v>
      </c>
      <c r="AS188" s="455">
        <f>Time!AS$90</f>
        <v>0</v>
      </c>
      <c r="AT188" s="455">
        <f>Time!AT$90</f>
        <v>0</v>
      </c>
      <c r="AU188" s="455">
        <f>Time!AU$90</f>
        <v>0</v>
      </c>
      <c r="AV188" s="455">
        <f>Time!AV$90</f>
        <v>0</v>
      </c>
      <c r="AW188" s="455">
        <f>Time!AW$90</f>
        <v>0</v>
      </c>
      <c r="AX188" s="455">
        <f>Time!AX$90</f>
        <v>0</v>
      </c>
      <c r="AY188" s="455">
        <f>Time!AY$90</f>
        <v>0</v>
      </c>
      <c r="AZ188" s="455">
        <f>Time!AZ$90</f>
        <v>0</v>
      </c>
      <c r="BA188" s="455">
        <f>Time!BA$90</f>
        <v>0</v>
      </c>
      <c r="BB188" s="455">
        <f>Time!BB$90</f>
        <v>0</v>
      </c>
      <c r="BC188" s="455">
        <f>Time!BC$90</f>
        <v>0</v>
      </c>
      <c r="BD188" s="455">
        <f>Time!BD$90</f>
        <v>0</v>
      </c>
      <c r="BE188" s="455">
        <f>Time!BE$90</f>
        <v>0</v>
      </c>
      <c r="BF188" s="455">
        <f>Time!BF$90</f>
        <v>1</v>
      </c>
      <c r="BG188" s="455">
        <f>Time!BG$90</f>
        <v>1</v>
      </c>
      <c r="BH188" s="455">
        <f>Time!BH$90</f>
        <v>1</v>
      </c>
      <c r="BI188" s="455">
        <f>Time!BI$90</f>
        <v>1</v>
      </c>
      <c r="BJ188" s="455">
        <f>Time!BJ$90</f>
        <v>1</v>
      </c>
      <c r="BK188" s="455">
        <f>Time!BK$90</f>
        <v>1</v>
      </c>
      <c r="BL188" s="455">
        <f>Time!BL$90</f>
        <v>1</v>
      </c>
      <c r="BM188" s="455">
        <f>Time!BM$90</f>
        <v>1</v>
      </c>
      <c r="BN188" s="455">
        <f>Time!BN$90</f>
        <v>1</v>
      </c>
      <c r="BO188" s="455">
        <f>Time!BO$90</f>
        <v>1</v>
      </c>
      <c r="BP188" s="455">
        <f>Time!BP$90</f>
        <v>1</v>
      </c>
      <c r="BQ188" s="455">
        <f>Time!BQ$90</f>
        <v>1</v>
      </c>
      <c r="BR188" s="455">
        <f>Time!BR$90</f>
        <v>1</v>
      </c>
      <c r="BS188" s="455">
        <f>Time!BS$90</f>
        <v>1</v>
      </c>
      <c r="BT188" s="455">
        <f>Time!BT$90</f>
        <v>1</v>
      </c>
      <c r="BU188" s="455">
        <f>Time!BU$90</f>
        <v>1</v>
      </c>
      <c r="BV188" s="455">
        <f>Time!BV$90</f>
        <v>1</v>
      </c>
      <c r="BW188" s="455">
        <f>Time!BW$90</f>
        <v>1</v>
      </c>
      <c r="BX188" s="455">
        <f>Time!BX$90</f>
        <v>1</v>
      </c>
      <c r="BY188" s="455">
        <f>Time!BY$90</f>
        <v>1</v>
      </c>
      <c r="BZ188" s="455">
        <f>Time!BZ$90</f>
        <v>1</v>
      </c>
      <c r="CA188" s="455">
        <f>Time!CA$90</f>
        <v>1</v>
      </c>
      <c r="CB188" s="455">
        <f>Time!CB$90</f>
        <v>1</v>
      </c>
      <c r="CC188" s="455">
        <f>Time!CC$90</f>
        <v>1</v>
      </c>
      <c r="CD188" s="455">
        <f>Time!CD$90</f>
        <v>1</v>
      </c>
      <c r="CE188" s="455">
        <f>Time!CE$90</f>
        <v>1</v>
      </c>
      <c r="CF188" s="455">
        <f>Time!CF$90</f>
        <v>1</v>
      </c>
      <c r="CG188" s="455">
        <f>Time!CG$90</f>
        <v>1</v>
      </c>
      <c r="CH188" s="455">
        <f>Time!CH$90</f>
        <v>1</v>
      </c>
      <c r="CI188" s="455">
        <f>Time!CI$90</f>
        <v>1</v>
      </c>
      <c r="CJ188" s="455">
        <f>Time!CJ$90</f>
        <v>1</v>
      </c>
      <c r="CK188" s="455">
        <f>Time!CK$90</f>
        <v>1</v>
      </c>
      <c r="CL188" s="455">
        <f>Time!CL$90</f>
        <v>1</v>
      </c>
      <c r="CM188" s="455">
        <f>Time!CM$90</f>
        <v>1</v>
      </c>
      <c r="CN188" s="455">
        <f>Time!CN$90</f>
        <v>1</v>
      </c>
      <c r="CO188" s="455">
        <f>Time!CO$90</f>
        <v>1</v>
      </c>
      <c r="CP188" s="455">
        <f>Time!CP$90</f>
        <v>1</v>
      </c>
      <c r="CQ188" s="455">
        <f>Time!CQ$90</f>
        <v>1</v>
      </c>
      <c r="CR188" s="455">
        <f>Time!CR$90</f>
        <v>1</v>
      </c>
      <c r="CS188" s="455">
        <f>Time!CS$90</f>
        <v>1</v>
      </c>
      <c r="CT188" s="455">
        <f>Time!CT$90</f>
        <v>1</v>
      </c>
      <c r="CU188" s="455">
        <f>Time!CU$90</f>
        <v>1</v>
      </c>
      <c r="CV188" s="455">
        <f>Time!CV$90</f>
        <v>1</v>
      </c>
      <c r="CW188" s="455">
        <f>Time!CW$90</f>
        <v>1</v>
      </c>
      <c r="CX188" s="455">
        <f>Time!CX$90</f>
        <v>1</v>
      </c>
      <c r="CY188" s="455">
        <f>Time!CY$90</f>
        <v>1</v>
      </c>
      <c r="CZ188" s="455">
        <f>Time!CZ$90</f>
        <v>1</v>
      </c>
      <c r="DA188" s="455">
        <f>Time!DA$90</f>
        <v>1</v>
      </c>
      <c r="DB188" s="455">
        <f>Time!DB$90</f>
        <v>1</v>
      </c>
      <c r="DC188" s="455">
        <f>Time!DC$90</f>
        <v>1</v>
      </c>
      <c r="DD188" s="455">
        <f>Time!DD$90</f>
        <v>1</v>
      </c>
      <c r="DE188" s="455">
        <f>Time!DE$90</f>
        <v>1</v>
      </c>
      <c r="DF188" s="455">
        <f>Time!DF$90</f>
        <v>1</v>
      </c>
      <c r="DG188" s="455">
        <f>Time!DG$90</f>
        <v>1</v>
      </c>
      <c r="DH188" s="455">
        <f>Time!DH$90</f>
        <v>1</v>
      </c>
      <c r="DI188" s="455">
        <f>Time!DI$90</f>
        <v>1</v>
      </c>
      <c r="DJ188" s="455">
        <f>Time!DJ$90</f>
        <v>1</v>
      </c>
      <c r="DK188" s="455">
        <f>Time!DK$90</f>
        <v>1</v>
      </c>
      <c r="DL188" s="455">
        <f>Time!DL$90</f>
        <v>1</v>
      </c>
      <c r="DM188" s="455">
        <f>Time!DM$90</f>
        <v>1</v>
      </c>
      <c r="DN188" s="455">
        <f>Time!DN$90</f>
        <v>1</v>
      </c>
      <c r="DO188" s="455">
        <f>Time!DO$90</f>
        <v>1</v>
      </c>
      <c r="DP188" s="455">
        <f>Time!DP$90</f>
        <v>1</v>
      </c>
      <c r="DQ188" s="455">
        <f>Time!DQ$90</f>
        <v>1</v>
      </c>
      <c r="DR188" s="455">
        <f>Time!DR$90</f>
        <v>1</v>
      </c>
      <c r="DS188" s="455">
        <f>Time!DS$90</f>
        <v>1</v>
      </c>
      <c r="DT188" s="455">
        <f>Time!DT$90</f>
        <v>1</v>
      </c>
      <c r="DU188" s="455">
        <f>Time!DU$90</f>
        <v>1</v>
      </c>
      <c r="DV188" s="455">
        <f>Time!DV$90</f>
        <v>1</v>
      </c>
      <c r="DW188" s="455">
        <f>Time!DW$90</f>
        <v>1</v>
      </c>
      <c r="DX188" s="455">
        <f>Time!DX$90</f>
        <v>1</v>
      </c>
      <c r="DY188" s="455">
        <f>Time!DY$90</f>
        <v>1</v>
      </c>
      <c r="DZ188" s="455">
        <f>Time!DZ$90</f>
        <v>1</v>
      </c>
      <c r="EA188" s="455">
        <f>Time!EA$90</f>
        <v>1</v>
      </c>
      <c r="EB188" s="455">
        <f>Time!EB$90</f>
        <v>1</v>
      </c>
      <c r="EC188" s="455">
        <f>Time!EC$90</f>
        <v>1</v>
      </c>
      <c r="ED188" s="455">
        <f>Time!ED$90</f>
        <v>1</v>
      </c>
      <c r="EE188" s="455">
        <f>Time!EE$90</f>
        <v>1</v>
      </c>
      <c r="EF188" s="455">
        <f>Time!EF$90</f>
        <v>1</v>
      </c>
      <c r="EG188" s="455">
        <f>Time!EG$90</f>
        <v>1</v>
      </c>
      <c r="EH188" s="455">
        <f>Time!EH$90</f>
        <v>1</v>
      </c>
      <c r="EI188" s="455">
        <f>Time!EI$90</f>
        <v>1</v>
      </c>
      <c r="EJ188" s="455">
        <f>Time!EJ$90</f>
        <v>1</v>
      </c>
      <c r="EK188" s="455">
        <f>Time!EK$90</f>
        <v>1</v>
      </c>
      <c r="EL188" s="455">
        <f>Time!EL$90</f>
        <v>1</v>
      </c>
      <c r="EM188" s="455">
        <f>Time!EM$90</f>
        <v>1</v>
      </c>
      <c r="EN188" s="455">
        <f>Time!EN$90</f>
        <v>1</v>
      </c>
      <c r="EO188" s="455">
        <f>Time!EO$90</f>
        <v>1</v>
      </c>
      <c r="EP188" s="455">
        <f>Time!EP$90</f>
        <v>1</v>
      </c>
      <c r="EQ188" s="455">
        <f>Time!EQ$90</f>
        <v>1</v>
      </c>
      <c r="ER188" s="455">
        <f>Time!ER$90</f>
        <v>1</v>
      </c>
      <c r="ES188" s="455">
        <f>Time!ES$90</f>
        <v>1</v>
      </c>
      <c r="ET188" s="455">
        <f>Time!ET$90</f>
        <v>1</v>
      </c>
      <c r="EU188" s="455">
        <f>Time!EU$90</f>
        <v>1</v>
      </c>
      <c r="EV188" s="455">
        <f>Time!EV$90</f>
        <v>1</v>
      </c>
      <c r="EW188" s="455">
        <f>Time!EW$90</f>
        <v>1</v>
      </c>
      <c r="EX188" s="455">
        <f>Time!EX$90</f>
        <v>1</v>
      </c>
      <c r="EY188" s="455">
        <f>Time!EY$90</f>
        <v>1</v>
      </c>
      <c r="EZ188" s="455">
        <f>Time!EZ$90</f>
        <v>1</v>
      </c>
      <c r="FA188" s="455">
        <f>Time!FA$90</f>
        <v>1</v>
      </c>
      <c r="FB188" s="455">
        <f>Time!FB$90</f>
        <v>0</v>
      </c>
      <c r="FC188" s="455">
        <f>Time!FC$90</f>
        <v>0</v>
      </c>
      <c r="FD188" s="455">
        <f>Time!FD$90</f>
        <v>0</v>
      </c>
      <c r="FE188" s="455">
        <f>Time!FE$90</f>
        <v>0</v>
      </c>
      <c r="FF188" s="455">
        <f>Time!FF$90</f>
        <v>0</v>
      </c>
      <c r="FG188" s="455">
        <f>Time!FG$90</f>
        <v>0</v>
      </c>
      <c r="FH188" s="455">
        <f>Time!FH$90</f>
        <v>0</v>
      </c>
      <c r="FI188" s="455">
        <f>Time!FI$90</f>
        <v>0</v>
      </c>
      <c r="FJ188" s="455">
        <f>Time!FJ$90</f>
        <v>0</v>
      </c>
      <c r="FK188" s="455">
        <f>Time!FK$90</f>
        <v>0</v>
      </c>
      <c r="FL188" s="455">
        <f>Time!FL$90</f>
        <v>0</v>
      </c>
      <c r="FM188" s="455">
        <f>Time!FM$90</f>
        <v>0</v>
      </c>
      <c r="FN188" s="455">
        <f>Time!FN$90</f>
        <v>0</v>
      </c>
      <c r="FO188" s="455">
        <f>Time!FO$90</f>
        <v>0</v>
      </c>
      <c r="FP188" s="455">
        <f>Time!FP$90</f>
        <v>0</v>
      </c>
      <c r="FQ188" s="455">
        <f>Time!FQ$90</f>
        <v>0</v>
      </c>
      <c r="FR188" s="455">
        <f>Time!FR$90</f>
        <v>0</v>
      </c>
      <c r="FS188" s="455">
        <f>Time!FS$90</f>
        <v>0</v>
      </c>
      <c r="FT188" s="455">
        <f>Time!FT$90</f>
        <v>0</v>
      </c>
      <c r="FU188" s="455">
        <f>Time!FU$90</f>
        <v>0</v>
      </c>
      <c r="FV188" s="455">
        <f>Time!FV$90</f>
        <v>0</v>
      </c>
      <c r="FW188" s="455">
        <f>Time!FW$90</f>
        <v>0</v>
      </c>
      <c r="FX188" s="455">
        <f>Time!FX$90</f>
        <v>0</v>
      </c>
      <c r="FY188" s="455">
        <f>Time!FY$90</f>
        <v>0</v>
      </c>
      <c r="FZ188" s="455">
        <f>Time!FZ$90</f>
        <v>0</v>
      </c>
      <c r="GA188" s="455">
        <f>Time!GA$90</f>
        <v>0</v>
      </c>
      <c r="GB188" s="455">
        <f>Time!GB$90</f>
        <v>0</v>
      </c>
      <c r="GC188" s="455">
        <f>Time!GC$90</f>
        <v>0</v>
      </c>
      <c r="GD188" s="455">
        <f>Time!GD$90</f>
        <v>0</v>
      </c>
      <c r="GE188" s="455">
        <f>Time!GE$90</f>
        <v>0</v>
      </c>
      <c r="GF188" s="455">
        <f>Time!GF$90</f>
        <v>0</v>
      </c>
      <c r="GG188" s="455">
        <f>Time!GG$90</f>
        <v>0</v>
      </c>
      <c r="GH188" s="455">
        <f>Time!GH$90</f>
        <v>0</v>
      </c>
      <c r="GI188" s="455">
        <f>Time!GI$90</f>
        <v>0</v>
      </c>
      <c r="GJ188" s="455">
        <f>Time!GJ$90</f>
        <v>0</v>
      </c>
    </row>
    <row r="189" spans="1:192" s="456" customFormat="1" outlineLevel="2" x14ac:dyDescent="0.35">
      <c r="A189" s="461"/>
      <c r="E189" s="456" t="str">
        <f>Esc!$E$14</f>
        <v>CPI escalation factor</v>
      </c>
      <c r="G189" s="456" t="str">
        <f>Esc!$G$14</f>
        <v>factor</v>
      </c>
      <c r="H189" s="456">
        <f>Esc!$H$14</f>
        <v>277.83505167495679</v>
      </c>
      <c r="J189" s="456">
        <f>Esc!J$14</f>
        <v>1</v>
      </c>
      <c r="K189" s="456">
        <f>Esc!K$14</f>
        <v>1</v>
      </c>
      <c r="L189" s="456">
        <f>Esc!L$14</f>
        <v>1</v>
      </c>
      <c r="M189" s="456">
        <f>Esc!M$14</f>
        <v>1</v>
      </c>
      <c r="N189" s="456">
        <f>Esc!N$14</f>
        <v>1</v>
      </c>
      <c r="O189" s="456">
        <f>Esc!O$14</f>
        <v>1</v>
      </c>
      <c r="P189" s="456">
        <f>Esc!P$14</f>
        <v>1</v>
      </c>
      <c r="Q189" s="456">
        <f>Esc!Q$14</f>
        <v>1</v>
      </c>
      <c r="R189" s="456">
        <f>Esc!R$14</f>
        <v>1</v>
      </c>
      <c r="S189" s="456">
        <f>Esc!S$14</f>
        <v>1</v>
      </c>
      <c r="T189" s="456">
        <f>Esc!T$14</f>
        <v>1</v>
      </c>
      <c r="U189" s="456">
        <f>Esc!U$14</f>
        <v>1</v>
      </c>
      <c r="V189" s="456">
        <f>Esc!V$14</f>
        <v>1</v>
      </c>
      <c r="W189" s="456">
        <f>Esc!W$14</f>
        <v>1</v>
      </c>
      <c r="X189" s="456">
        <f>Esc!X$14</f>
        <v>1</v>
      </c>
      <c r="Y189" s="456">
        <f>Esc!Y$14</f>
        <v>1</v>
      </c>
      <c r="Z189" s="456">
        <f>Esc!Z$14</f>
        <v>1</v>
      </c>
      <c r="AA189" s="456">
        <f>Esc!AA$14</f>
        <v>1.0249999999999999</v>
      </c>
      <c r="AB189" s="456">
        <f>Esc!AB$14</f>
        <v>1.0249999999999999</v>
      </c>
      <c r="AC189" s="456">
        <f>Esc!AC$14</f>
        <v>1.0249999999999999</v>
      </c>
      <c r="AD189" s="456">
        <f>Esc!AD$14</f>
        <v>1.0249999999999999</v>
      </c>
      <c r="AE189" s="456">
        <f>Esc!AE$14</f>
        <v>1.0249999999999999</v>
      </c>
      <c r="AF189" s="456">
        <f>Esc!AF$14</f>
        <v>1.0249999999999999</v>
      </c>
      <c r="AG189" s="456">
        <f>Esc!AG$14</f>
        <v>1.0249999999999999</v>
      </c>
      <c r="AH189" s="456">
        <f>Esc!AH$14</f>
        <v>1.0249999999999999</v>
      </c>
      <c r="AI189" s="456">
        <f>Esc!AI$14</f>
        <v>1.0249999999999999</v>
      </c>
      <c r="AJ189" s="456">
        <f>Esc!AJ$14</f>
        <v>1.0249999999999999</v>
      </c>
      <c r="AK189" s="456">
        <f>Esc!AK$14</f>
        <v>1.0249999999999999</v>
      </c>
      <c r="AL189" s="456">
        <f>Esc!AL$14</f>
        <v>1.0249999999999999</v>
      </c>
      <c r="AM189" s="456">
        <f>Esc!AM$14</f>
        <v>1.0506249999999999</v>
      </c>
      <c r="AN189" s="456">
        <f>Esc!AN$14</f>
        <v>1.0506249999999999</v>
      </c>
      <c r="AO189" s="456">
        <f>Esc!AO$14</f>
        <v>1.0506249999999999</v>
      </c>
      <c r="AP189" s="456">
        <f>Esc!AP$14</f>
        <v>1.0506249999999999</v>
      </c>
      <c r="AQ189" s="456">
        <f>Esc!AQ$14</f>
        <v>1.0506249999999999</v>
      </c>
      <c r="AR189" s="456">
        <f>Esc!AR$14</f>
        <v>1.0506249999999999</v>
      </c>
      <c r="AS189" s="456">
        <f>Esc!AS$14</f>
        <v>1.0506249999999999</v>
      </c>
      <c r="AT189" s="456">
        <f>Esc!AT$14</f>
        <v>1.0506249999999999</v>
      </c>
      <c r="AU189" s="456">
        <f>Esc!AU$14</f>
        <v>1.0506249999999999</v>
      </c>
      <c r="AV189" s="456">
        <f>Esc!AV$14</f>
        <v>1.0506249999999999</v>
      </c>
      <c r="AW189" s="456">
        <f>Esc!AW$14</f>
        <v>1.0506249999999999</v>
      </c>
      <c r="AX189" s="456">
        <f>Esc!AX$14</f>
        <v>1.0506249999999999</v>
      </c>
      <c r="AY189" s="456">
        <f>Esc!AY$14</f>
        <v>1.0768906249999999</v>
      </c>
      <c r="AZ189" s="456">
        <f>Esc!AZ$14</f>
        <v>1.0768906249999999</v>
      </c>
      <c r="BA189" s="456">
        <f>Esc!BA$14</f>
        <v>1.0768906249999999</v>
      </c>
      <c r="BB189" s="456">
        <f>Esc!BB$14</f>
        <v>1.0768906249999999</v>
      </c>
      <c r="BC189" s="456">
        <f>Esc!BC$14</f>
        <v>1.0768906249999999</v>
      </c>
      <c r="BD189" s="456">
        <f>Esc!BD$14</f>
        <v>1.0768906249999999</v>
      </c>
      <c r="BE189" s="456">
        <f>Esc!BE$14</f>
        <v>1.0768906249999999</v>
      </c>
      <c r="BF189" s="456">
        <f>Esc!BF$14</f>
        <v>1.0768906249999999</v>
      </c>
      <c r="BG189" s="456">
        <f>Esc!BG$14</f>
        <v>1.1038128906249998</v>
      </c>
      <c r="BH189" s="456">
        <f>Esc!BH$14</f>
        <v>1.1038128906249998</v>
      </c>
      <c r="BI189" s="456">
        <f>Esc!BI$14</f>
        <v>1.1038128906249998</v>
      </c>
      <c r="BJ189" s="456">
        <f>Esc!BJ$14</f>
        <v>1.1038128906249998</v>
      </c>
      <c r="BK189" s="456">
        <f>Esc!BK$14</f>
        <v>1.1314082128906247</v>
      </c>
      <c r="BL189" s="456">
        <f>Esc!BL$14</f>
        <v>1.1314082128906247</v>
      </c>
      <c r="BM189" s="456">
        <f>Esc!BM$14</f>
        <v>1.1314082128906247</v>
      </c>
      <c r="BN189" s="456">
        <f>Esc!BN$14</f>
        <v>1.1314082128906247</v>
      </c>
      <c r="BO189" s="456">
        <f>Esc!BO$14</f>
        <v>1.1596934182128902</v>
      </c>
      <c r="BP189" s="456">
        <f>Esc!BP$14</f>
        <v>1.1596934182128902</v>
      </c>
      <c r="BQ189" s="456">
        <f>Esc!BQ$14</f>
        <v>1.1596934182128902</v>
      </c>
      <c r="BR189" s="456">
        <f>Esc!BR$14</f>
        <v>1.1596934182128902</v>
      </c>
      <c r="BS189" s="456">
        <f>Esc!BS$14</f>
        <v>1.1886857536682125</v>
      </c>
      <c r="BT189" s="456">
        <f>Esc!BT$14</f>
        <v>1.1886857536682125</v>
      </c>
      <c r="BU189" s="456">
        <f>Esc!BU$14</f>
        <v>1.1886857536682125</v>
      </c>
      <c r="BV189" s="456">
        <f>Esc!BV$14</f>
        <v>1.1886857536682125</v>
      </c>
      <c r="BW189" s="456">
        <f>Esc!BW$14</f>
        <v>1.2184028975099177</v>
      </c>
      <c r="BX189" s="456">
        <f>Esc!BX$14</f>
        <v>1.2184028975099177</v>
      </c>
      <c r="BY189" s="456">
        <f>Esc!BY$14</f>
        <v>1.2184028975099177</v>
      </c>
      <c r="BZ189" s="456">
        <f>Esc!BZ$14</f>
        <v>1.2184028975099177</v>
      </c>
      <c r="CA189" s="456">
        <f>Esc!CA$14</f>
        <v>1.2488629699476654</v>
      </c>
      <c r="CB189" s="456">
        <f>Esc!CB$14</f>
        <v>1.2488629699476654</v>
      </c>
      <c r="CC189" s="456">
        <f>Esc!CC$14</f>
        <v>1.2488629699476654</v>
      </c>
      <c r="CD189" s="456">
        <f>Esc!CD$14</f>
        <v>1.2488629699476654</v>
      </c>
      <c r="CE189" s="456">
        <f>Esc!CE$14</f>
        <v>1.2800845441963571</v>
      </c>
      <c r="CF189" s="456">
        <f>Esc!CF$14</f>
        <v>1.2800845441963571</v>
      </c>
      <c r="CG189" s="456">
        <f>Esc!CG$14</f>
        <v>1.2800845441963571</v>
      </c>
      <c r="CH189" s="456">
        <f>Esc!CH$14</f>
        <v>1.2800845441963571</v>
      </c>
      <c r="CI189" s="456">
        <f>Esc!CI$14</f>
        <v>1.312086657801266</v>
      </c>
      <c r="CJ189" s="456">
        <f>Esc!CJ$14</f>
        <v>1.312086657801266</v>
      </c>
      <c r="CK189" s="456">
        <f>Esc!CK$14</f>
        <v>1.312086657801266</v>
      </c>
      <c r="CL189" s="456">
        <f>Esc!CL$14</f>
        <v>1.312086657801266</v>
      </c>
      <c r="CM189" s="456">
        <f>Esc!CM$14</f>
        <v>1.3448888242462975</v>
      </c>
      <c r="CN189" s="456">
        <f>Esc!CN$14</f>
        <v>1.3448888242462975</v>
      </c>
      <c r="CO189" s="456">
        <f>Esc!CO$14</f>
        <v>1.3448888242462975</v>
      </c>
      <c r="CP189" s="456">
        <f>Esc!CP$14</f>
        <v>1.3448888242462975</v>
      </c>
      <c r="CQ189" s="456">
        <f>Esc!CQ$14</f>
        <v>1.3785110448524549</v>
      </c>
      <c r="CR189" s="456">
        <f>Esc!CR$14</f>
        <v>1.3785110448524549</v>
      </c>
      <c r="CS189" s="456">
        <f>Esc!CS$14</f>
        <v>1.3785110448524549</v>
      </c>
      <c r="CT189" s="456">
        <f>Esc!CT$14</f>
        <v>1.3785110448524549</v>
      </c>
      <c r="CU189" s="456">
        <f>Esc!CU$14</f>
        <v>1.4129738209737661</v>
      </c>
      <c r="CV189" s="456">
        <f>Esc!CV$14</f>
        <v>1.4129738209737661</v>
      </c>
      <c r="CW189" s="456">
        <f>Esc!CW$14</f>
        <v>1.4129738209737661</v>
      </c>
      <c r="CX189" s="456">
        <f>Esc!CX$14</f>
        <v>1.4129738209737661</v>
      </c>
      <c r="CY189" s="456">
        <f>Esc!CY$14</f>
        <v>1.4482981664981105</v>
      </c>
      <c r="CZ189" s="456">
        <f>Esc!CZ$14</f>
        <v>1.4482981664981105</v>
      </c>
      <c r="DA189" s="456">
        <f>Esc!DA$14</f>
        <v>1.4482981664981105</v>
      </c>
      <c r="DB189" s="456">
        <f>Esc!DB$14</f>
        <v>1.4482981664981105</v>
      </c>
      <c r="DC189" s="456">
        <f>Esc!DC$14</f>
        <v>1.4845056206605631</v>
      </c>
      <c r="DD189" s="456">
        <f>Esc!DD$14</f>
        <v>1.4845056206605631</v>
      </c>
      <c r="DE189" s="456">
        <f>Esc!DE$14</f>
        <v>1.4845056206605631</v>
      </c>
      <c r="DF189" s="456">
        <f>Esc!DF$14</f>
        <v>1.4845056206605631</v>
      </c>
      <c r="DG189" s="456">
        <f>Esc!DG$14</f>
        <v>1.521618261177077</v>
      </c>
      <c r="DH189" s="456">
        <f>Esc!DH$14</f>
        <v>1.521618261177077</v>
      </c>
      <c r="DI189" s="456">
        <f>Esc!DI$14</f>
        <v>1.521618261177077</v>
      </c>
      <c r="DJ189" s="456">
        <f>Esc!DJ$14</f>
        <v>1.521618261177077</v>
      </c>
      <c r="DK189" s="456">
        <f>Esc!DK$14</f>
        <v>1.559658717706504</v>
      </c>
      <c r="DL189" s="456">
        <f>Esc!DL$14</f>
        <v>1.559658717706504</v>
      </c>
      <c r="DM189" s="456">
        <f>Esc!DM$14</f>
        <v>1.559658717706504</v>
      </c>
      <c r="DN189" s="456">
        <f>Esc!DN$14</f>
        <v>1.559658717706504</v>
      </c>
      <c r="DO189" s="456">
        <f>Esc!DO$14</f>
        <v>1.5986501856491666</v>
      </c>
      <c r="DP189" s="456">
        <f>Esc!DP$14</f>
        <v>1.5986501856491666</v>
      </c>
      <c r="DQ189" s="456">
        <f>Esc!DQ$14</f>
        <v>1.5986501856491666</v>
      </c>
      <c r="DR189" s="456">
        <f>Esc!DR$14</f>
        <v>1.5986501856491666</v>
      </c>
      <c r="DS189" s="456">
        <f>Esc!DS$14</f>
        <v>1.6386164402903955</v>
      </c>
      <c r="DT189" s="456">
        <f>Esc!DT$14</f>
        <v>1.6386164402903955</v>
      </c>
      <c r="DU189" s="456">
        <f>Esc!DU$14</f>
        <v>1.6386164402903955</v>
      </c>
      <c r="DV189" s="456">
        <f>Esc!DV$14</f>
        <v>1.6386164402903955</v>
      </c>
      <c r="DW189" s="456">
        <f>Esc!DW$14</f>
        <v>1.6795818512976552</v>
      </c>
      <c r="DX189" s="456">
        <f>Esc!DX$14</f>
        <v>1.6795818512976552</v>
      </c>
      <c r="DY189" s="456">
        <f>Esc!DY$14</f>
        <v>1.6795818512976552</v>
      </c>
      <c r="DZ189" s="456">
        <f>Esc!DZ$14</f>
        <v>1.6795818512976552</v>
      </c>
      <c r="EA189" s="456">
        <f>Esc!EA$14</f>
        <v>1.7215713975800966</v>
      </c>
      <c r="EB189" s="456">
        <f>Esc!EB$14</f>
        <v>1.7215713975800966</v>
      </c>
      <c r="EC189" s="456">
        <f>Esc!EC$14</f>
        <v>1.7215713975800966</v>
      </c>
      <c r="ED189" s="456">
        <f>Esc!ED$14</f>
        <v>1.7215713975800966</v>
      </c>
      <c r="EE189" s="456">
        <f>Esc!EE$14</f>
        <v>1.7646106825195991</v>
      </c>
      <c r="EF189" s="456">
        <f>Esc!EF$14</f>
        <v>1.7646106825195991</v>
      </c>
      <c r="EG189" s="456">
        <f>Esc!EG$14</f>
        <v>1.7646106825195991</v>
      </c>
      <c r="EH189" s="456">
        <f>Esc!EH$14</f>
        <v>1.7646106825195991</v>
      </c>
      <c r="EI189" s="456">
        <f>Esc!EI$14</f>
        <v>1.8087259495825889</v>
      </c>
      <c r="EJ189" s="456">
        <f>Esc!EJ$14</f>
        <v>1.8087259495825889</v>
      </c>
      <c r="EK189" s="456">
        <f>Esc!EK$14</f>
        <v>1.8087259495825889</v>
      </c>
      <c r="EL189" s="456">
        <f>Esc!EL$14</f>
        <v>1.8087259495825889</v>
      </c>
      <c r="EM189" s="456">
        <f>Esc!EM$14</f>
        <v>1.8539440983221533</v>
      </c>
      <c r="EN189" s="456">
        <f>Esc!EN$14</f>
        <v>1.8539440983221533</v>
      </c>
      <c r="EO189" s="456">
        <f>Esc!EO$14</f>
        <v>1.8539440983221533</v>
      </c>
      <c r="EP189" s="456">
        <f>Esc!EP$14</f>
        <v>1.8539440983221533</v>
      </c>
      <c r="EQ189" s="456">
        <f>Esc!EQ$14</f>
        <v>1.9002927007802071</v>
      </c>
      <c r="ER189" s="456">
        <f>Esc!ER$14</f>
        <v>1.9002927007802071</v>
      </c>
      <c r="ES189" s="456">
        <f>Esc!ES$14</f>
        <v>1.9002927007802071</v>
      </c>
      <c r="ET189" s="456">
        <f>Esc!ET$14</f>
        <v>1.9002927007802071</v>
      </c>
      <c r="EU189" s="456">
        <f>Esc!EU$14</f>
        <v>1.9478000182997122</v>
      </c>
      <c r="EV189" s="456">
        <f>Esc!EV$14</f>
        <v>1.9478000182997122</v>
      </c>
      <c r="EW189" s="456">
        <f>Esc!EW$14</f>
        <v>1.9478000182997122</v>
      </c>
      <c r="EX189" s="456">
        <f>Esc!EX$14</f>
        <v>1.9478000182997122</v>
      </c>
      <c r="EY189" s="456">
        <f>Esc!EY$14</f>
        <v>1.9964950187572048</v>
      </c>
      <c r="EZ189" s="456">
        <f>Esc!EZ$14</f>
        <v>1.9964950187572048</v>
      </c>
      <c r="FA189" s="456">
        <f>Esc!FA$14</f>
        <v>1.9964950187572048</v>
      </c>
      <c r="FB189" s="456">
        <f>Esc!FB$14</f>
        <v>1.9964950187572048</v>
      </c>
      <c r="FC189" s="456">
        <f>Esc!FC$14</f>
        <v>2.0464073942261352</v>
      </c>
      <c r="FD189" s="456">
        <f>Esc!FD$14</f>
        <v>2.0464073942261352</v>
      </c>
      <c r="FE189" s="456">
        <f>Esc!FE$14</f>
        <v>2.0464073942261352</v>
      </c>
      <c r="FF189" s="456">
        <f>Esc!FF$14</f>
        <v>2.0464073942261352</v>
      </c>
      <c r="FG189" s="456">
        <f>Esc!FG$14</f>
        <v>2.097567579081788</v>
      </c>
      <c r="FH189" s="456">
        <f>Esc!FH$14</f>
        <v>2.097567579081788</v>
      </c>
      <c r="FI189" s="456">
        <f>Esc!FI$14</f>
        <v>2.097567579081788</v>
      </c>
      <c r="FJ189" s="456">
        <f>Esc!FJ$14</f>
        <v>2.097567579081788</v>
      </c>
      <c r="FK189" s="456">
        <f>Esc!FK$14</f>
        <v>2.1500067685588333</v>
      </c>
      <c r="FL189" s="456">
        <f>Esc!FL$14</f>
        <v>2.1500067685588333</v>
      </c>
      <c r="FM189" s="456">
        <f>Esc!FM$14</f>
        <v>2.1500067685588333</v>
      </c>
      <c r="FN189" s="456">
        <f>Esc!FN$14</f>
        <v>2.1500067685588333</v>
      </c>
      <c r="FO189" s="456">
        <f>Esc!FO$14</f>
        <v>2.2037569377728037</v>
      </c>
      <c r="FP189" s="456">
        <f>Esc!FP$14</f>
        <v>2.2037569377728037</v>
      </c>
      <c r="FQ189" s="456">
        <f>Esc!FQ$14</f>
        <v>2.2037569377728037</v>
      </c>
      <c r="FR189" s="456">
        <f>Esc!FR$14</f>
        <v>2.2037569377728037</v>
      </c>
      <c r="FS189" s="456">
        <f>Esc!FS$14</f>
        <v>2.2588508612171236</v>
      </c>
      <c r="FT189" s="456">
        <f>Esc!FT$14</f>
        <v>2.2588508612171236</v>
      </c>
      <c r="FU189" s="456">
        <f>Esc!FU$14</f>
        <v>2.2588508612171236</v>
      </c>
      <c r="FV189" s="456">
        <f>Esc!FV$14</f>
        <v>2.2588508612171236</v>
      </c>
      <c r="FW189" s="456">
        <f>Esc!FW$14</f>
        <v>2.3153221327475517</v>
      </c>
      <c r="FX189" s="456">
        <f>Esc!FX$14</f>
        <v>2.3153221327475517</v>
      </c>
      <c r="FY189" s="456">
        <f>Esc!FY$14</f>
        <v>2.3153221327475517</v>
      </c>
      <c r="FZ189" s="456">
        <f>Esc!FZ$14</f>
        <v>2.3153221327475517</v>
      </c>
      <c r="GA189" s="456">
        <f>Esc!GA$14</f>
        <v>2.3732051860662402</v>
      </c>
      <c r="GB189" s="456">
        <f>Esc!GB$14</f>
        <v>2.3732051860662402</v>
      </c>
      <c r="GC189" s="456">
        <f>Esc!GC$14</f>
        <v>2.3732051860662402</v>
      </c>
      <c r="GD189" s="456">
        <f>Esc!GD$14</f>
        <v>2.3732051860662402</v>
      </c>
      <c r="GE189" s="456">
        <f>Esc!GE$14</f>
        <v>2.4325353157178964</v>
      </c>
      <c r="GF189" s="456">
        <f>Esc!GF$14</f>
        <v>2.4325353157178964</v>
      </c>
      <c r="GG189" s="456">
        <f>Esc!GG$14</f>
        <v>2.4325353157178964</v>
      </c>
      <c r="GH189" s="456">
        <f>Esc!GH$14</f>
        <v>2.4325353157178964</v>
      </c>
      <c r="GI189" s="456">
        <f>Esc!GI$14</f>
        <v>2.4933486986108435</v>
      </c>
      <c r="GJ189" s="456">
        <f>Esc!GJ$14</f>
        <v>2.4933486986108435</v>
      </c>
    </row>
    <row r="190" spans="1:192" outlineLevel="2" x14ac:dyDescent="0.35">
      <c r="A190" s="69"/>
      <c r="B190"/>
      <c r="C190"/>
      <c r="D190"/>
      <c r="E190" t="s">
        <v>740</v>
      </c>
      <c r="F190"/>
      <c r="G190" t="s">
        <v>101</v>
      </c>
      <c r="H190">
        <f>SUM(J190:GJ190)</f>
        <v>56210.818568409268</v>
      </c>
      <c r="I190"/>
      <c r="J190">
        <f t="shared" ref="J190:AO190" si="288">$F185/$F186*J187/$F184*J189*J188</f>
        <v>0</v>
      </c>
      <c r="K190">
        <f t="shared" si="288"/>
        <v>0</v>
      </c>
      <c r="L190">
        <f t="shared" si="288"/>
        <v>0</v>
      </c>
      <c r="M190">
        <f t="shared" si="288"/>
        <v>0</v>
      </c>
      <c r="N190">
        <f t="shared" si="288"/>
        <v>0</v>
      </c>
      <c r="O190">
        <f t="shared" si="288"/>
        <v>0</v>
      </c>
      <c r="P190">
        <f t="shared" si="288"/>
        <v>0</v>
      </c>
      <c r="Q190">
        <f t="shared" si="288"/>
        <v>0</v>
      </c>
      <c r="R190">
        <f t="shared" si="288"/>
        <v>0</v>
      </c>
      <c r="S190">
        <f t="shared" si="288"/>
        <v>0</v>
      </c>
      <c r="T190">
        <f t="shared" si="288"/>
        <v>0</v>
      </c>
      <c r="U190">
        <f t="shared" si="288"/>
        <v>0</v>
      </c>
      <c r="V190">
        <f t="shared" si="288"/>
        <v>0</v>
      </c>
      <c r="W190">
        <f t="shared" si="288"/>
        <v>0</v>
      </c>
      <c r="X190">
        <f t="shared" si="288"/>
        <v>0</v>
      </c>
      <c r="Y190">
        <f t="shared" si="288"/>
        <v>0</v>
      </c>
      <c r="Z190">
        <f t="shared" si="288"/>
        <v>0</v>
      </c>
      <c r="AA190">
        <f t="shared" si="288"/>
        <v>0</v>
      </c>
      <c r="AB190">
        <f t="shared" si="288"/>
        <v>0</v>
      </c>
      <c r="AC190">
        <f t="shared" si="288"/>
        <v>0</v>
      </c>
      <c r="AD190">
        <f t="shared" si="288"/>
        <v>0</v>
      </c>
      <c r="AE190">
        <f t="shared" si="288"/>
        <v>0</v>
      </c>
      <c r="AF190">
        <f t="shared" si="288"/>
        <v>0</v>
      </c>
      <c r="AG190">
        <f t="shared" si="288"/>
        <v>0</v>
      </c>
      <c r="AH190">
        <f t="shared" si="288"/>
        <v>0</v>
      </c>
      <c r="AI190">
        <f t="shared" si="288"/>
        <v>0</v>
      </c>
      <c r="AJ190">
        <f t="shared" si="288"/>
        <v>0</v>
      </c>
      <c r="AK190">
        <f t="shared" si="288"/>
        <v>0</v>
      </c>
      <c r="AL190">
        <f t="shared" si="288"/>
        <v>0</v>
      </c>
      <c r="AM190">
        <f t="shared" si="288"/>
        <v>0</v>
      </c>
      <c r="AN190">
        <f t="shared" si="288"/>
        <v>0</v>
      </c>
      <c r="AO190">
        <f t="shared" si="288"/>
        <v>0</v>
      </c>
      <c r="AP190">
        <f t="shared" ref="AP190:BU190" si="289">$F185/$F186*AP187/$F184*AP189*AP188</f>
        <v>0</v>
      </c>
      <c r="AQ190">
        <f t="shared" si="289"/>
        <v>0</v>
      </c>
      <c r="AR190">
        <f t="shared" si="289"/>
        <v>0</v>
      </c>
      <c r="AS190">
        <f t="shared" si="289"/>
        <v>0</v>
      </c>
      <c r="AT190">
        <f t="shared" si="289"/>
        <v>0</v>
      </c>
      <c r="AU190">
        <f t="shared" si="289"/>
        <v>0</v>
      </c>
      <c r="AV190">
        <f t="shared" si="289"/>
        <v>0</v>
      </c>
      <c r="AW190">
        <f t="shared" si="289"/>
        <v>0</v>
      </c>
      <c r="AX190">
        <f t="shared" si="289"/>
        <v>0</v>
      </c>
      <c r="AY190">
        <f t="shared" si="289"/>
        <v>0</v>
      </c>
      <c r="AZ190">
        <f t="shared" si="289"/>
        <v>0</v>
      </c>
      <c r="BA190">
        <f t="shared" si="289"/>
        <v>0</v>
      </c>
      <c r="BB190">
        <f t="shared" si="289"/>
        <v>0</v>
      </c>
      <c r="BC190">
        <f t="shared" si="289"/>
        <v>0</v>
      </c>
      <c r="BD190">
        <f t="shared" si="289"/>
        <v>0</v>
      </c>
      <c r="BE190">
        <f t="shared" si="289"/>
        <v>0</v>
      </c>
      <c r="BF190">
        <f t="shared" si="289"/>
        <v>403.83398437499994</v>
      </c>
      <c r="BG190">
        <f t="shared" si="289"/>
        <v>413.92983398437491</v>
      </c>
      <c r="BH190">
        <f t="shared" si="289"/>
        <v>413.92983398437491</v>
      </c>
      <c r="BI190">
        <f t="shared" si="289"/>
        <v>413.92983398437491</v>
      </c>
      <c r="BJ190">
        <f t="shared" si="289"/>
        <v>413.92983398437491</v>
      </c>
      <c r="BK190">
        <f t="shared" si="289"/>
        <v>424.27807983398424</v>
      </c>
      <c r="BL190">
        <f t="shared" si="289"/>
        <v>424.27807983398424</v>
      </c>
      <c r="BM190">
        <f t="shared" si="289"/>
        <v>424.27807983398424</v>
      </c>
      <c r="BN190">
        <f t="shared" si="289"/>
        <v>424.27807983398424</v>
      </c>
      <c r="BO190">
        <f t="shared" si="289"/>
        <v>434.88503182983379</v>
      </c>
      <c r="BP190">
        <f t="shared" si="289"/>
        <v>434.88503182983379</v>
      </c>
      <c r="BQ190">
        <f t="shared" si="289"/>
        <v>434.88503182983379</v>
      </c>
      <c r="BR190">
        <f t="shared" si="289"/>
        <v>434.88503182983379</v>
      </c>
      <c r="BS190">
        <f t="shared" si="289"/>
        <v>445.75715762557968</v>
      </c>
      <c r="BT190">
        <f t="shared" si="289"/>
        <v>445.75715762557968</v>
      </c>
      <c r="BU190">
        <f t="shared" si="289"/>
        <v>445.75715762557968</v>
      </c>
      <c r="BV190">
        <f t="shared" ref="BV190:DA190" si="290">$F185/$F186*BV187/$F184*BV189*BV188</f>
        <v>445.75715762557968</v>
      </c>
      <c r="BW190">
        <f t="shared" si="290"/>
        <v>456.90108656621913</v>
      </c>
      <c r="BX190">
        <f t="shared" si="290"/>
        <v>456.90108656621913</v>
      </c>
      <c r="BY190">
        <f t="shared" si="290"/>
        <v>456.90108656621913</v>
      </c>
      <c r="BZ190">
        <f t="shared" si="290"/>
        <v>456.90108656621913</v>
      </c>
      <c r="CA190">
        <f t="shared" si="290"/>
        <v>468.32361373037452</v>
      </c>
      <c r="CB190">
        <f t="shared" si="290"/>
        <v>468.32361373037452</v>
      </c>
      <c r="CC190">
        <f t="shared" si="290"/>
        <v>468.32361373037452</v>
      </c>
      <c r="CD190">
        <f t="shared" si="290"/>
        <v>468.32361373037452</v>
      </c>
      <c r="CE190">
        <f t="shared" si="290"/>
        <v>480.03170407363393</v>
      </c>
      <c r="CF190">
        <f t="shared" si="290"/>
        <v>480.03170407363393</v>
      </c>
      <c r="CG190">
        <f t="shared" si="290"/>
        <v>480.03170407363393</v>
      </c>
      <c r="CH190">
        <f t="shared" si="290"/>
        <v>480.03170407363393</v>
      </c>
      <c r="CI190">
        <f t="shared" si="290"/>
        <v>492.03249667547476</v>
      </c>
      <c r="CJ190">
        <f t="shared" si="290"/>
        <v>492.03249667547476</v>
      </c>
      <c r="CK190">
        <f t="shared" si="290"/>
        <v>492.03249667547476</v>
      </c>
      <c r="CL190">
        <f t="shared" si="290"/>
        <v>492.03249667547476</v>
      </c>
      <c r="CM190">
        <f t="shared" si="290"/>
        <v>504.33330909236156</v>
      </c>
      <c r="CN190">
        <f t="shared" si="290"/>
        <v>504.33330909236156</v>
      </c>
      <c r="CO190">
        <f t="shared" si="290"/>
        <v>504.33330909236156</v>
      </c>
      <c r="CP190">
        <f t="shared" si="290"/>
        <v>504.33330909236156</v>
      </c>
      <c r="CQ190">
        <f t="shared" si="290"/>
        <v>516.94164181967062</v>
      </c>
      <c r="CR190">
        <f t="shared" si="290"/>
        <v>516.94164181967062</v>
      </c>
      <c r="CS190">
        <f t="shared" si="290"/>
        <v>516.94164181967062</v>
      </c>
      <c r="CT190">
        <f t="shared" si="290"/>
        <v>516.94164181967062</v>
      </c>
      <c r="CU190">
        <f t="shared" si="290"/>
        <v>529.8651828651623</v>
      </c>
      <c r="CV190">
        <f t="shared" si="290"/>
        <v>529.8651828651623</v>
      </c>
      <c r="CW190">
        <f t="shared" si="290"/>
        <v>529.8651828651623</v>
      </c>
      <c r="CX190">
        <f t="shared" si="290"/>
        <v>529.8651828651623</v>
      </c>
      <c r="CY190">
        <f t="shared" si="290"/>
        <v>543.11181243679141</v>
      </c>
      <c r="CZ190">
        <f t="shared" si="290"/>
        <v>543.11181243679141</v>
      </c>
      <c r="DA190">
        <f t="shared" si="290"/>
        <v>543.11181243679141</v>
      </c>
      <c r="DB190">
        <f t="shared" ref="DB190:EG190" si="291">$F185/$F186*DB187/$F184*DB189*DB188</f>
        <v>543.11181243679141</v>
      </c>
      <c r="DC190">
        <f t="shared" si="291"/>
        <v>556.68960774771119</v>
      </c>
      <c r="DD190">
        <f t="shared" si="291"/>
        <v>556.68960774771119</v>
      </c>
      <c r="DE190">
        <f t="shared" si="291"/>
        <v>556.68960774771119</v>
      </c>
      <c r="DF190">
        <f t="shared" si="291"/>
        <v>556.68960774771119</v>
      </c>
      <c r="DG190">
        <f t="shared" si="291"/>
        <v>570.60684794140388</v>
      </c>
      <c r="DH190">
        <f t="shared" si="291"/>
        <v>570.60684794140388</v>
      </c>
      <c r="DI190">
        <f t="shared" si="291"/>
        <v>570.60684794140388</v>
      </c>
      <c r="DJ190">
        <f t="shared" si="291"/>
        <v>570.60684794140388</v>
      </c>
      <c r="DK190">
        <f t="shared" si="291"/>
        <v>584.87201913993897</v>
      </c>
      <c r="DL190">
        <f t="shared" si="291"/>
        <v>584.87201913993897</v>
      </c>
      <c r="DM190">
        <f t="shared" si="291"/>
        <v>584.87201913993897</v>
      </c>
      <c r="DN190">
        <f t="shared" si="291"/>
        <v>584.87201913993897</v>
      </c>
      <c r="DO190">
        <f t="shared" si="291"/>
        <v>599.49381961843744</v>
      </c>
      <c r="DP190">
        <f t="shared" si="291"/>
        <v>599.49381961843744</v>
      </c>
      <c r="DQ190">
        <f t="shared" si="291"/>
        <v>599.49381961843744</v>
      </c>
      <c r="DR190">
        <f t="shared" si="291"/>
        <v>599.49381961843744</v>
      </c>
      <c r="DS190">
        <f t="shared" si="291"/>
        <v>614.48116510889838</v>
      </c>
      <c r="DT190">
        <f t="shared" si="291"/>
        <v>614.48116510889838</v>
      </c>
      <c r="DU190">
        <f t="shared" si="291"/>
        <v>614.48116510889838</v>
      </c>
      <c r="DV190">
        <f t="shared" si="291"/>
        <v>614.48116510889838</v>
      </c>
      <c r="DW190">
        <f t="shared" si="291"/>
        <v>629.84319423662077</v>
      </c>
      <c r="DX190">
        <f t="shared" si="291"/>
        <v>629.84319423662077</v>
      </c>
      <c r="DY190">
        <f t="shared" si="291"/>
        <v>629.84319423662077</v>
      </c>
      <c r="DZ190">
        <f t="shared" si="291"/>
        <v>629.84319423662077</v>
      </c>
      <c r="EA190">
        <f t="shared" si="291"/>
        <v>645.58927409253624</v>
      </c>
      <c r="EB190">
        <f t="shared" si="291"/>
        <v>645.58927409253624</v>
      </c>
      <c r="EC190">
        <f t="shared" si="291"/>
        <v>645.58927409253624</v>
      </c>
      <c r="ED190">
        <f t="shared" si="291"/>
        <v>645.58927409253624</v>
      </c>
      <c r="EE190">
        <f t="shared" si="291"/>
        <v>661.72900594484963</v>
      </c>
      <c r="EF190">
        <f t="shared" si="291"/>
        <v>661.72900594484963</v>
      </c>
      <c r="EG190">
        <f t="shared" si="291"/>
        <v>661.72900594484963</v>
      </c>
      <c r="EH190">
        <f t="shared" ref="EH190:FM190" si="292">$F185/$F186*EH187/$F184*EH189*EH188</f>
        <v>661.72900594484963</v>
      </c>
      <c r="EI190">
        <f t="shared" si="292"/>
        <v>678.27223109347085</v>
      </c>
      <c r="EJ190">
        <f t="shared" si="292"/>
        <v>678.27223109347085</v>
      </c>
      <c r="EK190">
        <f t="shared" si="292"/>
        <v>678.27223109347085</v>
      </c>
      <c r="EL190">
        <f t="shared" si="292"/>
        <v>678.27223109347085</v>
      </c>
      <c r="EM190">
        <f t="shared" si="292"/>
        <v>695.22903687080748</v>
      </c>
      <c r="EN190">
        <f t="shared" si="292"/>
        <v>695.22903687080748</v>
      </c>
      <c r="EO190">
        <f t="shared" si="292"/>
        <v>695.22903687080748</v>
      </c>
      <c r="EP190">
        <f t="shared" si="292"/>
        <v>695.22903687080748</v>
      </c>
      <c r="EQ190">
        <f t="shared" si="292"/>
        <v>712.60976279257761</v>
      </c>
      <c r="ER190">
        <f t="shared" si="292"/>
        <v>712.60976279257761</v>
      </c>
      <c r="ES190">
        <f t="shared" si="292"/>
        <v>712.60976279257761</v>
      </c>
      <c r="ET190">
        <f t="shared" si="292"/>
        <v>712.60976279257761</v>
      </c>
      <c r="EU190">
        <f t="shared" si="292"/>
        <v>730.42500686239202</v>
      </c>
      <c r="EV190">
        <f t="shared" si="292"/>
        <v>730.42500686239202</v>
      </c>
      <c r="EW190">
        <f t="shared" si="292"/>
        <v>730.42500686239202</v>
      </c>
      <c r="EX190">
        <f t="shared" si="292"/>
        <v>730.42500686239202</v>
      </c>
      <c r="EY190">
        <f t="shared" si="292"/>
        <v>748.68563203395183</v>
      </c>
      <c r="EZ190">
        <f t="shared" si="292"/>
        <v>748.68563203395183</v>
      </c>
      <c r="FA190">
        <f t="shared" si="292"/>
        <v>748.68563203395183</v>
      </c>
      <c r="FB190">
        <f t="shared" si="292"/>
        <v>0</v>
      </c>
      <c r="FC190">
        <f t="shared" si="292"/>
        <v>0</v>
      </c>
      <c r="FD190">
        <f t="shared" si="292"/>
        <v>0</v>
      </c>
      <c r="FE190">
        <f t="shared" si="292"/>
        <v>0</v>
      </c>
      <c r="FF190">
        <f t="shared" si="292"/>
        <v>0</v>
      </c>
      <c r="FG190">
        <f t="shared" si="292"/>
        <v>0</v>
      </c>
      <c r="FH190">
        <f t="shared" si="292"/>
        <v>0</v>
      </c>
      <c r="FI190">
        <f t="shared" si="292"/>
        <v>0</v>
      </c>
      <c r="FJ190">
        <f t="shared" si="292"/>
        <v>0</v>
      </c>
      <c r="FK190">
        <f t="shared" si="292"/>
        <v>0</v>
      </c>
      <c r="FL190">
        <f t="shared" si="292"/>
        <v>0</v>
      </c>
      <c r="FM190">
        <f t="shared" si="292"/>
        <v>0</v>
      </c>
      <c r="FN190">
        <f t="shared" ref="FN190:GJ190" si="293">$F185/$F186*FN187/$F184*FN189*FN188</f>
        <v>0</v>
      </c>
      <c r="FO190">
        <f t="shared" si="293"/>
        <v>0</v>
      </c>
      <c r="FP190">
        <f t="shared" si="293"/>
        <v>0</v>
      </c>
      <c r="FQ190">
        <f t="shared" si="293"/>
        <v>0</v>
      </c>
      <c r="FR190">
        <f t="shared" si="293"/>
        <v>0</v>
      </c>
      <c r="FS190">
        <f t="shared" si="293"/>
        <v>0</v>
      </c>
      <c r="FT190">
        <f t="shared" si="293"/>
        <v>0</v>
      </c>
      <c r="FU190">
        <f t="shared" si="293"/>
        <v>0</v>
      </c>
      <c r="FV190">
        <f t="shared" si="293"/>
        <v>0</v>
      </c>
      <c r="FW190">
        <f t="shared" si="293"/>
        <v>0</v>
      </c>
      <c r="FX190">
        <f t="shared" si="293"/>
        <v>0</v>
      </c>
      <c r="FY190">
        <f t="shared" si="293"/>
        <v>0</v>
      </c>
      <c r="FZ190">
        <f t="shared" si="293"/>
        <v>0</v>
      </c>
      <c r="GA190">
        <f t="shared" si="293"/>
        <v>0</v>
      </c>
      <c r="GB190">
        <f t="shared" si="293"/>
        <v>0</v>
      </c>
      <c r="GC190">
        <f t="shared" si="293"/>
        <v>0</v>
      </c>
      <c r="GD190">
        <f t="shared" si="293"/>
        <v>0</v>
      </c>
      <c r="GE190">
        <f t="shared" si="293"/>
        <v>0</v>
      </c>
      <c r="GF190">
        <f t="shared" si="293"/>
        <v>0</v>
      </c>
      <c r="GG190">
        <f t="shared" si="293"/>
        <v>0</v>
      </c>
      <c r="GH190">
        <f t="shared" si="293"/>
        <v>0</v>
      </c>
      <c r="GI190">
        <f t="shared" si="293"/>
        <v>0</v>
      </c>
      <c r="GJ190">
        <f t="shared" si="293"/>
        <v>0</v>
      </c>
    </row>
    <row r="191" spans="1:192" outlineLevel="2" x14ac:dyDescent="0.35">
      <c r="A191" s="69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</row>
    <row r="192" spans="1:192" s="556" customFormat="1" outlineLevel="2" x14ac:dyDescent="0.35">
      <c r="A192" s="555"/>
      <c r="E192" s="556" t="str">
        <f>InpC!$E$16</f>
        <v>Length of operating period</v>
      </c>
      <c r="F192" s="556">
        <f>InpC!$F$16</f>
        <v>3</v>
      </c>
      <c r="G192" s="556" t="str">
        <f>InpC!$G$16</f>
        <v>months</v>
      </c>
    </row>
    <row r="193" spans="1:192" s="556" customFormat="1" outlineLevel="2" x14ac:dyDescent="0.35">
      <c r="A193" s="555"/>
      <c r="E193" s="556" t="str">
        <f>InpC!$E$88</f>
        <v>Contingency</v>
      </c>
      <c r="F193" s="556">
        <f>InpC!$F$88</f>
        <v>100</v>
      </c>
      <c r="G193" s="556" t="str">
        <f>InpC!$G$88</f>
        <v>$ 000s p.a.</v>
      </c>
    </row>
    <row r="194" spans="1:192" s="455" customFormat="1" outlineLevel="2" x14ac:dyDescent="0.35">
      <c r="A194" s="462"/>
      <c r="E194" s="455" t="str">
        <f>InpC!$E$144</f>
        <v>Number of periods in a year</v>
      </c>
      <c r="F194" s="455">
        <f>InpC!$F$144</f>
        <v>4</v>
      </c>
      <c r="G194" s="455" t="str">
        <f>InpC!$G$144</f>
        <v>periods</v>
      </c>
    </row>
    <row r="195" spans="1:192" s="455" customFormat="1" outlineLevel="2" x14ac:dyDescent="0.35">
      <c r="A195" s="462"/>
      <c r="E195" s="455" t="str">
        <f>Time!$E$34</f>
        <v>Months per model period</v>
      </c>
      <c r="G195" s="455" t="str">
        <f>Time!$G$34</f>
        <v>months</v>
      </c>
      <c r="H195" s="455">
        <f>Time!$H$34</f>
        <v>0</v>
      </c>
      <c r="J195" s="455">
        <f>Time!J$34</f>
        <v>1</v>
      </c>
      <c r="K195" s="455">
        <f>Time!K$34</f>
        <v>1</v>
      </c>
      <c r="L195" s="455">
        <f>Time!L$34</f>
        <v>1</v>
      </c>
      <c r="M195" s="455">
        <f>Time!M$34</f>
        <v>1</v>
      </c>
      <c r="N195" s="455">
        <f>Time!N$34</f>
        <v>1</v>
      </c>
      <c r="O195" s="455">
        <f>Time!O$34</f>
        <v>1</v>
      </c>
      <c r="P195" s="455">
        <f>Time!P$34</f>
        <v>1</v>
      </c>
      <c r="Q195" s="455">
        <f>Time!Q$34</f>
        <v>1</v>
      </c>
      <c r="R195" s="455">
        <f>Time!R$34</f>
        <v>1</v>
      </c>
      <c r="S195" s="455">
        <f>Time!S$34</f>
        <v>1</v>
      </c>
      <c r="T195" s="455">
        <f>Time!T$34</f>
        <v>1</v>
      </c>
      <c r="U195" s="455">
        <f>Time!U$34</f>
        <v>1</v>
      </c>
      <c r="V195" s="455">
        <f>Time!V$34</f>
        <v>1</v>
      </c>
      <c r="W195" s="455">
        <f>Time!W$34</f>
        <v>1</v>
      </c>
      <c r="X195" s="455">
        <f>Time!X$34</f>
        <v>1</v>
      </c>
      <c r="Y195" s="455">
        <f>Time!Y$34</f>
        <v>1</v>
      </c>
      <c r="Z195" s="455">
        <f>Time!Z$34</f>
        <v>1</v>
      </c>
      <c r="AA195" s="455">
        <f>Time!AA$34</f>
        <v>1</v>
      </c>
      <c r="AB195" s="455">
        <f>Time!AB$34</f>
        <v>1</v>
      </c>
      <c r="AC195" s="455">
        <f>Time!AC$34</f>
        <v>1</v>
      </c>
      <c r="AD195" s="455">
        <f>Time!AD$34</f>
        <v>1</v>
      </c>
      <c r="AE195" s="455">
        <f>Time!AE$34</f>
        <v>1</v>
      </c>
      <c r="AF195" s="455">
        <f>Time!AF$34</f>
        <v>1</v>
      </c>
      <c r="AG195" s="455">
        <f>Time!AG$34</f>
        <v>1</v>
      </c>
      <c r="AH195" s="455">
        <f>Time!AH$34</f>
        <v>1</v>
      </c>
      <c r="AI195" s="455">
        <f>Time!AI$34</f>
        <v>1</v>
      </c>
      <c r="AJ195" s="455">
        <f>Time!AJ$34</f>
        <v>1</v>
      </c>
      <c r="AK195" s="455">
        <f>Time!AK$34</f>
        <v>1</v>
      </c>
      <c r="AL195" s="455">
        <f>Time!AL$34</f>
        <v>1</v>
      </c>
      <c r="AM195" s="455">
        <f>Time!AM$34</f>
        <v>1</v>
      </c>
      <c r="AN195" s="455">
        <f>Time!AN$34</f>
        <v>1</v>
      </c>
      <c r="AO195" s="455">
        <f>Time!AO$34</f>
        <v>1</v>
      </c>
      <c r="AP195" s="455">
        <f>Time!AP$34</f>
        <v>1</v>
      </c>
      <c r="AQ195" s="455">
        <f>Time!AQ$34</f>
        <v>1</v>
      </c>
      <c r="AR195" s="455">
        <f>Time!AR$34</f>
        <v>1</v>
      </c>
      <c r="AS195" s="455">
        <f>Time!AS$34</f>
        <v>1</v>
      </c>
      <c r="AT195" s="455">
        <f>Time!AT$34</f>
        <v>1</v>
      </c>
      <c r="AU195" s="455">
        <f>Time!AU$34</f>
        <v>1</v>
      </c>
      <c r="AV195" s="455">
        <f>Time!AV$34</f>
        <v>1</v>
      </c>
      <c r="AW195" s="455">
        <f>Time!AW$34</f>
        <v>1</v>
      </c>
      <c r="AX195" s="455">
        <f>Time!AX$34</f>
        <v>1</v>
      </c>
      <c r="AY195" s="455">
        <f>Time!AY$34</f>
        <v>1</v>
      </c>
      <c r="AZ195" s="455">
        <f>Time!AZ$34</f>
        <v>1</v>
      </c>
      <c r="BA195" s="455">
        <f>Time!BA$34</f>
        <v>1</v>
      </c>
      <c r="BB195" s="455">
        <f>Time!BB$34</f>
        <v>1</v>
      </c>
      <c r="BC195" s="455">
        <f>Time!BC$34</f>
        <v>1</v>
      </c>
      <c r="BD195" s="455">
        <f>Time!BD$34</f>
        <v>1</v>
      </c>
      <c r="BE195" s="455">
        <f>Time!BE$34</f>
        <v>1</v>
      </c>
      <c r="BF195" s="455">
        <f>Time!BF$34</f>
        <v>3</v>
      </c>
      <c r="BG195" s="455">
        <f>Time!BG$34</f>
        <v>3</v>
      </c>
      <c r="BH195" s="455">
        <f>Time!BH$34</f>
        <v>3</v>
      </c>
      <c r="BI195" s="455">
        <f>Time!BI$34</f>
        <v>3</v>
      </c>
      <c r="BJ195" s="455">
        <f>Time!BJ$34</f>
        <v>3</v>
      </c>
      <c r="BK195" s="455">
        <f>Time!BK$34</f>
        <v>3</v>
      </c>
      <c r="BL195" s="455">
        <f>Time!BL$34</f>
        <v>3</v>
      </c>
      <c r="BM195" s="455">
        <f>Time!BM$34</f>
        <v>3</v>
      </c>
      <c r="BN195" s="455">
        <f>Time!BN$34</f>
        <v>3</v>
      </c>
      <c r="BO195" s="455">
        <f>Time!BO$34</f>
        <v>3</v>
      </c>
      <c r="BP195" s="455">
        <f>Time!BP$34</f>
        <v>3</v>
      </c>
      <c r="BQ195" s="455">
        <f>Time!BQ$34</f>
        <v>3</v>
      </c>
      <c r="BR195" s="455">
        <f>Time!BR$34</f>
        <v>3</v>
      </c>
      <c r="BS195" s="455">
        <f>Time!BS$34</f>
        <v>3</v>
      </c>
      <c r="BT195" s="455">
        <f>Time!BT$34</f>
        <v>3</v>
      </c>
      <c r="BU195" s="455">
        <f>Time!BU$34</f>
        <v>3</v>
      </c>
      <c r="BV195" s="455">
        <f>Time!BV$34</f>
        <v>3</v>
      </c>
      <c r="BW195" s="455">
        <f>Time!BW$34</f>
        <v>3</v>
      </c>
      <c r="BX195" s="455">
        <f>Time!BX$34</f>
        <v>3</v>
      </c>
      <c r="BY195" s="455">
        <f>Time!BY$34</f>
        <v>3</v>
      </c>
      <c r="BZ195" s="455">
        <f>Time!BZ$34</f>
        <v>3</v>
      </c>
      <c r="CA195" s="455">
        <f>Time!CA$34</f>
        <v>3</v>
      </c>
      <c r="CB195" s="455">
        <f>Time!CB$34</f>
        <v>3</v>
      </c>
      <c r="CC195" s="455">
        <f>Time!CC$34</f>
        <v>3</v>
      </c>
      <c r="CD195" s="455">
        <f>Time!CD$34</f>
        <v>3</v>
      </c>
      <c r="CE195" s="455">
        <f>Time!CE$34</f>
        <v>3</v>
      </c>
      <c r="CF195" s="455">
        <f>Time!CF$34</f>
        <v>3</v>
      </c>
      <c r="CG195" s="455">
        <f>Time!CG$34</f>
        <v>3</v>
      </c>
      <c r="CH195" s="455">
        <f>Time!CH$34</f>
        <v>3</v>
      </c>
      <c r="CI195" s="455">
        <f>Time!CI$34</f>
        <v>3</v>
      </c>
      <c r="CJ195" s="455">
        <f>Time!CJ$34</f>
        <v>3</v>
      </c>
      <c r="CK195" s="455">
        <f>Time!CK$34</f>
        <v>3</v>
      </c>
      <c r="CL195" s="455">
        <f>Time!CL$34</f>
        <v>3</v>
      </c>
      <c r="CM195" s="455">
        <f>Time!CM$34</f>
        <v>3</v>
      </c>
      <c r="CN195" s="455">
        <f>Time!CN$34</f>
        <v>3</v>
      </c>
      <c r="CO195" s="455">
        <f>Time!CO$34</f>
        <v>3</v>
      </c>
      <c r="CP195" s="455">
        <f>Time!CP$34</f>
        <v>3</v>
      </c>
      <c r="CQ195" s="455">
        <f>Time!CQ$34</f>
        <v>3</v>
      </c>
      <c r="CR195" s="455">
        <f>Time!CR$34</f>
        <v>3</v>
      </c>
      <c r="CS195" s="455">
        <f>Time!CS$34</f>
        <v>3</v>
      </c>
      <c r="CT195" s="455">
        <f>Time!CT$34</f>
        <v>3</v>
      </c>
      <c r="CU195" s="455">
        <f>Time!CU$34</f>
        <v>3</v>
      </c>
      <c r="CV195" s="455">
        <f>Time!CV$34</f>
        <v>3</v>
      </c>
      <c r="CW195" s="455">
        <f>Time!CW$34</f>
        <v>3</v>
      </c>
      <c r="CX195" s="455">
        <f>Time!CX$34</f>
        <v>3</v>
      </c>
      <c r="CY195" s="455">
        <f>Time!CY$34</f>
        <v>3</v>
      </c>
      <c r="CZ195" s="455">
        <f>Time!CZ$34</f>
        <v>3</v>
      </c>
      <c r="DA195" s="455">
        <f>Time!DA$34</f>
        <v>3</v>
      </c>
      <c r="DB195" s="455">
        <f>Time!DB$34</f>
        <v>3</v>
      </c>
      <c r="DC195" s="455">
        <f>Time!DC$34</f>
        <v>3</v>
      </c>
      <c r="DD195" s="455">
        <f>Time!DD$34</f>
        <v>3</v>
      </c>
      <c r="DE195" s="455">
        <f>Time!DE$34</f>
        <v>3</v>
      </c>
      <c r="DF195" s="455">
        <f>Time!DF$34</f>
        <v>3</v>
      </c>
      <c r="DG195" s="455">
        <f>Time!DG$34</f>
        <v>3</v>
      </c>
      <c r="DH195" s="455">
        <f>Time!DH$34</f>
        <v>3</v>
      </c>
      <c r="DI195" s="455">
        <f>Time!DI$34</f>
        <v>3</v>
      </c>
      <c r="DJ195" s="455">
        <f>Time!DJ$34</f>
        <v>3</v>
      </c>
      <c r="DK195" s="455">
        <f>Time!DK$34</f>
        <v>3</v>
      </c>
      <c r="DL195" s="455">
        <f>Time!DL$34</f>
        <v>3</v>
      </c>
      <c r="DM195" s="455">
        <f>Time!DM$34</f>
        <v>3</v>
      </c>
      <c r="DN195" s="455">
        <f>Time!DN$34</f>
        <v>3</v>
      </c>
      <c r="DO195" s="455">
        <f>Time!DO$34</f>
        <v>3</v>
      </c>
      <c r="DP195" s="455">
        <f>Time!DP$34</f>
        <v>3</v>
      </c>
      <c r="DQ195" s="455">
        <f>Time!DQ$34</f>
        <v>3</v>
      </c>
      <c r="DR195" s="455">
        <f>Time!DR$34</f>
        <v>3</v>
      </c>
      <c r="DS195" s="455">
        <f>Time!DS$34</f>
        <v>3</v>
      </c>
      <c r="DT195" s="455">
        <f>Time!DT$34</f>
        <v>3</v>
      </c>
      <c r="DU195" s="455">
        <f>Time!DU$34</f>
        <v>3</v>
      </c>
      <c r="DV195" s="455">
        <f>Time!DV$34</f>
        <v>3</v>
      </c>
      <c r="DW195" s="455">
        <f>Time!DW$34</f>
        <v>3</v>
      </c>
      <c r="DX195" s="455">
        <f>Time!DX$34</f>
        <v>3</v>
      </c>
      <c r="DY195" s="455">
        <f>Time!DY$34</f>
        <v>3</v>
      </c>
      <c r="DZ195" s="455">
        <f>Time!DZ$34</f>
        <v>3</v>
      </c>
      <c r="EA195" s="455">
        <f>Time!EA$34</f>
        <v>3</v>
      </c>
      <c r="EB195" s="455">
        <f>Time!EB$34</f>
        <v>3</v>
      </c>
      <c r="EC195" s="455">
        <f>Time!EC$34</f>
        <v>3</v>
      </c>
      <c r="ED195" s="455">
        <f>Time!ED$34</f>
        <v>3</v>
      </c>
      <c r="EE195" s="455">
        <f>Time!EE$34</f>
        <v>3</v>
      </c>
      <c r="EF195" s="455">
        <f>Time!EF$34</f>
        <v>3</v>
      </c>
      <c r="EG195" s="455">
        <f>Time!EG$34</f>
        <v>3</v>
      </c>
      <c r="EH195" s="455">
        <f>Time!EH$34</f>
        <v>3</v>
      </c>
      <c r="EI195" s="455">
        <f>Time!EI$34</f>
        <v>3</v>
      </c>
      <c r="EJ195" s="455">
        <f>Time!EJ$34</f>
        <v>3</v>
      </c>
      <c r="EK195" s="455">
        <f>Time!EK$34</f>
        <v>3</v>
      </c>
      <c r="EL195" s="455">
        <f>Time!EL$34</f>
        <v>3</v>
      </c>
      <c r="EM195" s="455">
        <f>Time!EM$34</f>
        <v>3</v>
      </c>
      <c r="EN195" s="455">
        <f>Time!EN$34</f>
        <v>3</v>
      </c>
      <c r="EO195" s="455">
        <f>Time!EO$34</f>
        <v>3</v>
      </c>
      <c r="EP195" s="455">
        <f>Time!EP$34</f>
        <v>3</v>
      </c>
      <c r="EQ195" s="455">
        <f>Time!EQ$34</f>
        <v>3</v>
      </c>
      <c r="ER195" s="455">
        <f>Time!ER$34</f>
        <v>3</v>
      </c>
      <c r="ES195" s="455">
        <f>Time!ES$34</f>
        <v>3</v>
      </c>
      <c r="ET195" s="455">
        <f>Time!ET$34</f>
        <v>3</v>
      </c>
      <c r="EU195" s="455">
        <f>Time!EU$34</f>
        <v>3</v>
      </c>
      <c r="EV195" s="455">
        <f>Time!EV$34</f>
        <v>3</v>
      </c>
      <c r="EW195" s="455">
        <f>Time!EW$34</f>
        <v>3</v>
      </c>
      <c r="EX195" s="455">
        <f>Time!EX$34</f>
        <v>3</v>
      </c>
      <c r="EY195" s="455">
        <f>Time!EY$34</f>
        <v>3</v>
      </c>
      <c r="EZ195" s="455">
        <f>Time!EZ$34</f>
        <v>3</v>
      </c>
      <c r="FA195" s="455">
        <f>Time!FA$34</f>
        <v>3</v>
      </c>
      <c r="FB195" s="455">
        <f>Time!FB$34</f>
        <v>3</v>
      </c>
      <c r="FC195" s="455">
        <f>Time!FC$34</f>
        <v>3</v>
      </c>
      <c r="FD195" s="455">
        <f>Time!FD$34</f>
        <v>3</v>
      </c>
      <c r="FE195" s="455">
        <f>Time!FE$34</f>
        <v>3</v>
      </c>
      <c r="FF195" s="455">
        <f>Time!FF$34</f>
        <v>3</v>
      </c>
      <c r="FG195" s="455">
        <f>Time!FG$34</f>
        <v>3</v>
      </c>
      <c r="FH195" s="455">
        <f>Time!FH$34</f>
        <v>3</v>
      </c>
      <c r="FI195" s="455">
        <f>Time!FI$34</f>
        <v>3</v>
      </c>
      <c r="FJ195" s="455">
        <f>Time!FJ$34</f>
        <v>3</v>
      </c>
      <c r="FK195" s="455">
        <f>Time!FK$34</f>
        <v>3</v>
      </c>
      <c r="FL195" s="455">
        <f>Time!FL$34</f>
        <v>3</v>
      </c>
      <c r="FM195" s="455">
        <f>Time!FM$34</f>
        <v>3</v>
      </c>
      <c r="FN195" s="455">
        <f>Time!FN$34</f>
        <v>3</v>
      </c>
      <c r="FO195" s="455">
        <f>Time!FO$34</f>
        <v>3</v>
      </c>
      <c r="FP195" s="455">
        <f>Time!FP$34</f>
        <v>3</v>
      </c>
      <c r="FQ195" s="455">
        <f>Time!FQ$34</f>
        <v>3</v>
      </c>
      <c r="FR195" s="455">
        <f>Time!FR$34</f>
        <v>3</v>
      </c>
      <c r="FS195" s="455">
        <f>Time!FS$34</f>
        <v>3</v>
      </c>
      <c r="FT195" s="455">
        <f>Time!FT$34</f>
        <v>3</v>
      </c>
      <c r="FU195" s="455">
        <f>Time!FU$34</f>
        <v>3</v>
      </c>
      <c r="FV195" s="455">
        <f>Time!FV$34</f>
        <v>3</v>
      </c>
      <c r="FW195" s="455">
        <f>Time!FW$34</f>
        <v>3</v>
      </c>
      <c r="FX195" s="455">
        <f>Time!FX$34</f>
        <v>3</v>
      </c>
      <c r="FY195" s="455">
        <f>Time!FY$34</f>
        <v>3</v>
      </c>
      <c r="FZ195" s="455">
        <f>Time!FZ$34</f>
        <v>3</v>
      </c>
      <c r="GA195" s="455">
        <f>Time!GA$34</f>
        <v>3</v>
      </c>
      <c r="GB195" s="455">
        <f>Time!GB$34</f>
        <v>3</v>
      </c>
      <c r="GC195" s="455">
        <f>Time!GC$34</f>
        <v>3</v>
      </c>
      <c r="GD195" s="455">
        <f>Time!GD$34</f>
        <v>3</v>
      </c>
      <c r="GE195" s="455">
        <f>Time!GE$34</f>
        <v>3</v>
      </c>
      <c r="GF195" s="455">
        <f>Time!GF$34</f>
        <v>3</v>
      </c>
      <c r="GG195" s="455">
        <f>Time!GG$34</f>
        <v>3</v>
      </c>
      <c r="GH195" s="455">
        <f>Time!GH$34</f>
        <v>3</v>
      </c>
      <c r="GI195" s="455">
        <f>Time!GI$34</f>
        <v>3</v>
      </c>
      <c r="GJ195" s="455">
        <f>Time!GJ$34</f>
        <v>3</v>
      </c>
    </row>
    <row r="196" spans="1:192" s="455" customFormat="1" outlineLevel="2" x14ac:dyDescent="0.35">
      <c r="A196" s="462"/>
      <c r="E196" s="455" t="str">
        <f>Time!$E$90</f>
        <v>Operating period flag</v>
      </c>
      <c r="G196" s="455" t="str">
        <f>Time!$G$90</f>
        <v>flag</v>
      </c>
      <c r="H196" s="455">
        <f>Time!$H$90</f>
        <v>100</v>
      </c>
      <c r="J196" s="455">
        <f>Time!J$90</f>
        <v>0</v>
      </c>
      <c r="K196" s="455">
        <f>Time!K$90</f>
        <v>0</v>
      </c>
      <c r="L196" s="455">
        <f>Time!L$90</f>
        <v>0</v>
      </c>
      <c r="M196" s="455">
        <f>Time!M$90</f>
        <v>0</v>
      </c>
      <c r="N196" s="455">
        <f>Time!N$90</f>
        <v>0</v>
      </c>
      <c r="O196" s="455">
        <f>Time!O$90</f>
        <v>0</v>
      </c>
      <c r="P196" s="455">
        <f>Time!P$90</f>
        <v>0</v>
      </c>
      <c r="Q196" s="455">
        <f>Time!Q$90</f>
        <v>0</v>
      </c>
      <c r="R196" s="455">
        <f>Time!R$90</f>
        <v>0</v>
      </c>
      <c r="S196" s="455">
        <f>Time!S$90</f>
        <v>0</v>
      </c>
      <c r="T196" s="455">
        <f>Time!T$90</f>
        <v>0</v>
      </c>
      <c r="U196" s="455">
        <f>Time!U$90</f>
        <v>0</v>
      </c>
      <c r="V196" s="455">
        <f>Time!V$90</f>
        <v>0</v>
      </c>
      <c r="W196" s="455">
        <f>Time!W$90</f>
        <v>0</v>
      </c>
      <c r="X196" s="455">
        <f>Time!X$90</f>
        <v>0</v>
      </c>
      <c r="Y196" s="455">
        <f>Time!Y$90</f>
        <v>0</v>
      </c>
      <c r="Z196" s="455">
        <f>Time!Z$90</f>
        <v>0</v>
      </c>
      <c r="AA196" s="455">
        <f>Time!AA$90</f>
        <v>0</v>
      </c>
      <c r="AB196" s="455">
        <f>Time!AB$90</f>
        <v>0</v>
      </c>
      <c r="AC196" s="455">
        <f>Time!AC$90</f>
        <v>0</v>
      </c>
      <c r="AD196" s="455">
        <f>Time!AD$90</f>
        <v>0</v>
      </c>
      <c r="AE196" s="455">
        <f>Time!AE$90</f>
        <v>0</v>
      </c>
      <c r="AF196" s="455">
        <f>Time!AF$90</f>
        <v>0</v>
      </c>
      <c r="AG196" s="455">
        <f>Time!AG$90</f>
        <v>0</v>
      </c>
      <c r="AH196" s="455">
        <f>Time!AH$90</f>
        <v>0</v>
      </c>
      <c r="AI196" s="455">
        <f>Time!AI$90</f>
        <v>0</v>
      </c>
      <c r="AJ196" s="455">
        <f>Time!AJ$90</f>
        <v>0</v>
      </c>
      <c r="AK196" s="455">
        <f>Time!AK$90</f>
        <v>0</v>
      </c>
      <c r="AL196" s="455">
        <f>Time!AL$90</f>
        <v>0</v>
      </c>
      <c r="AM196" s="455">
        <f>Time!AM$90</f>
        <v>0</v>
      </c>
      <c r="AN196" s="455">
        <f>Time!AN$90</f>
        <v>0</v>
      </c>
      <c r="AO196" s="455">
        <f>Time!AO$90</f>
        <v>0</v>
      </c>
      <c r="AP196" s="455">
        <f>Time!AP$90</f>
        <v>0</v>
      </c>
      <c r="AQ196" s="455">
        <f>Time!AQ$90</f>
        <v>0</v>
      </c>
      <c r="AR196" s="455">
        <f>Time!AR$90</f>
        <v>0</v>
      </c>
      <c r="AS196" s="455">
        <f>Time!AS$90</f>
        <v>0</v>
      </c>
      <c r="AT196" s="455">
        <f>Time!AT$90</f>
        <v>0</v>
      </c>
      <c r="AU196" s="455">
        <f>Time!AU$90</f>
        <v>0</v>
      </c>
      <c r="AV196" s="455">
        <f>Time!AV$90</f>
        <v>0</v>
      </c>
      <c r="AW196" s="455">
        <f>Time!AW$90</f>
        <v>0</v>
      </c>
      <c r="AX196" s="455">
        <f>Time!AX$90</f>
        <v>0</v>
      </c>
      <c r="AY196" s="455">
        <f>Time!AY$90</f>
        <v>0</v>
      </c>
      <c r="AZ196" s="455">
        <f>Time!AZ$90</f>
        <v>0</v>
      </c>
      <c r="BA196" s="455">
        <f>Time!BA$90</f>
        <v>0</v>
      </c>
      <c r="BB196" s="455">
        <f>Time!BB$90</f>
        <v>0</v>
      </c>
      <c r="BC196" s="455">
        <f>Time!BC$90</f>
        <v>0</v>
      </c>
      <c r="BD196" s="455">
        <f>Time!BD$90</f>
        <v>0</v>
      </c>
      <c r="BE196" s="455">
        <f>Time!BE$90</f>
        <v>0</v>
      </c>
      <c r="BF196" s="455">
        <f>Time!BF$90</f>
        <v>1</v>
      </c>
      <c r="BG196" s="455">
        <f>Time!BG$90</f>
        <v>1</v>
      </c>
      <c r="BH196" s="455">
        <f>Time!BH$90</f>
        <v>1</v>
      </c>
      <c r="BI196" s="455">
        <f>Time!BI$90</f>
        <v>1</v>
      </c>
      <c r="BJ196" s="455">
        <f>Time!BJ$90</f>
        <v>1</v>
      </c>
      <c r="BK196" s="455">
        <f>Time!BK$90</f>
        <v>1</v>
      </c>
      <c r="BL196" s="455">
        <f>Time!BL$90</f>
        <v>1</v>
      </c>
      <c r="BM196" s="455">
        <f>Time!BM$90</f>
        <v>1</v>
      </c>
      <c r="BN196" s="455">
        <f>Time!BN$90</f>
        <v>1</v>
      </c>
      <c r="BO196" s="455">
        <f>Time!BO$90</f>
        <v>1</v>
      </c>
      <c r="BP196" s="455">
        <f>Time!BP$90</f>
        <v>1</v>
      </c>
      <c r="BQ196" s="455">
        <f>Time!BQ$90</f>
        <v>1</v>
      </c>
      <c r="BR196" s="455">
        <f>Time!BR$90</f>
        <v>1</v>
      </c>
      <c r="BS196" s="455">
        <f>Time!BS$90</f>
        <v>1</v>
      </c>
      <c r="BT196" s="455">
        <f>Time!BT$90</f>
        <v>1</v>
      </c>
      <c r="BU196" s="455">
        <f>Time!BU$90</f>
        <v>1</v>
      </c>
      <c r="BV196" s="455">
        <f>Time!BV$90</f>
        <v>1</v>
      </c>
      <c r="BW196" s="455">
        <f>Time!BW$90</f>
        <v>1</v>
      </c>
      <c r="BX196" s="455">
        <f>Time!BX$90</f>
        <v>1</v>
      </c>
      <c r="BY196" s="455">
        <f>Time!BY$90</f>
        <v>1</v>
      </c>
      <c r="BZ196" s="455">
        <f>Time!BZ$90</f>
        <v>1</v>
      </c>
      <c r="CA196" s="455">
        <f>Time!CA$90</f>
        <v>1</v>
      </c>
      <c r="CB196" s="455">
        <f>Time!CB$90</f>
        <v>1</v>
      </c>
      <c r="CC196" s="455">
        <f>Time!CC$90</f>
        <v>1</v>
      </c>
      <c r="CD196" s="455">
        <f>Time!CD$90</f>
        <v>1</v>
      </c>
      <c r="CE196" s="455">
        <f>Time!CE$90</f>
        <v>1</v>
      </c>
      <c r="CF196" s="455">
        <f>Time!CF$90</f>
        <v>1</v>
      </c>
      <c r="CG196" s="455">
        <f>Time!CG$90</f>
        <v>1</v>
      </c>
      <c r="CH196" s="455">
        <f>Time!CH$90</f>
        <v>1</v>
      </c>
      <c r="CI196" s="455">
        <f>Time!CI$90</f>
        <v>1</v>
      </c>
      <c r="CJ196" s="455">
        <f>Time!CJ$90</f>
        <v>1</v>
      </c>
      <c r="CK196" s="455">
        <f>Time!CK$90</f>
        <v>1</v>
      </c>
      <c r="CL196" s="455">
        <f>Time!CL$90</f>
        <v>1</v>
      </c>
      <c r="CM196" s="455">
        <f>Time!CM$90</f>
        <v>1</v>
      </c>
      <c r="CN196" s="455">
        <f>Time!CN$90</f>
        <v>1</v>
      </c>
      <c r="CO196" s="455">
        <f>Time!CO$90</f>
        <v>1</v>
      </c>
      <c r="CP196" s="455">
        <f>Time!CP$90</f>
        <v>1</v>
      </c>
      <c r="CQ196" s="455">
        <f>Time!CQ$90</f>
        <v>1</v>
      </c>
      <c r="CR196" s="455">
        <f>Time!CR$90</f>
        <v>1</v>
      </c>
      <c r="CS196" s="455">
        <f>Time!CS$90</f>
        <v>1</v>
      </c>
      <c r="CT196" s="455">
        <f>Time!CT$90</f>
        <v>1</v>
      </c>
      <c r="CU196" s="455">
        <f>Time!CU$90</f>
        <v>1</v>
      </c>
      <c r="CV196" s="455">
        <f>Time!CV$90</f>
        <v>1</v>
      </c>
      <c r="CW196" s="455">
        <f>Time!CW$90</f>
        <v>1</v>
      </c>
      <c r="CX196" s="455">
        <f>Time!CX$90</f>
        <v>1</v>
      </c>
      <c r="CY196" s="455">
        <f>Time!CY$90</f>
        <v>1</v>
      </c>
      <c r="CZ196" s="455">
        <f>Time!CZ$90</f>
        <v>1</v>
      </c>
      <c r="DA196" s="455">
        <f>Time!DA$90</f>
        <v>1</v>
      </c>
      <c r="DB196" s="455">
        <f>Time!DB$90</f>
        <v>1</v>
      </c>
      <c r="DC196" s="455">
        <f>Time!DC$90</f>
        <v>1</v>
      </c>
      <c r="DD196" s="455">
        <f>Time!DD$90</f>
        <v>1</v>
      </c>
      <c r="DE196" s="455">
        <f>Time!DE$90</f>
        <v>1</v>
      </c>
      <c r="DF196" s="455">
        <f>Time!DF$90</f>
        <v>1</v>
      </c>
      <c r="DG196" s="455">
        <f>Time!DG$90</f>
        <v>1</v>
      </c>
      <c r="DH196" s="455">
        <f>Time!DH$90</f>
        <v>1</v>
      </c>
      <c r="DI196" s="455">
        <f>Time!DI$90</f>
        <v>1</v>
      </c>
      <c r="DJ196" s="455">
        <f>Time!DJ$90</f>
        <v>1</v>
      </c>
      <c r="DK196" s="455">
        <f>Time!DK$90</f>
        <v>1</v>
      </c>
      <c r="DL196" s="455">
        <f>Time!DL$90</f>
        <v>1</v>
      </c>
      <c r="DM196" s="455">
        <f>Time!DM$90</f>
        <v>1</v>
      </c>
      <c r="DN196" s="455">
        <f>Time!DN$90</f>
        <v>1</v>
      </c>
      <c r="DO196" s="455">
        <f>Time!DO$90</f>
        <v>1</v>
      </c>
      <c r="DP196" s="455">
        <f>Time!DP$90</f>
        <v>1</v>
      </c>
      <c r="DQ196" s="455">
        <f>Time!DQ$90</f>
        <v>1</v>
      </c>
      <c r="DR196" s="455">
        <f>Time!DR$90</f>
        <v>1</v>
      </c>
      <c r="DS196" s="455">
        <f>Time!DS$90</f>
        <v>1</v>
      </c>
      <c r="DT196" s="455">
        <f>Time!DT$90</f>
        <v>1</v>
      </c>
      <c r="DU196" s="455">
        <f>Time!DU$90</f>
        <v>1</v>
      </c>
      <c r="DV196" s="455">
        <f>Time!DV$90</f>
        <v>1</v>
      </c>
      <c r="DW196" s="455">
        <f>Time!DW$90</f>
        <v>1</v>
      </c>
      <c r="DX196" s="455">
        <f>Time!DX$90</f>
        <v>1</v>
      </c>
      <c r="DY196" s="455">
        <f>Time!DY$90</f>
        <v>1</v>
      </c>
      <c r="DZ196" s="455">
        <f>Time!DZ$90</f>
        <v>1</v>
      </c>
      <c r="EA196" s="455">
        <f>Time!EA$90</f>
        <v>1</v>
      </c>
      <c r="EB196" s="455">
        <f>Time!EB$90</f>
        <v>1</v>
      </c>
      <c r="EC196" s="455">
        <f>Time!EC$90</f>
        <v>1</v>
      </c>
      <c r="ED196" s="455">
        <f>Time!ED$90</f>
        <v>1</v>
      </c>
      <c r="EE196" s="455">
        <f>Time!EE$90</f>
        <v>1</v>
      </c>
      <c r="EF196" s="455">
        <f>Time!EF$90</f>
        <v>1</v>
      </c>
      <c r="EG196" s="455">
        <f>Time!EG$90</f>
        <v>1</v>
      </c>
      <c r="EH196" s="455">
        <f>Time!EH$90</f>
        <v>1</v>
      </c>
      <c r="EI196" s="455">
        <f>Time!EI$90</f>
        <v>1</v>
      </c>
      <c r="EJ196" s="455">
        <f>Time!EJ$90</f>
        <v>1</v>
      </c>
      <c r="EK196" s="455">
        <f>Time!EK$90</f>
        <v>1</v>
      </c>
      <c r="EL196" s="455">
        <f>Time!EL$90</f>
        <v>1</v>
      </c>
      <c r="EM196" s="455">
        <f>Time!EM$90</f>
        <v>1</v>
      </c>
      <c r="EN196" s="455">
        <f>Time!EN$90</f>
        <v>1</v>
      </c>
      <c r="EO196" s="455">
        <f>Time!EO$90</f>
        <v>1</v>
      </c>
      <c r="EP196" s="455">
        <f>Time!EP$90</f>
        <v>1</v>
      </c>
      <c r="EQ196" s="455">
        <f>Time!EQ$90</f>
        <v>1</v>
      </c>
      <c r="ER196" s="455">
        <f>Time!ER$90</f>
        <v>1</v>
      </c>
      <c r="ES196" s="455">
        <f>Time!ES$90</f>
        <v>1</v>
      </c>
      <c r="ET196" s="455">
        <f>Time!ET$90</f>
        <v>1</v>
      </c>
      <c r="EU196" s="455">
        <f>Time!EU$90</f>
        <v>1</v>
      </c>
      <c r="EV196" s="455">
        <f>Time!EV$90</f>
        <v>1</v>
      </c>
      <c r="EW196" s="455">
        <f>Time!EW$90</f>
        <v>1</v>
      </c>
      <c r="EX196" s="455">
        <f>Time!EX$90</f>
        <v>1</v>
      </c>
      <c r="EY196" s="455">
        <f>Time!EY$90</f>
        <v>1</v>
      </c>
      <c r="EZ196" s="455">
        <f>Time!EZ$90</f>
        <v>1</v>
      </c>
      <c r="FA196" s="455">
        <f>Time!FA$90</f>
        <v>1</v>
      </c>
      <c r="FB196" s="455">
        <f>Time!FB$90</f>
        <v>0</v>
      </c>
      <c r="FC196" s="455">
        <f>Time!FC$90</f>
        <v>0</v>
      </c>
      <c r="FD196" s="455">
        <f>Time!FD$90</f>
        <v>0</v>
      </c>
      <c r="FE196" s="455">
        <f>Time!FE$90</f>
        <v>0</v>
      </c>
      <c r="FF196" s="455">
        <f>Time!FF$90</f>
        <v>0</v>
      </c>
      <c r="FG196" s="455">
        <f>Time!FG$90</f>
        <v>0</v>
      </c>
      <c r="FH196" s="455">
        <f>Time!FH$90</f>
        <v>0</v>
      </c>
      <c r="FI196" s="455">
        <f>Time!FI$90</f>
        <v>0</v>
      </c>
      <c r="FJ196" s="455">
        <f>Time!FJ$90</f>
        <v>0</v>
      </c>
      <c r="FK196" s="455">
        <f>Time!FK$90</f>
        <v>0</v>
      </c>
      <c r="FL196" s="455">
        <f>Time!FL$90</f>
        <v>0</v>
      </c>
      <c r="FM196" s="455">
        <f>Time!FM$90</f>
        <v>0</v>
      </c>
      <c r="FN196" s="455">
        <f>Time!FN$90</f>
        <v>0</v>
      </c>
      <c r="FO196" s="455">
        <f>Time!FO$90</f>
        <v>0</v>
      </c>
      <c r="FP196" s="455">
        <f>Time!FP$90</f>
        <v>0</v>
      </c>
      <c r="FQ196" s="455">
        <f>Time!FQ$90</f>
        <v>0</v>
      </c>
      <c r="FR196" s="455">
        <f>Time!FR$90</f>
        <v>0</v>
      </c>
      <c r="FS196" s="455">
        <f>Time!FS$90</f>
        <v>0</v>
      </c>
      <c r="FT196" s="455">
        <f>Time!FT$90</f>
        <v>0</v>
      </c>
      <c r="FU196" s="455">
        <f>Time!FU$90</f>
        <v>0</v>
      </c>
      <c r="FV196" s="455">
        <f>Time!FV$90</f>
        <v>0</v>
      </c>
      <c r="FW196" s="455">
        <f>Time!FW$90</f>
        <v>0</v>
      </c>
      <c r="FX196" s="455">
        <f>Time!FX$90</f>
        <v>0</v>
      </c>
      <c r="FY196" s="455">
        <f>Time!FY$90</f>
        <v>0</v>
      </c>
      <c r="FZ196" s="455">
        <f>Time!FZ$90</f>
        <v>0</v>
      </c>
      <c r="GA196" s="455">
        <f>Time!GA$90</f>
        <v>0</v>
      </c>
      <c r="GB196" s="455">
        <f>Time!GB$90</f>
        <v>0</v>
      </c>
      <c r="GC196" s="455">
        <f>Time!GC$90</f>
        <v>0</v>
      </c>
      <c r="GD196" s="455">
        <f>Time!GD$90</f>
        <v>0</v>
      </c>
      <c r="GE196" s="455">
        <f>Time!GE$90</f>
        <v>0</v>
      </c>
      <c r="GF196" s="455">
        <f>Time!GF$90</f>
        <v>0</v>
      </c>
      <c r="GG196" s="455">
        <f>Time!GG$90</f>
        <v>0</v>
      </c>
      <c r="GH196" s="455">
        <f>Time!GH$90</f>
        <v>0</v>
      </c>
      <c r="GI196" s="455">
        <f>Time!GI$90</f>
        <v>0</v>
      </c>
      <c r="GJ196" s="455">
        <f>Time!GJ$90</f>
        <v>0</v>
      </c>
    </row>
    <row r="197" spans="1:192" s="456" customFormat="1" outlineLevel="2" x14ac:dyDescent="0.35">
      <c r="A197" s="461"/>
      <c r="E197" s="456" t="str">
        <f>Esc!$E$14</f>
        <v>CPI escalation factor</v>
      </c>
      <c r="G197" s="456" t="str">
        <f>Esc!$G$14</f>
        <v>factor</v>
      </c>
      <c r="H197" s="456">
        <f>Esc!$H$14</f>
        <v>277.83505167495679</v>
      </c>
      <c r="J197" s="456">
        <f>Esc!J$14</f>
        <v>1</v>
      </c>
      <c r="K197" s="456">
        <f>Esc!K$14</f>
        <v>1</v>
      </c>
      <c r="L197" s="456">
        <f>Esc!L$14</f>
        <v>1</v>
      </c>
      <c r="M197" s="456">
        <f>Esc!M$14</f>
        <v>1</v>
      </c>
      <c r="N197" s="456">
        <f>Esc!N$14</f>
        <v>1</v>
      </c>
      <c r="O197" s="456">
        <f>Esc!O$14</f>
        <v>1</v>
      </c>
      <c r="P197" s="456">
        <f>Esc!P$14</f>
        <v>1</v>
      </c>
      <c r="Q197" s="456">
        <f>Esc!Q$14</f>
        <v>1</v>
      </c>
      <c r="R197" s="456">
        <f>Esc!R$14</f>
        <v>1</v>
      </c>
      <c r="S197" s="456">
        <f>Esc!S$14</f>
        <v>1</v>
      </c>
      <c r="T197" s="456">
        <f>Esc!T$14</f>
        <v>1</v>
      </c>
      <c r="U197" s="456">
        <f>Esc!U$14</f>
        <v>1</v>
      </c>
      <c r="V197" s="456">
        <f>Esc!V$14</f>
        <v>1</v>
      </c>
      <c r="W197" s="456">
        <f>Esc!W$14</f>
        <v>1</v>
      </c>
      <c r="X197" s="456">
        <f>Esc!X$14</f>
        <v>1</v>
      </c>
      <c r="Y197" s="456">
        <f>Esc!Y$14</f>
        <v>1</v>
      </c>
      <c r="Z197" s="456">
        <f>Esc!Z$14</f>
        <v>1</v>
      </c>
      <c r="AA197" s="456">
        <f>Esc!AA$14</f>
        <v>1.0249999999999999</v>
      </c>
      <c r="AB197" s="456">
        <f>Esc!AB$14</f>
        <v>1.0249999999999999</v>
      </c>
      <c r="AC197" s="456">
        <f>Esc!AC$14</f>
        <v>1.0249999999999999</v>
      </c>
      <c r="AD197" s="456">
        <f>Esc!AD$14</f>
        <v>1.0249999999999999</v>
      </c>
      <c r="AE197" s="456">
        <f>Esc!AE$14</f>
        <v>1.0249999999999999</v>
      </c>
      <c r="AF197" s="456">
        <f>Esc!AF$14</f>
        <v>1.0249999999999999</v>
      </c>
      <c r="AG197" s="456">
        <f>Esc!AG$14</f>
        <v>1.0249999999999999</v>
      </c>
      <c r="AH197" s="456">
        <f>Esc!AH$14</f>
        <v>1.0249999999999999</v>
      </c>
      <c r="AI197" s="456">
        <f>Esc!AI$14</f>
        <v>1.0249999999999999</v>
      </c>
      <c r="AJ197" s="456">
        <f>Esc!AJ$14</f>
        <v>1.0249999999999999</v>
      </c>
      <c r="AK197" s="456">
        <f>Esc!AK$14</f>
        <v>1.0249999999999999</v>
      </c>
      <c r="AL197" s="456">
        <f>Esc!AL$14</f>
        <v>1.0249999999999999</v>
      </c>
      <c r="AM197" s="456">
        <f>Esc!AM$14</f>
        <v>1.0506249999999999</v>
      </c>
      <c r="AN197" s="456">
        <f>Esc!AN$14</f>
        <v>1.0506249999999999</v>
      </c>
      <c r="AO197" s="456">
        <f>Esc!AO$14</f>
        <v>1.0506249999999999</v>
      </c>
      <c r="AP197" s="456">
        <f>Esc!AP$14</f>
        <v>1.0506249999999999</v>
      </c>
      <c r="AQ197" s="456">
        <f>Esc!AQ$14</f>
        <v>1.0506249999999999</v>
      </c>
      <c r="AR197" s="456">
        <f>Esc!AR$14</f>
        <v>1.0506249999999999</v>
      </c>
      <c r="AS197" s="456">
        <f>Esc!AS$14</f>
        <v>1.0506249999999999</v>
      </c>
      <c r="AT197" s="456">
        <f>Esc!AT$14</f>
        <v>1.0506249999999999</v>
      </c>
      <c r="AU197" s="456">
        <f>Esc!AU$14</f>
        <v>1.0506249999999999</v>
      </c>
      <c r="AV197" s="456">
        <f>Esc!AV$14</f>
        <v>1.0506249999999999</v>
      </c>
      <c r="AW197" s="456">
        <f>Esc!AW$14</f>
        <v>1.0506249999999999</v>
      </c>
      <c r="AX197" s="456">
        <f>Esc!AX$14</f>
        <v>1.0506249999999999</v>
      </c>
      <c r="AY197" s="456">
        <f>Esc!AY$14</f>
        <v>1.0768906249999999</v>
      </c>
      <c r="AZ197" s="456">
        <f>Esc!AZ$14</f>
        <v>1.0768906249999999</v>
      </c>
      <c r="BA197" s="456">
        <f>Esc!BA$14</f>
        <v>1.0768906249999999</v>
      </c>
      <c r="BB197" s="456">
        <f>Esc!BB$14</f>
        <v>1.0768906249999999</v>
      </c>
      <c r="BC197" s="456">
        <f>Esc!BC$14</f>
        <v>1.0768906249999999</v>
      </c>
      <c r="BD197" s="456">
        <f>Esc!BD$14</f>
        <v>1.0768906249999999</v>
      </c>
      <c r="BE197" s="456">
        <f>Esc!BE$14</f>
        <v>1.0768906249999999</v>
      </c>
      <c r="BF197" s="456">
        <f>Esc!BF$14</f>
        <v>1.0768906249999999</v>
      </c>
      <c r="BG197" s="456">
        <f>Esc!BG$14</f>
        <v>1.1038128906249998</v>
      </c>
      <c r="BH197" s="456">
        <f>Esc!BH$14</f>
        <v>1.1038128906249998</v>
      </c>
      <c r="BI197" s="456">
        <f>Esc!BI$14</f>
        <v>1.1038128906249998</v>
      </c>
      <c r="BJ197" s="456">
        <f>Esc!BJ$14</f>
        <v>1.1038128906249998</v>
      </c>
      <c r="BK197" s="456">
        <f>Esc!BK$14</f>
        <v>1.1314082128906247</v>
      </c>
      <c r="BL197" s="456">
        <f>Esc!BL$14</f>
        <v>1.1314082128906247</v>
      </c>
      <c r="BM197" s="456">
        <f>Esc!BM$14</f>
        <v>1.1314082128906247</v>
      </c>
      <c r="BN197" s="456">
        <f>Esc!BN$14</f>
        <v>1.1314082128906247</v>
      </c>
      <c r="BO197" s="456">
        <f>Esc!BO$14</f>
        <v>1.1596934182128902</v>
      </c>
      <c r="BP197" s="456">
        <f>Esc!BP$14</f>
        <v>1.1596934182128902</v>
      </c>
      <c r="BQ197" s="456">
        <f>Esc!BQ$14</f>
        <v>1.1596934182128902</v>
      </c>
      <c r="BR197" s="456">
        <f>Esc!BR$14</f>
        <v>1.1596934182128902</v>
      </c>
      <c r="BS197" s="456">
        <f>Esc!BS$14</f>
        <v>1.1886857536682125</v>
      </c>
      <c r="BT197" s="456">
        <f>Esc!BT$14</f>
        <v>1.1886857536682125</v>
      </c>
      <c r="BU197" s="456">
        <f>Esc!BU$14</f>
        <v>1.1886857536682125</v>
      </c>
      <c r="BV197" s="456">
        <f>Esc!BV$14</f>
        <v>1.1886857536682125</v>
      </c>
      <c r="BW197" s="456">
        <f>Esc!BW$14</f>
        <v>1.2184028975099177</v>
      </c>
      <c r="BX197" s="456">
        <f>Esc!BX$14</f>
        <v>1.2184028975099177</v>
      </c>
      <c r="BY197" s="456">
        <f>Esc!BY$14</f>
        <v>1.2184028975099177</v>
      </c>
      <c r="BZ197" s="456">
        <f>Esc!BZ$14</f>
        <v>1.2184028975099177</v>
      </c>
      <c r="CA197" s="456">
        <f>Esc!CA$14</f>
        <v>1.2488629699476654</v>
      </c>
      <c r="CB197" s="456">
        <f>Esc!CB$14</f>
        <v>1.2488629699476654</v>
      </c>
      <c r="CC197" s="456">
        <f>Esc!CC$14</f>
        <v>1.2488629699476654</v>
      </c>
      <c r="CD197" s="456">
        <f>Esc!CD$14</f>
        <v>1.2488629699476654</v>
      </c>
      <c r="CE197" s="456">
        <f>Esc!CE$14</f>
        <v>1.2800845441963571</v>
      </c>
      <c r="CF197" s="456">
        <f>Esc!CF$14</f>
        <v>1.2800845441963571</v>
      </c>
      <c r="CG197" s="456">
        <f>Esc!CG$14</f>
        <v>1.2800845441963571</v>
      </c>
      <c r="CH197" s="456">
        <f>Esc!CH$14</f>
        <v>1.2800845441963571</v>
      </c>
      <c r="CI197" s="456">
        <f>Esc!CI$14</f>
        <v>1.312086657801266</v>
      </c>
      <c r="CJ197" s="456">
        <f>Esc!CJ$14</f>
        <v>1.312086657801266</v>
      </c>
      <c r="CK197" s="456">
        <f>Esc!CK$14</f>
        <v>1.312086657801266</v>
      </c>
      <c r="CL197" s="456">
        <f>Esc!CL$14</f>
        <v>1.312086657801266</v>
      </c>
      <c r="CM197" s="456">
        <f>Esc!CM$14</f>
        <v>1.3448888242462975</v>
      </c>
      <c r="CN197" s="456">
        <f>Esc!CN$14</f>
        <v>1.3448888242462975</v>
      </c>
      <c r="CO197" s="456">
        <f>Esc!CO$14</f>
        <v>1.3448888242462975</v>
      </c>
      <c r="CP197" s="456">
        <f>Esc!CP$14</f>
        <v>1.3448888242462975</v>
      </c>
      <c r="CQ197" s="456">
        <f>Esc!CQ$14</f>
        <v>1.3785110448524549</v>
      </c>
      <c r="CR197" s="456">
        <f>Esc!CR$14</f>
        <v>1.3785110448524549</v>
      </c>
      <c r="CS197" s="456">
        <f>Esc!CS$14</f>
        <v>1.3785110448524549</v>
      </c>
      <c r="CT197" s="456">
        <f>Esc!CT$14</f>
        <v>1.3785110448524549</v>
      </c>
      <c r="CU197" s="456">
        <f>Esc!CU$14</f>
        <v>1.4129738209737661</v>
      </c>
      <c r="CV197" s="456">
        <f>Esc!CV$14</f>
        <v>1.4129738209737661</v>
      </c>
      <c r="CW197" s="456">
        <f>Esc!CW$14</f>
        <v>1.4129738209737661</v>
      </c>
      <c r="CX197" s="456">
        <f>Esc!CX$14</f>
        <v>1.4129738209737661</v>
      </c>
      <c r="CY197" s="456">
        <f>Esc!CY$14</f>
        <v>1.4482981664981105</v>
      </c>
      <c r="CZ197" s="456">
        <f>Esc!CZ$14</f>
        <v>1.4482981664981105</v>
      </c>
      <c r="DA197" s="456">
        <f>Esc!DA$14</f>
        <v>1.4482981664981105</v>
      </c>
      <c r="DB197" s="456">
        <f>Esc!DB$14</f>
        <v>1.4482981664981105</v>
      </c>
      <c r="DC197" s="456">
        <f>Esc!DC$14</f>
        <v>1.4845056206605631</v>
      </c>
      <c r="DD197" s="456">
        <f>Esc!DD$14</f>
        <v>1.4845056206605631</v>
      </c>
      <c r="DE197" s="456">
        <f>Esc!DE$14</f>
        <v>1.4845056206605631</v>
      </c>
      <c r="DF197" s="456">
        <f>Esc!DF$14</f>
        <v>1.4845056206605631</v>
      </c>
      <c r="DG197" s="456">
        <f>Esc!DG$14</f>
        <v>1.521618261177077</v>
      </c>
      <c r="DH197" s="456">
        <f>Esc!DH$14</f>
        <v>1.521618261177077</v>
      </c>
      <c r="DI197" s="456">
        <f>Esc!DI$14</f>
        <v>1.521618261177077</v>
      </c>
      <c r="DJ197" s="456">
        <f>Esc!DJ$14</f>
        <v>1.521618261177077</v>
      </c>
      <c r="DK197" s="456">
        <f>Esc!DK$14</f>
        <v>1.559658717706504</v>
      </c>
      <c r="DL197" s="456">
        <f>Esc!DL$14</f>
        <v>1.559658717706504</v>
      </c>
      <c r="DM197" s="456">
        <f>Esc!DM$14</f>
        <v>1.559658717706504</v>
      </c>
      <c r="DN197" s="456">
        <f>Esc!DN$14</f>
        <v>1.559658717706504</v>
      </c>
      <c r="DO197" s="456">
        <f>Esc!DO$14</f>
        <v>1.5986501856491666</v>
      </c>
      <c r="DP197" s="456">
        <f>Esc!DP$14</f>
        <v>1.5986501856491666</v>
      </c>
      <c r="DQ197" s="456">
        <f>Esc!DQ$14</f>
        <v>1.5986501856491666</v>
      </c>
      <c r="DR197" s="456">
        <f>Esc!DR$14</f>
        <v>1.5986501856491666</v>
      </c>
      <c r="DS197" s="456">
        <f>Esc!DS$14</f>
        <v>1.6386164402903955</v>
      </c>
      <c r="DT197" s="456">
        <f>Esc!DT$14</f>
        <v>1.6386164402903955</v>
      </c>
      <c r="DU197" s="456">
        <f>Esc!DU$14</f>
        <v>1.6386164402903955</v>
      </c>
      <c r="DV197" s="456">
        <f>Esc!DV$14</f>
        <v>1.6386164402903955</v>
      </c>
      <c r="DW197" s="456">
        <f>Esc!DW$14</f>
        <v>1.6795818512976552</v>
      </c>
      <c r="DX197" s="456">
        <f>Esc!DX$14</f>
        <v>1.6795818512976552</v>
      </c>
      <c r="DY197" s="456">
        <f>Esc!DY$14</f>
        <v>1.6795818512976552</v>
      </c>
      <c r="DZ197" s="456">
        <f>Esc!DZ$14</f>
        <v>1.6795818512976552</v>
      </c>
      <c r="EA197" s="456">
        <f>Esc!EA$14</f>
        <v>1.7215713975800966</v>
      </c>
      <c r="EB197" s="456">
        <f>Esc!EB$14</f>
        <v>1.7215713975800966</v>
      </c>
      <c r="EC197" s="456">
        <f>Esc!EC$14</f>
        <v>1.7215713975800966</v>
      </c>
      <c r="ED197" s="456">
        <f>Esc!ED$14</f>
        <v>1.7215713975800966</v>
      </c>
      <c r="EE197" s="456">
        <f>Esc!EE$14</f>
        <v>1.7646106825195991</v>
      </c>
      <c r="EF197" s="456">
        <f>Esc!EF$14</f>
        <v>1.7646106825195991</v>
      </c>
      <c r="EG197" s="456">
        <f>Esc!EG$14</f>
        <v>1.7646106825195991</v>
      </c>
      <c r="EH197" s="456">
        <f>Esc!EH$14</f>
        <v>1.7646106825195991</v>
      </c>
      <c r="EI197" s="456">
        <f>Esc!EI$14</f>
        <v>1.8087259495825889</v>
      </c>
      <c r="EJ197" s="456">
        <f>Esc!EJ$14</f>
        <v>1.8087259495825889</v>
      </c>
      <c r="EK197" s="456">
        <f>Esc!EK$14</f>
        <v>1.8087259495825889</v>
      </c>
      <c r="EL197" s="456">
        <f>Esc!EL$14</f>
        <v>1.8087259495825889</v>
      </c>
      <c r="EM197" s="456">
        <f>Esc!EM$14</f>
        <v>1.8539440983221533</v>
      </c>
      <c r="EN197" s="456">
        <f>Esc!EN$14</f>
        <v>1.8539440983221533</v>
      </c>
      <c r="EO197" s="456">
        <f>Esc!EO$14</f>
        <v>1.8539440983221533</v>
      </c>
      <c r="EP197" s="456">
        <f>Esc!EP$14</f>
        <v>1.8539440983221533</v>
      </c>
      <c r="EQ197" s="456">
        <f>Esc!EQ$14</f>
        <v>1.9002927007802071</v>
      </c>
      <c r="ER197" s="456">
        <f>Esc!ER$14</f>
        <v>1.9002927007802071</v>
      </c>
      <c r="ES197" s="456">
        <f>Esc!ES$14</f>
        <v>1.9002927007802071</v>
      </c>
      <c r="ET197" s="456">
        <f>Esc!ET$14</f>
        <v>1.9002927007802071</v>
      </c>
      <c r="EU197" s="456">
        <f>Esc!EU$14</f>
        <v>1.9478000182997122</v>
      </c>
      <c r="EV197" s="456">
        <f>Esc!EV$14</f>
        <v>1.9478000182997122</v>
      </c>
      <c r="EW197" s="456">
        <f>Esc!EW$14</f>
        <v>1.9478000182997122</v>
      </c>
      <c r="EX197" s="456">
        <f>Esc!EX$14</f>
        <v>1.9478000182997122</v>
      </c>
      <c r="EY197" s="456">
        <f>Esc!EY$14</f>
        <v>1.9964950187572048</v>
      </c>
      <c r="EZ197" s="456">
        <f>Esc!EZ$14</f>
        <v>1.9964950187572048</v>
      </c>
      <c r="FA197" s="456">
        <f>Esc!FA$14</f>
        <v>1.9964950187572048</v>
      </c>
      <c r="FB197" s="456">
        <f>Esc!FB$14</f>
        <v>1.9964950187572048</v>
      </c>
      <c r="FC197" s="456">
        <f>Esc!FC$14</f>
        <v>2.0464073942261352</v>
      </c>
      <c r="FD197" s="456">
        <f>Esc!FD$14</f>
        <v>2.0464073942261352</v>
      </c>
      <c r="FE197" s="456">
        <f>Esc!FE$14</f>
        <v>2.0464073942261352</v>
      </c>
      <c r="FF197" s="456">
        <f>Esc!FF$14</f>
        <v>2.0464073942261352</v>
      </c>
      <c r="FG197" s="456">
        <f>Esc!FG$14</f>
        <v>2.097567579081788</v>
      </c>
      <c r="FH197" s="456">
        <f>Esc!FH$14</f>
        <v>2.097567579081788</v>
      </c>
      <c r="FI197" s="456">
        <f>Esc!FI$14</f>
        <v>2.097567579081788</v>
      </c>
      <c r="FJ197" s="456">
        <f>Esc!FJ$14</f>
        <v>2.097567579081788</v>
      </c>
      <c r="FK197" s="456">
        <f>Esc!FK$14</f>
        <v>2.1500067685588333</v>
      </c>
      <c r="FL197" s="456">
        <f>Esc!FL$14</f>
        <v>2.1500067685588333</v>
      </c>
      <c r="FM197" s="456">
        <f>Esc!FM$14</f>
        <v>2.1500067685588333</v>
      </c>
      <c r="FN197" s="456">
        <f>Esc!FN$14</f>
        <v>2.1500067685588333</v>
      </c>
      <c r="FO197" s="456">
        <f>Esc!FO$14</f>
        <v>2.2037569377728037</v>
      </c>
      <c r="FP197" s="456">
        <f>Esc!FP$14</f>
        <v>2.2037569377728037</v>
      </c>
      <c r="FQ197" s="456">
        <f>Esc!FQ$14</f>
        <v>2.2037569377728037</v>
      </c>
      <c r="FR197" s="456">
        <f>Esc!FR$14</f>
        <v>2.2037569377728037</v>
      </c>
      <c r="FS197" s="456">
        <f>Esc!FS$14</f>
        <v>2.2588508612171236</v>
      </c>
      <c r="FT197" s="456">
        <f>Esc!FT$14</f>
        <v>2.2588508612171236</v>
      </c>
      <c r="FU197" s="456">
        <f>Esc!FU$14</f>
        <v>2.2588508612171236</v>
      </c>
      <c r="FV197" s="456">
        <f>Esc!FV$14</f>
        <v>2.2588508612171236</v>
      </c>
      <c r="FW197" s="456">
        <f>Esc!FW$14</f>
        <v>2.3153221327475517</v>
      </c>
      <c r="FX197" s="456">
        <f>Esc!FX$14</f>
        <v>2.3153221327475517</v>
      </c>
      <c r="FY197" s="456">
        <f>Esc!FY$14</f>
        <v>2.3153221327475517</v>
      </c>
      <c r="FZ197" s="456">
        <f>Esc!FZ$14</f>
        <v>2.3153221327475517</v>
      </c>
      <c r="GA197" s="456">
        <f>Esc!GA$14</f>
        <v>2.3732051860662402</v>
      </c>
      <c r="GB197" s="456">
        <f>Esc!GB$14</f>
        <v>2.3732051860662402</v>
      </c>
      <c r="GC197" s="456">
        <f>Esc!GC$14</f>
        <v>2.3732051860662402</v>
      </c>
      <c r="GD197" s="456">
        <f>Esc!GD$14</f>
        <v>2.3732051860662402</v>
      </c>
      <c r="GE197" s="456">
        <f>Esc!GE$14</f>
        <v>2.4325353157178964</v>
      </c>
      <c r="GF197" s="456">
        <f>Esc!GF$14</f>
        <v>2.4325353157178964</v>
      </c>
      <c r="GG197" s="456">
        <f>Esc!GG$14</f>
        <v>2.4325353157178964</v>
      </c>
      <c r="GH197" s="456">
        <f>Esc!GH$14</f>
        <v>2.4325353157178964</v>
      </c>
      <c r="GI197" s="456">
        <f>Esc!GI$14</f>
        <v>2.4933486986108435</v>
      </c>
      <c r="GJ197" s="456">
        <f>Esc!GJ$14</f>
        <v>2.4933486986108435</v>
      </c>
    </row>
    <row r="198" spans="1:192" outlineLevel="2" x14ac:dyDescent="0.35">
      <c r="A198" s="69"/>
      <c r="B198"/>
      <c r="C198"/>
      <c r="D198"/>
      <c r="E198" t="s">
        <v>741</v>
      </c>
      <c r="F198"/>
      <c r="G198" t="s">
        <v>101</v>
      </c>
      <c r="H198">
        <f>SUM(J198:GJ198)</f>
        <v>3747.3879045606182</v>
      </c>
      <c r="I198"/>
      <c r="J198">
        <f t="shared" ref="J198:AO198" si="294">$F193/$F194*J195/$F192*J197*J196</f>
        <v>0</v>
      </c>
      <c r="K198">
        <f t="shared" si="294"/>
        <v>0</v>
      </c>
      <c r="L198">
        <f t="shared" si="294"/>
        <v>0</v>
      </c>
      <c r="M198">
        <f t="shared" si="294"/>
        <v>0</v>
      </c>
      <c r="N198">
        <f t="shared" si="294"/>
        <v>0</v>
      </c>
      <c r="O198">
        <f t="shared" si="294"/>
        <v>0</v>
      </c>
      <c r="P198">
        <f t="shared" si="294"/>
        <v>0</v>
      </c>
      <c r="Q198">
        <f t="shared" si="294"/>
        <v>0</v>
      </c>
      <c r="R198">
        <f t="shared" si="294"/>
        <v>0</v>
      </c>
      <c r="S198">
        <f t="shared" si="294"/>
        <v>0</v>
      </c>
      <c r="T198">
        <f t="shared" si="294"/>
        <v>0</v>
      </c>
      <c r="U198">
        <f t="shared" si="294"/>
        <v>0</v>
      </c>
      <c r="V198">
        <f t="shared" si="294"/>
        <v>0</v>
      </c>
      <c r="W198">
        <f t="shared" si="294"/>
        <v>0</v>
      </c>
      <c r="X198">
        <f t="shared" si="294"/>
        <v>0</v>
      </c>
      <c r="Y198">
        <f t="shared" si="294"/>
        <v>0</v>
      </c>
      <c r="Z198">
        <f t="shared" si="294"/>
        <v>0</v>
      </c>
      <c r="AA198">
        <f t="shared" si="294"/>
        <v>0</v>
      </c>
      <c r="AB198">
        <f t="shared" si="294"/>
        <v>0</v>
      </c>
      <c r="AC198">
        <f t="shared" si="294"/>
        <v>0</v>
      </c>
      <c r="AD198">
        <f t="shared" si="294"/>
        <v>0</v>
      </c>
      <c r="AE198">
        <f t="shared" si="294"/>
        <v>0</v>
      </c>
      <c r="AF198">
        <f t="shared" si="294"/>
        <v>0</v>
      </c>
      <c r="AG198">
        <f t="shared" si="294"/>
        <v>0</v>
      </c>
      <c r="AH198">
        <f t="shared" si="294"/>
        <v>0</v>
      </c>
      <c r="AI198">
        <f t="shared" si="294"/>
        <v>0</v>
      </c>
      <c r="AJ198">
        <f t="shared" si="294"/>
        <v>0</v>
      </c>
      <c r="AK198">
        <f t="shared" si="294"/>
        <v>0</v>
      </c>
      <c r="AL198">
        <f t="shared" si="294"/>
        <v>0</v>
      </c>
      <c r="AM198">
        <f t="shared" si="294"/>
        <v>0</v>
      </c>
      <c r="AN198">
        <f t="shared" si="294"/>
        <v>0</v>
      </c>
      <c r="AO198">
        <f t="shared" si="294"/>
        <v>0</v>
      </c>
      <c r="AP198">
        <f t="shared" ref="AP198:BU198" si="295">$F193/$F194*AP195/$F192*AP197*AP196</f>
        <v>0</v>
      </c>
      <c r="AQ198">
        <f t="shared" si="295"/>
        <v>0</v>
      </c>
      <c r="AR198">
        <f t="shared" si="295"/>
        <v>0</v>
      </c>
      <c r="AS198">
        <f t="shared" si="295"/>
        <v>0</v>
      </c>
      <c r="AT198">
        <f t="shared" si="295"/>
        <v>0</v>
      </c>
      <c r="AU198">
        <f t="shared" si="295"/>
        <v>0</v>
      </c>
      <c r="AV198">
        <f t="shared" si="295"/>
        <v>0</v>
      </c>
      <c r="AW198">
        <f t="shared" si="295"/>
        <v>0</v>
      </c>
      <c r="AX198">
        <f t="shared" si="295"/>
        <v>0</v>
      </c>
      <c r="AY198">
        <f t="shared" si="295"/>
        <v>0</v>
      </c>
      <c r="AZ198">
        <f t="shared" si="295"/>
        <v>0</v>
      </c>
      <c r="BA198">
        <f t="shared" si="295"/>
        <v>0</v>
      </c>
      <c r="BB198">
        <f t="shared" si="295"/>
        <v>0</v>
      </c>
      <c r="BC198">
        <f t="shared" si="295"/>
        <v>0</v>
      </c>
      <c r="BD198">
        <f t="shared" si="295"/>
        <v>0</v>
      </c>
      <c r="BE198">
        <f t="shared" si="295"/>
        <v>0</v>
      </c>
      <c r="BF198">
        <f t="shared" si="295"/>
        <v>26.922265624999998</v>
      </c>
      <c r="BG198">
        <f t="shared" si="295"/>
        <v>27.595322265624993</v>
      </c>
      <c r="BH198">
        <f t="shared" si="295"/>
        <v>27.595322265624993</v>
      </c>
      <c r="BI198">
        <f t="shared" si="295"/>
        <v>27.595322265624993</v>
      </c>
      <c r="BJ198">
        <f t="shared" si="295"/>
        <v>27.595322265624993</v>
      </c>
      <c r="BK198">
        <f t="shared" si="295"/>
        <v>28.285205322265618</v>
      </c>
      <c r="BL198">
        <f t="shared" si="295"/>
        <v>28.285205322265618</v>
      </c>
      <c r="BM198">
        <f t="shared" si="295"/>
        <v>28.285205322265618</v>
      </c>
      <c r="BN198">
        <f t="shared" si="295"/>
        <v>28.285205322265618</v>
      </c>
      <c r="BO198">
        <f t="shared" si="295"/>
        <v>28.992335455322255</v>
      </c>
      <c r="BP198">
        <f t="shared" si="295"/>
        <v>28.992335455322255</v>
      </c>
      <c r="BQ198">
        <f t="shared" si="295"/>
        <v>28.992335455322255</v>
      </c>
      <c r="BR198">
        <f t="shared" si="295"/>
        <v>28.992335455322255</v>
      </c>
      <c r="BS198">
        <f t="shared" si="295"/>
        <v>29.717143841705312</v>
      </c>
      <c r="BT198">
        <f t="shared" si="295"/>
        <v>29.717143841705312</v>
      </c>
      <c r="BU198">
        <f t="shared" si="295"/>
        <v>29.717143841705312</v>
      </c>
      <c r="BV198">
        <f t="shared" ref="BV198:DA198" si="296">$F193/$F194*BV195/$F192*BV197*BV196</f>
        <v>29.717143841705312</v>
      </c>
      <c r="BW198">
        <f t="shared" si="296"/>
        <v>30.460072437747943</v>
      </c>
      <c r="BX198">
        <f t="shared" si="296"/>
        <v>30.460072437747943</v>
      </c>
      <c r="BY198">
        <f t="shared" si="296"/>
        <v>30.460072437747943</v>
      </c>
      <c r="BZ198">
        <f t="shared" si="296"/>
        <v>30.460072437747943</v>
      </c>
      <c r="CA198">
        <f t="shared" si="296"/>
        <v>31.221574248691635</v>
      </c>
      <c r="CB198">
        <f t="shared" si="296"/>
        <v>31.221574248691635</v>
      </c>
      <c r="CC198">
        <f t="shared" si="296"/>
        <v>31.221574248691635</v>
      </c>
      <c r="CD198">
        <f t="shared" si="296"/>
        <v>31.221574248691635</v>
      </c>
      <c r="CE198">
        <f t="shared" si="296"/>
        <v>32.002113604908928</v>
      </c>
      <c r="CF198">
        <f t="shared" si="296"/>
        <v>32.002113604908928</v>
      </c>
      <c r="CG198">
        <f t="shared" si="296"/>
        <v>32.002113604908928</v>
      </c>
      <c r="CH198">
        <f t="shared" si="296"/>
        <v>32.002113604908928</v>
      </c>
      <c r="CI198">
        <f t="shared" si="296"/>
        <v>32.802166445031652</v>
      </c>
      <c r="CJ198">
        <f t="shared" si="296"/>
        <v>32.802166445031652</v>
      </c>
      <c r="CK198">
        <f t="shared" si="296"/>
        <v>32.802166445031652</v>
      </c>
      <c r="CL198">
        <f t="shared" si="296"/>
        <v>32.802166445031652</v>
      </c>
      <c r="CM198">
        <f t="shared" si="296"/>
        <v>33.622220606157441</v>
      </c>
      <c r="CN198">
        <f t="shared" si="296"/>
        <v>33.622220606157441</v>
      </c>
      <c r="CO198">
        <f t="shared" si="296"/>
        <v>33.622220606157441</v>
      </c>
      <c r="CP198">
        <f t="shared" si="296"/>
        <v>33.622220606157441</v>
      </c>
      <c r="CQ198">
        <f t="shared" si="296"/>
        <v>34.462776121311371</v>
      </c>
      <c r="CR198">
        <f t="shared" si="296"/>
        <v>34.462776121311371</v>
      </c>
      <c r="CS198">
        <f t="shared" si="296"/>
        <v>34.462776121311371</v>
      </c>
      <c r="CT198">
        <f t="shared" si="296"/>
        <v>34.462776121311371</v>
      </c>
      <c r="CU198">
        <f t="shared" si="296"/>
        <v>35.324345524344153</v>
      </c>
      <c r="CV198">
        <f t="shared" si="296"/>
        <v>35.324345524344153</v>
      </c>
      <c r="CW198">
        <f t="shared" si="296"/>
        <v>35.324345524344153</v>
      </c>
      <c r="CX198">
        <f t="shared" si="296"/>
        <v>35.324345524344153</v>
      </c>
      <c r="CY198">
        <f t="shared" si="296"/>
        <v>36.207454162452763</v>
      </c>
      <c r="CZ198">
        <f t="shared" si="296"/>
        <v>36.207454162452763</v>
      </c>
      <c r="DA198">
        <f t="shared" si="296"/>
        <v>36.207454162452763</v>
      </c>
      <c r="DB198">
        <f t="shared" ref="DB198:EG198" si="297">$F193/$F194*DB195/$F192*DB197*DB196</f>
        <v>36.207454162452763</v>
      </c>
      <c r="DC198">
        <f t="shared" si="297"/>
        <v>37.112640516514077</v>
      </c>
      <c r="DD198">
        <f t="shared" si="297"/>
        <v>37.112640516514077</v>
      </c>
      <c r="DE198">
        <f t="shared" si="297"/>
        <v>37.112640516514077</v>
      </c>
      <c r="DF198">
        <f t="shared" si="297"/>
        <v>37.112640516514077</v>
      </c>
      <c r="DG198">
        <f t="shared" si="297"/>
        <v>38.040456529426926</v>
      </c>
      <c r="DH198">
        <f t="shared" si="297"/>
        <v>38.040456529426926</v>
      </c>
      <c r="DI198">
        <f t="shared" si="297"/>
        <v>38.040456529426926</v>
      </c>
      <c r="DJ198">
        <f t="shared" si="297"/>
        <v>38.040456529426926</v>
      </c>
      <c r="DK198">
        <f t="shared" si="297"/>
        <v>38.991467942662602</v>
      </c>
      <c r="DL198">
        <f t="shared" si="297"/>
        <v>38.991467942662602</v>
      </c>
      <c r="DM198">
        <f t="shared" si="297"/>
        <v>38.991467942662602</v>
      </c>
      <c r="DN198">
        <f t="shared" si="297"/>
        <v>38.991467942662602</v>
      </c>
      <c r="DO198">
        <f t="shared" si="297"/>
        <v>39.966254641229163</v>
      </c>
      <c r="DP198">
        <f t="shared" si="297"/>
        <v>39.966254641229163</v>
      </c>
      <c r="DQ198">
        <f t="shared" si="297"/>
        <v>39.966254641229163</v>
      </c>
      <c r="DR198">
        <f t="shared" si="297"/>
        <v>39.966254641229163</v>
      </c>
      <c r="DS198">
        <f t="shared" si="297"/>
        <v>40.965411007259888</v>
      </c>
      <c r="DT198">
        <f t="shared" si="297"/>
        <v>40.965411007259888</v>
      </c>
      <c r="DU198">
        <f t="shared" si="297"/>
        <v>40.965411007259888</v>
      </c>
      <c r="DV198">
        <f t="shared" si="297"/>
        <v>40.965411007259888</v>
      </c>
      <c r="DW198">
        <f t="shared" si="297"/>
        <v>41.989546282441381</v>
      </c>
      <c r="DX198">
        <f t="shared" si="297"/>
        <v>41.989546282441381</v>
      </c>
      <c r="DY198">
        <f t="shared" si="297"/>
        <v>41.989546282441381</v>
      </c>
      <c r="DZ198">
        <f t="shared" si="297"/>
        <v>41.989546282441381</v>
      </c>
      <c r="EA198">
        <f t="shared" si="297"/>
        <v>43.039284939502416</v>
      </c>
      <c r="EB198">
        <f t="shared" si="297"/>
        <v>43.039284939502416</v>
      </c>
      <c r="EC198">
        <f t="shared" si="297"/>
        <v>43.039284939502416</v>
      </c>
      <c r="ED198">
        <f t="shared" si="297"/>
        <v>43.039284939502416</v>
      </c>
      <c r="EE198">
        <f t="shared" si="297"/>
        <v>44.115267062989979</v>
      </c>
      <c r="EF198">
        <f t="shared" si="297"/>
        <v>44.115267062989979</v>
      </c>
      <c r="EG198">
        <f t="shared" si="297"/>
        <v>44.115267062989979</v>
      </c>
      <c r="EH198">
        <f t="shared" ref="EH198:FM198" si="298">$F193/$F194*EH195/$F192*EH197*EH196</f>
        <v>44.115267062989979</v>
      </c>
      <c r="EI198">
        <f t="shared" si="298"/>
        <v>45.218148739564725</v>
      </c>
      <c r="EJ198">
        <f t="shared" si="298"/>
        <v>45.218148739564725</v>
      </c>
      <c r="EK198">
        <f t="shared" si="298"/>
        <v>45.218148739564725</v>
      </c>
      <c r="EL198">
        <f t="shared" si="298"/>
        <v>45.218148739564725</v>
      </c>
      <c r="EM198">
        <f t="shared" si="298"/>
        <v>46.348602458053833</v>
      </c>
      <c r="EN198">
        <f t="shared" si="298"/>
        <v>46.348602458053833</v>
      </c>
      <c r="EO198">
        <f t="shared" si="298"/>
        <v>46.348602458053833</v>
      </c>
      <c r="EP198">
        <f t="shared" si="298"/>
        <v>46.348602458053833</v>
      </c>
      <c r="EQ198">
        <f t="shared" si="298"/>
        <v>47.507317519505179</v>
      </c>
      <c r="ER198">
        <f t="shared" si="298"/>
        <v>47.507317519505179</v>
      </c>
      <c r="ES198">
        <f t="shared" si="298"/>
        <v>47.507317519505179</v>
      </c>
      <c r="ET198">
        <f t="shared" si="298"/>
        <v>47.507317519505179</v>
      </c>
      <c r="EU198">
        <f t="shared" si="298"/>
        <v>48.695000457492803</v>
      </c>
      <c r="EV198">
        <f t="shared" si="298"/>
        <v>48.695000457492803</v>
      </c>
      <c r="EW198">
        <f t="shared" si="298"/>
        <v>48.695000457492803</v>
      </c>
      <c r="EX198">
        <f t="shared" si="298"/>
        <v>48.695000457492803</v>
      </c>
      <c r="EY198">
        <f t="shared" si="298"/>
        <v>49.912375468930122</v>
      </c>
      <c r="EZ198">
        <f t="shared" si="298"/>
        <v>49.912375468930122</v>
      </c>
      <c r="FA198">
        <f t="shared" si="298"/>
        <v>49.912375468930122</v>
      </c>
      <c r="FB198">
        <f t="shared" si="298"/>
        <v>0</v>
      </c>
      <c r="FC198">
        <f t="shared" si="298"/>
        <v>0</v>
      </c>
      <c r="FD198">
        <f t="shared" si="298"/>
        <v>0</v>
      </c>
      <c r="FE198">
        <f t="shared" si="298"/>
        <v>0</v>
      </c>
      <c r="FF198">
        <f t="shared" si="298"/>
        <v>0</v>
      </c>
      <c r="FG198">
        <f t="shared" si="298"/>
        <v>0</v>
      </c>
      <c r="FH198">
        <f t="shared" si="298"/>
        <v>0</v>
      </c>
      <c r="FI198">
        <f t="shared" si="298"/>
        <v>0</v>
      </c>
      <c r="FJ198">
        <f t="shared" si="298"/>
        <v>0</v>
      </c>
      <c r="FK198">
        <f t="shared" si="298"/>
        <v>0</v>
      </c>
      <c r="FL198">
        <f t="shared" si="298"/>
        <v>0</v>
      </c>
      <c r="FM198">
        <f t="shared" si="298"/>
        <v>0</v>
      </c>
      <c r="FN198">
        <f t="shared" ref="FN198:GJ198" si="299">$F193/$F194*FN195/$F192*FN197*FN196</f>
        <v>0</v>
      </c>
      <c r="FO198">
        <f t="shared" si="299"/>
        <v>0</v>
      </c>
      <c r="FP198">
        <f t="shared" si="299"/>
        <v>0</v>
      </c>
      <c r="FQ198">
        <f t="shared" si="299"/>
        <v>0</v>
      </c>
      <c r="FR198">
        <f t="shared" si="299"/>
        <v>0</v>
      </c>
      <c r="FS198">
        <f t="shared" si="299"/>
        <v>0</v>
      </c>
      <c r="FT198">
        <f t="shared" si="299"/>
        <v>0</v>
      </c>
      <c r="FU198">
        <f t="shared" si="299"/>
        <v>0</v>
      </c>
      <c r="FV198">
        <f t="shared" si="299"/>
        <v>0</v>
      </c>
      <c r="FW198">
        <f t="shared" si="299"/>
        <v>0</v>
      </c>
      <c r="FX198">
        <f t="shared" si="299"/>
        <v>0</v>
      </c>
      <c r="FY198">
        <f t="shared" si="299"/>
        <v>0</v>
      </c>
      <c r="FZ198">
        <f t="shared" si="299"/>
        <v>0</v>
      </c>
      <c r="GA198">
        <f t="shared" si="299"/>
        <v>0</v>
      </c>
      <c r="GB198">
        <f t="shared" si="299"/>
        <v>0</v>
      </c>
      <c r="GC198">
        <f t="shared" si="299"/>
        <v>0</v>
      </c>
      <c r="GD198">
        <f t="shared" si="299"/>
        <v>0</v>
      </c>
      <c r="GE198">
        <f t="shared" si="299"/>
        <v>0</v>
      </c>
      <c r="GF198">
        <f t="shared" si="299"/>
        <v>0</v>
      </c>
      <c r="GG198">
        <f t="shared" si="299"/>
        <v>0</v>
      </c>
      <c r="GH198">
        <f t="shared" si="299"/>
        <v>0</v>
      </c>
      <c r="GI198">
        <f t="shared" si="299"/>
        <v>0</v>
      </c>
      <c r="GJ198">
        <f t="shared" si="299"/>
        <v>0</v>
      </c>
    </row>
    <row r="199" spans="1:192" outlineLevel="2" x14ac:dyDescent="0.35">
      <c r="A199" s="6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</row>
    <row r="200" spans="1:192" s="556" customFormat="1" outlineLevel="2" x14ac:dyDescent="0.35">
      <c r="A200" s="555"/>
      <c r="E200" s="556" t="str">
        <f>InpC!$E$16</f>
        <v>Length of operating period</v>
      </c>
      <c r="F200" s="556">
        <f>InpC!$F$16</f>
        <v>3</v>
      </c>
      <c r="G200" s="556" t="str">
        <f>InpC!$G$16</f>
        <v>months</v>
      </c>
    </row>
    <row r="201" spans="1:192" s="556" customFormat="1" outlineLevel="2" x14ac:dyDescent="0.35">
      <c r="A201" s="555"/>
      <c r="E201" s="556" t="str">
        <f>InpC!$E$89</f>
        <v>Rent</v>
      </c>
      <c r="F201" s="556">
        <f>InpC!$F$89</f>
        <v>491</v>
      </c>
      <c r="G201" s="556" t="str">
        <f>InpC!$G$89</f>
        <v>$ 000s p.a.</v>
      </c>
    </row>
    <row r="202" spans="1:192" s="455" customFormat="1" outlineLevel="2" x14ac:dyDescent="0.35">
      <c r="A202" s="462"/>
      <c r="E202" s="455" t="str">
        <f>InpC!$E$144</f>
        <v>Number of periods in a year</v>
      </c>
      <c r="F202" s="455">
        <f>InpC!$F$144</f>
        <v>4</v>
      </c>
      <c r="G202" s="455" t="str">
        <f>InpC!$G$144</f>
        <v>periods</v>
      </c>
    </row>
    <row r="203" spans="1:192" s="455" customFormat="1" outlineLevel="2" x14ac:dyDescent="0.35">
      <c r="A203" s="462"/>
      <c r="E203" s="455" t="str">
        <f>Time!$E$34</f>
        <v>Months per model period</v>
      </c>
      <c r="G203" s="455" t="str">
        <f>Time!$G$34</f>
        <v>months</v>
      </c>
      <c r="H203" s="455">
        <f>Time!$H$34</f>
        <v>0</v>
      </c>
      <c r="J203" s="455">
        <f>Time!J$34</f>
        <v>1</v>
      </c>
      <c r="K203" s="455">
        <f>Time!K$34</f>
        <v>1</v>
      </c>
      <c r="L203" s="455">
        <f>Time!L$34</f>
        <v>1</v>
      </c>
      <c r="M203" s="455">
        <f>Time!M$34</f>
        <v>1</v>
      </c>
      <c r="N203" s="455">
        <f>Time!N$34</f>
        <v>1</v>
      </c>
      <c r="O203" s="455">
        <f>Time!O$34</f>
        <v>1</v>
      </c>
      <c r="P203" s="455">
        <f>Time!P$34</f>
        <v>1</v>
      </c>
      <c r="Q203" s="455">
        <f>Time!Q$34</f>
        <v>1</v>
      </c>
      <c r="R203" s="455">
        <f>Time!R$34</f>
        <v>1</v>
      </c>
      <c r="S203" s="455">
        <f>Time!S$34</f>
        <v>1</v>
      </c>
      <c r="T203" s="455">
        <f>Time!T$34</f>
        <v>1</v>
      </c>
      <c r="U203" s="455">
        <f>Time!U$34</f>
        <v>1</v>
      </c>
      <c r="V203" s="455">
        <f>Time!V$34</f>
        <v>1</v>
      </c>
      <c r="W203" s="455">
        <f>Time!W$34</f>
        <v>1</v>
      </c>
      <c r="X203" s="455">
        <f>Time!X$34</f>
        <v>1</v>
      </c>
      <c r="Y203" s="455">
        <f>Time!Y$34</f>
        <v>1</v>
      </c>
      <c r="Z203" s="455">
        <f>Time!Z$34</f>
        <v>1</v>
      </c>
      <c r="AA203" s="455">
        <f>Time!AA$34</f>
        <v>1</v>
      </c>
      <c r="AB203" s="455">
        <f>Time!AB$34</f>
        <v>1</v>
      </c>
      <c r="AC203" s="455">
        <f>Time!AC$34</f>
        <v>1</v>
      </c>
      <c r="AD203" s="455">
        <f>Time!AD$34</f>
        <v>1</v>
      </c>
      <c r="AE203" s="455">
        <f>Time!AE$34</f>
        <v>1</v>
      </c>
      <c r="AF203" s="455">
        <f>Time!AF$34</f>
        <v>1</v>
      </c>
      <c r="AG203" s="455">
        <f>Time!AG$34</f>
        <v>1</v>
      </c>
      <c r="AH203" s="455">
        <f>Time!AH$34</f>
        <v>1</v>
      </c>
      <c r="AI203" s="455">
        <f>Time!AI$34</f>
        <v>1</v>
      </c>
      <c r="AJ203" s="455">
        <f>Time!AJ$34</f>
        <v>1</v>
      </c>
      <c r="AK203" s="455">
        <f>Time!AK$34</f>
        <v>1</v>
      </c>
      <c r="AL203" s="455">
        <f>Time!AL$34</f>
        <v>1</v>
      </c>
      <c r="AM203" s="455">
        <f>Time!AM$34</f>
        <v>1</v>
      </c>
      <c r="AN203" s="455">
        <f>Time!AN$34</f>
        <v>1</v>
      </c>
      <c r="AO203" s="455">
        <f>Time!AO$34</f>
        <v>1</v>
      </c>
      <c r="AP203" s="455">
        <f>Time!AP$34</f>
        <v>1</v>
      </c>
      <c r="AQ203" s="455">
        <f>Time!AQ$34</f>
        <v>1</v>
      </c>
      <c r="AR203" s="455">
        <f>Time!AR$34</f>
        <v>1</v>
      </c>
      <c r="AS203" s="455">
        <f>Time!AS$34</f>
        <v>1</v>
      </c>
      <c r="AT203" s="455">
        <f>Time!AT$34</f>
        <v>1</v>
      </c>
      <c r="AU203" s="455">
        <f>Time!AU$34</f>
        <v>1</v>
      </c>
      <c r="AV203" s="455">
        <f>Time!AV$34</f>
        <v>1</v>
      </c>
      <c r="AW203" s="455">
        <f>Time!AW$34</f>
        <v>1</v>
      </c>
      <c r="AX203" s="455">
        <f>Time!AX$34</f>
        <v>1</v>
      </c>
      <c r="AY203" s="455">
        <f>Time!AY$34</f>
        <v>1</v>
      </c>
      <c r="AZ203" s="455">
        <f>Time!AZ$34</f>
        <v>1</v>
      </c>
      <c r="BA203" s="455">
        <f>Time!BA$34</f>
        <v>1</v>
      </c>
      <c r="BB203" s="455">
        <f>Time!BB$34</f>
        <v>1</v>
      </c>
      <c r="BC203" s="455">
        <f>Time!BC$34</f>
        <v>1</v>
      </c>
      <c r="BD203" s="455">
        <f>Time!BD$34</f>
        <v>1</v>
      </c>
      <c r="BE203" s="455">
        <f>Time!BE$34</f>
        <v>1</v>
      </c>
      <c r="BF203" s="455">
        <f>Time!BF$34</f>
        <v>3</v>
      </c>
      <c r="BG203" s="455">
        <f>Time!BG$34</f>
        <v>3</v>
      </c>
      <c r="BH203" s="455">
        <f>Time!BH$34</f>
        <v>3</v>
      </c>
      <c r="BI203" s="455">
        <f>Time!BI$34</f>
        <v>3</v>
      </c>
      <c r="BJ203" s="455">
        <f>Time!BJ$34</f>
        <v>3</v>
      </c>
      <c r="BK203" s="455">
        <f>Time!BK$34</f>
        <v>3</v>
      </c>
      <c r="BL203" s="455">
        <f>Time!BL$34</f>
        <v>3</v>
      </c>
      <c r="BM203" s="455">
        <f>Time!BM$34</f>
        <v>3</v>
      </c>
      <c r="BN203" s="455">
        <f>Time!BN$34</f>
        <v>3</v>
      </c>
      <c r="BO203" s="455">
        <f>Time!BO$34</f>
        <v>3</v>
      </c>
      <c r="BP203" s="455">
        <f>Time!BP$34</f>
        <v>3</v>
      </c>
      <c r="BQ203" s="455">
        <f>Time!BQ$34</f>
        <v>3</v>
      </c>
      <c r="BR203" s="455">
        <f>Time!BR$34</f>
        <v>3</v>
      </c>
      <c r="BS203" s="455">
        <f>Time!BS$34</f>
        <v>3</v>
      </c>
      <c r="BT203" s="455">
        <f>Time!BT$34</f>
        <v>3</v>
      </c>
      <c r="BU203" s="455">
        <f>Time!BU$34</f>
        <v>3</v>
      </c>
      <c r="BV203" s="455">
        <f>Time!BV$34</f>
        <v>3</v>
      </c>
      <c r="BW203" s="455">
        <f>Time!BW$34</f>
        <v>3</v>
      </c>
      <c r="BX203" s="455">
        <f>Time!BX$34</f>
        <v>3</v>
      </c>
      <c r="BY203" s="455">
        <f>Time!BY$34</f>
        <v>3</v>
      </c>
      <c r="BZ203" s="455">
        <f>Time!BZ$34</f>
        <v>3</v>
      </c>
      <c r="CA203" s="455">
        <f>Time!CA$34</f>
        <v>3</v>
      </c>
      <c r="CB203" s="455">
        <f>Time!CB$34</f>
        <v>3</v>
      </c>
      <c r="CC203" s="455">
        <f>Time!CC$34</f>
        <v>3</v>
      </c>
      <c r="CD203" s="455">
        <f>Time!CD$34</f>
        <v>3</v>
      </c>
      <c r="CE203" s="455">
        <f>Time!CE$34</f>
        <v>3</v>
      </c>
      <c r="CF203" s="455">
        <f>Time!CF$34</f>
        <v>3</v>
      </c>
      <c r="CG203" s="455">
        <f>Time!CG$34</f>
        <v>3</v>
      </c>
      <c r="CH203" s="455">
        <f>Time!CH$34</f>
        <v>3</v>
      </c>
      <c r="CI203" s="455">
        <f>Time!CI$34</f>
        <v>3</v>
      </c>
      <c r="CJ203" s="455">
        <f>Time!CJ$34</f>
        <v>3</v>
      </c>
      <c r="CK203" s="455">
        <f>Time!CK$34</f>
        <v>3</v>
      </c>
      <c r="CL203" s="455">
        <f>Time!CL$34</f>
        <v>3</v>
      </c>
      <c r="CM203" s="455">
        <f>Time!CM$34</f>
        <v>3</v>
      </c>
      <c r="CN203" s="455">
        <f>Time!CN$34</f>
        <v>3</v>
      </c>
      <c r="CO203" s="455">
        <f>Time!CO$34</f>
        <v>3</v>
      </c>
      <c r="CP203" s="455">
        <f>Time!CP$34</f>
        <v>3</v>
      </c>
      <c r="CQ203" s="455">
        <f>Time!CQ$34</f>
        <v>3</v>
      </c>
      <c r="CR203" s="455">
        <f>Time!CR$34</f>
        <v>3</v>
      </c>
      <c r="CS203" s="455">
        <f>Time!CS$34</f>
        <v>3</v>
      </c>
      <c r="CT203" s="455">
        <f>Time!CT$34</f>
        <v>3</v>
      </c>
      <c r="CU203" s="455">
        <f>Time!CU$34</f>
        <v>3</v>
      </c>
      <c r="CV203" s="455">
        <f>Time!CV$34</f>
        <v>3</v>
      </c>
      <c r="CW203" s="455">
        <f>Time!CW$34</f>
        <v>3</v>
      </c>
      <c r="CX203" s="455">
        <f>Time!CX$34</f>
        <v>3</v>
      </c>
      <c r="CY203" s="455">
        <f>Time!CY$34</f>
        <v>3</v>
      </c>
      <c r="CZ203" s="455">
        <f>Time!CZ$34</f>
        <v>3</v>
      </c>
      <c r="DA203" s="455">
        <f>Time!DA$34</f>
        <v>3</v>
      </c>
      <c r="DB203" s="455">
        <f>Time!DB$34</f>
        <v>3</v>
      </c>
      <c r="DC203" s="455">
        <f>Time!DC$34</f>
        <v>3</v>
      </c>
      <c r="DD203" s="455">
        <f>Time!DD$34</f>
        <v>3</v>
      </c>
      <c r="DE203" s="455">
        <f>Time!DE$34</f>
        <v>3</v>
      </c>
      <c r="DF203" s="455">
        <f>Time!DF$34</f>
        <v>3</v>
      </c>
      <c r="DG203" s="455">
        <f>Time!DG$34</f>
        <v>3</v>
      </c>
      <c r="DH203" s="455">
        <f>Time!DH$34</f>
        <v>3</v>
      </c>
      <c r="DI203" s="455">
        <f>Time!DI$34</f>
        <v>3</v>
      </c>
      <c r="DJ203" s="455">
        <f>Time!DJ$34</f>
        <v>3</v>
      </c>
      <c r="DK203" s="455">
        <f>Time!DK$34</f>
        <v>3</v>
      </c>
      <c r="DL203" s="455">
        <f>Time!DL$34</f>
        <v>3</v>
      </c>
      <c r="DM203" s="455">
        <f>Time!DM$34</f>
        <v>3</v>
      </c>
      <c r="DN203" s="455">
        <f>Time!DN$34</f>
        <v>3</v>
      </c>
      <c r="DO203" s="455">
        <f>Time!DO$34</f>
        <v>3</v>
      </c>
      <c r="DP203" s="455">
        <f>Time!DP$34</f>
        <v>3</v>
      </c>
      <c r="DQ203" s="455">
        <f>Time!DQ$34</f>
        <v>3</v>
      </c>
      <c r="DR203" s="455">
        <f>Time!DR$34</f>
        <v>3</v>
      </c>
      <c r="DS203" s="455">
        <f>Time!DS$34</f>
        <v>3</v>
      </c>
      <c r="DT203" s="455">
        <f>Time!DT$34</f>
        <v>3</v>
      </c>
      <c r="DU203" s="455">
        <f>Time!DU$34</f>
        <v>3</v>
      </c>
      <c r="DV203" s="455">
        <f>Time!DV$34</f>
        <v>3</v>
      </c>
      <c r="DW203" s="455">
        <f>Time!DW$34</f>
        <v>3</v>
      </c>
      <c r="DX203" s="455">
        <f>Time!DX$34</f>
        <v>3</v>
      </c>
      <c r="DY203" s="455">
        <f>Time!DY$34</f>
        <v>3</v>
      </c>
      <c r="DZ203" s="455">
        <f>Time!DZ$34</f>
        <v>3</v>
      </c>
      <c r="EA203" s="455">
        <f>Time!EA$34</f>
        <v>3</v>
      </c>
      <c r="EB203" s="455">
        <f>Time!EB$34</f>
        <v>3</v>
      </c>
      <c r="EC203" s="455">
        <f>Time!EC$34</f>
        <v>3</v>
      </c>
      <c r="ED203" s="455">
        <f>Time!ED$34</f>
        <v>3</v>
      </c>
      <c r="EE203" s="455">
        <f>Time!EE$34</f>
        <v>3</v>
      </c>
      <c r="EF203" s="455">
        <f>Time!EF$34</f>
        <v>3</v>
      </c>
      <c r="EG203" s="455">
        <f>Time!EG$34</f>
        <v>3</v>
      </c>
      <c r="EH203" s="455">
        <f>Time!EH$34</f>
        <v>3</v>
      </c>
      <c r="EI203" s="455">
        <f>Time!EI$34</f>
        <v>3</v>
      </c>
      <c r="EJ203" s="455">
        <f>Time!EJ$34</f>
        <v>3</v>
      </c>
      <c r="EK203" s="455">
        <f>Time!EK$34</f>
        <v>3</v>
      </c>
      <c r="EL203" s="455">
        <f>Time!EL$34</f>
        <v>3</v>
      </c>
      <c r="EM203" s="455">
        <f>Time!EM$34</f>
        <v>3</v>
      </c>
      <c r="EN203" s="455">
        <f>Time!EN$34</f>
        <v>3</v>
      </c>
      <c r="EO203" s="455">
        <f>Time!EO$34</f>
        <v>3</v>
      </c>
      <c r="EP203" s="455">
        <f>Time!EP$34</f>
        <v>3</v>
      </c>
      <c r="EQ203" s="455">
        <f>Time!EQ$34</f>
        <v>3</v>
      </c>
      <c r="ER203" s="455">
        <f>Time!ER$34</f>
        <v>3</v>
      </c>
      <c r="ES203" s="455">
        <f>Time!ES$34</f>
        <v>3</v>
      </c>
      <c r="ET203" s="455">
        <f>Time!ET$34</f>
        <v>3</v>
      </c>
      <c r="EU203" s="455">
        <f>Time!EU$34</f>
        <v>3</v>
      </c>
      <c r="EV203" s="455">
        <f>Time!EV$34</f>
        <v>3</v>
      </c>
      <c r="EW203" s="455">
        <f>Time!EW$34</f>
        <v>3</v>
      </c>
      <c r="EX203" s="455">
        <f>Time!EX$34</f>
        <v>3</v>
      </c>
      <c r="EY203" s="455">
        <f>Time!EY$34</f>
        <v>3</v>
      </c>
      <c r="EZ203" s="455">
        <f>Time!EZ$34</f>
        <v>3</v>
      </c>
      <c r="FA203" s="455">
        <f>Time!FA$34</f>
        <v>3</v>
      </c>
      <c r="FB203" s="455">
        <f>Time!FB$34</f>
        <v>3</v>
      </c>
      <c r="FC203" s="455">
        <f>Time!FC$34</f>
        <v>3</v>
      </c>
      <c r="FD203" s="455">
        <f>Time!FD$34</f>
        <v>3</v>
      </c>
      <c r="FE203" s="455">
        <f>Time!FE$34</f>
        <v>3</v>
      </c>
      <c r="FF203" s="455">
        <f>Time!FF$34</f>
        <v>3</v>
      </c>
      <c r="FG203" s="455">
        <f>Time!FG$34</f>
        <v>3</v>
      </c>
      <c r="FH203" s="455">
        <f>Time!FH$34</f>
        <v>3</v>
      </c>
      <c r="FI203" s="455">
        <f>Time!FI$34</f>
        <v>3</v>
      </c>
      <c r="FJ203" s="455">
        <f>Time!FJ$34</f>
        <v>3</v>
      </c>
      <c r="FK203" s="455">
        <f>Time!FK$34</f>
        <v>3</v>
      </c>
      <c r="FL203" s="455">
        <f>Time!FL$34</f>
        <v>3</v>
      </c>
      <c r="FM203" s="455">
        <f>Time!FM$34</f>
        <v>3</v>
      </c>
      <c r="FN203" s="455">
        <f>Time!FN$34</f>
        <v>3</v>
      </c>
      <c r="FO203" s="455">
        <f>Time!FO$34</f>
        <v>3</v>
      </c>
      <c r="FP203" s="455">
        <f>Time!FP$34</f>
        <v>3</v>
      </c>
      <c r="FQ203" s="455">
        <f>Time!FQ$34</f>
        <v>3</v>
      </c>
      <c r="FR203" s="455">
        <f>Time!FR$34</f>
        <v>3</v>
      </c>
      <c r="FS203" s="455">
        <f>Time!FS$34</f>
        <v>3</v>
      </c>
      <c r="FT203" s="455">
        <f>Time!FT$34</f>
        <v>3</v>
      </c>
      <c r="FU203" s="455">
        <f>Time!FU$34</f>
        <v>3</v>
      </c>
      <c r="FV203" s="455">
        <f>Time!FV$34</f>
        <v>3</v>
      </c>
      <c r="FW203" s="455">
        <f>Time!FW$34</f>
        <v>3</v>
      </c>
      <c r="FX203" s="455">
        <f>Time!FX$34</f>
        <v>3</v>
      </c>
      <c r="FY203" s="455">
        <f>Time!FY$34</f>
        <v>3</v>
      </c>
      <c r="FZ203" s="455">
        <f>Time!FZ$34</f>
        <v>3</v>
      </c>
      <c r="GA203" s="455">
        <f>Time!GA$34</f>
        <v>3</v>
      </c>
      <c r="GB203" s="455">
        <f>Time!GB$34</f>
        <v>3</v>
      </c>
      <c r="GC203" s="455">
        <f>Time!GC$34</f>
        <v>3</v>
      </c>
      <c r="GD203" s="455">
        <f>Time!GD$34</f>
        <v>3</v>
      </c>
      <c r="GE203" s="455">
        <f>Time!GE$34</f>
        <v>3</v>
      </c>
      <c r="GF203" s="455">
        <f>Time!GF$34</f>
        <v>3</v>
      </c>
      <c r="GG203" s="455">
        <f>Time!GG$34</f>
        <v>3</v>
      </c>
      <c r="GH203" s="455">
        <f>Time!GH$34</f>
        <v>3</v>
      </c>
      <c r="GI203" s="455">
        <f>Time!GI$34</f>
        <v>3</v>
      </c>
      <c r="GJ203" s="455">
        <f>Time!GJ$34</f>
        <v>3</v>
      </c>
    </row>
    <row r="204" spans="1:192" s="455" customFormat="1" outlineLevel="2" x14ac:dyDescent="0.35">
      <c r="A204" s="462"/>
      <c r="E204" s="455" t="str">
        <f>Time!$E$90</f>
        <v>Operating period flag</v>
      </c>
      <c r="G204" s="455" t="str">
        <f>Time!$G$90</f>
        <v>flag</v>
      </c>
      <c r="H204" s="455">
        <f>Time!$H$90</f>
        <v>100</v>
      </c>
      <c r="J204" s="455">
        <f>Time!J$90</f>
        <v>0</v>
      </c>
      <c r="K204" s="455">
        <f>Time!K$90</f>
        <v>0</v>
      </c>
      <c r="L204" s="455">
        <f>Time!L$90</f>
        <v>0</v>
      </c>
      <c r="M204" s="455">
        <f>Time!M$90</f>
        <v>0</v>
      </c>
      <c r="N204" s="455">
        <f>Time!N$90</f>
        <v>0</v>
      </c>
      <c r="O204" s="455">
        <f>Time!O$90</f>
        <v>0</v>
      </c>
      <c r="P204" s="455">
        <f>Time!P$90</f>
        <v>0</v>
      </c>
      <c r="Q204" s="455">
        <f>Time!Q$90</f>
        <v>0</v>
      </c>
      <c r="R204" s="455">
        <f>Time!R$90</f>
        <v>0</v>
      </c>
      <c r="S204" s="455">
        <f>Time!S$90</f>
        <v>0</v>
      </c>
      <c r="T204" s="455">
        <f>Time!T$90</f>
        <v>0</v>
      </c>
      <c r="U204" s="455">
        <f>Time!U$90</f>
        <v>0</v>
      </c>
      <c r="V204" s="455">
        <f>Time!V$90</f>
        <v>0</v>
      </c>
      <c r="W204" s="455">
        <f>Time!W$90</f>
        <v>0</v>
      </c>
      <c r="X204" s="455">
        <f>Time!X$90</f>
        <v>0</v>
      </c>
      <c r="Y204" s="455">
        <f>Time!Y$90</f>
        <v>0</v>
      </c>
      <c r="Z204" s="455">
        <f>Time!Z$90</f>
        <v>0</v>
      </c>
      <c r="AA204" s="455">
        <f>Time!AA$90</f>
        <v>0</v>
      </c>
      <c r="AB204" s="455">
        <f>Time!AB$90</f>
        <v>0</v>
      </c>
      <c r="AC204" s="455">
        <f>Time!AC$90</f>
        <v>0</v>
      </c>
      <c r="AD204" s="455">
        <f>Time!AD$90</f>
        <v>0</v>
      </c>
      <c r="AE204" s="455">
        <f>Time!AE$90</f>
        <v>0</v>
      </c>
      <c r="AF204" s="455">
        <f>Time!AF$90</f>
        <v>0</v>
      </c>
      <c r="AG204" s="455">
        <f>Time!AG$90</f>
        <v>0</v>
      </c>
      <c r="AH204" s="455">
        <f>Time!AH$90</f>
        <v>0</v>
      </c>
      <c r="AI204" s="455">
        <f>Time!AI$90</f>
        <v>0</v>
      </c>
      <c r="AJ204" s="455">
        <f>Time!AJ$90</f>
        <v>0</v>
      </c>
      <c r="AK204" s="455">
        <f>Time!AK$90</f>
        <v>0</v>
      </c>
      <c r="AL204" s="455">
        <f>Time!AL$90</f>
        <v>0</v>
      </c>
      <c r="AM204" s="455">
        <f>Time!AM$90</f>
        <v>0</v>
      </c>
      <c r="AN204" s="455">
        <f>Time!AN$90</f>
        <v>0</v>
      </c>
      <c r="AO204" s="455">
        <f>Time!AO$90</f>
        <v>0</v>
      </c>
      <c r="AP204" s="455">
        <f>Time!AP$90</f>
        <v>0</v>
      </c>
      <c r="AQ204" s="455">
        <f>Time!AQ$90</f>
        <v>0</v>
      </c>
      <c r="AR204" s="455">
        <f>Time!AR$90</f>
        <v>0</v>
      </c>
      <c r="AS204" s="455">
        <f>Time!AS$90</f>
        <v>0</v>
      </c>
      <c r="AT204" s="455">
        <f>Time!AT$90</f>
        <v>0</v>
      </c>
      <c r="AU204" s="455">
        <f>Time!AU$90</f>
        <v>0</v>
      </c>
      <c r="AV204" s="455">
        <f>Time!AV$90</f>
        <v>0</v>
      </c>
      <c r="AW204" s="455">
        <f>Time!AW$90</f>
        <v>0</v>
      </c>
      <c r="AX204" s="455">
        <f>Time!AX$90</f>
        <v>0</v>
      </c>
      <c r="AY204" s="455">
        <f>Time!AY$90</f>
        <v>0</v>
      </c>
      <c r="AZ204" s="455">
        <f>Time!AZ$90</f>
        <v>0</v>
      </c>
      <c r="BA204" s="455">
        <f>Time!BA$90</f>
        <v>0</v>
      </c>
      <c r="BB204" s="455">
        <f>Time!BB$90</f>
        <v>0</v>
      </c>
      <c r="BC204" s="455">
        <f>Time!BC$90</f>
        <v>0</v>
      </c>
      <c r="BD204" s="455">
        <f>Time!BD$90</f>
        <v>0</v>
      </c>
      <c r="BE204" s="455">
        <f>Time!BE$90</f>
        <v>0</v>
      </c>
      <c r="BF204" s="455">
        <f>Time!BF$90</f>
        <v>1</v>
      </c>
      <c r="BG204" s="455">
        <f>Time!BG$90</f>
        <v>1</v>
      </c>
      <c r="BH204" s="455">
        <f>Time!BH$90</f>
        <v>1</v>
      </c>
      <c r="BI204" s="455">
        <f>Time!BI$90</f>
        <v>1</v>
      </c>
      <c r="BJ204" s="455">
        <f>Time!BJ$90</f>
        <v>1</v>
      </c>
      <c r="BK204" s="455">
        <f>Time!BK$90</f>
        <v>1</v>
      </c>
      <c r="BL204" s="455">
        <f>Time!BL$90</f>
        <v>1</v>
      </c>
      <c r="BM204" s="455">
        <f>Time!BM$90</f>
        <v>1</v>
      </c>
      <c r="BN204" s="455">
        <f>Time!BN$90</f>
        <v>1</v>
      </c>
      <c r="BO204" s="455">
        <f>Time!BO$90</f>
        <v>1</v>
      </c>
      <c r="BP204" s="455">
        <f>Time!BP$90</f>
        <v>1</v>
      </c>
      <c r="BQ204" s="455">
        <f>Time!BQ$90</f>
        <v>1</v>
      </c>
      <c r="BR204" s="455">
        <f>Time!BR$90</f>
        <v>1</v>
      </c>
      <c r="BS204" s="455">
        <f>Time!BS$90</f>
        <v>1</v>
      </c>
      <c r="BT204" s="455">
        <f>Time!BT$90</f>
        <v>1</v>
      </c>
      <c r="BU204" s="455">
        <f>Time!BU$90</f>
        <v>1</v>
      </c>
      <c r="BV204" s="455">
        <f>Time!BV$90</f>
        <v>1</v>
      </c>
      <c r="BW204" s="455">
        <f>Time!BW$90</f>
        <v>1</v>
      </c>
      <c r="BX204" s="455">
        <f>Time!BX$90</f>
        <v>1</v>
      </c>
      <c r="BY204" s="455">
        <f>Time!BY$90</f>
        <v>1</v>
      </c>
      <c r="BZ204" s="455">
        <f>Time!BZ$90</f>
        <v>1</v>
      </c>
      <c r="CA204" s="455">
        <f>Time!CA$90</f>
        <v>1</v>
      </c>
      <c r="CB204" s="455">
        <f>Time!CB$90</f>
        <v>1</v>
      </c>
      <c r="CC204" s="455">
        <f>Time!CC$90</f>
        <v>1</v>
      </c>
      <c r="CD204" s="455">
        <f>Time!CD$90</f>
        <v>1</v>
      </c>
      <c r="CE204" s="455">
        <f>Time!CE$90</f>
        <v>1</v>
      </c>
      <c r="CF204" s="455">
        <f>Time!CF$90</f>
        <v>1</v>
      </c>
      <c r="CG204" s="455">
        <f>Time!CG$90</f>
        <v>1</v>
      </c>
      <c r="CH204" s="455">
        <f>Time!CH$90</f>
        <v>1</v>
      </c>
      <c r="CI204" s="455">
        <f>Time!CI$90</f>
        <v>1</v>
      </c>
      <c r="CJ204" s="455">
        <f>Time!CJ$90</f>
        <v>1</v>
      </c>
      <c r="CK204" s="455">
        <f>Time!CK$90</f>
        <v>1</v>
      </c>
      <c r="CL204" s="455">
        <f>Time!CL$90</f>
        <v>1</v>
      </c>
      <c r="CM204" s="455">
        <f>Time!CM$90</f>
        <v>1</v>
      </c>
      <c r="CN204" s="455">
        <f>Time!CN$90</f>
        <v>1</v>
      </c>
      <c r="CO204" s="455">
        <f>Time!CO$90</f>
        <v>1</v>
      </c>
      <c r="CP204" s="455">
        <f>Time!CP$90</f>
        <v>1</v>
      </c>
      <c r="CQ204" s="455">
        <f>Time!CQ$90</f>
        <v>1</v>
      </c>
      <c r="CR204" s="455">
        <f>Time!CR$90</f>
        <v>1</v>
      </c>
      <c r="CS204" s="455">
        <f>Time!CS$90</f>
        <v>1</v>
      </c>
      <c r="CT204" s="455">
        <f>Time!CT$90</f>
        <v>1</v>
      </c>
      <c r="CU204" s="455">
        <f>Time!CU$90</f>
        <v>1</v>
      </c>
      <c r="CV204" s="455">
        <f>Time!CV$90</f>
        <v>1</v>
      </c>
      <c r="CW204" s="455">
        <f>Time!CW$90</f>
        <v>1</v>
      </c>
      <c r="CX204" s="455">
        <f>Time!CX$90</f>
        <v>1</v>
      </c>
      <c r="CY204" s="455">
        <f>Time!CY$90</f>
        <v>1</v>
      </c>
      <c r="CZ204" s="455">
        <f>Time!CZ$90</f>
        <v>1</v>
      </c>
      <c r="DA204" s="455">
        <f>Time!DA$90</f>
        <v>1</v>
      </c>
      <c r="DB204" s="455">
        <f>Time!DB$90</f>
        <v>1</v>
      </c>
      <c r="DC204" s="455">
        <f>Time!DC$90</f>
        <v>1</v>
      </c>
      <c r="DD204" s="455">
        <f>Time!DD$90</f>
        <v>1</v>
      </c>
      <c r="DE204" s="455">
        <f>Time!DE$90</f>
        <v>1</v>
      </c>
      <c r="DF204" s="455">
        <f>Time!DF$90</f>
        <v>1</v>
      </c>
      <c r="DG204" s="455">
        <f>Time!DG$90</f>
        <v>1</v>
      </c>
      <c r="DH204" s="455">
        <f>Time!DH$90</f>
        <v>1</v>
      </c>
      <c r="DI204" s="455">
        <f>Time!DI$90</f>
        <v>1</v>
      </c>
      <c r="DJ204" s="455">
        <f>Time!DJ$90</f>
        <v>1</v>
      </c>
      <c r="DK204" s="455">
        <f>Time!DK$90</f>
        <v>1</v>
      </c>
      <c r="DL204" s="455">
        <f>Time!DL$90</f>
        <v>1</v>
      </c>
      <c r="DM204" s="455">
        <f>Time!DM$90</f>
        <v>1</v>
      </c>
      <c r="DN204" s="455">
        <f>Time!DN$90</f>
        <v>1</v>
      </c>
      <c r="DO204" s="455">
        <f>Time!DO$90</f>
        <v>1</v>
      </c>
      <c r="DP204" s="455">
        <f>Time!DP$90</f>
        <v>1</v>
      </c>
      <c r="DQ204" s="455">
        <f>Time!DQ$90</f>
        <v>1</v>
      </c>
      <c r="DR204" s="455">
        <f>Time!DR$90</f>
        <v>1</v>
      </c>
      <c r="DS204" s="455">
        <f>Time!DS$90</f>
        <v>1</v>
      </c>
      <c r="DT204" s="455">
        <f>Time!DT$90</f>
        <v>1</v>
      </c>
      <c r="DU204" s="455">
        <f>Time!DU$90</f>
        <v>1</v>
      </c>
      <c r="DV204" s="455">
        <f>Time!DV$90</f>
        <v>1</v>
      </c>
      <c r="DW204" s="455">
        <f>Time!DW$90</f>
        <v>1</v>
      </c>
      <c r="DX204" s="455">
        <f>Time!DX$90</f>
        <v>1</v>
      </c>
      <c r="DY204" s="455">
        <f>Time!DY$90</f>
        <v>1</v>
      </c>
      <c r="DZ204" s="455">
        <f>Time!DZ$90</f>
        <v>1</v>
      </c>
      <c r="EA204" s="455">
        <f>Time!EA$90</f>
        <v>1</v>
      </c>
      <c r="EB204" s="455">
        <f>Time!EB$90</f>
        <v>1</v>
      </c>
      <c r="EC204" s="455">
        <f>Time!EC$90</f>
        <v>1</v>
      </c>
      <c r="ED204" s="455">
        <f>Time!ED$90</f>
        <v>1</v>
      </c>
      <c r="EE204" s="455">
        <f>Time!EE$90</f>
        <v>1</v>
      </c>
      <c r="EF204" s="455">
        <f>Time!EF$90</f>
        <v>1</v>
      </c>
      <c r="EG204" s="455">
        <f>Time!EG$90</f>
        <v>1</v>
      </c>
      <c r="EH204" s="455">
        <f>Time!EH$90</f>
        <v>1</v>
      </c>
      <c r="EI204" s="455">
        <f>Time!EI$90</f>
        <v>1</v>
      </c>
      <c r="EJ204" s="455">
        <f>Time!EJ$90</f>
        <v>1</v>
      </c>
      <c r="EK204" s="455">
        <f>Time!EK$90</f>
        <v>1</v>
      </c>
      <c r="EL204" s="455">
        <f>Time!EL$90</f>
        <v>1</v>
      </c>
      <c r="EM204" s="455">
        <f>Time!EM$90</f>
        <v>1</v>
      </c>
      <c r="EN204" s="455">
        <f>Time!EN$90</f>
        <v>1</v>
      </c>
      <c r="EO204" s="455">
        <f>Time!EO$90</f>
        <v>1</v>
      </c>
      <c r="EP204" s="455">
        <f>Time!EP$90</f>
        <v>1</v>
      </c>
      <c r="EQ204" s="455">
        <f>Time!EQ$90</f>
        <v>1</v>
      </c>
      <c r="ER204" s="455">
        <f>Time!ER$90</f>
        <v>1</v>
      </c>
      <c r="ES204" s="455">
        <f>Time!ES$90</f>
        <v>1</v>
      </c>
      <c r="ET204" s="455">
        <f>Time!ET$90</f>
        <v>1</v>
      </c>
      <c r="EU204" s="455">
        <f>Time!EU$90</f>
        <v>1</v>
      </c>
      <c r="EV204" s="455">
        <f>Time!EV$90</f>
        <v>1</v>
      </c>
      <c r="EW204" s="455">
        <f>Time!EW$90</f>
        <v>1</v>
      </c>
      <c r="EX204" s="455">
        <f>Time!EX$90</f>
        <v>1</v>
      </c>
      <c r="EY204" s="455">
        <f>Time!EY$90</f>
        <v>1</v>
      </c>
      <c r="EZ204" s="455">
        <f>Time!EZ$90</f>
        <v>1</v>
      </c>
      <c r="FA204" s="455">
        <f>Time!FA$90</f>
        <v>1</v>
      </c>
      <c r="FB204" s="455">
        <f>Time!FB$90</f>
        <v>0</v>
      </c>
      <c r="FC204" s="455">
        <f>Time!FC$90</f>
        <v>0</v>
      </c>
      <c r="FD204" s="455">
        <f>Time!FD$90</f>
        <v>0</v>
      </c>
      <c r="FE204" s="455">
        <f>Time!FE$90</f>
        <v>0</v>
      </c>
      <c r="FF204" s="455">
        <f>Time!FF$90</f>
        <v>0</v>
      </c>
      <c r="FG204" s="455">
        <f>Time!FG$90</f>
        <v>0</v>
      </c>
      <c r="FH204" s="455">
        <f>Time!FH$90</f>
        <v>0</v>
      </c>
      <c r="FI204" s="455">
        <f>Time!FI$90</f>
        <v>0</v>
      </c>
      <c r="FJ204" s="455">
        <f>Time!FJ$90</f>
        <v>0</v>
      </c>
      <c r="FK204" s="455">
        <f>Time!FK$90</f>
        <v>0</v>
      </c>
      <c r="FL204" s="455">
        <f>Time!FL$90</f>
        <v>0</v>
      </c>
      <c r="FM204" s="455">
        <f>Time!FM$90</f>
        <v>0</v>
      </c>
      <c r="FN204" s="455">
        <f>Time!FN$90</f>
        <v>0</v>
      </c>
      <c r="FO204" s="455">
        <f>Time!FO$90</f>
        <v>0</v>
      </c>
      <c r="FP204" s="455">
        <f>Time!FP$90</f>
        <v>0</v>
      </c>
      <c r="FQ204" s="455">
        <f>Time!FQ$90</f>
        <v>0</v>
      </c>
      <c r="FR204" s="455">
        <f>Time!FR$90</f>
        <v>0</v>
      </c>
      <c r="FS204" s="455">
        <f>Time!FS$90</f>
        <v>0</v>
      </c>
      <c r="FT204" s="455">
        <f>Time!FT$90</f>
        <v>0</v>
      </c>
      <c r="FU204" s="455">
        <f>Time!FU$90</f>
        <v>0</v>
      </c>
      <c r="FV204" s="455">
        <f>Time!FV$90</f>
        <v>0</v>
      </c>
      <c r="FW204" s="455">
        <f>Time!FW$90</f>
        <v>0</v>
      </c>
      <c r="FX204" s="455">
        <f>Time!FX$90</f>
        <v>0</v>
      </c>
      <c r="FY204" s="455">
        <f>Time!FY$90</f>
        <v>0</v>
      </c>
      <c r="FZ204" s="455">
        <f>Time!FZ$90</f>
        <v>0</v>
      </c>
      <c r="GA204" s="455">
        <f>Time!GA$90</f>
        <v>0</v>
      </c>
      <c r="GB204" s="455">
        <f>Time!GB$90</f>
        <v>0</v>
      </c>
      <c r="GC204" s="455">
        <f>Time!GC$90</f>
        <v>0</v>
      </c>
      <c r="GD204" s="455">
        <f>Time!GD$90</f>
        <v>0</v>
      </c>
      <c r="GE204" s="455">
        <f>Time!GE$90</f>
        <v>0</v>
      </c>
      <c r="GF204" s="455">
        <f>Time!GF$90</f>
        <v>0</v>
      </c>
      <c r="GG204" s="455">
        <f>Time!GG$90</f>
        <v>0</v>
      </c>
      <c r="GH204" s="455">
        <f>Time!GH$90</f>
        <v>0</v>
      </c>
      <c r="GI204" s="455">
        <f>Time!GI$90</f>
        <v>0</v>
      </c>
      <c r="GJ204" s="455">
        <f>Time!GJ$90</f>
        <v>0</v>
      </c>
    </row>
    <row r="205" spans="1:192" s="456" customFormat="1" outlineLevel="2" x14ac:dyDescent="0.35">
      <c r="A205" s="461"/>
      <c r="E205" s="456" t="str">
        <f>Esc!$E$14</f>
        <v>CPI escalation factor</v>
      </c>
      <c r="G205" s="456" t="str">
        <f>Esc!$G$14</f>
        <v>factor</v>
      </c>
      <c r="H205" s="456">
        <f>Esc!$H$14</f>
        <v>277.83505167495679</v>
      </c>
      <c r="J205" s="456">
        <f>Esc!J$14</f>
        <v>1</v>
      </c>
      <c r="K205" s="456">
        <f>Esc!K$14</f>
        <v>1</v>
      </c>
      <c r="L205" s="456">
        <f>Esc!L$14</f>
        <v>1</v>
      </c>
      <c r="M205" s="456">
        <f>Esc!M$14</f>
        <v>1</v>
      </c>
      <c r="N205" s="456">
        <f>Esc!N$14</f>
        <v>1</v>
      </c>
      <c r="O205" s="456">
        <f>Esc!O$14</f>
        <v>1</v>
      </c>
      <c r="P205" s="456">
        <f>Esc!P$14</f>
        <v>1</v>
      </c>
      <c r="Q205" s="456">
        <f>Esc!Q$14</f>
        <v>1</v>
      </c>
      <c r="R205" s="456">
        <f>Esc!R$14</f>
        <v>1</v>
      </c>
      <c r="S205" s="456">
        <f>Esc!S$14</f>
        <v>1</v>
      </c>
      <c r="T205" s="456">
        <f>Esc!T$14</f>
        <v>1</v>
      </c>
      <c r="U205" s="456">
        <f>Esc!U$14</f>
        <v>1</v>
      </c>
      <c r="V205" s="456">
        <f>Esc!V$14</f>
        <v>1</v>
      </c>
      <c r="W205" s="456">
        <f>Esc!W$14</f>
        <v>1</v>
      </c>
      <c r="X205" s="456">
        <f>Esc!X$14</f>
        <v>1</v>
      </c>
      <c r="Y205" s="456">
        <f>Esc!Y$14</f>
        <v>1</v>
      </c>
      <c r="Z205" s="456">
        <f>Esc!Z$14</f>
        <v>1</v>
      </c>
      <c r="AA205" s="456">
        <f>Esc!AA$14</f>
        <v>1.0249999999999999</v>
      </c>
      <c r="AB205" s="456">
        <f>Esc!AB$14</f>
        <v>1.0249999999999999</v>
      </c>
      <c r="AC205" s="456">
        <f>Esc!AC$14</f>
        <v>1.0249999999999999</v>
      </c>
      <c r="AD205" s="456">
        <f>Esc!AD$14</f>
        <v>1.0249999999999999</v>
      </c>
      <c r="AE205" s="456">
        <f>Esc!AE$14</f>
        <v>1.0249999999999999</v>
      </c>
      <c r="AF205" s="456">
        <f>Esc!AF$14</f>
        <v>1.0249999999999999</v>
      </c>
      <c r="AG205" s="456">
        <f>Esc!AG$14</f>
        <v>1.0249999999999999</v>
      </c>
      <c r="AH205" s="456">
        <f>Esc!AH$14</f>
        <v>1.0249999999999999</v>
      </c>
      <c r="AI205" s="456">
        <f>Esc!AI$14</f>
        <v>1.0249999999999999</v>
      </c>
      <c r="AJ205" s="456">
        <f>Esc!AJ$14</f>
        <v>1.0249999999999999</v>
      </c>
      <c r="AK205" s="456">
        <f>Esc!AK$14</f>
        <v>1.0249999999999999</v>
      </c>
      <c r="AL205" s="456">
        <f>Esc!AL$14</f>
        <v>1.0249999999999999</v>
      </c>
      <c r="AM205" s="456">
        <f>Esc!AM$14</f>
        <v>1.0506249999999999</v>
      </c>
      <c r="AN205" s="456">
        <f>Esc!AN$14</f>
        <v>1.0506249999999999</v>
      </c>
      <c r="AO205" s="456">
        <f>Esc!AO$14</f>
        <v>1.0506249999999999</v>
      </c>
      <c r="AP205" s="456">
        <f>Esc!AP$14</f>
        <v>1.0506249999999999</v>
      </c>
      <c r="AQ205" s="456">
        <f>Esc!AQ$14</f>
        <v>1.0506249999999999</v>
      </c>
      <c r="AR205" s="456">
        <f>Esc!AR$14</f>
        <v>1.0506249999999999</v>
      </c>
      <c r="AS205" s="456">
        <f>Esc!AS$14</f>
        <v>1.0506249999999999</v>
      </c>
      <c r="AT205" s="456">
        <f>Esc!AT$14</f>
        <v>1.0506249999999999</v>
      </c>
      <c r="AU205" s="456">
        <f>Esc!AU$14</f>
        <v>1.0506249999999999</v>
      </c>
      <c r="AV205" s="456">
        <f>Esc!AV$14</f>
        <v>1.0506249999999999</v>
      </c>
      <c r="AW205" s="456">
        <f>Esc!AW$14</f>
        <v>1.0506249999999999</v>
      </c>
      <c r="AX205" s="456">
        <f>Esc!AX$14</f>
        <v>1.0506249999999999</v>
      </c>
      <c r="AY205" s="456">
        <f>Esc!AY$14</f>
        <v>1.0768906249999999</v>
      </c>
      <c r="AZ205" s="456">
        <f>Esc!AZ$14</f>
        <v>1.0768906249999999</v>
      </c>
      <c r="BA205" s="456">
        <f>Esc!BA$14</f>
        <v>1.0768906249999999</v>
      </c>
      <c r="BB205" s="456">
        <f>Esc!BB$14</f>
        <v>1.0768906249999999</v>
      </c>
      <c r="BC205" s="456">
        <f>Esc!BC$14</f>
        <v>1.0768906249999999</v>
      </c>
      <c r="BD205" s="456">
        <f>Esc!BD$14</f>
        <v>1.0768906249999999</v>
      </c>
      <c r="BE205" s="456">
        <f>Esc!BE$14</f>
        <v>1.0768906249999999</v>
      </c>
      <c r="BF205" s="456">
        <f>Esc!BF$14</f>
        <v>1.0768906249999999</v>
      </c>
      <c r="BG205" s="456">
        <f>Esc!BG$14</f>
        <v>1.1038128906249998</v>
      </c>
      <c r="BH205" s="456">
        <f>Esc!BH$14</f>
        <v>1.1038128906249998</v>
      </c>
      <c r="BI205" s="456">
        <f>Esc!BI$14</f>
        <v>1.1038128906249998</v>
      </c>
      <c r="BJ205" s="456">
        <f>Esc!BJ$14</f>
        <v>1.1038128906249998</v>
      </c>
      <c r="BK205" s="456">
        <f>Esc!BK$14</f>
        <v>1.1314082128906247</v>
      </c>
      <c r="BL205" s="456">
        <f>Esc!BL$14</f>
        <v>1.1314082128906247</v>
      </c>
      <c r="BM205" s="456">
        <f>Esc!BM$14</f>
        <v>1.1314082128906247</v>
      </c>
      <c r="BN205" s="456">
        <f>Esc!BN$14</f>
        <v>1.1314082128906247</v>
      </c>
      <c r="BO205" s="456">
        <f>Esc!BO$14</f>
        <v>1.1596934182128902</v>
      </c>
      <c r="BP205" s="456">
        <f>Esc!BP$14</f>
        <v>1.1596934182128902</v>
      </c>
      <c r="BQ205" s="456">
        <f>Esc!BQ$14</f>
        <v>1.1596934182128902</v>
      </c>
      <c r="BR205" s="456">
        <f>Esc!BR$14</f>
        <v>1.1596934182128902</v>
      </c>
      <c r="BS205" s="456">
        <f>Esc!BS$14</f>
        <v>1.1886857536682125</v>
      </c>
      <c r="BT205" s="456">
        <f>Esc!BT$14</f>
        <v>1.1886857536682125</v>
      </c>
      <c r="BU205" s="456">
        <f>Esc!BU$14</f>
        <v>1.1886857536682125</v>
      </c>
      <c r="BV205" s="456">
        <f>Esc!BV$14</f>
        <v>1.1886857536682125</v>
      </c>
      <c r="BW205" s="456">
        <f>Esc!BW$14</f>
        <v>1.2184028975099177</v>
      </c>
      <c r="BX205" s="456">
        <f>Esc!BX$14</f>
        <v>1.2184028975099177</v>
      </c>
      <c r="BY205" s="456">
        <f>Esc!BY$14</f>
        <v>1.2184028975099177</v>
      </c>
      <c r="BZ205" s="456">
        <f>Esc!BZ$14</f>
        <v>1.2184028975099177</v>
      </c>
      <c r="CA205" s="456">
        <f>Esc!CA$14</f>
        <v>1.2488629699476654</v>
      </c>
      <c r="CB205" s="456">
        <f>Esc!CB$14</f>
        <v>1.2488629699476654</v>
      </c>
      <c r="CC205" s="456">
        <f>Esc!CC$14</f>
        <v>1.2488629699476654</v>
      </c>
      <c r="CD205" s="456">
        <f>Esc!CD$14</f>
        <v>1.2488629699476654</v>
      </c>
      <c r="CE205" s="456">
        <f>Esc!CE$14</f>
        <v>1.2800845441963571</v>
      </c>
      <c r="CF205" s="456">
        <f>Esc!CF$14</f>
        <v>1.2800845441963571</v>
      </c>
      <c r="CG205" s="456">
        <f>Esc!CG$14</f>
        <v>1.2800845441963571</v>
      </c>
      <c r="CH205" s="456">
        <f>Esc!CH$14</f>
        <v>1.2800845441963571</v>
      </c>
      <c r="CI205" s="456">
        <f>Esc!CI$14</f>
        <v>1.312086657801266</v>
      </c>
      <c r="CJ205" s="456">
        <f>Esc!CJ$14</f>
        <v>1.312086657801266</v>
      </c>
      <c r="CK205" s="456">
        <f>Esc!CK$14</f>
        <v>1.312086657801266</v>
      </c>
      <c r="CL205" s="456">
        <f>Esc!CL$14</f>
        <v>1.312086657801266</v>
      </c>
      <c r="CM205" s="456">
        <f>Esc!CM$14</f>
        <v>1.3448888242462975</v>
      </c>
      <c r="CN205" s="456">
        <f>Esc!CN$14</f>
        <v>1.3448888242462975</v>
      </c>
      <c r="CO205" s="456">
        <f>Esc!CO$14</f>
        <v>1.3448888242462975</v>
      </c>
      <c r="CP205" s="456">
        <f>Esc!CP$14</f>
        <v>1.3448888242462975</v>
      </c>
      <c r="CQ205" s="456">
        <f>Esc!CQ$14</f>
        <v>1.3785110448524549</v>
      </c>
      <c r="CR205" s="456">
        <f>Esc!CR$14</f>
        <v>1.3785110448524549</v>
      </c>
      <c r="CS205" s="456">
        <f>Esc!CS$14</f>
        <v>1.3785110448524549</v>
      </c>
      <c r="CT205" s="456">
        <f>Esc!CT$14</f>
        <v>1.3785110448524549</v>
      </c>
      <c r="CU205" s="456">
        <f>Esc!CU$14</f>
        <v>1.4129738209737661</v>
      </c>
      <c r="CV205" s="456">
        <f>Esc!CV$14</f>
        <v>1.4129738209737661</v>
      </c>
      <c r="CW205" s="456">
        <f>Esc!CW$14</f>
        <v>1.4129738209737661</v>
      </c>
      <c r="CX205" s="456">
        <f>Esc!CX$14</f>
        <v>1.4129738209737661</v>
      </c>
      <c r="CY205" s="456">
        <f>Esc!CY$14</f>
        <v>1.4482981664981105</v>
      </c>
      <c r="CZ205" s="456">
        <f>Esc!CZ$14</f>
        <v>1.4482981664981105</v>
      </c>
      <c r="DA205" s="456">
        <f>Esc!DA$14</f>
        <v>1.4482981664981105</v>
      </c>
      <c r="DB205" s="456">
        <f>Esc!DB$14</f>
        <v>1.4482981664981105</v>
      </c>
      <c r="DC205" s="456">
        <f>Esc!DC$14</f>
        <v>1.4845056206605631</v>
      </c>
      <c r="DD205" s="456">
        <f>Esc!DD$14</f>
        <v>1.4845056206605631</v>
      </c>
      <c r="DE205" s="456">
        <f>Esc!DE$14</f>
        <v>1.4845056206605631</v>
      </c>
      <c r="DF205" s="456">
        <f>Esc!DF$14</f>
        <v>1.4845056206605631</v>
      </c>
      <c r="DG205" s="456">
        <f>Esc!DG$14</f>
        <v>1.521618261177077</v>
      </c>
      <c r="DH205" s="456">
        <f>Esc!DH$14</f>
        <v>1.521618261177077</v>
      </c>
      <c r="DI205" s="456">
        <f>Esc!DI$14</f>
        <v>1.521618261177077</v>
      </c>
      <c r="DJ205" s="456">
        <f>Esc!DJ$14</f>
        <v>1.521618261177077</v>
      </c>
      <c r="DK205" s="456">
        <f>Esc!DK$14</f>
        <v>1.559658717706504</v>
      </c>
      <c r="DL205" s="456">
        <f>Esc!DL$14</f>
        <v>1.559658717706504</v>
      </c>
      <c r="DM205" s="456">
        <f>Esc!DM$14</f>
        <v>1.559658717706504</v>
      </c>
      <c r="DN205" s="456">
        <f>Esc!DN$14</f>
        <v>1.559658717706504</v>
      </c>
      <c r="DO205" s="456">
        <f>Esc!DO$14</f>
        <v>1.5986501856491666</v>
      </c>
      <c r="DP205" s="456">
        <f>Esc!DP$14</f>
        <v>1.5986501856491666</v>
      </c>
      <c r="DQ205" s="456">
        <f>Esc!DQ$14</f>
        <v>1.5986501856491666</v>
      </c>
      <c r="DR205" s="456">
        <f>Esc!DR$14</f>
        <v>1.5986501856491666</v>
      </c>
      <c r="DS205" s="456">
        <f>Esc!DS$14</f>
        <v>1.6386164402903955</v>
      </c>
      <c r="DT205" s="456">
        <f>Esc!DT$14</f>
        <v>1.6386164402903955</v>
      </c>
      <c r="DU205" s="456">
        <f>Esc!DU$14</f>
        <v>1.6386164402903955</v>
      </c>
      <c r="DV205" s="456">
        <f>Esc!DV$14</f>
        <v>1.6386164402903955</v>
      </c>
      <c r="DW205" s="456">
        <f>Esc!DW$14</f>
        <v>1.6795818512976552</v>
      </c>
      <c r="DX205" s="456">
        <f>Esc!DX$14</f>
        <v>1.6795818512976552</v>
      </c>
      <c r="DY205" s="456">
        <f>Esc!DY$14</f>
        <v>1.6795818512976552</v>
      </c>
      <c r="DZ205" s="456">
        <f>Esc!DZ$14</f>
        <v>1.6795818512976552</v>
      </c>
      <c r="EA205" s="456">
        <f>Esc!EA$14</f>
        <v>1.7215713975800966</v>
      </c>
      <c r="EB205" s="456">
        <f>Esc!EB$14</f>
        <v>1.7215713975800966</v>
      </c>
      <c r="EC205" s="456">
        <f>Esc!EC$14</f>
        <v>1.7215713975800966</v>
      </c>
      <c r="ED205" s="456">
        <f>Esc!ED$14</f>
        <v>1.7215713975800966</v>
      </c>
      <c r="EE205" s="456">
        <f>Esc!EE$14</f>
        <v>1.7646106825195991</v>
      </c>
      <c r="EF205" s="456">
        <f>Esc!EF$14</f>
        <v>1.7646106825195991</v>
      </c>
      <c r="EG205" s="456">
        <f>Esc!EG$14</f>
        <v>1.7646106825195991</v>
      </c>
      <c r="EH205" s="456">
        <f>Esc!EH$14</f>
        <v>1.7646106825195991</v>
      </c>
      <c r="EI205" s="456">
        <f>Esc!EI$14</f>
        <v>1.8087259495825889</v>
      </c>
      <c r="EJ205" s="456">
        <f>Esc!EJ$14</f>
        <v>1.8087259495825889</v>
      </c>
      <c r="EK205" s="456">
        <f>Esc!EK$14</f>
        <v>1.8087259495825889</v>
      </c>
      <c r="EL205" s="456">
        <f>Esc!EL$14</f>
        <v>1.8087259495825889</v>
      </c>
      <c r="EM205" s="456">
        <f>Esc!EM$14</f>
        <v>1.8539440983221533</v>
      </c>
      <c r="EN205" s="456">
        <f>Esc!EN$14</f>
        <v>1.8539440983221533</v>
      </c>
      <c r="EO205" s="456">
        <f>Esc!EO$14</f>
        <v>1.8539440983221533</v>
      </c>
      <c r="EP205" s="456">
        <f>Esc!EP$14</f>
        <v>1.8539440983221533</v>
      </c>
      <c r="EQ205" s="456">
        <f>Esc!EQ$14</f>
        <v>1.9002927007802071</v>
      </c>
      <c r="ER205" s="456">
        <f>Esc!ER$14</f>
        <v>1.9002927007802071</v>
      </c>
      <c r="ES205" s="456">
        <f>Esc!ES$14</f>
        <v>1.9002927007802071</v>
      </c>
      <c r="ET205" s="456">
        <f>Esc!ET$14</f>
        <v>1.9002927007802071</v>
      </c>
      <c r="EU205" s="456">
        <f>Esc!EU$14</f>
        <v>1.9478000182997122</v>
      </c>
      <c r="EV205" s="456">
        <f>Esc!EV$14</f>
        <v>1.9478000182997122</v>
      </c>
      <c r="EW205" s="456">
        <f>Esc!EW$14</f>
        <v>1.9478000182997122</v>
      </c>
      <c r="EX205" s="456">
        <f>Esc!EX$14</f>
        <v>1.9478000182997122</v>
      </c>
      <c r="EY205" s="456">
        <f>Esc!EY$14</f>
        <v>1.9964950187572048</v>
      </c>
      <c r="EZ205" s="456">
        <f>Esc!EZ$14</f>
        <v>1.9964950187572048</v>
      </c>
      <c r="FA205" s="456">
        <f>Esc!FA$14</f>
        <v>1.9964950187572048</v>
      </c>
      <c r="FB205" s="456">
        <f>Esc!FB$14</f>
        <v>1.9964950187572048</v>
      </c>
      <c r="FC205" s="456">
        <f>Esc!FC$14</f>
        <v>2.0464073942261352</v>
      </c>
      <c r="FD205" s="456">
        <f>Esc!FD$14</f>
        <v>2.0464073942261352</v>
      </c>
      <c r="FE205" s="456">
        <f>Esc!FE$14</f>
        <v>2.0464073942261352</v>
      </c>
      <c r="FF205" s="456">
        <f>Esc!FF$14</f>
        <v>2.0464073942261352</v>
      </c>
      <c r="FG205" s="456">
        <f>Esc!FG$14</f>
        <v>2.097567579081788</v>
      </c>
      <c r="FH205" s="456">
        <f>Esc!FH$14</f>
        <v>2.097567579081788</v>
      </c>
      <c r="FI205" s="456">
        <f>Esc!FI$14</f>
        <v>2.097567579081788</v>
      </c>
      <c r="FJ205" s="456">
        <f>Esc!FJ$14</f>
        <v>2.097567579081788</v>
      </c>
      <c r="FK205" s="456">
        <f>Esc!FK$14</f>
        <v>2.1500067685588333</v>
      </c>
      <c r="FL205" s="456">
        <f>Esc!FL$14</f>
        <v>2.1500067685588333</v>
      </c>
      <c r="FM205" s="456">
        <f>Esc!FM$14</f>
        <v>2.1500067685588333</v>
      </c>
      <c r="FN205" s="456">
        <f>Esc!FN$14</f>
        <v>2.1500067685588333</v>
      </c>
      <c r="FO205" s="456">
        <f>Esc!FO$14</f>
        <v>2.2037569377728037</v>
      </c>
      <c r="FP205" s="456">
        <f>Esc!FP$14</f>
        <v>2.2037569377728037</v>
      </c>
      <c r="FQ205" s="456">
        <f>Esc!FQ$14</f>
        <v>2.2037569377728037</v>
      </c>
      <c r="FR205" s="456">
        <f>Esc!FR$14</f>
        <v>2.2037569377728037</v>
      </c>
      <c r="FS205" s="456">
        <f>Esc!FS$14</f>
        <v>2.2588508612171236</v>
      </c>
      <c r="FT205" s="456">
        <f>Esc!FT$14</f>
        <v>2.2588508612171236</v>
      </c>
      <c r="FU205" s="456">
        <f>Esc!FU$14</f>
        <v>2.2588508612171236</v>
      </c>
      <c r="FV205" s="456">
        <f>Esc!FV$14</f>
        <v>2.2588508612171236</v>
      </c>
      <c r="FW205" s="456">
        <f>Esc!FW$14</f>
        <v>2.3153221327475517</v>
      </c>
      <c r="FX205" s="456">
        <f>Esc!FX$14</f>
        <v>2.3153221327475517</v>
      </c>
      <c r="FY205" s="456">
        <f>Esc!FY$14</f>
        <v>2.3153221327475517</v>
      </c>
      <c r="FZ205" s="456">
        <f>Esc!FZ$14</f>
        <v>2.3153221327475517</v>
      </c>
      <c r="GA205" s="456">
        <f>Esc!GA$14</f>
        <v>2.3732051860662402</v>
      </c>
      <c r="GB205" s="456">
        <f>Esc!GB$14</f>
        <v>2.3732051860662402</v>
      </c>
      <c r="GC205" s="456">
        <f>Esc!GC$14</f>
        <v>2.3732051860662402</v>
      </c>
      <c r="GD205" s="456">
        <f>Esc!GD$14</f>
        <v>2.3732051860662402</v>
      </c>
      <c r="GE205" s="456">
        <f>Esc!GE$14</f>
        <v>2.4325353157178964</v>
      </c>
      <c r="GF205" s="456">
        <f>Esc!GF$14</f>
        <v>2.4325353157178964</v>
      </c>
      <c r="GG205" s="456">
        <f>Esc!GG$14</f>
        <v>2.4325353157178964</v>
      </c>
      <c r="GH205" s="456">
        <f>Esc!GH$14</f>
        <v>2.4325353157178964</v>
      </c>
      <c r="GI205" s="456">
        <f>Esc!GI$14</f>
        <v>2.4933486986108435</v>
      </c>
      <c r="GJ205" s="456">
        <f>Esc!GJ$14</f>
        <v>2.4933486986108435</v>
      </c>
    </row>
    <row r="206" spans="1:192" outlineLevel="2" x14ac:dyDescent="0.35">
      <c r="A206" s="69"/>
      <c r="B206"/>
      <c r="C206"/>
      <c r="D206"/>
      <c r="E206" t="s">
        <v>742</v>
      </c>
      <c r="F206"/>
      <c r="G206" t="s">
        <v>101</v>
      </c>
      <c r="H206">
        <f>SUM(J206:GJ206)</f>
        <v>18399.674611392642</v>
      </c>
      <c r="I206"/>
      <c r="J206">
        <f t="shared" ref="J206:AO206" si="300">$F201/$F202*J203/$F200*J205*J204</f>
        <v>0</v>
      </c>
      <c r="K206">
        <f t="shared" si="300"/>
        <v>0</v>
      </c>
      <c r="L206">
        <f t="shared" si="300"/>
        <v>0</v>
      </c>
      <c r="M206">
        <f t="shared" si="300"/>
        <v>0</v>
      </c>
      <c r="N206">
        <f t="shared" si="300"/>
        <v>0</v>
      </c>
      <c r="O206">
        <f t="shared" si="300"/>
        <v>0</v>
      </c>
      <c r="P206">
        <f t="shared" si="300"/>
        <v>0</v>
      </c>
      <c r="Q206">
        <f t="shared" si="300"/>
        <v>0</v>
      </c>
      <c r="R206">
        <f t="shared" si="300"/>
        <v>0</v>
      </c>
      <c r="S206">
        <f t="shared" si="300"/>
        <v>0</v>
      </c>
      <c r="T206">
        <f t="shared" si="300"/>
        <v>0</v>
      </c>
      <c r="U206">
        <f t="shared" si="300"/>
        <v>0</v>
      </c>
      <c r="V206">
        <f t="shared" si="300"/>
        <v>0</v>
      </c>
      <c r="W206">
        <f t="shared" si="300"/>
        <v>0</v>
      </c>
      <c r="X206">
        <f t="shared" si="300"/>
        <v>0</v>
      </c>
      <c r="Y206">
        <f t="shared" si="300"/>
        <v>0</v>
      </c>
      <c r="Z206">
        <f t="shared" si="300"/>
        <v>0</v>
      </c>
      <c r="AA206">
        <f t="shared" si="300"/>
        <v>0</v>
      </c>
      <c r="AB206">
        <f t="shared" si="300"/>
        <v>0</v>
      </c>
      <c r="AC206">
        <f t="shared" si="300"/>
        <v>0</v>
      </c>
      <c r="AD206">
        <f t="shared" si="300"/>
        <v>0</v>
      </c>
      <c r="AE206">
        <f t="shared" si="300"/>
        <v>0</v>
      </c>
      <c r="AF206">
        <f t="shared" si="300"/>
        <v>0</v>
      </c>
      <c r="AG206">
        <f t="shared" si="300"/>
        <v>0</v>
      </c>
      <c r="AH206">
        <f t="shared" si="300"/>
        <v>0</v>
      </c>
      <c r="AI206">
        <f t="shared" si="300"/>
        <v>0</v>
      </c>
      <c r="AJ206">
        <f t="shared" si="300"/>
        <v>0</v>
      </c>
      <c r="AK206">
        <f t="shared" si="300"/>
        <v>0</v>
      </c>
      <c r="AL206">
        <f t="shared" si="300"/>
        <v>0</v>
      </c>
      <c r="AM206">
        <f t="shared" si="300"/>
        <v>0</v>
      </c>
      <c r="AN206">
        <f t="shared" si="300"/>
        <v>0</v>
      </c>
      <c r="AO206">
        <f t="shared" si="300"/>
        <v>0</v>
      </c>
      <c r="AP206">
        <f t="shared" ref="AP206:BU206" si="301">$F201/$F202*AP203/$F200*AP205*AP204</f>
        <v>0</v>
      </c>
      <c r="AQ206">
        <f t="shared" si="301"/>
        <v>0</v>
      </c>
      <c r="AR206">
        <f t="shared" si="301"/>
        <v>0</v>
      </c>
      <c r="AS206">
        <f t="shared" si="301"/>
        <v>0</v>
      </c>
      <c r="AT206">
        <f t="shared" si="301"/>
        <v>0</v>
      </c>
      <c r="AU206">
        <f t="shared" si="301"/>
        <v>0</v>
      </c>
      <c r="AV206">
        <f t="shared" si="301"/>
        <v>0</v>
      </c>
      <c r="AW206">
        <f t="shared" si="301"/>
        <v>0</v>
      </c>
      <c r="AX206">
        <f t="shared" si="301"/>
        <v>0</v>
      </c>
      <c r="AY206">
        <f t="shared" si="301"/>
        <v>0</v>
      </c>
      <c r="AZ206">
        <f t="shared" si="301"/>
        <v>0</v>
      </c>
      <c r="BA206">
        <f t="shared" si="301"/>
        <v>0</v>
      </c>
      <c r="BB206">
        <f t="shared" si="301"/>
        <v>0</v>
      </c>
      <c r="BC206">
        <f t="shared" si="301"/>
        <v>0</v>
      </c>
      <c r="BD206">
        <f t="shared" si="301"/>
        <v>0</v>
      </c>
      <c r="BE206">
        <f t="shared" si="301"/>
        <v>0</v>
      </c>
      <c r="BF206">
        <f t="shared" si="301"/>
        <v>132.18832421874998</v>
      </c>
      <c r="BG206">
        <f t="shared" si="301"/>
        <v>135.49303232421872</v>
      </c>
      <c r="BH206">
        <f t="shared" si="301"/>
        <v>135.49303232421872</v>
      </c>
      <c r="BI206">
        <f t="shared" si="301"/>
        <v>135.49303232421872</v>
      </c>
      <c r="BJ206">
        <f t="shared" si="301"/>
        <v>135.49303232421872</v>
      </c>
      <c r="BK206">
        <f t="shared" si="301"/>
        <v>138.88035813232418</v>
      </c>
      <c r="BL206">
        <f t="shared" si="301"/>
        <v>138.88035813232418</v>
      </c>
      <c r="BM206">
        <f t="shared" si="301"/>
        <v>138.88035813232418</v>
      </c>
      <c r="BN206">
        <f t="shared" si="301"/>
        <v>138.88035813232418</v>
      </c>
      <c r="BO206">
        <f t="shared" si="301"/>
        <v>142.35236708563227</v>
      </c>
      <c r="BP206">
        <f t="shared" si="301"/>
        <v>142.35236708563227</v>
      </c>
      <c r="BQ206">
        <f t="shared" si="301"/>
        <v>142.35236708563227</v>
      </c>
      <c r="BR206">
        <f t="shared" si="301"/>
        <v>142.35236708563227</v>
      </c>
      <c r="BS206">
        <f t="shared" si="301"/>
        <v>145.9111762627731</v>
      </c>
      <c r="BT206">
        <f t="shared" si="301"/>
        <v>145.9111762627731</v>
      </c>
      <c r="BU206">
        <f t="shared" si="301"/>
        <v>145.9111762627731</v>
      </c>
      <c r="BV206">
        <f t="shared" ref="BV206:DA206" si="302">$F201/$F202*BV203/$F200*BV205*BV204</f>
        <v>145.9111762627731</v>
      </c>
      <c r="BW206">
        <f t="shared" si="302"/>
        <v>149.5589556693424</v>
      </c>
      <c r="BX206">
        <f t="shared" si="302"/>
        <v>149.5589556693424</v>
      </c>
      <c r="BY206">
        <f t="shared" si="302"/>
        <v>149.5589556693424</v>
      </c>
      <c r="BZ206">
        <f t="shared" si="302"/>
        <v>149.5589556693424</v>
      </c>
      <c r="CA206">
        <f t="shared" si="302"/>
        <v>153.29792956107593</v>
      </c>
      <c r="CB206">
        <f t="shared" si="302"/>
        <v>153.29792956107593</v>
      </c>
      <c r="CC206">
        <f t="shared" si="302"/>
        <v>153.29792956107593</v>
      </c>
      <c r="CD206">
        <f t="shared" si="302"/>
        <v>153.29792956107593</v>
      </c>
      <c r="CE206">
        <f t="shared" si="302"/>
        <v>157.13037780010282</v>
      </c>
      <c r="CF206">
        <f t="shared" si="302"/>
        <v>157.13037780010282</v>
      </c>
      <c r="CG206">
        <f t="shared" si="302"/>
        <v>157.13037780010282</v>
      </c>
      <c r="CH206">
        <f t="shared" si="302"/>
        <v>157.13037780010282</v>
      </c>
      <c r="CI206">
        <f t="shared" si="302"/>
        <v>161.05863724510539</v>
      </c>
      <c r="CJ206">
        <f t="shared" si="302"/>
        <v>161.05863724510539</v>
      </c>
      <c r="CK206">
        <f t="shared" si="302"/>
        <v>161.05863724510539</v>
      </c>
      <c r="CL206">
        <f t="shared" si="302"/>
        <v>161.05863724510539</v>
      </c>
      <c r="CM206">
        <f t="shared" si="302"/>
        <v>165.08510317623302</v>
      </c>
      <c r="CN206">
        <f t="shared" si="302"/>
        <v>165.08510317623302</v>
      </c>
      <c r="CO206">
        <f t="shared" si="302"/>
        <v>165.08510317623302</v>
      </c>
      <c r="CP206">
        <f t="shared" si="302"/>
        <v>165.08510317623302</v>
      </c>
      <c r="CQ206">
        <f t="shared" si="302"/>
        <v>169.21223075563884</v>
      </c>
      <c r="CR206">
        <f t="shared" si="302"/>
        <v>169.21223075563884</v>
      </c>
      <c r="CS206">
        <f t="shared" si="302"/>
        <v>169.21223075563884</v>
      </c>
      <c r="CT206">
        <f t="shared" si="302"/>
        <v>169.21223075563884</v>
      </c>
      <c r="CU206">
        <f t="shared" si="302"/>
        <v>173.4425365245298</v>
      </c>
      <c r="CV206">
        <f t="shared" si="302"/>
        <v>173.4425365245298</v>
      </c>
      <c r="CW206">
        <f t="shared" si="302"/>
        <v>173.4425365245298</v>
      </c>
      <c r="CX206">
        <f t="shared" si="302"/>
        <v>173.4425365245298</v>
      </c>
      <c r="CY206">
        <f t="shared" si="302"/>
        <v>177.77859993764307</v>
      </c>
      <c r="CZ206">
        <f t="shared" si="302"/>
        <v>177.77859993764307</v>
      </c>
      <c r="DA206">
        <f t="shared" si="302"/>
        <v>177.77859993764307</v>
      </c>
      <c r="DB206">
        <f t="shared" ref="DB206:EG206" si="303">$F201/$F202*DB203/$F200*DB205*DB204</f>
        <v>177.77859993764307</v>
      </c>
      <c r="DC206">
        <f t="shared" si="303"/>
        <v>182.22306493608411</v>
      </c>
      <c r="DD206">
        <f t="shared" si="303"/>
        <v>182.22306493608411</v>
      </c>
      <c r="DE206">
        <f t="shared" si="303"/>
        <v>182.22306493608411</v>
      </c>
      <c r="DF206">
        <f t="shared" si="303"/>
        <v>182.22306493608411</v>
      </c>
      <c r="DG206">
        <f t="shared" si="303"/>
        <v>186.7786415594862</v>
      </c>
      <c r="DH206">
        <f t="shared" si="303"/>
        <v>186.7786415594862</v>
      </c>
      <c r="DI206">
        <f t="shared" si="303"/>
        <v>186.7786415594862</v>
      </c>
      <c r="DJ206">
        <f t="shared" si="303"/>
        <v>186.7786415594862</v>
      </c>
      <c r="DK206">
        <f t="shared" si="303"/>
        <v>191.44810759847337</v>
      </c>
      <c r="DL206">
        <f t="shared" si="303"/>
        <v>191.44810759847337</v>
      </c>
      <c r="DM206">
        <f t="shared" si="303"/>
        <v>191.44810759847337</v>
      </c>
      <c r="DN206">
        <f t="shared" si="303"/>
        <v>191.44810759847337</v>
      </c>
      <c r="DO206">
        <f t="shared" si="303"/>
        <v>196.23431028843521</v>
      </c>
      <c r="DP206">
        <f t="shared" si="303"/>
        <v>196.23431028843521</v>
      </c>
      <c r="DQ206">
        <f t="shared" si="303"/>
        <v>196.23431028843521</v>
      </c>
      <c r="DR206">
        <f t="shared" si="303"/>
        <v>196.23431028843521</v>
      </c>
      <c r="DS206">
        <f t="shared" si="303"/>
        <v>201.14016804564605</v>
      </c>
      <c r="DT206">
        <f t="shared" si="303"/>
        <v>201.14016804564605</v>
      </c>
      <c r="DU206">
        <f t="shared" si="303"/>
        <v>201.14016804564605</v>
      </c>
      <c r="DV206">
        <f t="shared" si="303"/>
        <v>201.14016804564605</v>
      </c>
      <c r="DW206">
        <f t="shared" si="303"/>
        <v>206.1686722467872</v>
      </c>
      <c r="DX206">
        <f t="shared" si="303"/>
        <v>206.1686722467872</v>
      </c>
      <c r="DY206">
        <f t="shared" si="303"/>
        <v>206.1686722467872</v>
      </c>
      <c r="DZ206">
        <f t="shared" si="303"/>
        <v>206.1686722467872</v>
      </c>
      <c r="EA206">
        <f t="shared" si="303"/>
        <v>211.32288905295687</v>
      </c>
      <c r="EB206">
        <f t="shared" si="303"/>
        <v>211.32288905295687</v>
      </c>
      <c r="EC206">
        <f t="shared" si="303"/>
        <v>211.32288905295687</v>
      </c>
      <c r="ED206">
        <f t="shared" si="303"/>
        <v>211.32288905295687</v>
      </c>
      <c r="EE206">
        <f t="shared" si="303"/>
        <v>216.60596127928079</v>
      </c>
      <c r="EF206">
        <f t="shared" si="303"/>
        <v>216.60596127928079</v>
      </c>
      <c r="EG206">
        <f t="shared" si="303"/>
        <v>216.60596127928079</v>
      </c>
      <c r="EH206">
        <f t="shared" ref="EH206:FM206" si="304">$F201/$F202*EH203/$F200*EH205*EH204</f>
        <v>216.60596127928079</v>
      </c>
      <c r="EI206">
        <f t="shared" si="304"/>
        <v>222.02111031126279</v>
      </c>
      <c r="EJ206">
        <f t="shared" si="304"/>
        <v>222.02111031126279</v>
      </c>
      <c r="EK206">
        <f t="shared" si="304"/>
        <v>222.02111031126279</v>
      </c>
      <c r="EL206">
        <f t="shared" si="304"/>
        <v>222.02111031126279</v>
      </c>
      <c r="EM206">
        <f t="shared" si="304"/>
        <v>227.57163806904433</v>
      </c>
      <c r="EN206">
        <f t="shared" si="304"/>
        <v>227.57163806904433</v>
      </c>
      <c r="EO206">
        <f t="shared" si="304"/>
        <v>227.57163806904433</v>
      </c>
      <c r="EP206">
        <f t="shared" si="304"/>
        <v>227.57163806904433</v>
      </c>
      <c r="EQ206">
        <f t="shared" si="304"/>
        <v>233.26092902077042</v>
      </c>
      <c r="ER206">
        <f t="shared" si="304"/>
        <v>233.26092902077042</v>
      </c>
      <c r="ES206">
        <f t="shared" si="304"/>
        <v>233.26092902077042</v>
      </c>
      <c r="ET206">
        <f t="shared" si="304"/>
        <v>233.26092902077042</v>
      </c>
      <c r="EU206">
        <f t="shared" si="304"/>
        <v>239.09245224628967</v>
      </c>
      <c r="EV206">
        <f t="shared" si="304"/>
        <v>239.09245224628967</v>
      </c>
      <c r="EW206">
        <f t="shared" si="304"/>
        <v>239.09245224628967</v>
      </c>
      <c r="EX206">
        <f t="shared" si="304"/>
        <v>239.09245224628967</v>
      </c>
      <c r="EY206">
        <f t="shared" si="304"/>
        <v>245.06976355244689</v>
      </c>
      <c r="EZ206">
        <f t="shared" si="304"/>
        <v>245.06976355244689</v>
      </c>
      <c r="FA206">
        <f t="shared" si="304"/>
        <v>245.06976355244689</v>
      </c>
      <c r="FB206">
        <f t="shared" si="304"/>
        <v>0</v>
      </c>
      <c r="FC206">
        <f t="shared" si="304"/>
        <v>0</v>
      </c>
      <c r="FD206">
        <f t="shared" si="304"/>
        <v>0</v>
      </c>
      <c r="FE206">
        <f t="shared" si="304"/>
        <v>0</v>
      </c>
      <c r="FF206">
        <f t="shared" si="304"/>
        <v>0</v>
      </c>
      <c r="FG206">
        <f t="shared" si="304"/>
        <v>0</v>
      </c>
      <c r="FH206">
        <f t="shared" si="304"/>
        <v>0</v>
      </c>
      <c r="FI206">
        <f t="shared" si="304"/>
        <v>0</v>
      </c>
      <c r="FJ206">
        <f t="shared" si="304"/>
        <v>0</v>
      </c>
      <c r="FK206">
        <f t="shared" si="304"/>
        <v>0</v>
      </c>
      <c r="FL206">
        <f t="shared" si="304"/>
        <v>0</v>
      </c>
      <c r="FM206">
        <f t="shared" si="304"/>
        <v>0</v>
      </c>
      <c r="FN206">
        <f t="shared" ref="FN206:GJ206" si="305">$F201/$F202*FN203/$F200*FN205*FN204</f>
        <v>0</v>
      </c>
      <c r="FO206">
        <f t="shared" si="305"/>
        <v>0</v>
      </c>
      <c r="FP206">
        <f t="shared" si="305"/>
        <v>0</v>
      </c>
      <c r="FQ206">
        <f t="shared" si="305"/>
        <v>0</v>
      </c>
      <c r="FR206">
        <f t="shared" si="305"/>
        <v>0</v>
      </c>
      <c r="FS206">
        <f t="shared" si="305"/>
        <v>0</v>
      </c>
      <c r="FT206">
        <f t="shared" si="305"/>
        <v>0</v>
      </c>
      <c r="FU206">
        <f t="shared" si="305"/>
        <v>0</v>
      </c>
      <c r="FV206">
        <f t="shared" si="305"/>
        <v>0</v>
      </c>
      <c r="FW206">
        <f t="shared" si="305"/>
        <v>0</v>
      </c>
      <c r="FX206">
        <f t="shared" si="305"/>
        <v>0</v>
      </c>
      <c r="FY206">
        <f t="shared" si="305"/>
        <v>0</v>
      </c>
      <c r="FZ206">
        <f t="shared" si="305"/>
        <v>0</v>
      </c>
      <c r="GA206">
        <f t="shared" si="305"/>
        <v>0</v>
      </c>
      <c r="GB206">
        <f t="shared" si="305"/>
        <v>0</v>
      </c>
      <c r="GC206">
        <f t="shared" si="305"/>
        <v>0</v>
      </c>
      <c r="GD206">
        <f t="shared" si="305"/>
        <v>0</v>
      </c>
      <c r="GE206">
        <f t="shared" si="305"/>
        <v>0</v>
      </c>
      <c r="GF206">
        <f t="shared" si="305"/>
        <v>0</v>
      </c>
      <c r="GG206">
        <f t="shared" si="305"/>
        <v>0</v>
      </c>
      <c r="GH206">
        <f t="shared" si="305"/>
        <v>0</v>
      </c>
      <c r="GI206">
        <f t="shared" si="305"/>
        <v>0</v>
      </c>
      <c r="GJ206">
        <f t="shared" si="305"/>
        <v>0</v>
      </c>
    </row>
    <row r="207" spans="1:192" outlineLevel="2" x14ac:dyDescent="0.35">
      <c r="A207" s="69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</row>
    <row r="208" spans="1:192" s="556" customFormat="1" outlineLevel="2" x14ac:dyDescent="0.35">
      <c r="A208" s="555"/>
      <c r="E208" s="556" t="str">
        <f>InpC!$E$16</f>
        <v>Length of operating period</v>
      </c>
      <c r="F208" s="556">
        <f>InpC!$F$16</f>
        <v>3</v>
      </c>
      <c r="G208" s="556" t="str">
        <f>InpC!$G$16</f>
        <v>months</v>
      </c>
    </row>
    <row r="209" spans="1:192" s="556" customFormat="1" outlineLevel="2" x14ac:dyDescent="0.35">
      <c r="A209" s="555"/>
      <c r="E209" s="556" t="str">
        <f>InpC!$E$90</f>
        <v>Legals and professional</v>
      </c>
      <c r="F209" s="556">
        <f>InpC!$F$90</f>
        <v>40</v>
      </c>
      <c r="G209" s="556" t="str">
        <f>InpC!$G$90</f>
        <v>$ 000s p.a.</v>
      </c>
    </row>
    <row r="210" spans="1:192" s="455" customFormat="1" outlineLevel="2" x14ac:dyDescent="0.35">
      <c r="A210" s="462"/>
      <c r="E210" s="455" t="str">
        <f>InpC!$E$144</f>
        <v>Number of periods in a year</v>
      </c>
      <c r="F210" s="455">
        <f>InpC!$F$144</f>
        <v>4</v>
      </c>
      <c r="G210" s="455" t="str">
        <f>InpC!$G$144</f>
        <v>periods</v>
      </c>
    </row>
    <row r="211" spans="1:192" s="455" customFormat="1" outlineLevel="2" x14ac:dyDescent="0.35">
      <c r="A211" s="462"/>
      <c r="E211" s="455" t="str">
        <f>Time!$E$34</f>
        <v>Months per model period</v>
      </c>
      <c r="G211" s="455" t="str">
        <f>Time!$G$34</f>
        <v>months</v>
      </c>
      <c r="H211" s="455">
        <f>Time!$H$34</f>
        <v>0</v>
      </c>
      <c r="J211" s="455">
        <f>Time!J$34</f>
        <v>1</v>
      </c>
      <c r="K211" s="455">
        <f>Time!K$34</f>
        <v>1</v>
      </c>
      <c r="L211" s="455">
        <f>Time!L$34</f>
        <v>1</v>
      </c>
      <c r="M211" s="455">
        <f>Time!M$34</f>
        <v>1</v>
      </c>
      <c r="N211" s="455">
        <f>Time!N$34</f>
        <v>1</v>
      </c>
      <c r="O211" s="455">
        <f>Time!O$34</f>
        <v>1</v>
      </c>
      <c r="P211" s="455">
        <f>Time!P$34</f>
        <v>1</v>
      </c>
      <c r="Q211" s="455">
        <f>Time!Q$34</f>
        <v>1</v>
      </c>
      <c r="R211" s="455">
        <f>Time!R$34</f>
        <v>1</v>
      </c>
      <c r="S211" s="455">
        <f>Time!S$34</f>
        <v>1</v>
      </c>
      <c r="T211" s="455">
        <f>Time!T$34</f>
        <v>1</v>
      </c>
      <c r="U211" s="455">
        <f>Time!U$34</f>
        <v>1</v>
      </c>
      <c r="V211" s="455">
        <f>Time!V$34</f>
        <v>1</v>
      </c>
      <c r="W211" s="455">
        <f>Time!W$34</f>
        <v>1</v>
      </c>
      <c r="X211" s="455">
        <f>Time!X$34</f>
        <v>1</v>
      </c>
      <c r="Y211" s="455">
        <f>Time!Y$34</f>
        <v>1</v>
      </c>
      <c r="Z211" s="455">
        <f>Time!Z$34</f>
        <v>1</v>
      </c>
      <c r="AA211" s="455">
        <f>Time!AA$34</f>
        <v>1</v>
      </c>
      <c r="AB211" s="455">
        <f>Time!AB$34</f>
        <v>1</v>
      </c>
      <c r="AC211" s="455">
        <f>Time!AC$34</f>
        <v>1</v>
      </c>
      <c r="AD211" s="455">
        <f>Time!AD$34</f>
        <v>1</v>
      </c>
      <c r="AE211" s="455">
        <f>Time!AE$34</f>
        <v>1</v>
      </c>
      <c r="AF211" s="455">
        <f>Time!AF$34</f>
        <v>1</v>
      </c>
      <c r="AG211" s="455">
        <f>Time!AG$34</f>
        <v>1</v>
      </c>
      <c r="AH211" s="455">
        <f>Time!AH$34</f>
        <v>1</v>
      </c>
      <c r="AI211" s="455">
        <f>Time!AI$34</f>
        <v>1</v>
      </c>
      <c r="AJ211" s="455">
        <f>Time!AJ$34</f>
        <v>1</v>
      </c>
      <c r="AK211" s="455">
        <f>Time!AK$34</f>
        <v>1</v>
      </c>
      <c r="AL211" s="455">
        <f>Time!AL$34</f>
        <v>1</v>
      </c>
      <c r="AM211" s="455">
        <f>Time!AM$34</f>
        <v>1</v>
      </c>
      <c r="AN211" s="455">
        <f>Time!AN$34</f>
        <v>1</v>
      </c>
      <c r="AO211" s="455">
        <f>Time!AO$34</f>
        <v>1</v>
      </c>
      <c r="AP211" s="455">
        <f>Time!AP$34</f>
        <v>1</v>
      </c>
      <c r="AQ211" s="455">
        <f>Time!AQ$34</f>
        <v>1</v>
      </c>
      <c r="AR211" s="455">
        <f>Time!AR$34</f>
        <v>1</v>
      </c>
      <c r="AS211" s="455">
        <f>Time!AS$34</f>
        <v>1</v>
      </c>
      <c r="AT211" s="455">
        <f>Time!AT$34</f>
        <v>1</v>
      </c>
      <c r="AU211" s="455">
        <f>Time!AU$34</f>
        <v>1</v>
      </c>
      <c r="AV211" s="455">
        <f>Time!AV$34</f>
        <v>1</v>
      </c>
      <c r="AW211" s="455">
        <f>Time!AW$34</f>
        <v>1</v>
      </c>
      <c r="AX211" s="455">
        <f>Time!AX$34</f>
        <v>1</v>
      </c>
      <c r="AY211" s="455">
        <f>Time!AY$34</f>
        <v>1</v>
      </c>
      <c r="AZ211" s="455">
        <f>Time!AZ$34</f>
        <v>1</v>
      </c>
      <c r="BA211" s="455">
        <f>Time!BA$34</f>
        <v>1</v>
      </c>
      <c r="BB211" s="455">
        <f>Time!BB$34</f>
        <v>1</v>
      </c>
      <c r="BC211" s="455">
        <f>Time!BC$34</f>
        <v>1</v>
      </c>
      <c r="BD211" s="455">
        <f>Time!BD$34</f>
        <v>1</v>
      </c>
      <c r="BE211" s="455">
        <f>Time!BE$34</f>
        <v>1</v>
      </c>
      <c r="BF211" s="455">
        <f>Time!BF$34</f>
        <v>3</v>
      </c>
      <c r="BG211" s="455">
        <f>Time!BG$34</f>
        <v>3</v>
      </c>
      <c r="BH211" s="455">
        <f>Time!BH$34</f>
        <v>3</v>
      </c>
      <c r="BI211" s="455">
        <f>Time!BI$34</f>
        <v>3</v>
      </c>
      <c r="BJ211" s="455">
        <f>Time!BJ$34</f>
        <v>3</v>
      </c>
      <c r="BK211" s="455">
        <f>Time!BK$34</f>
        <v>3</v>
      </c>
      <c r="BL211" s="455">
        <f>Time!BL$34</f>
        <v>3</v>
      </c>
      <c r="BM211" s="455">
        <f>Time!BM$34</f>
        <v>3</v>
      </c>
      <c r="BN211" s="455">
        <f>Time!BN$34</f>
        <v>3</v>
      </c>
      <c r="BO211" s="455">
        <f>Time!BO$34</f>
        <v>3</v>
      </c>
      <c r="BP211" s="455">
        <f>Time!BP$34</f>
        <v>3</v>
      </c>
      <c r="BQ211" s="455">
        <f>Time!BQ$34</f>
        <v>3</v>
      </c>
      <c r="BR211" s="455">
        <f>Time!BR$34</f>
        <v>3</v>
      </c>
      <c r="BS211" s="455">
        <f>Time!BS$34</f>
        <v>3</v>
      </c>
      <c r="BT211" s="455">
        <f>Time!BT$34</f>
        <v>3</v>
      </c>
      <c r="BU211" s="455">
        <f>Time!BU$34</f>
        <v>3</v>
      </c>
      <c r="BV211" s="455">
        <f>Time!BV$34</f>
        <v>3</v>
      </c>
      <c r="BW211" s="455">
        <f>Time!BW$34</f>
        <v>3</v>
      </c>
      <c r="BX211" s="455">
        <f>Time!BX$34</f>
        <v>3</v>
      </c>
      <c r="BY211" s="455">
        <f>Time!BY$34</f>
        <v>3</v>
      </c>
      <c r="BZ211" s="455">
        <f>Time!BZ$34</f>
        <v>3</v>
      </c>
      <c r="CA211" s="455">
        <f>Time!CA$34</f>
        <v>3</v>
      </c>
      <c r="CB211" s="455">
        <f>Time!CB$34</f>
        <v>3</v>
      </c>
      <c r="CC211" s="455">
        <f>Time!CC$34</f>
        <v>3</v>
      </c>
      <c r="CD211" s="455">
        <f>Time!CD$34</f>
        <v>3</v>
      </c>
      <c r="CE211" s="455">
        <f>Time!CE$34</f>
        <v>3</v>
      </c>
      <c r="CF211" s="455">
        <f>Time!CF$34</f>
        <v>3</v>
      </c>
      <c r="CG211" s="455">
        <f>Time!CG$34</f>
        <v>3</v>
      </c>
      <c r="CH211" s="455">
        <f>Time!CH$34</f>
        <v>3</v>
      </c>
      <c r="CI211" s="455">
        <f>Time!CI$34</f>
        <v>3</v>
      </c>
      <c r="CJ211" s="455">
        <f>Time!CJ$34</f>
        <v>3</v>
      </c>
      <c r="CK211" s="455">
        <f>Time!CK$34</f>
        <v>3</v>
      </c>
      <c r="CL211" s="455">
        <f>Time!CL$34</f>
        <v>3</v>
      </c>
      <c r="CM211" s="455">
        <f>Time!CM$34</f>
        <v>3</v>
      </c>
      <c r="CN211" s="455">
        <f>Time!CN$34</f>
        <v>3</v>
      </c>
      <c r="CO211" s="455">
        <f>Time!CO$34</f>
        <v>3</v>
      </c>
      <c r="CP211" s="455">
        <f>Time!CP$34</f>
        <v>3</v>
      </c>
      <c r="CQ211" s="455">
        <f>Time!CQ$34</f>
        <v>3</v>
      </c>
      <c r="CR211" s="455">
        <f>Time!CR$34</f>
        <v>3</v>
      </c>
      <c r="CS211" s="455">
        <f>Time!CS$34</f>
        <v>3</v>
      </c>
      <c r="CT211" s="455">
        <f>Time!CT$34</f>
        <v>3</v>
      </c>
      <c r="CU211" s="455">
        <f>Time!CU$34</f>
        <v>3</v>
      </c>
      <c r="CV211" s="455">
        <f>Time!CV$34</f>
        <v>3</v>
      </c>
      <c r="CW211" s="455">
        <f>Time!CW$34</f>
        <v>3</v>
      </c>
      <c r="CX211" s="455">
        <f>Time!CX$34</f>
        <v>3</v>
      </c>
      <c r="CY211" s="455">
        <f>Time!CY$34</f>
        <v>3</v>
      </c>
      <c r="CZ211" s="455">
        <f>Time!CZ$34</f>
        <v>3</v>
      </c>
      <c r="DA211" s="455">
        <f>Time!DA$34</f>
        <v>3</v>
      </c>
      <c r="DB211" s="455">
        <f>Time!DB$34</f>
        <v>3</v>
      </c>
      <c r="DC211" s="455">
        <f>Time!DC$34</f>
        <v>3</v>
      </c>
      <c r="DD211" s="455">
        <f>Time!DD$34</f>
        <v>3</v>
      </c>
      <c r="DE211" s="455">
        <f>Time!DE$34</f>
        <v>3</v>
      </c>
      <c r="DF211" s="455">
        <f>Time!DF$34</f>
        <v>3</v>
      </c>
      <c r="DG211" s="455">
        <f>Time!DG$34</f>
        <v>3</v>
      </c>
      <c r="DH211" s="455">
        <f>Time!DH$34</f>
        <v>3</v>
      </c>
      <c r="DI211" s="455">
        <f>Time!DI$34</f>
        <v>3</v>
      </c>
      <c r="DJ211" s="455">
        <f>Time!DJ$34</f>
        <v>3</v>
      </c>
      <c r="DK211" s="455">
        <f>Time!DK$34</f>
        <v>3</v>
      </c>
      <c r="DL211" s="455">
        <f>Time!DL$34</f>
        <v>3</v>
      </c>
      <c r="DM211" s="455">
        <f>Time!DM$34</f>
        <v>3</v>
      </c>
      <c r="DN211" s="455">
        <f>Time!DN$34</f>
        <v>3</v>
      </c>
      <c r="DO211" s="455">
        <f>Time!DO$34</f>
        <v>3</v>
      </c>
      <c r="DP211" s="455">
        <f>Time!DP$34</f>
        <v>3</v>
      </c>
      <c r="DQ211" s="455">
        <f>Time!DQ$34</f>
        <v>3</v>
      </c>
      <c r="DR211" s="455">
        <f>Time!DR$34</f>
        <v>3</v>
      </c>
      <c r="DS211" s="455">
        <f>Time!DS$34</f>
        <v>3</v>
      </c>
      <c r="DT211" s="455">
        <f>Time!DT$34</f>
        <v>3</v>
      </c>
      <c r="DU211" s="455">
        <f>Time!DU$34</f>
        <v>3</v>
      </c>
      <c r="DV211" s="455">
        <f>Time!DV$34</f>
        <v>3</v>
      </c>
      <c r="DW211" s="455">
        <f>Time!DW$34</f>
        <v>3</v>
      </c>
      <c r="DX211" s="455">
        <f>Time!DX$34</f>
        <v>3</v>
      </c>
      <c r="DY211" s="455">
        <f>Time!DY$34</f>
        <v>3</v>
      </c>
      <c r="DZ211" s="455">
        <f>Time!DZ$34</f>
        <v>3</v>
      </c>
      <c r="EA211" s="455">
        <f>Time!EA$34</f>
        <v>3</v>
      </c>
      <c r="EB211" s="455">
        <f>Time!EB$34</f>
        <v>3</v>
      </c>
      <c r="EC211" s="455">
        <f>Time!EC$34</f>
        <v>3</v>
      </c>
      <c r="ED211" s="455">
        <f>Time!ED$34</f>
        <v>3</v>
      </c>
      <c r="EE211" s="455">
        <f>Time!EE$34</f>
        <v>3</v>
      </c>
      <c r="EF211" s="455">
        <f>Time!EF$34</f>
        <v>3</v>
      </c>
      <c r="EG211" s="455">
        <f>Time!EG$34</f>
        <v>3</v>
      </c>
      <c r="EH211" s="455">
        <f>Time!EH$34</f>
        <v>3</v>
      </c>
      <c r="EI211" s="455">
        <f>Time!EI$34</f>
        <v>3</v>
      </c>
      <c r="EJ211" s="455">
        <f>Time!EJ$34</f>
        <v>3</v>
      </c>
      <c r="EK211" s="455">
        <f>Time!EK$34</f>
        <v>3</v>
      </c>
      <c r="EL211" s="455">
        <f>Time!EL$34</f>
        <v>3</v>
      </c>
      <c r="EM211" s="455">
        <f>Time!EM$34</f>
        <v>3</v>
      </c>
      <c r="EN211" s="455">
        <f>Time!EN$34</f>
        <v>3</v>
      </c>
      <c r="EO211" s="455">
        <f>Time!EO$34</f>
        <v>3</v>
      </c>
      <c r="EP211" s="455">
        <f>Time!EP$34</f>
        <v>3</v>
      </c>
      <c r="EQ211" s="455">
        <f>Time!EQ$34</f>
        <v>3</v>
      </c>
      <c r="ER211" s="455">
        <f>Time!ER$34</f>
        <v>3</v>
      </c>
      <c r="ES211" s="455">
        <f>Time!ES$34</f>
        <v>3</v>
      </c>
      <c r="ET211" s="455">
        <f>Time!ET$34</f>
        <v>3</v>
      </c>
      <c r="EU211" s="455">
        <f>Time!EU$34</f>
        <v>3</v>
      </c>
      <c r="EV211" s="455">
        <f>Time!EV$34</f>
        <v>3</v>
      </c>
      <c r="EW211" s="455">
        <f>Time!EW$34</f>
        <v>3</v>
      </c>
      <c r="EX211" s="455">
        <f>Time!EX$34</f>
        <v>3</v>
      </c>
      <c r="EY211" s="455">
        <f>Time!EY$34</f>
        <v>3</v>
      </c>
      <c r="EZ211" s="455">
        <f>Time!EZ$34</f>
        <v>3</v>
      </c>
      <c r="FA211" s="455">
        <f>Time!FA$34</f>
        <v>3</v>
      </c>
      <c r="FB211" s="455">
        <f>Time!FB$34</f>
        <v>3</v>
      </c>
      <c r="FC211" s="455">
        <f>Time!FC$34</f>
        <v>3</v>
      </c>
      <c r="FD211" s="455">
        <f>Time!FD$34</f>
        <v>3</v>
      </c>
      <c r="FE211" s="455">
        <f>Time!FE$34</f>
        <v>3</v>
      </c>
      <c r="FF211" s="455">
        <f>Time!FF$34</f>
        <v>3</v>
      </c>
      <c r="FG211" s="455">
        <f>Time!FG$34</f>
        <v>3</v>
      </c>
      <c r="FH211" s="455">
        <f>Time!FH$34</f>
        <v>3</v>
      </c>
      <c r="FI211" s="455">
        <f>Time!FI$34</f>
        <v>3</v>
      </c>
      <c r="FJ211" s="455">
        <f>Time!FJ$34</f>
        <v>3</v>
      </c>
      <c r="FK211" s="455">
        <f>Time!FK$34</f>
        <v>3</v>
      </c>
      <c r="FL211" s="455">
        <f>Time!FL$34</f>
        <v>3</v>
      </c>
      <c r="FM211" s="455">
        <f>Time!FM$34</f>
        <v>3</v>
      </c>
      <c r="FN211" s="455">
        <f>Time!FN$34</f>
        <v>3</v>
      </c>
      <c r="FO211" s="455">
        <f>Time!FO$34</f>
        <v>3</v>
      </c>
      <c r="FP211" s="455">
        <f>Time!FP$34</f>
        <v>3</v>
      </c>
      <c r="FQ211" s="455">
        <f>Time!FQ$34</f>
        <v>3</v>
      </c>
      <c r="FR211" s="455">
        <f>Time!FR$34</f>
        <v>3</v>
      </c>
      <c r="FS211" s="455">
        <f>Time!FS$34</f>
        <v>3</v>
      </c>
      <c r="FT211" s="455">
        <f>Time!FT$34</f>
        <v>3</v>
      </c>
      <c r="FU211" s="455">
        <f>Time!FU$34</f>
        <v>3</v>
      </c>
      <c r="FV211" s="455">
        <f>Time!FV$34</f>
        <v>3</v>
      </c>
      <c r="FW211" s="455">
        <f>Time!FW$34</f>
        <v>3</v>
      </c>
      <c r="FX211" s="455">
        <f>Time!FX$34</f>
        <v>3</v>
      </c>
      <c r="FY211" s="455">
        <f>Time!FY$34</f>
        <v>3</v>
      </c>
      <c r="FZ211" s="455">
        <f>Time!FZ$34</f>
        <v>3</v>
      </c>
      <c r="GA211" s="455">
        <f>Time!GA$34</f>
        <v>3</v>
      </c>
      <c r="GB211" s="455">
        <f>Time!GB$34</f>
        <v>3</v>
      </c>
      <c r="GC211" s="455">
        <f>Time!GC$34</f>
        <v>3</v>
      </c>
      <c r="GD211" s="455">
        <f>Time!GD$34</f>
        <v>3</v>
      </c>
      <c r="GE211" s="455">
        <f>Time!GE$34</f>
        <v>3</v>
      </c>
      <c r="GF211" s="455">
        <f>Time!GF$34</f>
        <v>3</v>
      </c>
      <c r="GG211" s="455">
        <f>Time!GG$34</f>
        <v>3</v>
      </c>
      <c r="GH211" s="455">
        <f>Time!GH$34</f>
        <v>3</v>
      </c>
      <c r="GI211" s="455">
        <f>Time!GI$34</f>
        <v>3</v>
      </c>
      <c r="GJ211" s="455">
        <f>Time!GJ$34</f>
        <v>3</v>
      </c>
    </row>
    <row r="212" spans="1:192" s="455" customFormat="1" outlineLevel="2" x14ac:dyDescent="0.35">
      <c r="A212" s="462"/>
      <c r="E212" s="455" t="str">
        <f>Time!$E$90</f>
        <v>Operating period flag</v>
      </c>
      <c r="G212" s="455" t="str">
        <f>Time!$G$90</f>
        <v>flag</v>
      </c>
      <c r="H212" s="455">
        <f>Time!$H$90</f>
        <v>100</v>
      </c>
      <c r="J212" s="455">
        <f>Time!J$90</f>
        <v>0</v>
      </c>
      <c r="K212" s="455">
        <f>Time!K$90</f>
        <v>0</v>
      </c>
      <c r="L212" s="455">
        <f>Time!L$90</f>
        <v>0</v>
      </c>
      <c r="M212" s="455">
        <f>Time!M$90</f>
        <v>0</v>
      </c>
      <c r="N212" s="455">
        <f>Time!N$90</f>
        <v>0</v>
      </c>
      <c r="O212" s="455">
        <f>Time!O$90</f>
        <v>0</v>
      </c>
      <c r="P212" s="455">
        <f>Time!P$90</f>
        <v>0</v>
      </c>
      <c r="Q212" s="455">
        <f>Time!Q$90</f>
        <v>0</v>
      </c>
      <c r="R212" s="455">
        <f>Time!R$90</f>
        <v>0</v>
      </c>
      <c r="S212" s="455">
        <f>Time!S$90</f>
        <v>0</v>
      </c>
      <c r="T212" s="455">
        <f>Time!T$90</f>
        <v>0</v>
      </c>
      <c r="U212" s="455">
        <f>Time!U$90</f>
        <v>0</v>
      </c>
      <c r="V212" s="455">
        <f>Time!V$90</f>
        <v>0</v>
      </c>
      <c r="W212" s="455">
        <f>Time!W$90</f>
        <v>0</v>
      </c>
      <c r="X212" s="455">
        <f>Time!X$90</f>
        <v>0</v>
      </c>
      <c r="Y212" s="455">
        <f>Time!Y$90</f>
        <v>0</v>
      </c>
      <c r="Z212" s="455">
        <f>Time!Z$90</f>
        <v>0</v>
      </c>
      <c r="AA212" s="455">
        <f>Time!AA$90</f>
        <v>0</v>
      </c>
      <c r="AB212" s="455">
        <f>Time!AB$90</f>
        <v>0</v>
      </c>
      <c r="AC212" s="455">
        <f>Time!AC$90</f>
        <v>0</v>
      </c>
      <c r="AD212" s="455">
        <f>Time!AD$90</f>
        <v>0</v>
      </c>
      <c r="AE212" s="455">
        <f>Time!AE$90</f>
        <v>0</v>
      </c>
      <c r="AF212" s="455">
        <f>Time!AF$90</f>
        <v>0</v>
      </c>
      <c r="AG212" s="455">
        <f>Time!AG$90</f>
        <v>0</v>
      </c>
      <c r="AH212" s="455">
        <f>Time!AH$90</f>
        <v>0</v>
      </c>
      <c r="AI212" s="455">
        <f>Time!AI$90</f>
        <v>0</v>
      </c>
      <c r="AJ212" s="455">
        <f>Time!AJ$90</f>
        <v>0</v>
      </c>
      <c r="AK212" s="455">
        <f>Time!AK$90</f>
        <v>0</v>
      </c>
      <c r="AL212" s="455">
        <f>Time!AL$90</f>
        <v>0</v>
      </c>
      <c r="AM212" s="455">
        <f>Time!AM$90</f>
        <v>0</v>
      </c>
      <c r="AN212" s="455">
        <f>Time!AN$90</f>
        <v>0</v>
      </c>
      <c r="AO212" s="455">
        <f>Time!AO$90</f>
        <v>0</v>
      </c>
      <c r="AP212" s="455">
        <f>Time!AP$90</f>
        <v>0</v>
      </c>
      <c r="AQ212" s="455">
        <f>Time!AQ$90</f>
        <v>0</v>
      </c>
      <c r="AR212" s="455">
        <f>Time!AR$90</f>
        <v>0</v>
      </c>
      <c r="AS212" s="455">
        <f>Time!AS$90</f>
        <v>0</v>
      </c>
      <c r="AT212" s="455">
        <f>Time!AT$90</f>
        <v>0</v>
      </c>
      <c r="AU212" s="455">
        <f>Time!AU$90</f>
        <v>0</v>
      </c>
      <c r="AV212" s="455">
        <f>Time!AV$90</f>
        <v>0</v>
      </c>
      <c r="AW212" s="455">
        <f>Time!AW$90</f>
        <v>0</v>
      </c>
      <c r="AX212" s="455">
        <f>Time!AX$90</f>
        <v>0</v>
      </c>
      <c r="AY212" s="455">
        <f>Time!AY$90</f>
        <v>0</v>
      </c>
      <c r="AZ212" s="455">
        <f>Time!AZ$90</f>
        <v>0</v>
      </c>
      <c r="BA212" s="455">
        <f>Time!BA$90</f>
        <v>0</v>
      </c>
      <c r="BB212" s="455">
        <f>Time!BB$90</f>
        <v>0</v>
      </c>
      <c r="BC212" s="455">
        <f>Time!BC$90</f>
        <v>0</v>
      </c>
      <c r="BD212" s="455">
        <f>Time!BD$90</f>
        <v>0</v>
      </c>
      <c r="BE212" s="455">
        <f>Time!BE$90</f>
        <v>0</v>
      </c>
      <c r="BF212" s="455">
        <f>Time!BF$90</f>
        <v>1</v>
      </c>
      <c r="BG212" s="455">
        <f>Time!BG$90</f>
        <v>1</v>
      </c>
      <c r="BH212" s="455">
        <f>Time!BH$90</f>
        <v>1</v>
      </c>
      <c r="BI212" s="455">
        <f>Time!BI$90</f>
        <v>1</v>
      </c>
      <c r="BJ212" s="455">
        <f>Time!BJ$90</f>
        <v>1</v>
      </c>
      <c r="BK212" s="455">
        <f>Time!BK$90</f>
        <v>1</v>
      </c>
      <c r="BL212" s="455">
        <f>Time!BL$90</f>
        <v>1</v>
      </c>
      <c r="BM212" s="455">
        <f>Time!BM$90</f>
        <v>1</v>
      </c>
      <c r="BN212" s="455">
        <f>Time!BN$90</f>
        <v>1</v>
      </c>
      <c r="BO212" s="455">
        <f>Time!BO$90</f>
        <v>1</v>
      </c>
      <c r="BP212" s="455">
        <f>Time!BP$90</f>
        <v>1</v>
      </c>
      <c r="BQ212" s="455">
        <f>Time!BQ$90</f>
        <v>1</v>
      </c>
      <c r="BR212" s="455">
        <f>Time!BR$90</f>
        <v>1</v>
      </c>
      <c r="BS212" s="455">
        <f>Time!BS$90</f>
        <v>1</v>
      </c>
      <c r="BT212" s="455">
        <f>Time!BT$90</f>
        <v>1</v>
      </c>
      <c r="BU212" s="455">
        <f>Time!BU$90</f>
        <v>1</v>
      </c>
      <c r="BV212" s="455">
        <f>Time!BV$90</f>
        <v>1</v>
      </c>
      <c r="BW212" s="455">
        <f>Time!BW$90</f>
        <v>1</v>
      </c>
      <c r="BX212" s="455">
        <f>Time!BX$90</f>
        <v>1</v>
      </c>
      <c r="BY212" s="455">
        <f>Time!BY$90</f>
        <v>1</v>
      </c>
      <c r="BZ212" s="455">
        <f>Time!BZ$90</f>
        <v>1</v>
      </c>
      <c r="CA212" s="455">
        <f>Time!CA$90</f>
        <v>1</v>
      </c>
      <c r="CB212" s="455">
        <f>Time!CB$90</f>
        <v>1</v>
      </c>
      <c r="CC212" s="455">
        <f>Time!CC$90</f>
        <v>1</v>
      </c>
      <c r="CD212" s="455">
        <f>Time!CD$90</f>
        <v>1</v>
      </c>
      <c r="CE212" s="455">
        <f>Time!CE$90</f>
        <v>1</v>
      </c>
      <c r="CF212" s="455">
        <f>Time!CF$90</f>
        <v>1</v>
      </c>
      <c r="CG212" s="455">
        <f>Time!CG$90</f>
        <v>1</v>
      </c>
      <c r="CH212" s="455">
        <f>Time!CH$90</f>
        <v>1</v>
      </c>
      <c r="CI212" s="455">
        <f>Time!CI$90</f>
        <v>1</v>
      </c>
      <c r="CJ212" s="455">
        <f>Time!CJ$90</f>
        <v>1</v>
      </c>
      <c r="CK212" s="455">
        <f>Time!CK$90</f>
        <v>1</v>
      </c>
      <c r="CL212" s="455">
        <f>Time!CL$90</f>
        <v>1</v>
      </c>
      <c r="CM212" s="455">
        <f>Time!CM$90</f>
        <v>1</v>
      </c>
      <c r="CN212" s="455">
        <f>Time!CN$90</f>
        <v>1</v>
      </c>
      <c r="CO212" s="455">
        <f>Time!CO$90</f>
        <v>1</v>
      </c>
      <c r="CP212" s="455">
        <f>Time!CP$90</f>
        <v>1</v>
      </c>
      <c r="CQ212" s="455">
        <f>Time!CQ$90</f>
        <v>1</v>
      </c>
      <c r="CR212" s="455">
        <f>Time!CR$90</f>
        <v>1</v>
      </c>
      <c r="CS212" s="455">
        <f>Time!CS$90</f>
        <v>1</v>
      </c>
      <c r="CT212" s="455">
        <f>Time!CT$90</f>
        <v>1</v>
      </c>
      <c r="CU212" s="455">
        <f>Time!CU$90</f>
        <v>1</v>
      </c>
      <c r="CV212" s="455">
        <f>Time!CV$90</f>
        <v>1</v>
      </c>
      <c r="CW212" s="455">
        <f>Time!CW$90</f>
        <v>1</v>
      </c>
      <c r="CX212" s="455">
        <f>Time!CX$90</f>
        <v>1</v>
      </c>
      <c r="CY212" s="455">
        <f>Time!CY$90</f>
        <v>1</v>
      </c>
      <c r="CZ212" s="455">
        <f>Time!CZ$90</f>
        <v>1</v>
      </c>
      <c r="DA212" s="455">
        <f>Time!DA$90</f>
        <v>1</v>
      </c>
      <c r="DB212" s="455">
        <f>Time!DB$90</f>
        <v>1</v>
      </c>
      <c r="DC212" s="455">
        <f>Time!DC$90</f>
        <v>1</v>
      </c>
      <c r="DD212" s="455">
        <f>Time!DD$90</f>
        <v>1</v>
      </c>
      <c r="DE212" s="455">
        <f>Time!DE$90</f>
        <v>1</v>
      </c>
      <c r="DF212" s="455">
        <f>Time!DF$90</f>
        <v>1</v>
      </c>
      <c r="DG212" s="455">
        <f>Time!DG$90</f>
        <v>1</v>
      </c>
      <c r="DH212" s="455">
        <f>Time!DH$90</f>
        <v>1</v>
      </c>
      <c r="DI212" s="455">
        <f>Time!DI$90</f>
        <v>1</v>
      </c>
      <c r="DJ212" s="455">
        <f>Time!DJ$90</f>
        <v>1</v>
      </c>
      <c r="DK212" s="455">
        <f>Time!DK$90</f>
        <v>1</v>
      </c>
      <c r="DL212" s="455">
        <f>Time!DL$90</f>
        <v>1</v>
      </c>
      <c r="DM212" s="455">
        <f>Time!DM$90</f>
        <v>1</v>
      </c>
      <c r="DN212" s="455">
        <f>Time!DN$90</f>
        <v>1</v>
      </c>
      <c r="DO212" s="455">
        <f>Time!DO$90</f>
        <v>1</v>
      </c>
      <c r="DP212" s="455">
        <f>Time!DP$90</f>
        <v>1</v>
      </c>
      <c r="DQ212" s="455">
        <f>Time!DQ$90</f>
        <v>1</v>
      </c>
      <c r="DR212" s="455">
        <f>Time!DR$90</f>
        <v>1</v>
      </c>
      <c r="DS212" s="455">
        <f>Time!DS$90</f>
        <v>1</v>
      </c>
      <c r="DT212" s="455">
        <f>Time!DT$90</f>
        <v>1</v>
      </c>
      <c r="DU212" s="455">
        <f>Time!DU$90</f>
        <v>1</v>
      </c>
      <c r="DV212" s="455">
        <f>Time!DV$90</f>
        <v>1</v>
      </c>
      <c r="DW212" s="455">
        <f>Time!DW$90</f>
        <v>1</v>
      </c>
      <c r="DX212" s="455">
        <f>Time!DX$90</f>
        <v>1</v>
      </c>
      <c r="DY212" s="455">
        <f>Time!DY$90</f>
        <v>1</v>
      </c>
      <c r="DZ212" s="455">
        <f>Time!DZ$90</f>
        <v>1</v>
      </c>
      <c r="EA212" s="455">
        <f>Time!EA$90</f>
        <v>1</v>
      </c>
      <c r="EB212" s="455">
        <f>Time!EB$90</f>
        <v>1</v>
      </c>
      <c r="EC212" s="455">
        <f>Time!EC$90</f>
        <v>1</v>
      </c>
      <c r="ED212" s="455">
        <f>Time!ED$90</f>
        <v>1</v>
      </c>
      <c r="EE212" s="455">
        <f>Time!EE$90</f>
        <v>1</v>
      </c>
      <c r="EF212" s="455">
        <f>Time!EF$90</f>
        <v>1</v>
      </c>
      <c r="EG212" s="455">
        <f>Time!EG$90</f>
        <v>1</v>
      </c>
      <c r="EH212" s="455">
        <f>Time!EH$90</f>
        <v>1</v>
      </c>
      <c r="EI212" s="455">
        <f>Time!EI$90</f>
        <v>1</v>
      </c>
      <c r="EJ212" s="455">
        <f>Time!EJ$90</f>
        <v>1</v>
      </c>
      <c r="EK212" s="455">
        <f>Time!EK$90</f>
        <v>1</v>
      </c>
      <c r="EL212" s="455">
        <f>Time!EL$90</f>
        <v>1</v>
      </c>
      <c r="EM212" s="455">
        <f>Time!EM$90</f>
        <v>1</v>
      </c>
      <c r="EN212" s="455">
        <f>Time!EN$90</f>
        <v>1</v>
      </c>
      <c r="EO212" s="455">
        <f>Time!EO$90</f>
        <v>1</v>
      </c>
      <c r="EP212" s="455">
        <f>Time!EP$90</f>
        <v>1</v>
      </c>
      <c r="EQ212" s="455">
        <f>Time!EQ$90</f>
        <v>1</v>
      </c>
      <c r="ER212" s="455">
        <f>Time!ER$90</f>
        <v>1</v>
      </c>
      <c r="ES212" s="455">
        <f>Time!ES$90</f>
        <v>1</v>
      </c>
      <c r="ET212" s="455">
        <f>Time!ET$90</f>
        <v>1</v>
      </c>
      <c r="EU212" s="455">
        <f>Time!EU$90</f>
        <v>1</v>
      </c>
      <c r="EV212" s="455">
        <f>Time!EV$90</f>
        <v>1</v>
      </c>
      <c r="EW212" s="455">
        <f>Time!EW$90</f>
        <v>1</v>
      </c>
      <c r="EX212" s="455">
        <f>Time!EX$90</f>
        <v>1</v>
      </c>
      <c r="EY212" s="455">
        <f>Time!EY$90</f>
        <v>1</v>
      </c>
      <c r="EZ212" s="455">
        <f>Time!EZ$90</f>
        <v>1</v>
      </c>
      <c r="FA212" s="455">
        <f>Time!FA$90</f>
        <v>1</v>
      </c>
      <c r="FB212" s="455">
        <f>Time!FB$90</f>
        <v>0</v>
      </c>
      <c r="FC212" s="455">
        <f>Time!FC$90</f>
        <v>0</v>
      </c>
      <c r="FD212" s="455">
        <f>Time!FD$90</f>
        <v>0</v>
      </c>
      <c r="FE212" s="455">
        <f>Time!FE$90</f>
        <v>0</v>
      </c>
      <c r="FF212" s="455">
        <f>Time!FF$90</f>
        <v>0</v>
      </c>
      <c r="FG212" s="455">
        <f>Time!FG$90</f>
        <v>0</v>
      </c>
      <c r="FH212" s="455">
        <f>Time!FH$90</f>
        <v>0</v>
      </c>
      <c r="FI212" s="455">
        <f>Time!FI$90</f>
        <v>0</v>
      </c>
      <c r="FJ212" s="455">
        <f>Time!FJ$90</f>
        <v>0</v>
      </c>
      <c r="FK212" s="455">
        <f>Time!FK$90</f>
        <v>0</v>
      </c>
      <c r="FL212" s="455">
        <f>Time!FL$90</f>
        <v>0</v>
      </c>
      <c r="FM212" s="455">
        <f>Time!FM$90</f>
        <v>0</v>
      </c>
      <c r="FN212" s="455">
        <f>Time!FN$90</f>
        <v>0</v>
      </c>
      <c r="FO212" s="455">
        <f>Time!FO$90</f>
        <v>0</v>
      </c>
      <c r="FP212" s="455">
        <f>Time!FP$90</f>
        <v>0</v>
      </c>
      <c r="FQ212" s="455">
        <f>Time!FQ$90</f>
        <v>0</v>
      </c>
      <c r="FR212" s="455">
        <f>Time!FR$90</f>
        <v>0</v>
      </c>
      <c r="FS212" s="455">
        <f>Time!FS$90</f>
        <v>0</v>
      </c>
      <c r="FT212" s="455">
        <f>Time!FT$90</f>
        <v>0</v>
      </c>
      <c r="FU212" s="455">
        <f>Time!FU$90</f>
        <v>0</v>
      </c>
      <c r="FV212" s="455">
        <f>Time!FV$90</f>
        <v>0</v>
      </c>
      <c r="FW212" s="455">
        <f>Time!FW$90</f>
        <v>0</v>
      </c>
      <c r="FX212" s="455">
        <f>Time!FX$90</f>
        <v>0</v>
      </c>
      <c r="FY212" s="455">
        <f>Time!FY$90</f>
        <v>0</v>
      </c>
      <c r="FZ212" s="455">
        <f>Time!FZ$90</f>
        <v>0</v>
      </c>
      <c r="GA212" s="455">
        <f>Time!GA$90</f>
        <v>0</v>
      </c>
      <c r="GB212" s="455">
        <f>Time!GB$90</f>
        <v>0</v>
      </c>
      <c r="GC212" s="455">
        <f>Time!GC$90</f>
        <v>0</v>
      </c>
      <c r="GD212" s="455">
        <f>Time!GD$90</f>
        <v>0</v>
      </c>
      <c r="GE212" s="455">
        <f>Time!GE$90</f>
        <v>0</v>
      </c>
      <c r="GF212" s="455">
        <f>Time!GF$90</f>
        <v>0</v>
      </c>
      <c r="GG212" s="455">
        <f>Time!GG$90</f>
        <v>0</v>
      </c>
      <c r="GH212" s="455">
        <f>Time!GH$90</f>
        <v>0</v>
      </c>
      <c r="GI212" s="455">
        <f>Time!GI$90</f>
        <v>0</v>
      </c>
      <c r="GJ212" s="455">
        <f>Time!GJ$90</f>
        <v>0</v>
      </c>
    </row>
    <row r="213" spans="1:192" s="456" customFormat="1" outlineLevel="2" x14ac:dyDescent="0.35">
      <c r="A213" s="461"/>
      <c r="E213" s="456" t="str">
        <f>Esc!$E$14</f>
        <v>CPI escalation factor</v>
      </c>
      <c r="G213" s="456" t="str">
        <f>Esc!$G$14</f>
        <v>factor</v>
      </c>
      <c r="H213" s="456">
        <f>Esc!$H$14</f>
        <v>277.83505167495679</v>
      </c>
      <c r="J213" s="456">
        <f>Esc!J$14</f>
        <v>1</v>
      </c>
      <c r="K213" s="456">
        <f>Esc!K$14</f>
        <v>1</v>
      </c>
      <c r="L213" s="456">
        <f>Esc!L$14</f>
        <v>1</v>
      </c>
      <c r="M213" s="456">
        <f>Esc!M$14</f>
        <v>1</v>
      </c>
      <c r="N213" s="456">
        <f>Esc!N$14</f>
        <v>1</v>
      </c>
      <c r="O213" s="456">
        <f>Esc!O$14</f>
        <v>1</v>
      </c>
      <c r="P213" s="456">
        <f>Esc!P$14</f>
        <v>1</v>
      </c>
      <c r="Q213" s="456">
        <f>Esc!Q$14</f>
        <v>1</v>
      </c>
      <c r="R213" s="456">
        <f>Esc!R$14</f>
        <v>1</v>
      </c>
      <c r="S213" s="456">
        <f>Esc!S$14</f>
        <v>1</v>
      </c>
      <c r="T213" s="456">
        <f>Esc!T$14</f>
        <v>1</v>
      </c>
      <c r="U213" s="456">
        <f>Esc!U$14</f>
        <v>1</v>
      </c>
      <c r="V213" s="456">
        <f>Esc!V$14</f>
        <v>1</v>
      </c>
      <c r="W213" s="456">
        <f>Esc!W$14</f>
        <v>1</v>
      </c>
      <c r="X213" s="456">
        <f>Esc!X$14</f>
        <v>1</v>
      </c>
      <c r="Y213" s="456">
        <f>Esc!Y$14</f>
        <v>1</v>
      </c>
      <c r="Z213" s="456">
        <f>Esc!Z$14</f>
        <v>1</v>
      </c>
      <c r="AA213" s="456">
        <f>Esc!AA$14</f>
        <v>1.0249999999999999</v>
      </c>
      <c r="AB213" s="456">
        <f>Esc!AB$14</f>
        <v>1.0249999999999999</v>
      </c>
      <c r="AC213" s="456">
        <f>Esc!AC$14</f>
        <v>1.0249999999999999</v>
      </c>
      <c r="AD213" s="456">
        <f>Esc!AD$14</f>
        <v>1.0249999999999999</v>
      </c>
      <c r="AE213" s="456">
        <f>Esc!AE$14</f>
        <v>1.0249999999999999</v>
      </c>
      <c r="AF213" s="456">
        <f>Esc!AF$14</f>
        <v>1.0249999999999999</v>
      </c>
      <c r="AG213" s="456">
        <f>Esc!AG$14</f>
        <v>1.0249999999999999</v>
      </c>
      <c r="AH213" s="456">
        <f>Esc!AH$14</f>
        <v>1.0249999999999999</v>
      </c>
      <c r="AI213" s="456">
        <f>Esc!AI$14</f>
        <v>1.0249999999999999</v>
      </c>
      <c r="AJ213" s="456">
        <f>Esc!AJ$14</f>
        <v>1.0249999999999999</v>
      </c>
      <c r="AK213" s="456">
        <f>Esc!AK$14</f>
        <v>1.0249999999999999</v>
      </c>
      <c r="AL213" s="456">
        <f>Esc!AL$14</f>
        <v>1.0249999999999999</v>
      </c>
      <c r="AM213" s="456">
        <f>Esc!AM$14</f>
        <v>1.0506249999999999</v>
      </c>
      <c r="AN213" s="456">
        <f>Esc!AN$14</f>
        <v>1.0506249999999999</v>
      </c>
      <c r="AO213" s="456">
        <f>Esc!AO$14</f>
        <v>1.0506249999999999</v>
      </c>
      <c r="AP213" s="456">
        <f>Esc!AP$14</f>
        <v>1.0506249999999999</v>
      </c>
      <c r="AQ213" s="456">
        <f>Esc!AQ$14</f>
        <v>1.0506249999999999</v>
      </c>
      <c r="AR213" s="456">
        <f>Esc!AR$14</f>
        <v>1.0506249999999999</v>
      </c>
      <c r="AS213" s="456">
        <f>Esc!AS$14</f>
        <v>1.0506249999999999</v>
      </c>
      <c r="AT213" s="456">
        <f>Esc!AT$14</f>
        <v>1.0506249999999999</v>
      </c>
      <c r="AU213" s="456">
        <f>Esc!AU$14</f>
        <v>1.0506249999999999</v>
      </c>
      <c r="AV213" s="456">
        <f>Esc!AV$14</f>
        <v>1.0506249999999999</v>
      </c>
      <c r="AW213" s="456">
        <f>Esc!AW$14</f>
        <v>1.0506249999999999</v>
      </c>
      <c r="AX213" s="456">
        <f>Esc!AX$14</f>
        <v>1.0506249999999999</v>
      </c>
      <c r="AY213" s="456">
        <f>Esc!AY$14</f>
        <v>1.0768906249999999</v>
      </c>
      <c r="AZ213" s="456">
        <f>Esc!AZ$14</f>
        <v>1.0768906249999999</v>
      </c>
      <c r="BA213" s="456">
        <f>Esc!BA$14</f>
        <v>1.0768906249999999</v>
      </c>
      <c r="BB213" s="456">
        <f>Esc!BB$14</f>
        <v>1.0768906249999999</v>
      </c>
      <c r="BC213" s="456">
        <f>Esc!BC$14</f>
        <v>1.0768906249999999</v>
      </c>
      <c r="BD213" s="456">
        <f>Esc!BD$14</f>
        <v>1.0768906249999999</v>
      </c>
      <c r="BE213" s="456">
        <f>Esc!BE$14</f>
        <v>1.0768906249999999</v>
      </c>
      <c r="BF213" s="456">
        <f>Esc!BF$14</f>
        <v>1.0768906249999999</v>
      </c>
      <c r="BG213" s="456">
        <f>Esc!BG$14</f>
        <v>1.1038128906249998</v>
      </c>
      <c r="BH213" s="456">
        <f>Esc!BH$14</f>
        <v>1.1038128906249998</v>
      </c>
      <c r="BI213" s="456">
        <f>Esc!BI$14</f>
        <v>1.1038128906249998</v>
      </c>
      <c r="BJ213" s="456">
        <f>Esc!BJ$14</f>
        <v>1.1038128906249998</v>
      </c>
      <c r="BK213" s="456">
        <f>Esc!BK$14</f>
        <v>1.1314082128906247</v>
      </c>
      <c r="BL213" s="456">
        <f>Esc!BL$14</f>
        <v>1.1314082128906247</v>
      </c>
      <c r="BM213" s="456">
        <f>Esc!BM$14</f>
        <v>1.1314082128906247</v>
      </c>
      <c r="BN213" s="456">
        <f>Esc!BN$14</f>
        <v>1.1314082128906247</v>
      </c>
      <c r="BO213" s="456">
        <f>Esc!BO$14</f>
        <v>1.1596934182128902</v>
      </c>
      <c r="BP213" s="456">
        <f>Esc!BP$14</f>
        <v>1.1596934182128902</v>
      </c>
      <c r="BQ213" s="456">
        <f>Esc!BQ$14</f>
        <v>1.1596934182128902</v>
      </c>
      <c r="BR213" s="456">
        <f>Esc!BR$14</f>
        <v>1.1596934182128902</v>
      </c>
      <c r="BS213" s="456">
        <f>Esc!BS$14</f>
        <v>1.1886857536682125</v>
      </c>
      <c r="BT213" s="456">
        <f>Esc!BT$14</f>
        <v>1.1886857536682125</v>
      </c>
      <c r="BU213" s="456">
        <f>Esc!BU$14</f>
        <v>1.1886857536682125</v>
      </c>
      <c r="BV213" s="456">
        <f>Esc!BV$14</f>
        <v>1.1886857536682125</v>
      </c>
      <c r="BW213" s="456">
        <f>Esc!BW$14</f>
        <v>1.2184028975099177</v>
      </c>
      <c r="BX213" s="456">
        <f>Esc!BX$14</f>
        <v>1.2184028975099177</v>
      </c>
      <c r="BY213" s="456">
        <f>Esc!BY$14</f>
        <v>1.2184028975099177</v>
      </c>
      <c r="BZ213" s="456">
        <f>Esc!BZ$14</f>
        <v>1.2184028975099177</v>
      </c>
      <c r="CA213" s="456">
        <f>Esc!CA$14</f>
        <v>1.2488629699476654</v>
      </c>
      <c r="CB213" s="456">
        <f>Esc!CB$14</f>
        <v>1.2488629699476654</v>
      </c>
      <c r="CC213" s="456">
        <f>Esc!CC$14</f>
        <v>1.2488629699476654</v>
      </c>
      <c r="CD213" s="456">
        <f>Esc!CD$14</f>
        <v>1.2488629699476654</v>
      </c>
      <c r="CE213" s="456">
        <f>Esc!CE$14</f>
        <v>1.2800845441963571</v>
      </c>
      <c r="CF213" s="456">
        <f>Esc!CF$14</f>
        <v>1.2800845441963571</v>
      </c>
      <c r="CG213" s="456">
        <f>Esc!CG$14</f>
        <v>1.2800845441963571</v>
      </c>
      <c r="CH213" s="456">
        <f>Esc!CH$14</f>
        <v>1.2800845441963571</v>
      </c>
      <c r="CI213" s="456">
        <f>Esc!CI$14</f>
        <v>1.312086657801266</v>
      </c>
      <c r="CJ213" s="456">
        <f>Esc!CJ$14</f>
        <v>1.312086657801266</v>
      </c>
      <c r="CK213" s="456">
        <f>Esc!CK$14</f>
        <v>1.312086657801266</v>
      </c>
      <c r="CL213" s="456">
        <f>Esc!CL$14</f>
        <v>1.312086657801266</v>
      </c>
      <c r="CM213" s="456">
        <f>Esc!CM$14</f>
        <v>1.3448888242462975</v>
      </c>
      <c r="CN213" s="456">
        <f>Esc!CN$14</f>
        <v>1.3448888242462975</v>
      </c>
      <c r="CO213" s="456">
        <f>Esc!CO$14</f>
        <v>1.3448888242462975</v>
      </c>
      <c r="CP213" s="456">
        <f>Esc!CP$14</f>
        <v>1.3448888242462975</v>
      </c>
      <c r="CQ213" s="456">
        <f>Esc!CQ$14</f>
        <v>1.3785110448524549</v>
      </c>
      <c r="CR213" s="456">
        <f>Esc!CR$14</f>
        <v>1.3785110448524549</v>
      </c>
      <c r="CS213" s="456">
        <f>Esc!CS$14</f>
        <v>1.3785110448524549</v>
      </c>
      <c r="CT213" s="456">
        <f>Esc!CT$14</f>
        <v>1.3785110448524549</v>
      </c>
      <c r="CU213" s="456">
        <f>Esc!CU$14</f>
        <v>1.4129738209737661</v>
      </c>
      <c r="CV213" s="456">
        <f>Esc!CV$14</f>
        <v>1.4129738209737661</v>
      </c>
      <c r="CW213" s="456">
        <f>Esc!CW$14</f>
        <v>1.4129738209737661</v>
      </c>
      <c r="CX213" s="456">
        <f>Esc!CX$14</f>
        <v>1.4129738209737661</v>
      </c>
      <c r="CY213" s="456">
        <f>Esc!CY$14</f>
        <v>1.4482981664981105</v>
      </c>
      <c r="CZ213" s="456">
        <f>Esc!CZ$14</f>
        <v>1.4482981664981105</v>
      </c>
      <c r="DA213" s="456">
        <f>Esc!DA$14</f>
        <v>1.4482981664981105</v>
      </c>
      <c r="DB213" s="456">
        <f>Esc!DB$14</f>
        <v>1.4482981664981105</v>
      </c>
      <c r="DC213" s="456">
        <f>Esc!DC$14</f>
        <v>1.4845056206605631</v>
      </c>
      <c r="DD213" s="456">
        <f>Esc!DD$14</f>
        <v>1.4845056206605631</v>
      </c>
      <c r="DE213" s="456">
        <f>Esc!DE$14</f>
        <v>1.4845056206605631</v>
      </c>
      <c r="DF213" s="456">
        <f>Esc!DF$14</f>
        <v>1.4845056206605631</v>
      </c>
      <c r="DG213" s="456">
        <f>Esc!DG$14</f>
        <v>1.521618261177077</v>
      </c>
      <c r="DH213" s="456">
        <f>Esc!DH$14</f>
        <v>1.521618261177077</v>
      </c>
      <c r="DI213" s="456">
        <f>Esc!DI$14</f>
        <v>1.521618261177077</v>
      </c>
      <c r="DJ213" s="456">
        <f>Esc!DJ$14</f>
        <v>1.521618261177077</v>
      </c>
      <c r="DK213" s="456">
        <f>Esc!DK$14</f>
        <v>1.559658717706504</v>
      </c>
      <c r="DL213" s="456">
        <f>Esc!DL$14</f>
        <v>1.559658717706504</v>
      </c>
      <c r="DM213" s="456">
        <f>Esc!DM$14</f>
        <v>1.559658717706504</v>
      </c>
      <c r="DN213" s="456">
        <f>Esc!DN$14</f>
        <v>1.559658717706504</v>
      </c>
      <c r="DO213" s="456">
        <f>Esc!DO$14</f>
        <v>1.5986501856491666</v>
      </c>
      <c r="DP213" s="456">
        <f>Esc!DP$14</f>
        <v>1.5986501856491666</v>
      </c>
      <c r="DQ213" s="456">
        <f>Esc!DQ$14</f>
        <v>1.5986501856491666</v>
      </c>
      <c r="DR213" s="456">
        <f>Esc!DR$14</f>
        <v>1.5986501856491666</v>
      </c>
      <c r="DS213" s="456">
        <f>Esc!DS$14</f>
        <v>1.6386164402903955</v>
      </c>
      <c r="DT213" s="456">
        <f>Esc!DT$14</f>
        <v>1.6386164402903955</v>
      </c>
      <c r="DU213" s="456">
        <f>Esc!DU$14</f>
        <v>1.6386164402903955</v>
      </c>
      <c r="DV213" s="456">
        <f>Esc!DV$14</f>
        <v>1.6386164402903955</v>
      </c>
      <c r="DW213" s="456">
        <f>Esc!DW$14</f>
        <v>1.6795818512976552</v>
      </c>
      <c r="DX213" s="456">
        <f>Esc!DX$14</f>
        <v>1.6795818512976552</v>
      </c>
      <c r="DY213" s="456">
        <f>Esc!DY$14</f>
        <v>1.6795818512976552</v>
      </c>
      <c r="DZ213" s="456">
        <f>Esc!DZ$14</f>
        <v>1.6795818512976552</v>
      </c>
      <c r="EA213" s="456">
        <f>Esc!EA$14</f>
        <v>1.7215713975800966</v>
      </c>
      <c r="EB213" s="456">
        <f>Esc!EB$14</f>
        <v>1.7215713975800966</v>
      </c>
      <c r="EC213" s="456">
        <f>Esc!EC$14</f>
        <v>1.7215713975800966</v>
      </c>
      <c r="ED213" s="456">
        <f>Esc!ED$14</f>
        <v>1.7215713975800966</v>
      </c>
      <c r="EE213" s="456">
        <f>Esc!EE$14</f>
        <v>1.7646106825195991</v>
      </c>
      <c r="EF213" s="456">
        <f>Esc!EF$14</f>
        <v>1.7646106825195991</v>
      </c>
      <c r="EG213" s="456">
        <f>Esc!EG$14</f>
        <v>1.7646106825195991</v>
      </c>
      <c r="EH213" s="456">
        <f>Esc!EH$14</f>
        <v>1.7646106825195991</v>
      </c>
      <c r="EI213" s="456">
        <f>Esc!EI$14</f>
        <v>1.8087259495825889</v>
      </c>
      <c r="EJ213" s="456">
        <f>Esc!EJ$14</f>
        <v>1.8087259495825889</v>
      </c>
      <c r="EK213" s="456">
        <f>Esc!EK$14</f>
        <v>1.8087259495825889</v>
      </c>
      <c r="EL213" s="456">
        <f>Esc!EL$14</f>
        <v>1.8087259495825889</v>
      </c>
      <c r="EM213" s="456">
        <f>Esc!EM$14</f>
        <v>1.8539440983221533</v>
      </c>
      <c r="EN213" s="456">
        <f>Esc!EN$14</f>
        <v>1.8539440983221533</v>
      </c>
      <c r="EO213" s="456">
        <f>Esc!EO$14</f>
        <v>1.8539440983221533</v>
      </c>
      <c r="EP213" s="456">
        <f>Esc!EP$14</f>
        <v>1.8539440983221533</v>
      </c>
      <c r="EQ213" s="456">
        <f>Esc!EQ$14</f>
        <v>1.9002927007802071</v>
      </c>
      <c r="ER213" s="456">
        <f>Esc!ER$14</f>
        <v>1.9002927007802071</v>
      </c>
      <c r="ES213" s="456">
        <f>Esc!ES$14</f>
        <v>1.9002927007802071</v>
      </c>
      <c r="ET213" s="456">
        <f>Esc!ET$14</f>
        <v>1.9002927007802071</v>
      </c>
      <c r="EU213" s="456">
        <f>Esc!EU$14</f>
        <v>1.9478000182997122</v>
      </c>
      <c r="EV213" s="456">
        <f>Esc!EV$14</f>
        <v>1.9478000182997122</v>
      </c>
      <c r="EW213" s="456">
        <f>Esc!EW$14</f>
        <v>1.9478000182997122</v>
      </c>
      <c r="EX213" s="456">
        <f>Esc!EX$14</f>
        <v>1.9478000182997122</v>
      </c>
      <c r="EY213" s="456">
        <f>Esc!EY$14</f>
        <v>1.9964950187572048</v>
      </c>
      <c r="EZ213" s="456">
        <f>Esc!EZ$14</f>
        <v>1.9964950187572048</v>
      </c>
      <c r="FA213" s="456">
        <f>Esc!FA$14</f>
        <v>1.9964950187572048</v>
      </c>
      <c r="FB213" s="456">
        <f>Esc!FB$14</f>
        <v>1.9964950187572048</v>
      </c>
      <c r="FC213" s="456">
        <f>Esc!FC$14</f>
        <v>2.0464073942261352</v>
      </c>
      <c r="FD213" s="456">
        <f>Esc!FD$14</f>
        <v>2.0464073942261352</v>
      </c>
      <c r="FE213" s="456">
        <f>Esc!FE$14</f>
        <v>2.0464073942261352</v>
      </c>
      <c r="FF213" s="456">
        <f>Esc!FF$14</f>
        <v>2.0464073942261352</v>
      </c>
      <c r="FG213" s="456">
        <f>Esc!FG$14</f>
        <v>2.097567579081788</v>
      </c>
      <c r="FH213" s="456">
        <f>Esc!FH$14</f>
        <v>2.097567579081788</v>
      </c>
      <c r="FI213" s="456">
        <f>Esc!FI$14</f>
        <v>2.097567579081788</v>
      </c>
      <c r="FJ213" s="456">
        <f>Esc!FJ$14</f>
        <v>2.097567579081788</v>
      </c>
      <c r="FK213" s="456">
        <f>Esc!FK$14</f>
        <v>2.1500067685588333</v>
      </c>
      <c r="FL213" s="456">
        <f>Esc!FL$14</f>
        <v>2.1500067685588333</v>
      </c>
      <c r="FM213" s="456">
        <f>Esc!FM$14</f>
        <v>2.1500067685588333</v>
      </c>
      <c r="FN213" s="456">
        <f>Esc!FN$14</f>
        <v>2.1500067685588333</v>
      </c>
      <c r="FO213" s="456">
        <f>Esc!FO$14</f>
        <v>2.2037569377728037</v>
      </c>
      <c r="FP213" s="456">
        <f>Esc!FP$14</f>
        <v>2.2037569377728037</v>
      </c>
      <c r="FQ213" s="456">
        <f>Esc!FQ$14</f>
        <v>2.2037569377728037</v>
      </c>
      <c r="FR213" s="456">
        <f>Esc!FR$14</f>
        <v>2.2037569377728037</v>
      </c>
      <c r="FS213" s="456">
        <f>Esc!FS$14</f>
        <v>2.2588508612171236</v>
      </c>
      <c r="FT213" s="456">
        <f>Esc!FT$14</f>
        <v>2.2588508612171236</v>
      </c>
      <c r="FU213" s="456">
        <f>Esc!FU$14</f>
        <v>2.2588508612171236</v>
      </c>
      <c r="FV213" s="456">
        <f>Esc!FV$14</f>
        <v>2.2588508612171236</v>
      </c>
      <c r="FW213" s="456">
        <f>Esc!FW$14</f>
        <v>2.3153221327475517</v>
      </c>
      <c r="FX213" s="456">
        <f>Esc!FX$14</f>
        <v>2.3153221327475517</v>
      </c>
      <c r="FY213" s="456">
        <f>Esc!FY$14</f>
        <v>2.3153221327475517</v>
      </c>
      <c r="FZ213" s="456">
        <f>Esc!FZ$14</f>
        <v>2.3153221327475517</v>
      </c>
      <c r="GA213" s="456">
        <f>Esc!GA$14</f>
        <v>2.3732051860662402</v>
      </c>
      <c r="GB213" s="456">
        <f>Esc!GB$14</f>
        <v>2.3732051860662402</v>
      </c>
      <c r="GC213" s="456">
        <f>Esc!GC$14</f>
        <v>2.3732051860662402</v>
      </c>
      <c r="GD213" s="456">
        <f>Esc!GD$14</f>
        <v>2.3732051860662402</v>
      </c>
      <c r="GE213" s="456">
        <f>Esc!GE$14</f>
        <v>2.4325353157178964</v>
      </c>
      <c r="GF213" s="456">
        <f>Esc!GF$14</f>
        <v>2.4325353157178964</v>
      </c>
      <c r="GG213" s="456">
        <f>Esc!GG$14</f>
        <v>2.4325353157178964</v>
      </c>
      <c r="GH213" s="456">
        <f>Esc!GH$14</f>
        <v>2.4325353157178964</v>
      </c>
      <c r="GI213" s="456">
        <f>Esc!GI$14</f>
        <v>2.4933486986108435</v>
      </c>
      <c r="GJ213" s="456">
        <f>Esc!GJ$14</f>
        <v>2.4933486986108435</v>
      </c>
    </row>
    <row r="214" spans="1:192" outlineLevel="2" x14ac:dyDescent="0.35">
      <c r="A214" s="69"/>
      <c r="B214"/>
      <c r="C214"/>
      <c r="D214"/>
      <c r="E214" t="s">
        <v>743</v>
      </c>
      <c r="F214"/>
      <c r="G214" t="s">
        <v>101</v>
      </c>
      <c r="H214">
        <f>SUM(J214:GJ214)</f>
        <v>1498.9551618242492</v>
      </c>
      <c r="I214"/>
      <c r="J214">
        <f t="shared" ref="J214:AO214" si="306">$F209/$F210*J211/$F208*J213*J212</f>
        <v>0</v>
      </c>
      <c r="K214">
        <f t="shared" si="306"/>
        <v>0</v>
      </c>
      <c r="L214">
        <f t="shared" si="306"/>
        <v>0</v>
      </c>
      <c r="M214">
        <f t="shared" si="306"/>
        <v>0</v>
      </c>
      <c r="N214">
        <f t="shared" si="306"/>
        <v>0</v>
      </c>
      <c r="O214">
        <f t="shared" si="306"/>
        <v>0</v>
      </c>
      <c r="P214">
        <f t="shared" si="306"/>
        <v>0</v>
      </c>
      <c r="Q214">
        <f t="shared" si="306"/>
        <v>0</v>
      </c>
      <c r="R214">
        <f t="shared" si="306"/>
        <v>0</v>
      </c>
      <c r="S214">
        <f t="shared" si="306"/>
        <v>0</v>
      </c>
      <c r="T214">
        <f t="shared" si="306"/>
        <v>0</v>
      </c>
      <c r="U214">
        <f t="shared" si="306"/>
        <v>0</v>
      </c>
      <c r="V214">
        <f t="shared" si="306"/>
        <v>0</v>
      </c>
      <c r="W214">
        <f t="shared" si="306"/>
        <v>0</v>
      </c>
      <c r="X214">
        <f t="shared" si="306"/>
        <v>0</v>
      </c>
      <c r="Y214">
        <f t="shared" si="306"/>
        <v>0</v>
      </c>
      <c r="Z214">
        <f t="shared" si="306"/>
        <v>0</v>
      </c>
      <c r="AA214">
        <f t="shared" si="306"/>
        <v>0</v>
      </c>
      <c r="AB214">
        <f t="shared" si="306"/>
        <v>0</v>
      </c>
      <c r="AC214">
        <f t="shared" si="306"/>
        <v>0</v>
      </c>
      <c r="AD214">
        <f t="shared" si="306"/>
        <v>0</v>
      </c>
      <c r="AE214">
        <f t="shared" si="306"/>
        <v>0</v>
      </c>
      <c r="AF214">
        <f t="shared" si="306"/>
        <v>0</v>
      </c>
      <c r="AG214">
        <f t="shared" si="306"/>
        <v>0</v>
      </c>
      <c r="AH214">
        <f t="shared" si="306"/>
        <v>0</v>
      </c>
      <c r="AI214">
        <f t="shared" si="306"/>
        <v>0</v>
      </c>
      <c r="AJ214">
        <f t="shared" si="306"/>
        <v>0</v>
      </c>
      <c r="AK214">
        <f t="shared" si="306"/>
        <v>0</v>
      </c>
      <c r="AL214">
        <f t="shared" si="306"/>
        <v>0</v>
      </c>
      <c r="AM214">
        <f t="shared" si="306"/>
        <v>0</v>
      </c>
      <c r="AN214">
        <f t="shared" si="306"/>
        <v>0</v>
      </c>
      <c r="AO214">
        <f t="shared" si="306"/>
        <v>0</v>
      </c>
      <c r="AP214">
        <f t="shared" ref="AP214:BU214" si="307">$F209/$F210*AP211/$F208*AP213*AP212</f>
        <v>0</v>
      </c>
      <c r="AQ214">
        <f t="shared" si="307"/>
        <v>0</v>
      </c>
      <c r="AR214">
        <f t="shared" si="307"/>
        <v>0</v>
      </c>
      <c r="AS214">
        <f t="shared" si="307"/>
        <v>0</v>
      </c>
      <c r="AT214">
        <f t="shared" si="307"/>
        <v>0</v>
      </c>
      <c r="AU214">
        <f t="shared" si="307"/>
        <v>0</v>
      </c>
      <c r="AV214">
        <f t="shared" si="307"/>
        <v>0</v>
      </c>
      <c r="AW214">
        <f t="shared" si="307"/>
        <v>0</v>
      </c>
      <c r="AX214">
        <f t="shared" si="307"/>
        <v>0</v>
      </c>
      <c r="AY214">
        <f t="shared" si="307"/>
        <v>0</v>
      </c>
      <c r="AZ214">
        <f t="shared" si="307"/>
        <v>0</v>
      </c>
      <c r="BA214">
        <f t="shared" si="307"/>
        <v>0</v>
      </c>
      <c r="BB214">
        <f t="shared" si="307"/>
        <v>0</v>
      </c>
      <c r="BC214">
        <f t="shared" si="307"/>
        <v>0</v>
      </c>
      <c r="BD214">
        <f t="shared" si="307"/>
        <v>0</v>
      </c>
      <c r="BE214">
        <f t="shared" si="307"/>
        <v>0</v>
      </c>
      <c r="BF214">
        <f t="shared" si="307"/>
        <v>10.768906249999999</v>
      </c>
      <c r="BG214">
        <f t="shared" si="307"/>
        <v>11.038128906249998</v>
      </c>
      <c r="BH214">
        <f t="shared" si="307"/>
        <v>11.038128906249998</v>
      </c>
      <c r="BI214">
        <f t="shared" si="307"/>
        <v>11.038128906249998</v>
      </c>
      <c r="BJ214">
        <f t="shared" si="307"/>
        <v>11.038128906249998</v>
      </c>
      <c r="BK214">
        <f t="shared" si="307"/>
        <v>11.314082128906247</v>
      </c>
      <c r="BL214">
        <f t="shared" si="307"/>
        <v>11.314082128906247</v>
      </c>
      <c r="BM214">
        <f t="shared" si="307"/>
        <v>11.314082128906247</v>
      </c>
      <c r="BN214">
        <f t="shared" si="307"/>
        <v>11.314082128906247</v>
      </c>
      <c r="BO214">
        <f t="shared" si="307"/>
        <v>11.596934182128901</v>
      </c>
      <c r="BP214">
        <f t="shared" si="307"/>
        <v>11.596934182128901</v>
      </c>
      <c r="BQ214">
        <f t="shared" si="307"/>
        <v>11.596934182128901</v>
      </c>
      <c r="BR214">
        <f t="shared" si="307"/>
        <v>11.596934182128901</v>
      </c>
      <c r="BS214">
        <f t="shared" si="307"/>
        <v>11.886857536682125</v>
      </c>
      <c r="BT214">
        <f t="shared" si="307"/>
        <v>11.886857536682125</v>
      </c>
      <c r="BU214">
        <f t="shared" si="307"/>
        <v>11.886857536682125</v>
      </c>
      <c r="BV214">
        <f t="shared" ref="BV214:DA214" si="308">$F209/$F210*BV211/$F208*BV213*BV212</f>
        <v>11.886857536682125</v>
      </c>
      <c r="BW214">
        <f t="shared" si="308"/>
        <v>12.184028975099178</v>
      </c>
      <c r="BX214">
        <f t="shared" si="308"/>
        <v>12.184028975099178</v>
      </c>
      <c r="BY214">
        <f t="shared" si="308"/>
        <v>12.184028975099178</v>
      </c>
      <c r="BZ214">
        <f t="shared" si="308"/>
        <v>12.184028975099178</v>
      </c>
      <c r="CA214">
        <f t="shared" si="308"/>
        <v>12.488629699476654</v>
      </c>
      <c r="CB214">
        <f t="shared" si="308"/>
        <v>12.488629699476654</v>
      </c>
      <c r="CC214">
        <f t="shared" si="308"/>
        <v>12.488629699476654</v>
      </c>
      <c r="CD214">
        <f t="shared" si="308"/>
        <v>12.488629699476654</v>
      </c>
      <c r="CE214">
        <f t="shared" si="308"/>
        <v>12.80084544196357</v>
      </c>
      <c r="CF214">
        <f t="shared" si="308"/>
        <v>12.80084544196357</v>
      </c>
      <c r="CG214">
        <f t="shared" si="308"/>
        <v>12.80084544196357</v>
      </c>
      <c r="CH214">
        <f t="shared" si="308"/>
        <v>12.80084544196357</v>
      </c>
      <c r="CI214">
        <f t="shared" si="308"/>
        <v>13.120866578012659</v>
      </c>
      <c r="CJ214">
        <f t="shared" si="308"/>
        <v>13.120866578012659</v>
      </c>
      <c r="CK214">
        <f t="shared" si="308"/>
        <v>13.120866578012659</v>
      </c>
      <c r="CL214">
        <f t="shared" si="308"/>
        <v>13.120866578012659</v>
      </c>
      <c r="CM214">
        <f t="shared" si="308"/>
        <v>13.448888242462974</v>
      </c>
      <c r="CN214">
        <f t="shared" si="308"/>
        <v>13.448888242462974</v>
      </c>
      <c r="CO214">
        <f t="shared" si="308"/>
        <v>13.448888242462974</v>
      </c>
      <c r="CP214">
        <f t="shared" si="308"/>
        <v>13.448888242462974</v>
      </c>
      <c r="CQ214">
        <f t="shared" si="308"/>
        <v>13.785110448524549</v>
      </c>
      <c r="CR214">
        <f t="shared" si="308"/>
        <v>13.785110448524549</v>
      </c>
      <c r="CS214">
        <f t="shared" si="308"/>
        <v>13.785110448524549</v>
      </c>
      <c r="CT214">
        <f t="shared" si="308"/>
        <v>13.785110448524549</v>
      </c>
      <c r="CU214">
        <f t="shared" si="308"/>
        <v>14.129738209737662</v>
      </c>
      <c r="CV214">
        <f t="shared" si="308"/>
        <v>14.129738209737662</v>
      </c>
      <c r="CW214">
        <f t="shared" si="308"/>
        <v>14.129738209737662</v>
      </c>
      <c r="CX214">
        <f t="shared" si="308"/>
        <v>14.129738209737662</v>
      </c>
      <c r="CY214">
        <f t="shared" si="308"/>
        <v>14.482981664981105</v>
      </c>
      <c r="CZ214">
        <f t="shared" si="308"/>
        <v>14.482981664981105</v>
      </c>
      <c r="DA214">
        <f t="shared" si="308"/>
        <v>14.482981664981105</v>
      </c>
      <c r="DB214">
        <f t="shared" ref="DB214:EG214" si="309">$F209/$F210*DB211/$F208*DB213*DB212</f>
        <v>14.482981664981105</v>
      </c>
      <c r="DC214">
        <f t="shared" si="309"/>
        <v>14.845056206605632</v>
      </c>
      <c r="DD214">
        <f t="shared" si="309"/>
        <v>14.845056206605632</v>
      </c>
      <c r="DE214">
        <f t="shared" si="309"/>
        <v>14.845056206605632</v>
      </c>
      <c r="DF214">
        <f t="shared" si="309"/>
        <v>14.845056206605632</v>
      </c>
      <c r="DG214">
        <f t="shared" si="309"/>
        <v>15.216182611770769</v>
      </c>
      <c r="DH214">
        <f t="shared" si="309"/>
        <v>15.216182611770769</v>
      </c>
      <c r="DI214">
        <f t="shared" si="309"/>
        <v>15.216182611770769</v>
      </c>
      <c r="DJ214">
        <f t="shared" si="309"/>
        <v>15.216182611770769</v>
      </c>
      <c r="DK214">
        <f t="shared" si="309"/>
        <v>15.596587177065039</v>
      </c>
      <c r="DL214">
        <f t="shared" si="309"/>
        <v>15.596587177065039</v>
      </c>
      <c r="DM214">
        <f t="shared" si="309"/>
        <v>15.596587177065039</v>
      </c>
      <c r="DN214">
        <f t="shared" si="309"/>
        <v>15.596587177065039</v>
      </c>
      <c r="DO214">
        <f t="shared" si="309"/>
        <v>15.986501856491666</v>
      </c>
      <c r="DP214">
        <f t="shared" si="309"/>
        <v>15.986501856491666</v>
      </c>
      <c r="DQ214">
        <f t="shared" si="309"/>
        <v>15.986501856491666</v>
      </c>
      <c r="DR214">
        <f t="shared" si="309"/>
        <v>15.986501856491666</v>
      </c>
      <c r="DS214">
        <f t="shared" si="309"/>
        <v>16.386164402903955</v>
      </c>
      <c r="DT214">
        <f t="shared" si="309"/>
        <v>16.386164402903955</v>
      </c>
      <c r="DU214">
        <f t="shared" si="309"/>
        <v>16.386164402903955</v>
      </c>
      <c r="DV214">
        <f t="shared" si="309"/>
        <v>16.386164402903955</v>
      </c>
      <c r="DW214">
        <f t="shared" si="309"/>
        <v>16.795818512976552</v>
      </c>
      <c r="DX214">
        <f t="shared" si="309"/>
        <v>16.795818512976552</v>
      </c>
      <c r="DY214">
        <f t="shared" si="309"/>
        <v>16.795818512976552</v>
      </c>
      <c r="DZ214">
        <f t="shared" si="309"/>
        <v>16.795818512976552</v>
      </c>
      <c r="EA214">
        <f t="shared" si="309"/>
        <v>17.215713975800966</v>
      </c>
      <c r="EB214">
        <f t="shared" si="309"/>
        <v>17.215713975800966</v>
      </c>
      <c r="EC214">
        <f t="shared" si="309"/>
        <v>17.215713975800966</v>
      </c>
      <c r="ED214">
        <f t="shared" si="309"/>
        <v>17.215713975800966</v>
      </c>
      <c r="EE214">
        <f t="shared" si="309"/>
        <v>17.646106825195989</v>
      </c>
      <c r="EF214">
        <f t="shared" si="309"/>
        <v>17.646106825195989</v>
      </c>
      <c r="EG214">
        <f t="shared" si="309"/>
        <v>17.646106825195989</v>
      </c>
      <c r="EH214">
        <f t="shared" ref="EH214:FM214" si="310">$F209/$F210*EH211/$F208*EH213*EH212</f>
        <v>17.646106825195989</v>
      </c>
      <c r="EI214">
        <f t="shared" si="310"/>
        <v>18.08725949582589</v>
      </c>
      <c r="EJ214">
        <f t="shared" si="310"/>
        <v>18.08725949582589</v>
      </c>
      <c r="EK214">
        <f t="shared" si="310"/>
        <v>18.08725949582589</v>
      </c>
      <c r="EL214">
        <f t="shared" si="310"/>
        <v>18.08725949582589</v>
      </c>
      <c r="EM214">
        <f t="shared" si="310"/>
        <v>18.539440983221532</v>
      </c>
      <c r="EN214">
        <f t="shared" si="310"/>
        <v>18.539440983221532</v>
      </c>
      <c r="EO214">
        <f t="shared" si="310"/>
        <v>18.539440983221532</v>
      </c>
      <c r="EP214">
        <f t="shared" si="310"/>
        <v>18.539440983221532</v>
      </c>
      <c r="EQ214">
        <f t="shared" si="310"/>
        <v>19.002927007802072</v>
      </c>
      <c r="ER214">
        <f t="shared" si="310"/>
        <v>19.002927007802072</v>
      </c>
      <c r="ES214">
        <f t="shared" si="310"/>
        <v>19.002927007802072</v>
      </c>
      <c r="ET214">
        <f t="shared" si="310"/>
        <v>19.002927007802072</v>
      </c>
      <c r="EU214">
        <f t="shared" si="310"/>
        <v>19.478000182997121</v>
      </c>
      <c r="EV214">
        <f t="shared" si="310"/>
        <v>19.478000182997121</v>
      </c>
      <c r="EW214">
        <f t="shared" si="310"/>
        <v>19.478000182997121</v>
      </c>
      <c r="EX214">
        <f t="shared" si="310"/>
        <v>19.478000182997121</v>
      </c>
      <c r="EY214">
        <f t="shared" si="310"/>
        <v>19.964950187572047</v>
      </c>
      <c r="EZ214">
        <f t="shared" si="310"/>
        <v>19.964950187572047</v>
      </c>
      <c r="FA214">
        <f t="shared" si="310"/>
        <v>19.964950187572047</v>
      </c>
      <c r="FB214">
        <f t="shared" si="310"/>
        <v>0</v>
      </c>
      <c r="FC214">
        <f t="shared" si="310"/>
        <v>0</v>
      </c>
      <c r="FD214">
        <f t="shared" si="310"/>
        <v>0</v>
      </c>
      <c r="FE214">
        <f t="shared" si="310"/>
        <v>0</v>
      </c>
      <c r="FF214">
        <f t="shared" si="310"/>
        <v>0</v>
      </c>
      <c r="FG214">
        <f t="shared" si="310"/>
        <v>0</v>
      </c>
      <c r="FH214">
        <f t="shared" si="310"/>
        <v>0</v>
      </c>
      <c r="FI214">
        <f t="shared" si="310"/>
        <v>0</v>
      </c>
      <c r="FJ214">
        <f t="shared" si="310"/>
        <v>0</v>
      </c>
      <c r="FK214">
        <f t="shared" si="310"/>
        <v>0</v>
      </c>
      <c r="FL214">
        <f t="shared" si="310"/>
        <v>0</v>
      </c>
      <c r="FM214">
        <f t="shared" si="310"/>
        <v>0</v>
      </c>
      <c r="FN214">
        <f t="shared" ref="FN214:GJ214" si="311">$F209/$F210*FN211/$F208*FN213*FN212</f>
        <v>0</v>
      </c>
      <c r="FO214">
        <f t="shared" si="311"/>
        <v>0</v>
      </c>
      <c r="FP214">
        <f t="shared" si="311"/>
        <v>0</v>
      </c>
      <c r="FQ214">
        <f t="shared" si="311"/>
        <v>0</v>
      </c>
      <c r="FR214">
        <f t="shared" si="311"/>
        <v>0</v>
      </c>
      <c r="FS214">
        <f t="shared" si="311"/>
        <v>0</v>
      </c>
      <c r="FT214">
        <f t="shared" si="311"/>
        <v>0</v>
      </c>
      <c r="FU214">
        <f t="shared" si="311"/>
        <v>0</v>
      </c>
      <c r="FV214">
        <f t="shared" si="311"/>
        <v>0</v>
      </c>
      <c r="FW214">
        <f t="shared" si="311"/>
        <v>0</v>
      </c>
      <c r="FX214">
        <f t="shared" si="311"/>
        <v>0</v>
      </c>
      <c r="FY214">
        <f t="shared" si="311"/>
        <v>0</v>
      </c>
      <c r="FZ214">
        <f t="shared" si="311"/>
        <v>0</v>
      </c>
      <c r="GA214">
        <f t="shared" si="311"/>
        <v>0</v>
      </c>
      <c r="GB214">
        <f t="shared" si="311"/>
        <v>0</v>
      </c>
      <c r="GC214">
        <f t="shared" si="311"/>
        <v>0</v>
      </c>
      <c r="GD214">
        <f t="shared" si="311"/>
        <v>0</v>
      </c>
      <c r="GE214">
        <f t="shared" si="311"/>
        <v>0</v>
      </c>
      <c r="GF214">
        <f t="shared" si="311"/>
        <v>0</v>
      </c>
      <c r="GG214">
        <f t="shared" si="311"/>
        <v>0</v>
      </c>
      <c r="GH214">
        <f t="shared" si="311"/>
        <v>0</v>
      </c>
      <c r="GI214">
        <f t="shared" si="311"/>
        <v>0</v>
      </c>
      <c r="GJ214">
        <f t="shared" si="311"/>
        <v>0</v>
      </c>
    </row>
    <row r="215" spans="1:192" outlineLevel="2" x14ac:dyDescent="0.35">
      <c r="A215" s="69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</row>
    <row r="216" spans="1:192" s="556" customFormat="1" outlineLevel="2" x14ac:dyDescent="0.35">
      <c r="A216" s="555"/>
      <c r="E216" s="556" t="str">
        <f>InpC!$E$16</f>
        <v>Length of operating period</v>
      </c>
      <c r="F216" s="556">
        <f>InpC!$F$16</f>
        <v>3</v>
      </c>
      <c r="G216" s="556" t="str">
        <f>InpC!$G$16</f>
        <v>months</v>
      </c>
    </row>
    <row r="217" spans="1:192" s="556" customFormat="1" outlineLevel="2" x14ac:dyDescent="0.35">
      <c r="A217" s="555"/>
      <c r="E217" s="556" t="str">
        <f>InpC!$E$91</f>
        <v>Water costs</v>
      </c>
      <c r="F217" s="556">
        <f>InpC!$F$91</f>
        <v>35</v>
      </c>
      <c r="G217" s="556" t="str">
        <f>InpC!$G$91</f>
        <v>$ 000s p.a.</v>
      </c>
    </row>
    <row r="218" spans="1:192" s="455" customFormat="1" outlineLevel="2" x14ac:dyDescent="0.35">
      <c r="A218" s="462"/>
      <c r="E218" s="455" t="str">
        <f>InpC!$E$144</f>
        <v>Number of periods in a year</v>
      </c>
      <c r="F218" s="455">
        <f>InpC!$F$144</f>
        <v>4</v>
      </c>
      <c r="G218" s="455" t="str">
        <f>InpC!$G$144</f>
        <v>periods</v>
      </c>
    </row>
    <row r="219" spans="1:192" s="455" customFormat="1" outlineLevel="2" x14ac:dyDescent="0.35">
      <c r="A219" s="462"/>
      <c r="E219" s="455" t="str">
        <f>Time!$E$34</f>
        <v>Months per model period</v>
      </c>
      <c r="G219" s="455" t="str">
        <f>Time!$G$34</f>
        <v>months</v>
      </c>
      <c r="H219" s="455">
        <f>Time!$H$34</f>
        <v>0</v>
      </c>
      <c r="J219" s="455">
        <f>Time!J$34</f>
        <v>1</v>
      </c>
      <c r="K219" s="455">
        <f>Time!K$34</f>
        <v>1</v>
      </c>
      <c r="L219" s="455">
        <f>Time!L$34</f>
        <v>1</v>
      </c>
      <c r="M219" s="455">
        <f>Time!M$34</f>
        <v>1</v>
      </c>
      <c r="N219" s="455">
        <f>Time!N$34</f>
        <v>1</v>
      </c>
      <c r="O219" s="455">
        <f>Time!O$34</f>
        <v>1</v>
      </c>
      <c r="P219" s="455">
        <f>Time!P$34</f>
        <v>1</v>
      </c>
      <c r="Q219" s="455">
        <f>Time!Q$34</f>
        <v>1</v>
      </c>
      <c r="R219" s="455">
        <f>Time!R$34</f>
        <v>1</v>
      </c>
      <c r="S219" s="455">
        <f>Time!S$34</f>
        <v>1</v>
      </c>
      <c r="T219" s="455">
        <f>Time!T$34</f>
        <v>1</v>
      </c>
      <c r="U219" s="455">
        <f>Time!U$34</f>
        <v>1</v>
      </c>
      <c r="V219" s="455">
        <f>Time!V$34</f>
        <v>1</v>
      </c>
      <c r="W219" s="455">
        <f>Time!W$34</f>
        <v>1</v>
      </c>
      <c r="X219" s="455">
        <f>Time!X$34</f>
        <v>1</v>
      </c>
      <c r="Y219" s="455">
        <f>Time!Y$34</f>
        <v>1</v>
      </c>
      <c r="Z219" s="455">
        <f>Time!Z$34</f>
        <v>1</v>
      </c>
      <c r="AA219" s="455">
        <f>Time!AA$34</f>
        <v>1</v>
      </c>
      <c r="AB219" s="455">
        <f>Time!AB$34</f>
        <v>1</v>
      </c>
      <c r="AC219" s="455">
        <f>Time!AC$34</f>
        <v>1</v>
      </c>
      <c r="AD219" s="455">
        <f>Time!AD$34</f>
        <v>1</v>
      </c>
      <c r="AE219" s="455">
        <f>Time!AE$34</f>
        <v>1</v>
      </c>
      <c r="AF219" s="455">
        <f>Time!AF$34</f>
        <v>1</v>
      </c>
      <c r="AG219" s="455">
        <f>Time!AG$34</f>
        <v>1</v>
      </c>
      <c r="AH219" s="455">
        <f>Time!AH$34</f>
        <v>1</v>
      </c>
      <c r="AI219" s="455">
        <f>Time!AI$34</f>
        <v>1</v>
      </c>
      <c r="AJ219" s="455">
        <f>Time!AJ$34</f>
        <v>1</v>
      </c>
      <c r="AK219" s="455">
        <f>Time!AK$34</f>
        <v>1</v>
      </c>
      <c r="AL219" s="455">
        <f>Time!AL$34</f>
        <v>1</v>
      </c>
      <c r="AM219" s="455">
        <f>Time!AM$34</f>
        <v>1</v>
      </c>
      <c r="AN219" s="455">
        <f>Time!AN$34</f>
        <v>1</v>
      </c>
      <c r="AO219" s="455">
        <f>Time!AO$34</f>
        <v>1</v>
      </c>
      <c r="AP219" s="455">
        <f>Time!AP$34</f>
        <v>1</v>
      </c>
      <c r="AQ219" s="455">
        <f>Time!AQ$34</f>
        <v>1</v>
      </c>
      <c r="AR219" s="455">
        <f>Time!AR$34</f>
        <v>1</v>
      </c>
      <c r="AS219" s="455">
        <f>Time!AS$34</f>
        <v>1</v>
      </c>
      <c r="AT219" s="455">
        <f>Time!AT$34</f>
        <v>1</v>
      </c>
      <c r="AU219" s="455">
        <f>Time!AU$34</f>
        <v>1</v>
      </c>
      <c r="AV219" s="455">
        <f>Time!AV$34</f>
        <v>1</v>
      </c>
      <c r="AW219" s="455">
        <f>Time!AW$34</f>
        <v>1</v>
      </c>
      <c r="AX219" s="455">
        <f>Time!AX$34</f>
        <v>1</v>
      </c>
      <c r="AY219" s="455">
        <f>Time!AY$34</f>
        <v>1</v>
      </c>
      <c r="AZ219" s="455">
        <f>Time!AZ$34</f>
        <v>1</v>
      </c>
      <c r="BA219" s="455">
        <f>Time!BA$34</f>
        <v>1</v>
      </c>
      <c r="BB219" s="455">
        <f>Time!BB$34</f>
        <v>1</v>
      </c>
      <c r="BC219" s="455">
        <f>Time!BC$34</f>
        <v>1</v>
      </c>
      <c r="BD219" s="455">
        <f>Time!BD$34</f>
        <v>1</v>
      </c>
      <c r="BE219" s="455">
        <f>Time!BE$34</f>
        <v>1</v>
      </c>
      <c r="BF219" s="455">
        <f>Time!BF$34</f>
        <v>3</v>
      </c>
      <c r="BG219" s="455">
        <f>Time!BG$34</f>
        <v>3</v>
      </c>
      <c r="BH219" s="455">
        <f>Time!BH$34</f>
        <v>3</v>
      </c>
      <c r="BI219" s="455">
        <f>Time!BI$34</f>
        <v>3</v>
      </c>
      <c r="BJ219" s="455">
        <f>Time!BJ$34</f>
        <v>3</v>
      </c>
      <c r="BK219" s="455">
        <f>Time!BK$34</f>
        <v>3</v>
      </c>
      <c r="BL219" s="455">
        <f>Time!BL$34</f>
        <v>3</v>
      </c>
      <c r="BM219" s="455">
        <f>Time!BM$34</f>
        <v>3</v>
      </c>
      <c r="BN219" s="455">
        <f>Time!BN$34</f>
        <v>3</v>
      </c>
      <c r="BO219" s="455">
        <f>Time!BO$34</f>
        <v>3</v>
      </c>
      <c r="BP219" s="455">
        <f>Time!BP$34</f>
        <v>3</v>
      </c>
      <c r="BQ219" s="455">
        <f>Time!BQ$34</f>
        <v>3</v>
      </c>
      <c r="BR219" s="455">
        <f>Time!BR$34</f>
        <v>3</v>
      </c>
      <c r="BS219" s="455">
        <f>Time!BS$34</f>
        <v>3</v>
      </c>
      <c r="BT219" s="455">
        <f>Time!BT$34</f>
        <v>3</v>
      </c>
      <c r="BU219" s="455">
        <f>Time!BU$34</f>
        <v>3</v>
      </c>
      <c r="BV219" s="455">
        <f>Time!BV$34</f>
        <v>3</v>
      </c>
      <c r="BW219" s="455">
        <f>Time!BW$34</f>
        <v>3</v>
      </c>
      <c r="BX219" s="455">
        <f>Time!BX$34</f>
        <v>3</v>
      </c>
      <c r="BY219" s="455">
        <f>Time!BY$34</f>
        <v>3</v>
      </c>
      <c r="BZ219" s="455">
        <f>Time!BZ$34</f>
        <v>3</v>
      </c>
      <c r="CA219" s="455">
        <f>Time!CA$34</f>
        <v>3</v>
      </c>
      <c r="CB219" s="455">
        <f>Time!CB$34</f>
        <v>3</v>
      </c>
      <c r="CC219" s="455">
        <f>Time!CC$34</f>
        <v>3</v>
      </c>
      <c r="CD219" s="455">
        <f>Time!CD$34</f>
        <v>3</v>
      </c>
      <c r="CE219" s="455">
        <f>Time!CE$34</f>
        <v>3</v>
      </c>
      <c r="CF219" s="455">
        <f>Time!CF$34</f>
        <v>3</v>
      </c>
      <c r="CG219" s="455">
        <f>Time!CG$34</f>
        <v>3</v>
      </c>
      <c r="CH219" s="455">
        <f>Time!CH$34</f>
        <v>3</v>
      </c>
      <c r="CI219" s="455">
        <f>Time!CI$34</f>
        <v>3</v>
      </c>
      <c r="CJ219" s="455">
        <f>Time!CJ$34</f>
        <v>3</v>
      </c>
      <c r="CK219" s="455">
        <f>Time!CK$34</f>
        <v>3</v>
      </c>
      <c r="CL219" s="455">
        <f>Time!CL$34</f>
        <v>3</v>
      </c>
      <c r="CM219" s="455">
        <f>Time!CM$34</f>
        <v>3</v>
      </c>
      <c r="CN219" s="455">
        <f>Time!CN$34</f>
        <v>3</v>
      </c>
      <c r="CO219" s="455">
        <f>Time!CO$34</f>
        <v>3</v>
      </c>
      <c r="CP219" s="455">
        <f>Time!CP$34</f>
        <v>3</v>
      </c>
      <c r="CQ219" s="455">
        <f>Time!CQ$34</f>
        <v>3</v>
      </c>
      <c r="CR219" s="455">
        <f>Time!CR$34</f>
        <v>3</v>
      </c>
      <c r="CS219" s="455">
        <f>Time!CS$34</f>
        <v>3</v>
      </c>
      <c r="CT219" s="455">
        <f>Time!CT$34</f>
        <v>3</v>
      </c>
      <c r="CU219" s="455">
        <f>Time!CU$34</f>
        <v>3</v>
      </c>
      <c r="CV219" s="455">
        <f>Time!CV$34</f>
        <v>3</v>
      </c>
      <c r="CW219" s="455">
        <f>Time!CW$34</f>
        <v>3</v>
      </c>
      <c r="CX219" s="455">
        <f>Time!CX$34</f>
        <v>3</v>
      </c>
      <c r="CY219" s="455">
        <f>Time!CY$34</f>
        <v>3</v>
      </c>
      <c r="CZ219" s="455">
        <f>Time!CZ$34</f>
        <v>3</v>
      </c>
      <c r="DA219" s="455">
        <f>Time!DA$34</f>
        <v>3</v>
      </c>
      <c r="DB219" s="455">
        <f>Time!DB$34</f>
        <v>3</v>
      </c>
      <c r="DC219" s="455">
        <f>Time!DC$34</f>
        <v>3</v>
      </c>
      <c r="DD219" s="455">
        <f>Time!DD$34</f>
        <v>3</v>
      </c>
      <c r="DE219" s="455">
        <f>Time!DE$34</f>
        <v>3</v>
      </c>
      <c r="DF219" s="455">
        <f>Time!DF$34</f>
        <v>3</v>
      </c>
      <c r="DG219" s="455">
        <f>Time!DG$34</f>
        <v>3</v>
      </c>
      <c r="DH219" s="455">
        <f>Time!DH$34</f>
        <v>3</v>
      </c>
      <c r="DI219" s="455">
        <f>Time!DI$34</f>
        <v>3</v>
      </c>
      <c r="DJ219" s="455">
        <f>Time!DJ$34</f>
        <v>3</v>
      </c>
      <c r="DK219" s="455">
        <f>Time!DK$34</f>
        <v>3</v>
      </c>
      <c r="DL219" s="455">
        <f>Time!DL$34</f>
        <v>3</v>
      </c>
      <c r="DM219" s="455">
        <f>Time!DM$34</f>
        <v>3</v>
      </c>
      <c r="DN219" s="455">
        <f>Time!DN$34</f>
        <v>3</v>
      </c>
      <c r="DO219" s="455">
        <f>Time!DO$34</f>
        <v>3</v>
      </c>
      <c r="DP219" s="455">
        <f>Time!DP$34</f>
        <v>3</v>
      </c>
      <c r="DQ219" s="455">
        <f>Time!DQ$34</f>
        <v>3</v>
      </c>
      <c r="DR219" s="455">
        <f>Time!DR$34</f>
        <v>3</v>
      </c>
      <c r="DS219" s="455">
        <f>Time!DS$34</f>
        <v>3</v>
      </c>
      <c r="DT219" s="455">
        <f>Time!DT$34</f>
        <v>3</v>
      </c>
      <c r="DU219" s="455">
        <f>Time!DU$34</f>
        <v>3</v>
      </c>
      <c r="DV219" s="455">
        <f>Time!DV$34</f>
        <v>3</v>
      </c>
      <c r="DW219" s="455">
        <f>Time!DW$34</f>
        <v>3</v>
      </c>
      <c r="DX219" s="455">
        <f>Time!DX$34</f>
        <v>3</v>
      </c>
      <c r="DY219" s="455">
        <f>Time!DY$34</f>
        <v>3</v>
      </c>
      <c r="DZ219" s="455">
        <f>Time!DZ$34</f>
        <v>3</v>
      </c>
      <c r="EA219" s="455">
        <f>Time!EA$34</f>
        <v>3</v>
      </c>
      <c r="EB219" s="455">
        <f>Time!EB$34</f>
        <v>3</v>
      </c>
      <c r="EC219" s="455">
        <f>Time!EC$34</f>
        <v>3</v>
      </c>
      <c r="ED219" s="455">
        <f>Time!ED$34</f>
        <v>3</v>
      </c>
      <c r="EE219" s="455">
        <f>Time!EE$34</f>
        <v>3</v>
      </c>
      <c r="EF219" s="455">
        <f>Time!EF$34</f>
        <v>3</v>
      </c>
      <c r="EG219" s="455">
        <f>Time!EG$34</f>
        <v>3</v>
      </c>
      <c r="EH219" s="455">
        <f>Time!EH$34</f>
        <v>3</v>
      </c>
      <c r="EI219" s="455">
        <f>Time!EI$34</f>
        <v>3</v>
      </c>
      <c r="EJ219" s="455">
        <f>Time!EJ$34</f>
        <v>3</v>
      </c>
      <c r="EK219" s="455">
        <f>Time!EK$34</f>
        <v>3</v>
      </c>
      <c r="EL219" s="455">
        <f>Time!EL$34</f>
        <v>3</v>
      </c>
      <c r="EM219" s="455">
        <f>Time!EM$34</f>
        <v>3</v>
      </c>
      <c r="EN219" s="455">
        <f>Time!EN$34</f>
        <v>3</v>
      </c>
      <c r="EO219" s="455">
        <f>Time!EO$34</f>
        <v>3</v>
      </c>
      <c r="EP219" s="455">
        <f>Time!EP$34</f>
        <v>3</v>
      </c>
      <c r="EQ219" s="455">
        <f>Time!EQ$34</f>
        <v>3</v>
      </c>
      <c r="ER219" s="455">
        <f>Time!ER$34</f>
        <v>3</v>
      </c>
      <c r="ES219" s="455">
        <f>Time!ES$34</f>
        <v>3</v>
      </c>
      <c r="ET219" s="455">
        <f>Time!ET$34</f>
        <v>3</v>
      </c>
      <c r="EU219" s="455">
        <f>Time!EU$34</f>
        <v>3</v>
      </c>
      <c r="EV219" s="455">
        <f>Time!EV$34</f>
        <v>3</v>
      </c>
      <c r="EW219" s="455">
        <f>Time!EW$34</f>
        <v>3</v>
      </c>
      <c r="EX219" s="455">
        <f>Time!EX$34</f>
        <v>3</v>
      </c>
      <c r="EY219" s="455">
        <f>Time!EY$34</f>
        <v>3</v>
      </c>
      <c r="EZ219" s="455">
        <f>Time!EZ$34</f>
        <v>3</v>
      </c>
      <c r="FA219" s="455">
        <f>Time!FA$34</f>
        <v>3</v>
      </c>
      <c r="FB219" s="455">
        <f>Time!FB$34</f>
        <v>3</v>
      </c>
      <c r="FC219" s="455">
        <f>Time!FC$34</f>
        <v>3</v>
      </c>
      <c r="FD219" s="455">
        <f>Time!FD$34</f>
        <v>3</v>
      </c>
      <c r="FE219" s="455">
        <f>Time!FE$34</f>
        <v>3</v>
      </c>
      <c r="FF219" s="455">
        <f>Time!FF$34</f>
        <v>3</v>
      </c>
      <c r="FG219" s="455">
        <f>Time!FG$34</f>
        <v>3</v>
      </c>
      <c r="FH219" s="455">
        <f>Time!FH$34</f>
        <v>3</v>
      </c>
      <c r="FI219" s="455">
        <f>Time!FI$34</f>
        <v>3</v>
      </c>
      <c r="FJ219" s="455">
        <f>Time!FJ$34</f>
        <v>3</v>
      </c>
      <c r="FK219" s="455">
        <f>Time!FK$34</f>
        <v>3</v>
      </c>
      <c r="FL219" s="455">
        <f>Time!FL$34</f>
        <v>3</v>
      </c>
      <c r="FM219" s="455">
        <f>Time!FM$34</f>
        <v>3</v>
      </c>
      <c r="FN219" s="455">
        <f>Time!FN$34</f>
        <v>3</v>
      </c>
      <c r="FO219" s="455">
        <f>Time!FO$34</f>
        <v>3</v>
      </c>
      <c r="FP219" s="455">
        <f>Time!FP$34</f>
        <v>3</v>
      </c>
      <c r="FQ219" s="455">
        <f>Time!FQ$34</f>
        <v>3</v>
      </c>
      <c r="FR219" s="455">
        <f>Time!FR$34</f>
        <v>3</v>
      </c>
      <c r="FS219" s="455">
        <f>Time!FS$34</f>
        <v>3</v>
      </c>
      <c r="FT219" s="455">
        <f>Time!FT$34</f>
        <v>3</v>
      </c>
      <c r="FU219" s="455">
        <f>Time!FU$34</f>
        <v>3</v>
      </c>
      <c r="FV219" s="455">
        <f>Time!FV$34</f>
        <v>3</v>
      </c>
      <c r="FW219" s="455">
        <f>Time!FW$34</f>
        <v>3</v>
      </c>
      <c r="FX219" s="455">
        <f>Time!FX$34</f>
        <v>3</v>
      </c>
      <c r="FY219" s="455">
        <f>Time!FY$34</f>
        <v>3</v>
      </c>
      <c r="FZ219" s="455">
        <f>Time!FZ$34</f>
        <v>3</v>
      </c>
      <c r="GA219" s="455">
        <f>Time!GA$34</f>
        <v>3</v>
      </c>
      <c r="GB219" s="455">
        <f>Time!GB$34</f>
        <v>3</v>
      </c>
      <c r="GC219" s="455">
        <f>Time!GC$34</f>
        <v>3</v>
      </c>
      <c r="GD219" s="455">
        <f>Time!GD$34</f>
        <v>3</v>
      </c>
      <c r="GE219" s="455">
        <f>Time!GE$34</f>
        <v>3</v>
      </c>
      <c r="GF219" s="455">
        <f>Time!GF$34</f>
        <v>3</v>
      </c>
      <c r="GG219" s="455">
        <f>Time!GG$34</f>
        <v>3</v>
      </c>
      <c r="GH219" s="455">
        <f>Time!GH$34</f>
        <v>3</v>
      </c>
      <c r="GI219" s="455">
        <f>Time!GI$34</f>
        <v>3</v>
      </c>
      <c r="GJ219" s="455">
        <f>Time!GJ$34</f>
        <v>3</v>
      </c>
    </row>
    <row r="220" spans="1:192" s="455" customFormat="1" outlineLevel="2" x14ac:dyDescent="0.35">
      <c r="A220" s="462"/>
      <c r="E220" s="455" t="str">
        <f>Time!$E$90</f>
        <v>Operating period flag</v>
      </c>
      <c r="G220" s="455" t="str">
        <f>Time!$G$90</f>
        <v>flag</v>
      </c>
      <c r="H220" s="455">
        <f>Time!$H$90</f>
        <v>100</v>
      </c>
      <c r="J220" s="455">
        <f>Time!J$90</f>
        <v>0</v>
      </c>
      <c r="K220" s="455">
        <f>Time!K$90</f>
        <v>0</v>
      </c>
      <c r="L220" s="455">
        <f>Time!L$90</f>
        <v>0</v>
      </c>
      <c r="M220" s="455">
        <f>Time!M$90</f>
        <v>0</v>
      </c>
      <c r="N220" s="455">
        <f>Time!N$90</f>
        <v>0</v>
      </c>
      <c r="O220" s="455">
        <f>Time!O$90</f>
        <v>0</v>
      </c>
      <c r="P220" s="455">
        <f>Time!P$90</f>
        <v>0</v>
      </c>
      <c r="Q220" s="455">
        <f>Time!Q$90</f>
        <v>0</v>
      </c>
      <c r="R220" s="455">
        <f>Time!R$90</f>
        <v>0</v>
      </c>
      <c r="S220" s="455">
        <f>Time!S$90</f>
        <v>0</v>
      </c>
      <c r="T220" s="455">
        <f>Time!T$90</f>
        <v>0</v>
      </c>
      <c r="U220" s="455">
        <f>Time!U$90</f>
        <v>0</v>
      </c>
      <c r="V220" s="455">
        <f>Time!V$90</f>
        <v>0</v>
      </c>
      <c r="W220" s="455">
        <f>Time!W$90</f>
        <v>0</v>
      </c>
      <c r="X220" s="455">
        <f>Time!X$90</f>
        <v>0</v>
      </c>
      <c r="Y220" s="455">
        <f>Time!Y$90</f>
        <v>0</v>
      </c>
      <c r="Z220" s="455">
        <f>Time!Z$90</f>
        <v>0</v>
      </c>
      <c r="AA220" s="455">
        <f>Time!AA$90</f>
        <v>0</v>
      </c>
      <c r="AB220" s="455">
        <f>Time!AB$90</f>
        <v>0</v>
      </c>
      <c r="AC220" s="455">
        <f>Time!AC$90</f>
        <v>0</v>
      </c>
      <c r="AD220" s="455">
        <f>Time!AD$90</f>
        <v>0</v>
      </c>
      <c r="AE220" s="455">
        <f>Time!AE$90</f>
        <v>0</v>
      </c>
      <c r="AF220" s="455">
        <f>Time!AF$90</f>
        <v>0</v>
      </c>
      <c r="AG220" s="455">
        <f>Time!AG$90</f>
        <v>0</v>
      </c>
      <c r="AH220" s="455">
        <f>Time!AH$90</f>
        <v>0</v>
      </c>
      <c r="AI220" s="455">
        <f>Time!AI$90</f>
        <v>0</v>
      </c>
      <c r="AJ220" s="455">
        <f>Time!AJ$90</f>
        <v>0</v>
      </c>
      <c r="AK220" s="455">
        <f>Time!AK$90</f>
        <v>0</v>
      </c>
      <c r="AL220" s="455">
        <f>Time!AL$90</f>
        <v>0</v>
      </c>
      <c r="AM220" s="455">
        <f>Time!AM$90</f>
        <v>0</v>
      </c>
      <c r="AN220" s="455">
        <f>Time!AN$90</f>
        <v>0</v>
      </c>
      <c r="AO220" s="455">
        <f>Time!AO$90</f>
        <v>0</v>
      </c>
      <c r="AP220" s="455">
        <f>Time!AP$90</f>
        <v>0</v>
      </c>
      <c r="AQ220" s="455">
        <f>Time!AQ$90</f>
        <v>0</v>
      </c>
      <c r="AR220" s="455">
        <f>Time!AR$90</f>
        <v>0</v>
      </c>
      <c r="AS220" s="455">
        <f>Time!AS$90</f>
        <v>0</v>
      </c>
      <c r="AT220" s="455">
        <f>Time!AT$90</f>
        <v>0</v>
      </c>
      <c r="AU220" s="455">
        <f>Time!AU$90</f>
        <v>0</v>
      </c>
      <c r="AV220" s="455">
        <f>Time!AV$90</f>
        <v>0</v>
      </c>
      <c r="AW220" s="455">
        <f>Time!AW$90</f>
        <v>0</v>
      </c>
      <c r="AX220" s="455">
        <f>Time!AX$90</f>
        <v>0</v>
      </c>
      <c r="AY220" s="455">
        <f>Time!AY$90</f>
        <v>0</v>
      </c>
      <c r="AZ220" s="455">
        <f>Time!AZ$90</f>
        <v>0</v>
      </c>
      <c r="BA220" s="455">
        <f>Time!BA$90</f>
        <v>0</v>
      </c>
      <c r="BB220" s="455">
        <f>Time!BB$90</f>
        <v>0</v>
      </c>
      <c r="BC220" s="455">
        <f>Time!BC$90</f>
        <v>0</v>
      </c>
      <c r="BD220" s="455">
        <f>Time!BD$90</f>
        <v>0</v>
      </c>
      <c r="BE220" s="455">
        <f>Time!BE$90</f>
        <v>0</v>
      </c>
      <c r="BF220" s="455">
        <f>Time!BF$90</f>
        <v>1</v>
      </c>
      <c r="BG220" s="455">
        <f>Time!BG$90</f>
        <v>1</v>
      </c>
      <c r="BH220" s="455">
        <f>Time!BH$90</f>
        <v>1</v>
      </c>
      <c r="BI220" s="455">
        <f>Time!BI$90</f>
        <v>1</v>
      </c>
      <c r="BJ220" s="455">
        <f>Time!BJ$90</f>
        <v>1</v>
      </c>
      <c r="BK220" s="455">
        <f>Time!BK$90</f>
        <v>1</v>
      </c>
      <c r="BL220" s="455">
        <f>Time!BL$90</f>
        <v>1</v>
      </c>
      <c r="BM220" s="455">
        <f>Time!BM$90</f>
        <v>1</v>
      </c>
      <c r="BN220" s="455">
        <f>Time!BN$90</f>
        <v>1</v>
      </c>
      <c r="BO220" s="455">
        <f>Time!BO$90</f>
        <v>1</v>
      </c>
      <c r="BP220" s="455">
        <f>Time!BP$90</f>
        <v>1</v>
      </c>
      <c r="BQ220" s="455">
        <f>Time!BQ$90</f>
        <v>1</v>
      </c>
      <c r="BR220" s="455">
        <f>Time!BR$90</f>
        <v>1</v>
      </c>
      <c r="BS220" s="455">
        <f>Time!BS$90</f>
        <v>1</v>
      </c>
      <c r="BT220" s="455">
        <f>Time!BT$90</f>
        <v>1</v>
      </c>
      <c r="BU220" s="455">
        <f>Time!BU$90</f>
        <v>1</v>
      </c>
      <c r="BV220" s="455">
        <f>Time!BV$90</f>
        <v>1</v>
      </c>
      <c r="BW220" s="455">
        <f>Time!BW$90</f>
        <v>1</v>
      </c>
      <c r="BX220" s="455">
        <f>Time!BX$90</f>
        <v>1</v>
      </c>
      <c r="BY220" s="455">
        <f>Time!BY$90</f>
        <v>1</v>
      </c>
      <c r="BZ220" s="455">
        <f>Time!BZ$90</f>
        <v>1</v>
      </c>
      <c r="CA220" s="455">
        <f>Time!CA$90</f>
        <v>1</v>
      </c>
      <c r="CB220" s="455">
        <f>Time!CB$90</f>
        <v>1</v>
      </c>
      <c r="CC220" s="455">
        <f>Time!CC$90</f>
        <v>1</v>
      </c>
      <c r="CD220" s="455">
        <f>Time!CD$90</f>
        <v>1</v>
      </c>
      <c r="CE220" s="455">
        <f>Time!CE$90</f>
        <v>1</v>
      </c>
      <c r="CF220" s="455">
        <f>Time!CF$90</f>
        <v>1</v>
      </c>
      <c r="CG220" s="455">
        <f>Time!CG$90</f>
        <v>1</v>
      </c>
      <c r="CH220" s="455">
        <f>Time!CH$90</f>
        <v>1</v>
      </c>
      <c r="CI220" s="455">
        <f>Time!CI$90</f>
        <v>1</v>
      </c>
      <c r="CJ220" s="455">
        <f>Time!CJ$90</f>
        <v>1</v>
      </c>
      <c r="CK220" s="455">
        <f>Time!CK$90</f>
        <v>1</v>
      </c>
      <c r="CL220" s="455">
        <f>Time!CL$90</f>
        <v>1</v>
      </c>
      <c r="CM220" s="455">
        <f>Time!CM$90</f>
        <v>1</v>
      </c>
      <c r="CN220" s="455">
        <f>Time!CN$90</f>
        <v>1</v>
      </c>
      <c r="CO220" s="455">
        <f>Time!CO$90</f>
        <v>1</v>
      </c>
      <c r="CP220" s="455">
        <f>Time!CP$90</f>
        <v>1</v>
      </c>
      <c r="CQ220" s="455">
        <f>Time!CQ$90</f>
        <v>1</v>
      </c>
      <c r="CR220" s="455">
        <f>Time!CR$90</f>
        <v>1</v>
      </c>
      <c r="CS220" s="455">
        <f>Time!CS$90</f>
        <v>1</v>
      </c>
      <c r="CT220" s="455">
        <f>Time!CT$90</f>
        <v>1</v>
      </c>
      <c r="CU220" s="455">
        <f>Time!CU$90</f>
        <v>1</v>
      </c>
      <c r="CV220" s="455">
        <f>Time!CV$90</f>
        <v>1</v>
      </c>
      <c r="CW220" s="455">
        <f>Time!CW$90</f>
        <v>1</v>
      </c>
      <c r="CX220" s="455">
        <f>Time!CX$90</f>
        <v>1</v>
      </c>
      <c r="CY220" s="455">
        <f>Time!CY$90</f>
        <v>1</v>
      </c>
      <c r="CZ220" s="455">
        <f>Time!CZ$90</f>
        <v>1</v>
      </c>
      <c r="DA220" s="455">
        <f>Time!DA$90</f>
        <v>1</v>
      </c>
      <c r="DB220" s="455">
        <f>Time!DB$90</f>
        <v>1</v>
      </c>
      <c r="DC220" s="455">
        <f>Time!DC$90</f>
        <v>1</v>
      </c>
      <c r="DD220" s="455">
        <f>Time!DD$90</f>
        <v>1</v>
      </c>
      <c r="DE220" s="455">
        <f>Time!DE$90</f>
        <v>1</v>
      </c>
      <c r="DF220" s="455">
        <f>Time!DF$90</f>
        <v>1</v>
      </c>
      <c r="DG220" s="455">
        <f>Time!DG$90</f>
        <v>1</v>
      </c>
      <c r="DH220" s="455">
        <f>Time!DH$90</f>
        <v>1</v>
      </c>
      <c r="DI220" s="455">
        <f>Time!DI$90</f>
        <v>1</v>
      </c>
      <c r="DJ220" s="455">
        <f>Time!DJ$90</f>
        <v>1</v>
      </c>
      <c r="DK220" s="455">
        <f>Time!DK$90</f>
        <v>1</v>
      </c>
      <c r="DL220" s="455">
        <f>Time!DL$90</f>
        <v>1</v>
      </c>
      <c r="DM220" s="455">
        <f>Time!DM$90</f>
        <v>1</v>
      </c>
      <c r="DN220" s="455">
        <f>Time!DN$90</f>
        <v>1</v>
      </c>
      <c r="DO220" s="455">
        <f>Time!DO$90</f>
        <v>1</v>
      </c>
      <c r="DP220" s="455">
        <f>Time!DP$90</f>
        <v>1</v>
      </c>
      <c r="DQ220" s="455">
        <f>Time!DQ$90</f>
        <v>1</v>
      </c>
      <c r="DR220" s="455">
        <f>Time!DR$90</f>
        <v>1</v>
      </c>
      <c r="DS220" s="455">
        <f>Time!DS$90</f>
        <v>1</v>
      </c>
      <c r="DT220" s="455">
        <f>Time!DT$90</f>
        <v>1</v>
      </c>
      <c r="DU220" s="455">
        <f>Time!DU$90</f>
        <v>1</v>
      </c>
      <c r="DV220" s="455">
        <f>Time!DV$90</f>
        <v>1</v>
      </c>
      <c r="DW220" s="455">
        <f>Time!DW$90</f>
        <v>1</v>
      </c>
      <c r="DX220" s="455">
        <f>Time!DX$90</f>
        <v>1</v>
      </c>
      <c r="DY220" s="455">
        <f>Time!DY$90</f>
        <v>1</v>
      </c>
      <c r="DZ220" s="455">
        <f>Time!DZ$90</f>
        <v>1</v>
      </c>
      <c r="EA220" s="455">
        <f>Time!EA$90</f>
        <v>1</v>
      </c>
      <c r="EB220" s="455">
        <f>Time!EB$90</f>
        <v>1</v>
      </c>
      <c r="EC220" s="455">
        <f>Time!EC$90</f>
        <v>1</v>
      </c>
      <c r="ED220" s="455">
        <f>Time!ED$90</f>
        <v>1</v>
      </c>
      <c r="EE220" s="455">
        <f>Time!EE$90</f>
        <v>1</v>
      </c>
      <c r="EF220" s="455">
        <f>Time!EF$90</f>
        <v>1</v>
      </c>
      <c r="EG220" s="455">
        <f>Time!EG$90</f>
        <v>1</v>
      </c>
      <c r="EH220" s="455">
        <f>Time!EH$90</f>
        <v>1</v>
      </c>
      <c r="EI220" s="455">
        <f>Time!EI$90</f>
        <v>1</v>
      </c>
      <c r="EJ220" s="455">
        <f>Time!EJ$90</f>
        <v>1</v>
      </c>
      <c r="EK220" s="455">
        <f>Time!EK$90</f>
        <v>1</v>
      </c>
      <c r="EL220" s="455">
        <f>Time!EL$90</f>
        <v>1</v>
      </c>
      <c r="EM220" s="455">
        <f>Time!EM$90</f>
        <v>1</v>
      </c>
      <c r="EN220" s="455">
        <f>Time!EN$90</f>
        <v>1</v>
      </c>
      <c r="EO220" s="455">
        <f>Time!EO$90</f>
        <v>1</v>
      </c>
      <c r="EP220" s="455">
        <f>Time!EP$90</f>
        <v>1</v>
      </c>
      <c r="EQ220" s="455">
        <f>Time!EQ$90</f>
        <v>1</v>
      </c>
      <c r="ER220" s="455">
        <f>Time!ER$90</f>
        <v>1</v>
      </c>
      <c r="ES220" s="455">
        <f>Time!ES$90</f>
        <v>1</v>
      </c>
      <c r="ET220" s="455">
        <f>Time!ET$90</f>
        <v>1</v>
      </c>
      <c r="EU220" s="455">
        <f>Time!EU$90</f>
        <v>1</v>
      </c>
      <c r="EV220" s="455">
        <f>Time!EV$90</f>
        <v>1</v>
      </c>
      <c r="EW220" s="455">
        <f>Time!EW$90</f>
        <v>1</v>
      </c>
      <c r="EX220" s="455">
        <f>Time!EX$90</f>
        <v>1</v>
      </c>
      <c r="EY220" s="455">
        <f>Time!EY$90</f>
        <v>1</v>
      </c>
      <c r="EZ220" s="455">
        <f>Time!EZ$90</f>
        <v>1</v>
      </c>
      <c r="FA220" s="455">
        <f>Time!FA$90</f>
        <v>1</v>
      </c>
      <c r="FB220" s="455">
        <f>Time!FB$90</f>
        <v>0</v>
      </c>
      <c r="FC220" s="455">
        <f>Time!FC$90</f>
        <v>0</v>
      </c>
      <c r="FD220" s="455">
        <f>Time!FD$90</f>
        <v>0</v>
      </c>
      <c r="FE220" s="455">
        <f>Time!FE$90</f>
        <v>0</v>
      </c>
      <c r="FF220" s="455">
        <f>Time!FF$90</f>
        <v>0</v>
      </c>
      <c r="FG220" s="455">
        <f>Time!FG$90</f>
        <v>0</v>
      </c>
      <c r="FH220" s="455">
        <f>Time!FH$90</f>
        <v>0</v>
      </c>
      <c r="FI220" s="455">
        <f>Time!FI$90</f>
        <v>0</v>
      </c>
      <c r="FJ220" s="455">
        <f>Time!FJ$90</f>
        <v>0</v>
      </c>
      <c r="FK220" s="455">
        <f>Time!FK$90</f>
        <v>0</v>
      </c>
      <c r="FL220" s="455">
        <f>Time!FL$90</f>
        <v>0</v>
      </c>
      <c r="FM220" s="455">
        <f>Time!FM$90</f>
        <v>0</v>
      </c>
      <c r="FN220" s="455">
        <f>Time!FN$90</f>
        <v>0</v>
      </c>
      <c r="FO220" s="455">
        <f>Time!FO$90</f>
        <v>0</v>
      </c>
      <c r="FP220" s="455">
        <f>Time!FP$90</f>
        <v>0</v>
      </c>
      <c r="FQ220" s="455">
        <f>Time!FQ$90</f>
        <v>0</v>
      </c>
      <c r="FR220" s="455">
        <f>Time!FR$90</f>
        <v>0</v>
      </c>
      <c r="FS220" s="455">
        <f>Time!FS$90</f>
        <v>0</v>
      </c>
      <c r="FT220" s="455">
        <f>Time!FT$90</f>
        <v>0</v>
      </c>
      <c r="FU220" s="455">
        <f>Time!FU$90</f>
        <v>0</v>
      </c>
      <c r="FV220" s="455">
        <f>Time!FV$90</f>
        <v>0</v>
      </c>
      <c r="FW220" s="455">
        <f>Time!FW$90</f>
        <v>0</v>
      </c>
      <c r="FX220" s="455">
        <f>Time!FX$90</f>
        <v>0</v>
      </c>
      <c r="FY220" s="455">
        <f>Time!FY$90</f>
        <v>0</v>
      </c>
      <c r="FZ220" s="455">
        <f>Time!FZ$90</f>
        <v>0</v>
      </c>
      <c r="GA220" s="455">
        <f>Time!GA$90</f>
        <v>0</v>
      </c>
      <c r="GB220" s="455">
        <f>Time!GB$90</f>
        <v>0</v>
      </c>
      <c r="GC220" s="455">
        <f>Time!GC$90</f>
        <v>0</v>
      </c>
      <c r="GD220" s="455">
        <f>Time!GD$90</f>
        <v>0</v>
      </c>
      <c r="GE220" s="455">
        <f>Time!GE$90</f>
        <v>0</v>
      </c>
      <c r="GF220" s="455">
        <f>Time!GF$90</f>
        <v>0</v>
      </c>
      <c r="GG220" s="455">
        <f>Time!GG$90</f>
        <v>0</v>
      </c>
      <c r="GH220" s="455">
        <f>Time!GH$90</f>
        <v>0</v>
      </c>
      <c r="GI220" s="455">
        <f>Time!GI$90</f>
        <v>0</v>
      </c>
      <c r="GJ220" s="455">
        <f>Time!GJ$90</f>
        <v>0</v>
      </c>
    </row>
    <row r="221" spans="1:192" s="456" customFormat="1" outlineLevel="2" x14ac:dyDescent="0.35">
      <c r="A221" s="461"/>
      <c r="E221" s="456" t="str">
        <f>Esc!$E$14</f>
        <v>CPI escalation factor</v>
      </c>
      <c r="G221" s="456" t="str">
        <f>Esc!$G$14</f>
        <v>factor</v>
      </c>
      <c r="H221" s="456">
        <f>Esc!$H$14</f>
        <v>277.83505167495679</v>
      </c>
      <c r="J221" s="456">
        <f>Esc!J$14</f>
        <v>1</v>
      </c>
      <c r="K221" s="456">
        <f>Esc!K$14</f>
        <v>1</v>
      </c>
      <c r="L221" s="456">
        <f>Esc!L$14</f>
        <v>1</v>
      </c>
      <c r="M221" s="456">
        <f>Esc!M$14</f>
        <v>1</v>
      </c>
      <c r="N221" s="456">
        <f>Esc!N$14</f>
        <v>1</v>
      </c>
      <c r="O221" s="456">
        <f>Esc!O$14</f>
        <v>1</v>
      </c>
      <c r="P221" s="456">
        <f>Esc!P$14</f>
        <v>1</v>
      </c>
      <c r="Q221" s="456">
        <f>Esc!Q$14</f>
        <v>1</v>
      </c>
      <c r="R221" s="456">
        <f>Esc!R$14</f>
        <v>1</v>
      </c>
      <c r="S221" s="456">
        <f>Esc!S$14</f>
        <v>1</v>
      </c>
      <c r="T221" s="456">
        <f>Esc!T$14</f>
        <v>1</v>
      </c>
      <c r="U221" s="456">
        <f>Esc!U$14</f>
        <v>1</v>
      </c>
      <c r="V221" s="456">
        <f>Esc!V$14</f>
        <v>1</v>
      </c>
      <c r="W221" s="456">
        <f>Esc!W$14</f>
        <v>1</v>
      </c>
      <c r="X221" s="456">
        <f>Esc!X$14</f>
        <v>1</v>
      </c>
      <c r="Y221" s="456">
        <f>Esc!Y$14</f>
        <v>1</v>
      </c>
      <c r="Z221" s="456">
        <f>Esc!Z$14</f>
        <v>1</v>
      </c>
      <c r="AA221" s="456">
        <f>Esc!AA$14</f>
        <v>1.0249999999999999</v>
      </c>
      <c r="AB221" s="456">
        <f>Esc!AB$14</f>
        <v>1.0249999999999999</v>
      </c>
      <c r="AC221" s="456">
        <f>Esc!AC$14</f>
        <v>1.0249999999999999</v>
      </c>
      <c r="AD221" s="456">
        <f>Esc!AD$14</f>
        <v>1.0249999999999999</v>
      </c>
      <c r="AE221" s="456">
        <f>Esc!AE$14</f>
        <v>1.0249999999999999</v>
      </c>
      <c r="AF221" s="456">
        <f>Esc!AF$14</f>
        <v>1.0249999999999999</v>
      </c>
      <c r="AG221" s="456">
        <f>Esc!AG$14</f>
        <v>1.0249999999999999</v>
      </c>
      <c r="AH221" s="456">
        <f>Esc!AH$14</f>
        <v>1.0249999999999999</v>
      </c>
      <c r="AI221" s="456">
        <f>Esc!AI$14</f>
        <v>1.0249999999999999</v>
      </c>
      <c r="AJ221" s="456">
        <f>Esc!AJ$14</f>
        <v>1.0249999999999999</v>
      </c>
      <c r="AK221" s="456">
        <f>Esc!AK$14</f>
        <v>1.0249999999999999</v>
      </c>
      <c r="AL221" s="456">
        <f>Esc!AL$14</f>
        <v>1.0249999999999999</v>
      </c>
      <c r="AM221" s="456">
        <f>Esc!AM$14</f>
        <v>1.0506249999999999</v>
      </c>
      <c r="AN221" s="456">
        <f>Esc!AN$14</f>
        <v>1.0506249999999999</v>
      </c>
      <c r="AO221" s="456">
        <f>Esc!AO$14</f>
        <v>1.0506249999999999</v>
      </c>
      <c r="AP221" s="456">
        <f>Esc!AP$14</f>
        <v>1.0506249999999999</v>
      </c>
      <c r="AQ221" s="456">
        <f>Esc!AQ$14</f>
        <v>1.0506249999999999</v>
      </c>
      <c r="AR221" s="456">
        <f>Esc!AR$14</f>
        <v>1.0506249999999999</v>
      </c>
      <c r="AS221" s="456">
        <f>Esc!AS$14</f>
        <v>1.0506249999999999</v>
      </c>
      <c r="AT221" s="456">
        <f>Esc!AT$14</f>
        <v>1.0506249999999999</v>
      </c>
      <c r="AU221" s="456">
        <f>Esc!AU$14</f>
        <v>1.0506249999999999</v>
      </c>
      <c r="AV221" s="456">
        <f>Esc!AV$14</f>
        <v>1.0506249999999999</v>
      </c>
      <c r="AW221" s="456">
        <f>Esc!AW$14</f>
        <v>1.0506249999999999</v>
      </c>
      <c r="AX221" s="456">
        <f>Esc!AX$14</f>
        <v>1.0506249999999999</v>
      </c>
      <c r="AY221" s="456">
        <f>Esc!AY$14</f>
        <v>1.0768906249999999</v>
      </c>
      <c r="AZ221" s="456">
        <f>Esc!AZ$14</f>
        <v>1.0768906249999999</v>
      </c>
      <c r="BA221" s="456">
        <f>Esc!BA$14</f>
        <v>1.0768906249999999</v>
      </c>
      <c r="BB221" s="456">
        <f>Esc!BB$14</f>
        <v>1.0768906249999999</v>
      </c>
      <c r="BC221" s="456">
        <f>Esc!BC$14</f>
        <v>1.0768906249999999</v>
      </c>
      <c r="BD221" s="456">
        <f>Esc!BD$14</f>
        <v>1.0768906249999999</v>
      </c>
      <c r="BE221" s="456">
        <f>Esc!BE$14</f>
        <v>1.0768906249999999</v>
      </c>
      <c r="BF221" s="456">
        <f>Esc!BF$14</f>
        <v>1.0768906249999999</v>
      </c>
      <c r="BG221" s="456">
        <f>Esc!BG$14</f>
        <v>1.1038128906249998</v>
      </c>
      <c r="BH221" s="456">
        <f>Esc!BH$14</f>
        <v>1.1038128906249998</v>
      </c>
      <c r="BI221" s="456">
        <f>Esc!BI$14</f>
        <v>1.1038128906249998</v>
      </c>
      <c r="BJ221" s="456">
        <f>Esc!BJ$14</f>
        <v>1.1038128906249998</v>
      </c>
      <c r="BK221" s="456">
        <f>Esc!BK$14</f>
        <v>1.1314082128906247</v>
      </c>
      <c r="BL221" s="456">
        <f>Esc!BL$14</f>
        <v>1.1314082128906247</v>
      </c>
      <c r="BM221" s="456">
        <f>Esc!BM$14</f>
        <v>1.1314082128906247</v>
      </c>
      <c r="BN221" s="456">
        <f>Esc!BN$14</f>
        <v>1.1314082128906247</v>
      </c>
      <c r="BO221" s="456">
        <f>Esc!BO$14</f>
        <v>1.1596934182128902</v>
      </c>
      <c r="BP221" s="456">
        <f>Esc!BP$14</f>
        <v>1.1596934182128902</v>
      </c>
      <c r="BQ221" s="456">
        <f>Esc!BQ$14</f>
        <v>1.1596934182128902</v>
      </c>
      <c r="BR221" s="456">
        <f>Esc!BR$14</f>
        <v>1.1596934182128902</v>
      </c>
      <c r="BS221" s="456">
        <f>Esc!BS$14</f>
        <v>1.1886857536682125</v>
      </c>
      <c r="BT221" s="456">
        <f>Esc!BT$14</f>
        <v>1.1886857536682125</v>
      </c>
      <c r="BU221" s="456">
        <f>Esc!BU$14</f>
        <v>1.1886857536682125</v>
      </c>
      <c r="BV221" s="456">
        <f>Esc!BV$14</f>
        <v>1.1886857536682125</v>
      </c>
      <c r="BW221" s="456">
        <f>Esc!BW$14</f>
        <v>1.2184028975099177</v>
      </c>
      <c r="BX221" s="456">
        <f>Esc!BX$14</f>
        <v>1.2184028975099177</v>
      </c>
      <c r="BY221" s="456">
        <f>Esc!BY$14</f>
        <v>1.2184028975099177</v>
      </c>
      <c r="BZ221" s="456">
        <f>Esc!BZ$14</f>
        <v>1.2184028975099177</v>
      </c>
      <c r="CA221" s="456">
        <f>Esc!CA$14</f>
        <v>1.2488629699476654</v>
      </c>
      <c r="CB221" s="456">
        <f>Esc!CB$14</f>
        <v>1.2488629699476654</v>
      </c>
      <c r="CC221" s="456">
        <f>Esc!CC$14</f>
        <v>1.2488629699476654</v>
      </c>
      <c r="CD221" s="456">
        <f>Esc!CD$14</f>
        <v>1.2488629699476654</v>
      </c>
      <c r="CE221" s="456">
        <f>Esc!CE$14</f>
        <v>1.2800845441963571</v>
      </c>
      <c r="CF221" s="456">
        <f>Esc!CF$14</f>
        <v>1.2800845441963571</v>
      </c>
      <c r="CG221" s="456">
        <f>Esc!CG$14</f>
        <v>1.2800845441963571</v>
      </c>
      <c r="CH221" s="456">
        <f>Esc!CH$14</f>
        <v>1.2800845441963571</v>
      </c>
      <c r="CI221" s="456">
        <f>Esc!CI$14</f>
        <v>1.312086657801266</v>
      </c>
      <c r="CJ221" s="456">
        <f>Esc!CJ$14</f>
        <v>1.312086657801266</v>
      </c>
      <c r="CK221" s="456">
        <f>Esc!CK$14</f>
        <v>1.312086657801266</v>
      </c>
      <c r="CL221" s="456">
        <f>Esc!CL$14</f>
        <v>1.312086657801266</v>
      </c>
      <c r="CM221" s="456">
        <f>Esc!CM$14</f>
        <v>1.3448888242462975</v>
      </c>
      <c r="CN221" s="456">
        <f>Esc!CN$14</f>
        <v>1.3448888242462975</v>
      </c>
      <c r="CO221" s="456">
        <f>Esc!CO$14</f>
        <v>1.3448888242462975</v>
      </c>
      <c r="CP221" s="456">
        <f>Esc!CP$14</f>
        <v>1.3448888242462975</v>
      </c>
      <c r="CQ221" s="456">
        <f>Esc!CQ$14</f>
        <v>1.3785110448524549</v>
      </c>
      <c r="CR221" s="456">
        <f>Esc!CR$14</f>
        <v>1.3785110448524549</v>
      </c>
      <c r="CS221" s="456">
        <f>Esc!CS$14</f>
        <v>1.3785110448524549</v>
      </c>
      <c r="CT221" s="456">
        <f>Esc!CT$14</f>
        <v>1.3785110448524549</v>
      </c>
      <c r="CU221" s="456">
        <f>Esc!CU$14</f>
        <v>1.4129738209737661</v>
      </c>
      <c r="CV221" s="456">
        <f>Esc!CV$14</f>
        <v>1.4129738209737661</v>
      </c>
      <c r="CW221" s="456">
        <f>Esc!CW$14</f>
        <v>1.4129738209737661</v>
      </c>
      <c r="CX221" s="456">
        <f>Esc!CX$14</f>
        <v>1.4129738209737661</v>
      </c>
      <c r="CY221" s="456">
        <f>Esc!CY$14</f>
        <v>1.4482981664981105</v>
      </c>
      <c r="CZ221" s="456">
        <f>Esc!CZ$14</f>
        <v>1.4482981664981105</v>
      </c>
      <c r="DA221" s="456">
        <f>Esc!DA$14</f>
        <v>1.4482981664981105</v>
      </c>
      <c r="DB221" s="456">
        <f>Esc!DB$14</f>
        <v>1.4482981664981105</v>
      </c>
      <c r="DC221" s="456">
        <f>Esc!DC$14</f>
        <v>1.4845056206605631</v>
      </c>
      <c r="DD221" s="456">
        <f>Esc!DD$14</f>
        <v>1.4845056206605631</v>
      </c>
      <c r="DE221" s="456">
        <f>Esc!DE$14</f>
        <v>1.4845056206605631</v>
      </c>
      <c r="DF221" s="456">
        <f>Esc!DF$14</f>
        <v>1.4845056206605631</v>
      </c>
      <c r="DG221" s="456">
        <f>Esc!DG$14</f>
        <v>1.521618261177077</v>
      </c>
      <c r="DH221" s="456">
        <f>Esc!DH$14</f>
        <v>1.521618261177077</v>
      </c>
      <c r="DI221" s="456">
        <f>Esc!DI$14</f>
        <v>1.521618261177077</v>
      </c>
      <c r="DJ221" s="456">
        <f>Esc!DJ$14</f>
        <v>1.521618261177077</v>
      </c>
      <c r="DK221" s="456">
        <f>Esc!DK$14</f>
        <v>1.559658717706504</v>
      </c>
      <c r="DL221" s="456">
        <f>Esc!DL$14</f>
        <v>1.559658717706504</v>
      </c>
      <c r="DM221" s="456">
        <f>Esc!DM$14</f>
        <v>1.559658717706504</v>
      </c>
      <c r="DN221" s="456">
        <f>Esc!DN$14</f>
        <v>1.559658717706504</v>
      </c>
      <c r="DO221" s="456">
        <f>Esc!DO$14</f>
        <v>1.5986501856491666</v>
      </c>
      <c r="DP221" s="456">
        <f>Esc!DP$14</f>
        <v>1.5986501856491666</v>
      </c>
      <c r="DQ221" s="456">
        <f>Esc!DQ$14</f>
        <v>1.5986501856491666</v>
      </c>
      <c r="DR221" s="456">
        <f>Esc!DR$14</f>
        <v>1.5986501856491666</v>
      </c>
      <c r="DS221" s="456">
        <f>Esc!DS$14</f>
        <v>1.6386164402903955</v>
      </c>
      <c r="DT221" s="456">
        <f>Esc!DT$14</f>
        <v>1.6386164402903955</v>
      </c>
      <c r="DU221" s="456">
        <f>Esc!DU$14</f>
        <v>1.6386164402903955</v>
      </c>
      <c r="DV221" s="456">
        <f>Esc!DV$14</f>
        <v>1.6386164402903955</v>
      </c>
      <c r="DW221" s="456">
        <f>Esc!DW$14</f>
        <v>1.6795818512976552</v>
      </c>
      <c r="DX221" s="456">
        <f>Esc!DX$14</f>
        <v>1.6795818512976552</v>
      </c>
      <c r="DY221" s="456">
        <f>Esc!DY$14</f>
        <v>1.6795818512976552</v>
      </c>
      <c r="DZ221" s="456">
        <f>Esc!DZ$14</f>
        <v>1.6795818512976552</v>
      </c>
      <c r="EA221" s="456">
        <f>Esc!EA$14</f>
        <v>1.7215713975800966</v>
      </c>
      <c r="EB221" s="456">
        <f>Esc!EB$14</f>
        <v>1.7215713975800966</v>
      </c>
      <c r="EC221" s="456">
        <f>Esc!EC$14</f>
        <v>1.7215713975800966</v>
      </c>
      <c r="ED221" s="456">
        <f>Esc!ED$14</f>
        <v>1.7215713975800966</v>
      </c>
      <c r="EE221" s="456">
        <f>Esc!EE$14</f>
        <v>1.7646106825195991</v>
      </c>
      <c r="EF221" s="456">
        <f>Esc!EF$14</f>
        <v>1.7646106825195991</v>
      </c>
      <c r="EG221" s="456">
        <f>Esc!EG$14</f>
        <v>1.7646106825195991</v>
      </c>
      <c r="EH221" s="456">
        <f>Esc!EH$14</f>
        <v>1.7646106825195991</v>
      </c>
      <c r="EI221" s="456">
        <f>Esc!EI$14</f>
        <v>1.8087259495825889</v>
      </c>
      <c r="EJ221" s="456">
        <f>Esc!EJ$14</f>
        <v>1.8087259495825889</v>
      </c>
      <c r="EK221" s="456">
        <f>Esc!EK$14</f>
        <v>1.8087259495825889</v>
      </c>
      <c r="EL221" s="456">
        <f>Esc!EL$14</f>
        <v>1.8087259495825889</v>
      </c>
      <c r="EM221" s="456">
        <f>Esc!EM$14</f>
        <v>1.8539440983221533</v>
      </c>
      <c r="EN221" s="456">
        <f>Esc!EN$14</f>
        <v>1.8539440983221533</v>
      </c>
      <c r="EO221" s="456">
        <f>Esc!EO$14</f>
        <v>1.8539440983221533</v>
      </c>
      <c r="EP221" s="456">
        <f>Esc!EP$14</f>
        <v>1.8539440983221533</v>
      </c>
      <c r="EQ221" s="456">
        <f>Esc!EQ$14</f>
        <v>1.9002927007802071</v>
      </c>
      <c r="ER221" s="456">
        <f>Esc!ER$14</f>
        <v>1.9002927007802071</v>
      </c>
      <c r="ES221" s="456">
        <f>Esc!ES$14</f>
        <v>1.9002927007802071</v>
      </c>
      <c r="ET221" s="456">
        <f>Esc!ET$14</f>
        <v>1.9002927007802071</v>
      </c>
      <c r="EU221" s="456">
        <f>Esc!EU$14</f>
        <v>1.9478000182997122</v>
      </c>
      <c r="EV221" s="456">
        <f>Esc!EV$14</f>
        <v>1.9478000182997122</v>
      </c>
      <c r="EW221" s="456">
        <f>Esc!EW$14</f>
        <v>1.9478000182997122</v>
      </c>
      <c r="EX221" s="456">
        <f>Esc!EX$14</f>
        <v>1.9478000182997122</v>
      </c>
      <c r="EY221" s="456">
        <f>Esc!EY$14</f>
        <v>1.9964950187572048</v>
      </c>
      <c r="EZ221" s="456">
        <f>Esc!EZ$14</f>
        <v>1.9964950187572048</v>
      </c>
      <c r="FA221" s="456">
        <f>Esc!FA$14</f>
        <v>1.9964950187572048</v>
      </c>
      <c r="FB221" s="456">
        <f>Esc!FB$14</f>
        <v>1.9964950187572048</v>
      </c>
      <c r="FC221" s="456">
        <f>Esc!FC$14</f>
        <v>2.0464073942261352</v>
      </c>
      <c r="FD221" s="456">
        <f>Esc!FD$14</f>
        <v>2.0464073942261352</v>
      </c>
      <c r="FE221" s="456">
        <f>Esc!FE$14</f>
        <v>2.0464073942261352</v>
      </c>
      <c r="FF221" s="456">
        <f>Esc!FF$14</f>
        <v>2.0464073942261352</v>
      </c>
      <c r="FG221" s="456">
        <f>Esc!FG$14</f>
        <v>2.097567579081788</v>
      </c>
      <c r="FH221" s="456">
        <f>Esc!FH$14</f>
        <v>2.097567579081788</v>
      </c>
      <c r="FI221" s="456">
        <f>Esc!FI$14</f>
        <v>2.097567579081788</v>
      </c>
      <c r="FJ221" s="456">
        <f>Esc!FJ$14</f>
        <v>2.097567579081788</v>
      </c>
      <c r="FK221" s="456">
        <f>Esc!FK$14</f>
        <v>2.1500067685588333</v>
      </c>
      <c r="FL221" s="456">
        <f>Esc!FL$14</f>
        <v>2.1500067685588333</v>
      </c>
      <c r="FM221" s="456">
        <f>Esc!FM$14</f>
        <v>2.1500067685588333</v>
      </c>
      <c r="FN221" s="456">
        <f>Esc!FN$14</f>
        <v>2.1500067685588333</v>
      </c>
      <c r="FO221" s="456">
        <f>Esc!FO$14</f>
        <v>2.2037569377728037</v>
      </c>
      <c r="FP221" s="456">
        <f>Esc!FP$14</f>
        <v>2.2037569377728037</v>
      </c>
      <c r="FQ221" s="456">
        <f>Esc!FQ$14</f>
        <v>2.2037569377728037</v>
      </c>
      <c r="FR221" s="456">
        <f>Esc!FR$14</f>
        <v>2.2037569377728037</v>
      </c>
      <c r="FS221" s="456">
        <f>Esc!FS$14</f>
        <v>2.2588508612171236</v>
      </c>
      <c r="FT221" s="456">
        <f>Esc!FT$14</f>
        <v>2.2588508612171236</v>
      </c>
      <c r="FU221" s="456">
        <f>Esc!FU$14</f>
        <v>2.2588508612171236</v>
      </c>
      <c r="FV221" s="456">
        <f>Esc!FV$14</f>
        <v>2.2588508612171236</v>
      </c>
      <c r="FW221" s="456">
        <f>Esc!FW$14</f>
        <v>2.3153221327475517</v>
      </c>
      <c r="FX221" s="456">
        <f>Esc!FX$14</f>
        <v>2.3153221327475517</v>
      </c>
      <c r="FY221" s="456">
        <f>Esc!FY$14</f>
        <v>2.3153221327475517</v>
      </c>
      <c r="FZ221" s="456">
        <f>Esc!FZ$14</f>
        <v>2.3153221327475517</v>
      </c>
      <c r="GA221" s="456">
        <f>Esc!GA$14</f>
        <v>2.3732051860662402</v>
      </c>
      <c r="GB221" s="456">
        <f>Esc!GB$14</f>
        <v>2.3732051860662402</v>
      </c>
      <c r="GC221" s="456">
        <f>Esc!GC$14</f>
        <v>2.3732051860662402</v>
      </c>
      <c r="GD221" s="456">
        <f>Esc!GD$14</f>
        <v>2.3732051860662402</v>
      </c>
      <c r="GE221" s="456">
        <f>Esc!GE$14</f>
        <v>2.4325353157178964</v>
      </c>
      <c r="GF221" s="456">
        <f>Esc!GF$14</f>
        <v>2.4325353157178964</v>
      </c>
      <c r="GG221" s="456">
        <f>Esc!GG$14</f>
        <v>2.4325353157178964</v>
      </c>
      <c r="GH221" s="456">
        <f>Esc!GH$14</f>
        <v>2.4325353157178964</v>
      </c>
      <c r="GI221" s="456">
        <f>Esc!GI$14</f>
        <v>2.4933486986108435</v>
      </c>
      <c r="GJ221" s="456">
        <f>Esc!GJ$14</f>
        <v>2.4933486986108435</v>
      </c>
    </row>
    <row r="222" spans="1:192" outlineLevel="2" x14ac:dyDescent="0.35">
      <c r="A222" s="69"/>
      <c r="B222"/>
      <c r="C222"/>
      <c r="D222"/>
      <c r="E222" t="s">
        <v>744</v>
      </c>
      <c r="F222"/>
      <c r="G222" t="s">
        <v>101</v>
      </c>
      <c r="H222">
        <f>SUM(J222:GJ222)</f>
        <v>1311.585766596216</v>
      </c>
      <c r="I222"/>
      <c r="J222">
        <f t="shared" ref="J222:AO222" si="312">$F217/$F218*J219/$F216*J221*J220</f>
        <v>0</v>
      </c>
      <c r="K222">
        <f t="shared" si="312"/>
        <v>0</v>
      </c>
      <c r="L222">
        <f t="shared" si="312"/>
        <v>0</v>
      </c>
      <c r="M222">
        <f t="shared" si="312"/>
        <v>0</v>
      </c>
      <c r="N222">
        <f t="shared" si="312"/>
        <v>0</v>
      </c>
      <c r="O222">
        <f t="shared" si="312"/>
        <v>0</v>
      </c>
      <c r="P222">
        <f t="shared" si="312"/>
        <v>0</v>
      </c>
      <c r="Q222">
        <f t="shared" si="312"/>
        <v>0</v>
      </c>
      <c r="R222">
        <f t="shared" si="312"/>
        <v>0</v>
      </c>
      <c r="S222">
        <f t="shared" si="312"/>
        <v>0</v>
      </c>
      <c r="T222">
        <f t="shared" si="312"/>
        <v>0</v>
      </c>
      <c r="U222">
        <f t="shared" si="312"/>
        <v>0</v>
      </c>
      <c r="V222">
        <f t="shared" si="312"/>
        <v>0</v>
      </c>
      <c r="W222">
        <f t="shared" si="312"/>
        <v>0</v>
      </c>
      <c r="X222">
        <f t="shared" si="312"/>
        <v>0</v>
      </c>
      <c r="Y222">
        <f t="shared" si="312"/>
        <v>0</v>
      </c>
      <c r="Z222">
        <f t="shared" si="312"/>
        <v>0</v>
      </c>
      <c r="AA222">
        <f t="shared" si="312"/>
        <v>0</v>
      </c>
      <c r="AB222">
        <f t="shared" si="312"/>
        <v>0</v>
      </c>
      <c r="AC222">
        <f t="shared" si="312"/>
        <v>0</v>
      </c>
      <c r="AD222">
        <f t="shared" si="312"/>
        <v>0</v>
      </c>
      <c r="AE222">
        <f t="shared" si="312"/>
        <v>0</v>
      </c>
      <c r="AF222">
        <f t="shared" si="312"/>
        <v>0</v>
      </c>
      <c r="AG222">
        <f t="shared" si="312"/>
        <v>0</v>
      </c>
      <c r="AH222">
        <f t="shared" si="312"/>
        <v>0</v>
      </c>
      <c r="AI222">
        <f t="shared" si="312"/>
        <v>0</v>
      </c>
      <c r="AJ222">
        <f t="shared" si="312"/>
        <v>0</v>
      </c>
      <c r="AK222">
        <f t="shared" si="312"/>
        <v>0</v>
      </c>
      <c r="AL222">
        <f t="shared" si="312"/>
        <v>0</v>
      </c>
      <c r="AM222">
        <f t="shared" si="312"/>
        <v>0</v>
      </c>
      <c r="AN222">
        <f t="shared" si="312"/>
        <v>0</v>
      </c>
      <c r="AO222">
        <f t="shared" si="312"/>
        <v>0</v>
      </c>
      <c r="AP222">
        <f t="shared" ref="AP222:BU222" si="313">$F217/$F218*AP219/$F216*AP221*AP220</f>
        <v>0</v>
      </c>
      <c r="AQ222">
        <f t="shared" si="313"/>
        <v>0</v>
      </c>
      <c r="AR222">
        <f t="shared" si="313"/>
        <v>0</v>
      </c>
      <c r="AS222">
        <f t="shared" si="313"/>
        <v>0</v>
      </c>
      <c r="AT222">
        <f t="shared" si="313"/>
        <v>0</v>
      </c>
      <c r="AU222">
        <f t="shared" si="313"/>
        <v>0</v>
      </c>
      <c r="AV222">
        <f t="shared" si="313"/>
        <v>0</v>
      </c>
      <c r="AW222">
        <f t="shared" si="313"/>
        <v>0</v>
      </c>
      <c r="AX222">
        <f t="shared" si="313"/>
        <v>0</v>
      </c>
      <c r="AY222">
        <f t="shared" si="313"/>
        <v>0</v>
      </c>
      <c r="AZ222">
        <f t="shared" si="313"/>
        <v>0</v>
      </c>
      <c r="BA222">
        <f t="shared" si="313"/>
        <v>0</v>
      </c>
      <c r="BB222">
        <f t="shared" si="313"/>
        <v>0</v>
      </c>
      <c r="BC222">
        <f t="shared" si="313"/>
        <v>0</v>
      </c>
      <c r="BD222">
        <f t="shared" si="313"/>
        <v>0</v>
      </c>
      <c r="BE222">
        <f t="shared" si="313"/>
        <v>0</v>
      </c>
      <c r="BF222">
        <f t="shared" si="313"/>
        <v>9.4227929687499987</v>
      </c>
      <c r="BG222">
        <f t="shared" si="313"/>
        <v>9.6583627929687488</v>
      </c>
      <c r="BH222">
        <f t="shared" si="313"/>
        <v>9.6583627929687488</v>
      </c>
      <c r="BI222">
        <f t="shared" si="313"/>
        <v>9.6583627929687488</v>
      </c>
      <c r="BJ222">
        <f t="shared" si="313"/>
        <v>9.6583627929687488</v>
      </c>
      <c r="BK222">
        <f t="shared" si="313"/>
        <v>9.8998218627929653</v>
      </c>
      <c r="BL222">
        <f t="shared" si="313"/>
        <v>9.8998218627929653</v>
      </c>
      <c r="BM222">
        <f t="shared" si="313"/>
        <v>9.8998218627929653</v>
      </c>
      <c r="BN222">
        <f t="shared" si="313"/>
        <v>9.8998218627929653</v>
      </c>
      <c r="BO222">
        <f t="shared" si="313"/>
        <v>10.147317409362788</v>
      </c>
      <c r="BP222">
        <f t="shared" si="313"/>
        <v>10.147317409362788</v>
      </c>
      <c r="BQ222">
        <f t="shared" si="313"/>
        <v>10.147317409362788</v>
      </c>
      <c r="BR222">
        <f t="shared" si="313"/>
        <v>10.147317409362788</v>
      </c>
      <c r="BS222">
        <f t="shared" si="313"/>
        <v>10.401000344596859</v>
      </c>
      <c r="BT222">
        <f t="shared" si="313"/>
        <v>10.401000344596859</v>
      </c>
      <c r="BU222">
        <f t="shared" si="313"/>
        <v>10.401000344596859</v>
      </c>
      <c r="BV222">
        <f t="shared" ref="BV222:DA222" si="314">$F217/$F218*BV219/$F216*BV221*BV220</f>
        <v>10.401000344596859</v>
      </c>
      <c r="BW222">
        <f t="shared" si="314"/>
        <v>10.66102535321178</v>
      </c>
      <c r="BX222">
        <f t="shared" si="314"/>
        <v>10.66102535321178</v>
      </c>
      <c r="BY222">
        <f t="shared" si="314"/>
        <v>10.66102535321178</v>
      </c>
      <c r="BZ222">
        <f t="shared" si="314"/>
        <v>10.66102535321178</v>
      </c>
      <c r="CA222">
        <f t="shared" si="314"/>
        <v>10.927550987042073</v>
      </c>
      <c r="CB222">
        <f t="shared" si="314"/>
        <v>10.927550987042073</v>
      </c>
      <c r="CC222">
        <f t="shared" si="314"/>
        <v>10.927550987042073</v>
      </c>
      <c r="CD222">
        <f t="shared" si="314"/>
        <v>10.927550987042073</v>
      </c>
      <c r="CE222">
        <f t="shared" si="314"/>
        <v>11.200739761718124</v>
      </c>
      <c r="CF222">
        <f t="shared" si="314"/>
        <v>11.200739761718124</v>
      </c>
      <c r="CG222">
        <f t="shared" si="314"/>
        <v>11.200739761718124</v>
      </c>
      <c r="CH222">
        <f t="shared" si="314"/>
        <v>11.200739761718124</v>
      </c>
      <c r="CI222">
        <f t="shared" si="314"/>
        <v>11.480758255761078</v>
      </c>
      <c r="CJ222">
        <f t="shared" si="314"/>
        <v>11.480758255761078</v>
      </c>
      <c r="CK222">
        <f t="shared" si="314"/>
        <v>11.480758255761078</v>
      </c>
      <c r="CL222">
        <f t="shared" si="314"/>
        <v>11.480758255761078</v>
      </c>
      <c r="CM222">
        <f t="shared" si="314"/>
        <v>11.767777212155103</v>
      </c>
      <c r="CN222">
        <f t="shared" si="314"/>
        <v>11.767777212155103</v>
      </c>
      <c r="CO222">
        <f t="shared" si="314"/>
        <v>11.767777212155103</v>
      </c>
      <c r="CP222">
        <f t="shared" si="314"/>
        <v>11.767777212155103</v>
      </c>
      <c r="CQ222">
        <f t="shared" si="314"/>
        <v>12.06197164245898</v>
      </c>
      <c r="CR222">
        <f t="shared" si="314"/>
        <v>12.06197164245898</v>
      </c>
      <c r="CS222">
        <f t="shared" si="314"/>
        <v>12.06197164245898</v>
      </c>
      <c r="CT222">
        <f t="shared" si="314"/>
        <v>12.06197164245898</v>
      </c>
      <c r="CU222">
        <f t="shared" si="314"/>
        <v>12.363520933520453</v>
      </c>
      <c r="CV222">
        <f t="shared" si="314"/>
        <v>12.363520933520453</v>
      </c>
      <c r="CW222">
        <f t="shared" si="314"/>
        <v>12.363520933520453</v>
      </c>
      <c r="CX222">
        <f t="shared" si="314"/>
        <v>12.363520933520453</v>
      </c>
      <c r="CY222">
        <f t="shared" si="314"/>
        <v>12.672608956858467</v>
      </c>
      <c r="CZ222">
        <f t="shared" si="314"/>
        <v>12.672608956858467</v>
      </c>
      <c r="DA222">
        <f t="shared" si="314"/>
        <v>12.672608956858467</v>
      </c>
      <c r="DB222">
        <f t="shared" ref="DB222:EG222" si="315">$F217/$F218*DB219/$F216*DB221*DB220</f>
        <v>12.672608956858467</v>
      </c>
      <c r="DC222">
        <f t="shared" si="315"/>
        <v>12.989424180779928</v>
      </c>
      <c r="DD222">
        <f t="shared" si="315"/>
        <v>12.989424180779928</v>
      </c>
      <c r="DE222">
        <f t="shared" si="315"/>
        <v>12.989424180779928</v>
      </c>
      <c r="DF222">
        <f t="shared" si="315"/>
        <v>12.989424180779928</v>
      </c>
      <c r="DG222">
        <f t="shared" si="315"/>
        <v>13.314159785299424</v>
      </c>
      <c r="DH222">
        <f t="shared" si="315"/>
        <v>13.314159785299424</v>
      </c>
      <c r="DI222">
        <f t="shared" si="315"/>
        <v>13.314159785299424</v>
      </c>
      <c r="DJ222">
        <f t="shared" si="315"/>
        <v>13.314159785299424</v>
      </c>
      <c r="DK222">
        <f t="shared" si="315"/>
        <v>13.64701377993191</v>
      </c>
      <c r="DL222">
        <f t="shared" si="315"/>
        <v>13.64701377993191</v>
      </c>
      <c r="DM222">
        <f t="shared" si="315"/>
        <v>13.64701377993191</v>
      </c>
      <c r="DN222">
        <f t="shared" si="315"/>
        <v>13.64701377993191</v>
      </c>
      <c r="DO222">
        <f t="shared" si="315"/>
        <v>13.988189124430209</v>
      </c>
      <c r="DP222">
        <f t="shared" si="315"/>
        <v>13.988189124430209</v>
      </c>
      <c r="DQ222">
        <f t="shared" si="315"/>
        <v>13.988189124430209</v>
      </c>
      <c r="DR222">
        <f t="shared" si="315"/>
        <v>13.988189124430209</v>
      </c>
      <c r="DS222">
        <f t="shared" si="315"/>
        <v>14.337893852540962</v>
      </c>
      <c r="DT222">
        <f t="shared" si="315"/>
        <v>14.337893852540962</v>
      </c>
      <c r="DU222">
        <f t="shared" si="315"/>
        <v>14.337893852540962</v>
      </c>
      <c r="DV222">
        <f t="shared" si="315"/>
        <v>14.337893852540962</v>
      </c>
      <c r="DW222">
        <f t="shared" si="315"/>
        <v>14.696341198854483</v>
      </c>
      <c r="DX222">
        <f t="shared" si="315"/>
        <v>14.696341198854483</v>
      </c>
      <c r="DY222">
        <f t="shared" si="315"/>
        <v>14.696341198854483</v>
      </c>
      <c r="DZ222">
        <f t="shared" si="315"/>
        <v>14.696341198854483</v>
      </c>
      <c r="EA222">
        <f t="shared" si="315"/>
        <v>15.063749728825846</v>
      </c>
      <c r="EB222">
        <f t="shared" si="315"/>
        <v>15.063749728825846</v>
      </c>
      <c r="EC222">
        <f t="shared" si="315"/>
        <v>15.063749728825846</v>
      </c>
      <c r="ED222">
        <f t="shared" si="315"/>
        <v>15.063749728825846</v>
      </c>
      <c r="EE222">
        <f t="shared" si="315"/>
        <v>15.440343472046491</v>
      </c>
      <c r="EF222">
        <f t="shared" si="315"/>
        <v>15.440343472046491</v>
      </c>
      <c r="EG222">
        <f t="shared" si="315"/>
        <v>15.440343472046491</v>
      </c>
      <c r="EH222">
        <f t="shared" ref="EH222:FM222" si="316">$F217/$F218*EH219/$F216*EH221*EH220</f>
        <v>15.440343472046491</v>
      </c>
      <c r="EI222">
        <f t="shared" si="316"/>
        <v>15.826352058847654</v>
      </c>
      <c r="EJ222">
        <f t="shared" si="316"/>
        <v>15.826352058847654</v>
      </c>
      <c r="EK222">
        <f t="shared" si="316"/>
        <v>15.826352058847654</v>
      </c>
      <c r="EL222">
        <f t="shared" si="316"/>
        <v>15.826352058847654</v>
      </c>
      <c r="EM222">
        <f t="shared" si="316"/>
        <v>16.222010860318843</v>
      </c>
      <c r="EN222">
        <f t="shared" si="316"/>
        <v>16.222010860318843</v>
      </c>
      <c r="EO222">
        <f t="shared" si="316"/>
        <v>16.222010860318843</v>
      </c>
      <c r="EP222">
        <f t="shared" si="316"/>
        <v>16.222010860318843</v>
      </c>
      <c r="EQ222">
        <f t="shared" si="316"/>
        <v>16.627561131826813</v>
      </c>
      <c r="ER222">
        <f t="shared" si="316"/>
        <v>16.627561131826813</v>
      </c>
      <c r="ES222">
        <f t="shared" si="316"/>
        <v>16.627561131826813</v>
      </c>
      <c r="ET222">
        <f t="shared" si="316"/>
        <v>16.627561131826813</v>
      </c>
      <c r="EU222">
        <f t="shared" si="316"/>
        <v>17.043250160122483</v>
      </c>
      <c r="EV222">
        <f t="shared" si="316"/>
        <v>17.043250160122483</v>
      </c>
      <c r="EW222">
        <f t="shared" si="316"/>
        <v>17.043250160122483</v>
      </c>
      <c r="EX222">
        <f t="shared" si="316"/>
        <v>17.043250160122483</v>
      </c>
      <c r="EY222">
        <f t="shared" si="316"/>
        <v>17.469331414125541</v>
      </c>
      <c r="EZ222">
        <f t="shared" si="316"/>
        <v>17.469331414125541</v>
      </c>
      <c r="FA222">
        <f t="shared" si="316"/>
        <v>17.469331414125541</v>
      </c>
      <c r="FB222">
        <f t="shared" si="316"/>
        <v>0</v>
      </c>
      <c r="FC222">
        <f t="shared" si="316"/>
        <v>0</v>
      </c>
      <c r="FD222">
        <f t="shared" si="316"/>
        <v>0</v>
      </c>
      <c r="FE222">
        <f t="shared" si="316"/>
        <v>0</v>
      </c>
      <c r="FF222">
        <f t="shared" si="316"/>
        <v>0</v>
      </c>
      <c r="FG222">
        <f t="shared" si="316"/>
        <v>0</v>
      </c>
      <c r="FH222">
        <f t="shared" si="316"/>
        <v>0</v>
      </c>
      <c r="FI222">
        <f t="shared" si="316"/>
        <v>0</v>
      </c>
      <c r="FJ222">
        <f t="shared" si="316"/>
        <v>0</v>
      </c>
      <c r="FK222">
        <f t="shared" si="316"/>
        <v>0</v>
      </c>
      <c r="FL222">
        <f t="shared" si="316"/>
        <v>0</v>
      </c>
      <c r="FM222">
        <f t="shared" si="316"/>
        <v>0</v>
      </c>
      <c r="FN222">
        <f t="shared" ref="FN222:GJ222" si="317">$F217/$F218*FN219/$F216*FN221*FN220</f>
        <v>0</v>
      </c>
      <c r="FO222">
        <f t="shared" si="317"/>
        <v>0</v>
      </c>
      <c r="FP222">
        <f t="shared" si="317"/>
        <v>0</v>
      </c>
      <c r="FQ222">
        <f t="shared" si="317"/>
        <v>0</v>
      </c>
      <c r="FR222">
        <f t="shared" si="317"/>
        <v>0</v>
      </c>
      <c r="FS222">
        <f t="shared" si="317"/>
        <v>0</v>
      </c>
      <c r="FT222">
        <f t="shared" si="317"/>
        <v>0</v>
      </c>
      <c r="FU222">
        <f t="shared" si="317"/>
        <v>0</v>
      </c>
      <c r="FV222">
        <f t="shared" si="317"/>
        <v>0</v>
      </c>
      <c r="FW222">
        <f t="shared" si="317"/>
        <v>0</v>
      </c>
      <c r="FX222">
        <f t="shared" si="317"/>
        <v>0</v>
      </c>
      <c r="FY222">
        <f t="shared" si="317"/>
        <v>0</v>
      </c>
      <c r="FZ222">
        <f t="shared" si="317"/>
        <v>0</v>
      </c>
      <c r="GA222">
        <f t="shared" si="317"/>
        <v>0</v>
      </c>
      <c r="GB222">
        <f t="shared" si="317"/>
        <v>0</v>
      </c>
      <c r="GC222">
        <f t="shared" si="317"/>
        <v>0</v>
      </c>
      <c r="GD222">
        <f t="shared" si="317"/>
        <v>0</v>
      </c>
      <c r="GE222">
        <f t="shared" si="317"/>
        <v>0</v>
      </c>
      <c r="GF222">
        <f t="shared" si="317"/>
        <v>0</v>
      </c>
      <c r="GG222">
        <f t="shared" si="317"/>
        <v>0</v>
      </c>
      <c r="GH222">
        <f t="shared" si="317"/>
        <v>0</v>
      </c>
      <c r="GI222">
        <f t="shared" si="317"/>
        <v>0</v>
      </c>
      <c r="GJ222">
        <f t="shared" si="317"/>
        <v>0</v>
      </c>
    </row>
    <row r="223" spans="1:192" outlineLevel="2" x14ac:dyDescent="0.35">
      <c r="A223" s="69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</row>
    <row r="224" spans="1:192" s="556" customFormat="1" outlineLevel="2" x14ac:dyDescent="0.35">
      <c r="A224" s="555"/>
      <c r="E224" s="556" t="str">
        <f>InpC!$E$16</f>
        <v>Length of operating period</v>
      </c>
      <c r="F224" s="556">
        <f>InpC!$F$16</f>
        <v>3</v>
      </c>
      <c r="G224" s="556" t="str">
        <f>InpC!$G$16</f>
        <v>months</v>
      </c>
    </row>
    <row r="225" spans="1:192" s="556" customFormat="1" outlineLevel="2" x14ac:dyDescent="0.35">
      <c r="A225" s="555"/>
      <c r="E225" s="556" t="str">
        <f>InpC!$E$92</f>
        <v>Fuel testing</v>
      </c>
      <c r="F225" s="556">
        <f>InpC!$F$92</f>
        <v>30</v>
      </c>
      <c r="G225" s="556" t="str">
        <f>InpC!$G$92</f>
        <v>$ 000s p.a.</v>
      </c>
    </row>
    <row r="226" spans="1:192" s="455" customFormat="1" outlineLevel="2" x14ac:dyDescent="0.35">
      <c r="A226" s="462"/>
      <c r="E226" s="455" t="str">
        <f>InpC!$E$144</f>
        <v>Number of periods in a year</v>
      </c>
      <c r="F226" s="455">
        <f>InpC!$F$144</f>
        <v>4</v>
      </c>
      <c r="G226" s="455" t="str">
        <f>InpC!$G$144</f>
        <v>periods</v>
      </c>
    </row>
    <row r="227" spans="1:192" s="455" customFormat="1" outlineLevel="2" x14ac:dyDescent="0.35">
      <c r="A227" s="462"/>
      <c r="E227" s="455" t="str">
        <f>Time!$E$34</f>
        <v>Months per model period</v>
      </c>
      <c r="G227" s="455" t="str">
        <f>Time!$G$34</f>
        <v>months</v>
      </c>
      <c r="H227" s="455">
        <f>Time!$H$34</f>
        <v>0</v>
      </c>
      <c r="J227" s="455">
        <f>Time!J$34</f>
        <v>1</v>
      </c>
      <c r="K227" s="455">
        <f>Time!K$34</f>
        <v>1</v>
      </c>
      <c r="L227" s="455">
        <f>Time!L$34</f>
        <v>1</v>
      </c>
      <c r="M227" s="455">
        <f>Time!M$34</f>
        <v>1</v>
      </c>
      <c r="N227" s="455">
        <f>Time!N$34</f>
        <v>1</v>
      </c>
      <c r="O227" s="455">
        <f>Time!O$34</f>
        <v>1</v>
      </c>
      <c r="P227" s="455">
        <f>Time!P$34</f>
        <v>1</v>
      </c>
      <c r="Q227" s="455">
        <f>Time!Q$34</f>
        <v>1</v>
      </c>
      <c r="R227" s="455">
        <f>Time!R$34</f>
        <v>1</v>
      </c>
      <c r="S227" s="455">
        <f>Time!S$34</f>
        <v>1</v>
      </c>
      <c r="T227" s="455">
        <f>Time!T$34</f>
        <v>1</v>
      </c>
      <c r="U227" s="455">
        <f>Time!U$34</f>
        <v>1</v>
      </c>
      <c r="V227" s="455">
        <f>Time!V$34</f>
        <v>1</v>
      </c>
      <c r="W227" s="455">
        <f>Time!W$34</f>
        <v>1</v>
      </c>
      <c r="X227" s="455">
        <f>Time!X$34</f>
        <v>1</v>
      </c>
      <c r="Y227" s="455">
        <f>Time!Y$34</f>
        <v>1</v>
      </c>
      <c r="Z227" s="455">
        <f>Time!Z$34</f>
        <v>1</v>
      </c>
      <c r="AA227" s="455">
        <f>Time!AA$34</f>
        <v>1</v>
      </c>
      <c r="AB227" s="455">
        <f>Time!AB$34</f>
        <v>1</v>
      </c>
      <c r="AC227" s="455">
        <f>Time!AC$34</f>
        <v>1</v>
      </c>
      <c r="AD227" s="455">
        <f>Time!AD$34</f>
        <v>1</v>
      </c>
      <c r="AE227" s="455">
        <f>Time!AE$34</f>
        <v>1</v>
      </c>
      <c r="AF227" s="455">
        <f>Time!AF$34</f>
        <v>1</v>
      </c>
      <c r="AG227" s="455">
        <f>Time!AG$34</f>
        <v>1</v>
      </c>
      <c r="AH227" s="455">
        <f>Time!AH$34</f>
        <v>1</v>
      </c>
      <c r="AI227" s="455">
        <f>Time!AI$34</f>
        <v>1</v>
      </c>
      <c r="AJ227" s="455">
        <f>Time!AJ$34</f>
        <v>1</v>
      </c>
      <c r="AK227" s="455">
        <f>Time!AK$34</f>
        <v>1</v>
      </c>
      <c r="AL227" s="455">
        <f>Time!AL$34</f>
        <v>1</v>
      </c>
      <c r="AM227" s="455">
        <f>Time!AM$34</f>
        <v>1</v>
      </c>
      <c r="AN227" s="455">
        <f>Time!AN$34</f>
        <v>1</v>
      </c>
      <c r="AO227" s="455">
        <f>Time!AO$34</f>
        <v>1</v>
      </c>
      <c r="AP227" s="455">
        <f>Time!AP$34</f>
        <v>1</v>
      </c>
      <c r="AQ227" s="455">
        <f>Time!AQ$34</f>
        <v>1</v>
      </c>
      <c r="AR227" s="455">
        <f>Time!AR$34</f>
        <v>1</v>
      </c>
      <c r="AS227" s="455">
        <f>Time!AS$34</f>
        <v>1</v>
      </c>
      <c r="AT227" s="455">
        <f>Time!AT$34</f>
        <v>1</v>
      </c>
      <c r="AU227" s="455">
        <f>Time!AU$34</f>
        <v>1</v>
      </c>
      <c r="AV227" s="455">
        <f>Time!AV$34</f>
        <v>1</v>
      </c>
      <c r="AW227" s="455">
        <f>Time!AW$34</f>
        <v>1</v>
      </c>
      <c r="AX227" s="455">
        <f>Time!AX$34</f>
        <v>1</v>
      </c>
      <c r="AY227" s="455">
        <f>Time!AY$34</f>
        <v>1</v>
      </c>
      <c r="AZ227" s="455">
        <f>Time!AZ$34</f>
        <v>1</v>
      </c>
      <c r="BA227" s="455">
        <f>Time!BA$34</f>
        <v>1</v>
      </c>
      <c r="BB227" s="455">
        <f>Time!BB$34</f>
        <v>1</v>
      </c>
      <c r="BC227" s="455">
        <f>Time!BC$34</f>
        <v>1</v>
      </c>
      <c r="BD227" s="455">
        <f>Time!BD$34</f>
        <v>1</v>
      </c>
      <c r="BE227" s="455">
        <f>Time!BE$34</f>
        <v>1</v>
      </c>
      <c r="BF227" s="455">
        <f>Time!BF$34</f>
        <v>3</v>
      </c>
      <c r="BG227" s="455">
        <f>Time!BG$34</f>
        <v>3</v>
      </c>
      <c r="BH227" s="455">
        <f>Time!BH$34</f>
        <v>3</v>
      </c>
      <c r="BI227" s="455">
        <f>Time!BI$34</f>
        <v>3</v>
      </c>
      <c r="BJ227" s="455">
        <f>Time!BJ$34</f>
        <v>3</v>
      </c>
      <c r="BK227" s="455">
        <f>Time!BK$34</f>
        <v>3</v>
      </c>
      <c r="BL227" s="455">
        <f>Time!BL$34</f>
        <v>3</v>
      </c>
      <c r="BM227" s="455">
        <f>Time!BM$34</f>
        <v>3</v>
      </c>
      <c r="BN227" s="455">
        <f>Time!BN$34</f>
        <v>3</v>
      </c>
      <c r="BO227" s="455">
        <f>Time!BO$34</f>
        <v>3</v>
      </c>
      <c r="BP227" s="455">
        <f>Time!BP$34</f>
        <v>3</v>
      </c>
      <c r="BQ227" s="455">
        <f>Time!BQ$34</f>
        <v>3</v>
      </c>
      <c r="BR227" s="455">
        <f>Time!BR$34</f>
        <v>3</v>
      </c>
      <c r="BS227" s="455">
        <f>Time!BS$34</f>
        <v>3</v>
      </c>
      <c r="BT227" s="455">
        <f>Time!BT$34</f>
        <v>3</v>
      </c>
      <c r="BU227" s="455">
        <f>Time!BU$34</f>
        <v>3</v>
      </c>
      <c r="BV227" s="455">
        <f>Time!BV$34</f>
        <v>3</v>
      </c>
      <c r="BW227" s="455">
        <f>Time!BW$34</f>
        <v>3</v>
      </c>
      <c r="BX227" s="455">
        <f>Time!BX$34</f>
        <v>3</v>
      </c>
      <c r="BY227" s="455">
        <f>Time!BY$34</f>
        <v>3</v>
      </c>
      <c r="BZ227" s="455">
        <f>Time!BZ$34</f>
        <v>3</v>
      </c>
      <c r="CA227" s="455">
        <f>Time!CA$34</f>
        <v>3</v>
      </c>
      <c r="CB227" s="455">
        <f>Time!CB$34</f>
        <v>3</v>
      </c>
      <c r="CC227" s="455">
        <f>Time!CC$34</f>
        <v>3</v>
      </c>
      <c r="CD227" s="455">
        <f>Time!CD$34</f>
        <v>3</v>
      </c>
      <c r="CE227" s="455">
        <f>Time!CE$34</f>
        <v>3</v>
      </c>
      <c r="CF227" s="455">
        <f>Time!CF$34</f>
        <v>3</v>
      </c>
      <c r="CG227" s="455">
        <f>Time!CG$34</f>
        <v>3</v>
      </c>
      <c r="CH227" s="455">
        <f>Time!CH$34</f>
        <v>3</v>
      </c>
      <c r="CI227" s="455">
        <f>Time!CI$34</f>
        <v>3</v>
      </c>
      <c r="CJ227" s="455">
        <f>Time!CJ$34</f>
        <v>3</v>
      </c>
      <c r="CK227" s="455">
        <f>Time!CK$34</f>
        <v>3</v>
      </c>
      <c r="CL227" s="455">
        <f>Time!CL$34</f>
        <v>3</v>
      </c>
      <c r="CM227" s="455">
        <f>Time!CM$34</f>
        <v>3</v>
      </c>
      <c r="CN227" s="455">
        <f>Time!CN$34</f>
        <v>3</v>
      </c>
      <c r="CO227" s="455">
        <f>Time!CO$34</f>
        <v>3</v>
      </c>
      <c r="CP227" s="455">
        <f>Time!CP$34</f>
        <v>3</v>
      </c>
      <c r="CQ227" s="455">
        <f>Time!CQ$34</f>
        <v>3</v>
      </c>
      <c r="CR227" s="455">
        <f>Time!CR$34</f>
        <v>3</v>
      </c>
      <c r="CS227" s="455">
        <f>Time!CS$34</f>
        <v>3</v>
      </c>
      <c r="CT227" s="455">
        <f>Time!CT$34</f>
        <v>3</v>
      </c>
      <c r="CU227" s="455">
        <f>Time!CU$34</f>
        <v>3</v>
      </c>
      <c r="CV227" s="455">
        <f>Time!CV$34</f>
        <v>3</v>
      </c>
      <c r="CW227" s="455">
        <f>Time!CW$34</f>
        <v>3</v>
      </c>
      <c r="CX227" s="455">
        <f>Time!CX$34</f>
        <v>3</v>
      </c>
      <c r="CY227" s="455">
        <f>Time!CY$34</f>
        <v>3</v>
      </c>
      <c r="CZ227" s="455">
        <f>Time!CZ$34</f>
        <v>3</v>
      </c>
      <c r="DA227" s="455">
        <f>Time!DA$34</f>
        <v>3</v>
      </c>
      <c r="DB227" s="455">
        <f>Time!DB$34</f>
        <v>3</v>
      </c>
      <c r="DC227" s="455">
        <f>Time!DC$34</f>
        <v>3</v>
      </c>
      <c r="DD227" s="455">
        <f>Time!DD$34</f>
        <v>3</v>
      </c>
      <c r="DE227" s="455">
        <f>Time!DE$34</f>
        <v>3</v>
      </c>
      <c r="DF227" s="455">
        <f>Time!DF$34</f>
        <v>3</v>
      </c>
      <c r="DG227" s="455">
        <f>Time!DG$34</f>
        <v>3</v>
      </c>
      <c r="DH227" s="455">
        <f>Time!DH$34</f>
        <v>3</v>
      </c>
      <c r="DI227" s="455">
        <f>Time!DI$34</f>
        <v>3</v>
      </c>
      <c r="DJ227" s="455">
        <f>Time!DJ$34</f>
        <v>3</v>
      </c>
      <c r="DK227" s="455">
        <f>Time!DK$34</f>
        <v>3</v>
      </c>
      <c r="DL227" s="455">
        <f>Time!DL$34</f>
        <v>3</v>
      </c>
      <c r="DM227" s="455">
        <f>Time!DM$34</f>
        <v>3</v>
      </c>
      <c r="DN227" s="455">
        <f>Time!DN$34</f>
        <v>3</v>
      </c>
      <c r="DO227" s="455">
        <f>Time!DO$34</f>
        <v>3</v>
      </c>
      <c r="DP227" s="455">
        <f>Time!DP$34</f>
        <v>3</v>
      </c>
      <c r="DQ227" s="455">
        <f>Time!DQ$34</f>
        <v>3</v>
      </c>
      <c r="DR227" s="455">
        <f>Time!DR$34</f>
        <v>3</v>
      </c>
      <c r="DS227" s="455">
        <f>Time!DS$34</f>
        <v>3</v>
      </c>
      <c r="DT227" s="455">
        <f>Time!DT$34</f>
        <v>3</v>
      </c>
      <c r="DU227" s="455">
        <f>Time!DU$34</f>
        <v>3</v>
      </c>
      <c r="DV227" s="455">
        <f>Time!DV$34</f>
        <v>3</v>
      </c>
      <c r="DW227" s="455">
        <f>Time!DW$34</f>
        <v>3</v>
      </c>
      <c r="DX227" s="455">
        <f>Time!DX$34</f>
        <v>3</v>
      </c>
      <c r="DY227" s="455">
        <f>Time!DY$34</f>
        <v>3</v>
      </c>
      <c r="DZ227" s="455">
        <f>Time!DZ$34</f>
        <v>3</v>
      </c>
      <c r="EA227" s="455">
        <f>Time!EA$34</f>
        <v>3</v>
      </c>
      <c r="EB227" s="455">
        <f>Time!EB$34</f>
        <v>3</v>
      </c>
      <c r="EC227" s="455">
        <f>Time!EC$34</f>
        <v>3</v>
      </c>
      <c r="ED227" s="455">
        <f>Time!ED$34</f>
        <v>3</v>
      </c>
      <c r="EE227" s="455">
        <f>Time!EE$34</f>
        <v>3</v>
      </c>
      <c r="EF227" s="455">
        <f>Time!EF$34</f>
        <v>3</v>
      </c>
      <c r="EG227" s="455">
        <f>Time!EG$34</f>
        <v>3</v>
      </c>
      <c r="EH227" s="455">
        <f>Time!EH$34</f>
        <v>3</v>
      </c>
      <c r="EI227" s="455">
        <f>Time!EI$34</f>
        <v>3</v>
      </c>
      <c r="EJ227" s="455">
        <f>Time!EJ$34</f>
        <v>3</v>
      </c>
      <c r="EK227" s="455">
        <f>Time!EK$34</f>
        <v>3</v>
      </c>
      <c r="EL227" s="455">
        <f>Time!EL$34</f>
        <v>3</v>
      </c>
      <c r="EM227" s="455">
        <f>Time!EM$34</f>
        <v>3</v>
      </c>
      <c r="EN227" s="455">
        <f>Time!EN$34</f>
        <v>3</v>
      </c>
      <c r="EO227" s="455">
        <f>Time!EO$34</f>
        <v>3</v>
      </c>
      <c r="EP227" s="455">
        <f>Time!EP$34</f>
        <v>3</v>
      </c>
      <c r="EQ227" s="455">
        <f>Time!EQ$34</f>
        <v>3</v>
      </c>
      <c r="ER227" s="455">
        <f>Time!ER$34</f>
        <v>3</v>
      </c>
      <c r="ES227" s="455">
        <f>Time!ES$34</f>
        <v>3</v>
      </c>
      <c r="ET227" s="455">
        <f>Time!ET$34</f>
        <v>3</v>
      </c>
      <c r="EU227" s="455">
        <f>Time!EU$34</f>
        <v>3</v>
      </c>
      <c r="EV227" s="455">
        <f>Time!EV$34</f>
        <v>3</v>
      </c>
      <c r="EW227" s="455">
        <f>Time!EW$34</f>
        <v>3</v>
      </c>
      <c r="EX227" s="455">
        <f>Time!EX$34</f>
        <v>3</v>
      </c>
      <c r="EY227" s="455">
        <f>Time!EY$34</f>
        <v>3</v>
      </c>
      <c r="EZ227" s="455">
        <f>Time!EZ$34</f>
        <v>3</v>
      </c>
      <c r="FA227" s="455">
        <f>Time!FA$34</f>
        <v>3</v>
      </c>
      <c r="FB227" s="455">
        <f>Time!FB$34</f>
        <v>3</v>
      </c>
      <c r="FC227" s="455">
        <f>Time!FC$34</f>
        <v>3</v>
      </c>
      <c r="FD227" s="455">
        <f>Time!FD$34</f>
        <v>3</v>
      </c>
      <c r="FE227" s="455">
        <f>Time!FE$34</f>
        <v>3</v>
      </c>
      <c r="FF227" s="455">
        <f>Time!FF$34</f>
        <v>3</v>
      </c>
      <c r="FG227" s="455">
        <f>Time!FG$34</f>
        <v>3</v>
      </c>
      <c r="FH227" s="455">
        <f>Time!FH$34</f>
        <v>3</v>
      </c>
      <c r="FI227" s="455">
        <f>Time!FI$34</f>
        <v>3</v>
      </c>
      <c r="FJ227" s="455">
        <f>Time!FJ$34</f>
        <v>3</v>
      </c>
      <c r="FK227" s="455">
        <f>Time!FK$34</f>
        <v>3</v>
      </c>
      <c r="FL227" s="455">
        <f>Time!FL$34</f>
        <v>3</v>
      </c>
      <c r="FM227" s="455">
        <f>Time!FM$34</f>
        <v>3</v>
      </c>
      <c r="FN227" s="455">
        <f>Time!FN$34</f>
        <v>3</v>
      </c>
      <c r="FO227" s="455">
        <f>Time!FO$34</f>
        <v>3</v>
      </c>
      <c r="FP227" s="455">
        <f>Time!FP$34</f>
        <v>3</v>
      </c>
      <c r="FQ227" s="455">
        <f>Time!FQ$34</f>
        <v>3</v>
      </c>
      <c r="FR227" s="455">
        <f>Time!FR$34</f>
        <v>3</v>
      </c>
      <c r="FS227" s="455">
        <f>Time!FS$34</f>
        <v>3</v>
      </c>
      <c r="FT227" s="455">
        <f>Time!FT$34</f>
        <v>3</v>
      </c>
      <c r="FU227" s="455">
        <f>Time!FU$34</f>
        <v>3</v>
      </c>
      <c r="FV227" s="455">
        <f>Time!FV$34</f>
        <v>3</v>
      </c>
      <c r="FW227" s="455">
        <f>Time!FW$34</f>
        <v>3</v>
      </c>
      <c r="FX227" s="455">
        <f>Time!FX$34</f>
        <v>3</v>
      </c>
      <c r="FY227" s="455">
        <f>Time!FY$34</f>
        <v>3</v>
      </c>
      <c r="FZ227" s="455">
        <f>Time!FZ$34</f>
        <v>3</v>
      </c>
      <c r="GA227" s="455">
        <f>Time!GA$34</f>
        <v>3</v>
      </c>
      <c r="GB227" s="455">
        <f>Time!GB$34</f>
        <v>3</v>
      </c>
      <c r="GC227" s="455">
        <f>Time!GC$34</f>
        <v>3</v>
      </c>
      <c r="GD227" s="455">
        <f>Time!GD$34</f>
        <v>3</v>
      </c>
      <c r="GE227" s="455">
        <f>Time!GE$34</f>
        <v>3</v>
      </c>
      <c r="GF227" s="455">
        <f>Time!GF$34</f>
        <v>3</v>
      </c>
      <c r="GG227" s="455">
        <f>Time!GG$34</f>
        <v>3</v>
      </c>
      <c r="GH227" s="455">
        <f>Time!GH$34</f>
        <v>3</v>
      </c>
      <c r="GI227" s="455">
        <f>Time!GI$34</f>
        <v>3</v>
      </c>
      <c r="GJ227" s="455">
        <f>Time!GJ$34</f>
        <v>3</v>
      </c>
    </row>
    <row r="228" spans="1:192" s="455" customFormat="1" outlineLevel="2" x14ac:dyDescent="0.35">
      <c r="A228" s="462"/>
      <c r="E228" s="455" t="str">
        <f>Time!$E$90</f>
        <v>Operating period flag</v>
      </c>
      <c r="G228" s="455" t="str">
        <f>Time!$G$90</f>
        <v>flag</v>
      </c>
      <c r="H228" s="455">
        <f>Time!$H$90</f>
        <v>100</v>
      </c>
      <c r="J228" s="455">
        <f>Time!J$90</f>
        <v>0</v>
      </c>
      <c r="K228" s="455">
        <f>Time!K$90</f>
        <v>0</v>
      </c>
      <c r="L228" s="455">
        <f>Time!L$90</f>
        <v>0</v>
      </c>
      <c r="M228" s="455">
        <f>Time!M$90</f>
        <v>0</v>
      </c>
      <c r="N228" s="455">
        <f>Time!N$90</f>
        <v>0</v>
      </c>
      <c r="O228" s="455">
        <f>Time!O$90</f>
        <v>0</v>
      </c>
      <c r="P228" s="455">
        <f>Time!P$90</f>
        <v>0</v>
      </c>
      <c r="Q228" s="455">
        <f>Time!Q$90</f>
        <v>0</v>
      </c>
      <c r="R228" s="455">
        <f>Time!R$90</f>
        <v>0</v>
      </c>
      <c r="S228" s="455">
        <f>Time!S$90</f>
        <v>0</v>
      </c>
      <c r="T228" s="455">
        <f>Time!T$90</f>
        <v>0</v>
      </c>
      <c r="U228" s="455">
        <f>Time!U$90</f>
        <v>0</v>
      </c>
      <c r="V228" s="455">
        <f>Time!V$90</f>
        <v>0</v>
      </c>
      <c r="W228" s="455">
        <f>Time!W$90</f>
        <v>0</v>
      </c>
      <c r="X228" s="455">
        <f>Time!X$90</f>
        <v>0</v>
      </c>
      <c r="Y228" s="455">
        <f>Time!Y$90</f>
        <v>0</v>
      </c>
      <c r="Z228" s="455">
        <f>Time!Z$90</f>
        <v>0</v>
      </c>
      <c r="AA228" s="455">
        <f>Time!AA$90</f>
        <v>0</v>
      </c>
      <c r="AB228" s="455">
        <f>Time!AB$90</f>
        <v>0</v>
      </c>
      <c r="AC228" s="455">
        <f>Time!AC$90</f>
        <v>0</v>
      </c>
      <c r="AD228" s="455">
        <f>Time!AD$90</f>
        <v>0</v>
      </c>
      <c r="AE228" s="455">
        <f>Time!AE$90</f>
        <v>0</v>
      </c>
      <c r="AF228" s="455">
        <f>Time!AF$90</f>
        <v>0</v>
      </c>
      <c r="AG228" s="455">
        <f>Time!AG$90</f>
        <v>0</v>
      </c>
      <c r="AH228" s="455">
        <f>Time!AH$90</f>
        <v>0</v>
      </c>
      <c r="AI228" s="455">
        <f>Time!AI$90</f>
        <v>0</v>
      </c>
      <c r="AJ228" s="455">
        <f>Time!AJ$90</f>
        <v>0</v>
      </c>
      <c r="AK228" s="455">
        <f>Time!AK$90</f>
        <v>0</v>
      </c>
      <c r="AL228" s="455">
        <f>Time!AL$90</f>
        <v>0</v>
      </c>
      <c r="AM228" s="455">
        <f>Time!AM$90</f>
        <v>0</v>
      </c>
      <c r="AN228" s="455">
        <f>Time!AN$90</f>
        <v>0</v>
      </c>
      <c r="AO228" s="455">
        <f>Time!AO$90</f>
        <v>0</v>
      </c>
      <c r="AP228" s="455">
        <f>Time!AP$90</f>
        <v>0</v>
      </c>
      <c r="AQ228" s="455">
        <f>Time!AQ$90</f>
        <v>0</v>
      </c>
      <c r="AR228" s="455">
        <f>Time!AR$90</f>
        <v>0</v>
      </c>
      <c r="AS228" s="455">
        <f>Time!AS$90</f>
        <v>0</v>
      </c>
      <c r="AT228" s="455">
        <f>Time!AT$90</f>
        <v>0</v>
      </c>
      <c r="AU228" s="455">
        <f>Time!AU$90</f>
        <v>0</v>
      </c>
      <c r="AV228" s="455">
        <f>Time!AV$90</f>
        <v>0</v>
      </c>
      <c r="AW228" s="455">
        <f>Time!AW$90</f>
        <v>0</v>
      </c>
      <c r="AX228" s="455">
        <f>Time!AX$90</f>
        <v>0</v>
      </c>
      <c r="AY228" s="455">
        <f>Time!AY$90</f>
        <v>0</v>
      </c>
      <c r="AZ228" s="455">
        <f>Time!AZ$90</f>
        <v>0</v>
      </c>
      <c r="BA228" s="455">
        <f>Time!BA$90</f>
        <v>0</v>
      </c>
      <c r="BB228" s="455">
        <f>Time!BB$90</f>
        <v>0</v>
      </c>
      <c r="BC228" s="455">
        <f>Time!BC$90</f>
        <v>0</v>
      </c>
      <c r="BD228" s="455">
        <f>Time!BD$90</f>
        <v>0</v>
      </c>
      <c r="BE228" s="455">
        <f>Time!BE$90</f>
        <v>0</v>
      </c>
      <c r="BF228" s="455">
        <f>Time!BF$90</f>
        <v>1</v>
      </c>
      <c r="BG228" s="455">
        <f>Time!BG$90</f>
        <v>1</v>
      </c>
      <c r="BH228" s="455">
        <f>Time!BH$90</f>
        <v>1</v>
      </c>
      <c r="BI228" s="455">
        <f>Time!BI$90</f>
        <v>1</v>
      </c>
      <c r="BJ228" s="455">
        <f>Time!BJ$90</f>
        <v>1</v>
      </c>
      <c r="BK228" s="455">
        <f>Time!BK$90</f>
        <v>1</v>
      </c>
      <c r="BL228" s="455">
        <f>Time!BL$90</f>
        <v>1</v>
      </c>
      <c r="BM228" s="455">
        <f>Time!BM$90</f>
        <v>1</v>
      </c>
      <c r="BN228" s="455">
        <f>Time!BN$90</f>
        <v>1</v>
      </c>
      <c r="BO228" s="455">
        <f>Time!BO$90</f>
        <v>1</v>
      </c>
      <c r="BP228" s="455">
        <f>Time!BP$90</f>
        <v>1</v>
      </c>
      <c r="BQ228" s="455">
        <f>Time!BQ$90</f>
        <v>1</v>
      </c>
      <c r="BR228" s="455">
        <f>Time!BR$90</f>
        <v>1</v>
      </c>
      <c r="BS228" s="455">
        <f>Time!BS$90</f>
        <v>1</v>
      </c>
      <c r="BT228" s="455">
        <f>Time!BT$90</f>
        <v>1</v>
      </c>
      <c r="BU228" s="455">
        <f>Time!BU$90</f>
        <v>1</v>
      </c>
      <c r="BV228" s="455">
        <f>Time!BV$90</f>
        <v>1</v>
      </c>
      <c r="BW228" s="455">
        <f>Time!BW$90</f>
        <v>1</v>
      </c>
      <c r="BX228" s="455">
        <f>Time!BX$90</f>
        <v>1</v>
      </c>
      <c r="BY228" s="455">
        <f>Time!BY$90</f>
        <v>1</v>
      </c>
      <c r="BZ228" s="455">
        <f>Time!BZ$90</f>
        <v>1</v>
      </c>
      <c r="CA228" s="455">
        <f>Time!CA$90</f>
        <v>1</v>
      </c>
      <c r="CB228" s="455">
        <f>Time!CB$90</f>
        <v>1</v>
      </c>
      <c r="CC228" s="455">
        <f>Time!CC$90</f>
        <v>1</v>
      </c>
      <c r="CD228" s="455">
        <f>Time!CD$90</f>
        <v>1</v>
      </c>
      <c r="CE228" s="455">
        <f>Time!CE$90</f>
        <v>1</v>
      </c>
      <c r="CF228" s="455">
        <f>Time!CF$90</f>
        <v>1</v>
      </c>
      <c r="CG228" s="455">
        <f>Time!CG$90</f>
        <v>1</v>
      </c>
      <c r="CH228" s="455">
        <f>Time!CH$90</f>
        <v>1</v>
      </c>
      <c r="CI228" s="455">
        <f>Time!CI$90</f>
        <v>1</v>
      </c>
      <c r="CJ228" s="455">
        <f>Time!CJ$90</f>
        <v>1</v>
      </c>
      <c r="CK228" s="455">
        <f>Time!CK$90</f>
        <v>1</v>
      </c>
      <c r="CL228" s="455">
        <f>Time!CL$90</f>
        <v>1</v>
      </c>
      <c r="CM228" s="455">
        <f>Time!CM$90</f>
        <v>1</v>
      </c>
      <c r="CN228" s="455">
        <f>Time!CN$90</f>
        <v>1</v>
      </c>
      <c r="CO228" s="455">
        <f>Time!CO$90</f>
        <v>1</v>
      </c>
      <c r="CP228" s="455">
        <f>Time!CP$90</f>
        <v>1</v>
      </c>
      <c r="CQ228" s="455">
        <f>Time!CQ$90</f>
        <v>1</v>
      </c>
      <c r="CR228" s="455">
        <f>Time!CR$90</f>
        <v>1</v>
      </c>
      <c r="CS228" s="455">
        <f>Time!CS$90</f>
        <v>1</v>
      </c>
      <c r="CT228" s="455">
        <f>Time!CT$90</f>
        <v>1</v>
      </c>
      <c r="CU228" s="455">
        <f>Time!CU$90</f>
        <v>1</v>
      </c>
      <c r="CV228" s="455">
        <f>Time!CV$90</f>
        <v>1</v>
      </c>
      <c r="CW228" s="455">
        <f>Time!CW$90</f>
        <v>1</v>
      </c>
      <c r="CX228" s="455">
        <f>Time!CX$90</f>
        <v>1</v>
      </c>
      <c r="CY228" s="455">
        <f>Time!CY$90</f>
        <v>1</v>
      </c>
      <c r="CZ228" s="455">
        <f>Time!CZ$90</f>
        <v>1</v>
      </c>
      <c r="DA228" s="455">
        <f>Time!DA$90</f>
        <v>1</v>
      </c>
      <c r="DB228" s="455">
        <f>Time!DB$90</f>
        <v>1</v>
      </c>
      <c r="DC228" s="455">
        <f>Time!DC$90</f>
        <v>1</v>
      </c>
      <c r="DD228" s="455">
        <f>Time!DD$90</f>
        <v>1</v>
      </c>
      <c r="DE228" s="455">
        <f>Time!DE$90</f>
        <v>1</v>
      </c>
      <c r="DF228" s="455">
        <f>Time!DF$90</f>
        <v>1</v>
      </c>
      <c r="DG228" s="455">
        <f>Time!DG$90</f>
        <v>1</v>
      </c>
      <c r="DH228" s="455">
        <f>Time!DH$90</f>
        <v>1</v>
      </c>
      <c r="DI228" s="455">
        <f>Time!DI$90</f>
        <v>1</v>
      </c>
      <c r="DJ228" s="455">
        <f>Time!DJ$90</f>
        <v>1</v>
      </c>
      <c r="DK228" s="455">
        <f>Time!DK$90</f>
        <v>1</v>
      </c>
      <c r="DL228" s="455">
        <f>Time!DL$90</f>
        <v>1</v>
      </c>
      <c r="DM228" s="455">
        <f>Time!DM$90</f>
        <v>1</v>
      </c>
      <c r="DN228" s="455">
        <f>Time!DN$90</f>
        <v>1</v>
      </c>
      <c r="DO228" s="455">
        <f>Time!DO$90</f>
        <v>1</v>
      </c>
      <c r="DP228" s="455">
        <f>Time!DP$90</f>
        <v>1</v>
      </c>
      <c r="DQ228" s="455">
        <f>Time!DQ$90</f>
        <v>1</v>
      </c>
      <c r="DR228" s="455">
        <f>Time!DR$90</f>
        <v>1</v>
      </c>
      <c r="DS228" s="455">
        <f>Time!DS$90</f>
        <v>1</v>
      </c>
      <c r="DT228" s="455">
        <f>Time!DT$90</f>
        <v>1</v>
      </c>
      <c r="DU228" s="455">
        <f>Time!DU$90</f>
        <v>1</v>
      </c>
      <c r="DV228" s="455">
        <f>Time!DV$90</f>
        <v>1</v>
      </c>
      <c r="DW228" s="455">
        <f>Time!DW$90</f>
        <v>1</v>
      </c>
      <c r="DX228" s="455">
        <f>Time!DX$90</f>
        <v>1</v>
      </c>
      <c r="DY228" s="455">
        <f>Time!DY$90</f>
        <v>1</v>
      </c>
      <c r="DZ228" s="455">
        <f>Time!DZ$90</f>
        <v>1</v>
      </c>
      <c r="EA228" s="455">
        <f>Time!EA$90</f>
        <v>1</v>
      </c>
      <c r="EB228" s="455">
        <f>Time!EB$90</f>
        <v>1</v>
      </c>
      <c r="EC228" s="455">
        <f>Time!EC$90</f>
        <v>1</v>
      </c>
      <c r="ED228" s="455">
        <f>Time!ED$90</f>
        <v>1</v>
      </c>
      <c r="EE228" s="455">
        <f>Time!EE$90</f>
        <v>1</v>
      </c>
      <c r="EF228" s="455">
        <f>Time!EF$90</f>
        <v>1</v>
      </c>
      <c r="EG228" s="455">
        <f>Time!EG$90</f>
        <v>1</v>
      </c>
      <c r="EH228" s="455">
        <f>Time!EH$90</f>
        <v>1</v>
      </c>
      <c r="EI228" s="455">
        <f>Time!EI$90</f>
        <v>1</v>
      </c>
      <c r="EJ228" s="455">
        <f>Time!EJ$90</f>
        <v>1</v>
      </c>
      <c r="EK228" s="455">
        <f>Time!EK$90</f>
        <v>1</v>
      </c>
      <c r="EL228" s="455">
        <f>Time!EL$90</f>
        <v>1</v>
      </c>
      <c r="EM228" s="455">
        <f>Time!EM$90</f>
        <v>1</v>
      </c>
      <c r="EN228" s="455">
        <f>Time!EN$90</f>
        <v>1</v>
      </c>
      <c r="EO228" s="455">
        <f>Time!EO$90</f>
        <v>1</v>
      </c>
      <c r="EP228" s="455">
        <f>Time!EP$90</f>
        <v>1</v>
      </c>
      <c r="EQ228" s="455">
        <f>Time!EQ$90</f>
        <v>1</v>
      </c>
      <c r="ER228" s="455">
        <f>Time!ER$90</f>
        <v>1</v>
      </c>
      <c r="ES228" s="455">
        <f>Time!ES$90</f>
        <v>1</v>
      </c>
      <c r="ET228" s="455">
        <f>Time!ET$90</f>
        <v>1</v>
      </c>
      <c r="EU228" s="455">
        <f>Time!EU$90</f>
        <v>1</v>
      </c>
      <c r="EV228" s="455">
        <f>Time!EV$90</f>
        <v>1</v>
      </c>
      <c r="EW228" s="455">
        <f>Time!EW$90</f>
        <v>1</v>
      </c>
      <c r="EX228" s="455">
        <f>Time!EX$90</f>
        <v>1</v>
      </c>
      <c r="EY228" s="455">
        <f>Time!EY$90</f>
        <v>1</v>
      </c>
      <c r="EZ228" s="455">
        <f>Time!EZ$90</f>
        <v>1</v>
      </c>
      <c r="FA228" s="455">
        <f>Time!FA$90</f>
        <v>1</v>
      </c>
      <c r="FB228" s="455">
        <f>Time!FB$90</f>
        <v>0</v>
      </c>
      <c r="FC228" s="455">
        <f>Time!FC$90</f>
        <v>0</v>
      </c>
      <c r="FD228" s="455">
        <f>Time!FD$90</f>
        <v>0</v>
      </c>
      <c r="FE228" s="455">
        <f>Time!FE$90</f>
        <v>0</v>
      </c>
      <c r="FF228" s="455">
        <f>Time!FF$90</f>
        <v>0</v>
      </c>
      <c r="FG228" s="455">
        <f>Time!FG$90</f>
        <v>0</v>
      </c>
      <c r="FH228" s="455">
        <f>Time!FH$90</f>
        <v>0</v>
      </c>
      <c r="FI228" s="455">
        <f>Time!FI$90</f>
        <v>0</v>
      </c>
      <c r="FJ228" s="455">
        <f>Time!FJ$90</f>
        <v>0</v>
      </c>
      <c r="FK228" s="455">
        <f>Time!FK$90</f>
        <v>0</v>
      </c>
      <c r="FL228" s="455">
        <f>Time!FL$90</f>
        <v>0</v>
      </c>
      <c r="FM228" s="455">
        <f>Time!FM$90</f>
        <v>0</v>
      </c>
      <c r="FN228" s="455">
        <f>Time!FN$90</f>
        <v>0</v>
      </c>
      <c r="FO228" s="455">
        <f>Time!FO$90</f>
        <v>0</v>
      </c>
      <c r="FP228" s="455">
        <f>Time!FP$90</f>
        <v>0</v>
      </c>
      <c r="FQ228" s="455">
        <f>Time!FQ$90</f>
        <v>0</v>
      </c>
      <c r="FR228" s="455">
        <f>Time!FR$90</f>
        <v>0</v>
      </c>
      <c r="FS228" s="455">
        <f>Time!FS$90</f>
        <v>0</v>
      </c>
      <c r="FT228" s="455">
        <f>Time!FT$90</f>
        <v>0</v>
      </c>
      <c r="FU228" s="455">
        <f>Time!FU$90</f>
        <v>0</v>
      </c>
      <c r="FV228" s="455">
        <f>Time!FV$90</f>
        <v>0</v>
      </c>
      <c r="FW228" s="455">
        <f>Time!FW$90</f>
        <v>0</v>
      </c>
      <c r="FX228" s="455">
        <f>Time!FX$90</f>
        <v>0</v>
      </c>
      <c r="FY228" s="455">
        <f>Time!FY$90</f>
        <v>0</v>
      </c>
      <c r="FZ228" s="455">
        <f>Time!FZ$90</f>
        <v>0</v>
      </c>
      <c r="GA228" s="455">
        <f>Time!GA$90</f>
        <v>0</v>
      </c>
      <c r="GB228" s="455">
        <f>Time!GB$90</f>
        <v>0</v>
      </c>
      <c r="GC228" s="455">
        <f>Time!GC$90</f>
        <v>0</v>
      </c>
      <c r="GD228" s="455">
        <f>Time!GD$90</f>
        <v>0</v>
      </c>
      <c r="GE228" s="455">
        <f>Time!GE$90</f>
        <v>0</v>
      </c>
      <c r="GF228" s="455">
        <f>Time!GF$90</f>
        <v>0</v>
      </c>
      <c r="GG228" s="455">
        <f>Time!GG$90</f>
        <v>0</v>
      </c>
      <c r="GH228" s="455">
        <f>Time!GH$90</f>
        <v>0</v>
      </c>
      <c r="GI228" s="455">
        <f>Time!GI$90</f>
        <v>0</v>
      </c>
      <c r="GJ228" s="455">
        <f>Time!GJ$90</f>
        <v>0</v>
      </c>
    </row>
    <row r="229" spans="1:192" s="456" customFormat="1" outlineLevel="2" x14ac:dyDescent="0.35">
      <c r="A229" s="461"/>
      <c r="E229" s="456" t="str">
        <f>Esc!$E$14</f>
        <v>CPI escalation factor</v>
      </c>
      <c r="G229" s="456" t="str">
        <f>Esc!$G$14</f>
        <v>factor</v>
      </c>
      <c r="H229" s="456">
        <f>Esc!$H$14</f>
        <v>277.83505167495679</v>
      </c>
      <c r="J229" s="456">
        <f>Esc!J$14</f>
        <v>1</v>
      </c>
      <c r="K229" s="456">
        <f>Esc!K$14</f>
        <v>1</v>
      </c>
      <c r="L229" s="456">
        <f>Esc!L$14</f>
        <v>1</v>
      </c>
      <c r="M229" s="456">
        <f>Esc!M$14</f>
        <v>1</v>
      </c>
      <c r="N229" s="456">
        <f>Esc!N$14</f>
        <v>1</v>
      </c>
      <c r="O229" s="456">
        <f>Esc!O$14</f>
        <v>1</v>
      </c>
      <c r="P229" s="456">
        <f>Esc!P$14</f>
        <v>1</v>
      </c>
      <c r="Q229" s="456">
        <f>Esc!Q$14</f>
        <v>1</v>
      </c>
      <c r="R229" s="456">
        <f>Esc!R$14</f>
        <v>1</v>
      </c>
      <c r="S229" s="456">
        <f>Esc!S$14</f>
        <v>1</v>
      </c>
      <c r="T229" s="456">
        <f>Esc!T$14</f>
        <v>1</v>
      </c>
      <c r="U229" s="456">
        <f>Esc!U$14</f>
        <v>1</v>
      </c>
      <c r="V229" s="456">
        <f>Esc!V$14</f>
        <v>1</v>
      </c>
      <c r="W229" s="456">
        <f>Esc!W$14</f>
        <v>1</v>
      </c>
      <c r="X229" s="456">
        <f>Esc!X$14</f>
        <v>1</v>
      </c>
      <c r="Y229" s="456">
        <f>Esc!Y$14</f>
        <v>1</v>
      </c>
      <c r="Z229" s="456">
        <f>Esc!Z$14</f>
        <v>1</v>
      </c>
      <c r="AA229" s="456">
        <f>Esc!AA$14</f>
        <v>1.0249999999999999</v>
      </c>
      <c r="AB229" s="456">
        <f>Esc!AB$14</f>
        <v>1.0249999999999999</v>
      </c>
      <c r="AC229" s="456">
        <f>Esc!AC$14</f>
        <v>1.0249999999999999</v>
      </c>
      <c r="AD229" s="456">
        <f>Esc!AD$14</f>
        <v>1.0249999999999999</v>
      </c>
      <c r="AE229" s="456">
        <f>Esc!AE$14</f>
        <v>1.0249999999999999</v>
      </c>
      <c r="AF229" s="456">
        <f>Esc!AF$14</f>
        <v>1.0249999999999999</v>
      </c>
      <c r="AG229" s="456">
        <f>Esc!AG$14</f>
        <v>1.0249999999999999</v>
      </c>
      <c r="AH229" s="456">
        <f>Esc!AH$14</f>
        <v>1.0249999999999999</v>
      </c>
      <c r="AI229" s="456">
        <f>Esc!AI$14</f>
        <v>1.0249999999999999</v>
      </c>
      <c r="AJ229" s="456">
        <f>Esc!AJ$14</f>
        <v>1.0249999999999999</v>
      </c>
      <c r="AK229" s="456">
        <f>Esc!AK$14</f>
        <v>1.0249999999999999</v>
      </c>
      <c r="AL229" s="456">
        <f>Esc!AL$14</f>
        <v>1.0249999999999999</v>
      </c>
      <c r="AM229" s="456">
        <f>Esc!AM$14</f>
        <v>1.0506249999999999</v>
      </c>
      <c r="AN229" s="456">
        <f>Esc!AN$14</f>
        <v>1.0506249999999999</v>
      </c>
      <c r="AO229" s="456">
        <f>Esc!AO$14</f>
        <v>1.0506249999999999</v>
      </c>
      <c r="AP229" s="456">
        <f>Esc!AP$14</f>
        <v>1.0506249999999999</v>
      </c>
      <c r="AQ229" s="456">
        <f>Esc!AQ$14</f>
        <v>1.0506249999999999</v>
      </c>
      <c r="AR229" s="456">
        <f>Esc!AR$14</f>
        <v>1.0506249999999999</v>
      </c>
      <c r="AS229" s="456">
        <f>Esc!AS$14</f>
        <v>1.0506249999999999</v>
      </c>
      <c r="AT229" s="456">
        <f>Esc!AT$14</f>
        <v>1.0506249999999999</v>
      </c>
      <c r="AU229" s="456">
        <f>Esc!AU$14</f>
        <v>1.0506249999999999</v>
      </c>
      <c r="AV229" s="456">
        <f>Esc!AV$14</f>
        <v>1.0506249999999999</v>
      </c>
      <c r="AW229" s="456">
        <f>Esc!AW$14</f>
        <v>1.0506249999999999</v>
      </c>
      <c r="AX229" s="456">
        <f>Esc!AX$14</f>
        <v>1.0506249999999999</v>
      </c>
      <c r="AY229" s="456">
        <f>Esc!AY$14</f>
        <v>1.0768906249999999</v>
      </c>
      <c r="AZ229" s="456">
        <f>Esc!AZ$14</f>
        <v>1.0768906249999999</v>
      </c>
      <c r="BA229" s="456">
        <f>Esc!BA$14</f>
        <v>1.0768906249999999</v>
      </c>
      <c r="BB229" s="456">
        <f>Esc!BB$14</f>
        <v>1.0768906249999999</v>
      </c>
      <c r="BC229" s="456">
        <f>Esc!BC$14</f>
        <v>1.0768906249999999</v>
      </c>
      <c r="BD229" s="456">
        <f>Esc!BD$14</f>
        <v>1.0768906249999999</v>
      </c>
      <c r="BE229" s="456">
        <f>Esc!BE$14</f>
        <v>1.0768906249999999</v>
      </c>
      <c r="BF229" s="456">
        <f>Esc!BF$14</f>
        <v>1.0768906249999999</v>
      </c>
      <c r="BG229" s="456">
        <f>Esc!BG$14</f>
        <v>1.1038128906249998</v>
      </c>
      <c r="BH229" s="456">
        <f>Esc!BH$14</f>
        <v>1.1038128906249998</v>
      </c>
      <c r="BI229" s="456">
        <f>Esc!BI$14</f>
        <v>1.1038128906249998</v>
      </c>
      <c r="BJ229" s="456">
        <f>Esc!BJ$14</f>
        <v>1.1038128906249998</v>
      </c>
      <c r="BK229" s="456">
        <f>Esc!BK$14</f>
        <v>1.1314082128906247</v>
      </c>
      <c r="BL229" s="456">
        <f>Esc!BL$14</f>
        <v>1.1314082128906247</v>
      </c>
      <c r="BM229" s="456">
        <f>Esc!BM$14</f>
        <v>1.1314082128906247</v>
      </c>
      <c r="BN229" s="456">
        <f>Esc!BN$14</f>
        <v>1.1314082128906247</v>
      </c>
      <c r="BO229" s="456">
        <f>Esc!BO$14</f>
        <v>1.1596934182128902</v>
      </c>
      <c r="BP229" s="456">
        <f>Esc!BP$14</f>
        <v>1.1596934182128902</v>
      </c>
      <c r="BQ229" s="456">
        <f>Esc!BQ$14</f>
        <v>1.1596934182128902</v>
      </c>
      <c r="BR229" s="456">
        <f>Esc!BR$14</f>
        <v>1.1596934182128902</v>
      </c>
      <c r="BS229" s="456">
        <f>Esc!BS$14</f>
        <v>1.1886857536682125</v>
      </c>
      <c r="BT229" s="456">
        <f>Esc!BT$14</f>
        <v>1.1886857536682125</v>
      </c>
      <c r="BU229" s="456">
        <f>Esc!BU$14</f>
        <v>1.1886857536682125</v>
      </c>
      <c r="BV229" s="456">
        <f>Esc!BV$14</f>
        <v>1.1886857536682125</v>
      </c>
      <c r="BW229" s="456">
        <f>Esc!BW$14</f>
        <v>1.2184028975099177</v>
      </c>
      <c r="BX229" s="456">
        <f>Esc!BX$14</f>
        <v>1.2184028975099177</v>
      </c>
      <c r="BY229" s="456">
        <f>Esc!BY$14</f>
        <v>1.2184028975099177</v>
      </c>
      <c r="BZ229" s="456">
        <f>Esc!BZ$14</f>
        <v>1.2184028975099177</v>
      </c>
      <c r="CA229" s="456">
        <f>Esc!CA$14</f>
        <v>1.2488629699476654</v>
      </c>
      <c r="CB229" s="456">
        <f>Esc!CB$14</f>
        <v>1.2488629699476654</v>
      </c>
      <c r="CC229" s="456">
        <f>Esc!CC$14</f>
        <v>1.2488629699476654</v>
      </c>
      <c r="CD229" s="456">
        <f>Esc!CD$14</f>
        <v>1.2488629699476654</v>
      </c>
      <c r="CE229" s="456">
        <f>Esc!CE$14</f>
        <v>1.2800845441963571</v>
      </c>
      <c r="CF229" s="456">
        <f>Esc!CF$14</f>
        <v>1.2800845441963571</v>
      </c>
      <c r="CG229" s="456">
        <f>Esc!CG$14</f>
        <v>1.2800845441963571</v>
      </c>
      <c r="CH229" s="456">
        <f>Esc!CH$14</f>
        <v>1.2800845441963571</v>
      </c>
      <c r="CI229" s="456">
        <f>Esc!CI$14</f>
        <v>1.312086657801266</v>
      </c>
      <c r="CJ229" s="456">
        <f>Esc!CJ$14</f>
        <v>1.312086657801266</v>
      </c>
      <c r="CK229" s="456">
        <f>Esc!CK$14</f>
        <v>1.312086657801266</v>
      </c>
      <c r="CL229" s="456">
        <f>Esc!CL$14</f>
        <v>1.312086657801266</v>
      </c>
      <c r="CM229" s="456">
        <f>Esc!CM$14</f>
        <v>1.3448888242462975</v>
      </c>
      <c r="CN229" s="456">
        <f>Esc!CN$14</f>
        <v>1.3448888242462975</v>
      </c>
      <c r="CO229" s="456">
        <f>Esc!CO$14</f>
        <v>1.3448888242462975</v>
      </c>
      <c r="CP229" s="456">
        <f>Esc!CP$14</f>
        <v>1.3448888242462975</v>
      </c>
      <c r="CQ229" s="456">
        <f>Esc!CQ$14</f>
        <v>1.3785110448524549</v>
      </c>
      <c r="CR229" s="456">
        <f>Esc!CR$14</f>
        <v>1.3785110448524549</v>
      </c>
      <c r="CS229" s="456">
        <f>Esc!CS$14</f>
        <v>1.3785110448524549</v>
      </c>
      <c r="CT229" s="456">
        <f>Esc!CT$14</f>
        <v>1.3785110448524549</v>
      </c>
      <c r="CU229" s="456">
        <f>Esc!CU$14</f>
        <v>1.4129738209737661</v>
      </c>
      <c r="CV229" s="456">
        <f>Esc!CV$14</f>
        <v>1.4129738209737661</v>
      </c>
      <c r="CW229" s="456">
        <f>Esc!CW$14</f>
        <v>1.4129738209737661</v>
      </c>
      <c r="CX229" s="456">
        <f>Esc!CX$14</f>
        <v>1.4129738209737661</v>
      </c>
      <c r="CY229" s="456">
        <f>Esc!CY$14</f>
        <v>1.4482981664981105</v>
      </c>
      <c r="CZ229" s="456">
        <f>Esc!CZ$14</f>
        <v>1.4482981664981105</v>
      </c>
      <c r="DA229" s="456">
        <f>Esc!DA$14</f>
        <v>1.4482981664981105</v>
      </c>
      <c r="DB229" s="456">
        <f>Esc!DB$14</f>
        <v>1.4482981664981105</v>
      </c>
      <c r="DC229" s="456">
        <f>Esc!DC$14</f>
        <v>1.4845056206605631</v>
      </c>
      <c r="DD229" s="456">
        <f>Esc!DD$14</f>
        <v>1.4845056206605631</v>
      </c>
      <c r="DE229" s="456">
        <f>Esc!DE$14</f>
        <v>1.4845056206605631</v>
      </c>
      <c r="DF229" s="456">
        <f>Esc!DF$14</f>
        <v>1.4845056206605631</v>
      </c>
      <c r="DG229" s="456">
        <f>Esc!DG$14</f>
        <v>1.521618261177077</v>
      </c>
      <c r="DH229" s="456">
        <f>Esc!DH$14</f>
        <v>1.521618261177077</v>
      </c>
      <c r="DI229" s="456">
        <f>Esc!DI$14</f>
        <v>1.521618261177077</v>
      </c>
      <c r="DJ229" s="456">
        <f>Esc!DJ$14</f>
        <v>1.521618261177077</v>
      </c>
      <c r="DK229" s="456">
        <f>Esc!DK$14</f>
        <v>1.559658717706504</v>
      </c>
      <c r="DL229" s="456">
        <f>Esc!DL$14</f>
        <v>1.559658717706504</v>
      </c>
      <c r="DM229" s="456">
        <f>Esc!DM$14</f>
        <v>1.559658717706504</v>
      </c>
      <c r="DN229" s="456">
        <f>Esc!DN$14</f>
        <v>1.559658717706504</v>
      </c>
      <c r="DO229" s="456">
        <f>Esc!DO$14</f>
        <v>1.5986501856491666</v>
      </c>
      <c r="DP229" s="456">
        <f>Esc!DP$14</f>
        <v>1.5986501856491666</v>
      </c>
      <c r="DQ229" s="456">
        <f>Esc!DQ$14</f>
        <v>1.5986501856491666</v>
      </c>
      <c r="DR229" s="456">
        <f>Esc!DR$14</f>
        <v>1.5986501856491666</v>
      </c>
      <c r="DS229" s="456">
        <f>Esc!DS$14</f>
        <v>1.6386164402903955</v>
      </c>
      <c r="DT229" s="456">
        <f>Esc!DT$14</f>
        <v>1.6386164402903955</v>
      </c>
      <c r="DU229" s="456">
        <f>Esc!DU$14</f>
        <v>1.6386164402903955</v>
      </c>
      <c r="DV229" s="456">
        <f>Esc!DV$14</f>
        <v>1.6386164402903955</v>
      </c>
      <c r="DW229" s="456">
        <f>Esc!DW$14</f>
        <v>1.6795818512976552</v>
      </c>
      <c r="DX229" s="456">
        <f>Esc!DX$14</f>
        <v>1.6795818512976552</v>
      </c>
      <c r="DY229" s="456">
        <f>Esc!DY$14</f>
        <v>1.6795818512976552</v>
      </c>
      <c r="DZ229" s="456">
        <f>Esc!DZ$14</f>
        <v>1.6795818512976552</v>
      </c>
      <c r="EA229" s="456">
        <f>Esc!EA$14</f>
        <v>1.7215713975800966</v>
      </c>
      <c r="EB229" s="456">
        <f>Esc!EB$14</f>
        <v>1.7215713975800966</v>
      </c>
      <c r="EC229" s="456">
        <f>Esc!EC$14</f>
        <v>1.7215713975800966</v>
      </c>
      <c r="ED229" s="456">
        <f>Esc!ED$14</f>
        <v>1.7215713975800966</v>
      </c>
      <c r="EE229" s="456">
        <f>Esc!EE$14</f>
        <v>1.7646106825195991</v>
      </c>
      <c r="EF229" s="456">
        <f>Esc!EF$14</f>
        <v>1.7646106825195991</v>
      </c>
      <c r="EG229" s="456">
        <f>Esc!EG$14</f>
        <v>1.7646106825195991</v>
      </c>
      <c r="EH229" s="456">
        <f>Esc!EH$14</f>
        <v>1.7646106825195991</v>
      </c>
      <c r="EI229" s="456">
        <f>Esc!EI$14</f>
        <v>1.8087259495825889</v>
      </c>
      <c r="EJ229" s="456">
        <f>Esc!EJ$14</f>
        <v>1.8087259495825889</v>
      </c>
      <c r="EK229" s="456">
        <f>Esc!EK$14</f>
        <v>1.8087259495825889</v>
      </c>
      <c r="EL229" s="456">
        <f>Esc!EL$14</f>
        <v>1.8087259495825889</v>
      </c>
      <c r="EM229" s="456">
        <f>Esc!EM$14</f>
        <v>1.8539440983221533</v>
      </c>
      <c r="EN229" s="456">
        <f>Esc!EN$14</f>
        <v>1.8539440983221533</v>
      </c>
      <c r="EO229" s="456">
        <f>Esc!EO$14</f>
        <v>1.8539440983221533</v>
      </c>
      <c r="EP229" s="456">
        <f>Esc!EP$14</f>
        <v>1.8539440983221533</v>
      </c>
      <c r="EQ229" s="456">
        <f>Esc!EQ$14</f>
        <v>1.9002927007802071</v>
      </c>
      <c r="ER229" s="456">
        <f>Esc!ER$14</f>
        <v>1.9002927007802071</v>
      </c>
      <c r="ES229" s="456">
        <f>Esc!ES$14</f>
        <v>1.9002927007802071</v>
      </c>
      <c r="ET229" s="456">
        <f>Esc!ET$14</f>
        <v>1.9002927007802071</v>
      </c>
      <c r="EU229" s="456">
        <f>Esc!EU$14</f>
        <v>1.9478000182997122</v>
      </c>
      <c r="EV229" s="456">
        <f>Esc!EV$14</f>
        <v>1.9478000182997122</v>
      </c>
      <c r="EW229" s="456">
        <f>Esc!EW$14</f>
        <v>1.9478000182997122</v>
      </c>
      <c r="EX229" s="456">
        <f>Esc!EX$14</f>
        <v>1.9478000182997122</v>
      </c>
      <c r="EY229" s="456">
        <f>Esc!EY$14</f>
        <v>1.9964950187572048</v>
      </c>
      <c r="EZ229" s="456">
        <f>Esc!EZ$14</f>
        <v>1.9964950187572048</v>
      </c>
      <c r="FA229" s="456">
        <f>Esc!FA$14</f>
        <v>1.9964950187572048</v>
      </c>
      <c r="FB229" s="456">
        <f>Esc!FB$14</f>
        <v>1.9964950187572048</v>
      </c>
      <c r="FC229" s="456">
        <f>Esc!FC$14</f>
        <v>2.0464073942261352</v>
      </c>
      <c r="FD229" s="456">
        <f>Esc!FD$14</f>
        <v>2.0464073942261352</v>
      </c>
      <c r="FE229" s="456">
        <f>Esc!FE$14</f>
        <v>2.0464073942261352</v>
      </c>
      <c r="FF229" s="456">
        <f>Esc!FF$14</f>
        <v>2.0464073942261352</v>
      </c>
      <c r="FG229" s="456">
        <f>Esc!FG$14</f>
        <v>2.097567579081788</v>
      </c>
      <c r="FH229" s="456">
        <f>Esc!FH$14</f>
        <v>2.097567579081788</v>
      </c>
      <c r="FI229" s="456">
        <f>Esc!FI$14</f>
        <v>2.097567579081788</v>
      </c>
      <c r="FJ229" s="456">
        <f>Esc!FJ$14</f>
        <v>2.097567579081788</v>
      </c>
      <c r="FK229" s="456">
        <f>Esc!FK$14</f>
        <v>2.1500067685588333</v>
      </c>
      <c r="FL229" s="456">
        <f>Esc!FL$14</f>
        <v>2.1500067685588333</v>
      </c>
      <c r="FM229" s="456">
        <f>Esc!FM$14</f>
        <v>2.1500067685588333</v>
      </c>
      <c r="FN229" s="456">
        <f>Esc!FN$14</f>
        <v>2.1500067685588333</v>
      </c>
      <c r="FO229" s="456">
        <f>Esc!FO$14</f>
        <v>2.2037569377728037</v>
      </c>
      <c r="FP229" s="456">
        <f>Esc!FP$14</f>
        <v>2.2037569377728037</v>
      </c>
      <c r="FQ229" s="456">
        <f>Esc!FQ$14</f>
        <v>2.2037569377728037</v>
      </c>
      <c r="FR229" s="456">
        <f>Esc!FR$14</f>
        <v>2.2037569377728037</v>
      </c>
      <c r="FS229" s="456">
        <f>Esc!FS$14</f>
        <v>2.2588508612171236</v>
      </c>
      <c r="FT229" s="456">
        <f>Esc!FT$14</f>
        <v>2.2588508612171236</v>
      </c>
      <c r="FU229" s="456">
        <f>Esc!FU$14</f>
        <v>2.2588508612171236</v>
      </c>
      <c r="FV229" s="456">
        <f>Esc!FV$14</f>
        <v>2.2588508612171236</v>
      </c>
      <c r="FW229" s="456">
        <f>Esc!FW$14</f>
        <v>2.3153221327475517</v>
      </c>
      <c r="FX229" s="456">
        <f>Esc!FX$14</f>
        <v>2.3153221327475517</v>
      </c>
      <c r="FY229" s="456">
        <f>Esc!FY$14</f>
        <v>2.3153221327475517</v>
      </c>
      <c r="FZ229" s="456">
        <f>Esc!FZ$14</f>
        <v>2.3153221327475517</v>
      </c>
      <c r="GA229" s="456">
        <f>Esc!GA$14</f>
        <v>2.3732051860662402</v>
      </c>
      <c r="GB229" s="456">
        <f>Esc!GB$14</f>
        <v>2.3732051860662402</v>
      </c>
      <c r="GC229" s="456">
        <f>Esc!GC$14</f>
        <v>2.3732051860662402</v>
      </c>
      <c r="GD229" s="456">
        <f>Esc!GD$14</f>
        <v>2.3732051860662402</v>
      </c>
      <c r="GE229" s="456">
        <f>Esc!GE$14</f>
        <v>2.4325353157178964</v>
      </c>
      <c r="GF229" s="456">
        <f>Esc!GF$14</f>
        <v>2.4325353157178964</v>
      </c>
      <c r="GG229" s="456">
        <f>Esc!GG$14</f>
        <v>2.4325353157178964</v>
      </c>
      <c r="GH229" s="456">
        <f>Esc!GH$14</f>
        <v>2.4325353157178964</v>
      </c>
      <c r="GI229" s="456">
        <f>Esc!GI$14</f>
        <v>2.4933486986108435</v>
      </c>
      <c r="GJ229" s="456">
        <f>Esc!GJ$14</f>
        <v>2.4933486986108435</v>
      </c>
    </row>
    <row r="230" spans="1:192" outlineLevel="2" x14ac:dyDescent="0.35">
      <c r="A230" s="69"/>
      <c r="B230"/>
      <c r="C230"/>
      <c r="D230"/>
      <c r="E230" t="s">
        <v>745</v>
      </c>
      <c r="F230"/>
      <c r="G230" t="s">
        <v>101</v>
      </c>
      <c r="H230">
        <f>SUM(J230:GJ230)</f>
        <v>1124.2163713681857</v>
      </c>
      <c r="I230"/>
      <c r="J230">
        <f t="shared" ref="J230:AO230" si="318">$F225/$F226*J227/$F224*J229*J228</f>
        <v>0</v>
      </c>
      <c r="K230">
        <f t="shared" si="318"/>
        <v>0</v>
      </c>
      <c r="L230">
        <f t="shared" si="318"/>
        <v>0</v>
      </c>
      <c r="M230">
        <f t="shared" si="318"/>
        <v>0</v>
      </c>
      <c r="N230">
        <f t="shared" si="318"/>
        <v>0</v>
      </c>
      <c r="O230">
        <f t="shared" si="318"/>
        <v>0</v>
      </c>
      <c r="P230">
        <f t="shared" si="318"/>
        <v>0</v>
      </c>
      <c r="Q230">
        <f t="shared" si="318"/>
        <v>0</v>
      </c>
      <c r="R230">
        <f t="shared" si="318"/>
        <v>0</v>
      </c>
      <c r="S230">
        <f t="shared" si="318"/>
        <v>0</v>
      </c>
      <c r="T230">
        <f t="shared" si="318"/>
        <v>0</v>
      </c>
      <c r="U230">
        <f t="shared" si="318"/>
        <v>0</v>
      </c>
      <c r="V230">
        <f t="shared" si="318"/>
        <v>0</v>
      </c>
      <c r="W230">
        <f t="shared" si="318"/>
        <v>0</v>
      </c>
      <c r="X230">
        <f t="shared" si="318"/>
        <v>0</v>
      </c>
      <c r="Y230">
        <f t="shared" si="318"/>
        <v>0</v>
      </c>
      <c r="Z230">
        <f t="shared" si="318"/>
        <v>0</v>
      </c>
      <c r="AA230">
        <f t="shared" si="318"/>
        <v>0</v>
      </c>
      <c r="AB230">
        <f t="shared" si="318"/>
        <v>0</v>
      </c>
      <c r="AC230">
        <f t="shared" si="318"/>
        <v>0</v>
      </c>
      <c r="AD230">
        <f t="shared" si="318"/>
        <v>0</v>
      </c>
      <c r="AE230">
        <f t="shared" si="318"/>
        <v>0</v>
      </c>
      <c r="AF230">
        <f t="shared" si="318"/>
        <v>0</v>
      </c>
      <c r="AG230">
        <f t="shared" si="318"/>
        <v>0</v>
      </c>
      <c r="AH230">
        <f t="shared" si="318"/>
        <v>0</v>
      </c>
      <c r="AI230">
        <f t="shared" si="318"/>
        <v>0</v>
      </c>
      <c r="AJ230">
        <f t="shared" si="318"/>
        <v>0</v>
      </c>
      <c r="AK230">
        <f t="shared" si="318"/>
        <v>0</v>
      </c>
      <c r="AL230">
        <f t="shared" si="318"/>
        <v>0</v>
      </c>
      <c r="AM230">
        <f t="shared" si="318"/>
        <v>0</v>
      </c>
      <c r="AN230">
        <f t="shared" si="318"/>
        <v>0</v>
      </c>
      <c r="AO230">
        <f t="shared" si="318"/>
        <v>0</v>
      </c>
      <c r="AP230">
        <f t="shared" ref="AP230:BU230" si="319">$F225/$F226*AP227/$F224*AP229*AP228</f>
        <v>0</v>
      </c>
      <c r="AQ230">
        <f t="shared" si="319"/>
        <v>0</v>
      </c>
      <c r="AR230">
        <f t="shared" si="319"/>
        <v>0</v>
      </c>
      <c r="AS230">
        <f t="shared" si="319"/>
        <v>0</v>
      </c>
      <c r="AT230">
        <f t="shared" si="319"/>
        <v>0</v>
      </c>
      <c r="AU230">
        <f t="shared" si="319"/>
        <v>0</v>
      </c>
      <c r="AV230">
        <f t="shared" si="319"/>
        <v>0</v>
      </c>
      <c r="AW230">
        <f t="shared" si="319"/>
        <v>0</v>
      </c>
      <c r="AX230">
        <f t="shared" si="319"/>
        <v>0</v>
      </c>
      <c r="AY230">
        <f t="shared" si="319"/>
        <v>0</v>
      </c>
      <c r="AZ230">
        <f t="shared" si="319"/>
        <v>0</v>
      </c>
      <c r="BA230">
        <f t="shared" si="319"/>
        <v>0</v>
      </c>
      <c r="BB230">
        <f t="shared" si="319"/>
        <v>0</v>
      </c>
      <c r="BC230">
        <f t="shared" si="319"/>
        <v>0</v>
      </c>
      <c r="BD230">
        <f t="shared" si="319"/>
        <v>0</v>
      </c>
      <c r="BE230">
        <f t="shared" si="319"/>
        <v>0</v>
      </c>
      <c r="BF230">
        <f t="shared" si="319"/>
        <v>8.0766796874999986</v>
      </c>
      <c r="BG230">
        <f t="shared" si="319"/>
        <v>8.2785966796874977</v>
      </c>
      <c r="BH230">
        <f t="shared" si="319"/>
        <v>8.2785966796874977</v>
      </c>
      <c r="BI230">
        <f t="shared" si="319"/>
        <v>8.2785966796874977</v>
      </c>
      <c r="BJ230">
        <f t="shared" si="319"/>
        <v>8.2785966796874977</v>
      </c>
      <c r="BK230">
        <f t="shared" si="319"/>
        <v>8.485561596679684</v>
      </c>
      <c r="BL230">
        <f t="shared" si="319"/>
        <v>8.485561596679684</v>
      </c>
      <c r="BM230">
        <f t="shared" si="319"/>
        <v>8.485561596679684</v>
      </c>
      <c r="BN230">
        <f t="shared" si="319"/>
        <v>8.485561596679684</v>
      </c>
      <c r="BO230">
        <f t="shared" si="319"/>
        <v>8.6977006365966769</v>
      </c>
      <c r="BP230">
        <f t="shared" si="319"/>
        <v>8.6977006365966769</v>
      </c>
      <c r="BQ230">
        <f t="shared" si="319"/>
        <v>8.6977006365966769</v>
      </c>
      <c r="BR230">
        <f t="shared" si="319"/>
        <v>8.6977006365966769</v>
      </c>
      <c r="BS230">
        <f t="shared" si="319"/>
        <v>8.9151431525115932</v>
      </c>
      <c r="BT230">
        <f t="shared" si="319"/>
        <v>8.9151431525115932</v>
      </c>
      <c r="BU230">
        <f t="shared" si="319"/>
        <v>8.9151431525115932</v>
      </c>
      <c r="BV230">
        <f t="shared" ref="BV230:DA230" si="320">$F225/$F226*BV227/$F224*BV229*BV228</f>
        <v>8.9151431525115932</v>
      </c>
      <c r="BW230">
        <f t="shared" si="320"/>
        <v>9.1380217313243826</v>
      </c>
      <c r="BX230">
        <f t="shared" si="320"/>
        <v>9.1380217313243826</v>
      </c>
      <c r="BY230">
        <f t="shared" si="320"/>
        <v>9.1380217313243826</v>
      </c>
      <c r="BZ230">
        <f t="shared" si="320"/>
        <v>9.1380217313243826</v>
      </c>
      <c r="CA230">
        <f t="shared" si="320"/>
        <v>9.3664722746074904</v>
      </c>
      <c r="CB230">
        <f t="shared" si="320"/>
        <v>9.3664722746074904</v>
      </c>
      <c r="CC230">
        <f t="shared" si="320"/>
        <v>9.3664722746074904</v>
      </c>
      <c r="CD230">
        <f t="shared" si="320"/>
        <v>9.3664722746074904</v>
      </c>
      <c r="CE230">
        <f t="shared" si="320"/>
        <v>9.6006340814726787</v>
      </c>
      <c r="CF230">
        <f t="shared" si="320"/>
        <v>9.6006340814726787</v>
      </c>
      <c r="CG230">
        <f t="shared" si="320"/>
        <v>9.6006340814726787</v>
      </c>
      <c r="CH230">
        <f t="shared" si="320"/>
        <v>9.6006340814726787</v>
      </c>
      <c r="CI230">
        <f t="shared" si="320"/>
        <v>9.8406499335094946</v>
      </c>
      <c r="CJ230">
        <f t="shared" si="320"/>
        <v>9.8406499335094946</v>
      </c>
      <c r="CK230">
        <f t="shared" si="320"/>
        <v>9.8406499335094946</v>
      </c>
      <c r="CL230">
        <f t="shared" si="320"/>
        <v>9.8406499335094946</v>
      </c>
      <c r="CM230">
        <f t="shared" si="320"/>
        <v>10.086666181847232</v>
      </c>
      <c r="CN230">
        <f t="shared" si="320"/>
        <v>10.086666181847232</v>
      </c>
      <c r="CO230">
        <f t="shared" si="320"/>
        <v>10.086666181847232</v>
      </c>
      <c r="CP230">
        <f t="shared" si="320"/>
        <v>10.086666181847232</v>
      </c>
      <c r="CQ230">
        <f t="shared" si="320"/>
        <v>10.338832836393411</v>
      </c>
      <c r="CR230">
        <f t="shared" si="320"/>
        <v>10.338832836393411</v>
      </c>
      <c r="CS230">
        <f t="shared" si="320"/>
        <v>10.338832836393411</v>
      </c>
      <c r="CT230">
        <f t="shared" si="320"/>
        <v>10.338832836393411</v>
      </c>
      <c r="CU230">
        <f t="shared" si="320"/>
        <v>10.597303657303247</v>
      </c>
      <c r="CV230">
        <f t="shared" si="320"/>
        <v>10.597303657303247</v>
      </c>
      <c r="CW230">
        <f t="shared" si="320"/>
        <v>10.597303657303247</v>
      </c>
      <c r="CX230">
        <f t="shared" si="320"/>
        <v>10.597303657303247</v>
      </c>
      <c r="CY230">
        <f t="shared" si="320"/>
        <v>10.862236248735829</v>
      </c>
      <c r="CZ230">
        <f t="shared" si="320"/>
        <v>10.862236248735829</v>
      </c>
      <c r="DA230">
        <f t="shared" si="320"/>
        <v>10.862236248735829</v>
      </c>
      <c r="DB230">
        <f t="shared" ref="DB230:EG230" si="321">$F225/$F226*DB227/$F224*DB229*DB228</f>
        <v>10.862236248735829</v>
      </c>
      <c r="DC230">
        <f t="shared" si="321"/>
        <v>11.133792154954223</v>
      </c>
      <c r="DD230">
        <f t="shared" si="321"/>
        <v>11.133792154954223</v>
      </c>
      <c r="DE230">
        <f t="shared" si="321"/>
        <v>11.133792154954223</v>
      </c>
      <c r="DF230">
        <f t="shared" si="321"/>
        <v>11.133792154954223</v>
      </c>
      <c r="DG230">
        <f t="shared" si="321"/>
        <v>11.412136958828077</v>
      </c>
      <c r="DH230">
        <f t="shared" si="321"/>
        <v>11.412136958828077</v>
      </c>
      <c r="DI230">
        <f t="shared" si="321"/>
        <v>11.412136958828077</v>
      </c>
      <c r="DJ230">
        <f t="shared" si="321"/>
        <v>11.412136958828077</v>
      </c>
      <c r="DK230">
        <f t="shared" si="321"/>
        <v>11.69744038279878</v>
      </c>
      <c r="DL230">
        <f t="shared" si="321"/>
        <v>11.69744038279878</v>
      </c>
      <c r="DM230">
        <f t="shared" si="321"/>
        <v>11.69744038279878</v>
      </c>
      <c r="DN230">
        <f t="shared" si="321"/>
        <v>11.69744038279878</v>
      </c>
      <c r="DO230">
        <f t="shared" si="321"/>
        <v>11.98987639236875</v>
      </c>
      <c r="DP230">
        <f t="shared" si="321"/>
        <v>11.98987639236875</v>
      </c>
      <c r="DQ230">
        <f t="shared" si="321"/>
        <v>11.98987639236875</v>
      </c>
      <c r="DR230">
        <f t="shared" si="321"/>
        <v>11.98987639236875</v>
      </c>
      <c r="DS230">
        <f t="shared" si="321"/>
        <v>12.289623302177967</v>
      </c>
      <c r="DT230">
        <f t="shared" si="321"/>
        <v>12.289623302177967</v>
      </c>
      <c r="DU230">
        <f t="shared" si="321"/>
        <v>12.289623302177967</v>
      </c>
      <c r="DV230">
        <f t="shared" si="321"/>
        <v>12.289623302177967</v>
      </c>
      <c r="DW230">
        <f t="shared" si="321"/>
        <v>12.596863884732414</v>
      </c>
      <c r="DX230">
        <f t="shared" si="321"/>
        <v>12.596863884732414</v>
      </c>
      <c r="DY230">
        <f t="shared" si="321"/>
        <v>12.596863884732414</v>
      </c>
      <c r="DZ230">
        <f t="shared" si="321"/>
        <v>12.596863884732414</v>
      </c>
      <c r="EA230">
        <f t="shared" si="321"/>
        <v>12.911785481850725</v>
      </c>
      <c r="EB230">
        <f t="shared" si="321"/>
        <v>12.911785481850725</v>
      </c>
      <c r="EC230">
        <f t="shared" si="321"/>
        <v>12.911785481850725</v>
      </c>
      <c r="ED230">
        <f t="shared" si="321"/>
        <v>12.911785481850725</v>
      </c>
      <c r="EE230">
        <f t="shared" si="321"/>
        <v>13.234580118896993</v>
      </c>
      <c r="EF230">
        <f t="shared" si="321"/>
        <v>13.234580118896993</v>
      </c>
      <c r="EG230">
        <f t="shared" si="321"/>
        <v>13.234580118896993</v>
      </c>
      <c r="EH230">
        <f t="shared" ref="EH230:FM230" si="322">$F225/$F226*EH227/$F224*EH229*EH228</f>
        <v>13.234580118896993</v>
      </c>
      <c r="EI230">
        <f t="shared" si="322"/>
        <v>13.565444621869418</v>
      </c>
      <c r="EJ230">
        <f t="shared" si="322"/>
        <v>13.565444621869418</v>
      </c>
      <c r="EK230">
        <f t="shared" si="322"/>
        <v>13.565444621869418</v>
      </c>
      <c r="EL230">
        <f t="shared" si="322"/>
        <v>13.565444621869418</v>
      </c>
      <c r="EM230">
        <f t="shared" si="322"/>
        <v>13.904580737416151</v>
      </c>
      <c r="EN230">
        <f t="shared" si="322"/>
        <v>13.904580737416151</v>
      </c>
      <c r="EO230">
        <f t="shared" si="322"/>
        <v>13.904580737416151</v>
      </c>
      <c r="EP230">
        <f t="shared" si="322"/>
        <v>13.904580737416151</v>
      </c>
      <c r="EQ230">
        <f t="shared" si="322"/>
        <v>14.252195255851554</v>
      </c>
      <c r="ER230">
        <f t="shared" si="322"/>
        <v>14.252195255851554</v>
      </c>
      <c r="ES230">
        <f t="shared" si="322"/>
        <v>14.252195255851554</v>
      </c>
      <c r="ET230">
        <f t="shared" si="322"/>
        <v>14.252195255851554</v>
      </c>
      <c r="EU230">
        <f t="shared" si="322"/>
        <v>14.608500137247841</v>
      </c>
      <c r="EV230">
        <f t="shared" si="322"/>
        <v>14.608500137247841</v>
      </c>
      <c r="EW230">
        <f t="shared" si="322"/>
        <v>14.608500137247841</v>
      </c>
      <c r="EX230">
        <f t="shared" si="322"/>
        <v>14.608500137247841</v>
      </c>
      <c r="EY230">
        <f t="shared" si="322"/>
        <v>14.973712640679036</v>
      </c>
      <c r="EZ230">
        <f t="shared" si="322"/>
        <v>14.973712640679036</v>
      </c>
      <c r="FA230">
        <f t="shared" si="322"/>
        <v>14.973712640679036</v>
      </c>
      <c r="FB230">
        <f t="shared" si="322"/>
        <v>0</v>
      </c>
      <c r="FC230">
        <f t="shared" si="322"/>
        <v>0</v>
      </c>
      <c r="FD230">
        <f t="shared" si="322"/>
        <v>0</v>
      </c>
      <c r="FE230">
        <f t="shared" si="322"/>
        <v>0</v>
      </c>
      <c r="FF230">
        <f t="shared" si="322"/>
        <v>0</v>
      </c>
      <c r="FG230">
        <f t="shared" si="322"/>
        <v>0</v>
      </c>
      <c r="FH230">
        <f t="shared" si="322"/>
        <v>0</v>
      </c>
      <c r="FI230">
        <f t="shared" si="322"/>
        <v>0</v>
      </c>
      <c r="FJ230">
        <f t="shared" si="322"/>
        <v>0</v>
      </c>
      <c r="FK230">
        <f t="shared" si="322"/>
        <v>0</v>
      </c>
      <c r="FL230">
        <f t="shared" si="322"/>
        <v>0</v>
      </c>
      <c r="FM230">
        <f t="shared" si="322"/>
        <v>0</v>
      </c>
      <c r="FN230">
        <f t="shared" ref="FN230:GJ230" si="323">$F225/$F226*FN227/$F224*FN229*FN228</f>
        <v>0</v>
      </c>
      <c r="FO230">
        <f t="shared" si="323"/>
        <v>0</v>
      </c>
      <c r="FP230">
        <f t="shared" si="323"/>
        <v>0</v>
      </c>
      <c r="FQ230">
        <f t="shared" si="323"/>
        <v>0</v>
      </c>
      <c r="FR230">
        <f t="shared" si="323"/>
        <v>0</v>
      </c>
      <c r="FS230">
        <f t="shared" si="323"/>
        <v>0</v>
      </c>
      <c r="FT230">
        <f t="shared" si="323"/>
        <v>0</v>
      </c>
      <c r="FU230">
        <f t="shared" si="323"/>
        <v>0</v>
      </c>
      <c r="FV230">
        <f t="shared" si="323"/>
        <v>0</v>
      </c>
      <c r="FW230">
        <f t="shared" si="323"/>
        <v>0</v>
      </c>
      <c r="FX230">
        <f t="shared" si="323"/>
        <v>0</v>
      </c>
      <c r="FY230">
        <f t="shared" si="323"/>
        <v>0</v>
      </c>
      <c r="FZ230">
        <f t="shared" si="323"/>
        <v>0</v>
      </c>
      <c r="GA230">
        <f t="shared" si="323"/>
        <v>0</v>
      </c>
      <c r="GB230">
        <f t="shared" si="323"/>
        <v>0</v>
      </c>
      <c r="GC230">
        <f t="shared" si="323"/>
        <v>0</v>
      </c>
      <c r="GD230">
        <f t="shared" si="323"/>
        <v>0</v>
      </c>
      <c r="GE230">
        <f t="shared" si="323"/>
        <v>0</v>
      </c>
      <c r="GF230">
        <f t="shared" si="323"/>
        <v>0</v>
      </c>
      <c r="GG230">
        <f t="shared" si="323"/>
        <v>0</v>
      </c>
      <c r="GH230">
        <f t="shared" si="323"/>
        <v>0</v>
      </c>
      <c r="GI230">
        <f t="shared" si="323"/>
        <v>0</v>
      </c>
      <c r="GJ230">
        <f t="shared" si="323"/>
        <v>0</v>
      </c>
    </row>
    <row r="231" spans="1:192" outlineLevel="2" x14ac:dyDescent="0.35">
      <c r="A231" s="69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</row>
    <row r="232" spans="1:192" s="556" customFormat="1" outlineLevel="2" x14ac:dyDescent="0.35">
      <c r="A232" s="555"/>
      <c r="E232" s="556" t="str">
        <f>InpC!$E$16</f>
        <v>Length of operating period</v>
      </c>
      <c r="F232" s="556">
        <f>InpC!$F$16</f>
        <v>3</v>
      </c>
      <c r="G232" s="556" t="str">
        <f>InpC!$G$16</f>
        <v>months</v>
      </c>
    </row>
    <row r="233" spans="1:192" s="556" customFormat="1" outlineLevel="2" x14ac:dyDescent="0.35">
      <c r="A233" s="555"/>
      <c r="E233" s="556" t="str">
        <f>InpC!$E$93</f>
        <v>EA permit fee</v>
      </c>
      <c r="F233" s="556">
        <f>InpC!$F$93</f>
        <v>29.77</v>
      </c>
      <c r="G233" s="556" t="str">
        <f>InpC!$G$93</f>
        <v>$ 000s p.a.</v>
      </c>
    </row>
    <row r="234" spans="1:192" s="455" customFormat="1" outlineLevel="2" x14ac:dyDescent="0.35">
      <c r="A234" s="462"/>
      <c r="E234" s="455" t="str">
        <f>InpC!$E$144</f>
        <v>Number of periods in a year</v>
      </c>
      <c r="F234" s="455">
        <f>InpC!$F$144</f>
        <v>4</v>
      </c>
      <c r="G234" s="455" t="str">
        <f>InpC!$G$144</f>
        <v>periods</v>
      </c>
    </row>
    <row r="235" spans="1:192" s="455" customFormat="1" outlineLevel="2" x14ac:dyDescent="0.35">
      <c r="A235" s="462"/>
      <c r="E235" s="455" t="str">
        <f>Time!$E$34</f>
        <v>Months per model period</v>
      </c>
      <c r="G235" s="455" t="str">
        <f>Time!$G$34</f>
        <v>months</v>
      </c>
      <c r="H235" s="455">
        <f>Time!$H$34</f>
        <v>0</v>
      </c>
      <c r="J235" s="455">
        <f>Time!J$34</f>
        <v>1</v>
      </c>
      <c r="K235" s="455">
        <f>Time!K$34</f>
        <v>1</v>
      </c>
      <c r="L235" s="455">
        <f>Time!L$34</f>
        <v>1</v>
      </c>
      <c r="M235" s="455">
        <f>Time!M$34</f>
        <v>1</v>
      </c>
      <c r="N235" s="455">
        <f>Time!N$34</f>
        <v>1</v>
      </c>
      <c r="O235" s="455">
        <f>Time!O$34</f>
        <v>1</v>
      </c>
      <c r="P235" s="455">
        <f>Time!P$34</f>
        <v>1</v>
      </c>
      <c r="Q235" s="455">
        <f>Time!Q$34</f>
        <v>1</v>
      </c>
      <c r="R235" s="455">
        <f>Time!R$34</f>
        <v>1</v>
      </c>
      <c r="S235" s="455">
        <f>Time!S$34</f>
        <v>1</v>
      </c>
      <c r="T235" s="455">
        <f>Time!T$34</f>
        <v>1</v>
      </c>
      <c r="U235" s="455">
        <f>Time!U$34</f>
        <v>1</v>
      </c>
      <c r="V235" s="455">
        <f>Time!V$34</f>
        <v>1</v>
      </c>
      <c r="W235" s="455">
        <f>Time!W$34</f>
        <v>1</v>
      </c>
      <c r="X235" s="455">
        <f>Time!X$34</f>
        <v>1</v>
      </c>
      <c r="Y235" s="455">
        <f>Time!Y$34</f>
        <v>1</v>
      </c>
      <c r="Z235" s="455">
        <f>Time!Z$34</f>
        <v>1</v>
      </c>
      <c r="AA235" s="455">
        <f>Time!AA$34</f>
        <v>1</v>
      </c>
      <c r="AB235" s="455">
        <f>Time!AB$34</f>
        <v>1</v>
      </c>
      <c r="AC235" s="455">
        <f>Time!AC$34</f>
        <v>1</v>
      </c>
      <c r="AD235" s="455">
        <f>Time!AD$34</f>
        <v>1</v>
      </c>
      <c r="AE235" s="455">
        <f>Time!AE$34</f>
        <v>1</v>
      </c>
      <c r="AF235" s="455">
        <f>Time!AF$34</f>
        <v>1</v>
      </c>
      <c r="AG235" s="455">
        <f>Time!AG$34</f>
        <v>1</v>
      </c>
      <c r="AH235" s="455">
        <f>Time!AH$34</f>
        <v>1</v>
      </c>
      <c r="AI235" s="455">
        <f>Time!AI$34</f>
        <v>1</v>
      </c>
      <c r="AJ235" s="455">
        <f>Time!AJ$34</f>
        <v>1</v>
      </c>
      <c r="AK235" s="455">
        <f>Time!AK$34</f>
        <v>1</v>
      </c>
      <c r="AL235" s="455">
        <f>Time!AL$34</f>
        <v>1</v>
      </c>
      <c r="AM235" s="455">
        <f>Time!AM$34</f>
        <v>1</v>
      </c>
      <c r="AN235" s="455">
        <f>Time!AN$34</f>
        <v>1</v>
      </c>
      <c r="AO235" s="455">
        <f>Time!AO$34</f>
        <v>1</v>
      </c>
      <c r="AP235" s="455">
        <f>Time!AP$34</f>
        <v>1</v>
      </c>
      <c r="AQ235" s="455">
        <f>Time!AQ$34</f>
        <v>1</v>
      </c>
      <c r="AR235" s="455">
        <f>Time!AR$34</f>
        <v>1</v>
      </c>
      <c r="AS235" s="455">
        <f>Time!AS$34</f>
        <v>1</v>
      </c>
      <c r="AT235" s="455">
        <f>Time!AT$34</f>
        <v>1</v>
      </c>
      <c r="AU235" s="455">
        <f>Time!AU$34</f>
        <v>1</v>
      </c>
      <c r="AV235" s="455">
        <f>Time!AV$34</f>
        <v>1</v>
      </c>
      <c r="AW235" s="455">
        <f>Time!AW$34</f>
        <v>1</v>
      </c>
      <c r="AX235" s="455">
        <f>Time!AX$34</f>
        <v>1</v>
      </c>
      <c r="AY235" s="455">
        <f>Time!AY$34</f>
        <v>1</v>
      </c>
      <c r="AZ235" s="455">
        <f>Time!AZ$34</f>
        <v>1</v>
      </c>
      <c r="BA235" s="455">
        <f>Time!BA$34</f>
        <v>1</v>
      </c>
      <c r="BB235" s="455">
        <f>Time!BB$34</f>
        <v>1</v>
      </c>
      <c r="BC235" s="455">
        <f>Time!BC$34</f>
        <v>1</v>
      </c>
      <c r="BD235" s="455">
        <f>Time!BD$34</f>
        <v>1</v>
      </c>
      <c r="BE235" s="455">
        <f>Time!BE$34</f>
        <v>1</v>
      </c>
      <c r="BF235" s="455">
        <f>Time!BF$34</f>
        <v>3</v>
      </c>
      <c r="BG235" s="455">
        <f>Time!BG$34</f>
        <v>3</v>
      </c>
      <c r="BH235" s="455">
        <f>Time!BH$34</f>
        <v>3</v>
      </c>
      <c r="BI235" s="455">
        <f>Time!BI$34</f>
        <v>3</v>
      </c>
      <c r="BJ235" s="455">
        <f>Time!BJ$34</f>
        <v>3</v>
      </c>
      <c r="BK235" s="455">
        <f>Time!BK$34</f>
        <v>3</v>
      </c>
      <c r="BL235" s="455">
        <f>Time!BL$34</f>
        <v>3</v>
      </c>
      <c r="BM235" s="455">
        <f>Time!BM$34</f>
        <v>3</v>
      </c>
      <c r="BN235" s="455">
        <f>Time!BN$34</f>
        <v>3</v>
      </c>
      <c r="BO235" s="455">
        <f>Time!BO$34</f>
        <v>3</v>
      </c>
      <c r="BP235" s="455">
        <f>Time!BP$34</f>
        <v>3</v>
      </c>
      <c r="BQ235" s="455">
        <f>Time!BQ$34</f>
        <v>3</v>
      </c>
      <c r="BR235" s="455">
        <f>Time!BR$34</f>
        <v>3</v>
      </c>
      <c r="BS235" s="455">
        <f>Time!BS$34</f>
        <v>3</v>
      </c>
      <c r="BT235" s="455">
        <f>Time!BT$34</f>
        <v>3</v>
      </c>
      <c r="BU235" s="455">
        <f>Time!BU$34</f>
        <v>3</v>
      </c>
      <c r="BV235" s="455">
        <f>Time!BV$34</f>
        <v>3</v>
      </c>
      <c r="BW235" s="455">
        <f>Time!BW$34</f>
        <v>3</v>
      </c>
      <c r="BX235" s="455">
        <f>Time!BX$34</f>
        <v>3</v>
      </c>
      <c r="BY235" s="455">
        <f>Time!BY$34</f>
        <v>3</v>
      </c>
      <c r="BZ235" s="455">
        <f>Time!BZ$34</f>
        <v>3</v>
      </c>
      <c r="CA235" s="455">
        <f>Time!CA$34</f>
        <v>3</v>
      </c>
      <c r="CB235" s="455">
        <f>Time!CB$34</f>
        <v>3</v>
      </c>
      <c r="CC235" s="455">
        <f>Time!CC$34</f>
        <v>3</v>
      </c>
      <c r="CD235" s="455">
        <f>Time!CD$34</f>
        <v>3</v>
      </c>
      <c r="CE235" s="455">
        <f>Time!CE$34</f>
        <v>3</v>
      </c>
      <c r="CF235" s="455">
        <f>Time!CF$34</f>
        <v>3</v>
      </c>
      <c r="CG235" s="455">
        <f>Time!CG$34</f>
        <v>3</v>
      </c>
      <c r="CH235" s="455">
        <f>Time!CH$34</f>
        <v>3</v>
      </c>
      <c r="CI235" s="455">
        <f>Time!CI$34</f>
        <v>3</v>
      </c>
      <c r="CJ235" s="455">
        <f>Time!CJ$34</f>
        <v>3</v>
      </c>
      <c r="CK235" s="455">
        <f>Time!CK$34</f>
        <v>3</v>
      </c>
      <c r="CL235" s="455">
        <f>Time!CL$34</f>
        <v>3</v>
      </c>
      <c r="CM235" s="455">
        <f>Time!CM$34</f>
        <v>3</v>
      </c>
      <c r="CN235" s="455">
        <f>Time!CN$34</f>
        <v>3</v>
      </c>
      <c r="CO235" s="455">
        <f>Time!CO$34</f>
        <v>3</v>
      </c>
      <c r="CP235" s="455">
        <f>Time!CP$34</f>
        <v>3</v>
      </c>
      <c r="CQ235" s="455">
        <f>Time!CQ$34</f>
        <v>3</v>
      </c>
      <c r="CR235" s="455">
        <f>Time!CR$34</f>
        <v>3</v>
      </c>
      <c r="CS235" s="455">
        <f>Time!CS$34</f>
        <v>3</v>
      </c>
      <c r="CT235" s="455">
        <f>Time!CT$34</f>
        <v>3</v>
      </c>
      <c r="CU235" s="455">
        <f>Time!CU$34</f>
        <v>3</v>
      </c>
      <c r="CV235" s="455">
        <f>Time!CV$34</f>
        <v>3</v>
      </c>
      <c r="CW235" s="455">
        <f>Time!CW$34</f>
        <v>3</v>
      </c>
      <c r="CX235" s="455">
        <f>Time!CX$34</f>
        <v>3</v>
      </c>
      <c r="CY235" s="455">
        <f>Time!CY$34</f>
        <v>3</v>
      </c>
      <c r="CZ235" s="455">
        <f>Time!CZ$34</f>
        <v>3</v>
      </c>
      <c r="DA235" s="455">
        <f>Time!DA$34</f>
        <v>3</v>
      </c>
      <c r="DB235" s="455">
        <f>Time!DB$34</f>
        <v>3</v>
      </c>
      <c r="DC235" s="455">
        <f>Time!DC$34</f>
        <v>3</v>
      </c>
      <c r="DD235" s="455">
        <f>Time!DD$34</f>
        <v>3</v>
      </c>
      <c r="DE235" s="455">
        <f>Time!DE$34</f>
        <v>3</v>
      </c>
      <c r="DF235" s="455">
        <f>Time!DF$34</f>
        <v>3</v>
      </c>
      <c r="DG235" s="455">
        <f>Time!DG$34</f>
        <v>3</v>
      </c>
      <c r="DH235" s="455">
        <f>Time!DH$34</f>
        <v>3</v>
      </c>
      <c r="DI235" s="455">
        <f>Time!DI$34</f>
        <v>3</v>
      </c>
      <c r="DJ235" s="455">
        <f>Time!DJ$34</f>
        <v>3</v>
      </c>
      <c r="DK235" s="455">
        <f>Time!DK$34</f>
        <v>3</v>
      </c>
      <c r="DL235" s="455">
        <f>Time!DL$34</f>
        <v>3</v>
      </c>
      <c r="DM235" s="455">
        <f>Time!DM$34</f>
        <v>3</v>
      </c>
      <c r="DN235" s="455">
        <f>Time!DN$34</f>
        <v>3</v>
      </c>
      <c r="DO235" s="455">
        <f>Time!DO$34</f>
        <v>3</v>
      </c>
      <c r="DP235" s="455">
        <f>Time!DP$34</f>
        <v>3</v>
      </c>
      <c r="DQ235" s="455">
        <f>Time!DQ$34</f>
        <v>3</v>
      </c>
      <c r="DR235" s="455">
        <f>Time!DR$34</f>
        <v>3</v>
      </c>
      <c r="DS235" s="455">
        <f>Time!DS$34</f>
        <v>3</v>
      </c>
      <c r="DT235" s="455">
        <f>Time!DT$34</f>
        <v>3</v>
      </c>
      <c r="DU235" s="455">
        <f>Time!DU$34</f>
        <v>3</v>
      </c>
      <c r="DV235" s="455">
        <f>Time!DV$34</f>
        <v>3</v>
      </c>
      <c r="DW235" s="455">
        <f>Time!DW$34</f>
        <v>3</v>
      </c>
      <c r="DX235" s="455">
        <f>Time!DX$34</f>
        <v>3</v>
      </c>
      <c r="DY235" s="455">
        <f>Time!DY$34</f>
        <v>3</v>
      </c>
      <c r="DZ235" s="455">
        <f>Time!DZ$34</f>
        <v>3</v>
      </c>
      <c r="EA235" s="455">
        <f>Time!EA$34</f>
        <v>3</v>
      </c>
      <c r="EB235" s="455">
        <f>Time!EB$34</f>
        <v>3</v>
      </c>
      <c r="EC235" s="455">
        <f>Time!EC$34</f>
        <v>3</v>
      </c>
      <c r="ED235" s="455">
        <f>Time!ED$34</f>
        <v>3</v>
      </c>
      <c r="EE235" s="455">
        <f>Time!EE$34</f>
        <v>3</v>
      </c>
      <c r="EF235" s="455">
        <f>Time!EF$34</f>
        <v>3</v>
      </c>
      <c r="EG235" s="455">
        <f>Time!EG$34</f>
        <v>3</v>
      </c>
      <c r="EH235" s="455">
        <f>Time!EH$34</f>
        <v>3</v>
      </c>
      <c r="EI235" s="455">
        <f>Time!EI$34</f>
        <v>3</v>
      </c>
      <c r="EJ235" s="455">
        <f>Time!EJ$34</f>
        <v>3</v>
      </c>
      <c r="EK235" s="455">
        <f>Time!EK$34</f>
        <v>3</v>
      </c>
      <c r="EL235" s="455">
        <f>Time!EL$34</f>
        <v>3</v>
      </c>
      <c r="EM235" s="455">
        <f>Time!EM$34</f>
        <v>3</v>
      </c>
      <c r="EN235" s="455">
        <f>Time!EN$34</f>
        <v>3</v>
      </c>
      <c r="EO235" s="455">
        <f>Time!EO$34</f>
        <v>3</v>
      </c>
      <c r="EP235" s="455">
        <f>Time!EP$34</f>
        <v>3</v>
      </c>
      <c r="EQ235" s="455">
        <f>Time!EQ$34</f>
        <v>3</v>
      </c>
      <c r="ER235" s="455">
        <f>Time!ER$34</f>
        <v>3</v>
      </c>
      <c r="ES235" s="455">
        <f>Time!ES$34</f>
        <v>3</v>
      </c>
      <c r="ET235" s="455">
        <f>Time!ET$34</f>
        <v>3</v>
      </c>
      <c r="EU235" s="455">
        <f>Time!EU$34</f>
        <v>3</v>
      </c>
      <c r="EV235" s="455">
        <f>Time!EV$34</f>
        <v>3</v>
      </c>
      <c r="EW235" s="455">
        <f>Time!EW$34</f>
        <v>3</v>
      </c>
      <c r="EX235" s="455">
        <f>Time!EX$34</f>
        <v>3</v>
      </c>
      <c r="EY235" s="455">
        <f>Time!EY$34</f>
        <v>3</v>
      </c>
      <c r="EZ235" s="455">
        <f>Time!EZ$34</f>
        <v>3</v>
      </c>
      <c r="FA235" s="455">
        <f>Time!FA$34</f>
        <v>3</v>
      </c>
      <c r="FB235" s="455">
        <f>Time!FB$34</f>
        <v>3</v>
      </c>
      <c r="FC235" s="455">
        <f>Time!FC$34</f>
        <v>3</v>
      </c>
      <c r="FD235" s="455">
        <f>Time!FD$34</f>
        <v>3</v>
      </c>
      <c r="FE235" s="455">
        <f>Time!FE$34</f>
        <v>3</v>
      </c>
      <c r="FF235" s="455">
        <f>Time!FF$34</f>
        <v>3</v>
      </c>
      <c r="FG235" s="455">
        <f>Time!FG$34</f>
        <v>3</v>
      </c>
      <c r="FH235" s="455">
        <f>Time!FH$34</f>
        <v>3</v>
      </c>
      <c r="FI235" s="455">
        <f>Time!FI$34</f>
        <v>3</v>
      </c>
      <c r="FJ235" s="455">
        <f>Time!FJ$34</f>
        <v>3</v>
      </c>
      <c r="FK235" s="455">
        <f>Time!FK$34</f>
        <v>3</v>
      </c>
      <c r="FL235" s="455">
        <f>Time!FL$34</f>
        <v>3</v>
      </c>
      <c r="FM235" s="455">
        <f>Time!FM$34</f>
        <v>3</v>
      </c>
      <c r="FN235" s="455">
        <f>Time!FN$34</f>
        <v>3</v>
      </c>
      <c r="FO235" s="455">
        <f>Time!FO$34</f>
        <v>3</v>
      </c>
      <c r="FP235" s="455">
        <f>Time!FP$34</f>
        <v>3</v>
      </c>
      <c r="FQ235" s="455">
        <f>Time!FQ$34</f>
        <v>3</v>
      </c>
      <c r="FR235" s="455">
        <f>Time!FR$34</f>
        <v>3</v>
      </c>
      <c r="FS235" s="455">
        <f>Time!FS$34</f>
        <v>3</v>
      </c>
      <c r="FT235" s="455">
        <f>Time!FT$34</f>
        <v>3</v>
      </c>
      <c r="FU235" s="455">
        <f>Time!FU$34</f>
        <v>3</v>
      </c>
      <c r="FV235" s="455">
        <f>Time!FV$34</f>
        <v>3</v>
      </c>
      <c r="FW235" s="455">
        <f>Time!FW$34</f>
        <v>3</v>
      </c>
      <c r="FX235" s="455">
        <f>Time!FX$34</f>
        <v>3</v>
      </c>
      <c r="FY235" s="455">
        <f>Time!FY$34</f>
        <v>3</v>
      </c>
      <c r="FZ235" s="455">
        <f>Time!FZ$34</f>
        <v>3</v>
      </c>
      <c r="GA235" s="455">
        <f>Time!GA$34</f>
        <v>3</v>
      </c>
      <c r="GB235" s="455">
        <f>Time!GB$34</f>
        <v>3</v>
      </c>
      <c r="GC235" s="455">
        <f>Time!GC$34</f>
        <v>3</v>
      </c>
      <c r="GD235" s="455">
        <f>Time!GD$34</f>
        <v>3</v>
      </c>
      <c r="GE235" s="455">
        <f>Time!GE$34</f>
        <v>3</v>
      </c>
      <c r="GF235" s="455">
        <f>Time!GF$34</f>
        <v>3</v>
      </c>
      <c r="GG235" s="455">
        <f>Time!GG$34</f>
        <v>3</v>
      </c>
      <c r="GH235" s="455">
        <f>Time!GH$34</f>
        <v>3</v>
      </c>
      <c r="GI235" s="455">
        <f>Time!GI$34</f>
        <v>3</v>
      </c>
      <c r="GJ235" s="455">
        <f>Time!GJ$34</f>
        <v>3</v>
      </c>
    </row>
    <row r="236" spans="1:192" s="455" customFormat="1" outlineLevel="2" x14ac:dyDescent="0.35">
      <c r="A236" s="462"/>
      <c r="E236" s="455" t="str">
        <f>Time!$E$90</f>
        <v>Operating period flag</v>
      </c>
      <c r="G236" s="455" t="str">
        <f>Time!$G$90</f>
        <v>flag</v>
      </c>
      <c r="H236" s="455">
        <f>Time!$H$90</f>
        <v>100</v>
      </c>
      <c r="J236" s="455">
        <f>Time!J$90</f>
        <v>0</v>
      </c>
      <c r="K236" s="455">
        <f>Time!K$90</f>
        <v>0</v>
      </c>
      <c r="L236" s="455">
        <f>Time!L$90</f>
        <v>0</v>
      </c>
      <c r="M236" s="455">
        <f>Time!M$90</f>
        <v>0</v>
      </c>
      <c r="N236" s="455">
        <f>Time!N$90</f>
        <v>0</v>
      </c>
      <c r="O236" s="455">
        <f>Time!O$90</f>
        <v>0</v>
      </c>
      <c r="P236" s="455">
        <f>Time!P$90</f>
        <v>0</v>
      </c>
      <c r="Q236" s="455">
        <f>Time!Q$90</f>
        <v>0</v>
      </c>
      <c r="R236" s="455">
        <f>Time!R$90</f>
        <v>0</v>
      </c>
      <c r="S236" s="455">
        <f>Time!S$90</f>
        <v>0</v>
      </c>
      <c r="T236" s="455">
        <f>Time!T$90</f>
        <v>0</v>
      </c>
      <c r="U236" s="455">
        <f>Time!U$90</f>
        <v>0</v>
      </c>
      <c r="V236" s="455">
        <f>Time!V$90</f>
        <v>0</v>
      </c>
      <c r="W236" s="455">
        <f>Time!W$90</f>
        <v>0</v>
      </c>
      <c r="X236" s="455">
        <f>Time!X$90</f>
        <v>0</v>
      </c>
      <c r="Y236" s="455">
        <f>Time!Y$90</f>
        <v>0</v>
      </c>
      <c r="Z236" s="455">
        <f>Time!Z$90</f>
        <v>0</v>
      </c>
      <c r="AA236" s="455">
        <f>Time!AA$90</f>
        <v>0</v>
      </c>
      <c r="AB236" s="455">
        <f>Time!AB$90</f>
        <v>0</v>
      </c>
      <c r="AC236" s="455">
        <f>Time!AC$90</f>
        <v>0</v>
      </c>
      <c r="AD236" s="455">
        <f>Time!AD$90</f>
        <v>0</v>
      </c>
      <c r="AE236" s="455">
        <f>Time!AE$90</f>
        <v>0</v>
      </c>
      <c r="AF236" s="455">
        <f>Time!AF$90</f>
        <v>0</v>
      </c>
      <c r="AG236" s="455">
        <f>Time!AG$90</f>
        <v>0</v>
      </c>
      <c r="AH236" s="455">
        <f>Time!AH$90</f>
        <v>0</v>
      </c>
      <c r="AI236" s="455">
        <f>Time!AI$90</f>
        <v>0</v>
      </c>
      <c r="AJ236" s="455">
        <f>Time!AJ$90</f>
        <v>0</v>
      </c>
      <c r="AK236" s="455">
        <f>Time!AK$90</f>
        <v>0</v>
      </c>
      <c r="AL236" s="455">
        <f>Time!AL$90</f>
        <v>0</v>
      </c>
      <c r="AM236" s="455">
        <f>Time!AM$90</f>
        <v>0</v>
      </c>
      <c r="AN236" s="455">
        <f>Time!AN$90</f>
        <v>0</v>
      </c>
      <c r="AO236" s="455">
        <f>Time!AO$90</f>
        <v>0</v>
      </c>
      <c r="AP236" s="455">
        <f>Time!AP$90</f>
        <v>0</v>
      </c>
      <c r="AQ236" s="455">
        <f>Time!AQ$90</f>
        <v>0</v>
      </c>
      <c r="AR236" s="455">
        <f>Time!AR$90</f>
        <v>0</v>
      </c>
      <c r="AS236" s="455">
        <f>Time!AS$90</f>
        <v>0</v>
      </c>
      <c r="AT236" s="455">
        <f>Time!AT$90</f>
        <v>0</v>
      </c>
      <c r="AU236" s="455">
        <f>Time!AU$90</f>
        <v>0</v>
      </c>
      <c r="AV236" s="455">
        <f>Time!AV$90</f>
        <v>0</v>
      </c>
      <c r="AW236" s="455">
        <f>Time!AW$90</f>
        <v>0</v>
      </c>
      <c r="AX236" s="455">
        <f>Time!AX$90</f>
        <v>0</v>
      </c>
      <c r="AY236" s="455">
        <f>Time!AY$90</f>
        <v>0</v>
      </c>
      <c r="AZ236" s="455">
        <f>Time!AZ$90</f>
        <v>0</v>
      </c>
      <c r="BA236" s="455">
        <f>Time!BA$90</f>
        <v>0</v>
      </c>
      <c r="BB236" s="455">
        <f>Time!BB$90</f>
        <v>0</v>
      </c>
      <c r="BC236" s="455">
        <f>Time!BC$90</f>
        <v>0</v>
      </c>
      <c r="BD236" s="455">
        <f>Time!BD$90</f>
        <v>0</v>
      </c>
      <c r="BE236" s="455">
        <f>Time!BE$90</f>
        <v>0</v>
      </c>
      <c r="BF236" s="455">
        <f>Time!BF$90</f>
        <v>1</v>
      </c>
      <c r="BG236" s="455">
        <f>Time!BG$90</f>
        <v>1</v>
      </c>
      <c r="BH236" s="455">
        <f>Time!BH$90</f>
        <v>1</v>
      </c>
      <c r="BI236" s="455">
        <f>Time!BI$90</f>
        <v>1</v>
      </c>
      <c r="BJ236" s="455">
        <f>Time!BJ$90</f>
        <v>1</v>
      </c>
      <c r="BK236" s="455">
        <f>Time!BK$90</f>
        <v>1</v>
      </c>
      <c r="BL236" s="455">
        <f>Time!BL$90</f>
        <v>1</v>
      </c>
      <c r="BM236" s="455">
        <f>Time!BM$90</f>
        <v>1</v>
      </c>
      <c r="BN236" s="455">
        <f>Time!BN$90</f>
        <v>1</v>
      </c>
      <c r="BO236" s="455">
        <f>Time!BO$90</f>
        <v>1</v>
      </c>
      <c r="BP236" s="455">
        <f>Time!BP$90</f>
        <v>1</v>
      </c>
      <c r="BQ236" s="455">
        <f>Time!BQ$90</f>
        <v>1</v>
      </c>
      <c r="BR236" s="455">
        <f>Time!BR$90</f>
        <v>1</v>
      </c>
      <c r="BS236" s="455">
        <f>Time!BS$90</f>
        <v>1</v>
      </c>
      <c r="BT236" s="455">
        <f>Time!BT$90</f>
        <v>1</v>
      </c>
      <c r="BU236" s="455">
        <f>Time!BU$90</f>
        <v>1</v>
      </c>
      <c r="BV236" s="455">
        <f>Time!BV$90</f>
        <v>1</v>
      </c>
      <c r="BW236" s="455">
        <f>Time!BW$90</f>
        <v>1</v>
      </c>
      <c r="BX236" s="455">
        <f>Time!BX$90</f>
        <v>1</v>
      </c>
      <c r="BY236" s="455">
        <f>Time!BY$90</f>
        <v>1</v>
      </c>
      <c r="BZ236" s="455">
        <f>Time!BZ$90</f>
        <v>1</v>
      </c>
      <c r="CA236" s="455">
        <f>Time!CA$90</f>
        <v>1</v>
      </c>
      <c r="CB236" s="455">
        <f>Time!CB$90</f>
        <v>1</v>
      </c>
      <c r="CC236" s="455">
        <f>Time!CC$90</f>
        <v>1</v>
      </c>
      <c r="CD236" s="455">
        <f>Time!CD$90</f>
        <v>1</v>
      </c>
      <c r="CE236" s="455">
        <f>Time!CE$90</f>
        <v>1</v>
      </c>
      <c r="CF236" s="455">
        <f>Time!CF$90</f>
        <v>1</v>
      </c>
      <c r="CG236" s="455">
        <f>Time!CG$90</f>
        <v>1</v>
      </c>
      <c r="CH236" s="455">
        <f>Time!CH$90</f>
        <v>1</v>
      </c>
      <c r="CI236" s="455">
        <f>Time!CI$90</f>
        <v>1</v>
      </c>
      <c r="CJ236" s="455">
        <f>Time!CJ$90</f>
        <v>1</v>
      </c>
      <c r="CK236" s="455">
        <f>Time!CK$90</f>
        <v>1</v>
      </c>
      <c r="CL236" s="455">
        <f>Time!CL$90</f>
        <v>1</v>
      </c>
      <c r="CM236" s="455">
        <f>Time!CM$90</f>
        <v>1</v>
      </c>
      <c r="CN236" s="455">
        <f>Time!CN$90</f>
        <v>1</v>
      </c>
      <c r="CO236" s="455">
        <f>Time!CO$90</f>
        <v>1</v>
      </c>
      <c r="CP236" s="455">
        <f>Time!CP$90</f>
        <v>1</v>
      </c>
      <c r="CQ236" s="455">
        <f>Time!CQ$90</f>
        <v>1</v>
      </c>
      <c r="CR236" s="455">
        <f>Time!CR$90</f>
        <v>1</v>
      </c>
      <c r="CS236" s="455">
        <f>Time!CS$90</f>
        <v>1</v>
      </c>
      <c r="CT236" s="455">
        <f>Time!CT$90</f>
        <v>1</v>
      </c>
      <c r="CU236" s="455">
        <f>Time!CU$90</f>
        <v>1</v>
      </c>
      <c r="CV236" s="455">
        <f>Time!CV$90</f>
        <v>1</v>
      </c>
      <c r="CW236" s="455">
        <f>Time!CW$90</f>
        <v>1</v>
      </c>
      <c r="CX236" s="455">
        <f>Time!CX$90</f>
        <v>1</v>
      </c>
      <c r="CY236" s="455">
        <f>Time!CY$90</f>
        <v>1</v>
      </c>
      <c r="CZ236" s="455">
        <f>Time!CZ$90</f>
        <v>1</v>
      </c>
      <c r="DA236" s="455">
        <f>Time!DA$90</f>
        <v>1</v>
      </c>
      <c r="DB236" s="455">
        <f>Time!DB$90</f>
        <v>1</v>
      </c>
      <c r="DC236" s="455">
        <f>Time!DC$90</f>
        <v>1</v>
      </c>
      <c r="DD236" s="455">
        <f>Time!DD$90</f>
        <v>1</v>
      </c>
      <c r="DE236" s="455">
        <f>Time!DE$90</f>
        <v>1</v>
      </c>
      <c r="DF236" s="455">
        <f>Time!DF$90</f>
        <v>1</v>
      </c>
      <c r="DG236" s="455">
        <f>Time!DG$90</f>
        <v>1</v>
      </c>
      <c r="DH236" s="455">
        <f>Time!DH$90</f>
        <v>1</v>
      </c>
      <c r="DI236" s="455">
        <f>Time!DI$90</f>
        <v>1</v>
      </c>
      <c r="DJ236" s="455">
        <f>Time!DJ$90</f>
        <v>1</v>
      </c>
      <c r="DK236" s="455">
        <f>Time!DK$90</f>
        <v>1</v>
      </c>
      <c r="DL236" s="455">
        <f>Time!DL$90</f>
        <v>1</v>
      </c>
      <c r="DM236" s="455">
        <f>Time!DM$90</f>
        <v>1</v>
      </c>
      <c r="DN236" s="455">
        <f>Time!DN$90</f>
        <v>1</v>
      </c>
      <c r="DO236" s="455">
        <f>Time!DO$90</f>
        <v>1</v>
      </c>
      <c r="DP236" s="455">
        <f>Time!DP$90</f>
        <v>1</v>
      </c>
      <c r="DQ236" s="455">
        <f>Time!DQ$90</f>
        <v>1</v>
      </c>
      <c r="DR236" s="455">
        <f>Time!DR$90</f>
        <v>1</v>
      </c>
      <c r="DS236" s="455">
        <f>Time!DS$90</f>
        <v>1</v>
      </c>
      <c r="DT236" s="455">
        <f>Time!DT$90</f>
        <v>1</v>
      </c>
      <c r="DU236" s="455">
        <f>Time!DU$90</f>
        <v>1</v>
      </c>
      <c r="DV236" s="455">
        <f>Time!DV$90</f>
        <v>1</v>
      </c>
      <c r="DW236" s="455">
        <f>Time!DW$90</f>
        <v>1</v>
      </c>
      <c r="DX236" s="455">
        <f>Time!DX$90</f>
        <v>1</v>
      </c>
      <c r="DY236" s="455">
        <f>Time!DY$90</f>
        <v>1</v>
      </c>
      <c r="DZ236" s="455">
        <f>Time!DZ$90</f>
        <v>1</v>
      </c>
      <c r="EA236" s="455">
        <f>Time!EA$90</f>
        <v>1</v>
      </c>
      <c r="EB236" s="455">
        <f>Time!EB$90</f>
        <v>1</v>
      </c>
      <c r="EC236" s="455">
        <f>Time!EC$90</f>
        <v>1</v>
      </c>
      <c r="ED236" s="455">
        <f>Time!ED$90</f>
        <v>1</v>
      </c>
      <c r="EE236" s="455">
        <f>Time!EE$90</f>
        <v>1</v>
      </c>
      <c r="EF236" s="455">
        <f>Time!EF$90</f>
        <v>1</v>
      </c>
      <c r="EG236" s="455">
        <f>Time!EG$90</f>
        <v>1</v>
      </c>
      <c r="EH236" s="455">
        <f>Time!EH$90</f>
        <v>1</v>
      </c>
      <c r="EI236" s="455">
        <f>Time!EI$90</f>
        <v>1</v>
      </c>
      <c r="EJ236" s="455">
        <f>Time!EJ$90</f>
        <v>1</v>
      </c>
      <c r="EK236" s="455">
        <f>Time!EK$90</f>
        <v>1</v>
      </c>
      <c r="EL236" s="455">
        <f>Time!EL$90</f>
        <v>1</v>
      </c>
      <c r="EM236" s="455">
        <f>Time!EM$90</f>
        <v>1</v>
      </c>
      <c r="EN236" s="455">
        <f>Time!EN$90</f>
        <v>1</v>
      </c>
      <c r="EO236" s="455">
        <f>Time!EO$90</f>
        <v>1</v>
      </c>
      <c r="EP236" s="455">
        <f>Time!EP$90</f>
        <v>1</v>
      </c>
      <c r="EQ236" s="455">
        <f>Time!EQ$90</f>
        <v>1</v>
      </c>
      <c r="ER236" s="455">
        <f>Time!ER$90</f>
        <v>1</v>
      </c>
      <c r="ES236" s="455">
        <f>Time!ES$90</f>
        <v>1</v>
      </c>
      <c r="ET236" s="455">
        <f>Time!ET$90</f>
        <v>1</v>
      </c>
      <c r="EU236" s="455">
        <f>Time!EU$90</f>
        <v>1</v>
      </c>
      <c r="EV236" s="455">
        <f>Time!EV$90</f>
        <v>1</v>
      </c>
      <c r="EW236" s="455">
        <f>Time!EW$90</f>
        <v>1</v>
      </c>
      <c r="EX236" s="455">
        <f>Time!EX$90</f>
        <v>1</v>
      </c>
      <c r="EY236" s="455">
        <f>Time!EY$90</f>
        <v>1</v>
      </c>
      <c r="EZ236" s="455">
        <f>Time!EZ$90</f>
        <v>1</v>
      </c>
      <c r="FA236" s="455">
        <f>Time!FA$90</f>
        <v>1</v>
      </c>
      <c r="FB236" s="455">
        <f>Time!FB$90</f>
        <v>0</v>
      </c>
      <c r="FC236" s="455">
        <f>Time!FC$90</f>
        <v>0</v>
      </c>
      <c r="FD236" s="455">
        <f>Time!FD$90</f>
        <v>0</v>
      </c>
      <c r="FE236" s="455">
        <f>Time!FE$90</f>
        <v>0</v>
      </c>
      <c r="FF236" s="455">
        <f>Time!FF$90</f>
        <v>0</v>
      </c>
      <c r="FG236" s="455">
        <f>Time!FG$90</f>
        <v>0</v>
      </c>
      <c r="FH236" s="455">
        <f>Time!FH$90</f>
        <v>0</v>
      </c>
      <c r="FI236" s="455">
        <f>Time!FI$90</f>
        <v>0</v>
      </c>
      <c r="FJ236" s="455">
        <f>Time!FJ$90</f>
        <v>0</v>
      </c>
      <c r="FK236" s="455">
        <f>Time!FK$90</f>
        <v>0</v>
      </c>
      <c r="FL236" s="455">
        <f>Time!FL$90</f>
        <v>0</v>
      </c>
      <c r="FM236" s="455">
        <f>Time!FM$90</f>
        <v>0</v>
      </c>
      <c r="FN236" s="455">
        <f>Time!FN$90</f>
        <v>0</v>
      </c>
      <c r="FO236" s="455">
        <f>Time!FO$90</f>
        <v>0</v>
      </c>
      <c r="FP236" s="455">
        <f>Time!FP$90</f>
        <v>0</v>
      </c>
      <c r="FQ236" s="455">
        <f>Time!FQ$90</f>
        <v>0</v>
      </c>
      <c r="FR236" s="455">
        <f>Time!FR$90</f>
        <v>0</v>
      </c>
      <c r="FS236" s="455">
        <f>Time!FS$90</f>
        <v>0</v>
      </c>
      <c r="FT236" s="455">
        <f>Time!FT$90</f>
        <v>0</v>
      </c>
      <c r="FU236" s="455">
        <f>Time!FU$90</f>
        <v>0</v>
      </c>
      <c r="FV236" s="455">
        <f>Time!FV$90</f>
        <v>0</v>
      </c>
      <c r="FW236" s="455">
        <f>Time!FW$90</f>
        <v>0</v>
      </c>
      <c r="FX236" s="455">
        <f>Time!FX$90</f>
        <v>0</v>
      </c>
      <c r="FY236" s="455">
        <f>Time!FY$90</f>
        <v>0</v>
      </c>
      <c r="FZ236" s="455">
        <f>Time!FZ$90</f>
        <v>0</v>
      </c>
      <c r="GA236" s="455">
        <f>Time!GA$90</f>
        <v>0</v>
      </c>
      <c r="GB236" s="455">
        <f>Time!GB$90</f>
        <v>0</v>
      </c>
      <c r="GC236" s="455">
        <f>Time!GC$90</f>
        <v>0</v>
      </c>
      <c r="GD236" s="455">
        <f>Time!GD$90</f>
        <v>0</v>
      </c>
      <c r="GE236" s="455">
        <f>Time!GE$90</f>
        <v>0</v>
      </c>
      <c r="GF236" s="455">
        <f>Time!GF$90</f>
        <v>0</v>
      </c>
      <c r="GG236" s="455">
        <f>Time!GG$90</f>
        <v>0</v>
      </c>
      <c r="GH236" s="455">
        <f>Time!GH$90</f>
        <v>0</v>
      </c>
      <c r="GI236" s="455">
        <f>Time!GI$90</f>
        <v>0</v>
      </c>
      <c r="GJ236" s="455">
        <f>Time!GJ$90</f>
        <v>0</v>
      </c>
    </row>
    <row r="237" spans="1:192" s="456" customFormat="1" outlineLevel="2" x14ac:dyDescent="0.35">
      <c r="A237" s="461"/>
      <c r="E237" s="456" t="str">
        <f>Esc!$E$14</f>
        <v>CPI escalation factor</v>
      </c>
      <c r="G237" s="456" t="str">
        <f>Esc!$G$14</f>
        <v>factor</v>
      </c>
      <c r="H237" s="456">
        <f>Esc!$H$14</f>
        <v>277.83505167495679</v>
      </c>
      <c r="J237" s="456">
        <f>Esc!J$14</f>
        <v>1</v>
      </c>
      <c r="K237" s="456">
        <f>Esc!K$14</f>
        <v>1</v>
      </c>
      <c r="L237" s="456">
        <f>Esc!L$14</f>
        <v>1</v>
      </c>
      <c r="M237" s="456">
        <f>Esc!M$14</f>
        <v>1</v>
      </c>
      <c r="N237" s="456">
        <f>Esc!N$14</f>
        <v>1</v>
      </c>
      <c r="O237" s="456">
        <f>Esc!O$14</f>
        <v>1</v>
      </c>
      <c r="P237" s="456">
        <f>Esc!P$14</f>
        <v>1</v>
      </c>
      <c r="Q237" s="456">
        <f>Esc!Q$14</f>
        <v>1</v>
      </c>
      <c r="R237" s="456">
        <f>Esc!R$14</f>
        <v>1</v>
      </c>
      <c r="S237" s="456">
        <f>Esc!S$14</f>
        <v>1</v>
      </c>
      <c r="T237" s="456">
        <f>Esc!T$14</f>
        <v>1</v>
      </c>
      <c r="U237" s="456">
        <f>Esc!U$14</f>
        <v>1</v>
      </c>
      <c r="V237" s="456">
        <f>Esc!V$14</f>
        <v>1</v>
      </c>
      <c r="W237" s="456">
        <f>Esc!W$14</f>
        <v>1</v>
      </c>
      <c r="X237" s="456">
        <f>Esc!X$14</f>
        <v>1</v>
      </c>
      <c r="Y237" s="456">
        <f>Esc!Y$14</f>
        <v>1</v>
      </c>
      <c r="Z237" s="456">
        <f>Esc!Z$14</f>
        <v>1</v>
      </c>
      <c r="AA237" s="456">
        <f>Esc!AA$14</f>
        <v>1.0249999999999999</v>
      </c>
      <c r="AB237" s="456">
        <f>Esc!AB$14</f>
        <v>1.0249999999999999</v>
      </c>
      <c r="AC237" s="456">
        <f>Esc!AC$14</f>
        <v>1.0249999999999999</v>
      </c>
      <c r="AD237" s="456">
        <f>Esc!AD$14</f>
        <v>1.0249999999999999</v>
      </c>
      <c r="AE237" s="456">
        <f>Esc!AE$14</f>
        <v>1.0249999999999999</v>
      </c>
      <c r="AF237" s="456">
        <f>Esc!AF$14</f>
        <v>1.0249999999999999</v>
      </c>
      <c r="AG237" s="456">
        <f>Esc!AG$14</f>
        <v>1.0249999999999999</v>
      </c>
      <c r="AH237" s="456">
        <f>Esc!AH$14</f>
        <v>1.0249999999999999</v>
      </c>
      <c r="AI237" s="456">
        <f>Esc!AI$14</f>
        <v>1.0249999999999999</v>
      </c>
      <c r="AJ237" s="456">
        <f>Esc!AJ$14</f>
        <v>1.0249999999999999</v>
      </c>
      <c r="AK237" s="456">
        <f>Esc!AK$14</f>
        <v>1.0249999999999999</v>
      </c>
      <c r="AL237" s="456">
        <f>Esc!AL$14</f>
        <v>1.0249999999999999</v>
      </c>
      <c r="AM237" s="456">
        <f>Esc!AM$14</f>
        <v>1.0506249999999999</v>
      </c>
      <c r="AN237" s="456">
        <f>Esc!AN$14</f>
        <v>1.0506249999999999</v>
      </c>
      <c r="AO237" s="456">
        <f>Esc!AO$14</f>
        <v>1.0506249999999999</v>
      </c>
      <c r="AP237" s="456">
        <f>Esc!AP$14</f>
        <v>1.0506249999999999</v>
      </c>
      <c r="AQ237" s="456">
        <f>Esc!AQ$14</f>
        <v>1.0506249999999999</v>
      </c>
      <c r="AR237" s="456">
        <f>Esc!AR$14</f>
        <v>1.0506249999999999</v>
      </c>
      <c r="AS237" s="456">
        <f>Esc!AS$14</f>
        <v>1.0506249999999999</v>
      </c>
      <c r="AT237" s="456">
        <f>Esc!AT$14</f>
        <v>1.0506249999999999</v>
      </c>
      <c r="AU237" s="456">
        <f>Esc!AU$14</f>
        <v>1.0506249999999999</v>
      </c>
      <c r="AV237" s="456">
        <f>Esc!AV$14</f>
        <v>1.0506249999999999</v>
      </c>
      <c r="AW237" s="456">
        <f>Esc!AW$14</f>
        <v>1.0506249999999999</v>
      </c>
      <c r="AX237" s="456">
        <f>Esc!AX$14</f>
        <v>1.0506249999999999</v>
      </c>
      <c r="AY237" s="456">
        <f>Esc!AY$14</f>
        <v>1.0768906249999999</v>
      </c>
      <c r="AZ237" s="456">
        <f>Esc!AZ$14</f>
        <v>1.0768906249999999</v>
      </c>
      <c r="BA237" s="456">
        <f>Esc!BA$14</f>
        <v>1.0768906249999999</v>
      </c>
      <c r="BB237" s="456">
        <f>Esc!BB$14</f>
        <v>1.0768906249999999</v>
      </c>
      <c r="BC237" s="456">
        <f>Esc!BC$14</f>
        <v>1.0768906249999999</v>
      </c>
      <c r="BD237" s="456">
        <f>Esc!BD$14</f>
        <v>1.0768906249999999</v>
      </c>
      <c r="BE237" s="456">
        <f>Esc!BE$14</f>
        <v>1.0768906249999999</v>
      </c>
      <c r="BF237" s="456">
        <f>Esc!BF$14</f>
        <v>1.0768906249999999</v>
      </c>
      <c r="BG237" s="456">
        <f>Esc!BG$14</f>
        <v>1.1038128906249998</v>
      </c>
      <c r="BH237" s="456">
        <f>Esc!BH$14</f>
        <v>1.1038128906249998</v>
      </c>
      <c r="BI237" s="456">
        <f>Esc!BI$14</f>
        <v>1.1038128906249998</v>
      </c>
      <c r="BJ237" s="456">
        <f>Esc!BJ$14</f>
        <v>1.1038128906249998</v>
      </c>
      <c r="BK237" s="456">
        <f>Esc!BK$14</f>
        <v>1.1314082128906247</v>
      </c>
      <c r="BL237" s="456">
        <f>Esc!BL$14</f>
        <v>1.1314082128906247</v>
      </c>
      <c r="BM237" s="456">
        <f>Esc!BM$14</f>
        <v>1.1314082128906247</v>
      </c>
      <c r="BN237" s="456">
        <f>Esc!BN$14</f>
        <v>1.1314082128906247</v>
      </c>
      <c r="BO237" s="456">
        <f>Esc!BO$14</f>
        <v>1.1596934182128902</v>
      </c>
      <c r="BP237" s="456">
        <f>Esc!BP$14</f>
        <v>1.1596934182128902</v>
      </c>
      <c r="BQ237" s="456">
        <f>Esc!BQ$14</f>
        <v>1.1596934182128902</v>
      </c>
      <c r="BR237" s="456">
        <f>Esc!BR$14</f>
        <v>1.1596934182128902</v>
      </c>
      <c r="BS237" s="456">
        <f>Esc!BS$14</f>
        <v>1.1886857536682125</v>
      </c>
      <c r="BT237" s="456">
        <f>Esc!BT$14</f>
        <v>1.1886857536682125</v>
      </c>
      <c r="BU237" s="456">
        <f>Esc!BU$14</f>
        <v>1.1886857536682125</v>
      </c>
      <c r="BV237" s="456">
        <f>Esc!BV$14</f>
        <v>1.1886857536682125</v>
      </c>
      <c r="BW237" s="456">
        <f>Esc!BW$14</f>
        <v>1.2184028975099177</v>
      </c>
      <c r="BX237" s="456">
        <f>Esc!BX$14</f>
        <v>1.2184028975099177</v>
      </c>
      <c r="BY237" s="456">
        <f>Esc!BY$14</f>
        <v>1.2184028975099177</v>
      </c>
      <c r="BZ237" s="456">
        <f>Esc!BZ$14</f>
        <v>1.2184028975099177</v>
      </c>
      <c r="CA237" s="456">
        <f>Esc!CA$14</f>
        <v>1.2488629699476654</v>
      </c>
      <c r="CB237" s="456">
        <f>Esc!CB$14</f>
        <v>1.2488629699476654</v>
      </c>
      <c r="CC237" s="456">
        <f>Esc!CC$14</f>
        <v>1.2488629699476654</v>
      </c>
      <c r="CD237" s="456">
        <f>Esc!CD$14</f>
        <v>1.2488629699476654</v>
      </c>
      <c r="CE237" s="456">
        <f>Esc!CE$14</f>
        <v>1.2800845441963571</v>
      </c>
      <c r="CF237" s="456">
        <f>Esc!CF$14</f>
        <v>1.2800845441963571</v>
      </c>
      <c r="CG237" s="456">
        <f>Esc!CG$14</f>
        <v>1.2800845441963571</v>
      </c>
      <c r="CH237" s="456">
        <f>Esc!CH$14</f>
        <v>1.2800845441963571</v>
      </c>
      <c r="CI237" s="456">
        <f>Esc!CI$14</f>
        <v>1.312086657801266</v>
      </c>
      <c r="CJ237" s="456">
        <f>Esc!CJ$14</f>
        <v>1.312086657801266</v>
      </c>
      <c r="CK237" s="456">
        <f>Esc!CK$14</f>
        <v>1.312086657801266</v>
      </c>
      <c r="CL237" s="456">
        <f>Esc!CL$14</f>
        <v>1.312086657801266</v>
      </c>
      <c r="CM237" s="456">
        <f>Esc!CM$14</f>
        <v>1.3448888242462975</v>
      </c>
      <c r="CN237" s="456">
        <f>Esc!CN$14</f>
        <v>1.3448888242462975</v>
      </c>
      <c r="CO237" s="456">
        <f>Esc!CO$14</f>
        <v>1.3448888242462975</v>
      </c>
      <c r="CP237" s="456">
        <f>Esc!CP$14</f>
        <v>1.3448888242462975</v>
      </c>
      <c r="CQ237" s="456">
        <f>Esc!CQ$14</f>
        <v>1.3785110448524549</v>
      </c>
      <c r="CR237" s="456">
        <f>Esc!CR$14</f>
        <v>1.3785110448524549</v>
      </c>
      <c r="CS237" s="456">
        <f>Esc!CS$14</f>
        <v>1.3785110448524549</v>
      </c>
      <c r="CT237" s="456">
        <f>Esc!CT$14</f>
        <v>1.3785110448524549</v>
      </c>
      <c r="CU237" s="456">
        <f>Esc!CU$14</f>
        <v>1.4129738209737661</v>
      </c>
      <c r="CV237" s="456">
        <f>Esc!CV$14</f>
        <v>1.4129738209737661</v>
      </c>
      <c r="CW237" s="456">
        <f>Esc!CW$14</f>
        <v>1.4129738209737661</v>
      </c>
      <c r="CX237" s="456">
        <f>Esc!CX$14</f>
        <v>1.4129738209737661</v>
      </c>
      <c r="CY237" s="456">
        <f>Esc!CY$14</f>
        <v>1.4482981664981105</v>
      </c>
      <c r="CZ237" s="456">
        <f>Esc!CZ$14</f>
        <v>1.4482981664981105</v>
      </c>
      <c r="DA237" s="456">
        <f>Esc!DA$14</f>
        <v>1.4482981664981105</v>
      </c>
      <c r="DB237" s="456">
        <f>Esc!DB$14</f>
        <v>1.4482981664981105</v>
      </c>
      <c r="DC237" s="456">
        <f>Esc!DC$14</f>
        <v>1.4845056206605631</v>
      </c>
      <c r="DD237" s="456">
        <f>Esc!DD$14</f>
        <v>1.4845056206605631</v>
      </c>
      <c r="DE237" s="456">
        <f>Esc!DE$14</f>
        <v>1.4845056206605631</v>
      </c>
      <c r="DF237" s="456">
        <f>Esc!DF$14</f>
        <v>1.4845056206605631</v>
      </c>
      <c r="DG237" s="456">
        <f>Esc!DG$14</f>
        <v>1.521618261177077</v>
      </c>
      <c r="DH237" s="456">
        <f>Esc!DH$14</f>
        <v>1.521618261177077</v>
      </c>
      <c r="DI237" s="456">
        <f>Esc!DI$14</f>
        <v>1.521618261177077</v>
      </c>
      <c r="DJ237" s="456">
        <f>Esc!DJ$14</f>
        <v>1.521618261177077</v>
      </c>
      <c r="DK237" s="456">
        <f>Esc!DK$14</f>
        <v>1.559658717706504</v>
      </c>
      <c r="DL237" s="456">
        <f>Esc!DL$14</f>
        <v>1.559658717706504</v>
      </c>
      <c r="DM237" s="456">
        <f>Esc!DM$14</f>
        <v>1.559658717706504</v>
      </c>
      <c r="DN237" s="456">
        <f>Esc!DN$14</f>
        <v>1.559658717706504</v>
      </c>
      <c r="DO237" s="456">
        <f>Esc!DO$14</f>
        <v>1.5986501856491666</v>
      </c>
      <c r="DP237" s="456">
        <f>Esc!DP$14</f>
        <v>1.5986501856491666</v>
      </c>
      <c r="DQ237" s="456">
        <f>Esc!DQ$14</f>
        <v>1.5986501856491666</v>
      </c>
      <c r="DR237" s="456">
        <f>Esc!DR$14</f>
        <v>1.5986501856491666</v>
      </c>
      <c r="DS237" s="456">
        <f>Esc!DS$14</f>
        <v>1.6386164402903955</v>
      </c>
      <c r="DT237" s="456">
        <f>Esc!DT$14</f>
        <v>1.6386164402903955</v>
      </c>
      <c r="DU237" s="456">
        <f>Esc!DU$14</f>
        <v>1.6386164402903955</v>
      </c>
      <c r="DV237" s="456">
        <f>Esc!DV$14</f>
        <v>1.6386164402903955</v>
      </c>
      <c r="DW237" s="456">
        <f>Esc!DW$14</f>
        <v>1.6795818512976552</v>
      </c>
      <c r="DX237" s="456">
        <f>Esc!DX$14</f>
        <v>1.6795818512976552</v>
      </c>
      <c r="DY237" s="456">
        <f>Esc!DY$14</f>
        <v>1.6795818512976552</v>
      </c>
      <c r="DZ237" s="456">
        <f>Esc!DZ$14</f>
        <v>1.6795818512976552</v>
      </c>
      <c r="EA237" s="456">
        <f>Esc!EA$14</f>
        <v>1.7215713975800966</v>
      </c>
      <c r="EB237" s="456">
        <f>Esc!EB$14</f>
        <v>1.7215713975800966</v>
      </c>
      <c r="EC237" s="456">
        <f>Esc!EC$14</f>
        <v>1.7215713975800966</v>
      </c>
      <c r="ED237" s="456">
        <f>Esc!ED$14</f>
        <v>1.7215713975800966</v>
      </c>
      <c r="EE237" s="456">
        <f>Esc!EE$14</f>
        <v>1.7646106825195991</v>
      </c>
      <c r="EF237" s="456">
        <f>Esc!EF$14</f>
        <v>1.7646106825195991</v>
      </c>
      <c r="EG237" s="456">
        <f>Esc!EG$14</f>
        <v>1.7646106825195991</v>
      </c>
      <c r="EH237" s="456">
        <f>Esc!EH$14</f>
        <v>1.7646106825195991</v>
      </c>
      <c r="EI237" s="456">
        <f>Esc!EI$14</f>
        <v>1.8087259495825889</v>
      </c>
      <c r="EJ237" s="456">
        <f>Esc!EJ$14</f>
        <v>1.8087259495825889</v>
      </c>
      <c r="EK237" s="456">
        <f>Esc!EK$14</f>
        <v>1.8087259495825889</v>
      </c>
      <c r="EL237" s="456">
        <f>Esc!EL$14</f>
        <v>1.8087259495825889</v>
      </c>
      <c r="EM237" s="456">
        <f>Esc!EM$14</f>
        <v>1.8539440983221533</v>
      </c>
      <c r="EN237" s="456">
        <f>Esc!EN$14</f>
        <v>1.8539440983221533</v>
      </c>
      <c r="EO237" s="456">
        <f>Esc!EO$14</f>
        <v>1.8539440983221533</v>
      </c>
      <c r="EP237" s="456">
        <f>Esc!EP$14</f>
        <v>1.8539440983221533</v>
      </c>
      <c r="EQ237" s="456">
        <f>Esc!EQ$14</f>
        <v>1.9002927007802071</v>
      </c>
      <c r="ER237" s="456">
        <f>Esc!ER$14</f>
        <v>1.9002927007802071</v>
      </c>
      <c r="ES237" s="456">
        <f>Esc!ES$14</f>
        <v>1.9002927007802071</v>
      </c>
      <c r="ET237" s="456">
        <f>Esc!ET$14</f>
        <v>1.9002927007802071</v>
      </c>
      <c r="EU237" s="456">
        <f>Esc!EU$14</f>
        <v>1.9478000182997122</v>
      </c>
      <c r="EV237" s="456">
        <f>Esc!EV$14</f>
        <v>1.9478000182997122</v>
      </c>
      <c r="EW237" s="456">
        <f>Esc!EW$14</f>
        <v>1.9478000182997122</v>
      </c>
      <c r="EX237" s="456">
        <f>Esc!EX$14</f>
        <v>1.9478000182997122</v>
      </c>
      <c r="EY237" s="456">
        <f>Esc!EY$14</f>
        <v>1.9964950187572048</v>
      </c>
      <c r="EZ237" s="456">
        <f>Esc!EZ$14</f>
        <v>1.9964950187572048</v>
      </c>
      <c r="FA237" s="456">
        <f>Esc!FA$14</f>
        <v>1.9964950187572048</v>
      </c>
      <c r="FB237" s="456">
        <f>Esc!FB$14</f>
        <v>1.9964950187572048</v>
      </c>
      <c r="FC237" s="456">
        <f>Esc!FC$14</f>
        <v>2.0464073942261352</v>
      </c>
      <c r="FD237" s="456">
        <f>Esc!FD$14</f>
        <v>2.0464073942261352</v>
      </c>
      <c r="FE237" s="456">
        <f>Esc!FE$14</f>
        <v>2.0464073942261352</v>
      </c>
      <c r="FF237" s="456">
        <f>Esc!FF$14</f>
        <v>2.0464073942261352</v>
      </c>
      <c r="FG237" s="456">
        <f>Esc!FG$14</f>
        <v>2.097567579081788</v>
      </c>
      <c r="FH237" s="456">
        <f>Esc!FH$14</f>
        <v>2.097567579081788</v>
      </c>
      <c r="FI237" s="456">
        <f>Esc!FI$14</f>
        <v>2.097567579081788</v>
      </c>
      <c r="FJ237" s="456">
        <f>Esc!FJ$14</f>
        <v>2.097567579081788</v>
      </c>
      <c r="FK237" s="456">
        <f>Esc!FK$14</f>
        <v>2.1500067685588333</v>
      </c>
      <c r="FL237" s="456">
        <f>Esc!FL$14</f>
        <v>2.1500067685588333</v>
      </c>
      <c r="FM237" s="456">
        <f>Esc!FM$14</f>
        <v>2.1500067685588333</v>
      </c>
      <c r="FN237" s="456">
        <f>Esc!FN$14</f>
        <v>2.1500067685588333</v>
      </c>
      <c r="FO237" s="456">
        <f>Esc!FO$14</f>
        <v>2.2037569377728037</v>
      </c>
      <c r="FP237" s="456">
        <f>Esc!FP$14</f>
        <v>2.2037569377728037</v>
      </c>
      <c r="FQ237" s="456">
        <f>Esc!FQ$14</f>
        <v>2.2037569377728037</v>
      </c>
      <c r="FR237" s="456">
        <f>Esc!FR$14</f>
        <v>2.2037569377728037</v>
      </c>
      <c r="FS237" s="456">
        <f>Esc!FS$14</f>
        <v>2.2588508612171236</v>
      </c>
      <c r="FT237" s="456">
        <f>Esc!FT$14</f>
        <v>2.2588508612171236</v>
      </c>
      <c r="FU237" s="456">
        <f>Esc!FU$14</f>
        <v>2.2588508612171236</v>
      </c>
      <c r="FV237" s="456">
        <f>Esc!FV$14</f>
        <v>2.2588508612171236</v>
      </c>
      <c r="FW237" s="456">
        <f>Esc!FW$14</f>
        <v>2.3153221327475517</v>
      </c>
      <c r="FX237" s="456">
        <f>Esc!FX$14</f>
        <v>2.3153221327475517</v>
      </c>
      <c r="FY237" s="456">
        <f>Esc!FY$14</f>
        <v>2.3153221327475517</v>
      </c>
      <c r="FZ237" s="456">
        <f>Esc!FZ$14</f>
        <v>2.3153221327475517</v>
      </c>
      <c r="GA237" s="456">
        <f>Esc!GA$14</f>
        <v>2.3732051860662402</v>
      </c>
      <c r="GB237" s="456">
        <f>Esc!GB$14</f>
        <v>2.3732051860662402</v>
      </c>
      <c r="GC237" s="456">
        <f>Esc!GC$14</f>
        <v>2.3732051860662402</v>
      </c>
      <c r="GD237" s="456">
        <f>Esc!GD$14</f>
        <v>2.3732051860662402</v>
      </c>
      <c r="GE237" s="456">
        <f>Esc!GE$14</f>
        <v>2.4325353157178964</v>
      </c>
      <c r="GF237" s="456">
        <f>Esc!GF$14</f>
        <v>2.4325353157178964</v>
      </c>
      <c r="GG237" s="456">
        <f>Esc!GG$14</f>
        <v>2.4325353157178964</v>
      </c>
      <c r="GH237" s="456">
        <f>Esc!GH$14</f>
        <v>2.4325353157178964</v>
      </c>
      <c r="GI237" s="456">
        <f>Esc!GI$14</f>
        <v>2.4933486986108435</v>
      </c>
      <c r="GJ237" s="456">
        <f>Esc!GJ$14</f>
        <v>2.4933486986108435</v>
      </c>
    </row>
    <row r="238" spans="1:192" outlineLevel="2" x14ac:dyDescent="0.35">
      <c r="A238" s="69"/>
      <c r="B238"/>
      <c r="C238"/>
      <c r="D238"/>
      <c r="E238" t="s">
        <v>746</v>
      </c>
      <c r="F238"/>
      <c r="G238" t="s">
        <v>101</v>
      </c>
      <c r="H238">
        <f>SUM(J238:GJ238)</f>
        <v>1115.5973791876963</v>
      </c>
      <c r="I238"/>
      <c r="J238">
        <f t="shared" ref="J238:AO238" si="324">$F233/$F234*J235/$F232*J237*J236</f>
        <v>0</v>
      </c>
      <c r="K238">
        <f t="shared" si="324"/>
        <v>0</v>
      </c>
      <c r="L238">
        <f t="shared" si="324"/>
        <v>0</v>
      </c>
      <c r="M238">
        <f t="shared" si="324"/>
        <v>0</v>
      </c>
      <c r="N238">
        <f t="shared" si="324"/>
        <v>0</v>
      </c>
      <c r="O238">
        <f t="shared" si="324"/>
        <v>0</v>
      </c>
      <c r="P238">
        <f t="shared" si="324"/>
        <v>0</v>
      </c>
      <c r="Q238">
        <f t="shared" si="324"/>
        <v>0</v>
      </c>
      <c r="R238">
        <f t="shared" si="324"/>
        <v>0</v>
      </c>
      <c r="S238">
        <f t="shared" si="324"/>
        <v>0</v>
      </c>
      <c r="T238">
        <f t="shared" si="324"/>
        <v>0</v>
      </c>
      <c r="U238">
        <f t="shared" si="324"/>
        <v>0</v>
      </c>
      <c r="V238">
        <f t="shared" si="324"/>
        <v>0</v>
      </c>
      <c r="W238">
        <f t="shared" si="324"/>
        <v>0</v>
      </c>
      <c r="X238">
        <f t="shared" si="324"/>
        <v>0</v>
      </c>
      <c r="Y238">
        <f t="shared" si="324"/>
        <v>0</v>
      </c>
      <c r="Z238">
        <f t="shared" si="324"/>
        <v>0</v>
      </c>
      <c r="AA238">
        <f t="shared" si="324"/>
        <v>0</v>
      </c>
      <c r="AB238">
        <f t="shared" si="324"/>
        <v>0</v>
      </c>
      <c r="AC238">
        <f t="shared" si="324"/>
        <v>0</v>
      </c>
      <c r="AD238">
        <f t="shared" si="324"/>
        <v>0</v>
      </c>
      <c r="AE238">
        <f t="shared" si="324"/>
        <v>0</v>
      </c>
      <c r="AF238">
        <f t="shared" si="324"/>
        <v>0</v>
      </c>
      <c r="AG238">
        <f t="shared" si="324"/>
        <v>0</v>
      </c>
      <c r="AH238">
        <f t="shared" si="324"/>
        <v>0</v>
      </c>
      <c r="AI238">
        <f t="shared" si="324"/>
        <v>0</v>
      </c>
      <c r="AJ238">
        <f t="shared" si="324"/>
        <v>0</v>
      </c>
      <c r="AK238">
        <f t="shared" si="324"/>
        <v>0</v>
      </c>
      <c r="AL238">
        <f t="shared" si="324"/>
        <v>0</v>
      </c>
      <c r="AM238">
        <f t="shared" si="324"/>
        <v>0</v>
      </c>
      <c r="AN238">
        <f t="shared" si="324"/>
        <v>0</v>
      </c>
      <c r="AO238">
        <f t="shared" si="324"/>
        <v>0</v>
      </c>
      <c r="AP238">
        <f t="shared" ref="AP238:BU238" si="325">$F233/$F234*AP235/$F232*AP237*AP236</f>
        <v>0</v>
      </c>
      <c r="AQ238">
        <f t="shared" si="325"/>
        <v>0</v>
      </c>
      <c r="AR238">
        <f t="shared" si="325"/>
        <v>0</v>
      </c>
      <c r="AS238">
        <f t="shared" si="325"/>
        <v>0</v>
      </c>
      <c r="AT238">
        <f t="shared" si="325"/>
        <v>0</v>
      </c>
      <c r="AU238">
        <f t="shared" si="325"/>
        <v>0</v>
      </c>
      <c r="AV238">
        <f t="shared" si="325"/>
        <v>0</v>
      </c>
      <c r="AW238">
        <f t="shared" si="325"/>
        <v>0</v>
      </c>
      <c r="AX238">
        <f t="shared" si="325"/>
        <v>0</v>
      </c>
      <c r="AY238">
        <f t="shared" si="325"/>
        <v>0</v>
      </c>
      <c r="AZ238">
        <f t="shared" si="325"/>
        <v>0</v>
      </c>
      <c r="BA238">
        <f t="shared" si="325"/>
        <v>0</v>
      </c>
      <c r="BB238">
        <f t="shared" si="325"/>
        <v>0</v>
      </c>
      <c r="BC238">
        <f t="shared" si="325"/>
        <v>0</v>
      </c>
      <c r="BD238">
        <f t="shared" si="325"/>
        <v>0</v>
      </c>
      <c r="BE238">
        <f t="shared" si="325"/>
        <v>0</v>
      </c>
      <c r="BF238">
        <f t="shared" si="325"/>
        <v>8.0147584765624984</v>
      </c>
      <c r="BG238">
        <f t="shared" si="325"/>
        <v>8.2151274384765607</v>
      </c>
      <c r="BH238">
        <f t="shared" si="325"/>
        <v>8.2151274384765607</v>
      </c>
      <c r="BI238">
        <f t="shared" si="325"/>
        <v>8.2151274384765607</v>
      </c>
      <c r="BJ238">
        <f t="shared" si="325"/>
        <v>8.2151274384765607</v>
      </c>
      <c r="BK238">
        <f t="shared" si="325"/>
        <v>8.4205056244384746</v>
      </c>
      <c r="BL238">
        <f t="shared" si="325"/>
        <v>8.4205056244384746</v>
      </c>
      <c r="BM238">
        <f t="shared" si="325"/>
        <v>8.4205056244384746</v>
      </c>
      <c r="BN238">
        <f t="shared" si="325"/>
        <v>8.4205056244384746</v>
      </c>
      <c r="BO238">
        <f t="shared" si="325"/>
        <v>8.6310182650494358</v>
      </c>
      <c r="BP238">
        <f t="shared" si="325"/>
        <v>8.6310182650494358</v>
      </c>
      <c r="BQ238">
        <f t="shared" si="325"/>
        <v>8.6310182650494358</v>
      </c>
      <c r="BR238">
        <f t="shared" si="325"/>
        <v>8.6310182650494358</v>
      </c>
      <c r="BS238">
        <f t="shared" si="325"/>
        <v>8.846793721675672</v>
      </c>
      <c r="BT238">
        <f t="shared" si="325"/>
        <v>8.846793721675672</v>
      </c>
      <c r="BU238">
        <f t="shared" si="325"/>
        <v>8.846793721675672</v>
      </c>
      <c r="BV238">
        <f t="shared" ref="BV238:DA238" si="326">$F233/$F234*BV235/$F232*BV237*BV236</f>
        <v>8.846793721675672</v>
      </c>
      <c r="BW238">
        <f t="shared" si="326"/>
        <v>9.0679635647175623</v>
      </c>
      <c r="BX238">
        <f t="shared" si="326"/>
        <v>9.0679635647175623</v>
      </c>
      <c r="BY238">
        <f t="shared" si="326"/>
        <v>9.0679635647175623</v>
      </c>
      <c r="BZ238">
        <f t="shared" si="326"/>
        <v>9.0679635647175623</v>
      </c>
      <c r="CA238">
        <f t="shared" si="326"/>
        <v>9.2946626538355002</v>
      </c>
      <c r="CB238">
        <f t="shared" si="326"/>
        <v>9.2946626538355002</v>
      </c>
      <c r="CC238">
        <f t="shared" si="326"/>
        <v>9.2946626538355002</v>
      </c>
      <c r="CD238">
        <f t="shared" si="326"/>
        <v>9.2946626538355002</v>
      </c>
      <c r="CE238">
        <f t="shared" si="326"/>
        <v>9.5270292201813866</v>
      </c>
      <c r="CF238">
        <f t="shared" si="326"/>
        <v>9.5270292201813866</v>
      </c>
      <c r="CG238">
        <f t="shared" si="326"/>
        <v>9.5270292201813866</v>
      </c>
      <c r="CH238">
        <f t="shared" si="326"/>
        <v>9.5270292201813866</v>
      </c>
      <c r="CI238">
        <f t="shared" si="326"/>
        <v>9.7652049506859218</v>
      </c>
      <c r="CJ238">
        <f t="shared" si="326"/>
        <v>9.7652049506859218</v>
      </c>
      <c r="CK238">
        <f t="shared" si="326"/>
        <v>9.7652049506859218</v>
      </c>
      <c r="CL238">
        <f t="shared" si="326"/>
        <v>9.7652049506859218</v>
      </c>
      <c r="CM238">
        <f t="shared" si="326"/>
        <v>10.00933507445307</v>
      </c>
      <c r="CN238">
        <f t="shared" si="326"/>
        <v>10.00933507445307</v>
      </c>
      <c r="CO238">
        <f t="shared" si="326"/>
        <v>10.00933507445307</v>
      </c>
      <c r="CP238">
        <f t="shared" si="326"/>
        <v>10.00933507445307</v>
      </c>
      <c r="CQ238">
        <f t="shared" si="326"/>
        <v>10.259568451314395</v>
      </c>
      <c r="CR238">
        <f t="shared" si="326"/>
        <v>10.259568451314395</v>
      </c>
      <c r="CS238">
        <f t="shared" si="326"/>
        <v>10.259568451314395</v>
      </c>
      <c r="CT238">
        <f t="shared" si="326"/>
        <v>10.259568451314395</v>
      </c>
      <c r="CU238">
        <f t="shared" si="326"/>
        <v>10.516057662597253</v>
      </c>
      <c r="CV238">
        <f t="shared" si="326"/>
        <v>10.516057662597253</v>
      </c>
      <c r="CW238">
        <f t="shared" si="326"/>
        <v>10.516057662597253</v>
      </c>
      <c r="CX238">
        <f t="shared" si="326"/>
        <v>10.516057662597253</v>
      </c>
      <c r="CY238">
        <f t="shared" si="326"/>
        <v>10.778959104162187</v>
      </c>
      <c r="CZ238">
        <f t="shared" si="326"/>
        <v>10.778959104162187</v>
      </c>
      <c r="DA238">
        <f t="shared" si="326"/>
        <v>10.778959104162187</v>
      </c>
      <c r="DB238">
        <f t="shared" ref="DB238:EG238" si="327">$F233/$F234*DB235/$F232*DB237*DB236</f>
        <v>10.778959104162187</v>
      </c>
      <c r="DC238">
        <f t="shared" si="327"/>
        <v>11.048433081766241</v>
      </c>
      <c r="DD238">
        <f t="shared" si="327"/>
        <v>11.048433081766241</v>
      </c>
      <c r="DE238">
        <f t="shared" si="327"/>
        <v>11.048433081766241</v>
      </c>
      <c r="DF238">
        <f t="shared" si="327"/>
        <v>11.048433081766241</v>
      </c>
      <c r="DG238">
        <f t="shared" si="327"/>
        <v>11.324643908810396</v>
      </c>
      <c r="DH238">
        <f t="shared" si="327"/>
        <v>11.324643908810396</v>
      </c>
      <c r="DI238">
        <f t="shared" si="327"/>
        <v>11.324643908810396</v>
      </c>
      <c r="DJ238">
        <f t="shared" si="327"/>
        <v>11.324643908810396</v>
      </c>
      <c r="DK238">
        <f t="shared" si="327"/>
        <v>11.607760006530656</v>
      </c>
      <c r="DL238">
        <f t="shared" si="327"/>
        <v>11.607760006530656</v>
      </c>
      <c r="DM238">
        <f t="shared" si="327"/>
        <v>11.607760006530656</v>
      </c>
      <c r="DN238">
        <f t="shared" si="327"/>
        <v>11.607760006530656</v>
      </c>
      <c r="DO238">
        <f t="shared" si="327"/>
        <v>11.897954006693922</v>
      </c>
      <c r="DP238">
        <f t="shared" si="327"/>
        <v>11.897954006693922</v>
      </c>
      <c r="DQ238">
        <f t="shared" si="327"/>
        <v>11.897954006693922</v>
      </c>
      <c r="DR238">
        <f t="shared" si="327"/>
        <v>11.897954006693922</v>
      </c>
      <c r="DS238">
        <f t="shared" si="327"/>
        <v>12.19540285686127</v>
      </c>
      <c r="DT238">
        <f t="shared" si="327"/>
        <v>12.19540285686127</v>
      </c>
      <c r="DU238">
        <f t="shared" si="327"/>
        <v>12.19540285686127</v>
      </c>
      <c r="DV238">
        <f t="shared" si="327"/>
        <v>12.19540285686127</v>
      </c>
      <c r="DW238">
        <f t="shared" si="327"/>
        <v>12.500287928282798</v>
      </c>
      <c r="DX238">
        <f t="shared" si="327"/>
        <v>12.500287928282798</v>
      </c>
      <c r="DY238">
        <f t="shared" si="327"/>
        <v>12.500287928282798</v>
      </c>
      <c r="DZ238">
        <f t="shared" si="327"/>
        <v>12.500287928282798</v>
      </c>
      <c r="EA238">
        <f t="shared" si="327"/>
        <v>12.812795126489869</v>
      </c>
      <c r="EB238">
        <f t="shared" si="327"/>
        <v>12.812795126489869</v>
      </c>
      <c r="EC238">
        <f t="shared" si="327"/>
        <v>12.812795126489869</v>
      </c>
      <c r="ED238">
        <f t="shared" si="327"/>
        <v>12.812795126489869</v>
      </c>
      <c r="EE238">
        <f t="shared" si="327"/>
        <v>13.133115004652115</v>
      </c>
      <c r="EF238">
        <f t="shared" si="327"/>
        <v>13.133115004652115</v>
      </c>
      <c r="EG238">
        <f t="shared" si="327"/>
        <v>13.133115004652115</v>
      </c>
      <c r="EH238">
        <f t="shared" ref="EH238:FM238" si="328">$F233/$F234*EH235/$F232*EH237*EH236</f>
        <v>13.133115004652115</v>
      </c>
      <c r="EI238">
        <f t="shared" si="328"/>
        <v>13.461442879768418</v>
      </c>
      <c r="EJ238">
        <f t="shared" si="328"/>
        <v>13.461442879768418</v>
      </c>
      <c r="EK238">
        <f t="shared" si="328"/>
        <v>13.461442879768418</v>
      </c>
      <c r="EL238">
        <f t="shared" si="328"/>
        <v>13.461442879768418</v>
      </c>
      <c r="EM238">
        <f t="shared" si="328"/>
        <v>13.797978951762627</v>
      </c>
      <c r="EN238">
        <f t="shared" si="328"/>
        <v>13.797978951762627</v>
      </c>
      <c r="EO238">
        <f t="shared" si="328"/>
        <v>13.797978951762627</v>
      </c>
      <c r="EP238">
        <f t="shared" si="328"/>
        <v>13.797978951762627</v>
      </c>
      <c r="EQ238">
        <f t="shared" si="328"/>
        <v>14.142928425556692</v>
      </c>
      <c r="ER238">
        <f t="shared" si="328"/>
        <v>14.142928425556692</v>
      </c>
      <c r="ES238">
        <f t="shared" si="328"/>
        <v>14.142928425556692</v>
      </c>
      <c r="ET238">
        <f t="shared" si="328"/>
        <v>14.142928425556692</v>
      </c>
      <c r="EU238">
        <f t="shared" si="328"/>
        <v>14.496501636195607</v>
      </c>
      <c r="EV238">
        <f t="shared" si="328"/>
        <v>14.496501636195607</v>
      </c>
      <c r="EW238">
        <f t="shared" si="328"/>
        <v>14.496501636195607</v>
      </c>
      <c r="EX238">
        <f t="shared" si="328"/>
        <v>14.496501636195607</v>
      </c>
      <c r="EY238">
        <f t="shared" si="328"/>
        <v>14.858914177100496</v>
      </c>
      <c r="EZ238">
        <f t="shared" si="328"/>
        <v>14.858914177100496</v>
      </c>
      <c r="FA238">
        <f t="shared" si="328"/>
        <v>14.858914177100496</v>
      </c>
      <c r="FB238">
        <f t="shared" si="328"/>
        <v>0</v>
      </c>
      <c r="FC238">
        <f t="shared" si="328"/>
        <v>0</v>
      </c>
      <c r="FD238">
        <f t="shared" si="328"/>
        <v>0</v>
      </c>
      <c r="FE238">
        <f t="shared" si="328"/>
        <v>0</v>
      </c>
      <c r="FF238">
        <f t="shared" si="328"/>
        <v>0</v>
      </c>
      <c r="FG238">
        <f t="shared" si="328"/>
        <v>0</v>
      </c>
      <c r="FH238">
        <f t="shared" si="328"/>
        <v>0</v>
      </c>
      <c r="FI238">
        <f t="shared" si="328"/>
        <v>0</v>
      </c>
      <c r="FJ238">
        <f t="shared" si="328"/>
        <v>0</v>
      </c>
      <c r="FK238">
        <f t="shared" si="328"/>
        <v>0</v>
      </c>
      <c r="FL238">
        <f t="shared" si="328"/>
        <v>0</v>
      </c>
      <c r="FM238">
        <f t="shared" si="328"/>
        <v>0</v>
      </c>
      <c r="FN238">
        <f t="shared" ref="FN238:GJ238" si="329">$F233/$F234*FN235/$F232*FN237*FN236</f>
        <v>0</v>
      </c>
      <c r="FO238">
        <f t="shared" si="329"/>
        <v>0</v>
      </c>
      <c r="FP238">
        <f t="shared" si="329"/>
        <v>0</v>
      </c>
      <c r="FQ238">
        <f t="shared" si="329"/>
        <v>0</v>
      </c>
      <c r="FR238">
        <f t="shared" si="329"/>
        <v>0</v>
      </c>
      <c r="FS238">
        <f t="shared" si="329"/>
        <v>0</v>
      </c>
      <c r="FT238">
        <f t="shared" si="329"/>
        <v>0</v>
      </c>
      <c r="FU238">
        <f t="shared" si="329"/>
        <v>0</v>
      </c>
      <c r="FV238">
        <f t="shared" si="329"/>
        <v>0</v>
      </c>
      <c r="FW238">
        <f t="shared" si="329"/>
        <v>0</v>
      </c>
      <c r="FX238">
        <f t="shared" si="329"/>
        <v>0</v>
      </c>
      <c r="FY238">
        <f t="shared" si="329"/>
        <v>0</v>
      </c>
      <c r="FZ238">
        <f t="shared" si="329"/>
        <v>0</v>
      </c>
      <c r="GA238">
        <f t="shared" si="329"/>
        <v>0</v>
      </c>
      <c r="GB238">
        <f t="shared" si="329"/>
        <v>0</v>
      </c>
      <c r="GC238">
        <f t="shared" si="329"/>
        <v>0</v>
      </c>
      <c r="GD238">
        <f t="shared" si="329"/>
        <v>0</v>
      </c>
      <c r="GE238">
        <f t="shared" si="329"/>
        <v>0</v>
      </c>
      <c r="GF238">
        <f t="shared" si="329"/>
        <v>0</v>
      </c>
      <c r="GG238">
        <f t="shared" si="329"/>
        <v>0</v>
      </c>
      <c r="GH238">
        <f t="shared" si="329"/>
        <v>0</v>
      </c>
      <c r="GI238">
        <f t="shared" si="329"/>
        <v>0</v>
      </c>
      <c r="GJ238">
        <f t="shared" si="329"/>
        <v>0</v>
      </c>
    </row>
    <row r="239" spans="1:192" outlineLevel="2" x14ac:dyDescent="0.35">
      <c r="A239" s="6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</row>
    <row r="240" spans="1:192" s="556" customFormat="1" outlineLevel="2" x14ac:dyDescent="0.35">
      <c r="A240" s="555"/>
      <c r="E240" s="556" t="str">
        <f>InpC!$E$16</f>
        <v>Length of operating period</v>
      </c>
      <c r="F240" s="556">
        <f>InpC!$F$16</f>
        <v>3</v>
      </c>
      <c r="G240" s="556" t="str">
        <f>InpC!$G$16</f>
        <v>months</v>
      </c>
    </row>
    <row r="241" spans="1:192" s="556" customFormat="1" outlineLevel="2" x14ac:dyDescent="0.35">
      <c r="A241" s="555"/>
      <c r="E241" s="556" t="str">
        <f>InpC!$E$94</f>
        <v>Annual audit</v>
      </c>
      <c r="F241" s="556">
        <f>InpC!$F$94</f>
        <v>25</v>
      </c>
      <c r="G241" s="556" t="str">
        <f>InpC!$G$94</f>
        <v>$ 000s p.a.</v>
      </c>
    </row>
    <row r="242" spans="1:192" s="455" customFormat="1" outlineLevel="2" x14ac:dyDescent="0.35">
      <c r="A242" s="462"/>
      <c r="E242" s="455" t="str">
        <f>InpC!$E$144</f>
        <v>Number of periods in a year</v>
      </c>
      <c r="F242" s="455">
        <f>InpC!$F$144</f>
        <v>4</v>
      </c>
      <c r="G242" s="455" t="str">
        <f>InpC!$G$144</f>
        <v>periods</v>
      </c>
    </row>
    <row r="243" spans="1:192" s="455" customFormat="1" outlineLevel="2" x14ac:dyDescent="0.35">
      <c r="A243" s="462"/>
      <c r="E243" s="455" t="str">
        <f>Time!$E$34</f>
        <v>Months per model period</v>
      </c>
      <c r="G243" s="455" t="str">
        <f>Time!$G$34</f>
        <v>months</v>
      </c>
      <c r="H243" s="455">
        <f>Time!$H$34</f>
        <v>0</v>
      </c>
      <c r="J243" s="455">
        <f>Time!J$34</f>
        <v>1</v>
      </c>
      <c r="K243" s="455">
        <f>Time!K$34</f>
        <v>1</v>
      </c>
      <c r="L243" s="455">
        <f>Time!L$34</f>
        <v>1</v>
      </c>
      <c r="M243" s="455">
        <f>Time!M$34</f>
        <v>1</v>
      </c>
      <c r="N243" s="455">
        <f>Time!N$34</f>
        <v>1</v>
      </c>
      <c r="O243" s="455">
        <f>Time!O$34</f>
        <v>1</v>
      </c>
      <c r="P243" s="455">
        <f>Time!P$34</f>
        <v>1</v>
      </c>
      <c r="Q243" s="455">
        <f>Time!Q$34</f>
        <v>1</v>
      </c>
      <c r="R243" s="455">
        <f>Time!R$34</f>
        <v>1</v>
      </c>
      <c r="S243" s="455">
        <f>Time!S$34</f>
        <v>1</v>
      </c>
      <c r="T243" s="455">
        <f>Time!T$34</f>
        <v>1</v>
      </c>
      <c r="U243" s="455">
        <f>Time!U$34</f>
        <v>1</v>
      </c>
      <c r="V243" s="455">
        <f>Time!V$34</f>
        <v>1</v>
      </c>
      <c r="W243" s="455">
        <f>Time!W$34</f>
        <v>1</v>
      </c>
      <c r="X243" s="455">
        <f>Time!X$34</f>
        <v>1</v>
      </c>
      <c r="Y243" s="455">
        <f>Time!Y$34</f>
        <v>1</v>
      </c>
      <c r="Z243" s="455">
        <f>Time!Z$34</f>
        <v>1</v>
      </c>
      <c r="AA243" s="455">
        <f>Time!AA$34</f>
        <v>1</v>
      </c>
      <c r="AB243" s="455">
        <f>Time!AB$34</f>
        <v>1</v>
      </c>
      <c r="AC243" s="455">
        <f>Time!AC$34</f>
        <v>1</v>
      </c>
      <c r="AD243" s="455">
        <f>Time!AD$34</f>
        <v>1</v>
      </c>
      <c r="AE243" s="455">
        <f>Time!AE$34</f>
        <v>1</v>
      </c>
      <c r="AF243" s="455">
        <f>Time!AF$34</f>
        <v>1</v>
      </c>
      <c r="AG243" s="455">
        <f>Time!AG$34</f>
        <v>1</v>
      </c>
      <c r="AH243" s="455">
        <f>Time!AH$34</f>
        <v>1</v>
      </c>
      <c r="AI243" s="455">
        <f>Time!AI$34</f>
        <v>1</v>
      </c>
      <c r="AJ243" s="455">
        <f>Time!AJ$34</f>
        <v>1</v>
      </c>
      <c r="AK243" s="455">
        <f>Time!AK$34</f>
        <v>1</v>
      </c>
      <c r="AL243" s="455">
        <f>Time!AL$34</f>
        <v>1</v>
      </c>
      <c r="AM243" s="455">
        <f>Time!AM$34</f>
        <v>1</v>
      </c>
      <c r="AN243" s="455">
        <f>Time!AN$34</f>
        <v>1</v>
      </c>
      <c r="AO243" s="455">
        <f>Time!AO$34</f>
        <v>1</v>
      </c>
      <c r="AP243" s="455">
        <f>Time!AP$34</f>
        <v>1</v>
      </c>
      <c r="AQ243" s="455">
        <f>Time!AQ$34</f>
        <v>1</v>
      </c>
      <c r="AR243" s="455">
        <f>Time!AR$34</f>
        <v>1</v>
      </c>
      <c r="AS243" s="455">
        <f>Time!AS$34</f>
        <v>1</v>
      </c>
      <c r="AT243" s="455">
        <f>Time!AT$34</f>
        <v>1</v>
      </c>
      <c r="AU243" s="455">
        <f>Time!AU$34</f>
        <v>1</v>
      </c>
      <c r="AV243" s="455">
        <f>Time!AV$34</f>
        <v>1</v>
      </c>
      <c r="AW243" s="455">
        <f>Time!AW$34</f>
        <v>1</v>
      </c>
      <c r="AX243" s="455">
        <f>Time!AX$34</f>
        <v>1</v>
      </c>
      <c r="AY243" s="455">
        <f>Time!AY$34</f>
        <v>1</v>
      </c>
      <c r="AZ243" s="455">
        <f>Time!AZ$34</f>
        <v>1</v>
      </c>
      <c r="BA243" s="455">
        <f>Time!BA$34</f>
        <v>1</v>
      </c>
      <c r="BB243" s="455">
        <f>Time!BB$34</f>
        <v>1</v>
      </c>
      <c r="BC243" s="455">
        <f>Time!BC$34</f>
        <v>1</v>
      </c>
      <c r="BD243" s="455">
        <f>Time!BD$34</f>
        <v>1</v>
      </c>
      <c r="BE243" s="455">
        <f>Time!BE$34</f>
        <v>1</v>
      </c>
      <c r="BF243" s="455">
        <f>Time!BF$34</f>
        <v>3</v>
      </c>
      <c r="BG243" s="455">
        <f>Time!BG$34</f>
        <v>3</v>
      </c>
      <c r="BH243" s="455">
        <f>Time!BH$34</f>
        <v>3</v>
      </c>
      <c r="BI243" s="455">
        <f>Time!BI$34</f>
        <v>3</v>
      </c>
      <c r="BJ243" s="455">
        <f>Time!BJ$34</f>
        <v>3</v>
      </c>
      <c r="BK243" s="455">
        <f>Time!BK$34</f>
        <v>3</v>
      </c>
      <c r="BL243" s="455">
        <f>Time!BL$34</f>
        <v>3</v>
      </c>
      <c r="BM243" s="455">
        <f>Time!BM$34</f>
        <v>3</v>
      </c>
      <c r="BN243" s="455">
        <f>Time!BN$34</f>
        <v>3</v>
      </c>
      <c r="BO243" s="455">
        <f>Time!BO$34</f>
        <v>3</v>
      </c>
      <c r="BP243" s="455">
        <f>Time!BP$34</f>
        <v>3</v>
      </c>
      <c r="BQ243" s="455">
        <f>Time!BQ$34</f>
        <v>3</v>
      </c>
      <c r="BR243" s="455">
        <f>Time!BR$34</f>
        <v>3</v>
      </c>
      <c r="BS243" s="455">
        <f>Time!BS$34</f>
        <v>3</v>
      </c>
      <c r="BT243" s="455">
        <f>Time!BT$34</f>
        <v>3</v>
      </c>
      <c r="BU243" s="455">
        <f>Time!BU$34</f>
        <v>3</v>
      </c>
      <c r="BV243" s="455">
        <f>Time!BV$34</f>
        <v>3</v>
      </c>
      <c r="BW243" s="455">
        <f>Time!BW$34</f>
        <v>3</v>
      </c>
      <c r="BX243" s="455">
        <f>Time!BX$34</f>
        <v>3</v>
      </c>
      <c r="BY243" s="455">
        <f>Time!BY$34</f>
        <v>3</v>
      </c>
      <c r="BZ243" s="455">
        <f>Time!BZ$34</f>
        <v>3</v>
      </c>
      <c r="CA243" s="455">
        <f>Time!CA$34</f>
        <v>3</v>
      </c>
      <c r="CB243" s="455">
        <f>Time!CB$34</f>
        <v>3</v>
      </c>
      <c r="CC243" s="455">
        <f>Time!CC$34</f>
        <v>3</v>
      </c>
      <c r="CD243" s="455">
        <f>Time!CD$34</f>
        <v>3</v>
      </c>
      <c r="CE243" s="455">
        <f>Time!CE$34</f>
        <v>3</v>
      </c>
      <c r="CF243" s="455">
        <f>Time!CF$34</f>
        <v>3</v>
      </c>
      <c r="CG243" s="455">
        <f>Time!CG$34</f>
        <v>3</v>
      </c>
      <c r="CH243" s="455">
        <f>Time!CH$34</f>
        <v>3</v>
      </c>
      <c r="CI243" s="455">
        <f>Time!CI$34</f>
        <v>3</v>
      </c>
      <c r="CJ243" s="455">
        <f>Time!CJ$34</f>
        <v>3</v>
      </c>
      <c r="CK243" s="455">
        <f>Time!CK$34</f>
        <v>3</v>
      </c>
      <c r="CL243" s="455">
        <f>Time!CL$34</f>
        <v>3</v>
      </c>
      <c r="CM243" s="455">
        <f>Time!CM$34</f>
        <v>3</v>
      </c>
      <c r="CN243" s="455">
        <f>Time!CN$34</f>
        <v>3</v>
      </c>
      <c r="CO243" s="455">
        <f>Time!CO$34</f>
        <v>3</v>
      </c>
      <c r="CP243" s="455">
        <f>Time!CP$34</f>
        <v>3</v>
      </c>
      <c r="CQ243" s="455">
        <f>Time!CQ$34</f>
        <v>3</v>
      </c>
      <c r="CR243" s="455">
        <f>Time!CR$34</f>
        <v>3</v>
      </c>
      <c r="CS243" s="455">
        <f>Time!CS$34</f>
        <v>3</v>
      </c>
      <c r="CT243" s="455">
        <f>Time!CT$34</f>
        <v>3</v>
      </c>
      <c r="CU243" s="455">
        <f>Time!CU$34</f>
        <v>3</v>
      </c>
      <c r="CV243" s="455">
        <f>Time!CV$34</f>
        <v>3</v>
      </c>
      <c r="CW243" s="455">
        <f>Time!CW$34</f>
        <v>3</v>
      </c>
      <c r="CX243" s="455">
        <f>Time!CX$34</f>
        <v>3</v>
      </c>
      <c r="CY243" s="455">
        <f>Time!CY$34</f>
        <v>3</v>
      </c>
      <c r="CZ243" s="455">
        <f>Time!CZ$34</f>
        <v>3</v>
      </c>
      <c r="DA243" s="455">
        <f>Time!DA$34</f>
        <v>3</v>
      </c>
      <c r="DB243" s="455">
        <f>Time!DB$34</f>
        <v>3</v>
      </c>
      <c r="DC243" s="455">
        <f>Time!DC$34</f>
        <v>3</v>
      </c>
      <c r="DD243" s="455">
        <f>Time!DD$34</f>
        <v>3</v>
      </c>
      <c r="DE243" s="455">
        <f>Time!DE$34</f>
        <v>3</v>
      </c>
      <c r="DF243" s="455">
        <f>Time!DF$34</f>
        <v>3</v>
      </c>
      <c r="DG243" s="455">
        <f>Time!DG$34</f>
        <v>3</v>
      </c>
      <c r="DH243" s="455">
        <f>Time!DH$34</f>
        <v>3</v>
      </c>
      <c r="DI243" s="455">
        <f>Time!DI$34</f>
        <v>3</v>
      </c>
      <c r="DJ243" s="455">
        <f>Time!DJ$34</f>
        <v>3</v>
      </c>
      <c r="DK243" s="455">
        <f>Time!DK$34</f>
        <v>3</v>
      </c>
      <c r="DL243" s="455">
        <f>Time!DL$34</f>
        <v>3</v>
      </c>
      <c r="DM243" s="455">
        <f>Time!DM$34</f>
        <v>3</v>
      </c>
      <c r="DN243" s="455">
        <f>Time!DN$34</f>
        <v>3</v>
      </c>
      <c r="DO243" s="455">
        <f>Time!DO$34</f>
        <v>3</v>
      </c>
      <c r="DP243" s="455">
        <f>Time!DP$34</f>
        <v>3</v>
      </c>
      <c r="DQ243" s="455">
        <f>Time!DQ$34</f>
        <v>3</v>
      </c>
      <c r="DR243" s="455">
        <f>Time!DR$34</f>
        <v>3</v>
      </c>
      <c r="DS243" s="455">
        <f>Time!DS$34</f>
        <v>3</v>
      </c>
      <c r="DT243" s="455">
        <f>Time!DT$34</f>
        <v>3</v>
      </c>
      <c r="DU243" s="455">
        <f>Time!DU$34</f>
        <v>3</v>
      </c>
      <c r="DV243" s="455">
        <f>Time!DV$34</f>
        <v>3</v>
      </c>
      <c r="DW243" s="455">
        <f>Time!DW$34</f>
        <v>3</v>
      </c>
      <c r="DX243" s="455">
        <f>Time!DX$34</f>
        <v>3</v>
      </c>
      <c r="DY243" s="455">
        <f>Time!DY$34</f>
        <v>3</v>
      </c>
      <c r="DZ243" s="455">
        <f>Time!DZ$34</f>
        <v>3</v>
      </c>
      <c r="EA243" s="455">
        <f>Time!EA$34</f>
        <v>3</v>
      </c>
      <c r="EB243" s="455">
        <f>Time!EB$34</f>
        <v>3</v>
      </c>
      <c r="EC243" s="455">
        <f>Time!EC$34</f>
        <v>3</v>
      </c>
      <c r="ED243" s="455">
        <f>Time!ED$34</f>
        <v>3</v>
      </c>
      <c r="EE243" s="455">
        <f>Time!EE$34</f>
        <v>3</v>
      </c>
      <c r="EF243" s="455">
        <f>Time!EF$34</f>
        <v>3</v>
      </c>
      <c r="EG243" s="455">
        <f>Time!EG$34</f>
        <v>3</v>
      </c>
      <c r="EH243" s="455">
        <f>Time!EH$34</f>
        <v>3</v>
      </c>
      <c r="EI243" s="455">
        <f>Time!EI$34</f>
        <v>3</v>
      </c>
      <c r="EJ243" s="455">
        <f>Time!EJ$34</f>
        <v>3</v>
      </c>
      <c r="EK243" s="455">
        <f>Time!EK$34</f>
        <v>3</v>
      </c>
      <c r="EL243" s="455">
        <f>Time!EL$34</f>
        <v>3</v>
      </c>
      <c r="EM243" s="455">
        <f>Time!EM$34</f>
        <v>3</v>
      </c>
      <c r="EN243" s="455">
        <f>Time!EN$34</f>
        <v>3</v>
      </c>
      <c r="EO243" s="455">
        <f>Time!EO$34</f>
        <v>3</v>
      </c>
      <c r="EP243" s="455">
        <f>Time!EP$34</f>
        <v>3</v>
      </c>
      <c r="EQ243" s="455">
        <f>Time!EQ$34</f>
        <v>3</v>
      </c>
      <c r="ER243" s="455">
        <f>Time!ER$34</f>
        <v>3</v>
      </c>
      <c r="ES243" s="455">
        <f>Time!ES$34</f>
        <v>3</v>
      </c>
      <c r="ET243" s="455">
        <f>Time!ET$34</f>
        <v>3</v>
      </c>
      <c r="EU243" s="455">
        <f>Time!EU$34</f>
        <v>3</v>
      </c>
      <c r="EV243" s="455">
        <f>Time!EV$34</f>
        <v>3</v>
      </c>
      <c r="EW243" s="455">
        <f>Time!EW$34</f>
        <v>3</v>
      </c>
      <c r="EX243" s="455">
        <f>Time!EX$34</f>
        <v>3</v>
      </c>
      <c r="EY243" s="455">
        <f>Time!EY$34</f>
        <v>3</v>
      </c>
      <c r="EZ243" s="455">
        <f>Time!EZ$34</f>
        <v>3</v>
      </c>
      <c r="FA243" s="455">
        <f>Time!FA$34</f>
        <v>3</v>
      </c>
      <c r="FB243" s="455">
        <f>Time!FB$34</f>
        <v>3</v>
      </c>
      <c r="FC243" s="455">
        <f>Time!FC$34</f>
        <v>3</v>
      </c>
      <c r="FD243" s="455">
        <f>Time!FD$34</f>
        <v>3</v>
      </c>
      <c r="FE243" s="455">
        <f>Time!FE$34</f>
        <v>3</v>
      </c>
      <c r="FF243" s="455">
        <f>Time!FF$34</f>
        <v>3</v>
      </c>
      <c r="FG243" s="455">
        <f>Time!FG$34</f>
        <v>3</v>
      </c>
      <c r="FH243" s="455">
        <f>Time!FH$34</f>
        <v>3</v>
      </c>
      <c r="FI243" s="455">
        <f>Time!FI$34</f>
        <v>3</v>
      </c>
      <c r="FJ243" s="455">
        <f>Time!FJ$34</f>
        <v>3</v>
      </c>
      <c r="FK243" s="455">
        <f>Time!FK$34</f>
        <v>3</v>
      </c>
      <c r="FL243" s="455">
        <f>Time!FL$34</f>
        <v>3</v>
      </c>
      <c r="FM243" s="455">
        <f>Time!FM$34</f>
        <v>3</v>
      </c>
      <c r="FN243" s="455">
        <f>Time!FN$34</f>
        <v>3</v>
      </c>
      <c r="FO243" s="455">
        <f>Time!FO$34</f>
        <v>3</v>
      </c>
      <c r="FP243" s="455">
        <f>Time!FP$34</f>
        <v>3</v>
      </c>
      <c r="FQ243" s="455">
        <f>Time!FQ$34</f>
        <v>3</v>
      </c>
      <c r="FR243" s="455">
        <f>Time!FR$34</f>
        <v>3</v>
      </c>
      <c r="FS243" s="455">
        <f>Time!FS$34</f>
        <v>3</v>
      </c>
      <c r="FT243" s="455">
        <f>Time!FT$34</f>
        <v>3</v>
      </c>
      <c r="FU243" s="455">
        <f>Time!FU$34</f>
        <v>3</v>
      </c>
      <c r="FV243" s="455">
        <f>Time!FV$34</f>
        <v>3</v>
      </c>
      <c r="FW243" s="455">
        <f>Time!FW$34</f>
        <v>3</v>
      </c>
      <c r="FX243" s="455">
        <f>Time!FX$34</f>
        <v>3</v>
      </c>
      <c r="FY243" s="455">
        <f>Time!FY$34</f>
        <v>3</v>
      </c>
      <c r="FZ243" s="455">
        <f>Time!FZ$34</f>
        <v>3</v>
      </c>
      <c r="GA243" s="455">
        <f>Time!GA$34</f>
        <v>3</v>
      </c>
      <c r="GB243" s="455">
        <f>Time!GB$34</f>
        <v>3</v>
      </c>
      <c r="GC243" s="455">
        <f>Time!GC$34</f>
        <v>3</v>
      </c>
      <c r="GD243" s="455">
        <f>Time!GD$34</f>
        <v>3</v>
      </c>
      <c r="GE243" s="455">
        <f>Time!GE$34</f>
        <v>3</v>
      </c>
      <c r="GF243" s="455">
        <f>Time!GF$34</f>
        <v>3</v>
      </c>
      <c r="GG243" s="455">
        <f>Time!GG$34</f>
        <v>3</v>
      </c>
      <c r="GH243" s="455">
        <f>Time!GH$34</f>
        <v>3</v>
      </c>
      <c r="GI243" s="455">
        <f>Time!GI$34</f>
        <v>3</v>
      </c>
      <c r="GJ243" s="455">
        <f>Time!GJ$34</f>
        <v>3</v>
      </c>
    </row>
    <row r="244" spans="1:192" s="455" customFormat="1" outlineLevel="2" x14ac:dyDescent="0.35">
      <c r="A244" s="462"/>
      <c r="E244" s="455" t="str">
        <f>Time!$E$90</f>
        <v>Operating period flag</v>
      </c>
      <c r="G244" s="455" t="str">
        <f>Time!$G$90</f>
        <v>flag</v>
      </c>
      <c r="H244" s="455">
        <f>Time!$H$90</f>
        <v>100</v>
      </c>
      <c r="J244" s="455">
        <f>Time!J$90</f>
        <v>0</v>
      </c>
      <c r="K244" s="455">
        <f>Time!K$90</f>
        <v>0</v>
      </c>
      <c r="L244" s="455">
        <f>Time!L$90</f>
        <v>0</v>
      </c>
      <c r="M244" s="455">
        <f>Time!M$90</f>
        <v>0</v>
      </c>
      <c r="N244" s="455">
        <f>Time!N$90</f>
        <v>0</v>
      </c>
      <c r="O244" s="455">
        <f>Time!O$90</f>
        <v>0</v>
      </c>
      <c r="P244" s="455">
        <f>Time!P$90</f>
        <v>0</v>
      </c>
      <c r="Q244" s="455">
        <f>Time!Q$90</f>
        <v>0</v>
      </c>
      <c r="R244" s="455">
        <f>Time!R$90</f>
        <v>0</v>
      </c>
      <c r="S244" s="455">
        <f>Time!S$90</f>
        <v>0</v>
      </c>
      <c r="T244" s="455">
        <f>Time!T$90</f>
        <v>0</v>
      </c>
      <c r="U244" s="455">
        <f>Time!U$90</f>
        <v>0</v>
      </c>
      <c r="V244" s="455">
        <f>Time!V$90</f>
        <v>0</v>
      </c>
      <c r="W244" s="455">
        <f>Time!W$90</f>
        <v>0</v>
      </c>
      <c r="X244" s="455">
        <f>Time!X$90</f>
        <v>0</v>
      </c>
      <c r="Y244" s="455">
        <f>Time!Y$90</f>
        <v>0</v>
      </c>
      <c r="Z244" s="455">
        <f>Time!Z$90</f>
        <v>0</v>
      </c>
      <c r="AA244" s="455">
        <f>Time!AA$90</f>
        <v>0</v>
      </c>
      <c r="AB244" s="455">
        <f>Time!AB$90</f>
        <v>0</v>
      </c>
      <c r="AC244" s="455">
        <f>Time!AC$90</f>
        <v>0</v>
      </c>
      <c r="AD244" s="455">
        <f>Time!AD$90</f>
        <v>0</v>
      </c>
      <c r="AE244" s="455">
        <f>Time!AE$90</f>
        <v>0</v>
      </c>
      <c r="AF244" s="455">
        <f>Time!AF$90</f>
        <v>0</v>
      </c>
      <c r="AG244" s="455">
        <f>Time!AG$90</f>
        <v>0</v>
      </c>
      <c r="AH244" s="455">
        <f>Time!AH$90</f>
        <v>0</v>
      </c>
      <c r="AI244" s="455">
        <f>Time!AI$90</f>
        <v>0</v>
      </c>
      <c r="AJ244" s="455">
        <f>Time!AJ$90</f>
        <v>0</v>
      </c>
      <c r="AK244" s="455">
        <f>Time!AK$90</f>
        <v>0</v>
      </c>
      <c r="AL244" s="455">
        <f>Time!AL$90</f>
        <v>0</v>
      </c>
      <c r="AM244" s="455">
        <f>Time!AM$90</f>
        <v>0</v>
      </c>
      <c r="AN244" s="455">
        <f>Time!AN$90</f>
        <v>0</v>
      </c>
      <c r="AO244" s="455">
        <f>Time!AO$90</f>
        <v>0</v>
      </c>
      <c r="AP244" s="455">
        <f>Time!AP$90</f>
        <v>0</v>
      </c>
      <c r="AQ244" s="455">
        <f>Time!AQ$90</f>
        <v>0</v>
      </c>
      <c r="AR244" s="455">
        <f>Time!AR$90</f>
        <v>0</v>
      </c>
      <c r="AS244" s="455">
        <f>Time!AS$90</f>
        <v>0</v>
      </c>
      <c r="AT244" s="455">
        <f>Time!AT$90</f>
        <v>0</v>
      </c>
      <c r="AU244" s="455">
        <f>Time!AU$90</f>
        <v>0</v>
      </c>
      <c r="AV244" s="455">
        <f>Time!AV$90</f>
        <v>0</v>
      </c>
      <c r="AW244" s="455">
        <f>Time!AW$90</f>
        <v>0</v>
      </c>
      <c r="AX244" s="455">
        <f>Time!AX$90</f>
        <v>0</v>
      </c>
      <c r="AY244" s="455">
        <f>Time!AY$90</f>
        <v>0</v>
      </c>
      <c r="AZ244" s="455">
        <f>Time!AZ$90</f>
        <v>0</v>
      </c>
      <c r="BA244" s="455">
        <f>Time!BA$90</f>
        <v>0</v>
      </c>
      <c r="BB244" s="455">
        <f>Time!BB$90</f>
        <v>0</v>
      </c>
      <c r="BC244" s="455">
        <f>Time!BC$90</f>
        <v>0</v>
      </c>
      <c r="BD244" s="455">
        <f>Time!BD$90</f>
        <v>0</v>
      </c>
      <c r="BE244" s="455">
        <f>Time!BE$90</f>
        <v>0</v>
      </c>
      <c r="BF244" s="455">
        <f>Time!BF$90</f>
        <v>1</v>
      </c>
      <c r="BG244" s="455">
        <f>Time!BG$90</f>
        <v>1</v>
      </c>
      <c r="BH244" s="455">
        <f>Time!BH$90</f>
        <v>1</v>
      </c>
      <c r="BI244" s="455">
        <f>Time!BI$90</f>
        <v>1</v>
      </c>
      <c r="BJ244" s="455">
        <f>Time!BJ$90</f>
        <v>1</v>
      </c>
      <c r="BK244" s="455">
        <f>Time!BK$90</f>
        <v>1</v>
      </c>
      <c r="BL244" s="455">
        <f>Time!BL$90</f>
        <v>1</v>
      </c>
      <c r="BM244" s="455">
        <f>Time!BM$90</f>
        <v>1</v>
      </c>
      <c r="BN244" s="455">
        <f>Time!BN$90</f>
        <v>1</v>
      </c>
      <c r="BO244" s="455">
        <f>Time!BO$90</f>
        <v>1</v>
      </c>
      <c r="BP244" s="455">
        <f>Time!BP$90</f>
        <v>1</v>
      </c>
      <c r="BQ244" s="455">
        <f>Time!BQ$90</f>
        <v>1</v>
      </c>
      <c r="BR244" s="455">
        <f>Time!BR$90</f>
        <v>1</v>
      </c>
      <c r="BS244" s="455">
        <f>Time!BS$90</f>
        <v>1</v>
      </c>
      <c r="BT244" s="455">
        <f>Time!BT$90</f>
        <v>1</v>
      </c>
      <c r="BU244" s="455">
        <f>Time!BU$90</f>
        <v>1</v>
      </c>
      <c r="BV244" s="455">
        <f>Time!BV$90</f>
        <v>1</v>
      </c>
      <c r="BW244" s="455">
        <f>Time!BW$90</f>
        <v>1</v>
      </c>
      <c r="BX244" s="455">
        <f>Time!BX$90</f>
        <v>1</v>
      </c>
      <c r="BY244" s="455">
        <f>Time!BY$90</f>
        <v>1</v>
      </c>
      <c r="BZ244" s="455">
        <f>Time!BZ$90</f>
        <v>1</v>
      </c>
      <c r="CA244" s="455">
        <f>Time!CA$90</f>
        <v>1</v>
      </c>
      <c r="CB244" s="455">
        <f>Time!CB$90</f>
        <v>1</v>
      </c>
      <c r="CC244" s="455">
        <f>Time!CC$90</f>
        <v>1</v>
      </c>
      <c r="CD244" s="455">
        <f>Time!CD$90</f>
        <v>1</v>
      </c>
      <c r="CE244" s="455">
        <f>Time!CE$90</f>
        <v>1</v>
      </c>
      <c r="CF244" s="455">
        <f>Time!CF$90</f>
        <v>1</v>
      </c>
      <c r="CG244" s="455">
        <f>Time!CG$90</f>
        <v>1</v>
      </c>
      <c r="CH244" s="455">
        <f>Time!CH$90</f>
        <v>1</v>
      </c>
      <c r="CI244" s="455">
        <f>Time!CI$90</f>
        <v>1</v>
      </c>
      <c r="CJ244" s="455">
        <f>Time!CJ$90</f>
        <v>1</v>
      </c>
      <c r="CK244" s="455">
        <f>Time!CK$90</f>
        <v>1</v>
      </c>
      <c r="CL244" s="455">
        <f>Time!CL$90</f>
        <v>1</v>
      </c>
      <c r="CM244" s="455">
        <f>Time!CM$90</f>
        <v>1</v>
      </c>
      <c r="CN244" s="455">
        <f>Time!CN$90</f>
        <v>1</v>
      </c>
      <c r="CO244" s="455">
        <f>Time!CO$90</f>
        <v>1</v>
      </c>
      <c r="CP244" s="455">
        <f>Time!CP$90</f>
        <v>1</v>
      </c>
      <c r="CQ244" s="455">
        <f>Time!CQ$90</f>
        <v>1</v>
      </c>
      <c r="CR244" s="455">
        <f>Time!CR$90</f>
        <v>1</v>
      </c>
      <c r="CS244" s="455">
        <f>Time!CS$90</f>
        <v>1</v>
      </c>
      <c r="CT244" s="455">
        <f>Time!CT$90</f>
        <v>1</v>
      </c>
      <c r="CU244" s="455">
        <f>Time!CU$90</f>
        <v>1</v>
      </c>
      <c r="CV244" s="455">
        <f>Time!CV$90</f>
        <v>1</v>
      </c>
      <c r="CW244" s="455">
        <f>Time!CW$90</f>
        <v>1</v>
      </c>
      <c r="CX244" s="455">
        <f>Time!CX$90</f>
        <v>1</v>
      </c>
      <c r="CY244" s="455">
        <f>Time!CY$90</f>
        <v>1</v>
      </c>
      <c r="CZ244" s="455">
        <f>Time!CZ$90</f>
        <v>1</v>
      </c>
      <c r="DA244" s="455">
        <f>Time!DA$90</f>
        <v>1</v>
      </c>
      <c r="DB244" s="455">
        <f>Time!DB$90</f>
        <v>1</v>
      </c>
      <c r="DC244" s="455">
        <f>Time!DC$90</f>
        <v>1</v>
      </c>
      <c r="DD244" s="455">
        <f>Time!DD$90</f>
        <v>1</v>
      </c>
      <c r="DE244" s="455">
        <f>Time!DE$90</f>
        <v>1</v>
      </c>
      <c r="DF244" s="455">
        <f>Time!DF$90</f>
        <v>1</v>
      </c>
      <c r="DG244" s="455">
        <f>Time!DG$90</f>
        <v>1</v>
      </c>
      <c r="DH244" s="455">
        <f>Time!DH$90</f>
        <v>1</v>
      </c>
      <c r="DI244" s="455">
        <f>Time!DI$90</f>
        <v>1</v>
      </c>
      <c r="DJ244" s="455">
        <f>Time!DJ$90</f>
        <v>1</v>
      </c>
      <c r="DK244" s="455">
        <f>Time!DK$90</f>
        <v>1</v>
      </c>
      <c r="DL244" s="455">
        <f>Time!DL$90</f>
        <v>1</v>
      </c>
      <c r="DM244" s="455">
        <f>Time!DM$90</f>
        <v>1</v>
      </c>
      <c r="DN244" s="455">
        <f>Time!DN$90</f>
        <v>1</v>
      </c>
      <c r="DO244" s="455">
        <f>Time!DO$90</f>
        <v>1</v>
      </c>
      <c r="DP244" s="455">
        <f>Time!DP$90</f>
        <v>1</v>
      </c>
      <c r="DQ244" s="455">
        <f>Time!DQ$90</f>
        <v>1</v>
      </c>
      <c r="DR244" s="455">
        <f>Time!DR$90</f>
        <v>1</v>
      </c>
      <c r="DS244" s="455">
        <f>Time!DS$90</f>
        <v>1</v>
      </c>
      <c r="DT244" s="455">
        <f>Time!DT$90</f>
        <v>1</v>
      </c>
      <c r="DU244" s="455">
        <f>Time!DU$90</f>
        <v>1</v>
      </c>
      <c r="DV244" s="455">
        <f>Time!DV$90</f>
        <v>1</v>
      </c>
      <c r="DW244" s="455">
        <f>Time!DW$90</f>
        <v>1</v>
      </c>
      <c r="DX244" s="455">
        <f>Time!DX$90</f>
        <v>1</v>
      </c>
      <c r="DY244" s="455">
        <f>Time!DY$90</f>
        <v>1</v>
      </c>
      <c r="DZ244" s="455">
        <f>Time!DZ$90</f>
        <v>1</v>
      </c>
      <c r="EA244" s="455">
        <f>Time!EA$90</f>
        <v>1</v>
      </c>
      <c r="EB244" s="455">
        <f>Time!EB$90</f>
        <v>1</v>
      </c>
      <c r="EC244" s="455">
        <f>Time!EC$90</f>
        <v>1</v>
      </c>
      <c r="ED244" s="455">
        <f>Time!ED$90</f>
        <v>1</v>
      </c>
      <c r="EE244" s="455">
        <f>Time!EE$90</f>
        <v>1</v>
      </c>
      <c r="EF244" s="455">
        <f>Time!EF$90</f>
        <v>1</v>
      </c>
      <c r="EG244" s="455">
        <f>Time!EG$90</f>
        <v>1</v>
      </c>
      <c r="EH244" s="455">
        <f>Time!EH$90</f>
        <v>1</v>
      </c>
      <c r="EI244" s="455">
        <f>Time!EI$90</f>
        <v>1</v>
      </c>
      <c r="EJ244" s="455">
        <f>Time!EJ$90</f>
        <v>1</v>
      </c>
      <c r="EK244" s="455">
        <f>Time!EK$90</f>
        <v>1</v>
      </c>
      <c r="EL244" s="455">
        <f>Time!EL$90</f>
        <v>1</v>
      </c>
      <c r="EM244" s="455">
        <f>Time!EM$90</f>
        <v>1</v>
      </c>
      <c r="EN244" s="455">
        <f>Time!EN$90</f>
        <v>1</v>
      </c>
      <c r="EO244" s="455">
        <f>Time!EO$90</f>
        <v>1</v>
      </c>
      <c r="EP244" s="455">
        <f>Time!EP$90</f>
        <v>1</v>
      </c>
      <c r="EQ244" s="455">
        <f>Time!EQ$90</f>
        <v>1</v>
      </c>
      <c r="ER244" s="455">
        <f>Time!ER$90</f>
        <v>1</v>
      </c>
      <c r="ES244" s="455">
        <f>Time!ES$90</f>
        <v>1</v>
      </c>
      <c r="ET244" s="455">
        <f>Time!ET$90</f>
        <v>1</v>
      </c>
      <c r="EU244" s="455">
        <f>Time!EU$90</f>
        <v>1</v>
      </c>
      <c r="EV244" s="455">
        <f>Time!EV$90</f>
        <v>1</v>
      </c>
      <c r="EW244" s="455">
        <f>Time!EW$90</f>
        <v>1</v>
      </c>
      <c r="EX244" s="455">
        <f>Time!EX$90</f>
        <v>1</v>
      </c>
      <c r="EY244" s="455">
        <f>Time!EY$90</f>
        <v>1</v>
      </c>
      <c r="EZ244" s="455">
        <f>Time!EZ$90</f>
        <v>1</v>
      </c>
      <c r="FA244" s="455">
        <f>Time!FA$90</f>
        <v>1</v>
      </c>
      <c r="FB244" s="455">
        <f>Time!FB$90</f>
        <v>0</v>
      </c>
      <c r="FC244" s="455">
        <f>Time!FC$90</f>
        <v>0</v>
      </c>
      <c r="FD244" s="455">
        <f>Time!FD$90</f>
        <v>0</v>
      </c>
      <c r="FE244" s="455">
        <f>Time!FE$90</f>
        <v>0</v>
      </c>
      <c r="FF244" s="455">
        <f>Time!FF$90</f>
        <v>0</v>
      </c>
      <c r="FG244" s="455">
        <f>Time!FG$90</f>
        <v>0</v>
      </c>
      <c r="FH244" s="455">
        <f>Time!FH$90</f>
        <v>0</v>
      </c>
      <c r="FI244" s="455">
        <f>Time!FI$90</f>
        <v>0</v>
      </c>
      <c r="FJ244" s="455">
        <f>Time!FJ$90</f>
        <v>0</v>
      </c>
      <c r="FK244" s="455">
        <f>Time!FK$90</f>
        <v>0</v>
      </c>
      <c r="FL244" s="455">
        <f>Time!FL$90</f>
        <v>0</v>
      </c>
      <c r="FM244" s="455">
        <f>Time!FM$90</f>
        <v>0</v>
      </c>
      <c r="FN244" s="455">
        <f>Time!FN$90</f>
        <v>0</v>
      </c>
      <c r="FO244" s="455">
        <f>Time!FO$90</f>
        <v>0</v>
      </c>
      <c r="FP244" s="455">
        <f>Time!FP$90</f>
        <v>0</v>
      </c>
      <c r="FQ244" s="455">
        <f>Time!FQ$90</f>
        <v>0</v>
      </c>
      <c r="FR244" s="455">
        <f>Time!FR$90</f>
        <v>0</v>
      </c>
      <c r="FS244" s="455">
        <f>Time!FS$90</f>
        <v>0</v>
      </c>
      <c r="FT244" s="455">
        <f>Time!FT$90</f>
        <v>0</v>
      </c>
      <c r="FU244" s="455">
        <f>Time!FU$90</f>
        <v>0</v>
      </c>
      <c r="FV244" s="455">
        <f>Time!FV$90</f>
        <v>0</v>
      </c>
      <c r="FW244" s="455">
        <f>Time!FW$90</f>
        <v>0</v>
      </c>
      <c r="FX244" s="455">
        <f>Time!FX$90</f>
        <v>0</v>
      </c>
      <c r="FY244" s="455">
        <f>Time!FY$90</f>
        <v>0</v>
      </c>
      <c r="FZ244" s="455">
        <f>Time!FZ$90</f>
        <v>0</v>
      </c>
      <c r="GA244" s="455">
        <f>Time!GA$90</f>
        <v>0</v>
      </c>
      <c r="GB244" s="455">
        <f>Time!GB$90</f>
        <v>0</v>
      </c>
      <c r="GC244" s="455">
        <f>Time!GC$90</f>
        <v>0</v>
      </c>
      <c r="GD244" s="455">
        <f>Time!GD$90</f>
        <v>0</v>
      </c>
      <c r="GE244" s="455">
        <f>Time!GE$90</f>
        <v>0</v>
      </c>
      <c r="GF244" s="455">
        <f>Time!GF$90</f>
        <v>0</v>
      </c>
      <c r="GG244" s="455">
        <f>Time!GG$90</f>
        <v>0</v>
      </c>
      <c r="GH244" s="455">
        <f>Time!GH$90</f>
        <v>0</v>
      </c>
      <c r="GI244" s="455">
        <f>Time!GI$90</f>
        <v>0</v>
      </c>
      <c r="GJ244" s="455">
        <f>Time!GJ$90</f>
        <v>0</v>
      </c>
    </row>
    <row r="245" spans="1:192" s="456" customFormat="1" outlineLevel="2" x14ac:dyDescent="0.35">
      <c r="A245" s="461"/>
      <c r="E245" s="456" t="str">
        <f>Esc!$E$14</f>
        <v>CPI escalation factor</v>
      </c>
      <c r="G245" s="456" t="str">
        <f>Esc!$G$14</f>
        <v>factor</v>
      </c>
      <c r="H245" s="456">
        <f>Esc!$H$14</f>
        <v>277.83505167495679</v>
      </c>
      <c r="J245" s="456">
        <f>Esc!J$14</f>
        <v>1</v>
      </c>
      <c r="K245" s="456">
        <f>Esc!K$14</f>
        <v>1</v>
      </c>
      <c r="L245" s="456">
        <f>Esc!L$14</f>
        <v>1</v>
      </c>
      <c r="M245" s="456">
        <f>Esc!M$14</f>
        <v>1</v>
      </c>
      <c r="N245" s="456">
        <f>Esc!N$14</f>
        <v>1</v>
      </c>
      <c r="O245" s="456">
        <f>Esc!O$14</f>
        <v>1</v>
      </c>
      <c r="P245" s="456">
        <f>Esc!P$14</f>
        <v>1</v>
      </c>
      <c r="Q245" s="456">
        <f>Esc!Q$14</f>
        <v>1</v>
      </c>
      <c r="R245" s="456">
        <f>Esc!R$14</f>
        <v>1</v>
      </c>
      <c r="S245" s="456">
        <f>Esc!S$14</f>
        <v>1</v>
      </c>
      <c r="T245" s="456">
        <f>Esc!T$14</f>
        <v>1</v>
      </c>
      <c r="U245" s="456">
        <f>Esc!U$14</f>
        <v>1</v>
      </c>
      <c r="V245" s="456">
        <f>Esc!V$14</f>
        <v>1</v>
      </c>
      <c r="W245" s="456">
        <f>Esc!W$14</f>
        <v>1</v>
      </c>
      <c r="X245" s="456">
        <f>Esc!X$14</f>
        <v>1</v>
      </c>
      <c r="Y245" s="456">
        <f>Esc!Y$14</f>
        <v>1</v>
      </c>
      <c r="Z245" s="456">
        <f>Esc!Z$14</f>
        <v>1</v>
      </c>
      <c r="AA245" s="456">
        <f>Esc!AA$14</f>
        <v>1.0249999999999999</v>
      </c>
      <c r="AB245" s="456">
        <f>Esc!AB$14</f>
        <v>1.0249999999999999</v>
      </c>
      <c r="AC245" s="456">
        <f>Esc!AC$14</f>
        <v>1.0249999999999999</v>
      </c>
      <c r="AD245" s="456">
        <f>Esc!AD$14</f>
        <v>1.0249999999999999</v>
      </c>
      <c r="AE245" s="456">
        <f>Esc!AE$14</f>
        <v>1.0249999999999999</v>
      </c>
      <c r="AF245" s="456">
        <f>Esc!AF$14</f>
        <v>1.0249999999999999</v>
      </c>
      <c r="AG245" s="456">
        <f>Esc!AG$14</f>
        <v>1.0249999999999999</v>
      </c>
      <c r="AH245" s="456">
        <f>Esc!AH$14</f>
        <v>1.0249999999999999</v>
      </c>
      <c r="AI245" s="456">
        <f>Esc!AI$14</f>
        <v>1.0249999999999999</v>
      </c>
      <c r="AJ245" s="456">
        <f>Esc!AJ$14</f>
        <v>1.0249999999999999</v>
      </c>
      <c r="AK245" s="456">
        <f>Esc!AK$14</f>
        <v>1.0249999999999999</v>
      </c>
      <c r="AL245" s="456">
        <f>Esc!AL$14</f>
        <v>1.0249999999999999</v>
      </c>
      <c r="AM245" s="456">
        <f>Esc!AM$14</f>
        <v>1.0506249999999999</v>
      </c>
      <c r="AN245" s="456">
        <f>Esc!AN$14</f>
        <v>1.0506249999999999</v>
      </c>
      <c r="AO245" s="456">
        <f>Esc!AO$14</f>
        <v>1.0506249999999999</v>
      </c>
      <c r="AP245" s="456">
        <f>Esc!AP$14</f>
        <v>1.0506249999999999</v>
      </c>
      <c r="AQ245" s="456">
        <f>Esc!AQ$14</f>
        <v>1.0506249999999999</v>
      </c>
      <c r="AR245" s="456">
        <f>Esc!AR$14</f>
        <v>1.0506249999999999</v>
      </c>
      <c r="AS245" s="456">
        <f>Esc!AS$14</f>
        <v>1.0506249999999999</v>
      </c>
      <c r="AT245" s="456">
        <f>Esc!AT$14</f>
        <v>1.0506249999999999</v>
      </c>
      <c r="AU245" s="456">
        <f>Esc!AU$14</f>
        <v>1.0506249999999999</v>
      </c>
      <c r="AV245" s="456">
        <f>Esc!AV$14</f>
        <v>1.0506249999999999</v>
      </c>
      <c r="AW245" s="456">
        <f>Esc!AW$14</f>
        <v>1.0506249999999999</v>
      </c>
      <c r="AX245" s="456">
        <f>Esc!AX$14</f>
        <v>1.0506249999999999</v>
      </c>
      <c r="AY245" s="456">
        <f>Esc!AY$14</f>
        <v>1.0768906249999999</v>
      </c>
      <c r="AZ245" s="456">
        <f>Esc!AZ$14</f>
        <v>1.0768906249999999</v>
      </c>
      <c r="BA245" s="456">
        <f>Esc!BA$14</f>
        <v>1.0768906249999999</v>
      </c>
      <c r="BB245" s="456">
        <f>Esc!BB$14</f>
        <v>1.0768906249999999</v>
      </c>
      <c r="BC245" s="456">
        <f>Esc!BC$14</f>
        <v>1.0768906249999999</v>
      </c>
      <c r="BD245" s="456">
        <f>Esc!BD$14</f>
        <v>1.0768906249999999</v>
      </c>
      <c r="BE245" s="456">
        <f>Esc!BE$14</f>
        <v>1.0768906249999999</v>
      </c>
      <c r="BF245" s="456">
        <f>Esc!BF$14</f>
        <v>1.0768906249999999</v>
      </c>
      <c r="BG245" s="456">
        <f>Esc!BG$14</f>
        <v>1.1038128906249998</v>
      </c>
      <c r="BH245" s="456">
        <f>Esc!BH$14</f>
        <v>1.1038128906249998</v>
      </c>
      <c r="BI245" s="456">
        <f>Esc!BI$14</f>
        <v>1.1038128906249998</v>
      </c>
      <c r="BJ245" s="456">
        <f>Esc!BJ$14</f>
        <v>1.1038128906249998</v>
      </c>
      <c r="BK245" s="456">
        <f>Esc!BK$14</f>
        <v>1.1314082128906247</v>
      </c>
      <c r="BL245" s="456">
        <f>Esc!BL$14</f>
        <v>1.1314082128906247</v>
      </c>
      <c r="BM245" s="456">
        <f>Esc!BM$14</f>
        <v>1.1314082128906247</v>
      </c>
      <c r="BN245" s="456">
        <f>Esc!BN$14</f>
        <v>1.1314082128906247</v>
      </c>
      <c r="BO245" s="456">
        <f>Esc!BO$14</f>
        <v>1.1596934182128902</v>
      </c>
      <c r="BP245" s="456">
        <f>Esc!BP$14</f>
        <v>1.1596934182128902</v>
      </c>
      <c r="BQ245" s="456">
        <f>Esc!BQ$14</f>
        <v>1.1596934182128902</v>
      </c>
      <c r="BR245" s="456">
        <f>Esc!BR$14</f>
        <v>1.1596934182128902</v>
      </c>
      <c r="BS245" s="456">
        <f>Esc!BS$14</f>
        <v>1.1886857536682125</v>
      </c>
      <c r="BT245" s="456">
        <f>Esc!BT$14</f>
        <v>1.1886857536682125</v>
      </c>
      <c r="BU245" s="456">
        <f>Esc!BU$14</f>
        <v>1.1886857536682125</v>
      </c>
      <c r="BV245" s="456">
        <f>Esc!BV$14</f>
        <v>1.1886857536682125</v>
      </c>
      <c r="BW245" s="456">
        <f>Esc!BW$14</f>
        <v>1.2184028975099177</v>
      </c>
      <c r="BX245" s="456">
        <f>Esc!BX$14</f>
        <v>1.2184028975099177</v>
      </c>
      <c r="BY245" s="456">
        <f>Esc!BY$14</f>
        <v>1.2184028975099177</v>
      </c>
      <c r="BZ245" s="456">
        <f>Esc!BZ$14</f>
        <v>1.2184028975099177</v>
      </c>
      <c r="CA245" s="456">
        <f>Esc!CA$14</f>
        <v>1.2488629699476654</v>
      </c>
      <c r="CB245" s="456">
        <f>Esc!CB$14</f>
        <v>1.2488629699476654</v>
      </c>
      <c r="CC245" s="456">
        <f>Esc!CC$14</f>
        <v>1.2488629699476654</v>
      </c>
      <c r="CD245" s="456">
        <f>Esc!CD$14</f>
        <v>1.2488629699476654</v>
      </c>
      <c r="CE245" s="456">
        <f>Esc!CE$14</f>
        <v>1.2800845441963571</v>
      </c>
      <c r="CF245" s="456">
        <f>Esc!CF$14</f>
        <v>1.2800845441963571</v>
      </c>
      <c r="CG245" s="456">
        <f>Esc!CG$14</f>
        <v>1.2800845441963571</v>
      </c>
      <c r="CH245" s="456">
        <f>Esc!CH$14</f>
        <v>1.2800845441963571</v>
      </c>
      <c r="CI245" s="456">
        <f>Esc!CI$14</f>
        <v>1.312086657801266</v>
      </c>
      <c r="CJ245" s="456">
        <f>Esc!CJ$14</f>
        <v>1.312086657801266</v>
      </c>
      <c r="CK245" s="456">
        <f>Esc!CK$14</f>
        <v>1.312086657801266</v>
      </c>
      <c r="CL245" s="456">
        <f>Esc!CL$14</f>
        <v>1.312086657801266</v>
      </c>
      <c r="CM245" s="456">
        <f>Esc!CM$14</f>
        <v>1.3448888242462975</v>
      </c>
      <c r="CN245" s="456">
        <f>Esc!CN$14</f>
        <v>1.3448888242462975</v>
      </c>
      <c r="CO245" s="456">
        <f>Esc!CO$14</f>
        <v>1.3448888242462975</v>
      </c>
      <c r="CP245" s="456">
        <f>Esc!CP$14</f>
        <v>1.3448888242462975</v>
      </c>
      <c r="CQ245" s="456">
        <f>Esc!CQ$14</f>
        <v>1.3785110448524549</v>
      </c>
      <c r="CR245" s="456">
        <f>Esc!CR$14</f>
        <v>1.3785110448524549</v>
      </c>
      <c r="CS245" s="456">
        <f>Esc!CS$14</f>
        <v>1.3785110448524549</v>
      </c>
      <c r="CT245" s="456">
        <f>Esc!CT$14</f>
        <v>1.3785110448524549</v>
      </c>
      <c r="CU245" s="456">
        <f>Esc!CU$14</f>
        <v>1.4129738209737661</v>
      </c>
      <c r="CV245" s="456">
        <f>Esc!CV$14</f>
        <v>1.4129738209737661</v>
      </c>
      <c r="CW245" s="456">
        <f>Esc!CW$14</f>
        <v>1.4129738209737661</v>
      </c>
      <c r="CX245" s="456">
        <f>Esc!CX$14</f>
        <v>1.4129738209737661</v>
      </c>
      <c r="CY245" s="456">
        <f>Esc!CY$14</f>
        <v>1.4482981664981105</v>
      </c>
      <c r="CZ245" s="456">
        <f>Esc!CZ$14</f>
        <v>1.4482981664981105</v>
      </c>
      <c r="DA245" s="456">
        <f>Esc!DA$14</f>
        <v>1.4482981664981105</v>
      </c>
      <c r="DB245" s="456">
        <f>Esc!DB$14</f>
        <v>1.4482981664981105</v>
      </c>
      <c r="DC245" s="456">
        <f>Esc!DC$14</f>
        <v>1.4845056206605631</v>
      </c>
      <c r="DD245" s="456">
        <f>Esc!DD$14</f>
        <v>1.4845056206605631</v>
      </c>
      <c r="DE245" s="456">
        <f>Esc!DE$14</f>
        <v>1.4845056206605631</v>
      </c>
      <c r="DF245" s="456">
        <f>Esc!DF$14</f>
        <v>1.4845056206605631</v>
      </c>
      <c r="DG245" s="456">
        <f>Esc!DG$14</f>
        <v>1.521618261177077</v>
      </c>
      <c r="DH245" s="456">
        <f>Esc!DH$14</f>
        <v>1.521618261177077</v>
      </c>
      <c r="DI245" s="456">
        <f>Esc!DI$14</f>
        <v>1.521618261177077</v>
      </c>
      <c r="DJ245" s="456">
        <f>Esc!DJ$14</f>
        <v>1.521618261177077</v>
      </c>
      <c r="DK245" s="456">
        <f>Esc!DK$14</f>
        <v>1.559658717706504</v>
      </c>
      <c r="DL245" s="456">
        <f>Esc!DL$14</f>
        <v>1.559658717706504</v>
      </c>
      <c r="DM245" s="456">
        <f>Esc!DM$14</f>
        <v>1.559658717706504</v>
      </c>
      <c r="DN245" s="456">
        <f>Esc!DN$14</f>
        <v>1.559658717706504</v>
      </c>
      <c r="DO245" s="456">
        <f>Esc!DO$14</f>
        <v>1.5986501856491666</v>
      </c>
      <c r="DP245" s="456">
        <f>Esc!DP$14</f>
        <v>1.5986501856491666</v>
      </c>
      <c r="DQ245" s="456">
        <f>Esc!DQ$14</f>
        <v>1.5986501856491666</v>
      </c>
      <c r="DR245" s="456">
        <f>Esc!DR$14</f>
        <v>1.5986501856491666</v>
      </c>
      <c r="DS245" s="456">
        <f>Esc!DS$14</f>
        <v>1.6386164402903955</v>
      </c>
      <c r="DT245" s="456">
        <f>Esc!DT$14</f>
        <v>1.6386164402903955</v>
      </c>
      <c r="DU245" s="456">
        <f>Esc!DU$14</f>
        <v>1.6386164402903955</v>
      </c>
      <c r="DV245" s="456">
        <f>Esc!DV$14</f>
        <v>1.6386164402903955</v>
      </c>
      <c r="DW245" s="456">
        <f>Esc!DW$14</f>
        <v>1.6795818512976552</v>
      </c>
      <c r="DX245" s="456">
        <f>Esc!DX$14</f>
        <v>1.6795818512976552</v>
      </c>
      <c r="DY245" s="456">
        <f>Esc!DY$14</f>
        <v>1.6795818512976552</v>
      </c>
      <c r="DZ245" s="456">
        <f>Esc!DZ$14</f>
        <v>1.6795818512976552</v>
      </c>
      <c r="EA245" s="456">
        <f>Esc!EA$14</f>
        <v>1.7215713975800966</v>
      </c>
      <c r="EB245" s="456">
        <f>Esc!EB$14</f>
        <v>1.7215713975800966</v>
      </c>
      <c r="EC245" s="456">
        <f>Esc!EC$14</f>
        <v>1.7215713975800966</v>
      </c>
      <c r="ED245" s="456">
        <f>Esc!ED$14</f>
        <v>1.7215713975800966</v>
      </c>
      <c r="EE245" s="456">
        <f>Esc!EE$14</f>
        <v>1.7646106825195991</v>
      </c>
      <c r="EF245" s="456">
        <f>Esc!EF$14</f>
        <v>1.7646106825195991</v>
      </c>
      <c r="EG245" s="456">
        <f>Esc!EG$14</f>
        <v>1.7646106825195991</v>
      </c>
      <c r="EH245" s="456">
        <f>Esc!EH$14</f>
        <v>1.7646106825195991</v>
      </c>
      <c r="EI245" s="456">
        <f>Esc!EI$14</f>
        <v>1.8087259495825889</v>
      </c>
      <c r="EJ245" s="456">
        <f>Esc!EJ$14</f>
        <v>1.8087259495825889</v>
      </c>
      <c r="EK245" s="456">
        <f>Esc!EK$14</f>
        <v>1.8087259495825889</v>
      </c>
      <c r="EL245" s="456">
        <f>Esc!EL$14</f>
        <v>1.8087259495825889</v>
      </c>
      <c r="EM245" s="456">
        <f>Esc!EM$14</f>
        <v>1.8539440983221533</v>
      </c>
      <c r="EN245" s="456">
        <f>Esc!EN$14</f>
        <v>1.8539440983221533</v>
      </c>
      <c r="EO245" s="456">
        <f>Esc!EO$14</f>
        <v>1.8539440983221533</v>
      </c>
      <c r="EP245" s="456">
        <f>Esc!EP$14</f>
        <v>1.8539440983221533</v>
      </c>
      <c r="EQ245" s="456">
        <f>Esc!EQ$14</f>
        <v>1.9002927007802071</v>
      </c>
      <c r="ER245" s="456">
        <f>Esc!ER$14</f>
        <v>1.9002927007802071</v>
      </c>
      <c r="ES245" s="456">
        <f>Esc!ES$14</f>
        <v>1.9002927007802071</v>
      </c>
      <c r="ET245" s="456">
        <f>Esc!ET$14</f>
        <v>1.9002927007802071</v>
      </c>
      <c r="EU245" s="456">
        <f>Esc!EU$14</f>
        <v>1.9478000182997122</v>
      </c>
      <c r="EV245" s="456">
        <f>Esc!EV$14</f>
        <v>1.9478000182997122</v>
      </c>
      <c r="EW245" s="456">
        <f>Esc!EW$14</f>
        <v>1.9478000182997122</v>
      </c>
      <c r="EX245" s="456">
        <f>Esc!EX$14</f>
        <v>1.9478000182997122</v>
      </c>
      <c r="EY245" s="456">
        <f>Esc!EY$14</f>
        <v>1.9964950187572048</v>
      </c>
      <c r="EZ245" s="456">
        <f>Esc!EZ$14</f>
        <v>1.9964950187572048</v>
      </c>
      <c r="FA245" s="456">
        <f>Esc!FA$14</f>
        <v>1.9964950187572048</v>
      </c>
      <c r="FB245" s="456">
        <f>Esc!FB$14</f>
        <v>1.9964950187572048</v>
      </c>
      <c r="FC245" s="456">
        <f>Esc!FC$14</f>
        <v>2.0464073942261352</v>
      </c>
      <c r="FD245" s="456">
        <f>Esc!FD$14</f>
        <v>2.0464073942261352</v>
      </c>
      <c r="FE245" s="456">
        <f>Esc!FE$14</f>
        <v>2.0464073942261352</v>
      </c>
      <c r="FF245" s="456">
        <f>Esc!FF$14</f>
        <v>2.0464073942261352</v>
      </c>
      <c r="FG245" s="456">
        <f>Esc!FG$14</f>
        <v>2.097567579081788</v>
      </c>
      <c r="FH245" s="456">
        <f>Esc!FH$14</f>
        <v>2.097567579081788</v>
      </c>
      <c r="FI245" s="456">
        <f>Esc!FI$14</f>
        <v>2.097567579081788</v>
      </c>
      <c r="FJ245" s="456">
        <f>Esc!FJ$14</f>
        <v>2.097567579081788</v>
      </c>
      <c r="FK245" s="456">
        <f>Esc!FK$14</f>
        <v>2.1500067685588333</v>
      </c>
      <c r="FL245" s="456">
        <f>Esc!FL$14</f>
        <v>2.1500067685588333</v>
      </c>
      <c r="FM245" s="456">
        <f>Esc!FM$14</f>
        <v>2.1500067685588333</v>
      </c>
      <c r="FN245" s="456">
        <f>Esc!FN$14</f>
        <v>2.1500067685588333</v>
      </c>
      <c r="FO245" s="456">
        <f>Esc!FO$14</f>
        <v>2.2037569377728037</v>
      </c>
      <c r="FP245" s="456">
        <f>Esc!FP$14</f>
        <v>2.2037569377728037</v>
      </c>
      <c r="FQ245" s="456">
        <f>Esc!FQ$14</f>
        <v>2.2037569377728037</v>
      </c>
      <c r="FR245" s="456">
        <f>Esc!FR$14</f>
        <v>2.2037569377728037</v>
      </c>
      <c r="FS245" s="456">
        <f>Esc!FS$14</f>
        <v>2.2588508612171236</v>
      </c>
      <c r="FT245" s="456">
        <f>Esc!FT$14</f>
        <v>2.2588508612171236</v>
      </c>
      <c r="FU245" s="456">
        <f>Esc!FU$14</f>
        <v>2.2588508612171236</v>
      </c>
      <c r="FV245" s="456">
        <f>Esc!FV$14</f>
        <v>2.2588508612171236</v>
      </c>
      <c r="FW245" s="456">
        <f>Esc!FW$14</f>
        <v>2.3153221327475517</v>
      </c>
      <c r="FX245" s="456">
        <f>Esc!FX$14</f>
        <v>2.3153221327475517</v>
      </c>
      <c r="FY245" s="456">
        <f>Esc!FY$14</f>
        <v>2.3153221327475517</v>
      </c>
      <c r="FZ245" s="456">
        <f>Esc!FZ$14</f>
        <v>2.3153221327475517</v>
      </c>
      <c r="GA245" s="456">
        <f>Esc!GA$14</f>
        <v>2.3732051860662402</v>
      </c>
      <c r="GB245" s="456">
        <f>Esc!GB$14</f>
        <v>2.3732051860662402</v>
      </c>
      <c r="GC245" s="456">
        <f>Esc!GC$14</f>
        <v>2.3732051860662402</v>
      </c>
      <c r="GD245" s="456">
        <f>Esc!GD$14</f>
        <v>2.3732051860662402</v>
      </c>
      <c r="GE245" s="456">
        <f>Esc!GE$14</f>
        <v>2.4325353157178964</v>
      </c>
      <c r="GF245" s="456">
        <f>Esc!GF$14</f>
        <v>2.4325353157178964</v>
      </c>
      <c r="GG245" s="456">
        <f>Esc!GG$14</f>
        <v>2.4325353157178964</v>
      </c>
      <c r="GH245" s="456">
        <f>Esc!GH$14</f>
        <v>2.4325353157178964</v>
      </c>
      <c r="GI245" s="456">
        <f>Esc!GI$14</f>
        <v>2.4933486986108435</v>
      </c>
      <c r="GJ245" s="456">
        <f>Esc!GJ$14</f>
        <v>2.4933486986108435</v>
      </c>
    </row>
    <row r="246" spans="1:192" outlineLevel="2" x14ac:dyDescent="0.35">
      <c r="A246" s="69"/>
      <c r="B246"/>
      <c r="C246"/>
      <c r="D246"/>
      <c r="E246" t="s">
        <v>747</v>
      </c>
      <c r="F246"/>
      <c r="G246" t="s">
        <v>101</v>
      </c>
      <c r="H246">
        <f>SUM(J246:GJ246)</f>
        <v>936.84697614015454</v>
      </c>
      <c r="I246"/>
      <c r="J246">
        <f t="shared" ref="J246:AO246" si="330">$F241/$F242*J243/$F240*J245*J244</f>
        <v>0</v>
      </c>
      <c r="K246">
        <f t="shared" si="330"/>
        <v>0</v>
      </c>
      <c r="L246">
        <f t="shared" si="330"/>
        <v>0</v>
      </c>
      <c r="M246">
        <f t="shared" si="330"/>
        <v>0</v>
      </c>
      <c r="N246">
        <f t="shared" si="330"/>
        <v>0</v>
      </c>
      <c r="O246">
        <f t="shared" si="330"/>
        <v>0</v>
      </c>
      <c r="P246">
        <f t="shared" si="330"/>
        <v>0</v>
      </c>
      <c r="Q246">
        <f t="shared" si="330"/>
        <v>0</v>
      </c>
      <c r="R246">
        <f t="shared" si="330"/>
        <v>0</v>
      </c>
      <c r="S246">
        <f t="shared" si="330"/>
        <v>0</v>
      </c>
      <c r="T246">
        <f t="shared" si="330"/>
        <v>0</v>
      </c>
      <c r="U246">
        <f t="shared" si="330"/>
        <v>0</v>
      </c>
      <c r="V246">
        <f t="shared" si="330"/>
        <v>0</v>
      </c>
      <c r="W246">
        <f t="shared" si="330"/>
        <v>0</v>
      </c>
      <c r="X246">
        <f t="shared" si="330"/>
        <v>0</v>
      </c>
      <c r="Y246">
        <f t="shared" si="330"/>
        <v>0</v>
      </c>
      <c r="Z246">
        <f t="shared" si="330"/>
        <v>0</v>
      </c>
      <c r="AA246">
        <f t="shared" si="330"/>
        <v>0</v>
      </c>
      <c r="AB246">
        <f t="shared" si="330"/>
        <v>0</v>
      </c>
      <c r="AC246">
        <f t="shared" si="330"/>
        <v>0</v>
      </c>
      <c r="AD246">
        <f t="shared" si="330"/>
        <v>0</v>
      </c>
      <c r="AE246">
        <f t="shared" si="330"/>
        <v>0</v>
      </c>
      <c r="AF246">
        <f t="shared" si="330"/>
        <v>0</v>
      </c>
      <c r="AG246">
        <f t="shared" si="330"/>
        <v>0</v>
      </c>
      <c r="AH246">
        <f t="shared" si="330"/>
        <v>0</v>
      </c>
      <c r="AI246">
        <f t="shared" si="330"/>
        <v>0</v>
      </c>
      <c r="AJ246">
        <f t="shared" si="330"/>
        <v>0</v>
      </c>
      <c r="AK246">
        <f t="shared" si="330"/>
        <v>0</v>
      </c>
      <c r="AL246">
        <f t="shared" si="330"/>
        <v>0</v>
      </c>
      <c r="AM246">
        <f t="shared" si="330"/>
        <v>0</v>
      </c>
      <c r="AN246">
        <f t="shared" si="330"/>
        <v>0</v>
      </c>
      <c r="AO246">
        <f t="shared" si="330"/>
        <v>0</v>
      </c>
      <c r="AP246">
        <f t="shared" ref="AP246:BU246" si="331">$F241/$F242*AP243/$F240*AP245*AP244</f>
        <v>0</v>
      </c>
      <c r="AQ246">
        <f t="shared" si="331"/>
        <v>0</v>
      </c>
      <c r="AR246">
        <f t="shared" si="331"/>
        <v>0</v>
      </c>
      <c r="AS246">
        <f t="shared" si="331"/>
        <v>0</v>
      </c>
      <c r="AT246">
        <f t="shared" si="331"/>
        <v>0</v>
      </c>
      <c r="AU246">
        <f t="shared" si="331"/>
        <v>0</v>
      </c>
      <c r="AV246">
        <f t="shared" si="331"/>
        <v>0</v>
      </c>
      <c r="AW246">
        <f t="shared" si="331"/>
        <v>0</v>
      </c>
      <c r="AX246">
        <f t="shared" si="331"/>
        <v>0</v>
      </c>
      <c r="AY246">
        <f t="shared" si="331"/>
        <v>0</v>
      </c>
      <c r="AZ246">
        <f t="shared" si="331"/>
        <v>0</v>
      </c>
      <c r="BA246">
        <f t="shared" si="331"/>
        <v>0</v>
      </c>
      <c r="BB246">
        <f t="shared" si="331"/>
        <v>0</v>
      </c>
      <c r="BC246">
        <f t="shared" si="331"/>
        <v>0</v>
      </c>
      <c r="BD246">
        <f t="shared" si="331"/>
        <v>0</v>
      </c>
      <c r="BE246">
        <f t="shared" si="331"/>
        <v>0</v>
      </c>
      <c r="BF246">
        <f t="shared" si="331"/>
        <v>6.7305664062499995</v>
      </c>
      <c r="BG246">
        <f t="shared" si="331"/>
        <v>6.8988305664062484</v>
      </c>
      <c r="BH246">
        <f t="shared" si="331"/>
        <v>6.8988305664062484</v>
      </c>
      <c r="BI246">
        <f t="shared" si="331"/>
        <v>6.8988305664062484</v>
      </c>
      <c r="BJ246">
        <f t="shared" si="331"/>
        <v>6.8988305664062484</v>
      </c>
      <c r="BK246">
        <f t="shared" si="331"/>
        <v>7.0713013305664045</v>
      </c>
      <c r="BL246">
        <f t="shared" si="331"/>
        <v>7.0713013305664045</v>
      </c>
      <c r="BM246">
        <f t="shared" si="331"/>
        <v>7.0713013305664045</v>
      </c>
      <c r="BN246">
        <f t="shared" si="331"/>
        <v>7.0713013305664045</v>
      </c>
      <c r="BO246">
        <f t="shared" si="331"/>
        <v>7.2480838638305638</v>
      </c>
      <c r="BP246">
        <f t="shared" si="331"/>
        <v>7.2480838638305638</v>
      </c>
      <c r="BQ246">
        <f t="shared" si="331"/>
        <v>7.2480838638305638</v>
      </c>
      <c r="BR246">
        <f t="shared" si="331"/>
        <v>7.2480838638305638</v>
      </c>
      <c r="BS246">
        <f t="shared" si="331"/>
        <v>7.4292859604263279</v>
      </c>
      <c r="BT246">
        <f t="shared" si="331"/>
        <v>7.4292859604263279</v>
      </c>
      <c r="BU246">
        <f t="shared" si="331"/>
        <v>7.4292859604263279</v>
      </c>
      <c r="BV246">
        <f t="shared" ref="BV246:DA246" si="332">$F241/$F242*BV243/$F240*BV245*BV244</f>
        <v>7.4292859604263279</v>
      </c>
      <c r="BW246">
        <f t="shared" si="332"/>
        <v>7.6150181094369858</v>
      </c>
      <c r="BX246">
        <f t="shared" si="332"/>
        <v>7.6150181094369858</v>
      </c>
      <c r="BY246">
        <f t="shared" si="332"/>
        <v>7.6150181094369858</v>
      </c>
      <c r="BZ246">
        <f t="shared" si="332"/>
        <v>7.6150181094369858</v>
      </c>
      <c r="CA246">
        <f t="shared" si="332"/>
        <v>7.8053935621729087</v>
      </c>
      <c r="CB246">
        <f t="shared" si="332"/>
        <v>7.8053935621729087</v>
      </c>
      <c r="CC246">
        <f t="shared" si="332"/>
        <v>7.8053935621729087</v>
      </c>
      <c r="CD246">
        <f t="shared" si="332"/>
        <v>7.8053935621729087</v>
      </c>
      <c r="CE246">
        <f t="shared" si="332"/>
        <v>8.000528401227232</v>
      </c>
      <c r="CF246">
        <f t="shared" si="332"/>
        <v>8.000528401227232</v>
      </c>
      <c r="CG246">
        <f t="shared" si="332"/>
        <v>8.000528401227232</v>
      </c>
      <c r="CH246">
        <f t="shared" si="332"/>
        <v>8.000528401227232</v>
      </c>
      <c r="CI246">
        <f t="shared" si="332"/>
        <v>8.200541611257913</v>
      </c>
      <c r="CJ246">
        <f t="shared" si="332"/>
        <v>8.200541611257913</v>
      </c>
      <c r="CK246">
        <f t="shared" si="332"/>
        <v>8.200541611257913</v>
      </c>
      <c r="CL246">
        <f t="shared" si="332"/>
        <v>8.200541611257913</v>
      </c>
      <c r="CM246">
        <f t="shared" si="332"/>
        <v>8.4055551515393603</v>
      </c>
      <c r="CN246">
        <f t="shared" si="332"/>
        <v>8.4055551515393603</v>
      </c>
      <c r="CO246">
        <f t="shared" si="332"/>
        <v>8.4055551515393603</v>
      </c>
      <c r="CP246">
        <f t="shared" si="332"/>
        <v>8.4055551515393603</v>
      </c>
      <c r="CQ246">
        <f t="shared" si="332"/>
        <v>8.6156940303278429</v>
      </c>
      <c r="CR246">
        <f t="shared" si="332"/>
        <v>8.6156940303278429</v>
      </c>
      <c r="CS246">
        <f t="shared" si="332"/>
        <v>8.6156940303278429</v>
      </c>
      <c r="CT246">
        <f t="shared" si="332"/>
        <v>8.6156940303278429</v>
      </c>
      <c r="CU246">
        <f t="shared" si="332"/>
        <v>8.8310863810860383</v>
      </c>
      <c r="CV246">
        <f t="shared" si="332"/>
        <v>8.8310863810860383</v>
      </c>
      <c r="CW246">
        <f t="shared" si="332"/>
        <v>8.8310863810860383</v>
      </c>
      <c r="CX246">
        <f t="shared" si="332"/>
        <v>8.8310863810860383</v>
      </c>
      <c r="CY246">
        <f t="shared" si="332"/>
        <v>9.0518635406131907</v>
      </c>
      <c r="CZ246">
        <f t="shared" si="332"/>
        <v>9.0518635406131907</v>
      </c>
      <c r="DA246">
        <f t="shared" si="332"/>
        <v>9.0518635406131907</v>
      </c>
      <c r="DB246">
        <f t="shared" ref="DB246:EG246" si="333">$F241/$F242*DB243/$F240*DB245*DB244</f>
        <v>9.0518635406131907</v>
      </c>
      <c r="DC246">
        <f t="shared" si="333"/>
        <v>9.2781601291285192</v>
      </c>
      <c r="DD246">
        <f t="shared" si="333"/>
        <v>9.2781601291285192</v>
      </c>
      <c r="DE246">
        <f t="shared" si="333"/>
        <v>9.2781601291285192</v>
      </c>
      <c r="DF246">
        <f t="shared" si="333"/>
        <v>9.2781601291285192</v>
      </c>
      <c r="DG246">
        <f t="shared" si="333"/>
        <v>9.5101141323567315</v>
      </c>
      <c r="DH246">
        <f t="shared" si="333"/>
        <v>9.5101141323567315</v>
      </c>
      <c r="DI246">
        <f t="shared" si="333"/>
        <v>9.5101141323567315</v>
      </c>
      <c r="DJ246">
        <f t="shared" si="333"/>
        <v>9.5101141323567315</v>
      </c>
      <c r="DK246">
        <f t="shared" si="333"/>
        <v>9.7478669856656506</v>
      </c>
      <c r="DL246">
        <f t="shared" si="333"/>
        <v>9.7478669856656506</v>
      </c>
      <c r="DM246">
        <f t="shared" si="333"/>
        <v>9.7478669856656506</v>
      </c>
      <c r="DN246">
        <f t="shared" si="333"/>
        <v>9.7478669856656506</v>
      </c>
      <c r="DO246">
        <f t="shared" si="333"/>
        <v>9.9915636603072908</v>
      </c>
      <c r="DP246">
        <f t="shared" si="333"/>
        <v>9.9915636603072908</v>
      </c>
      <c r="DQ246">
        <f t="shared" si="333"/>
        <v>9.9915636603072908</v>
      </c>
      <c r="DR246">
        <f t="shared" si="333"/>
        <v>9.9915636603072908</v>
      </c>
      <c r="DS246">
        <f t="shared" si="333"/>
        <v>10.241352751814972</v>
      </c>
      <c r="DT246">
        <f t="shared" si="333"/>
        <v>10.241352751814972</v>
      </c>
      <c r="DU246">
        <f t="shared" si="333"/>
        <v>10.241352751814972</v>
      </c>
      <c r="DV246">
        <f t="shared" si="333"/>
        <v>10.241352751814972</v>
      </c>
      <c r="DW246">
        <f t="shared" si="333"/>
        <v>10.497386570610345</v>
      </c>
      <c r="DX246">
        <f t="shared" si="333"/>
        <v>10.497386570610345</v>
      </c>
      <c r="DY246">
        <f t="shared" si="333"/>
        <v>10.497386570610345</v>
      </c>
      <c r="DZ246">
        <f t="shared" si="333"/>
        <v>10.497386570610345</v>
      </c>
      <c r="EA246">
        <f t="shared" si="333"/>
        <v>10.759821234875604</v>
      </c>
      <c r="EB246">
        <f t="shared" si="333"/>
        <v>10.759821234875604</v>
      </c>
      <c r="EC246">
        <f t="shared" si="333"/>
        <v>10.759821234875604</v>
      </c>
      <c r="ED246">
        <f t="shared" si="333"/>
        <v>10.759821234875604</v>
      </c>
      <c r="EE246">
        <f t="shared" si="333"/>
        <v>11.028816765747495</v>
      </c>
      <c r="EF246">
        <f t="shared" si="333"/>
        <v>11.028816765747495</v>
      </c>
      <c r="EG246">
        <f t="shared" si="333"/>
        <v>11.028816765747495</v>
      </c>
      <c r="EH246">
        <f t="shared" ref="EH246:FM246" si="334">$F241/$F242*EH243/$F240*EH245*EH244</f>
        <v>11.028816765747495</v>
      </c>
      <c r="EI246">
        <f t="shared" si="334"/>
        <v>11.304537184891181</v>
      </c>
      <c r="EJ246">
        <f t="shared" si="334"/>
        <v>11.304537184891181</v>
      </c>
      <c r="EK246">
        <f t="shared" si="334"/>
        <v>11.304537184891181</v>
      </c>
      <c r="EL246">
        <f t="shared" si="334"/>
        <v>11.304537184891181</v>
      </c>
      <c r="EM246">
        <f t="shared" si="334"/>
        <v>11.587150614513458</v>
      </c>
      <c r="EN246">
        <f t="shared" si="334"/>
        <v>11.587150614513458</v>
      </c>
      <c r="EO246">
        <f t="shared" si="334"/>
        <v>11.587150614513458</v>
      </c>
      <c r="EP246">
        <f t="shared" si="334"/>
        <v>11.587150614513458</v>
      </c>
      <c r="EQ246">
        <f t="shared" si="334"/>
        <v>11.876829379876295</v>
      </c>
      <c r="ER246">
        <f t="shared" si="334"/>
        <v>11.876829379876295</v>
      </c>
      <c r="ES246">
        <f t="shared" si="334"/>
        <v>11.876829379876295</v>
      </c>
      <c r="ET246">
        <f t="shared" si="334"/>
        <v>11.876829379876295</v>
      </c>
      <c r="EU246">
        <f t="shared" si="334"/>
        <v>12.173750114373201</v>
      </c>
      <c r="EV246">
        <f t="shared" si="334"/>
        <v>12.173750114373201</v>
      </c>
      <c r="EW246">
        <f t="shared" si="334"/>
        <v>12.173750114373201</v>
      </c>
      <c r="EX246">
        <f t="shared" si="334"/>
        <v>12.173750114373201</v>
      </c>
      <c r="EY246">
        <f t="shared" si="334"/>
        <v>12.478093867232531</v>
      </c>
      <c r="EZ246">
        <f t="shared" si="334"/>
        <v>12.478093867232531</v>
      </c>
      <c r="FA246">
        <f t="shared" si="334"/>
        <v>12.478093867232531</v>
      </c>
      <c r="FB246">
        <f t="shared" si="334"/>
        <v>0</v>
      </c>
      <c r="FC246">
        <f t="shared" si="334"/>
        <v>0</v>
      </c>
      <c r="FD246">
        <f t="shared" si="334"/>
        <v>0</v>
      </c>
      <c r="FE246">
        <f t="shared" si="334"/>
        <v>0</v>
      </c>
      <c r="FF246">
        <f t="shared" si="334"/>
        <v>0</v>
      </c>
      <c r="FG246">
        <f t="shared" si="334"/>
        <v>0</v>
      </c>
      <c r="FH246">
        <f t="shared" si="334"/>
        <v>0</v>
      </c>
      <c r="FI246">
        <f t="shared" si="334"/>
        <v>0</v>
      </c>
      <c r="FJ246">
        <f t="shared" si="334"/>
        <v>0</v>
      </c>
      <c r="FK246">
        <f t="shared" si="334"/>
        <v>0</v>
      </c>
      <c r="FL246">
        <f t="shared" si="334"/>
        <v>0</v>
      </c>
      <c r="FM246">
        <f t="shared" si="334"/>
        <v>0</v>
      </c>
      <c r="FN246">
        <f t="shared" ref="FN246:GJ246" si="335">$F241/$F242*FN243/$F240*FN245*FN244</f>
        <v>0</v>
      </c>
      <c r="FO246">
        <f t="shared" si="335"/>
        <v>0</v>
      </c>
      <c r="FP246">
        <f t="shared" si="335"/>
        <v>0</v>
      </c>
      <c r="FQ246">
        <f t="shared" si="335"/>
        <v>0</v>
      </c>
      <c r="FR246">
        <f t="shared" si="335"/>
        <v>0</v>
      </c>
      <c r="FS246">
        <f t="shared" si="335"/>
        <v>0</v>
      </c>
      <c r="FT246">
        <f t="shared" si="335"/>
        <v>0</v>
      </c>
      <c r="FU246">
        <f t="shared" si="335"/>
        <v>0</v>
      </c>
      <c r="FV246">
        <f t="shared" si="335"/>
        <v>0</v>
      </c>
      <c r="FW246">
        <f t="shared" si="335"/>
        <v>0</v>
      </c>
      <c r="FX246">
        <f t="shared" si="335"/>
        <v>0</v>
      </c>
      <c r="FY246">
        <f t="shared" si="335"/>
        <v>0</v>
      </c>
      <c r="FZ246">
        <f t="shared" si="335"/>
        <v>0</v>
      </c>
      <c r="GA246">
        <f t="shared" si="335"/>
        <v>0</v>
      </c>
      <c r="GB246">
        <f t="shared" si="335"/>
        <v>0</v>
      </c>
      <c r="GC246">
        <f t="shared" si="335"/>
        <v>0</v>
      </c>
      <c r="GD246">
        <f t="shared" si="335"/>
        <v>0</v>
      </c>
      <c r="GE246">
        <f t="shared" si="335"/>
        <v>0</v>
      </c>
      <c r="GF246">
        <f t="shared" si="335"/>
        <v>0</v>
      </c>
      <c r="GG246">
        <f t="shared" si="335"/>
        <v>0</v>
      </c>
      <c r="GH246">
        <f t="shared" si="335"/>
        <v>0</v>
      </c>
      <c r="GI246">
        <f t="shared" si="335"/>
        <v>0</v>
      </c>
      <c r="GJ246">
        <f t="shared" si="335"/>
        <v>0</v>
      </c>
    </row>
    <row r="247" spans="1:192" outlineLevel="2" x14ac:dyDescent="0.35">
      <c r="A247" s="69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</row>
    <row r="248" spans="1:192" s="556" customFormat="1" outlineLevel="2" x14ac:dyDescent="0.35">
      <c r="A248" s="555"/>
      <c r="E248" s="556" t="str">
        <f>InpC!$E$16</f>
        <v>Length of operating period</v>
      </c>
      <c r="F248" s="556">
        <f>InpC!$F$16</f>
        <v>3</v>
      </c>
      <c r="G248" s="556" t="str">
        <f>InpC!$G$16</f>
        <v>months</v>
      </c>
    </row>
    <row r="249" spans="1:192" s="556" customFormat="1" outlineLevel="2" x14ac:dyDescent="0.35">
      <c r="A249" s="555"/>
      <c r="E249" s="556" t="str">
        <f>InpC!$E$95</f>
        <v>Opex contingency</v>
      </c>
      <c r="F249" s="556">
        <f>InpC!$F$95</f>
        <v>25</v>
      </c>
      <c r="G249" s="556" t="str">
        <f>InpC!$G$95</f>
        <v>$ 000s p.a.</v>
      </c>
    </row>
    <row r="250" spans="1:192" s="455" customFormat="1" outlineLevel="2" x14ac:dyDescent="0.35">
      <c r="A250" s="462"/>
      <c r="E250" s="455" t="str">
        <f>InpC!$E$144</f>
        <v>Number of periods in a year</v>
      </c>
      <c r="F250" s="455">
        <f>InpC!$F$144</f>
        <v>4</v>
      </c>
      <c r="G250" s="455" t="str">
        <f>InpC!$G$144</f>
        <v>periods</v>
      </c>
    </row>
    <row r="251" spans="1:192" s="455" customFormat="1" outlineLevel="2" x14ac:dyDescent="0.35">
      <c r="A251" s="462"/>
      <c r="E251" s="455" t="str">
        <f>Time!$E$34</f>
        <v>Months per model period</v>
      </c>
      <c r="G251" s="455" t="str">
        <f>Time!$G$34</f>
        <v>months</v>
      </c>
      <c r="H251" s="455">
        <f>Time!$H$34</f>
        <v>0</v>
      </c>
      <c r="J251" s="455">
        <f>Time!J$34</f>
        <v>1</v>
      </c>
      <c r="K251" s="455">
        <f>Time!K$34</f>
        <v>1</v>
      </c>
      <c r="L251" s="455">
        <f>Time!L$34</f>
        <v>1</v>
      </c>
      <c r="M251" s="455">
        <f>Time!M$34</f>
        <v>1</v>
      </c>
      <c r="N251" s="455">
        <f>Time!N$34</f>
        <v>1</v>
      </c>
      <c r="O251" s="455">
        <f>Time!O$34</f>
        <v>1</v>
      </c>
      <c r="P251" s="455">
        <f>Time!P$34</f>
        <v>1</v>
      </c>
      <c r="Q251" s="455">
        <f>Time!Q$34</f>
        <v>1</v>
      </c>
      <c r="R251" s="455">
        <f>Time!R$34</f>
        <v>1</v>
      </c>
      <c r="S251" s="455">
        <f>Time!S$34</f>
        <v>1</v>
      </c>
      <c r="T251" s="455">
        <f>Time!T$34</f>
        <v>1</v>
      </c>
      <c r="U251" s="455">
        <f>Time!U$34</f>
        <v>1</v>
      </c>
      <c r="V251" s="455">
        <f>Time!V$34</f>
        <v>1</v>
      </c>
      <c r="W251" s="455">
        <f>Time!W$34</f>
        <v>1</v>
      </c>
      <c r="X251" s="455">
        <f>Time!X$34</f>
        <v>1</v>
      </c>
      <c r="Y251" s="455">
        <f>Time!Y$34</f>
        <v>1</v>
      </c>
      <c r="Z251" s="455">
        <f>Time!Z$34</f>
        <v>1</v>
      </c>
      <c r="AA251" s="455">
        <f>Time!AA$34</f>
        <v>1</v>
      </c>
      <c r="AB251" s="455">
        <f>Time!AB$34</f>
        <v>1</v>
      </c>
      <c r="AC251" s="455">
        <f>Time!AC$34</f>
        <v>1</v>
      </c>
      <c r="AD251" s="455">
        <f>Time!AD$34</f>
        <v>1</v>
      </c>
      <c r="AE251" s="455">
        <f>Time!AE$34</f>
        <v>1</v>
      </c>
      <c r="AF251" s="455">
        <f>Time!AF$34</f>
        <v>1</v>
      </c>
      <c r="AG251" s="455">
        <f>Time!AG$34</f>
        <v>1</v>
      </c>
      <c r="AH251" s="455">
        <f>Time!AH$34</f>
        <v>1</v>
      </c>
      <c r="AI251" s="455">
        <f>Time!AI$34</f>
        <v>1</v>
      </c>
      <c r="AJ251" s="455">
        <f>Time!AJ$34</f>
        <v>1</v>
      </c>
      <c r="AK251" s="455">
        <f>Time!AK$34</f>
        <v>1</v>
      </c>
      <c r="AL251" s="455">
        <f>Time!AL$34</f>
        <v>1</v>
      </c>
      <c r="AM251" s="455">
        <f>Time!AM$34</f>
        <v>1</v>
      </c>
      <c r="AN251" s="455">
        <f>Time!AN$34</f>
        <v>1</v>
      </c>
      <c r="AO251" s="455">
        <f>Time!AO$34</f>
        <v>1</v>
      </c>
      <c r="AP251" s="455">
        <f>Time!AP$34</f>
        <v>1</v>
      </c>
      <c r="AQ251" s="455">
        <f>Time!AQ$34</f>
        <v>1</v>
      </c>
      <c r="AR251" s="455">
        <f>Time!AR$34</f>
        <v>1</v>
      </c>
      <c r="AS251" s="455">
        <f>Time!AS$34</f>
        <v>1</v>
      </c>
      <c r="AT251" s="455">
        <f>Time!AT$34</f>
        <v>1</v>
      </c>
      <c r="AU251" s="455">
        <f>Time!AU$34</f>
        <v>1</v>
      </c>
      <c r="AV251" s="455">
        <f>Time!AV$34</f>
        <v>1</v>
      </c>
      <c r="AW251" s="455">
        <f>Time!AW$34</f>
        <v>1</v>
      </c>
      <c r="AX251" s="455">
        <f>Time!AX$34</f>
        <v>1</v>
      </c>
      <c r="AY251" s="455">
        <f>Time!AY$34</f>
        <v>1</v>
      </c>
      <c r="AZ251" s="455">
        <f>Time!AZ$34</f>
        <v>1</v>
      </c>
      <c r="BA251" s="455">
        <f>Time!BA$34</f>
        <v>1</v>
      </c>
      <c r="BB251" s="455">
        <f>Time!BB$34</f>
        <v>1</v>
      </c>
      <c r="BC251" s="455">
        <f>Time!BC$34</f>
        <v>1</v>
      </c>
      <c r="BD251" s="455">
        <f>Time!BD$34</f>
        <v>1</v>
      </c>
      <c r="BE251" s="455">
        <f>Time!BE$34</f>
        <v>1</v>
      </c>
      <c r="BF251" s="455">
        <f>Time!BF$34</f>
        <v>3</v>
      </c>
      <c r="BG251" s="455">
        <f>Time!BG$34</f>
        <v>3</v>
      </c>
      <c r="BH251" s="455">
        <f>Time!BH$34</f>
        <v>3</v>
      </c>
      <c r="BI251" s="455">
        <f>Time!BI$34</f>
        <v>3</v>
      </c>
      <c r="BJ251" s="455">
        <f>Time!BJ$34</f>
        <v>3</v>
      </c>
      <c r="BK251" s="455">
        <f>Time!BK$34</f>
        <v>3</v>
      </c>
      <c r="BL251" s="455">
        <f>Time!BL$34</f>
        <v>3</v>
      </c>
      <c r="BM251" s="455">
        <f>Time!BM$34</f>
        <v>3</v>
      </c>
      <c r="BN251" s="455">
        <f>Time!BN$34</f>
        <v>3</v>
      </c>
      <c r="BO251" s="455">
        <f>Time!BO$34</f>
        <v>3</v>
      </c>
      <c r="BP251" s="455">
        <f>Time!BP$34</f>
        <v>3</v>
      </c>
      <c r="BQ251" s="455">
        <f>Time!BQ$34</f>
        <v>3</v>
      </c>
      <c r="BR251" s="455">
        <f>Time!BR$34</f>
        <v>3</v>
      </c>
      <c r="BS251" s="455">
        <f>Time!BS$34</f>
        <v>3</v>
      </c>
      <c r="BT251" s="455">
        <f>Time!BT$34</f>
        <v>3</v>
      </c>
      <c r="BU251" s="455">
        <f>Time!BU$34</f>
        <v>3</v>
      </c>
      <c r="BV251" s="455">
        <f>Time!BV$34</f>
        <v>3</v>
      </c>
      <c r="BW251" s="455">
        <f>Time!BW$34</f>
        <v>3</v>
      </c>
      <c r="BX251" s="455">
        <f>Time!BX$34</f>
        <v>3</v>
      </c>
      <c r="BY251" s="455">
        <f>Time!BY$34</f>
        <v>3</v>
      </c>
      <c r="BZ251" s="455">
        <f>Time!BZ$34</f>
        <v>3</v>
      </c>
      <c r="CA251" s="455">
        <f>Time!CA$34</f>
        <v>3</v>
      </c>
      <c r="CB251" s="455">
        <f>Time!CB$34</f>
        <v>3</v>
      </c>
      <c r="CC251" s="455">
        <f>Time!CC$34</f>
        <v>3</v>
      </c>
      <c r="CD251" s="455">
        <f>Time!CD$34</f>
        <v>3</v>
      </c>
      <c r="CE251" s="455">
        <f>Time!CE$34</f>
        <v>3</v>
      </c>
      <c r="CF251" s="455">
        <f>Time!CF$34</f>
        <v>3</v>
      </c>
      <c r="CG251" s="455">
        <f>Time!CG$34</f>
        <v>3</v>
      </c>
      <c r="CH251" s="455">
        <f>Time!CH$34</f>
        <v>3</v>
      </c>
      <c r="CI251" s="455">
        <f>Time!CI$34</f>
        <v>3</v>
      </c>
      <c r="CJ251" s="455">
        <f>Time!CJ$34</f>
        <v>3</v>
      </c>
      <c r="CK251" s="455">
        <f>Time!CK$34</f>
        <v>3</v>
      </c>
      <c r="CL251" s="455">
        <f>Time!CL$34</f>
        <v>3</v>
      </c>
      <c r="CM251" s="455">
        <f>Time!CM$34</f>
        <v>3</v>
      </c>
      <c r="CN251" s="455">
        <f>Time!CN$34</f>
        <v>3</v>
      </c>
      <c r="CO251" s="455">
        <f>Time!CO$34</f>
        <v>3</v>
      </c>
      <c r="CP251" s="455">
        <f>Time!CP$34</f>
        <v>3</v>
      </c>
      <c r="CQ251" s="455">
        <f>Time!CQ$34</f>
        <v>3</v>
      </c>
      <c r="CR251" s="455">
        <f>Time!CR$34</f>
        <v>3</v>
      </c>
      <c r="CS251" s="455">
        <f>Time!CS$34</f>
        <v>3</v>
      </c>
      <c r="CT251" s="455">
        <f>Time!CT$34</f>
        <v>3</v>
      </c>
      <c r="CU251" s="455">
        <f>Time!CU$34</f>
        <v>3</v>
      </c>
      <c r="CV251" s="455">
        <f>Time!CV$34</f>
        <v>3</v>
      </c>
      <c r="CW251" s="455">
        <f>Time!CW$34</f>
        <v>3</v>
      </c>
      <c r="CX251" s="455">
        <f>Time!CX$34</f>
        <v>3</v>
      </c>
      <c r="CY251" s="455">
        <f>Time!CY$34</f>
        <v>3</v>
      </c>
      <c r="CZ251" s="455">
        <f>Time!CZ$34</f>
        <v>3</v>
      </c>
      <c r="DA251" s="455">
        <f>Time!DA$34</f>
        <v>3</v>
      </c>
      <c r="DB251" s="455">
        <f>Time!DB$34</f>
        <v>3</v>
      </c>
      <c r="DC251" s="455">
        <f>Time!DC$34</f>
        <v>3</v>
      </c>
      <c r="DD251" s="455">
        <f>Time!DD$34</f>
        <v>3</v>
      </c>
      <c r="DE251" s="455">
        <f>Time!DE$34</f>
        <v>3</v>
      </c>
      <c r="DF251" s="455">
        <f>Time!DF$34</f>
        <v>3</v>
      </c>
      <c r="DG251" s="455">
        <f>Time!DG$34</f>
        <v>3</v>
      </c>
      <c r="DH251" s="455">
        <f>Time!DH$34</f>
        <v>3</v>
      </c>
      <c r="DI251" s="455">
        <f>Time!DI$34</f>
        <v>3</v>
      </c>
      <c r="DJ251" s="455">
        <f>Time!DJ$34</f>
        <v>3</v>
      </c>
      <c r="DK251" s="455">
        <f>Time!DK$34</f>
        <v>3</v>
      </c>
      <c r="DL251" s="455">
        <f>Time!DL$34</f>
        <v>3</v>
      </c>
      <c r="DM251" s="455">
        <f>Time!DM$34</f>
        <v>3</v>
      </c>
      <c r="DN251" s="455">
        <f>Time!DN$34</f>
        <v>3</v>
      </c>
      <c r="DO251" s="455">
        <f>Time!DO$34</f>
        <v>3</v>
      </c>
      <c r="DP251" s="455">
        <f>Time!DP$34</f>
        <v>3</v>
      </c>
      <c r="DQ251" s="455">
        <f>Time!DQ$34</f>
        <v>3</v>
      </c>
      <c r="DR251" s="455">
        <f>Time!DR$34</f>
        <v>3</v>
      </c>
      <c r="DS251" s="455">
        <f>Time!DS$34</f>
        <v>3</v>
      </c>
      <c r="DT251" s="455">
        <f>Time!DT$34</f>
        <v>3</v>
      </c>
      <c r="DU251" s="455">
        <f>Time!DU$34</f>
        <v>3</v>
      </c>
      <c r="DV251" s="455">
        <f>Time!DV$34</f>
        <v>3</v>
      </c>
      <c r="DW251" s="455">
        <f>Time!DW$34</f>
        <v>3</v>
      </c>
      <c r="DX251" s="455">
        <f>Time!DX$34</f>
        <v>3</v>
      </c>
      <c r="DY251" s="455">
        <f>Time!DY$34</f>
        <v>3</v>
      </c>
      <c r="DZ251" s="455">
        <f>Time!DZ$34</f>
        <v>3</v>
      </c>
      <c r="EA251" s="455">
        <f>Time!EA$34</f>
        <v>3</v>
      </c>
      <c r="EB251" s="455">
        <f>Time!EB$34</f>
        <v>3</v>
      </c>
      <c r="EC251" s="455">
        <f>Time!EC$34</f>
        <v>3</v>
      </c>
      <c r="ED251" s="455">
        <f>Time!ED$34</f>
        <v>3</v>
      </c>
      <c r="EE251" s="455">
        <f>Time!EE$34</f>
        <v>3</v>
      </c>
      <c r="EF251" s="455">
        <f>Time!EF$34</f>
        <v>3</v>
      </c>
      <c r="EG251" s="455">
        <f>Time!EG$34</f>
        <v>3</v>
      </c>
      <c r="EH251" s="455">
        <f>Time!EH$34</f>
        <v>3</v>
      </c>
      <c r="EI251" s="455">
        <f>Time!EI$34</f>
        <v>3</v>
      </c>
      <c r="EJ251" s="455">
        <f>Time!EJ$34</f>
        <v>3</v>
      </c>
      <c r="EK251" s="455">
        <f>Time!EK$34</f>
        <v>3</v>
      </c>
      <c r="EL251" s="455">
        <f>Time!EL$34</f>
        <v>3</v>
      </c>
      <c r="EM251" s="455">
        <f>Time!EM$34</f>
        <v>3</v>
      </c>
      <c r="EN251" s="455">
        <f>Time!EN$34</f>
        <v>3</v>
      </c>
      <c r="EO251" s="455">
        <f>Time!EO$34</f>
        <v>3</v>
      </c>
      <c r="EP251" s="455">
        <f>Time!EP$34</f>
        <v>3</v>
      </c>
      <c r="EQ251" s="455">
        <f>Time!EQ$34</f>
        <v>3</v>
      </c>
      <c r="ER251" s="455">
        <f>Time!ER$34</f>
        <v>3</v>
      </c>
      <c r="ES251" s="455">
        <f>Time!ES$34</f>
        <v>3</v>
      </c>
      <c r="ET251" s="455">
        <f>Time!ET$34</f>
        <v>3</v>
      </c>
      <c r="EU251" s="455">
        <f>Time!EU$34</f>
        <v>3</v>
      </c>
      <c r="EV251" s="455">
        <f>Time!EV$34</f>
        <v>3</v>
      </c>
      <c r="EW251" s="455">
        <f>Time!EW$34</f>
        <v>3</v>
      </c>
      <c r="EX251" s="455">
        <f>Time!EX$34</f>
        <v>3</v>
      </c>
      <c r="EY251" s="455">
        <f>Time!EY$34</f>
        <v>3</v>
      </c>
      <c r="EZ251" s="455">
        <f>Time!EZ$34</f>
        <v>3</v>
      </c>
      <c r="FA251" s="455">
        <f>Time!FA$34</f>
        <v>3</v>
      </c>
      <c r="FB251" s="455">
        <f>Time!FB$34</f>
        <v>3</v>
      </c>
      <c r="FC251" s="455">
        <f>Time!FC$34</f>
        <v>3</v>
      </c>
      <c r="FD251" s="455">
        <f>Time!FD$34</f>
        <v>3</v>
      </c>
      <c r="FE251" s="455">
        <f>Time!FE$34</f>
        <v>3</v>
      </c>
      <c r="FF251" s="455">
        <f>Time!FF$34</f>
        <v>3</v>
      </c>
      <c r="FG251" s="455">
        <f>Time!FG$34</f>
        <v>3</v>
      </c>
      <c r="FH251" s="455">
        <f>Time!FH$34</f>
        <v>3</v>
      </c>
      <c r="FI251" s="455">
        <f>Time!FI$34</f>
        <v>3</v>
      </c>
      <c r="FJ251" s="455">
        <f>Time!FJ$34</f>
        <v>3</v>
      </c>
      <c r="FK251" s="455">
        <f>Time!FK$34</f>
        <v>3</v>
      </c>
      <c r="FL251" s="455">
        <f>Time!FL$34</f>
        <v>3</v>
      </c>
      <c r="FM251" s="455">
        <f>Time!FM$34</f>
        <v>3</v>
      </c>
      <c r="FN251" s="455">
        <f>Time!FN$34</f>
        <v>3</v>
      </c>
      <c r="FO251" s="455">
        <f>Time!FO$34</f>
        <v>3</v>
      </c>
      <c r="FP251" s="455">
        <f>Time!FP$34</f>
        <v>3</v>
      </c>
      <c r="FQ251" s="455">
        <f>Time!FQ$34</f>
        <v>3</v>
      </c>
      <c r="FR251" s="455">
        <f>Time!FR$34</f>
        <v>3</v>
      </c>
      <c r="FS251" s="455">
        <f>Time!FS$34</f>
        <v>3</v>
      </c>
      <c r="FT251" s="455">
        <f>Time!FT$34</f>
        <v>3</v>
      </c>
      <c r="FU251" s="455">
        <f>Time!FU$34</f>
        <v>3</v>
      </c>
      <c r="FV251" s="455">
        <f>Time!FV$34</f>
        <v>3</v>
      </c>
      <c r="FW251" s="455">
        <f>Time!FW$34</f>
        <v>3</v>
      </c>
      <c r="FX251" s="455">
        <f>Time!FX$34</f>
        <v>3</v>
      </c>
      <c r="FY251" s="455">
        <f>Time!FY$34</f>
        <v>3</v>
      </c>
      <c r="FZ251" s="455">
        <f>Time!FZ$34</f>
        <v>3</v>
      </c>
      <c r="GA251" s="455">
        <f>Time!GA$34</f>
        <v>3</v>
      </c>
      <c r="GB251" s="455">
        <f>Time!GB$34</f>
        <v>3</v>
      </c>
      <c r="GC251" s="455">
        <f>Time!GC$34</f>
        <v>3</v>
      </c>
      <c r="GD251" s="455">
        <f>Time!GD$34</f>
        <v>3</v>
      </c>
      <c r="GE251" s="455">
        <f>Time!GE$34</f>
        <v>3</v>
      </c>
      <c r="GF251" s="455">
        <f>Time!GF$34</f>
        <v>3</v>
      </c>
      <c r="GG251" s="455">
        <f>Time!GG$34</f>
        <v>3</v>
      </c>
      <c r="GH251" s="455">
        <f>Time!GH$34</f>
        <v>3</v>
      </c>
      <c r="GI251" s="455">
        <f>Time!GI$34</f>
        <v>3</v>
      </c>
      <c r="GJ251" s="455">
        <f>Time!GJ$34</f>
        <v>3</v>
      </c>
    </row>
    <row r="252" spans="1:192" s="455" customFormat="1" outlineLevel="2" x14ac:dyDescent="0.35">
      <c r="A252" s="462"/>
      <c r="E252" s="455" t="str">
        <f>Time!$E$90</f>
        <v>Operating period flag</v>
      </c>
      <c r="G252" s="455" t="str">
        <f>Time!$G$90</f>
        <v>flag</v>
      </c>
      <c r="H252" s="455">
        <f>Time!$H$90</f>
        <v>100</v>
      </c>
      <c r="J252" s="455">
        <f>Time!J$90</f>
        <v>0</v>
      </c>
      <c r="K252" s="455">
        <f>Time!K$90</f>
        <v>0</v>
      </c>
      <c r="L252" s="455">
        <f>Time!L$90</f>
        <v>0</v>
      </c>
      <c r="M252" s="455">
        <f>Time!M$90</f>
        <v>0</v>
      </c>
      <c r="N252" s="455">
        <f>Time!N$90</f>
        <v>0</v>
      </c>
      <c r="O252" s="455">
        <f>Time!O$90</f>
        <v>0</v>
      </c>
      <c r="P252" s="455">
        <f>Time!P$90</f>
        <v>0</v>
      </c>
      <c r="Q252" s="455">
        <f>Time!Q$90</f>
        <v>0</v>
      </c>
      <c r="R252" s="455">
        <f>Time!R$90</f>
        <v>0</v>
      </c>
      <c r="S252" s="455">
        <f>Time!S$90</f>
        <v>0</v>
      </c>
      <c r="T252" s="455">
        <f>Time!T$90</f>
        <v>0</v>
      </c>
      <c r="U252" s="455">
        <f>Time!U$90</f>
        <v>0</v>
      </c>
      <c r="V252" s="455">
        <f>Time!V$90</f>
        <v>0</v>
      </c>
      <c r="W252" s="455">
        <f>Time!W$90</f>
        <v>0</v>
      </c>
      <c r="X252" s="455">
        <f>Time!X$90</f>
        <v>0</v>
      </c>
      <c r="Y252" s="455">
        <f>Time!Y$90</f>
        <v>0</v>
      </c>
      <c r="Z252" s="455">
        <f>Time!Z$90</f>
        <v>0</v>
      </c>
      <c r="AA252" s="455">
        <f>Time!AA$90</f>
        <v>0</v>
      </c>
      <c r="AB252" s="455">
        <f>Time!AB$90</f>
        <v>0</v>
      </c>
      <c r="AC252" s="455">
        <f>Time!AC$90</f>
        <v>0</v>
      </c>
      <c r="AD252" s="455">
        <f>Time!AD$90</f>
        <v>0</v>
      </c>
      <c r="AE252" s="455">
        <f>Time!AE$90</f>
        <v>0</v>
      </c>
      <c r="AF252" s="455">
        <f>Time!AF$90</f>
        <v>0</v>
      </c>
      <c r="AG252" s="455">
        <f>Time!AG$90</f>
        <v>0</v>
      </c>
      <c r="AH252" s="455">
        <f>Time!AH$90</f>
        <v>0</v>
      </c>
      <c r="AI252" s="455">
        <f>Time!AI$90</f>
        <v>0</v>
      </c>
      <c r="AJ252" s="455">
        <f>Time!AJ$90</f>
        <v>0</v>
      </c>
      <c r="AK252" s="455">
        <f>Time!AK$90</f>
        <v>0</v>
      </c>
      <c r="AL252" s="455">
        <f>Time!AL$90</f>
        <v>0</v>
      </c>
      <c r="AM252" s="455">
        <f>Time!AM$90</f>
        <v>0</v>
      </c>
      <c r="AN252" s="455">
        <f>Time!AN$90</f>
        <v>0</v>
      </c>
      <c r="AO252" s="455">
        <f>Time!AO$90</f>
        <v>0</v>
      </c>
      <c r="AP252" s="455">
        <f>Time!AP$90</f>
        <v>0</v>
      </c>
      <c r="AQ252" s="455">
        <f>Time!AQ$90</f>
        <v>0</v>
      </c>
      <c r="AR252" s="455">
        <f>Time!AR$90</f>
        <v>0</v>
      </c>
      <c r="AS252" s="455">
        <f>Time!AS$90</f>
        <v>0</v>
      </c>
      <c r="AT252" s="455">
        <f>Time!AT$90</f>
        <v>0</v>
      </c>
      <c r="AU252" s="455">
        <f>Time!AU$90</f>
        <v>0</v>
      </c>
      <c r="AV252" s="455">
        <f>Time!AV$90</f>
        <v>0</v>
      </c>
      <c r="AW252" s="455">
        <f>Time!AW$90</f>
        <v>0</v>
      </c>
      <c r="AX252" s="455">
        <f>Time!AX$90</f>
        <v>0</v>
      </c>
      <c r="AY252" s="455">
        <f>Time!AY$90</f>
        <v>0</v>
      </c>
      <c r="AZ252" s="455">
        <f>Time!AZ$90</f>
        <v>0</v>
      </c>
      <c r="BA252" s="455">
        <f>Time!BA$90</f>
        <v>0</v>
      </c>
      <c r="BB252" s="455">
        <f>Time!BB$90</f>
        <v>0</v>
      </c>
      <c r="BC252" s="455">
        <f>Time!BC$90</f>
        <v>0</v>
      </c>
      <c r="BD252" s="455">
        <f>Time!BD$90</f>
        <v>0</v>
      </c>
      <c r="BE252" s="455">
        <f>Time!BE$90</f>
        <v>0</v>
      </c>
      <c r="BF252" s="455">
        <f>Time!BF$90</f>
        <v>1</v>
      </c>
      <c r="BG252" s="455">
        <f>Time!BG$90</f>
        <v>1</v>
      </c>
      <c r="BH252" s="455">
        <f>Time!BH$90</f>
        <v>1</v>
      </c>
      <c r="BI252" s="455">
        <f>Time!BI$90</f>
        <v>1</v>
      </c>
      <c r="BJ252" s="455">
        <f>Time!BJ$90</f>
        <v>1</v>
      </c>
      <c r="BK252" s="455">
        <f>Time!BK$90</f>
        <v>1</v>
      </c>
      <c r="BL252" s="455">
        <f>Time!BL$90</f>
        <v>1</v>
      </c>
      <c r="BM252" s="455">
        <f>Time!BM$90</f>
        <v>1</v>
      </c>
      <c r="BN252" s="455">
        <f>Time!BN$90</f>
        <v>1</v>
      </c>
      <c r="BO252" s="455">
        <f>Time!BO$90</f>
        <v>1</v>
      </c>
      <c r="BP252" s="455">
        <f>Time!BP$90</f>
        <v>1</v>
      </c>
      <c r="BQ252" s="455">
        <f>Time!BQ$90</f>
        <v>1</v>
      </c>
      <c r="BR252" s="455">
        <f>Time!BR$90</f>
        <v>1</v>
      </c>
      <c r="BS252" s="455">
        <f>Time!BS$90</f>
        <v>1</v>
      </c>
      <c r="BT252" s="455">
        <f>Time!BT$90</f>
        <v>1</v>
      </c>
      <c r="BU252" s="455">
        <f>Time!BU$90</f>
        <v>1</v>
      </c>
      <c r="BV252" s="455">
        <f>Time!BV$90</f>
        <v>1</v>
      </c>
      <c r="BW252" s="455">
        <f>Time!BW$90</f>
        <v>1</v>
      </c>
      <c r="BX252" s="455">
        <f>Time!BX$90</f>
        <v>1</v>
      </c>
      <c r="BY252" s="455">
        <f>Time!BY$90</f>
        <v>1</v>
      </c>
      <c r="BZ252" s="455">
        <f>Time!BZ$90</f>
        <v>1</v>
      </c>
      <c r="CA252" s="455">
        <f>Time!CA$90</f>
        <v>1</v>
      </c>
      <c r="CB252" s="455">
        <f>Time!CB$90</f>
        <v>1</v>
      </c>
      <c r="CC252" s="455">
        <f>Time!CC$90</f>
        <v>1</v>
      </c>
      <c r="CD252" s="455">
        <f>Time!CD$90</f>
        <v>1</v>
      </c>
      <c r="CE252" s="455">
        <f>Time!CE$90</f>
        <v>1</v>
      </c>
      <c r="CF252" s="455">
        <f>Time!CF$90</f>
        <v>1</v>
      </c>
      <c r="CG252" s="455">
        <f>Time!CG$90</f>
        <v>1</v>
      </c>
      <c r="CH252" s="455">
        <f>Time!CH$90</f>
        <v>1</v>
      </c>
      <c r="CI252" s="455">
        <f>Time!CI$90</f>
        <v>1</v>
      </c>
      <c r="CJ252" s="455">
        <f>Time!CJ$90</f>
        <v>1</v>
      </c>
      <c r="CK252" s="455">
        <f>Time!CK$90</f>
        <v>1</v>
      </c>
      <c r="CL252" s="455">
        <f>Time!CL$90</f>
        <v>1</v>
      </c>
      <c r="CM252" s="455">
        <f>Time!CM$90</f>
        <v>1</v>
      </c>
      <c r="CN252" s="455">
        <f>Time!CN$90</f>
        <v>1</v>
      </c>
      <c r="CO252" s="455">
        <f>Time!CO$90</f>
        <v>1</v>
      </c>
      <c r="CP252" s="455">
        <f>Time!CP$90</f>
        <v>1</v>
      </c>
      <c r="CQ252" s="455">
        <f>Time!CQ$90</f>
        <v>1</v>
      </c>
      <c r="CR252" s="455">
        <f>Time!CR$90</f>
        <v>1</v>
      </c>
      <c r="CS252" s="455">
        <f>Time!CS$90</f>
        <v>1</v>
      </c>
      <c r="CT252" s="455">
        <f>Time!CT$90</f>
        <v>1</v>
      </c>
      <c r="CU252" s="455">
        <f>Time!CU$90</f>
        <v>1</v>
      </c>
      <c r="CV252" s="455">
        <f>Time!CV$90</f>
        <v>1</v>
      </c>
      <c r="CW252" s="455">
        <f>Time!CW$90</f>
        <v>1</v>
      </c>
      <c r="CX252" s="455">
        <f>Time!CX$90</f>
        <v>1</v>
      </c>
      <c r="CY252" s="455">
        <f>Time!CY$90</f>
        <v>1</v>
      </c>
      <c r="CZ252" s="455">
        <f>Time!CZ$90</f>
        <v>1</v>
      </c>
      <c r="DA252" s="455">
        <f>Time!DA$90</f>
        <v>1</v>
      </c>
      <c r="DB252" s="455">
        <f>Time!DB$90</f>
        <v>1</v>
      </c>
      <c r="DC252" s="455">
        <f>Time!DC$90</f>
        <v>1</v>
      </c>
      <c r="DD252" s="455">
        <f>Time!DD$90</f>
        <v>1</v>
      </c>
      <c r="DE252" s="455">
        <f>Time!DE$90</f>
        <v>1</v>
      </c>
      <c r="DF252" s="455">
        <f>Time!DF$90</f>
        <v>1</v>
      </c>
      <c r="DG252" s="455">
        <f>Time!DG$90</f>
        <v>1</v>
      </c>
      <c r="DH252" s="455">
        <f>Time!DH$90</f>
        <v>1</v>
      </c>
      <c r="DI252" s="455">
        <f>Time!DI$90</f>
        <v>1</v>
      </c>
      <c r="DJ252" s="455">
        <f>Time!DJ$90</f>
        <v>1</v>
      </c>
      <c r="DK252" s="455">
        <f>Time!DK$90</f>
        <v>1</v>
      </c>
      <c r="DL252" s="455">
        <f>Time!DL$90</f>
        <v>1</v>
      </c>
      <c r="DM252" s="455">
        <f>Time!DM$90</f>
        <v>1</v>
      </c>
      <c r="DN252" s="455">
        <f>Time!DN$90</f>
        <v>1</v>
      </c>
      <c r="DO252" s="455">
        <f>Time!DO$90</f>
        <v>1</v>
      </c>
      <c r="DP252" s="455">
        <f>Time!DP$90</f>
        <v>1</v>
      </c>
      <c r="DQ252" s="455">
        <f>Time!DQ$90</f>
        <v>1</v>
      </c>
      <c r="DR252" s="455">
        <f>Time!DR$90</f>
        <v>1</v>
      </c>
      <c r="DS252" s="455">
        <f>Time!DS$90</f>
        <v>1</v>
      </c>
      <c r="DT252" s="455">
        <f>Time!DT$90</f>
        <v>1</v>
      </c>
      <c r="DU252" s="455">
        <f>Time!DU$90</f>
        <v>1</v>
      </c>
      <c r="DV252" s="455">
        <f>Time!DV$90</f>
        <v>1</v>
      </c>
      <c r="DW252" s="455">
        <f>Time!DW$90</f>
        <v>1</v>
      </c>
      <c r="DX252" s="455">
        <f>Time!DX$90</f>
        <v>1</v>
      </c>
      <c r="DY252" s="455">
        <f>Time!DY$90</f>
        <v>1</v>
      </c>
      <c r="DZ252" s="455">
        <f>Time!DZ$90</f>
        <v>1</v>
      </c>
      <c r="EA252" s="455">
        <f>Time!EA$90</f>
        <v>1</v>
      </c>
      <c r="EB252" s="455">
        <f>Time!EB$90</f>
        <v>1</v>
      </c>
      <c r="EC252" s="455">
        <f>Time!EC$90</f>
        <v>1</v>
      </c>
      <c r="ED252" s="455">
        <f>Time!ED$90</f>
        <v>1</v>
      </c>
      <c r="EE252" s="455">
        <f>Time!EE$90</f>
        <v>1</v>
      </c>
      <c r="EF252" s="455">
        <f>Time!EF$90</f>
        <v>1</v>
      </c>
      <c r="EG252" s="455">
        <f>Time!EG$90</f>
        <v>1</v>
      </c>
      <c r="EH252" s="455">
        <f>Time!EH$90</f>
        <v>1</v>
      </c>
      <c r="EI252" s="455">
        <f>Time!EI$90</f>
        <v>1</v>
      </c>
      <c r="EJ252" s="455">
        <f>Time!EJ$90</f>
        <v>1</v>
      </c>
      <c r="EK252" s="455">
        <f>Time!EK$90</f>
        <v>1</v>
      </c>
      <c r="EL252" s="455">
        <f>Time!EL$90</f>
        <v>1</v>
      </c>
      <c r="EM252" s="455">
        <f>Time!EM$90</f>
        <v>1</v>
      </c>
      <c r="EN252" s="455">
        <f>Time!EN$90</f>
        <v>1</v>
      </c>
      <c r="EO252" s="455">
        <f>Time!EO$90</f>
        <v>1</v>
      </c>
      <c r="EP252" s="455">
        <f>Time!EP$90</f>
        <v>1</v>
      </c>
      <c r="EQ252" s="455">
        <f>Time!EQ$90</f>
        <v>1</v>
      </c>
      <c r="ER252" s="455">
        <f>Time!ER$90</f>
        <v>1</v>
      </c>
      <c r="ES252" s="455">
        <f>Time!ES$90</f>
        <v>1</v>
      </c>
      <c r="ET252" s="455">
        <f>Time!ET$90</f>
        <v>1</v>
      </c>
      <c r="EU252" s="455">
        <f>Time!EU$90</f>
        <v>1</v>
      </c>
      <c r="EV252" s="455">
        <f>Time!EV$90</f>
        <v>1</v>
      </c>
      <c r="EW252" s="455">
        <f>Time!EW$90</f>
        <v>1</v>
      </c>
      <c r="EX252" s="455">
        <f>Time!EX$90</f>
        <v>1</v>
      </c>
      <c r="EY252" s="455">
        <f>Time!EY$90</f>
        <v>1</v>
      </c>
      <c r="EZ252" s="455">
        <f>Time!EZ$90</f>
        <v>1</v>
      </c>
      <c r="FA252" s="455">
        <f>Time!FA$90</f>
        <v>1</v>
      </c>
      <c r="FB252" s="455">
        <f>Time!FB$90</f>
        <v>0</v>
      </c>
      <c r="FC252" s="455">
        <f>Time!FC$90</f>
        <v>0</v>
      </c>
      <c r="FD252" s="455">
        <f>Time!FD$90</f>
        <v>0</v>
      </c>
      <c r="FE252" s="455">
        <f>Time!FE$90</f>
        <v>0</v>
      </c>
      <c r="FF252" s="455">
        <f>Time!FF$90</f>
        <v>0</v>
      </c>
      <c r="FG252" s="455">
        <f>Time!FG$90</f>
        <v>0</v>
      </c>
      <c r="FH252" s="455">
        <f>Time!FH$90</f>
        <v>0</v>
      </c>
      <c r="FI252" s="455">
        <f>Time!FI$90</f>
        <v>0</v>
      </c>
      <c r="FJ252" s="455">
        <f>Time!FJ$90</f>
        <v>0</v>
      </c>
      <c r="FK252" s="455">
        <f>Time!FK$90</f>
        <v>0</v>
      </c>
      <c r="FL252" s="455">
        <f>Time!FL$90</f>
        <v>0</v>
      </c>
      <c r="FM252" s="455">
        <f>Time!FM$90</f>
        <v>0</v>
      </c>
      <c r="FN252" s="455">
        <f>Time!FN$90</f>
        <v>0</v>
      </c>
      <c r="FO252" s="455">
        <f>Time!FO$90</f>
        <v>0</v>
      </c>
      <c r="FP252" s="455">
        <f>Time!FP$90</f>
        <v>0</v>
      </c>
      <c r="FQ252" s="455">
        <f>Time!FQ$90</f>
        <v>0</v>
      </c>
      <c r="FR252" s="455">
        <f>Time!FR$90</f>
        <v>0</v>
      </c>
      <c r="FS252" s="455">
        <f>Time!FS$90</f>
        <v>0</v>
      </c>
      <c r="FT252" s="455">
        <f>Time!FT$90</f>
        <v>0</v>
      </c>
      <c r="FU252" s="455">
        <f>Time!FU$90</f>
        <v>0</v>
      </c>
      <c r="FV252" s="455">
        <f>Time!FV$90</f>
        <v>0</v>
      </c>
      <c r="FW252" s="455">
        <f>Time!FW$90</f>
        <v>0</v>
      </c>
      <c r="FX252" s="455">
        <f>Time!FX$90</f>
        <v>0</v>
      </c>
      <c r="FY252" s="455">
        <f>Time!FY$90</f>
        <v>0</v>
      </c>
      <c r="FZ252" s="455">
        <f>Time!FZ$90</f>
        <v>0</v>
      </c>
      <c r="GA252" s="455">
        <f>Time!GA$90</f>
        <v>0</v>
      </c>
      <c r="GB252" s="455">
        <f>Time!GB$90</f>
        <v>0</v>
      </c>
      <c r="GC252" s="455">
        <f>Time!GC$90</f>
        <v>0</v>
      </c>
      <c r="GD252" s="455">
        <f>Time!GD$90</f>
        <v>0</v>
      </c>
      <c r="GE252" s="455">
        <f>Time!GE$90</f>
        <v>0</v>
      </c>
      <c r="GF252" s="455">
        <f>Time!GF$90</f>
        <v>0</v>
      </c>
      <c r="GG252" s="455">
        <f>Time!GG$90</f>
        <v>0</v>
      </c>
      <c r="GH252" s="455">
        <f>Time!GH$90</f>
        <v>0</v>
      </c>
      <c r="GI252" s="455">
        <f>Time!GI$90</f>
        <v>0</v>
      </c>
      <c r="GJ252" s="455">
        <f>Time!GJ$90</f>
        <v>0</v>
      </c>
    </row>
    <row r="253" spans="1:192" s="456" customFormat="1" outlineLevel="2" x14ac:dyDescent="0.35">
      <c r="A253" s="461"/>
      <c r="E253" s="456" t="str">
        <f>Esc!$E$14</f>
        <v>CPI escalation factor</v>
      </c>
      <c r="G253" s="456" t="str">
        <f>Esc!$G$14</f>
        <v>factor</v>
      </c>
      <c r="H253" s="456">
        <f>Esc!$H$14</f>
        <v>277.83505167495679</v>
      </c>
      <c r="J253" s="456">
        <f>Esc!J$14</f>
        <v>1</v>
      </c>
      <c r="K253" s="456">
        <f>Esc!K$14</f>
        <v>1</v>
      </c>
      <c r="L253" s="456">
        <f>Esc!L$14</f>
        <v>1</v>
      </c>
      <c r="M253" s="456">
        <f>Esc!M$14</f>
        <v>1</v>
      </c>
      <c r="N253" s="456">
        <f>Esc!N$14</f>
        <v>1</v>
      </c>
      <c r="O253" s="456">
        <f>Esc!O$14</f>
        <v>1</v>
      </c>
      <c r="P253" s="456">
        <f>Esc!P$14</f>
        <v>1</v>
      </c>
      <c r="Q253" s="456">
        <f>Esc!Q$14</f>
        <v>1</v>
      </c>
      <c r="R253" s="456">
        <f>Esc!R$14</f>
        <v>1</v>
      </c>
      <c r="S253" s="456">
        <f>Esc!S$14</f>
        <v>1</v>
      </c>
      <c r="T253" s="456">
        <f>Esc!T$14</f>
        <v>1</v>
      </c>
      <c r="U253" s="456">
        <f>Esc!U$14</f>
        <v>1</v>
      </c>
      <c r="V253" s="456">
        <f>Esc!V$14</f>
        <v>1</v>
      </c>
      <c r="W253" s="456">
        <f>Esc!W$14</f>
        <v>1</v>
      </c>
      <c r="X253" s="456">
        <f>Esc!X$14</f>
        <v>1</v>
      </c>
      <c r="Y253" s="456">
        <f>Esc!Y$14</f>
        <v>1</v>
      </c>
      <c r="Z253" s="456">
        <f>Esc!Z$14</f>
        <v>1</v>
      </c>
      <c r="AA253" s="456">
        <f>Esc!AA$14</f>
        <v>1.0249999999999999</v>
      </c>
      <c r="AB253" s="456">
        <f>Esc!AB$14</f>
        <v>1.0249999999999999</v>
      </c>
      <c r="AC253" s="456">
        <f>Esc!AC$14</f>
        <v>1.0249999999999999</v>
      </c>
      <c r="AD253" s="456">
        <f>Esc!AD$14</f>
        <v>1.0249999999999999</v>
      </c>
      <c r="AE253" s="456">
        <f>Esc!AE$14</f>
        <v>1.0249999999999999</v>
      </c>
      <c r="AF253" s="456">
        <f>Esc!AF$14</f>
        <v>1.0249999999999999</v>
      </c>
      <c r="AG253" s="456">
        <f>Esc!AG$14</f>
        <v>1.0249999999999999</v>
      </c>
      <c r="AH253" s="456">
        <f>Esc!AH$14</f>
        <v>1.0249999999999999</v>
      </c>
      <c r="AI253" s="456">
        <f>Esc!AI$14</f>
        <v>1.0249999999999999</v>
      </c>
      <c r="AJ253" s="456">
        <f>Esc!AJ$14</f>
        <v>1.0249999999999999</v>
      </c>
      <c r="AK253" s="456">
        <f>Esc!AK$14</f>
        <v>1.0249999999999999</v>
      </c>
      <c r="AL253" s="456">
        <f>Esc!AL$14</f>
        <v>1.0249999999999999</v>
      </c>
      <c r="AM253" s="456">
        <f>Esc!AM$14</f>
        <v>1.0506249999999999</v>
      </c>
      <c r="AN253" s="456">
        <f>Esc!AN$14</f>
        <v>1.0506249999999999</v>
      </c>
      <c r="AO253" s="456">
        <f>Esc!AO$14</f>
        <v>1.0506249999999999</v>
      </c>
      <c r="AP253" s="456">
        <f>Esc!AP$14</f>
        <v>1.0506249999999999</v>
      </c>
      <c r="AQ253" s="456">
        <f>Esc!AQ$14</f>
        <v>1.0506249999999999</v>
      </c>
      <c r="AR253" s="456">
        <f>Esc!AR$14</f>
        <v>1.0506249999999999</v>
      </c>
      <c r="AS253" s="456">
        <f>Esc!AS$14</f>
        <v>1.0506249999999999</v>
      </c>
      <c r="AT253" s="456">
        <f>Esc!AT$14</f>
        <v>1.0506249999999999</v>
      </c>
      <c r="AU253" s="456">
        <f>Esc!AU$14</f>
        <v>1.0506249999999999</v>
      </c>
      <c r="AV253" s="456">
        <f>Esc!AV$14</f>
        <v>1.0506249999999999</v>
      </c>
      <c r="AW253" s="456">
        <f>Esc!AW$14</f>
        <v>1.0506249999999999</v>
      </c>
      <c r="AX253" s="456">
        <f>Esc!AX$14</f>
        <v>1.0506249999999999</v>
      </c>
      <c r="AY253" s="456">
        <f>Esc!AY$14</f>
        <v>1.0768906249999999</v>
      </c>
      <c r="AZ253" s="456">
        <f>Esc!AZ$14</f>
        <v>1.0768906249999999</v>
      </c>
      <c r="BA253" s="456">
        <f>Esc!BA$14</f>
        <v>1.0768906249999999</v>
      </c>
      <c r="BB253" s="456">
        <f>Esc!BB$14</f>
        <v>1.0768906249999999</v>
      </c>
      <c r="BC253" s="456">
        <f>Esc!BC$14</f>
        <v>1.0768906249999999</v>
      </c>
      <c r="BD253" s="456">
        <f>Esc!BD$14</f>
        <v>1.0768906249999999</v>
      </c>
      <c r="BE253" s="456">
        <f>Esc!BE$14</f>
        <v>1.0768906249999999</v>
      </c>
      <c r="BF253" s="456">
        <f>Esc!BF$14</f>
        <v>1.0768906249999999</v>
      </c>
      <c r="BG253" s="456">
        <f>Esc!BG$14</f>
        <v>1.1038128906249998</v>
      </c>
      <c r="BH253" s="456">
        <f>Esc!BH$14</f>
        <v>1.1038128906249998</v>
      </c>
      <c r="BI253" s="456">
        <f>Esc!BI$14</f>
        <v>1.1038128906249998</v>
      </c>
      <c r="BJ253" s="456">
        <f>Esc!BJ$14</f>
        <v>1.1038128906249998</v>
      </c>
      <c r="BK253" s="456">
        <f>Esc!BK$14</f>
        <v>1.1314082128906247</v>
      </c>
      <c r="BL253" s="456">
        <f>Esc!BL$14</f>
        <v>1.1314082128906247</v>
      </c>
      <c r="BM253" s="456">
        <f>Esc!BM$14</f>
        <v>1.1314082128906247</v>
      </c>
      <c r="BN253" s="456">
        <f>Esc!BN$14</f>
        <v>1.1314082128906247</v>
      </c>
      <c r="BO253" s="456">
        <f>Esc!BO$14</f>
        <v>1.1596934182128902</v>
      </c>
      <c r="BP253" s="456">
        <f>Esc!BP$14</f>
        <v>1.1596934182128902</v>
      </c>
      <c r="BQ253" s="456">
        <f>Esc!BQ$14</f>
        <v>1.1596934182128902</v>
      </c>
      <c r="BR253" s="456">
        <f>Esc!BR$14</f>
        <v>1.1596934182128902</v>
      </c>
      <c r="BS253" s="456">
        <f>Esc!BS$14</f>
        <v>1.1886857536682125</v>
      </c>
      <c r="BT253" s="456">
        <f>Esc!BT$14</f>
        <v>1.1886857536682125</v>
      </c>
      <c r="BU253" s="456">
        <f>Esc!BU$14</f>
        <v>1.1886857536682125</v>
      </c>
      <c r="BV253" s="456">
        <f>Esc!BV$14</f>
        <v>1.1886857536682125</v>
      </c>
      <c r="BW253" s="456">
        <f>Esc!BW$14</f>
        <v>1.2184028975099177</v>
      </c>
      <c r="BX253" s="456">
        <f>Esc!BX$14</f>
        <v>1.2184028975099177</v>
      </c>
      <c r="BY253" s="456">
        <f>Esc!BY$14</f>
        <v>1.2184028975099177</v>
      </c>
      <c r="BZ253" s="456">
        <f>Esc!BZ$14</f>
        <v>1.2184028975099177</v>
      </c>
      <c r="CA253" s="456">
        <f>Esc!CA$14</f>
        <v>1.2488629699476654</v>
      </c>
      <c r="CB253" s="456">
        <f>Esc!CB$14</f>
        <v>1.2488629699476654</v>
      </c>
      <c r="CC253" s="456">
        <f>Esc!CC$14</f>
        <v>1.2488629699476654</v>
      </c>
      <c r="CD253" s="456">
        <f>Esc!CD$14</f>
        <v>1.2488629699476654</v>
      </c>
      <c r="CE253" s="456">
        <f>Esc!CE$14</f>
        <v>1.2800845441963571</v>
      </c>
      <c r="CF253" s="456">
        <f>Esc!CF$14</f>
        <v>1.2800845441963571</v>
      </c>
      <c r="CG253" s="456">
        <f>Esc!CG$14</f>
        <v>1.2800845441963571</v>
      </c>
      <c r="CH253" s="456">
        <f>Esc!CH$14</f>
        <v>1.2800845441963571</v>
      </c>
      <c r="CI253" s="456">
        <f>Esc!CI$14</f>
        <v>1.312086657801266</v>
      </c>
      <c r="CJ253" s="456">
        <f>Esc!CJ$14</f>
        <v>1.312086657801266</v>
      </c>
      <c r="CK253" s="456">
        <f>Esc!CK$14</f>
        <v>1.312086657801266</v>
      </c>
      <c r="CL253" s="456">
        <f>Esc!CL$14</f>
        <v>1.312086657801266</v>
      </c>
      <c r="CM253" s="456">
        <f>Esc!CM$14</f>
        <v>1.3448888242462975</v>
      </c>
      <c r="CN253" s="456">
        <f>Esc!CN$14</f>
        <v>1.3448888242462975</v>
      </c>
      <c r="CO253" s="456">
        <f>Esc!CO$14</f>
        <v>1.3448888242462975</v>
      </c>
      <c r="CP253" s="456">
        <f>Esc!CP$14</f>
        <v>1.3448888242462975</v>
      </c>
      <c r="CQ253" s="456">
        <f>Esc!CQ$14</f>
        <v>1.3785110448524549</v>
      </c>
      <c r="CR253" s="456">
        <f>Esc!CR$14</f>
        <v>1.3785110448524549</v>
      </c>
      <c r="CS253" s="456">
        <f>Esc!CS$14</f>
        <v>1.3785110448524549</v>
      </c>
      <c r="CT253" s="456">
        <f>Esc!CT$14</f>
        <v>1.3785110448524549</v>
      </c>
      <c r="CU253" s="456">
        <f>Esc!CU$14</f>
        <v>1.4129738209737661</v>
      </c>
      <c r="CV253" s="456">
        <f>Esc!CV$14</f>
        <v>1.4129738209737661</v>
      </c>
      <c r="CW253" s="456">
        <f>Esc!CW$14</f>
        <v>1.4129738209737661</v>
      </c>
      <c r="CX253" s="456">
        <f>Esc!CX$14</f>
        <v>1.4129738209737661</v>
      </c>
      <c r="CY253" s="456">
        <f>Esc!CY$14</f>
        <v>1.4482981664981105</v>
      </c>
      <c r="CZ253" s="456">
        <f>Esc!CZ$14</f>
        <v>1.4482981664981105</v>
      </c>
      <c r="DA253" s="456">
        <f>Esc!DA$14</f>
        <v>1.4482981664981105</v>
      </c>
      <c r="DB253" s="456">
        <f>Esc!DB$14</f>
        <v>1.4482981664981105</v>
      </c>
      <c r="DC253" s="456">
        <f>Esc!DC$14</f>
        <v>1.4845056206605631</v>
      </c>
      <c r="DD253" s="456">
        <f>Esc!DD$14</f>
        <v>1.4845056206605631</v>
      </c>
      <c r="DE253" s="456">
        <f>Esc!DE$14</f>
        <v>1.4845056206605631</v>
      </c>
      <c r="DF253" s="456">
        <f>Esc!DF$14</f>
        <v>1.4845056206605631</v>
      </c>
      <c r="DG253" s="456">
        <f>Esc!DG$14</f>
        <v>1.521618261177077</v>
      </c>
      <c r="DH253" s="456">
        <f>Esc!DH$14</f>
        <v>1.521618261177077</v>
      </c>
      <c r="DI253" s="456">
        <f>Esc!DI$14</f>
        <v>1.521618261177077</v>
      </c>
      <c r="DJ253" s="456">
        <f>Esc!DJ$14</f>
        <v>1.521618261177077</v>
      </c>
      <c r="DK253" s="456">
        <f>Esc!DK$14</f>
        <v>1.559658717706504</v>
      </c>
      <c r="DL253" s="456">
        <f>Esc!DL$14</f>
        <v>1.559658717706504</v>
      </c>
      <c r="DM253" s="456">
        <f>Esc!DM$14</f>
        <v>1.559658717706504</v>
      </c>
      <c r="DN253" s="456">
        <f>Esc!DN$14</f>
        <v>1.559658717706504</v>
      </c>
      <c r="DO253" s="456">
        <f>Esc!DO$14</f>
        <v>1.5986501856491666</v>
      </c>
      <c r="DP253" s="456">
        <f>Esc!DP$14</f>
        <v>1.5986501856491666</v>
      </c>
      <c r="DQ253" s="456">
        <f>Esc!DQ$14</f>
        <v>1.5986501856491666</v>
      </c>
      <c r="DR253" s="456">
        <f>Esc!DR$14</f>
        <v>1.5986501856491666</v>
      </c>
      <c r="DS253" s="456">
        <f>Esc!DS$14</f>
        <v>1.6386164402903955</v>
      </c>
      <c r="DT253" s="456">
        <f>Esc!DT$14</f>
        <v>1.6386164402903955</v>
      </c>
      <c r="DU253" s="456">
        <f>Esc!DU$14</f>
        <v>1.6386164402903955</v>
      </c>
      <c r="DV253" s="456">
        <f>Esc!DV$14</f>
        <v>1.6386164402903955</v>
      </c>
      <c r="DW253" s="456">
        <f>Esc!DW$14</f>
        <v>1.6795818512976552</v>
      </c>
      <c r="DX253" s="456">
        <f>Esc!DX$14</f>
        <v>1.6795818512976552</v>
      </c>
      <c r="DY253" s="456">
        <f>Esc!DY$14</f>
        <v>1.6795818512976552</v>
      </c>
      <c r="DZ253" s="456">
        <f>Esc!DZ$14</f>
        <v>1.6795818512976552</v>
      </c>
      <c r="EA253" s="456">
        <f>Esc!EA$14</f>
        <v>1.7215713975800966</v>
      </c>
      <c r="EB253" s="456">
        <f>Esc!EB$14</f>
        <v>1.7215713975800966</v>
      </c>
      <c r="EC253" s="456">
        <f>Esc!EC$14</f>
        <v>1.7215713975800966</v>
      </c>
      <c r="ED253" s="456">
        <f>Esc!ED$14</f>
        <v>1.7215713975800966</v>
      </c>
      <c r="EE253" s="456">
        <f>Esc!EE$14</f>
        <v>1.7646106825195991</v>
      </c>
      <c r="EF253" s="456">
        <f>Esc!EF$14</f>
        <v>1.7646106825195991</v>
      </c>
      <c r="EG253" s="456">
        <f>Esc!EG$14</f>
        <v>1.7646106825195991</v>
      </c>
      <c r="EH253" s="456">
        <f>Esc!EH$14</f>
        <v>1.7646106825195991</v>
      </c>
      <c r="EI253" s="456">
        <f>Esc!EI$14</f>
        <v>1.8087259495825889</v>
      </c>
      <c r="EJ253" s="456">
        <f>Esc!EJ$14</f>
        <v>1.8087259495825889</v>
      </c>
      <c r="EK253" s="456">
        <f>Esc!EK$14</f>
        <v>1.8087259495825889</v>
      </c>
      <c r="EL253" s="456">
        <f>Esc!EL$14</f>
        <v>1.8087259495825889</v>
      </c>
      <c r="EM253" s="456">
        <f>Esc!EM$14</f>
        <v>1.8539440983221533</v>
      </c>
      <c r="EN253" s="456">
        <f>Esc!EN$14</f>
        <v>1.8539440983221533</v>
      </c>
      <c r="EO253" s="456">
        <f>Esc!EO$14</f>
        <v>1.8539440983221533</v>
      </c>
      <c r="EP253" s="456">
        <f>Esc!EP$14</f>
        <v>1.8539440983221533</v>
      </c>
      <c r="EQ253" s="456">
        <f>Esc!EQ$14</f>
        <v>1.9002927007802071</v>
      </c>
      <c r="ER253" s="456">
        <f>Esc!ER$14</f>
        <v>1.9002927007802071</v>
      </c>
      <c r="ES253" s="456">
        <f>Esc!ES$14</f>
        <v>1.9002927007802071</v>
      </c>
      <c r="ET253" s="456">
        <f>Esc!ET$14</f>
        <v>1.9002927007802071</v>
      </c>
      <c r="EU253" s="456">
        <f>Esc!EU$14</f>
        <v>1.9478000182997122</v>
      </c>
      <c r="EV253" s="456">
        <f>Esc!EV$14</f>
        <v>1.9478000182997122</v>
      </c>
      <c r="EW253" s="456">
        <f>Esc!EW$14</f>
        <v>1.9478000182997122</v>
      </c>
      <c r="EX253" s="456">
        <f>Esc!EX$14</f>
        <v>1.9478000182997122</v>
      </c>
      <c r="EY253" s="456">
        <f>Esc!EY$14</f>
        <v>1.9964950187572048</v>
      </c>
      <c r="EZ253" s="456">
        <f>Esc!EZ$14</f>
        <v>1.9964950187572048</v>
      </c>
      <c r="FA253" s="456">
        <f>Esc!FA$14</f>
        <v>1.9964950187572048</v>
      </c>
      <c r="FB253" s="456">
        <f>Esc!FB$14</f>
        <v>1.9964950187572048</v>
      </c>
      <c r="FC253" s="456">
        <f>Esc!FC$14</f>
        <v>2.0464073942261352</v>
      </c>
      <c r="FD253" s="456">
        <f>Esc!FD$14</f>
        <v>2.0464073942261352</v>
      </c>
      <c r="FE253" s="456">
        <f>Esc!FE$14</f>
        <v>2.0464073942261352</v>
      </c>
      <c r="FF253" s="456">
        <f>Esc!FF$14</f>
        <v>2.0464073942261352</v>
      </c>
      <c r="FG253" s="456">
        <f>Esc!FG$14</f>
        <v>2.097567579081788</v>
      </c>
      <c r="FH253" s="456">
        <f>Esc!FH$14</f>
        <v>2.097567579081788</v>
      </c>
      <c r="FI253" s="456">
        <f>Esc!FI$14</f>
        <v>2.097567579081788</v>
      </c>
      <c r="FJ253" s="456">
        <f>Esc!FJ$14</f>
        <v>2.097567579081788</v>
      </c>
      <c r="FK253" s="456">
        <f>Esc!FK$14</f>
        <v>2.1500067685588333</v>
      </c>
      <c r="FL253" s="456">
        <f>Esc!FL$14</f>
        <v>2.1500067685588333</v>
      </c>
      <c r="FM253" s="456">
        <f>Esc!FM$14</f>
        <v>2.1500067685588333</v>
      </c>
      <c r="FN253" s="456">
        <f>Esc!FN$14</f>
        <v>2.1500067685588333</v>
      </c>
      <c r="FO253" s="456">
        <f>Esc!FO$14</f>
        <v>2.2037569377728037</v>
      </c>
      <c r="FP253" s="456">
        <f>Esc!FP$14</f>
        <v>2.2037569377728037</v>
      </c>
      <c r="FQ253" s="456">
        <f>Esc!FQ$14</f>
        <v>2.2037569377728037</v>
      </c>
      <c r="FR253" s="456">
        <f>Esc!FR$14</f>
        <v>2.2037569377728037</v>
      </c>
      <c r="FS253" s="456">
        <f>Esc!FS$14</f>
        <v>2.2588508612171236</v>
      </c>
      <c r="FT253" s="456">
        <f>Esc!FT$14</f>
        <v>2.2588508612171236</v>
      </c>
      <c r="FU253" s="456">
        <f>Esc!FU$14</f>
        <v>2.2588508612171236</v>
      </c>
      <c r="FV253" s="456">
        <f>Esc!FV$14</f>
        <v>2.2588508612171236</v>
      </c>
      <c r="FW253" s="456">
        <f>Esc!FW$14</f>
        <v>2.3153221327475517</v>
      </c>
      <c r="FX253" s="456">
        <f>Esc!FX$14</f>
        <v>2.3153221327475517</v>
      </c>
      <c r="FY253" s="456">
        <f>Esc!FY$14</f>
        <v>2.3153221327475517</v>
      </c>
      <c r="FZ253" s="456">
        <f>Esc!FZ$14</f>
        <v>2.3153221327475517</v>
      </c>
      <c r="GA253" s="456">
        <f>Esc!GA$14</f>
        <v>2.3732051860662402</v>
      </c>
      <c r="GB253" s="456">
        <f>Esc!GB$14</f>
        <v>2.3732051860662402</v>
      </c>
      <c r="GC253" s="456">
        <f>Esc!GC$14</f>
        <v>2.3732051860662402</v>
      </c>
      <c r="GD253" s="456">
        <f>Esc!GD$14</f>
        <v>2.3732051860662402</v>
      </c>
      <c r="GE253" s="456">
        <f>Esc!GE$14</f>
        <v>2.4325353157178964</v>
      </c>
      <c r="GF253" s="456">
        <f>Esc!GF$14</f>
        <v>2.4325353157178964</v>
      </c>
      <c r="GG253" s="456">
        <f>Esc!GG$14</f>
        <v>2.4325353157178964</v>
      </c>
      <c r="GH253" s="456">
        <f>Esc!GH$14</f>
        <v>2.4325353157178964</v>
      </c>
      <c r="GI253" s="456">
        <f>Esc!GI$14</f>
        <v>2.4933486986108435</v>
      </c>
      <c r="GJ253" s="456">
        <f>Esc!GJ$14</f>
        <v>2.4933486986108435</v>
      </c>
    </row>
    <row r="254" spans="1:192" outlineLevel="2" x14ac:dyDescent="0.35">
      <c r="A254" s="69"/>
      <c r="B254"/>
      <c r="C254"/>
      <c r="D254"/>
      <c r="E254" t="s">
        <v>748</v>
      </c>
      <c r="F254"/>
      <c r="G254" t="s">
        <v>101</v>
      </c>
      <c r="H254">
        <f>SUM(J254:GJ254)</f>
        <v>936.84697614015454</v>
      </c>
      <c r="I254"/>
      <c r="J254">
        <f t="shared" ref="J254:AO254" si="336">$F249/$F250*J251/$F248*J253*J252</f>
        <v>0</v>
      </c>
      <c r="K254">
        <f t="shared" si="336"/>
        <v>0</v>
      </c>
      <c r="L254">
        <f t="shared" si="336"/>
        <v>0</v>
      </c>
      <c r="M254">
        <f t="shared" si="336"/>
        <v>0</v>
      </c>
      <c r="N254">
        <f t="shared" si="336"/>
        <v>0</v>
      </c>
      <c r="O254">
        <f t="shared" si="336"/>
        <v>0</v>
      </c>
      <c r="P254">
        <f t="shared" si="336"/>
        <v>0</v>
      </c>
      <c r="Q254">
        <f t="shared" si="336"/>
        <v>0</v>
      </c>
      <c r="R254">
        <f t="shared" si="336"/>
        <v>0</v>
      </c>
      <c r="S254">
        <f t="shared" si="336"/>
        <v>0</v>
      </c>
      <c r="T254">
        <f t="shared" si="336"/>
        <v>0</v>
      </c>
      <c r="U254">
        <f t="shared" si="336"/>
        <v>0</v>
      </c>
      <c r="V254">
        <f t="shared" si="336"/>
        <v>0</v>
      </c>
      <c r="W254">
        <f t="shared" si="336"/>
        <v>0</v>
      </c>
      <c r="X254">
        <f t="shared" si="336"/>
        <v>0</v>
      </c>
      <c r="Y254">
        <f t="shared" si="336"/>
        <v>0</v>
      </c>
      <c r="Z254">
        <f t="shared" si="336"/>
        <v>0</v>
      </c>
      <c r="AA254">
        <f t="shared" si="336"/>
        <v>0</v>
      </c>
      <c r="AB254">
        <f t="shared" si="336"/>
        <v>0</v>
      </c>
      <c r="AC254">
        <f t="shared" si="336"/>
        <v>0</v>
      </c>
      <c r="AD254">
        <f t="shared" si="336"/>
        <v>0</v>
      </c>
      <c r="AE254">
        <f t="shared" si="336"/>
        <v>0</v>
      </c>
      <c r="AF254">
        <f t="shared" si="336"/>
        <v>0</v>
      </c>
      <c r="AG254">
        <f t="shared" si="336"/>
        <v>0</v>
      </c>
      <c r="AH254">
        <f t="shared" si="336"/>
        <v>0</v>
      </c>
      <c r="AI254">
        <f t="shared" si="336"/>
        <v>0</v>
      </c>
      <c r="AJ254">
        <f t="shared" si="336"/>
        <v>0</v>
      </c>
      <c r="AK254">
        <f t="shared" si="336"/>
        <v>0</v>
      </c>
      <c r="AL254">
        <f t="shared" si="336"/>
        <v>0</v>
      </c>
      <c r="AM254">
        <f t="shared" si="336"/>
        <v>0</v>
      </c>
      <c r="AN254">
        <f t="shared" si="336"/>
        <v>0</v>
      </c>
      <c r="AO254">
        <f t="shared" si="336"/>
        <v>0</v>
      </c>
      <c r="AP254">
        <f t="shared" ref="AP254:BU254" si="337">$F249/$F250*AP251/$F248*AP253*AP252</f>
        <v>0</v>
      </c>
      <c r="AQ254">
        <f t="shared" si="337"/>
        <v>0</v>
      </c>
      <c r="AR254">
        <f t="shared" si="337"/>
        <v>0</v>
      </c>
      <c r="AS254">
        <f t="shared" si="337"/>
        <v>0</v>
      </c>
      <c r="AT254">
        <f t="shared" si="337"/>
        <v>0</v>
      </c>
      <c r="AU254">
        <f t="shared" si="337"/>
        <v>0</v>
      </c>
      <c r="AV254">
        <f t="shared" si="337"/>
        <v>0</v>
      </c>
      <c r="AW254">
        <f t="shared" si="337"/>
        <v>0</v>
      </c>
      <c r="AX254">
        <f t="shared" si="337"/>
        <v>0</v>
      </c>
      <c r="AY254">
        <f t="shared" si="337"/>
        <v>0</v>
      </c>
      <c r="AZ254">
        <f t="shared" si="337"/>
        <v>0</v>
      </c>
      <c r="BA254">
        <f t="shared" si="337"/>
        <v>0</v>
      </c>
      <c r="BB254">
        <f t="shared" si="337"/>
        <v>0</v>
      </c>
      <c r="BC254">
        <f t="shared" si="337"/>
        <v>0</v>
      </c>
      <c r="BD254">
        <f t="shared" si="337"/>
        <v>0</v>
      </c>
      <c r="BE254">
        <f t="shared" si="337"/>
        <v>0</v>
      </c>
      <c r="BF254">
        <f t="shared" si="337"/>
        <v>6.7305664062499995</v>
      </c>
      <c r="BG254">
        <f t="shared" si="337"/>
        <v>6.8988305664062484</v>
      </c>
      <c r="BH254">
        <f t="shared" si="337"/>
        <v>6.8988305664062484</v>
      </c>
      <c r="BI254">
        <f t="shared" si="337"/>
        <v>6.8988305664062484</v>
      </c>
      <c r="BJ254">
        <f t="shared" si="337"/>
        <v>6.8988305664062484</v>
      </c>
      <c r="BK254">
        <f t="shared" si="337"/>
        <v>7.0713013305664045</v>
      </c>
      <c r="BL254">
        <f t="shared" si="337"/>
        <v>7.0713013305664045</v>
      </c>
      <c r="BM254">
        <f t="shared" si="337"/>
        <v>7.0713013305664045</v>
      </c>
      <c r="BN254">
        <f t="shared" si="337"/>
        <v>7.0713013305664045</v>
      </c>
      <c r="BO254">
        <f t="shared" si="337"/>
        <v>7.2480838638305638</v>
      </c>
      <c r="BP254">
        <f t="shared" si="337"/>
        <v>7.2480838638305638</v>
      </c>
      <c r="BQ254">
        <f t="shared" si="337"/>
        <v>7.2480838638305638</v>
      </c>
      <c r="BR254">
        <f t="shared" si="337"/>
        <v>7.2480838638305638</v>
      </c>
      <c r="BS254">
        <f t="shared" si="337"/>
        <v>7.4292859604263279</v>
      </c>
      <c r="BT254">
        <f t="shared" si="337"/>
        <v>7.4292859604263279</v>
      </c>
      <c r="BU254">
        <f t="shared" si="337"/>
        <v>7.4292859604263279</v>
      </c>
      <c r="BV254">
        <f t="shared" ref="BV254:DA254" si="338">$F249/$F250*BV251/$F248*BV253*BV252</f>
        <v>7.4292859604263279</v>
      </c>
      <c r="BW254">
        <f t="shared" si="338"/>
        <v>7.6150181094369858</v>
      </c>
      <c r="BX254">
        <f t="shared" si="338"/>
        <v>7.6150181094369858</v>
      </c>
      <c r="BY254">
        <f t="shared" si="338"/>
        <v>7.6150181094369858</v>
      </c>
      <c r="BZ254">
        <f t="shared" si="338"/>
        <v>7.6150181094369858</v>
      </c>
      <c r="CA254">
        <f t="shared" si="338"/>
        <v>7.8053935621729087</v>
      </c>
      <c r="CB254">
        <f t="shared" si="338"/>
        <v>7.8053935621729087</v>
      </c>
      <c r="CC254">
        <f t="shared" si="338"/>
        <v>7.8053935621729087</v>
      </c>
      <c r="CD254">
        <f t="shared" si="338"/>
        <v>7.8053935621729087</v>
      </c>
      <c r="CE254">
        <f t="shared" si="338"/>
        <v>8.000528401227232</v>
      </c>
      <c r="CF254">
        <f t="shared" si="338"/>
        <v>8.000528401227232</v>
      </c>
      <c r="CG254">
        <f t="shared" si="338"/>
        <v>8.000528401227232</v>
      </c>
      <c r="CH254">
        <f t="shared" si="338"/>
        <v>8.000528401227232</v>
      </c>
      <c r="CI254">
        <f t="shared" si="338"/>
        <v>8.200541611257913</v>
      </c>
      <c r="CJ254">
        <f t="shared" si="338"/>
        <v>8.200541611257913</v>
      </c>
      <c r="CK254">
        <f t="shared" si="338"/>
        <v>8.200541611257913</v>
      </c>
      <c r="CL254">
        <f t="shared" si="338"/>
        <v>8.200541611257913</v>
      </c>
      <c r="CM254">
        <f t="shared" si="338"/>
        <v>8.4055551515393603</v>
      </c>
      <c r="CN254">
        <f t="shared" si="338"/>
        <v>8.4055551515393603</v>
      </c>
      <c r="CO254">
        <f t="shared" si="338"/>
        <v>8.4055551515393603</v>
      </c>
      <c r="CP254">
        <f t="shared" si="338"/>
        <v>8.4055551515393603</v>
      </c>
      <c r="CQ254">
        <f t="shared" si="338"/>
        <v>8.6156940303278429</v>
      </c>
      <c r="CR254">
        <f t="shared" si="338"/>
        <v>8.6156940303278429</v>
      </c>
      <c r="CS254">
        <f t="shared" si="338"/>
        <v>8.6156940303278429</v>
      </c>
      <c r="CT254">
        <f t="shared" si="338"/>
        <v>8.6156940303278429</v>
      </c>
      <c r="CU254">
        <f t="shared" si="338"/>
        <v>8.8310863810860383</v>
      </c>
      <c r="CV254">
        <f t="shared" si="338"/>
        <v>8.8310863810860383</v>
      </c>
      <c r="CW254">
        <f t="shared" si="338"/>
        <v>8.8310863810860383</v>
      </c>
      <c r="CX254">
        <f t="shared" si="338"/>
        <v>8.8310863810860383</v>
      </c>
      <c r="CY254">
        <f t="shared" si="338"/>
        <v>9.0518635406131907</v>
      </c>
      <c r="CZ254">
        <f t="shared" si="338"/>
        <v>9.0518635406131907</v>
      </c>
      <c r="DA254">
        <f t="shared" si="338"/>
        <v>9.0518635406131907</v>
      </c>
      <c r="DB254">
        <f t="shared" ref="DB254:EG254" si="339">$F249/$F250*DB251/$F248*DB253*DB252</f>
        <v>9.0518635406131907</v>
      </c>
      <c r="DC254">
        <f t="shared" si="339"/>
        <v>9.2781601291285192</v>
      </c>
      <c r="DD254">
        <f t="shared" si="339"/>
        <v>9.2781601291285192</v>
      </c>
      <c r="DE254">
        <f t="shared" si="339"/>
        <v>9.2781601291285192</v>
      </c>
      <c r="DF254">
        <f t="shared" si="339"/>
        <v>9.2781601291285192</v>
      </c>
      <c r="DG254">
        <f t="shared" si="339"/>
        <v>9.5101141323567315</v>
      </c>
      <c r="DH254">
        <f t="shared" si="339"/>
        <v>9.5101141323567315</v>
      </c>
      <c r="DI254">
        <f t="shared" si="339"/>
        <v>9.5101141323567315</v>
      </c>
      <c r="DJ254">
        <f t="shared" si="339"/>
        <v>9.5101141323567315</v>
      </c>
      <c r="DK254">
        <f t="shared" si="339"/>
        <v>9.7478669856656506</v>
      </c>
      <c r="DL254">
        <f t="shared" si="339"/>
        <v>9.7478669856656506</v>
      </c>
      <c r="DM254">
        <f t="shared" si="339"/>
        <v>9.7478669856656506</v>
      </c>
      <c r="DN254">
        <f t="shared" si="339"/>
        <v>9.7478669856656506</v>
      </c>
      <c r="DO254">
        <f t="shared" si="339"/>
        <v>9.9915636603072908</v>
      </c>
      <c r="DP254">
        <f t="shared" si="339"/>
        <v>9.9915636603072908</v>
      </c>
      <c r="DQ254">
        <f t="shared" si="339"/>
        <v>9.9915636603072908</v>
      </c>
      <c r="DR254">
        <f t="shared" si="339"/>
        <v>9.9915636603072908</v>
      </c>
      <c r="DS254">
        <f t="shared" si="339"/>
        <v>10.241352751814972</v>
      </c>
      <c r="DT254">
        <f t="shared" si="339"/>
        <v>10.241352751814972</v>
      </c>
      <c r="DU254">
        <f t="shared" si="339"/>
        <v>10.241352751814972</v>
      </c>
      <c r="DV254">
        <f t="shared" si="339"/>
        <v>10.241352751814972</v>
      </c>
      <c r="DW254">
        <f t="shared" si="339"/>
        <v>10.497386570610345</v>
      </c>
      <c r="DX254">
        <f t="shared" si="339"/>
        <v>10.497386570610345</v>
      </c>
      <c r="DY254">
        <f t="shared" si="339"/>
        <v>10.497386570610345</v>
      </c>
      <c r="DZ254">
        <f t="shared" si="339"/>
        <v>10.497386570610345</v>
      </c>
      <c r="EA254">
        <f t="shared" si="339"/>
        <v>10.759821234875604</v>
      </c>
      <c r="EB254">
        <f t="shared" si="339"/>
        <v>10.759821234875604</v>
      </c>
      <c r="EC254">
        <f t="shared" si="339"/>
        <v>10.759821234875604</v>
      </c>
      <c r="ED254">
        <f t="shared" si="339"/>
        <v>10.759821234875604</v>
      </c>
      <c r="EE254">
        <f t="shared" si="339"/>
        <v>11.028816765747495</v>
      </c>
      <c r="EF254">
        <f t="shared" si="339"/>
        <v>11.028816765747495</v>
      </c>
      <c r="EG254">
        <f t="shared" si="339"/>
        <v>11.028816765747495</v>
      </c>
      <c r="EH254">
        <f t="shared" ref="EH254:FM254" si="340">$F249/$F250*EH251/$F248*EH253*EH252</f>
        <v>11.028816765747495</v>
      </c>
      <c r="EI254">
        <f t="shared" si="340"/>
        <v>11.304537184891181</v>
      </c>
      <c r="EJ254">
        <f t="shared" si="340"/>
        <v>11.304537184891181</v>
      </c>
      <c r="EK254">
        <f t="shared" si="340"/>
        <v>11.304537184891181</v>
      </c>
      <c r="EL254">
        <f t="shared" si="340"/>
        <v>11.304537184891181</v>
      </c>
      <c r="EM254">
        <f t="shared" si="340"/>
        <v>11.587150614513458</v>
      </c>
      <c r="EN254">
        <f t="shared" si="340"/>
        <v>11.587150614513458</v>
      </c>
      <c r="EO254">
        <f t="shared" si="340"/>
        <v>11.587150614513458</v>
      </c>
      <c r="EP254">
        <f t="shared" si="340"/>
        <v>11.587150614513458</v>
      </c>
      <c r="EQ254">
        <f t="shared" si="340"/>
        <v>11.876829379876295</v>
      </c>
      <c r="ER254">
        <f t="shared" si="340"/>
        <v>11.876829379876295</v>
      </c>
      <c r="ES254">
        <f t="shared" si="340"/>
        <v>11.876829379876295</v>
      </c>
      <c r="ET254">
        <f t="shared" si="340"/>
        <v>11.876829379876295</v>
      </c>
      <c r="EU254">
        <f t="shared" si="340"/>
        <v>12.173750114373201</v>
      </c>
      <c r="EV254">
        <f t="shared" si="340"/>
        <v>12.173750114373201</v>
      </c>
      <c r="EW254">
        <f t="shared" si="340"/>
        <v>12.173750114373201</v>
      </c>
      <c r="EX254">
        <f t="shared" si="340"/>
        <v>12.173750114373201</v>
      </c>
      <c r="EY254">
        <f t="shared" si="340"/>
        <v>12.478093867232531</v>
      </c>
      <c r="EZ254">
        <f t="shared" si="340"/>
        <v>12.478093867232531</v>
      </c>
      <c r="FA254">
        <f t="shared" si="340"/>
        <v>12.478093867232531</v>
      </c>
      <c r="FB254">
        <f t="shared" si="340"/>
        <v>0</v>
      </c>
      <c r="FC254">
        <f t="shared" si="340"/>
        <v>0</v>
      </c>
      <c r="FD254">
        <f t="shared" si="340"/>
        <v>0</v>
      </c>
      <c r="FE254">
        <f t="shared" si="340"/>
        <v>0</v>
      </c>
      <c r="FF254">
        <f t="shared" si="340"/>
        <v>0</v>
      </c>
      <c r="FG254">
        <f t="shared" si="340"/>
        <v>0</v>
      </c>
      <c r="FH254">
        <f t="shared" si="340"/>
        <v>0</v>
      </c>
      <c r="FI254">
        <f t="shared" si="340"/>
        <v>0</v>
      </c>
      <c r="FJ254">
        <f t="shared" si="340"/>
        <v>0</v>
      </c>
      <c r="FK254">
        <f t="shared" si="340"/>
        <v>0</v>
      </c>
      <c r="FL254">
        <f t="shared" si="340"/>
        <v>0</v>
      </c>
      <c r="FM254">
        <f t="shared" si="340"/>
        <v>0</v>
      </c>
      <c r="FN254">
        <f t="shared" ref="FN254:GJ254" si="341">$F249/$F250*FN251/$F248*FN253*FN252</f>
        <v>0</v>
      </c>
      <c r="FO254">
        <f t="shared" si="341"/>
        <v>0</v>
      </c>
      <c r="FP254">
        <f t="shared" si="341"/>
        <v>0</v>
      </c>
      <c r="FQ254">
        <f t="shared" si="341"/>
        <v>0</v>
      </c>
      <c r="FR254">
        <f t="shared" si="341"/>
        <v>0</v>
      </c>
      <c r="FS254">
        <f t="shared" si="341"/>
        <v>0</v>
      </c>
      <c r="FT254">
        <f t="shared" si="341"/>
        <v>0</v>
      </c>
      <c r="FU254">
        <f t="shared" si="341"/>
        <v>0</v>
      </c>
      <c r="FV254">
        <f t="shared" si="341"/>
        <v>0</v>
      </c>
      <c r="FW254">
        <f t="shared" si="341"/>
        <v>0</v>
      </c>
      <c r="FX254">
        <f t="shared" si="341"/>
        <v>0</v>
      </c>
      <c r="FY254">
        <f t="shared" si="341"/>
        <v>0</v>
      </c>
      <c r="FZ254">
        <f t="shared" si="341"/>
        <v>0</v>
      </c>
      <c r="GA254">
        <f t="shared" si="341"/>
        <v>0</v>
      </c>
      <c r="GB254">
        <f t="shared" si="341"/>
        <v>0</v>
      </c>
      <c r="GC254">
        <f t="shared" si="341"/>
        <v>0</v>
      </c>
      <c r="GD254">
        <f t="shared" si="341"/>
        <v>0</v>
      </c>
      <c r="GE254">
        <f t="shared" si="341"/>
        <v>0</v>
      </c>
      <c r="GF254">
        <f t="shared" si="341"/>
        <v>0</v>
      </c>
      <c r="GG254">
        <f t="shared" si="341"/>
        <v>0</v>
      </c>
      <c r="GH254">
        <f t="shared" si="341"/>
        <v>0</v>
      </c>
      <c r="GI254">
        <f t="shared" si="341"/>
        <v>0</v>
      </c>
      <c r="GJ254">
        <f t="shared" si="341"/>
        <v>0</v>
      </c>
    </row>
    <row r="255" spans="1:192" outlineLevel="2" x14ac:dyDescent="0.35">
      <c r="A255" s="69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</row>
    <row r="256" spans="1:192" s="556" customFormat="1" outlineLevel="2" x14ac:dyDescent="0.35">
      <c r="A256" s="555"/>
      <c r="E256" s="556" t="str">
        <f>InpC!$E$16</f>
        <v>Length of operating period</v>
      </c>
      <c r="F256" s="556">
        <f>InpC!$F$16</f>
        <v>3</v>
      </c>
      <c r="G256" s="556" t="str">
        <f>InpC!$G$16</f>
        <v>months</v>
      </c>
    </row>
    <row r="257" spans="1:192" s="556" customFormat="1" outlineLevel="2" x14ac:dyDescent="0.35">
      <c r="A257" s="555"/>
      <c r="E257" s="556" t="str">
        <f>InpC!$E$96</f>
        <v>Rent for surface water drainage</v>
      </c>
      <c r="F257" s="556">
        <f>InpC!$F$96</f>
        <v>6.55</v>
      </c>
      <c r="G257" s="556" t="str">
        <f>InpC!$G$96</f>
        <v>$ 000s p.a.</v>
      </c>
    </row>
    <row r="258" spans="1:192" s="455" customFormat="1" outlineLevel="2" x14ac:dyDescent="0.35">
      <c r="A258" s="462"/>
      <c r="E258" s="455" t="str">
        <f>InpC!$E$144</f>
        <v>Number of periods in a year</v>
      </c>
      <c r="F258" s="455">
        <f>InpC!$F$144</f>
        <v>4</v>
      </c>
      <c r="G258" s="455" t="str">
        <f>InpC!$G$144</f>
        <v>periods</v>
      </c>
    </row>
    <row r="259" spans="1:192" s="455" customFormat="1" outlineLevel="2" x14ac:dyDescent="0.35">
      <c r="A259" s="462"/>
      <c r="E259" s="455" t="str">
        <f>Time!$E$34</f>
        <v>Months per model period</v>
      </c>
      <c r="G259" s="455" t="str">
        <f>Time!$G$34</f>
        <v>months</v>
      </c>
      <c r="H259" s="455">
        <f>Time!$H$34</f>
        <v>0</v>
      </c>
      <c r="J259" s="455">
        <f>Time!J$34</f>
        <v>1</v>
      </c>
      <c r="K259" s="455">
        <f>Time!K$34</f>
        <v>1</v>
      </c>
      <c r="L259" s="455">
        <f>Time!L$34</f>
        <v>1</v>
      </c>
      <c r="M259" s="455">
        <f>Time!M$34</f>
        <v>1</v>
      </c>
      <c r="N259" s="455">
        <f>Time!N$34</f>
        <v>1</v>
      </c>
      <c r="O259" s="455">
        <f>Time!O$34</f>
        <v>1</v>
      </c>
      <c r="P259" s="455">
        <f>Time!P$34</f>
        <v>1</v>
      </c>
      <c r="Q259" s="455">
        <f>Time!Q$34</f>
        <v>1</v>
      </c>
      <c r="R259" s="455">
        <f>Time!R$34</f>
        <v>1</v>
      </c>
      <c r="S259" s="455">
        <f>Time!S$34</f>
        <v>1</v>
      </c>
      <c r="T259" s="455">
        <f>Time!T$34</f>
        <v>1</v>
      </c>
      <c r="U259" s="455">
        <f>Time!U$34</f>
        <v>1</v>
      </c>
      <c r="V259" s="455">
        <f>Time!V$34</f>
        <v>1</v>
      </c>
      <c r="W259" s="455">
        <f>Time!W$34</f>
        <v>1</v>
      </c>
      <c r="X259" s="455">
        <f>Time!X$34</f>
        <v>1</v>
      </c>
      <c r="Y259" s="455">
        <f>Time!Y$34</f>
        <v>1</v>
      </c>
      <c r="Z259" s="455">
        <f>Time!Z$34</f>
        <v>1</v>
      </c>
      <c r="AA259" s="455">
        <f>Time!AA$34</f>
        <v>1</v>
      </c>
      <c r="AB259" s="455">
        <f>Time!AB$34</f>
        <v>1</v>
      </c>
      <c r="AC259" s="455">
        <f>Time!AC$34</f>
        <v>1</v>
      </c>
      <c r="AD259" s="455">
        <f>Time!AD$34</f>
        <v>1</v>
      </c>
      <c r="AE259" s="455">
        <f>Time!AE$34</f>
        <v>1</v>
      </c>
      <c r="AF259" s="455">
        <f>Time!AF$34</f>
        <v>1</v>
      </c>
      <c r="AG259" s="455">
        <f>Time!AG$34</f>
        <v>1</v>
      </c>
      <c r="AH259" s="455">
        <f>Time!AH$34</f>
        <v>1</v>
      </c>
      <c r="AI259" s="455">
        <f>Time!AI$34</f>
        <v>1</v>
      </c>
      <c r="AJ259" s="455">
        <f>Time!AJ$34</f>
        <v>1</v>
      </c>
      <c r="AK259" s="455">
        <f>Time!AK$34</f>
        <v>1</v>
      </c>
      <c r="AL259" s="455">
        <f>Time!AL$34</f>
        <v>1</v>
      </c>
      <c r="AM259" s="455">
        <f>Time!AM$34</f>
        <v>1</v>
      </c>
      <c r="AN259" s="455">
        <f>Time!AN$34</f>
        <v>1</v>
      </c>
      <c r="AO259" s="455">
        <f>Time!AO$34</f>
        <v>1</v>
      </c>
      <c r="AP259" s="455">
        <f>Time!AP$34</f>
        <v>1</v>
      </c>
      <c r="AQ259" s="455">
        <f>Time!AQ$34</f>
        <v>1</v>
      </c>
      <c r="AR259" s="455">
        <f>Time!AR$34</f>
        <v>1</v>
      </c>
      <c r="AS259" s="455">
        <f>Time!AS$34</f>
        <v>1</v>
      </c>
      <c r="AT259" s="455">
        <f>Time!AT$34</f>
        <v>1</v>
      </c>
      <c r="AU259" s="455">
        <f>Time!AU$34</f>
        <v>1</v>
      </c>
      <c r="AV259" s="455">
        <f>Time!AV$34</f>
        <v>1</v>
      </c>
      <c r="AW259" s="455">
        <f>Time!AW$34</f>
        <v>1</v>
      </c>
      <c r="AX259" s="455">
        <f>Time!AX$34</f>
        <v>1</v>
      </c>
      <c r="AY259" s="455">
        <f>Time!AY$34</f>
        <v>1</v>
      </c>
      <c r="AZ259" s="455">
        <f>Time!AZ$34</f>
        <v>1</v>
      </c>
      <c r="BA259" s="455">
        <f>Time!BA$34</f>
        <v>1</v>
      </c>
      <c r="BB259" s="455">
        <f>Time!BB$34</f>
        <v>1</v>
      </c>
      <c r="BC259" s="455">
        <f>Time!BC$34</f>
        <v>1</v>
      </c>
      <c r="BD259" s="455">
        <f>Time!BD$34</f>
        <v>1</v>
      </c>
      <c r="BE259" s="455">
        <f>Time!BE$34</f>
        <v>1</v>
      </c>
      <c r="BF259" s="455">
        <f>Time!BF$34</f>
        <v>3</v>
      </c>
      <c r="BG259" s="455">
        <f>Time!BG$34</f>
        <v>3</v>
      </c>
      <c r="BH259" s="455">
        <f>Time!BH$34</f>
        <v>3</v>
      </c>
      <c r="BI259" s="455">
        <f>Time!BI$34</f>
        <v>3</v>
      </c>
      <c r="BJ259" s="455">
        <f>Time!BJ$34</f>
        <v>3</v>
      </c>
      <c r="BK259" s="455">
        <f>Time!BK$34</f>
        <v>3</v>
      </c>
      <c r="BL259" s="455">
        <f>Time!BL$34</f>
        <v>3</v>
      </c>
      <c r="BM259" s="455">
        <f>Time!BM$34</f>
        <v>3</v>
      </c>
      <c r="BN259" s="455">
        <f>Time!BN$34</f>
        <v>3</v>
      </c>
      <c r="BO259" s="455">
        <f>Time!BO$34</f>
        <v>3</v>
      </c>
      <c r="BP259" s="455">
        <f>Time!BP$34</f>
        <v>3</v>
      </c>
      <c r="BQ259" s="455">
        <f>Time!BQ$34</f>
        <v>3</v>
      </c>
      <c r="BR259" s="455">
        <f>Time!BR$34</f>
        <v>3</v>
      </c>
      <c r="BS259" s="455">
        <f>Time!BS$34</f>
        <v>3</v>
      </c>
      <c r="BT259" s="455">
        <f>Time!BT$34</f>
        <v>3</v>
      </c>
      <c r="BU259" s="455">
        <f>Time!BU$34</f>
        <v>3</v>
      </c>
      <c r="BV259" s="455">
        <f>Time!BV$34</f>
        <v>3</v>
      </c>
      <c r="BW259" s="455">
        <f>Time!BW$34</f>
        <v>3</v>
      </c>
      <c r="BX259" s="455">
        <f>Time!BX$34</f>
        <v>3</v>
      </c>
      <c r="BY259" s="455">
        <f>Time!BY$34</f>
        <v>3</v>
      </c>
      <c r="BZ259" s="455">
        <f>Time!BZ$34</f>
        <v>3</v>
      </c>
      <c r="CA259" s="455">
        <f>Time!CA$34</f>
        <v>3</v>
      </c>
      <c r="CB259" s="455">
        <f>Time!CB$34</f>
        <v>3</v>
      </c>
      <c r="CC259" s="455">
        <f>Time!CC$34</f>
        <v>3</v>
      </c>
      <c r="CD259" s="455">
        <f>Time!CD$34</f>
        <v>3</v>
      </c>
      <c r="CE259" s="455">
        <f>Time!CE$34</f>
        <v>3</v>
      </c>
      <c r="CF259" s="455">
        <f>Time!CF$34</f>
        <v>3</v>
      </c>
      <c r="CG259" s="455">
        <f>Time!CG$34</f>
        <v>3</v>
      </c>
      <c r="CH259" s="455">
        <f>Time!CH$34</f>
        <v>3</v>
      </c>
      <c r="CI259" s="455">
        <f>Time!CI$34</f>
        <v>3</v>
      </c>
      <c r="CJ259" s="455">
        <f>Time!CJ$34</f>
        <v>3</v>
      </c>
      <c r="CK259" s="455">
        <f>Time!CK$34</f>
        <v>3</v>
      </c>
      <c r="CL259" s="455">
        <f>Time!CL$34</f>
        <v>3</v>
      </c>
      <c r="CM259" s="455">
        <f>Time!CM$34</f>
        <v>3</v>
      </c>
      <c r="CN259" s="455">
        <f>Time!CN$34</f>
        <v>3</v>
      </c>
      <c r="CO259" s="455">
        <f>Time!CO$34</f>
        <v>3</v>
      </c>
      <c r="CP259" s="455">
        <f>Time!CP$34</f>
        <v>3</v>
      </c>
      <c r="CQ259" s="455">
        <f>Time!CQ$34</f>
        <v>3</v>
      </c>
      <c r="CR259" s="455">
        <f>Time!CR$34</f>
        <v>3</v>
      </c>
      <c r="CS259" s="455">
        <f>Time!CS$34</f>
        <v>3</v>
      </c>
      <c r="CT259" s="455">
        <f>Time!CT$34</f>
        <v>3</v>
      </c>
      <c r="CU259" s="455">
        <f>Time!CU$34</f>
        <v>3</v>
      </c>
      <c r="CV259" s="455">
        <f>Time!CV$34</f>
        <v>3</v>
      </c>
      <c r="CW259" s="455">
        <f>Time!CW$34</f>
        <v>3</v>
      </c>
      <c r="CX259" s="455">
        <f>Time!CX$34</f>
        <v>3</v>
      </c>
      <c r="CY259" s="455">
        <f>Time!CY$34</f>
        <v>3</v>
      </c>
      <c r="CZ259" s="455">
        <f>Time!CZ$34</f>
        <v>3</v>
      </c>
      <c r="DA259" s="455">
        <f>Time!DA$34</f>
        <v>3</v>
      </c>
      <c r="DB259" s="455">
        <f>Time!DB$34</f>
        <v>3</v>
      </c>
      <c r="DC259" s="455">
        <f>Time!DC$34</f>
        <v>3</v>
      </c>
      <c r="DD259" s="455">
        <f>Time!DD$34</f>
        <v>3</v>
      </c>
      <c r="DE259" s="455">
        <f>Time!DE$34</f>
        <v>3</v>
      </c>
      <c r="DF259" s="455">
        <f>Time!DF$34</f>
        <v>3</v>
      </c>
      <c r="DG259" s="455">
        <f>Time!DG$34</f>
        <v>3</v>
      </c>
      <c r="DH259" s="455">
        <f>Time!DH$34</f>
        <v>3</v>
      </c>
      <c r="DI259" s="455">
        <f>Time!DI$34</f>
        <v>3</v>
      </c>
      <c r="DJ259" s="455">
        <f>Time!DJ$34</f>
        <v>3</v>
      </c>
      <c r="DK259" s="455">
        <f>Time!DK$34</f>
        <v>3</v>
      </c>
      <c r="DL259" s="455">
        <f>Time!DL$34</f>
        <v>3</v>
      </c>
      <c r="DM259" s="455">
        <f>Time!DM$34</f>
        <v>3</v>
      </c>
      <c r="DN259" s="455">
        <f>Time!DN$34</f>
        <v>3</v>
      </c>
      <c r="DO259" s="455">
        <f>Time!DO$34</f>
        <v>3</v>
      </c>
      <c r="DP259" s="455">
        <f>Time!DP$34</f>
        <v>3</v>
      </c>
      <c r="DQ259" s="455">
        <f>Time!DQ$34</f>
        <v>3</v>
      </c>
      <c r="DR259" s="455">
        <f>Time!DR$34</f>
        <v>3</v>
      </c>
      <c r="DS259" s="455">
        <f>Time!DS$34</f>
        <v>3</v>
      </c>
      <c r="DT259" s="455">
        <f>Time!DT$34</f>
        <v>3</v>
      </c>
      <c r="DU259" s="455">
        <f>Time!DU$34</f>
        <v>3</v>
      </c>
      <c r="DV259" s="455">
        <f>Time!DV$34</f>
        <v>3</v>
      </c>
      <c r="DW259" s="455">
        <f>Time!DW$34</f>
        <v>3</v>
      </c>
      <c r="DX259" s="455">
        <f>Time!DX$34</f>
        <v>3</v>
      </c>
      <c r="DY259" s="455">
        <f>Time!DY$34</f>
        <v>3</v>
      </c>
      <c r="DZ259" s="455">
        <f>Time!DZ$34</f>
        <v>3</v>
      </c>
      <c r="EA259" s="455">
        <f>Time!EA$34</f>
        <v>3</v>
      </c>
      <c r="EB259" s="455">
        <f>Time!EB$34</f>
        <v>3</v>
      </c>
      <c r="EC259" s="455">
        <f>Time!EC$34</f>
        <v>3</v>
      </c>
      <c r="ED259" s="455">
        <f>Time!ED$34</f>
        <v>3</v>
      </c>
      <c r="EE259" s="455">
        <f>Time!EE$34</f>
        <v>3</v>
      </c>
      <c r="EF259" s="455">
        <f>Time!EF$34</f>
        <v>3</v>
      </c>
      <c r="EG259" s="455">
        <f>Time!EG$34</f>
        <v>3</v>
      </c>
      <c r="EH259" s="455">
        <f>Time!EH$34</f>
        <v>3</v>
      </c>
      <c r="EI259" s="455">
        <f>Time!EI$34</f>
        <v>3</v>
      </c>
      <c r="EJ259" s="455">
        <f>Time!EJ$34</f>
        <v>3</v>
      </c>
      <c r="EK259" s="455">
        <f>Time!EK$34</f>
        <v>3</v>
      </c>
      <c r="EL259" s="455">
        <f>Time!EL$34</f>
        <v>3</v>
      </c>
      <c r="EM259" s="455">
        <f>Time!EM$34</f>
        <v>3</v>
      </c>
      <c r="EN259" s="455">
        <f>Time!EN$34</f>
        <v>3</v>
      </c>
      <c r="EO259" s="455">
        <f>Time!EO$34</f>
        <v>3</v>
      </c>
      <c r="EP259" s="455">
        <f>Time!EP$34</f>
        <v>3</v>
      </c>
      <c r="EQ259" s="455">
        <f>Time!EQ$34</f>
        <v>3</v>
      </c>
      <c r="ER259" s="455">
        <f>Time!ER$34</f>
        <v>3</v>
      </c>
      <c r="ES259" s="455">
        <f>Time!ES$34</f>
        <v>3</v>
      </c>
      <c r="ET259" s="455">
        <f>Time!ET$34</f>
        <v>3</v>
      </c>
      <c r="EU259" s="455">
        <f>Time!EU$34</f>
        <v>3</v>
      </c>
      <c r="EV259" s="455">
        <f>Time!EV$34</f>
        <v>3</v>
      </c>
      <c r="EW259" s="455">
        <f>Time!EW$34</f>
        <v>3</v>
      </c>
      <c r="EX259" s="455">
        <f>Time!EX$34</f>
        <v>3</v>
      </c>
      <c r="EY259" s="455">
        <f>Time!EY$34</f>
        <v>3</v>
      </c>
      <c r="EZ259" s="455">
        <f>Time!EZ$34</f>
        <v>3</v>
      </c>
      <c r="FA259" s="455">
        <f>Time!FA$34</f>
        <v>3</v>
      </c>
      <c r="FB259" s="455">
        <f>Time!FB$34</f>
        <v>3</v>
      </c>
      <c r="FC259" s="455">
        <f>Time!FC$34</f>
        <v>3</v>
      </c>
      <c r="FD259" s="455">
        <f>Time!FD$34</f>
        <v>3</v>
      </c>
      <c r="FE259" s="455">
        <f>Time!FE$34</f>
        <v>3</v>
      </c>
      <c r="FF259" s="455">
        <f>Time!FF$34</f>
        <v>3</v>
      </c>
      <c r="FG259" s="455">
        <f>Time!FG$34</f>
        <v>3</v>
      </c>
      <c r="FH259" s="455">
        <f>Time!FH$34</f>
        <v>3</v>
      </c>
      <c r="FI259" s="455">
        <f>Time!FI$34</f>
        <v>3</v>
      </c>
      <c r="FJ259" s="455">
        <f>Time!FJ$34</f>
        <v>3</v>
      </c>
      <c r="FK259" s="455">
        <f>Time!FK$34</f>
        <v>3</v>
      </c>
      <c r="FL259" s="455">
        <f>Time!FL$34</f>
        <v>3</v>
      </c>
      <c r="FM259" s="455">
        <f>Time!FM$34</f>
        <v>3</v>
      </c>
      <c r="FN259" s="455">
        <f>Time!FN$34</f>
        <v>3</v>
      </c>
      <c r="FO259" s="455">
        <f>Time!FO$34</f>
        <v>3</v>
      </c>
      <c r="FP259" s="455">
        <f>Time!FP$34</f>
        <v>3</v>
      </c>
      <c r="FQ259" s="455">
        <f>Time!FQ$34</f>
        <v>3</v>
      </c>
      <c r="FR259" s="455">
        <f>Time!FR$34</f>
        <v>3</v>
      </c>
      <c r="FS259" s="455">
        <f>Time!FS$34</f>
        <v>3</v>
      </c>
      <c r="FT259" s="455">
        <f>Time!FT$34</f>
        <v>3</v>
      </c>
      <c r="FU259" s="455">
        <f>Time!FU$34</f>
        <v>3</v>
      </c>
      <c r="FV259" s="455">
        <f>Time!FV$34</f>
        <v>3</v>
      </c>
      <c r="FW259" s="455">
        <f>Time!FW$34</f>
        <v>3</v>
      </c>
      <c r="FX259" s="455">
        <f>Time!FX$34</f>
        <v>3</v>
      </c>
      <c r="FY259" s="455">
        <f>Time!FY$34</f>
        <v>3</v>
      </c>
      <c r="FZ259" s="455">
        <f>Time!FZ$34</f>
        <v>3</v>
      </c>
      <c r="GA259" s="455">
        <f>Time!GA$34</f>
        <v>3</v>
      </c>
      <c r="GB259" s="455">
        <f>Time!GB$34</f>
        <v>3</v>
      </c>
      <c r="GC259" s="455">
        <f>Time!GC$34</f>
        <v>3</v>
      </c>
      <c r="GD259" s="455">
        <f>Time!GD$34</f>
        <v>3</v>
      </c>
      <c r="GE259" s="455">
        <f>Time!GE$34</f>
        <v>3</v>
      </c>
      <c r="GF259" s="455">
        <f>Time!GF$34</f>
        <v>3</v>
      </c>
      <c r="GG259" s="455">
        <f>Time!GG$34</f>
        <v>3</v>
      </c>
      <c r="GH259" s="455">
        <f>Time!GH$34</f>
        <v>3</v>
      </c>
      <c r="GI259" s="455">
        <f>Time!GI$34</f>
        <v>3</v>
      </c>
      <c r="GJ259" s="455">
        <f>Time!GJ$34</f>
        <v>3</v>
      </c>
    </row>
    <row r="260" spans="1:192" s="455" customFormat="1" outlineLevel="2" x14ac:dyDescent="0.35">
      <c r="A260" s="462"/>
      <c r="E260" s="455" t="str">
        <f>Time!$E$90</f>
        <v>Operating period flag</v>
      </c>
      <c r="G260" s="455" t="str">
        <f>Time!$G$90</f>
        <v>flag</v>
      </c>
      <c r="H260" s="455">
        <f>Time!$H$90</f>
        <v>100</v>
      </c>
      <c r="J260" s="455">
        <f>Time!J$90</f>
        <v>0</v>
      </c>
      <c r="K260" s="455">
        <f>Time!K$90</f>
        <v>0</v>
      </c>
      <c r="L260" s="455">
        <f>Time!L$90</f>
        <v>0</v>
      </c>
      <c r="M260" s="455">
        <f>Time!M$90</f>
        <v>0</v>
      </c>
      <c r="N260" s="455">
        <f>Time!N$90</f>
        <v>0</v>
      </c>
      <c r="O260" s="455">
        <f>Time!O$90</f>
        <v>0</v>
      </c>
      <c r="P260" s="455">
        <f>Time!P$90</f>
        <v>0</v>
      </c>
      <c r="Q260" s="455">
        <f>Time!Q$90</f>
        <v>0</v>
      </c>
      <c r="R260" s="455">
        <f>Time!R$90</f>
        <v>0</v>
      </c>
      <c r="S260" s="455">
        <f>Time!S$90</f>
        <v>0</v>
      </c>
      <c r="T260" s="455">
        <f>Time!T$90</f>
        <v>0</v>
      </c>
      <c r="U260" s="455">
        <f>Time!U$90</f>
        <v>0</v>
      </c>
      <c r="V260" s="455">
        <f>Time!V$90</f>
        <v>0</v>
      </c>
      <c r="W260" s="455">
        <f>Time!W$90</f>
        <v>0</v>
      </c>
      <c r="X260" s="455">
        <f>Time!X$90</f>
        <v>0</v>
      </c>
      <c r="Y260" s="455">
        <f>Time!Y$90</f>
        <v>0</v>
      </c>
      <c r="Z260" s="455">
        <f>Time!Z$90</f>
        <v>0</v>
      </c>
      <c r="AA260" s="455">
        <f>Time!AA$90</f>
        <v>0</v>
      </c>
      <c r="AB260" s="455">
        <f>Time!AB$90</f>
        <v>0</v>
      </c>
      <c r="AC260" s="455">
        <f>Time!AC$90</f>
        <v>0</v>
      </c>
      <c r="AD260" s="455">
        <f>Time!AD$90</f>
        <v>0</v>
      </c>
      <c r="AE260" s="455">
        <f>Time!AE$90</f>
        <v>0</v>
      </c>
      <c r="AF260" s="455">
        <f>Time!AF$90</f>
        <v>0</v>
      </c>
      <c r="AG260" s="455">
        <f>Time!AG$90</f>
        <v>0</v>
      </c>
      <c r="AH260" s="455">
        <f>Time!AH$90</f>
        <v>0</v>
      </c>
      <c r="AI260" s="455">
        <f>Time!AI$90</f>
        <v>0</v>
      </c>
      <c r="AJ260" s="455">
        <f>Time!AJ$90</f>
        <v>0</v>
      </c>
      <c r="AK260" s="455">
        <f>Time!AK$90</f>
        <v>0</v>
      </c>
      <c r="AL260" s="455">
        <f>Time!AL$90</f>
        <v>0</v>
      </c>
      <c r="AM260" s="455">
        <f>Time!AM$90</f>
        <v>0</v>
      </c>
      <c r="AN260" s="455">
        <f>Time!AN$90</f>
        <v>0</v>
      </c>
      <c r="AO260" s="455">
        <f>Time!AO$90</f>
        <v>0</v>
      </c>
      <c r="AP260" s="455">
        <f>Time!AP$90</f>
        <v>0</v>
      </c>
      <c r="AQ260" s="455">
        <f>Time!AQ$90</f>
        <v>0</v>
      </c>
      <c r="AR260" s="455">
        <f>Time!AR$90</f>
        <v>0</v>
      </c>
      <c r="AS260" s="455">
        <f>Time!AS$90</f>
        <v>0</v>
      </c>
      <c r="AT260" s="455">
        <f>Time!AT$90</f>
        <v>0</v>
      </c>
      <c r="AU260" s="455">
        <f>Time!AU$90</f>
        <v>0</v>
      </c>
      <c r="AV260" s="455">
        <f>Time!AV$90</f>
        <v>0</v>
      </c>
      <c r="AW260" s="455">
        <f>Time!AW$90</f>
        <v>0</v>
      </c>
      <c r="AX260" s="455">
        <f>Time!AX$90</f>
        <v>0</v>
      </c>
      <c r="AY260" s="455">
        <f>Time!AY$90</f>
        <v>0</v>
      </c>
      <c r="AZ260" s="455">
        <f>Time!AZ$90</f>
        <v>0</v>
      </c>
      <c r="BA260" s="455">
        <f>Time!BA$90</f>
        <v>0</v>
      </c>
      <c r="BB260" s="455">
        <f>Time!BB$90</f>
        <v>0</v>
      </c>
      <c r="BC260" s="455">
        <f>Time!BC$90</f>
        <v>0</v>
      </c>
      <c r="BD260" s="455">
        <f>Time!BD$90</f>
        <v>0</v>
      </c>
      <c r="BE260" s="455">
        <f>Time!BE$90</f>
        <v>0</v>
      </c>
      <c r="BF260" s="455">
        <f>Time!BF$90</f>
        <v>1</v>
      </c>
      <c r="BG260" s="455">
        <f>Time!BG$90</f>
        <v>1</v>
      </c>
      <c r="BH260" s="455">
        <f>Time!BH$90</f>
        <v>1</v>
      </c>
      <c r="BI260" s="455">
        <f>Time!BI$90</f>
        <v>1</v>
      </c>
      <c r="BJ260" s="455">
        <f>Time!BJ$90</f>
        <v>1</v>
      </c>
      <c r="BK260" s="455">
        <f>Time!BK$90</f>
        <v>1</v>
      </c>
      <c r="BL260" s="455">
        <f>Time!BL$90</f>
        <v>1</v>
      </c>
      <c r="BM260" s="455">
        <f>Time!BM$90</f>
        <v>1</v>
      </c>
      <c r="BN260" s="455">
        <f>Time!BN$90</f>
        <v>1</v>
      </c>
      <c r="BO260" s="455">
        <f>Time!BO$90</f>
        <v>1</v>
      </c>
      <c r="BP260" s="455">
        <f>Time!BP$90</f>
        <v>1</v>
      </c>
      <c r="BQ260" s="455">
        <f>Time!BQ$90</f>
        <v>1</v>
      </c>
      <c r="BR260" s="455">
        <f>Time!BR$90</f>
        <v>1</v>
      </c>
      <c r="BS260" s="455">
        <f>Time!BS$90</f>
        <v>1</v>
      </c>
      <c r="BT260" s="455">
        <f>Time!BT$90</f>
        <v>1</v>
      </c>
      <c r="BU260" s="455">
        <f>Time!BU$90</f>
        <v>1</v>
      </c>
      <c r="BV260" s="455">
        <f>Time!BV$90</f>
        <v>1</v>
      </c>
      <c r="BW260" s="455">
        <f>Time!BW$90</f>
        <v>1</v>
      </c>
      <c r="BX260" s="455">
        <f>Time!BX$90</f>
        <v>1</v>
      </c>
      <c r="BY260" s="455">
        <f>Time!BY$90</f>
        <v>1</v>
      </c>
      <c r="BZ260" s="455">
        <f>Time!BZ$90</f>
        <v>1</v>
      </c>
      <c r="CA260" s="455">
        <f>Time!CA$90</f>
        <v>1</v>
      </c>
      <c r="CB260" s="455">
        <f>Time!CB$90</f>
        <v>1</v>
      </c>
      <c r="CC260" s="455">
        <f>Time!CC$90</f>
        <v>1</v>
      </c>
      <c r="CD260" s="455">
        <f>Time!CD$90</f>
        <v>1</v>
      </c>
      <c r="CE260" s="455">
        <f>Time!CE$90</f>
        <v>1</v>
      </c>
      <c r="CF260" s="455">
        <f>Time!CF$90</f>
        <v>1</v>
      </c>
      <c r="CG260" s="455">
        <f>Time!CG$90</f>
        <v>1</v>
      </c>
      <c r="CH260" s="455">
        <f>Time!CH$90</f>
        <v>1</v>
      </c>
      <c r="CI260" s="455">
        <f>Time!CI$90</f>
        <v>1</v>
      </c>
      <c r="CJ260" s="455">
        <f>Time!CJ$90</f>
        <v>1</v>
      </c>
      <c r="CK260" s="455">
        <f>Time!CK$90</f>
        <v>1</v>
      </c>
      <c r="CL260" s="455">
        <f>Time!CL$90</f>
        <v>1</v>
      </c>
      <c r="CM260" s="455">
        <f>Time!CM$90</f>
        <v>1</v>
      </c>
      <c r="CN260" s="455">
        <f>Time!CN$90</f>
        <v>1</v>
      </c>
      <c r="CO260" s="455">
        <f>Time!CO$90</f>
        <v>1</v>
      </c>
      <c r="CP260" s="455">
        <f>Time!CP$90</f>
        <v>1</v>
      </c>
      <c r="CQ260" s="455">
        <f>Time!CQ$90</f>
        <v>1</v>
      </c>
      <c r="CR260" s="455">
        <f>Time!CR$90</f>
        <v>1</v>
      </c>
      <c r="CS260" s="455">
        <f>Time!CS$90</f>
        <v>1</v>
      </c>
      <c r="CT260" s="455">
        <f>Time!CT$90</f>
        <v>1</v>
      </c>
      <c r="CU260" s="455">
        <f>Time!CU$90</f>
        <v>1</v>
      </c>
      <c r="CV260" s="455">
        <f>Time!CV$90</f>
        <v>1</v>
      </c>
      <c r="CW260" s="455">
        <f>Time!CW$90</f>
        <v>1</v>
      </c>
      <c r="CX260" s="455">
        <f>Time!CX$90</f>
        <v>1</v>
      </c>
      <c r="CY260" s="455">
        <f>Time!CY$90</f>
        <v>1</v>
      </c>
      <c r="CZ260" s="455">
        <f>Time!CZ$90</f>
        <v>1</v>
      </c>
      <c r="DA260" s="455">
        <f>Time!DA$90</f>
        <v>1</v>
      </c>
      <c r="DB260" s="455">
        <f>Time!DB$90</f>
        <v>1</v>
      </c>
      <c r="DC260" s="455">
        <f>Time!DC$90</f>
        <v>1</v>
      </c>
      <c r="DD260" s="455">
        <f>Time!DD$90</f>
        <v>1</v>
      </c>
      <c r="DE260" s="455">
        <f>Time!DE$90</f>
        <v>1</v>
      </c>
      <c r="DF260" s="455">
        <f>Time!DF$90</f>
        <v>1</v>
      </c>
      <c r="DG260" s="455">
        <f>Time!DG$90</f>
        <v>1</v>
      </c>
      <c r="DH260" s="455">
        <f>Time!DH$90</f>
        <v>1</v>
      </c>
      <c r="DI260" s="455">
        <f>Time!DI$90</f>
        <v>1</v>
      </c>
      <c r="DJ260" s="455">
        <f>Time!DJ$90</f>
        <v>1</v>
      </c>
      <c r="DK260" s="455">
        <f>Time!DK$90</f>
        <v>1</v>
      </c>
      <c r="DL260" s="455">
        <f>Time!DL$90</f>
        <v>1</v>
      </c>
      <c r="DM260" s="455">
        <f>Time!DM$90</f>
        <v>1</v>
      </c>
      <c r="DN260" s="455">
        <f>Time!DN$90</f>
        <v>1</v>
      </c>
      <c r="DO260" s="455">
        <f>Time!DO$90</f>
        <v>1</v>
      </c>
      <c r="DP260" s="455">
        <f>Time!DP$90</f>
        <v>1</v>
      </c>
      <c r="DQ260" s="455">
        <f>Time!DQ$90</f>
        <v>1</v>
      </c>
      <c r="DR260" s="455">
        <f>Time!DR$90</f>
        <v>1</v>
      </c>
      <c r="DS260" s="455">
        <f>Time!DS$90</f>
        <v>1</v>
      </c>
      <c r="DT260" s="455">
        <f>Time!DT$90</f>
        <v>1</v>
      </c>
      <c r="DU260" s="455">
        <f>Time!DU$90</f>
        <v>1</v>
      </c>
      <c r="DV260" s="455">
        <f>Time!DV$90</f>
        <v>1</v>
      </c>
      <c r="DW260" s="455">
        <f>Time!DW$90</f>
        <v>1</v>
      </c>
      <c r="DX260" s="455">
        <f>Time!DX$90</f>
        <v>1</v>
      </c>
      <c r="DY260" s="455">
        <f>Time!DY$90</f>
        <v>1</v>
      </c>
      <c r="DZ260" s="455">
        <f>Time!DZ$90</f>
        <v>1</v>
      </c>
      <c r="EA260" s="455">
        <f>Time!EA$90</f>
        <v>1</v>
      </c>
      <c r="EB260" s="455">
        <f>Time!EB$90</f>
        <v>1</v>
      </c>
      <c r="EC260" s="455">
        <f>Time!EC$90</f>
        <v>1</v>
      </c>
      <c r="ED260" s="455">
        <f>Time!ED$90</f>
        <v>1</v>
      </c>
      <c r="EE260" s="455">
        <f>Time!EE$90</f>
        <v>1</v>
      </c>
      <c r="EF260" s="455">
        <f>Time!EF$90</f>
        <v>1</v>
      </c>
      <c r="EG260" s="455">
        <f>Time!EG$90</f>
        <v>1</v>
      </c>
      <c r="EH260" s="455">
        <f>Time!EH$90</f>
        <v>1</v>
      </c>
      <c r="EI260" s="455">
        <f>Time!EI$90</f>
        <v>1</v>
      </c>
      <c r="EJ260" s="455">
        <f>Time!EJ$90</f>
        <v>1</v>
      </c>
      <c r="EK260" s="455">
        <f>Time!EK$90</f>
        <v>1</v>
      </c>
      <c r="EL260" s="455">
        <f>Time!EL$90</f>
        <v>1</v>
      </c>
      <c r="EM260" s="455">
        <f>Time!EM$90</f>
        <v>1</v>
      </c>
      <c r="EN260" s="455">
        <f>Time!EN$90</f>
        <v>1</v>
      </c>
      <c r="EO260" s="455">
        <f>Time!EO$90</f>
        <v>1</v>
      </c>
      <c r="EP260" s="455">
        <f>Time!EP$90</f>
        <v>1</v>
      </c>
      <c r="EQ260" s="455">
        <f>Time!EQ$90</f>
        <v>1</v>
      </c>
      <c r="ER260" s="455">
        <f>Time!ER$90</f>
        <v>1</v>
      </c>
      <c r="ES260" s="455">
        <f>Time!ES$90</f>
        <v>1</v>
      </c>
      <c r="ET260" s="455">
        <f>Time!ET$90</f>
        <v>1</v>
      </c>
      <c r="EU260" s="455">
        <f>Time!EU$90</f>
        <v>1</v>
      </c>
      <c r="EV260" s="455">
        <f>Time!EV$90</f>
        <v>1</v>
      </c>
      <c r="EW260" s="455">
        <f>Time!EW$90</f>
        <v>1</v>
      </c>
      <c r="EX260" s="455">
        <f>Time!EX$90</f>
        <v>1</v>
      </c>
      <c r="EY260" s="455">
        <f>Time!EY$90</f>
        <v>1</v>
      </c>
      <c r="EZ260" s="455">
        <f>Time!EZ$90</f>
        <v>1</v>
      </c>
      <c r="FA260" s="455">
        <f>Time!FA$90</f>
        <v>1</v>
      </c>
      <c r="FB260" s="455">
        <f>Time!FB$90</f>
        <v>0</v>
      </c>
      <c r="FC260" s="455">
        <f>Time!FC$90</f>
        <v>0</v>
      </c>
      <c r="FD260" s="455">
        <f>Time!FD$90</f>
        <v>0</v>
      </c>
      <c r="FE260" s="455">
        <f>Time!FE$90</f>
        <v>0</v>
      </c>
      <c r="FF260" s="455">
        <f>Time!FF$90</f>
        <v>0</v>
      </c>
      <c r="FG260" s="455">
        <f>Time!FG$90</f>
        <v>0</v>
      </c>
      <c r="FH260" s="455">
        <f>Time!FH$90</f>
        <v>0</v>
      </c>
      <c r="FI260" s="455">
        <f>Time!FI$90</f>
        <v>0</v>
      </c>
      <c r="FJ260" s="455">
        <f>Time!FJ$90</f>
        <v>0</v>
      </c>
      <c r="FK260" s="455">
        <f>Time!FK$90</f>
        <v>0</v>
      </c>
      <c r="FL260" s="455">
        <f>Time!FL$90</f>
        <v>0</v>
      </c>
      <c r="FM260" s="455">
        <f>Time!FM$90</f>
        <v>0</v>
      </c>
      <c r="FN260" s="455">
        <f>Time!FN$90</f>
        <v>0</v>
      </c>
      <c r="FO260" s="455">
        <f>Time!FO$90</f>
        <v>0</v>
      </c>
      <c r="FP260" s="455">
        <f>Time!FP$90</f>
        <v>0</v>
      </c>
      <c r="FQ260" s="455">
        <f>Time!FQ$90</f>
        <v>0</v>
      </c>
      <c r="FR260" s="455">
        <f>Time!FR$90</f>
        <v>0</v>
      </c>
      <c r="FS260" s="455">
        <f>Time!FS$90</f>
        <v>0</v>
      </c>
      <c r="FT260" s="455">
        <f>Time!FT$90</f>
        <v>0</v>
      </c>
      <c r="FU260" s="455">
        <f>Time!FU$90</f>
        <v>0</v>
      </c>
      <c r="FV260" s="455">
        <f>Time!FV$90</f>
        <v>0</v>
      </c>
      <c r="FW260" s="455">
        <f>Time!FW$90</f>
        <v>0</v>
      </c>
      <c r="FX260" s="455">
        <f>Time!FX$90</f>
        <v>0</v>
      </c>
      <c r="FY260" s="455">
        <f>Time!FY$90</f>
        <v>0</v>
      </c>
      <c r="FZ260" s="455">
        <f>Time!FZ$90</f>
        <v>0</v>
      </c>
      <c r="GA260" s="455">
        <f>Time!GA$90</f>
        <v>0</v>
      </c>
      <c r="GB260" s="455">
        <f>Time!GB$90</f>
        <v>0</v>
      </c>
      <c r="GC260" s="455">
        <f>Time!GC$90</f>
        <v>0</v>
      </c>
      <c r="GD260" s="455">
        <f>Time!GD$90</f>
        <v>0</v>
      </c>
      <c r="GE260" s="455">
        <f>Time!GE$90</f>
        <v>0</v>
      </c>
      <c r="GF260" s="455">
        <f>Time!GF$90</f>
        <v>0</v>
      </c>
      <c r="GG260" s="455">
        <f>Time!GG$90</f>
        <v>0</v>
      </c>
      <c r="GH260" s="455">
        <f>Time!GH$90</f>
        <v>0</v>
      </c>
      <c r="GI260" s="455">
        <f>Time!GI$90</f>
        <v>0</v>
      </c>
      <c r="GJ260" s="455">
        <f>Time!GJ$90</f>
        <v>0</v>
      </c>
    </row>
    <row r="261" spans="1:192" s="456" customFormat="1" outlineLevel="2" x14ac:dyDescent="0.35">
      <c r="A261" s="461"/>
      <c r="E261" s="456" t="str">
        <f>Esc!$E$14</f>
        <v>CPI escalation factor</v>
      </c>
      <c r="G261" s="456" t="str">
        <f>Esc!$G$14</f>
        <v>factor</v>
      </c>
      <c r="H261" s="456">
        <f>Esc!$H$14</f>
        <v>277.83505167495679</v>
      </c>
      <c r="J261" s="456">
        <f>Esc!J$14</f>
        <v>1</v>
      </c>
      <c r="K261" s="456">
        <f>Esc!K$14</f>
        <v>1</v>
      </c>
      <c r="L261" s="456">
        <f>Esc!L$14</f>
        <v>1</v>
      </c>
      <c r="M261" s="456">
        <f>Esc!M$14</f>
        <v>1</v>
      </c>
      <c r="N261" s="456">
        <f>Esc!N$14</f>
        <v>1</v>
      </c>
      <c r="O261" s="456">
        <f>Esc!O$14</f>
        <v>1</v>
      </c>
      <c r="P261" s="456">
        <f>Esc!P$14</f>
        <v>1</v>
      </c>
      <c r="Q261" s="456">
        <f>Esc!Q$14</f>
        <v>1</v>
      </c>
      <c r="R261" s="456">
        <f>Esc!R$14</f>
        <v>1</v>
      </c>
      <c r="S261" s="456">
        <f>Esc!S$14</f>
        <v>1</v>
      </c>
      <c r="T261" s="456">
        <f>Esc!T$14</f>
        <v>1</v>
      </c>
      <c r="U261" s="456">
        <f>Esc!U$14</f>
        <v>1</v>
      </c>
      <c r="V261" s="456">
        <f>Esc!V$14</f>
        <v>1</v>
      </c>
      <c r="W261" s="456">
        <f>Esc!W$14</f>
        <v>1</v>
      </c>
      <c r="X261" s="456">
        <f>Esc!X$14</f>
        <v>1</v>
      </c>
      <c r="Y261" s="456">
        <f>Esc!Y$14</f>
        <v>1</v>
      </c>
      <c r="Z261" s="456">
        <f>Esc!Z$14</f>
        <v>1</v>
      </c>
      <c r="AA261" s="456">
        <f>Esc!AA$14</f>
        <v>1.0249999999999999</v>
      </c>
      <c r="AB261" s="456">
        <f>Esc!AB$14</f>
        <v>1.0249999999999999</v>
      </c>
      <c r="AC261" s="456">
        <f>Esc!AC$14</f>
        <v>1.0249999999999999</v>
      </c>
      <c r="AD261" s="456">
        <f>Esc!AD$14</f>
        <v>1.0249999999999999</v>
      </c>
      <c r="AE261" s="456">
        <f>Esc!AE$14</f>
        <v>1.0249999999999999</v>
      </c>
      <c r="AF261" s="456">
        <f>Esc!AF$14</f>
        <v>1.0249999999999999</v>
      </c>
      <c r="AG261" s="456">
        <f>Esc!AG$14</f>
        <v>1.0249999999999999</v>
      </c>
      <c r="AH261" s="456">
        <f>Esc!AH$14</f>
        <v>1.0249999999999999</v>
      </c>
      <c r="AI261" s="456">
        <f>Esc!AI$14</f>
        <v>1.0249999999999999</v>
      </c>
      <c r="AJ261" s="456">
        <f>Esc!AJ$14</f>
        <v>1.0249999999999999</v>
      </c>
      <c r="AK261" s="456">
        <f>Esc!AK$14</f>
        <v>1.0249999999999999</v>
      </c>
      <c r="AL261" s="456">
        <f>Esc!AL$14</f>
        <v>1.0249999999999999</v>
      </c>
      <c r="AM261" s="456">
        <f>Esc!AM$14</f>
        <v>1.0506249999999999</v>
      </c>
      <c r="AN261" s="456">
        <f>Esc!AN$14</f>
        <v>1.0506249999999999</v>
      </c>
      <c r="AO261" s="456">
        <f>Esc!AO$14</f>
        <v>1.0506249999999999</v>
      </c>
      <c r="AP261" s="456">
        <f>Esc!AP$14</f>
        <v>1.0506249999999999</v>
      </c>
      <c r="AQ261" s="456">
        <f>Esc!AQ$14</f>
        <v>1.0506249999999999</v>
      </c>
      <c r="AR261" s="456">
        <f>Esc!AR$14</f>
        <v>1.0506249999999999</v>
      </c>
      <c r="AS261" s="456">
        <f>Esc!AS$14</f>
        <v>1.0506249999999999</v>
      </c>
      <c r="AT261" s="456">
        <f>Esc!AT$14</f>
        <v>1.0506249999999999</v>
      </c>
      <c r="AU261" s="456">
        <f>Esc!AU$14</f>
        <v>1.0506249999999999</v>
      </c>
      <c r="AV261" s="456">
        <f>Esc!AV$14</f>
        <v>1.0506249999999999</v>
      </c>
      <c r="AW261" s="456">
        <f>Esc!AW$14</f>
        <v>1.0506249999999999</v>
      </c>
      <c r="AX261" s="456">
        <f>Esc!AX$14</f>
        <v>1.0506249999999999</v>
      </c>
      <c r="AY261" s="456">
        <f>Esc!AY$14</f>
        <v>1.0768906249999999</v>
      </c>
      <c r="AZ261" s="456">
        <f>Esc!AZ$14</f>
        <v>1.0768906249999999</v>
      </c>
      <c r="BA261" s="456">
        <f>Esc!BA$14</f>
        <v>1.0768906249999999</v>
      </c>
      <c r="BB261" s="456">
        <f>Esc!BB$14</f>
        <v>1.0768906249999999</v>
      </c>
      <c r="BC261" s="456">
        <f>Esc!BC$14</f>
        <v>1.0768906249999999</v>
      </c>
      <c r="BD261" s="456">
        <f>Esc!BD$14</f>
        <v>1.0768906249999999</v>
      </c>
      <c r="BE261" s="456">
        <f>Esc!BE$14</f>
        <v>1.0768906249999999</v>
      </c>
      <c r="BF261" s="456">
        <f>Esc!BF$14</f>
        <v>1.0768906249999999</v>
      </c>
      <c r="BG261" s="456">
        <f>Esc!BG$14</f>
        <v>1.1038128906249998</v>
      </c>
      <c r="BH261" s="456">
        <f>Esc!BH$14</f>
        <v>1.1038128906249998</v>
      </c>
      <c r="BI261" s="456">
        <f>Esc!BI$14</f>
        <v>1.1038128906249998</v>
      </c>
      <c r="BJ261" s="456">
        <f>Esc!BJ$14</f>
        <v>1.1038128906249998</v>
      </c>
      <c r="BK261" s="456">
        <f>Esc!BK$14</f>
        <v>1.1314082128906247</v>
      </c>
      <c r="BL261" s="456">
        <f>Esc!BL$14</f>
        <v>1.1314082128906247</v>
      </c>
      <c r="BM261" s="456">
        <f>Esc!BM$14</f>
        <v>1.1314082128906247</v>
      </c>
      <c r="BN261" s="456">
        <f>Esc!BN$14</f>
        <v>1.1314082128906247</v>
      </c>
      <c r="BO261" s="456">
        <f>Esc!BO$14</f>
        <v>1.1596934182128902</v>
      </c>
      <c r="BP261" s="456">
        <f>Esc!BP$14</f>
        <v>1.1596934182128902</v>
      </c>
      <c r="BQ261" s="456">
        <f>Esc!BQ$14</f>
        <v>1.1596934182128902</v>
      </c>
      <c r="BR261" s="456">
        <f>Esc!BR$14</f>
        <v>1.1596934182128902</v>
      </c>
      <c r="BS261" s="456">
        <f>Esc!BS$14</f>
        <v>1.1886857536682125</v>
      </c>
      <c r="BT261" s="456">
        <f>Esc!BT$14</f>
        <v>1.1886857536682125</v>
      </c>
      <c r="BU261" s="456">
        <f>Esc!BU$14</f>
        <v>1.1886857536682125</v>
      </c>
      <c r="BV261" s="456">
        <f>Esc!BV$14</f>
        <v>1.1886857536682125</v>
      </c>
      <c r="BW261" s="456">
        <f>Esc!BW$14</f>
        <v>1.2184028975099177</v>
      </c>
      <c r="BX261" s="456">
        <f>Esc!BX$14</f>
        <v>1.2184028975099177</v>
      </c>
      <c r="BY261" s="456">
        <f>Esc!BY$14</f>
        <v>1.2184028975099177</v>
      </c>
      <c r="BZ261" s="456">
        <f>Esc!BZ$14</f>
        <v>1.2184028975099177</v>
      </c>
      <c r="CA261" s="456">
        <f>Esc!CA$14</f>
        <v>1.2488629699476654</v>
      </c>
      <c r="CB261" s="456">
        <f>Esc!CB$14</f>
        <v>1.2488629699476654</v>
      </c>
      <c r="CC261" s="456">
        <f>Esc!CC$14</f>
        <v>1.2488629699476654</v>
      </c>
      <c r="CD261" s="456">
        <f>Esc!CD$14</f>
        <v>1.2488629699476654</v>
      </c>
      <c r="CE261" s="456">
        <f>Esc!CE$14</f>
        <v>1.2800845441963571</v>
      </c>
      <c r="CF261" s="456">
        <f>Esc!CF$14</f>
        <v>1.2800845441963571</v>
      </c>
      <c r="CG261" s="456">
        <f>Esc!CG$14</f>
        <v>1.2800845441963571</v>
      </c>
      <c r="CH261" s="456">
        <f>Esc!CH$14</f>
        <v>1.2800845441963571</v>
      </c>
      <c r="CI261" s="456">
        <f>Esc!CI$14</f>
        <v>1.312086657801266</v>
      </c>
      <c r="CJ261" s="456">
        <f>Esc!CJ$14</f>
        <v>1.312086657801266</v>
      </c>
      <c r="CK261" s="456">
        <f>Esc!CK$14</f>
        <v>1.312086657801266</v>
      </c>
      <c r="CL261" s="456">
        <f>Esc!CL$14</f>
        <v>1.312086657801266</v>
      </c>
      <c r="CM261" s="456">
        <f>Esc!CM$14</f>
        <v>1.3448888242462975</v>
      </c>
      <c r="CN261" s="456">
        <f>Esc!CN$14</f>
        <v>1.3448888242462975</v>
      </c>
      <c r="CO261" s="456">
        <f>Esc!CO$14</f>
        <v>1.3448888242462975</v>
      </c>
      <c r="CP261" s="456">
        <f>Esc!CP$14</f>
        <v>1.3448888242462975</v>
      </c>
      <c r="CQ261" s="456">
        <f>Esc!CQ$14</f>
        <v>1.3785110448524549</v>
      </c>
      <c r="CR261" s="456">
        <f>Esc!CR$14</f>
        <v>1.3785110448524549</v>
      </c>
      <c r="CS261" s="456">
        <f>Esc!CS$14</f>
        <v>1.3785110448524549</v>
      </c>
      <c r="CT261" s="456">
        <f>Esc!CT$14</f>
        <v>1.3785110448524549</v>
      </c>
      <c r="CU261" s="456">
        <f>Esc!CU$14</f>
        <v>1.4129738209737661</v>
      </c>
      <c r="CV261" s="456">
        <f>Esc!CV$14</f>
        <v>1.4129738209737661</v>
      </c>
      <c r="CW261" s="456">
        <f>Esc!CW$14</f>
        <v>1.4129738209737661</v>
      </c>
      <c r="CX261" s="456">
        <f>Esc!CX$14</f>
        <v>1.4129738209737661</v>
      </c>
      <c r="CY261" s="456">
        <f>Esc!CY$14</f>
        <v>1.4482981664981105</v>
      </c>
      <c r="CZ261" s="456">
        <f>Esc!CZ$14</f>
        <v>1.4482981664981105</v>
      </c>
      <c r="DA261" s="456">
        <f>Esc!DA$14</f>
        <v>1.4482981664981105</v>
      </c>
      <c r="DB261" s="456">
        <f>Esc!DB$14</f>
        <v>1.4482981664981105</v>
      </c>
      <c r="DC261" s="456">
        <f>Esc!DC$14</f>
        <v>1.4845056206605631</v>
      </c>
      <c r="DD261" s="456">
        <f>Esc!DD$14</f>
        <v>1.4845056206605631</v>
      </c>
      <c r="DE261" s="456">
        <f>Esc!DE$14</f>
        <v>1.4845056206605631</v>
      </c>
      <c r="DF261" s="456">
        <f>Esc!DF$14</f>
        <v>1.4845056206605631</v>
      </c>
      <c r="DG261" s="456">
        <f>Esc!DG$14</f>
        <v>1.521618261177077</v>
      </c>
      <c r="DH261" s="456">
        <f>Esc!DH$14</f>
        <v>1.521618261177077</v>
      </c>
      <c r="DI261" s="456">
        <f>Esc!DI$14</f>
        <v>1.521618261177077</v>
      </c>
      <c r="DJ261" s="456">
        <f>Esc!DJ$14</f>
        <v>1.521618261177077</v>
      </c>
      <c r="DK261" s="456">
        <f>Esc!DK$14</f>
        <v>1.559658717706504</v>
      </c>
      <c r="DL261" s="456">
        <f>Esc!DL$14</f>
        <v>1.559658717706504</v>
      </c>
      <c r="DM261" s="456">
        <f>Esc!DM$14</f>
        <v>1.559658717706504</v>
      </c>
      <c r="DN261" s="456">
        <f>Esc!DN$14</f>
        <v>1.559658717706504</v>
      </c>
      <c r="DO261" s="456">
        <f>Esc!DO$14</f>
        <v>1.5986501856491666</v>
      </c>
      <c r="DP261" s="456">
        <f>Esc!DP$14</f>
        <v>1.5986501856491666</v>
      </c>
      <c r="DQ261" s="456">
        <f>Esc!DQ$14</f>
        <v>1.5986501856491666</v>
      </c>
      <c r="DR261" s="456">
        <f>Esc!DR$14</f>
        <v>1.5986501856491666</v>
      </c>
      <c r="DS261" s="456">
        <f>Esc!DS$14</f>
        <v>1.6386164402903955</v>
      </c>
      <c r="DT261" s="456">
        <f>Esc!DT$14</f>
        <v>1.6386164402903955</v>
      </c>
      <c r="DU261" s="456">
        <f>Esc!DU$14</f>
        <v>1.6386164402903955</v>
      </c>
      <c r="DV261" s="456">
        <f>Esc!DV$14</f>
        <v>1.6386164402903955</v>
      </c>
      <c r="DW261" s="456">
        <f>Esc!DW$14</f>
        <v>1.6795818512976552</v>
      </c>
      <c r="DX261" s="456">
        <f>Esc!DX$14</f>
        <v>1.6795818512976552</v>
      </c>
      <c r="DY261" s="456">
        <f>Esc!DY$14</f>
        <v>1.6795818512976552</v>
      </c>
      <c r="DZ261" s="456">
        <f>Esc!DZ$14</f>
        <v>1.6795818512976552</v>
      </c>
      <c r="EA261" s="456">
        <f>Esc!EA$14</f>
        <v>1.7215713975800966</v>
      </c>
      <c r="EB261" s="456">
        <f>Esc!EB$14</f>
        <v>1.7215713975800966</v>
      </c>
      <c r="EC261" s="456">
        <f>Esc!EC$14</f>
        <v>1.7215713975800966</v>
      </c>
      <c r="ED261" s="456">
        <f>Esc!ED$14</f>
        <v>1.7215713975800966</v>
      </c>
      <c r="EE261" s="456">
        <f>Esc!EE$14</f>
        <v>1.7646106825195991</v>
      </c>
      <c r="EF261" s="456">
        <f>Esc!EF$14</f>
        <v>1.7646106825195991</v>
      </c>
      <c r="EG261" s="456">
        <f>Esc!EG$14</f>
        <v>1.7646106825195991</v>
      </c>
      <c r="EH261" s="456">
        <f>Esc!EH$14</f>
        <v>1.7646106825195991</v>
      </c>
      <c r="EI261" s="456">
        <f>Esc!EI$14</f>
        <v>1.8087259495825889</v>
      </c>
      <c r="EJ261" s="456">
        <f>Esc!EJ$14</f>
        <v>1.8087259495825889</v>
      </c>
      <c r="EK261" s="456">
        <f>Esc!EK$14</f>
        <v>1.8087259495825889</v>
      </c>
      <c r="EL261" s="456">
        <f>Esc!EL$14</f>
        <v>1.8087259495825889</v>
      </c>
      <c r="EM261" s="456">
        <f>Esc!EM$14</f>
        <v>1.8539440983221533</v>
      </c>
      <c r="EN261" s="456">
        <f>Esc!EN$14</f>
        <v>1.8539440983221533</v>
      </c>
      <c r="EO261" s="456">
        <f>Esc!EO$14</f>
        <v>1.8539440983221533</v>
      </c>
      <c r="EP261" s="456">
        <f>Esc!EP$14</f>
        <v>1.8539440983221533</v>
      </c>
      <c r="EQ261" s="456">
        <f>Esc!EQ$14</f>
        <v>1.9002927007802071</v>
      </c>
      <c r="ER261" s="456">
        <f>Esc!ER$14</f>
        <v>1.9002927007802071</v>
      </c>
      <c r="ES261" s="456">
        <f>Esc!ES$14</f>
        <v>1.9002927007802071</v>
      </c>
      <c r="ET261" s="456">
        <f>Esc!ET$14</f>
        <v>1.9002927007802071</v>
      </c>
      <c r="EU261" s="456">
        <f>Esc!EU$14</f>
        <v>1.9478000182997122</v>
      </c>
      <c r="EV261" s="456">
        <f>Esc!EV$14</f>
        <v>1.9478000182997122</v>
      </c>
      <c r="EW261" s="456">
        <f>Esc!EW$14</f>
        <v>1.9478000182997122</v>
      </c>
      <c r="EX261" s="456">
        <f>Esc!EX$14</f>
        <v>1.9478000182997122</v>
      </c>
      <c r="EY261" s="456">
        <f>Esc!EY$14</f>
        <v>1.9964950187572048</v>
      </c>
      <c r="EZ261" s="456">
        <f>Esc!EZ$14</f>
        <v>1.9964950187572048</v>
      </c>
      <c r="FA261" s="456">
        <f>Esc!FA$14</f>
        <v>1.9964950187572048</v>
      </c>
      <c r="FB261" s="456">
        <f>Esc!FB$14</f>
        <v>1.9964950187572048</v>
      </c>
      <c r="FC261" s="456">
        <f>Esc!FC$14</f>
        <v>2.0464073942261352</v>
      </c>
      <c r="FD261" s="456">
        <f>Esc!FD$14</f>
        <v>2.0464073942261352</v>
      </c>
      <c r="FE261" s="456">
        <f>Esc!FE$14</f>
        <v>2.0464073942261352</v>
      </c>
      <c r="FF261" s="456">
        <f>Esc!FF$14</f>
        <v>2.0464073942261352</v>
      </c>
      <c r="FG261" s="456">
        <f>Esc!FG$14</f>
        <v>2.097567579081788</v>
      </c>
      <c r="FH261" s="456">
        <f>Esc!FH$14</f>
        <v>2.097567579081788</v>
      </c>
      <c r="FI261" s="456">
        <f>Esc!FI$14</f>
        <v>2.097567579081788</v>
      </c>
      <c r="FJ261" s="456">
        <f>Esc!FJ$14</f>
        <v>2.097567579081788</v>
      </c>
      <c r="FK261" s="456">
        <f>Esc!FK$14</f>
        <v>2.1500067685588333</v>
      </c>
      <c r="FL261" s="456">
        <f>Esc!FL$14</f>
        <v>2.1500067685588333</v>
      </c>
      <c r="FM261" s="456">
        <f>Esc!FM$14</f>
        <v>2.1500067685588333</v>
      </c>
      <c r="FN261" s="456">
        <f>Esc!FN$14</f>
        <v>2.1500067685588333</v>
      </c>
      <c r="FO261" s="456">
        <f>Esc!FO$14</f>
        <v>2.2037569377728037</v>
      </c>
      <c r="FP261" s="456">
        <f>Esc!FP$14</f>
        <v>2.2037569377728037</v>
      </c>
      <c r="FQ261" s="456">
        <f>Esc!FQ$14</f>
        <v>2.2037569377728037</v>
      </c>
      <c r="FR261" s="456">
        <f>Esc!FR$14</f>
        <v>2.2037569377728037</v>
      </c>
      <c r="FS261" s="456">
        <f>Esc!FS$14</f>
        <v>2.2588508612171236</v>
      </c>
      <c r="FT261" s="456">
        <f>Esc!FT$14</f>
        <v>2.2588508612171236</v>
      </c>
      <c r="FU261" s="456">
        <f>Esc!FU$14</f>
        <v>2.2588508612171236</v>
      </c>
      <c r="FV261" s="456">
        <f>Esc!FV$14</f>
        <v>2.2588508612171236</v>
      </c>
      <c r="FW261" s="456">
        <f>Esc!FW$14</f>
        <v>2.3153221327475517</v>
      </c>
      <c r="FX261" s="456">
        <f>Esc!FX$14</f>
        <v>2.3153221327475517</v>
      </c>
      <c r="FY261" s="456">
        <f>Esc!FY$14</f>
        <v>2.3153221327475517</v>
      </c>
      <c r="FZ261" s="456">
        <f>Esc!FZ$14</f>
        <v>2.3153221327475517</v>
      </c>
      <c r="GA261" s="456">
        <f>Esc!GA$14</f>
        <v>2.3732051860662402</v>
      </c>
      <c r="GB261" s="456">
        <f>Esc!GB$14</f>
        <v>2.3732051860662402</v>
      </c>
      <c r="GC261" s="456">
        <f>Esc!GC$14</f>
        <v>2.3732051860662402</v>
      </c>
      <c r="GD261" s="456">
        <f>Esc!GD$14</f>
        <v>2.3732051860662402</v>
      </c>
      <c r="GE261" s="456">
        <f>Esc!GE$14</f>
        <v>2.4325353157178964</v>
      </c>
      <c r="GF261" s="456">
        <f>Esc!GF$14</f>
        <v>2.4325353157178964</v>
      </c>
      <c r="GG261" s="456">
        <f>Esc!GG$14</f>
        <v>2.4325353157178964</v>
      </c>
      <c r="GH261" s="456">
        <f>Esc!GH$14</f>
        <v>2.4325353157178964</v>
      </c>
      <c r="GI261" s="456">
        <f>Esc!GI$14</f>
        <v>2.4933486986108435</v>
      </c>
      <c r="GJ261" s="456">
        <f>Esc!GJ$14</f>
        <v>2.4933486986108435</v>
      </c>
    </row>
    <row r="262" spans="1:192" outlineLevel="2" x14ac:dyDescent="0.35">
      <c r="A262" s="69"/>
      <c r="B262"/>
      <c r="C262"/>
      <c r="D262"/>
      <c r="E262" t="s">
        <v>749</v>
      </c>
      <c r="F262"/>
      <c r="G262" t="s">
        <v>101</v>
      </c>
      <c r="H262">
        <f>SUM(J262:GJ262)</f>
        <v>245.45390774872058</v>
      </c>
      <c r="I262"/>
      <c r="J262">
        <f t="shared" ref="J262:AO262" si="342">$F257/$F258*J259/$F256*J261*J260</f>
        <v>0</v>
      </c>
      <c r="K262">
        <f t="shared" si="342"/>
        <v>0</v>
      </c>
      <c r="L262">
        <f t="shared" si="342"/>
        <v>0</v>
      </c>
      <c r="M262">
        <f t="shared" si="342"/>
        <v>0</v>
      </c>
      <c r="N262">
        <f t="shared" si="342"/>
        <v>0</v>
      </c>
      <c r="O262">
        <f t="shared" si="342"/>
        <v>0</v>
      </c>
      <c r="P262">
        <f t="shared" si="342"/>
        <v>0</v>
      </c>
      <c r="Q262">
        <f t="shared" si="342"/>
        <v>0</v>
      </c>
      <c r="R262">
        <f t="shared" si="342"/>
        <v>0</v>
      </c>
      <c r="S262">
        <f t="shared" si="342"/>
        <v>0</v>
      </c>
      <c r="T262">
        <f t="shared" si="342"/>
        <v>0</v>
      </c>
      <c r="U262">
        <f t="shared" si="342"/>
        <v>0</v>
      </c>
      <c r="V262">
        <f t="shared" si="342"/>
        <v>0</v>
      </c>
      <c r="W262">
        <f t="shared" si="342"/>
        <v>0</v>
      </c>
      <c r="X262">
        <f t="shared" si="342"/>
        <v>0</v>
      </c>
      <c r="Y262">
        <f t="shared" si="342"/>
        <v>0</v>
      </c>
      <c r="Z262">
        <f t="shared" si="342"/>
        <v>0</v>
      </c>
      <c r="AA262">
        <f t="shared" si="342"/>
        <v>0</v>
      </c>
      <c r="AB262">
        <f t="shared" si="342"/>
        <v>0</v>
      </c>
      <c r="AC262">
        <f t="shared" si="342"/>
        <v>0</v>
      </c>
      <c r="AD262">
        <f t="shared" si="342"/>
        <v>0</v>
      </c>
      <c r="AE262">
        <f t="shared" si="342"/>
        <v>0</v>
      </c>
      <c r="AF262">
        <f t="shared" si="342"/>
        <v>0</v>
      </c>
      <c r="AG262">
        <f t="shared" si="342"/>
        <v>0</v>
      </c>
      <c r="AH262">
        <f t="shared" si="342"/>
        <v>0</v>
      </c>
      <c r="AI262">
        <f t="shared" si="342"/>
        <v>0</v>
      </c>
      <c r="AJ262">
        <f t="shared" si="342"/>
        <v>0</v>
      </c>
      <c r="AK262">
        <f t="shared" si="342"/>
        <v>0</v>
      </c>
      <c r="AL262">
        <f t="shared" si="342"/>
        <v>0</v>
      </c>
      <c r="AM262">
        <f t="shared" si="342"/>
        <v>0</v>
      </c>
      <c r="AN262">
        <f t="shared" si="342"/>
        <v>0</v>
      </c>
      <c r="AO262">
        <f t="shared" si="342"/>
        <v>0</v>
      </c>
      <c r="AP262">
        <f t="shared" ref="AP262:BU262" si="343">$F257/$F258*AP259/$F256*AP261*AP260</f>
        <v>0</v>
      </c>
      <c r="AQ262">
        <f t="shared" si="343"/>
        <v>0</v>
      </c>
      <c r="AR262">
        <f t="shared" si="343"/>
        <v>0</v>
      </c>
      <c r="AS262">
        <f t="shared" si="343"/>
        <v>0</v>
      </c>
      <c r="AT262">
        <f t="shared" si="343"/>
        <v>0</v>
      </c>
      <c r="AU262">
        <f t="shared" si="343"/>
        <v>0</v>
      </c>
      <c r="AV262">
        <f t="shared" si="343"/>
        <v>0</v>
      </c>
      <c r="AW262">
        <f t="shared" si="343"/>
        <v>0</v>
      </c>
      <c r="AX262">
        <f t="shared" si="343"/>
        <v>0</v>
      </c>
      <c r="AY262">
        <f t="shared" si="343"/>
        <v>0</v>
      </c>
      <c r="AZ262">
        <f t="shared" si="343"/>
        <v>0</v>
      </c>
      <c r="BA262">
        <f t="shared" si="343"/>
        <v>0</v>
      </c>
      <c r="BB262">
        <f t="shared" si="343"/>
        <v>0</v>
      </c>
      <c r="BC262">
        <f t="shared" si="343"/>
        <v>0</v>
      </c>
      <c r="BD262">
        <f t="shared" si="343"/>
        <v>0</v>
      </c>
      <c r="BE262">
        <f t="shared" si="343"/>
        <v>0</v>
      </c>
      <c r="BF262">
        <f t="shared" si="343"/>
        <v>1.7634083984374997</v>
      </c>
      <c r="BG262">
        <f t="shared" si="343"/>
        <v>1.807493608398437</v>
      </c>
      <c r="BH262">
        <f t="shared" si="343"/>
        <v>1.807493608398437</v>
      </c>
      <c r="BI262">
        <f t="shared" si="343"/>
        <v>1.807493608398437</v>
      </c>
      <c r="BJ262">
        <f t="shared" si="343"/>
        <v>1.807493608398437</v>
      </c>
      <c r="BK262">
        <f t="shared" si="343"/>
        <v>1.8526809486083977</v>
      </c>
      <c r="BL262">
        <f t="shared" si="343"/>
        <v>1.8526809486083977</v>
      </c>
      <c r="BM262">
        <f t="shared" si="343"/>
        <v>1.8526809486083977</v>
      </c>
      <c r="BN262">
        <f t="shared" si="343"/>
        <v>1.8526809486083977</v>
      </c>
      <c r="BO262">
        <f t="shared" si="343"/>
        <v>1.8989979723236077</v>
      </c>
      <c r="BP262">
        <f t="shared" si="343"/>
        <v>1.8989979723236077</v>
      </c>
      <c r="BQ262">
        <f t="shared" si="343"/>
        <v>1.8989979723236077</v>
      </c>
      <c r="BR262">
        <f t="shared" si="343"/>
        <v>1.8989979723236077</v>
      </c>
      <c r="BS262">
        <f t="shared" si="343"/>
        <v>1.9464729216316978</v>
      </c>
      <c r="BT262">
        <f t="shared" si="343"/>
        <v>1.9464729216316978</v>
      </c>
      <c r="BU262">
        <f t="shared" si="343"/>
        <v>1.9464729216316978</v>
      </c>
      <c r="BV262">
        <f t="shared" ref="BV262:DA262" si="344">$F257/$F258*BV259/$F256*BV261*BV260</f>
        <v>1.9464729216316978</v>
      </c>
      <c r="BW262">
        <f t="shared" si="344"/>
        <v>1.9951347446724901</v>
      </c>
      <c r="BX262">
        <f t="shared" si="344"/>
        <v>1.9951347446724901</v>
      </c>
      <c r="BY262">
        <f t="shared" si="344"/>
        <v>1.9951347446724901</v>
      </c>
      <c r="BZ262">
        <f t="shared" si="344"/>
        <v>1.9951347446724901</v>
      </c>
      <c r="CA262">
        <f t="shared" si="344"/>
        <v>2.0450131132893019</v>
      </c>
      <c r="CB262">
        <f t="shared" si="344"/>
        <v>2.0450131132893019</v>
      </c>
      <c r="CC262">
        <f t="shared" si="344"/>
        <v>2.0450131132893019</v>
      </c>
      <c r="CD262">
        <f t="shared" si="344"/>
        <v>2.0450131132893019</v>
      </c>
      <c r="CE262">
        <f t="shared" si="344"/>
        <v>2.0961384411215347</v>
      </c>
      <c r="CF262">
        <f t="shared" si="344"/>
        <v>2.0961384411215347</v>
      </c>
      <c r="CG262">
        <f t="shared" si="344"/>
        <v>2.0961384411215347</v>
      </c>
      <c r="CH262">
        <f t="shared" si="344"/>
        <v>2.0961384411215347</v>
      </c>
      <c r="CI262">
        <f t="shared" si="344"/>
        <v>2.1485419021495731</v>
      </c>
      <c r="CJ262">
        <f t="shared" si="344"/>
        <v>2.1485419021495731</v>
      </c>
      <c r="CK262">
        <f t="shared" si="344"/>
        <v>2.1485419021495731</v>
      </c>
      <c r="CL262">
        <f t="shared" si="344"/>
        <v>2.1485419021495731</v>
      </c>
      <c r="CM262">
        <f t="shared" si="344"/>
        <v>2.202255449703312</v>
      </c>
      <c r="CN262">
        <f t="shared" si="344"/>
        <v>2.202255449703312</v>
      </c>
      <c r="CO262">
        <f t="shared" si="344"/>
        <v>2.202255449703312</v>
      </c>
      <c r="CP262">
        <f t="shared" si="344"/>
        <v>2.202255449703312</v>
      </c>
      <c r="CQ262">
        <f t="shared" si="344"/>
        <v>2.2573118359458948</v>
      </c>
      <c r="CR262">
        <f t="shared" si="344"/>
        <v>2.2573118359458948</v>
      </c>
      <c r="CS262">
        <f t="shared" si="344"/>
        <v>2.2573118359458948</v>
      </c>
      <c r="CT262">
        <f t="shared" si="344"/>
        <v>2.2573118359458948</v>
      </c>
      <c r="CU262">
        <f t="shared" si="344"/>
        <v>2.3137446318445418</v>
      </c>
      <c r="CV262">
        <f t="shared" si="344"/>
        <v>2.3137446318445418</v>
      </c>
      <c r="CW262">
        <f t="shared" si="344"/>
        <v>2.3137446318445418</v>
      </c>
      <c r="CX262">
        <f t="shared" si="344"/>
        <v>2.3137446318445418</v>
      </c>
      <c r="CY262">
        <f t="shared" si="344"/>
        <v>2.371588247640656</v>
      </c>
      <c r="CZ262">
        <f t="shared" si="344"/>
        <v>2.371588247640656</v>
      </c>
      <c r="DA262">
        <f t="shared" si="344"/>
        <v>2.371588247640656</v>
      </c>
      <c r="DB262">
        <f t="shared" ref="DB262:EG262" si="345">$F257/$F258*DB259/$F256*DB261*DB260</f>
        <v>2.371588247640656</v>
      </c>
      <c r="DC262">
        <f t="shared" si="345"/>
        <v>2.430877953831672</v>
      </c>
      <c r="DD262">
        <f t="shared" si="345"/>
        <v>2.430877953831672</v>
      </c>
      <c r="DE262">
        <f t="shared" si="345"/>
        <v>2.430877953831672</v>
      </c>
      <c r="DF262">
        <f t="shared" si="345"/>
        <v>2.430877953831672</v>
      </c>
      <c r="DG262">
        <f t="shared" si="345"/>
        <v>2.4916499026774637</v>
      </c>
      <c r="DH262">
        <f t="shared" si="345"/>
        <v>2.4916499026774637</v>
      </c>
      <c r="DI262">
        <f t="shared" si="345"/>
        <v>2.4916499026774637</v>
      </c>
      <c r="DJ262">
        <f t="shared" si="345"/>
        <v>2.4916499026774637</v>
      </c>
      <c r="DK262">
        <f t="shared" si="345"/>
        <v>2.5539411502444</v>
      </c>
      <c r="DL262">
        <f t="shared" si="345"/>
        <v>2.5539411502444</v>
      </c>
      <c r="DM262">
        <f t="shared" si="345"/>
        <v>2.5539411502444</v>
      </c>
      <c r="DN262">
        <f t="shared" si="345"/>
        <v>2.5539411502444</v>
      </c>
      <c r="DO262">
        <f t="shared" si="345"/>
        <v>2.6177896790005102</v>
      </c>
      <c r="DP262">
        <f t="shared" si="345"/>
        <v>2.6177896790005102</v>
      </c>
      <c r="DQ262">
        <f t="shared" si="345"/>
        <v>2.6177896790005102</v>
      </c>
      <c r="DR262">
        <f t="shared" si="345"/>
        <v>2.6177896790005102</v>
      </c>
      <c r="DS262">
        <f t="shared" si="345"/>
        <v>2.6832344209755226</v>
      </c>
      <c r="DT262">
        <f t="shared" si="345"/>
        <v>2.6832344209755226</v>
      </c>
      <c r="DU262">
        <f t="shared" si="345"/>
        <v>2.6832344209755226</v>
      </c>
      <c r="DV262">
        <f t="shared" si="345"/>
        <v>2.6832344209755226</v>
      </c>
      <c r="DW262">
        <f t="shared" si="345"/>
        <v>2.7503152814999106</v>
      </c>
      <c r="DX262">
        <f t="shared" si="345"/>
        <v>2.7503152814999106</v>
      </c>
      <c r="DY262">
        <f t="shared" si="345"/>
        <v>2.7503152814999106</v>
      </c>
      <c r="DZ262">
        <f t="shared" si="345"/>
        <v>2.7503152814999106</v>
      </c>
      <c r="EA262">
        <f t="shared" si="345"/>
        <v>2.819073163537408</v>
      </c>
      <c r="EB262">
        <f t="shared" si="345"/>
        <v>2.819073163537408</v>
      </c>
      <c r="EC262">
        <f t="shared" si="345"/>
        <v>2.819073163537408</v>
      </c>
      <c r="ED262">
        <f t="shared" si="345"/>
        <v>2.819073163537408</v>
      </c>
      <c r="EE262">
        <f t="shared" si="345"/>
        <v>2.8895499926258434</v>
      </c>
      <c r="EF262">
        <f t="shared" si="345"/>
        <v>2.8895499926258434</v>
      </c>
      <c r="EG262">
        <f t="shared" si="345"/>
        <v>2.8895499926258434</v>
      </c>
      <c r="EH262">
        <f t="shared" ref="EH262:FM262" si="346">$F257/$F258*EH259/$F256*EH261*EH260</f>
        <v>2.8895499926258434</v>
      </c>
      <c r="EI262">
        <f t="shared" si="346"/>
        <v>2.9617887424414895</v>
      </c>
      <c r="EJ262">
        <f t="shared" si="346"/>
        <v>2.9617887424414895</v>
      </c>
      <c r="EK262">
        <f t="shared" si="346"/>
        <v>2.9617887424414895</v>
      </c>
      <c r="EL262">
        <f t="shared" si="346"/>
        <v>2.9617887424414895</v>
      </c>
      <c r="EM262">
        <f t="shared" si="346"/>
        <v>3.0358334610025262</v>
      </c>
      <c r="EN262">
        <f t="shared" si="346"/>
        <v>3.0358334610025262</v>
      </c>
      <c r="EO262">
        <f t="shared" si="346"/>
        <v>3.0358334610025262</v>
      </c>
      <c r="EP262">
        <f t="shared" si="346"/>
        <v>3.0358334610025262</v>
      </c>
      <c r="EQ262">
        <f t="shared" si="346"/>
        <v>3.1117292975275892</v>
      </c>
      <c r="ER262">
        <f t="shared" si="346"/>
        <v>3.1117292975275892</v>
      </c>
      <c r="ES262">
        <f t="shared" si="346"/>
        <v>3.1117292975275892</v>
      </c>
      <c r="ET262">
        <f t="shared" si="346"/>
        <v>3.1117292975275892</v>
      </c>
      <c r="EU262">
        <f t="shared" si="346"/>
        <v>3.1895225299657786</v>
      </c>
      <c r="EV262">
        <f t="shared" si="346"/>
        <v>3.1895225299657786</v>
      </c>
      <c r="EW262">
        <f t="shared" si="346"/>
        <v>3.1895225299657786</v>
      </c>
      <c r="EX262">
        <f t="shared" si="346"/>
        <v>3.1895225299657786</v>
      </c>
      <c r="EY262">
        <f t="shared" si="346"/>
        <v>3.2692605932149226</v>
      </c>
      <c r="EZ262">
        <f t="shared" si="346"/>
        <v>3.2692605932149226</v>
      </c>
      <c r="FA262">
        <f t="shared" si="346"/>
        <v>3.2692605932149226</v>
      </c>
      <c r="FB262">
        <f t="shared" si="346"/>
        <v>0</v>
      </c>
      <c r="FC262">
        <f t="shared" si="346"/>
        <v>0</v>
      </c>
      <c r="FD262">
        <f t="shared" si="346"/>
        <v>0</v>
      </c>
      <c r="FE262">
        <f t="shared" si="346"/>
        <v>0</v>
      </c>
      <c r="FF262">
        <f t="shared" si="346"/>
        <v>0</v>
      </c>
      <c r="FG262">
        <f t="shared" si="346"/>
        <v>0</v>
      </c>
      <c r="FH262">
        <f t="shared" si="346"/>
        <v>0</v>
      </c>
      <c r="FI262">
        <f t="shared" si="346"/>
        <v>0</v>
      </c>
      <c r="FJ262">
        <f t="shared" si="346"/>
        <v>0</v>
      </c>
      <c r="FK262">
        <f t="shared" si="346"/>
        <v>0</v>
      </c>
      <c r="FL262">
        <f t="shared" si="346"/>
        <v>0</v>
      </c>
      <c r="FM262">
        <f t="shared" si="346"/>
        <v>0</v>
      </c>
      <c r="FN262">
        <f t="shared" ref="FN262:GJ262" si="347">$F257/$F258*FN259/$F256*FN261*FN260</f>
        <v>0</v>
      </c>
      <c r="FO262">
        <f t="shared" si="347"/>
        <v>0</v>
      </c>
      <c r="FP262">
        <f t="shared" si="347"/>
        <v>0</v>
      </c>
      <c r="FQ262">
        <f t="shared" si="347"/>
        <v>0</v>
      </c>
      <c r="FR262">
        <f t="shared" si="347"/>
        <v>0</v>
      </c>
      <c r="FS262">
        <f t="shared" si="347"/>
        <v>0</v>
      </c>
      <c r="FT262">
        <f t="shared" si="347"/>
        <v>0</v>
      </c>
      <c r="FU262">
        <f t="shared" si="347"/>
        <v>0</v>
      </c>
      <c r="FV262">
        <f t="shared" si="347"/>
        <v>0</v>
      </c>
      <c r="FW262">
        <f t="shared" si="347"/>
        <v>0</v>
      </c>
      <c r="FX262">
        <f t="shared" si="347"/>
        <v>0</v>
      </c>
      <c r="FY262">
        <f t="shared" si="347"/>
        <v>0</v>
      </c>
      <c r="FZ262">
        <f t="shared" si="347"/>
        <v>0</v>
      </c>
      <c r="GA262">
        <f t="shared" si="347"/>
        <v>0</v>
      </c>
      <c r="GB262">
        <f t="shared" si="347"/>
        <v>0</v>
      </c>
      <c r="GC262">
        <f t="shared" si="347"/>
        <v>0</v>
      </c>
      <c r="GD262">
        <f t="shared" si="347"/>
        <v>0</v>
      </c>
      <c r="GE262">
        <f t="shared" si="347"/>
        <v>0</v>
      </c>
      <c r="GF262">
        <f t="shared" si="347"/>
        <v>0</v>
      </c>
      <c r="GG262">
        <f t="shared" si="347"/>
        <v>0</v>
      </c>
      <c r="GH262">
        <f t="shared" si="347"/>
        <v>0</v>
      </c>
      <c r="GI262">
        <f t="shared" si="347"/>
        <v>0</v>
      </c>
      <c r="GJ262">
        <f t="shared" si="347"/>
        <v>0</v>
      </c>
    </row>
    <row r="263" spans="1:192" outlineLevel="2" x14ac:dyDescent="0.35">
      <c r="A263" s="69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</row>
    <row r="264" spans="1:192" s="556" customFormat="1" outlineLevel="2" x14ac:dyDescent="0.35">
      <c r="A264" s="555"/>
      <c r="E264" s="556" t="str">
        <f>InpC!$E$16</f>
        <v>Length of operating period</v>
      </c>
      <c r="F264" s="556">
        <f>InpC!$F$16</f>
        <v>3</v>
      </c>
      <c r="G264" s="556" t="str">
        <f>InpC!$G$16</f>
        <v>months</v>
      </c>
    </row>
    <row r="265" spans="1:192" s="556" customFormat="1" outlineLevel="2" x14ac:dyDescent="0.35">
      <c r="A265" s="555"/>
      <c r="E265" s="556" t="str">
        <f>InpC!$E$97</f>
        <v>Telephones/bank charges</v>
      </c>
      <c r="F265" s="556">
        <f>InpC!$F$97</f>
        <v>6</v>
      </c>
      <c r="G265" s="556" t="str">
        <f>InpC!$G$97</f>
        <v>$ 000s p.a.</v>
      </c>
    </row>
    <row r="266" spans="1:192" s="455" customFormat="1" outlineLevel="2" x14ac:dyDescent="0.35">
      <c r="A266" s="462"/>
      <c r="E266" s="455" t="str">
        <f>InpC!$E$144</f>
        <v>Number of periods in a year</v>
      </c>
      <c r="F266" s="455">
        <f>InpC!$F$144</f>
        <v>4</v>
      </c>
      <c r="G266" s="455" t="str">
        <f>InpC!$G$144</f>
        <v>periods</v>
      </c>
    </row>
    <row r="267" spans="1:192" s="455" customFormat="1" outlineLevel="2" x14ac:dyDescent="0.35">
      <c r="A267" s="462"/>
      <c r="E267" s="455" t="str">
        <f>Time!$E$34</f>
        <v>Months per model period</v>
      </c>
      <c r="G267" s="455" t="str">
        <f>Time!$G$34</f>
        <v>months</v>
      </c>
      <c r="H267" s="455">
        <f>Time!$H$34</f>
        <v>0</v>
      </c>
      <c r="J267" s="455">
        <f>Time!J$34</f>
        <v>1</v>
      </c>
      <c r="K267" s="455">
        <f>Time!K$34</f>
        <v>1</v>
      </c>
      <c r="L267" s="455">
        <f>Time!L$34</f>
        <v>1</v>
      </c>
      <c r="M267" s="455">
        <f>Time!M$34</f>
        <v>1</v>
      </c>
      <c r="N267" s="455">
        <f>Time!N$34</f>
        <v>1</v>
      </c>
      <c r="O267" s="455">
        <f>Time!O$34</f>
        <v>1</v>
      </c>
      <c r="P267" s="455">
        <f>Time!P$34</f>
        <v>1</v>
      </c>
      <c r="Q267" s="455">
        <f>Time!Q$34</f>
        <v>1</v>
      </c>
      <c r="R267" s="455">
        <f>Time!R$34</f>
        <v>1</v>
      </c>
      <c r="S267" s="455">
        <f>Time!S$34</f>
        <v>1</v>
      </c>
      <c r="T267" s="455">
        <f>Time!T$34</f>
        <v>1</v>
      </c>
      <c r="U267" s="455">
        <f>Time!U$34</f>
        <v>1</v>
      </c>
      <c r="V267" s="455">
        <f>Time!V$34</f>
        <v>1</v>
      </c>
      <c r="W267" s="455">
        <f>Time!W$34</f>
        <v>1</v>
      </c>
      <c r="X267" s="455">
        <f>Time!X$34</f>
        <v>1</v>
      </c>
      <c r="Y267" s="455">
        <f>Time!Y$34</f>
        <v>1</v>
      </c>
      <c r="Z267" s="455">
        <f>Time!Z$34</f>
        <v>1</v>
      </c>
      <c r="AA267" s="455">
        <f>Time!AA$34</f>
        <v>1</v>
      </c>
      <c r="AB267" s="455">
        <f>Time!AB$34</f>
        <v>1</v>
      </c>
      <c r="AC267" s="455">
        <f>Time!AC$34</f>
        <v>1</v>
      </c>
      <c r="AD267" s="455">
        <f>Time!AD$34</f>
        <v>1</v>
      </c>
      <c r="AE267" s="455">
        <f>Time!AE$34</f>
        <v>1</v>
      </c>
      <c r="AF267" s="455">
        <f>Time!AF$34</f>
        <v>1</v>
      </c>
      <c r="AG267" s="455">
        <f>Time!AG$34</f>
        <v>1</v>
      </c>
      <c r="AH267" s="455">
        <f>Time!AH$34</f>
        <v>1</v>
      </c>
      <c r="AI267" s="455">
        <f>Time!AI$34</f>
        <v>1</v>
      </c>
      <c r="AJ267" s="455">
        <f>Time!AJ$34</f>
        <v>1</v>
      </c>
      <c r="AK267" s="455">
        <f>Time!AK$34</f>
        <v>1</v>
      </c>
      <c r="AL267" s="455">
        <f>Time!AL$34</f>
        <v>1</v>
      </c>
      <c r="AM267" s="455">
        <f>Time!AM$34</f>
        <v>1</v>
      </c>
      <c r="AN267" s="455">
        <f>Time!AN$34</f>
        <v>1</v>
      </c>
      <c r="AO267" s="455">
        <f>Time!AO$34</f>
        <v>1</v>
      </c>
      <c r="AP267" s="455">
        <f>Time!AP$34</f>
        <v>1</v>
      </c>
      <c r="AQ267" s="455">
        <f>Time!AQ$34</f>
        <v>1</v>
      </c>
      <c r="AR267" s="455">
        <f>Time!AR$34</f>
        <v>1</v>
      </c>
      <c r="AS267" s="455">
        <f>Time!AS$34</f>
        <v>1</v>
      </c>
      <c r="AT267" s="455">
        <f>Time!AT$34</f>
        <v>1</v>
      </c>
      <c r="AU267" s="455">
        <f>Time!AU$34</f>
        <v>1</v>
      </c>
      <c r="AV267" s="455">
        <f>Time!AV$34</f>
        <v>1</v>
      </c>
      <c r="AW267" s="455">
        <f>Time!AW$34</f>
        <v>1</v>
      </c>
      <c r="AX267" s="455">
        <f>Time!AX$34</f>
        <v>1</v>
      </c>
      <c r="AY267" s="455">
        <f>Time!AY$34</f>
        <v>1</v>
      </c>
      <c r="AZ267" s="455">
        <f>Time!AZ$34</f>
        <v>1</v>
      </c>
      <c r="BA267" s="455">
        <f>Time!BA$34</f>
        <v>1</v>
      </c>
      <c r="BB267" s="455">
        <f>Time!BB$34</f>
        <v>1</v>
      </c>
      <c r="BC267" s="455">
        <f>Time!BC$34</f>
        <v>1</v>
      </c>
      <c r="BD267" s="455">
        <f>Time!BD$34</f>
        <v>1</v>
      </c>
      <c r="BE267" s="455">
        <f>Time!BE$34</f>
        <v>1</v>
      </c>
      <c r="BF267" s="455">
        <f>Time!BF$34</f>
        <v>3</v>
      </c>
      <c r="BG267" s="455">
        <f>Time!BG$34</f>
        <v>3</v>
      </c>
      <c r="BH267" s="455">
        <f>Time!BH$34</f>
        <v>3</v>
      </c>
      <c r="BI267" s="455">
        <f>Time!BI$34</f>
        <v>3</v>
      </c>
      <c r="BJ267" s="455">
        <f>Time!BJ$34</f>
        <v>3</v>
      </c>
      <c r="BK267" s="455">
        <f>Time!BK$34</f>
        <v>3</v>
      </c>
      <c r="BL267" s="455">
        <f>Time!BL$34</f>
        <v>3</v>
      </c>
      <c r="BM267" s="455">
        <f>Time!BM$34</f>
        <v>3</v>
      </c>
      <c r="BN267" s="455">
        <f>Time!BN$34</f>
        <v>3</v>
      </c>
      <c r="BO267" s="455">
        <f>Time!BO$34</f>
        <v>3</v>
      </c>
      <c r="BP267" s="455">
        <f>Time!BP$34</f>
        <v>3</v>
      </c>
      <c r="BQ267" s="455">
        <f>Time!BQ$34</f>
        <v>3</v>
      </c>
      <c r="BR267" s="455">
        <f>Time!BR$34</f>
        <v>3</v>
      </c>
      <c r="BS267" s="455">
        <f>Time!BS$34</f>
        <v>3</v>
      </c>
      <c r="BT267" s="455">
        <f>Time!BT$34</f>
        <v>3</v>
      </c>
      <c r="BU267" s="455">
        <f>Time!BU$34</f>
        <v>3</v>
      </c>
      <c r="BV267" s="455">
        <f>Time!BV$34</f>
        <v>3</v>
      </c>
      <c r="BW267" s="455">
        <f>Time!BW$34</f>
        <v>3</v>
      </c>
      <c r="BX267" s="455">
        <f>Time!BX$34</f>
        <v>3</v>
      </c>
      <c r="BY267" s="455">
        <f>Time!BY$34</f>
        <v>3</v>
      </c>
      <c r="BZ267" s="455">
        <f>Time!BZ$34</f>
        <v>3</v>
      </c>
      <c r="CA267" s="455">
        <f>Time!CA$34</f>
        <v>3</v>
      </c>
      <c r="CB267" s="455">
        <f>Time!CB$34</f>
        <v>3</v>
      </c>
      <c r="CC267" s="455">
        <f>Time!CC$34</f>
        <v>3</v>
      </c>
      <c r="CD267" s="455">
        <f>Time!CD$34</f>
        <v>3</v>
      </c>
      <c r="CE267" s="455">
        <f>Time!CE$34</f>
        <v>3</v>
      </c>
      <c r="CF267" s="455">
        <f>Time!CF$34</f>
        <v>3</v>
      </c>
      <c r="CG267" s="455">
        <f>Time!CG$34</f>
        <v>3</v>
      </c>
      <c r="CH267" s="455">
        <f>Time!CH$34</f>
        <v>3</v>
      </c>
      <c r="CI267" s="455">
        <f>Time!CI$34</f>
        <v>3</v>
      </c>
      <c r="CJ267" s="455">
        <f>Time!CJ$34</f>
        <v>3</v>
      </c>
      <c r="CK267" s="455">
        <f>Time!CK$34</f>
        <v>3</v>
      </c>
      <c r="CL267" s="455">
        <f>Time!CL$34</f>
        <v>3</v>
      </c>
      <c r="CM267" s="455">
        <f>Time!CM$34</f>
        <v>3</v>
      </c>
      <c r="CN267" s="455">
        <f>Time!CN$34</f>
        <v>3</v>
      </c>
      <c r="CO267" s="455">
        <f>Time!CO$34</f>
        <v>3</v>
      </c>
      <c r="CP267" s="455">
        <f>Time!CP$34</f>
        <v>3</v>
      </c>
      <c r="CQ267" s="455">
        <f>Time!CQ$34</f>
        <v>3</v>
      </c>
      <c r="CR267" s="455">
        <f>Time!CR$34</f>
        <v>3</v>
      </c>
      <c r="CS267" s="455">
        <f>Time!CS$34</f>
        <v>3</v>
      </c>
      <c r="CT267" s="455">
        <f>Time!CT$34</f>
        <v>3</v>
      </c>
      <c r="CU267" s="455">
        <f>Time!CU$34</f>
        <v>3</v>
      </c>
      <c r="CV267" s="455">
        <f>Time!CV$34</f>
        <v>3</v>
      </c>
      <c r="CW267" s="455">
        <f>Time!CW$34</f>
        <v>3</v>
      </c>
      <c r="CX267" s="455">
        <f>Time!CX$34</f>
        <v>3</v>
      </c>
      <c r="CY267" s="455">
        <f>Time!CY$34</f>
        <v>3</v>
      </c>
      <c r="CZ267" s="455">
        <f>Time!CZ$34</f>
        <v>3</v>
      </c>
      <c r="DA267" s="455">
        <f>Time!DA$34</f>
        <v>3</v>
      </c>
      <c r="DB267" s="455">
        <f>Time!DB$34</f>
        <v>3</v>
      </c>
      <c r="DC267" s="455">
        <f>Time!DC$34</f>
        <v>3</v>
      </c>
      <c r="DD267" s="455">
        <f>Time!DD$34</f>
        <v>3</v>
      </c>
      <c r="DE267" s="455">
        <f>Time!DE$34</f>
        <v>3</v>
      </c>
      <c r="DF267" s="455">
        <f>Time!DF$34</f>
        <v>3</v>
      </c>
      <c r="DG267" s="455">
        <f>Time!DG$34</f>
        <v>3</v>
      </c>
      <c r="DH267" s="455">
        <f>Time!DH$34</f>
        <v>3</v>
      </c>
      <c r="DI267" s="455">
        <f>Time!DI$34</f>
        <v>3</v>
      </c>
      <c r="DJ267" s="455">
        <f>Time!DJ$34</f>
        <v>3</v>
      </c>
      <c r="DK267" s="455">
        <f>Time!DK$34</f>
        <v>3</v>
      </c>
      <c r="DL267" s="455">
        <f>Time!DL$34</f>
        <v>3</v>
      </c>
      <c r="DM267" s="455">
        <f>Time!DM$34</f>
        <v>3</v>
      </c>
      <c r="DN267" s="455">
        <f>Time!DN$34</f>
        <v>3</v>
      </c>
      <c r="DO267" s="455">
        <f>Time!DO$34</f>
        <v>3</v>
      </c>
      <c r="DP267" s="455">
        <f>Time!DP$34</f>
        <v>3</v>
      </c>
      <c r="DQ267" s="455">
        <f>Time!DQ$34</f>
        <v>3</v>
      </c>
      <c r="DR267" s="455">
        <f>Time!DR$34</f>
        <v>3</v>
      </c>
      <c r="DS267" s="455">
        <f>Time!DS$34</f>
        <v>3</v>
      </c>
      <c r="DT267" s="455">
        <f>Time!DT$34</f>
        <v>3</v>
      </c>
      <c r="DU267" s="455">
        <f>Time!DU$34</f>
        <v>3</v>
      </c>
      <c r="DV267" s="455">
        <f>Time!DV$34</f>
        <v>3</v>
      </c>
      <c r="DW267" s="455">
        <f>Time!DW$34</f>
        <v>3</v>
      </c>
      <c r="DX267" s="455">
        <f>Time!DX$34</f>
        <v>3</v>
      </c>
      <c r="DY267" s="455">
        <f>Time!DY$34</f>
        <v>3</v>
      </c>
      <c r="DZ267" s="455">
        <f>Time!DZ$34</f>
        <v>3</v>
      </c>
      <c r="EA267" s="455">
        <f>Time!EA$34</f>
        <v>3</v>
      </c>
      <c r="EB267" s="455">
        <f>Time!EB$34</f>
        <v>3</v>
      </c>
      <c r="EC267" s="455">
        <f>Time!EC$34</f>
        <v>3</v>
      </c>
      <c r="ED267" s="455">
        <f>Time!ED$34</f>
        <v>3</v>
      </c>
      <c r="EE267" s="455">
        <f>Time!EE$34</f>
        <v>3</v>
      </c>
      <c r="EF267" s="455">
        <f>Time!EF$34</f>
        <v>3</v>
      </c>
      <c r="EG267" s="455">
        <f>Time!EG$34</f>
        <v>3</v>
      </c>
      <c r="EH267" s="455">
        <f>Time!EH$34</f>
        <v>3</v>
      </c>
      <c r="EI267" s="455">
        <f>Time!EI$34</f>
        <v>3</v>
      </c>
      <c r="EJ267" s="455">
        <f>Time!EJ$34</f>
        <v>3</v>
      </c>
      <c r="EK267" s="455">
        <f>Time!EK$34</f>
        <v>3</v>
      </c>
      <c r="EL267" s="455">
        <f>Time!EL$34</f>
        <v>3</v>
      </c>
      <c r="EM267" s="455">
        <f>Time!EM$34</f>
        <v>3</v>
      </c>
      <c r="EN267" s="455">
        <f>Time!EN$34</f>
        <v>3</v>
      </c>
      <c r="EO267" s="455">
        <f>Time!EO$34</f>
        <v>3</v>
      </c>
      <c r="EP267" s="455">
        <f>Time!EP$34</f>
        <v>3</v>
      </c>
      <c r="EQ267" s="455">
        <f>Time!EQ$34</f>
        <v>3</v>
      </c>
      <c r="ER267" s="455">
        <f>Time!ER$34</f>
        <v>3</v>
      </c>
      <c r="ES267" s="455">
        <f>Time!ES$34</f>
        <v>3</v>
      </c>
      <c r="ET267" s="455">
        <f>Time!ET$34</f>
        <v>3</v>
      </c>
      <c r="EU267" s="455">
        <f>Time!EU$34</f>
        <v>3</v>
      </c>
      <c r="EV267" s="455">
        <f>Time!EV$34</f>
        <v>3</v>
      </c>
      <c r="EW267" s="455">
        <f>Time!EW$34</f>
        <v>3</v>
      </c>
      <c r="EX267" s="455">
        <f>Time!EX$34</f>
        <v>3</v>
      </c>
      <c r="EY267" s="455">
        <f>Time!EY$34</f>
        <v>3</v>
      </c>
      <c r="EZ267" s="455">
        <f>Time!EZ$34</f>
        <v>3</v>
      </c>
      <c r="FA267" s="455">
        <f>Time!FA$34</f>
        <v>3</v>
      </c>
      <c r="FB267" s="455">
        <f>Time!FB$34</f>
        <v>3</v>
      </c>
      <c r="FC267" s="455">
        <f>Time!FC$34</f>
        <v>3</v>
      </c>
      <c r="FD267" s="455">
        <f>Time!FD$34</f>
        <v>3</v>
      </c>
      <c r="FE267" s="455">
        <f>Time!FE$34</f>
        <v>3</v>
      </c>
      <c r="FF267" s="455">
        <f>Time!FF$34</f>
        <v>3</v>
      </c>
      <c r="FG267" s="455">
        <f>Time!FG$34</f>
        <v>3</v>
      </c>
      <c r="FH267" s="455">
        <f>Time!FH$34</f>
        <v>3</v>
      </c>
      <c r="FI267" s="455">
        <f>Time!FI$34</f>
        <v>3</v>
      </c>
      <c r="FJ267" s="455">
        <f>Time!FJ$34</f>
        <v>3</v>
      </c>
      <c r="FK267" s="455">
        <f>Time!FK$34</f>
        <v>3</v>
      </c>
      <c r="FL267" s="455">
        <f>Time!FL$34</f>
        <v>3</v>
      </c>
      <c r="FM267" s="455">
        <f>Time!FM$34</f>
        <v>3</v>
      </c>
      <c r="FN267" s="455">
        <f>Time!FN$34</f>
        <v>3</v>
      </c>
      <c r="FO267" s="455">
        <f>Time!FO$34</f>
        <v>3</v>
      </c>
      <c r="FP267" s="455">
        <f>Time!FP$34</f>
        <v>3</v>
      </c>
      <c r="FQ267" s="455">
        <f>Time!FQ$34</f>
        <v>3</v>
      </c>
      <c r="FR267" s="455">
        <f>Time!FR$34</f>
        <v>3</v>
      </c>
      <c r="FS267" s="455">
        <f>Time!FS$34</f>
        <v>3</v>
      </c>
      <c r="FT267" s="455">
        <f>Time!FT$34</f>
        <v>3</v>
      </c>
      <c r="FU267" s="455">
        <f>Time!FU$34</f>
        <v>3</v>
      </c>
      <c r="FV267" s="455">
        <f>Time!FV$34</f>
        <v>3</v>
      </c>
      <c r="FW267" s="455">
        <f>Time!FW$34</f>
        <v>3</v>
      </c>
      <c r="FX267" s="455">
        <f>Time!FX$34</f>
        <v>3</v>
      </c>
      <c r="FY267" s="455">
        <f>Time!FY$34</f>
        <v>3</v>
      </c>
      <c r="FZ267" s="455">
        <f>Time!FZ$34</f>
        <v>3</v>
      </c>
      <c r="GA267" s="455">
        <f>Time!GA$34</f>
        <v>3</v>
      </c>
      <c r="GB267" s="455">
        <f>Time!GB$34</f>
        <v>3</v>
      </c>
      <c r="GC267" s="455">
        <f>Time!GC$34</f>
        <v>3</v>
      </c>
      <c r="GD267" s="455">
        <f>Time!GD$34</f>
        <v>3</v>
      </c>
      <c r="GE267" s="455">
        <f>Time!GE$34</f>
        <v>3</v>
      </c>
      <c r="GF267" s="455">
        <f>Time!GF$34</f>
        <v>3</v>
      </c>
      <c r="GG267" s="455">
        <f>Time!GG$34</f>
        <v>3</v>
      </c>
      <c r="GH267" s="455">
        <f>Time!GH$34</f>
        <v>3</v>
      </c>
      <c r="GI267" s="455">
        <f>Time!GI$34</f>
        <v>3</v>
      </c>
      <c r="GJ267" s="455">
        <f>Time!GJ$34</f>
        <v>3</v>
      </c>
    </row>
    <row r="268" spans="1:192" s="455" customFormat="1" outlineLevel="2" x14ac:dyDescent="0.35">
      <c r="A268" s="462"/>
      <c r="E268" s="455" t="str">
        <f>Time!$E$90</f>
        <v>Operating period flag</v>
      </c>
      <c r="G268" s="455" t="str">
        <f>Time!$G$90</f>
        <v>flag</v>
      </c>
      <c r="H268" s="455">
        <f>Time!$H$90</f>
        <v>100</v>
      </c>
      <c r="J268" s="455">
        <f>Time!J$90</f>
        <v>0</v>
      </c>
      <c r="K268" s="455">
        <f>Time!K$90</f>
        <v>0</v>
      </c>
      <c r="L268" s="455">
        <f>Time!L$90</f>
        <v>0</v>
      </c>
      <c r="M268" s="455">
        <f>Time!M$90</f>
        <v>0</v>
      </c>
      <c r="N268" s="455">
        <f>Time!N$90</f>
        <v>0</v>
      </c>
      <c r="O268" s="455">
        <f>Time!O$90</f>
        <v>0</v>
      </c>
      <c r="P268" s="455">
        <f>Time!P$90</f>
        <v>0</v>
      </c>
      <c r="Q268" s="455">
        <f>Time!Q$90</f>
        <v>0</v>
      </c>
      <c r="R268" s="455">
        <f>Time!R$90</f>
        <v>0</v>
      </c>
      <c r="S268" s="455">
        <f>Time!S$90</f>
        <v>0</v>
      </c>
      <c r="T268" s="455">
        <f>Time!T$90</f>
        <v>0</v>
      </c>
      <c r="U268" s="455">
        <f>Time!U$90</f>
        <v>0</v>
      </c>
      <c r="V268" s="455">
        <f>Time!V$90</f>
        <v>0</v>
      </c>
      <c r="W268" s="455">
        <f>Time!W$90</f>
        <v>0</v>
      </c>
      <c r="X268" s="455">
        <f>Time!X$90</f>
        <v>0</v>
      </c>
      <c r="Y268" s="455">
        <f>Time!Y$90</f>
        <v>0</v>
      </c>
      <c r="Z268" s="455">
        <f>Time!Z$90</f>
        <v>0</v>
      </c>
      <c r="AA268" s="455">
        <f>Time!AA$90</f>
        <v>0</v>
      </c>
      <c r="AB268" s="455">
        <f>Time!AB$90</f>
        <v>0</v>
      </c>
      <c r="AC268" s="455">
        <f>Time!AC$90</f>
        <v>0</v>
      </c>
      <c r="AD268" s="455">
        <f>Time!AD$90</f>
        <v>0</v>
      </c>
      <c r="AE268" s="455">
        <f>Time!AE$90</f>
        <v>0</v>
      </c>
      <c r="AF268" s="455">
        <f>Time!AF$90</f>
        <v>0</v>
      </c>
      <c r="AG268" s="455">
        <f>Time!AG$90</f>
        <v>0</v>
      </c>
      <c r="AH268" s="455">
        <f>Time!AH$90</f>
        <v>0</v>
      </c>
      <c r="AI268" s="455">
        <f>Time!AI$90</f>
        <v>0</v>
      </c>
      <c r="AJ268" s="455">
        <f>Time!AJ$90</f>
        <v>0</v>
      </c>
      <c r="AK268" s="455">
        <f>Time!AK$90</f>
        <v>0</v>
      </c>
      <c r="AL268" s="455">
        <f>Time!AL$90</f>
        <v>0</v>
      </c>
      <c r="AM268" s="455">
        <f>Time!AM$90</f>
        <v>0</v>
      </c>
      <c r="AN268" s="455">
        <f>Time!AN$90</f>
        <v>0</v>
      </c>
      <c r="AO268" s="455">
        <f>Time!AO$90</f>
        <v>0</v>
      </c>
      <c r="AP268" s="455">
        <f>Time!AP$90</f>
        <v>0</v>
      </c>
      <c r="AQ268" s="455">
        <f>Time!AQ$90</f>
        <v>0</v>
      </c>
      <c r="AR268" s="455">
        <f>Time!AR$90</f>
        <v>0</v>
      </c>
      <c r="AS268" s="455">
        <f>Time!AS$90</f>
        <v>0</v>
      </c>
      <c r="AT268" s="455">
        <f>Time!AT$90</f>
        <v>0</v>
      </c>
      <c r="AU268" s="455">
        <f>Time!AU$90</f>
        <v>0</v>
      </c>
      <c r="AV268" s="455">
        <f>Time!AV$90</f>
        <v>0</v>
      </c>
      <c r="AW268" s="455">
        <f>Time!AW$90</f>
        <v>0</v>
      </c>
      <c r="AX268" s="455">
        <f>Time!AX$90</f>
        <v>0</v>
      </c>
      <c r="AY268" s="455">
        <f>Time!AY$90</f>
        <v>0</v>
      </c>
      <c r="AZ268" s="455">
        <f>Time!AZ$90</f>
        <v>0</v>
      </c>
      <c r="BA268" s="455">
        <f>Time!BA$90</f>
        <v>0</v>
      </c>
      <c r="BB268" s="455">
        <f>Time!BB$90</f>
        <v>0</v>
      </c>
      <c r="BC268" s="455">
        <f>Time!BC$90</f>
        <v>0</v>
      </c>
      <c r="BD268" s="455">
        <f>Time!BD$90</f>
        <v>0</v>
      </c>
      <c r="BE268" s="455">
        <f>Time!BE$90</f>
        <v>0</v>
      </c>
      <c r="BF268" s="455">
        <f>Time!BF$90</f>
        <v>1</v>
      </c>
      <c r="BG268" s="455">
        <f>Time!BG$90</f>
        <v>1</v>
      </c>
      <c r="BH268" s="455">
        <f>Time!BH$90</f>
        <v>1</v>
      </c>
      <c r="BI268" s="455">
        <f>Time!BI$90</f>
        <v>1</v>
      </c>
      <c r="BJ268" s="455">
        <f>Time!BJ$90</f>
        <v>1</v>
      </c>
      <c r="BK268" s="455">
        <f>Time!BK$90</f>
        <v>1</v>
      </c>
      <c r="BL268" s="455">
        <f>Time!BL$90</f>
        <v>1</v>
      </c>
      <c r="BM268" s="455">
        <f>Time!BM$90</f>
        <v>1</v>
      </c>
      <c r="BN268" s="455">
        <f>Time!BN$90</f>
        <v>1</v>
      </c>
      <c r="BO268" s="455">
        <f>Time!BO$90</f>
        <v>1</v>
      </c>
      <c r="BP268" s="455">
        <f>Time!BP$90</f>
        <v>1</v>
      </c>
      <c r="BQ268" s="455">
        <f>Time!BQ$90</f>
        <v>1</v>
      </c>
      <c r="BR268" s="455">
        <f>Time!BR$90</f>
        <v>1</v>
      </c>
      <c r="BS268" s="455">
        <f>Time!BS$90</f>
        <v>1</v>
      </c>
      <c r="BT268" s="455">
        <f>Time!BT$90</f>
        <v>1</v>
      </c>
      <c r="BU268" s="455">
        <f>Time!BU$90</f>
        <v>1</v>
      </c>
      <c r="BV268" s="455">
        <f>Time!BV$90</f>
        <v>1</v>
      </c>
      <c r="BW268" s="455">
        <f>Time!BW$90</f>
        <v>1</v>
      </c>
      <c r="BX268" s="455">
        <f>Time!BX$90</f>
        <v>1</v>
      </c>
      <c r="BY268" s="455">
        <f>Time!BY$90</f>
        <v>1</v>
      </c>
      <c r="BZ268" s="455">
        <f>Time!BZ$90</f>
        <v>1</v>
      </c>
      <c r="CA268" s="455">
        <f>Time!CA$90</f>
        <v>1</v>
      </c>
      <c r="CB268" s="455">
        <f>Time!CB$90</f>
        <v>1</v>
      </c>
      <c r="CC268" s="455">
        <f>Time!CC$90</f>
        <v>1</v>
      </c>
      <c r="CD268" s="455">
        <f>Time!CD$90</f>
        <v>1</v>
      </c>
      <c r="CE268" s="455">
        <f>Time!CE$90</f>
        <v>1</v>
      </c>
      <c r="CF268" s="455">
        <f>Time!CF$90</f>
        <v>1</v>
      </c>
      <c r="CG268" s="455">
        <f>Time!CG$90</f>
        <v>1</v>
      </c>
      <c r="CH268" s="455">
        <f>Time!CH$90</f>
        <v>1</v>
      </c>
      <c r="CI268" s="455">
        <f>Time!CI$90</f>
        <v>1</v>
      </c>
      <c r="CJ268" s="455">
        <f>Time!CJ$90</f>
        <v>1</v>
      </c>
      <c r="CK268" s="455">
        <f>Time!CK$90</f>
        <v>1</v>
      </c>
      <c r="CL268" s="455">
        <f>Time!CL$90</f>
        <v>1</v>
      </c>
      <c r="CM268" s="455">
        <f>Time!CM$90</f>
        <v>1</v>
      </c>
      <c r="CN268" s="455">
        <f>Time!CN$90</f>
        <v>1</v>
      </c>
      <c r="CO268" s="455">
        <f>Time!CO$90</f>
        <v>1</v>
      </c>
      <c r="CP268" s="455">
        <f>Time!CP$90</f>
        <v>1</v>
      </c>
      <c r="CQ268" s="455">
        <f>Time!CQ$90</f>
        <v>1</v>
      </c>
      <c r="CR268" s="455">
        <f>Time!CR$90</f>
        <v>1</v>
      </c>
      <c r="CS268" s="455">
        <f>Time!CS$90</f>
        <v>1</v>
      </c>
      <c r="CT268" s="455">
        <f>Time!CT$90</f>
        <v>1</v>
      </c>
      <c r="CU268" s="455">
        <f>Time!CU$90</f>
        <v>1</v>
      </c>
      <c r="CV268" s="455">
        <f>Time!CV$90</f>
        <v>1</v>
      </c>
      <c r="CW268" s="455">
        <f>Time!CW$90</f>
        <v>1</v>
      </c>
      <c r="CX268" s="455">
        <f>Time!CX$90</f>
        <v>1</v>
      </c>
      <c r="CY268" s="455">
        <f>Time!CY$90</f>
        <v>1</v>
      </c>
      <c r="CZ268" s="455">
        <f>Time!CZ$90</f>
        <v>1</v>
      </c>
      <c r="DA268" s="455">
        <f>Time!DA$90</f>
        <v>1</v>
      </c>
      <c r="DB268" s="455">
        <f>Time!DB$90</f>
        <v>1</v>
      </c>
      <c r="DC268" s="455">
        <f>Time!DC$90</f>
        <v>1</v>
      </c>
      <c r="DD268" s="455">
        <f>Time!DD$90</f>
        <v>1</v>
      </c>
      <c r="DE268" s="455">
        <f>Time!DE$90</f>
        <v>1</v>
      </c>
      <c r="DF268" s="455">
        <f>Time!DF$90</f>
        <v>1</v>
      </c>
      <c r="DG268" s="455">
        <f>Time!DG$90</f>
        <v>1</v>
      </c>
      <c r="DH268" s="455">
        <f>Time!DH$90</f>
        <v>1</v>
      </c>
      <c r="DI268" s="455">
        <f>Time!DI$90</f>
        <v>1</v>
      </c>
      <c r="DJ268" s="455">
        <f>Time!DJ$90</f>
        <v>1</v>
      </c>
      <c r="DK268" s="455">
        <f>Time!DK$90</f>
        <v>1</v>
      </c>
      <c r="DL268" s="455">
        <f>Time!DL$90</f>
        <v>1</v>
      </c>
      <c r="DM268" s="455">
        <f>Time!DM$90</f>
        <v>1</v>
      </c>
      <c r="DN268" s="455">
        <f>Time!DN$90</f>
        <v>1</v>
      </c>
      <c r="DO268" s="455">
        <f>Time!DO$90</f>
        <v>1</v>
      </c>
      <c r="DP268" s="455">
        <f>Time!DP$90</f>
        <v>1</v>
      </c>
      <c r="DQ268" s="455">
        <f>Time!DQ$90</f>
        <v>1</v>
      </c>
      <c r="DR268" s="455">
        <f>Time!DR$90</f>
        <v>1</v>
      </c>
      <c r="DS268" s="455">
        <f>Time!DS$90</f>
        <v>1</v>
      </c>
      <c r="DT268" s="455">
        <f>Time!DT$90</f>
        <v>1</v>
      </c>
      <c r="DU268" s="455">
        <f>Time!DU$90</f>
        <v>1</v>
      </c>
      <c r="DV268" s="455">
        <f>Time!DV$90</f>
        <v>1</v>
      </c>
      <c r="DW268" s="455">
        <f>Time!DW$90</f>
        <v>1</v>
      </c>
      <c r="DX268" s="455">
        <f>Time!DX$90</f>
        <v>1</v>
      </c>
      <c r="DY268" s="455">
        <f>Time!DY$90</f>
        <v>1</v>
      </c>
      <c r="DZ268" s="455">
        <f>Time!DZ$90</f>
        <v>1</v>
      </c>
      <c r="EA268" s="455">
        <f>Time!EA$90</f>
        <v>1</v>
      </c>
      <c r="EB268" s="455">
        <f>Time!EB$90</f>
        <v>1</v>
      </c>
      <c r="EC268" s="455">
        <f>Time!EC$90</f>
        <v>1</v>
      </c>
      <c r="ED268" s="455">
        <f>Time!ED$90</f>
        <v>1</v>
      </c>
      <c r="EE268" s="455">
        <f>Time!EE$90</f>
        <v>1</v>
      </c>
      <c r="EF268" s="455">
        <f>Time!EF$90</f>
        <v>1</v>
      </c>
      <c r="EG268" s="455">
        <f>Time!EG$90</f>
        <v>1</v>
      </c>
      <c r="EH268" s="455">
        <f>Time!EH$90</f>
        <v>1</v>
      </c>
      <c r="EI268" s="455">
        <f>Time!EI$90</f>
        <v>1</v>
      </c>
      <c r="EJ268" s="455">
        <f>Time!EJ$90</f>
        <v>1</v>
      </c>
      <c r="EK268" s="455">
        <f>Time!EK$90</f>
        <v>1</v>
      </c>
      <c r="EL268" s="455">
        <f>Time!EL$90</f>
        <v>1</v>
      </c>
      <c r="EM268" s="455">
        <f>Time!EM$90</f>
        <v>1</v>
      </c>
      <c r="EN268" s="455">
        <f>Time!EN$90</f>
        <v>1</v>
      </c>
      <c r="EO268" s="455">
        <f>Time!EO$90</f>
        <v>1</v>
      </c>
      <c r="EP268" s="455">
        <f>Time!EP$90</f>
        <v>1</v>
      </c>
      <c r="EQ268" s="455">
        <f>Time!EQ$90</f>
        <v>1</v>
      </c>
      <c r="ER268" s="455">
        <f>Time!ER$90</f>
        <v>1</v>
      </c>
      <c r="ES268" s="455">
        <f>Time!ES$90</f>
        <v>1</v>
      </c>
      <c r="ET268" s="455">
        <f>Time!ET$90</f>
        <v>1</v>
      </c>
      <c r="EU268" s="455">
        <f>Time!EU$90</f>
        <v>1</v>
      </c>
      <c r="EV268" s="455">
        <f>Time!EV$90</f>
        <v>1</v>
      </c>
      <c r="EW268" s="455">
        <f>Time!EW$90</f>
        <v>1</v>
      </c>
      <c r="EX268" s="455">
        <f>Time!EX$90</f>
        <v>1</v>
      </c>
      <c r="EY268" s="455">
        <f>Time!EY$90</f>
        <v>1</v>
      </c>
      <c r="EZ268" s="455">
        <f>Time!EZ$90</f>
        <v>1</v>
      </c>
      <c r="FA268" s="455">
        <f>Time!FA$90</f>
        <v>1</v>
      </c>
      <c r="FB268" s="455">
        <f>Time!FB$90</f>
        <v>0</v>
      </c>
      <c r="FC268" s="455">
        <f>Time!FC$90</f>
        <v>0</v>
      </c>
      <c r="FD268" s="455">
        <f>Time!FD$90</f>
        <v>0</v>
      </c>
      <c r="FE268" s="455">
        <f>Time!FE$90</f>
        <v>0</v>
      </c>
      <c r="FF268" s="455">
        <f>Time!FF$90</f>
        <v>0</v>
      </c>
      <c r="FG268" s="455">
        <f>Time!FG$90</f>
        <v>0</v>
      </c>
      <c r="FH268" s="455">
        <f>Time!FH$90</f>
        <v>0</v>
      </c>
      <c r="FI268" s="455">
        <f>Time!FI$90</f>
        <v>0</v>
      </c>
      <c r="FJ268" s="455">
        <f>Time!FJ$90</f>
        <v>0</v>
      </c>
      <c r="FK268" s="455">
        <f>Time!FK$90</f>
        <v>0</v>
      </c>
      <c r="FL268" s="455">
        <f>Time!FL$90</f>
        <v>0</v>
      </c>
      <c r="FM268" s="455">
        <f>Time!FM$90</f>
        <v>0</v>
      </c>
      <c r="FN268" s="455">
        <f>Time!FN$90</f>
        <v>0</v>
      </c>
      <c r="FO268" s="455">
        <f>Time!FO$90</f>
        <v>0</v>
      </c>
      <c r="FP268" s="455">
        <f>Time!FP$90</f>
        <v>0</v>
      </c>
      <c r="FQ268" s="455">
        <f>Time!FQ$90</f>
        <v>0</v>
      </c>
      <c r="FR268" s="455">
        <f>Time!FR$90</f>
        <v>0</v>
      </c>
      <c r="FS268" s="455">
        <f>Time!FS$90</f>
        <v>0</v>
      </c>
      <c r="FT268" s="455">
        <f>Time!FT$90</f>
        <v>0</v>
      </c>
      <c r="FU268" s="455">
        <f>Time!FU$90</f>
        <v>0</v>
      </c>
      <c r="FV268" s="455">
        <f>Time!FV$90</f>
        <v>0</v>
      </c>
      <c r="FW268" s="455">
        <f>Time!FW$90</f>
        <v>0</v>
      </c>
      <c r="FX268" s="455">
        <f>Time!FX$90</f>
        <v>0</v>
      </c>
      <c r="FY268" s="455">
        <f>Time!FY$90</f>
        <v>0</v>
      </c>
      <c r="FZ268" s="455">
        <f>Time!FZ$90</f>
        <v>0</v>
      </c>
      <c r="GA268" s="455">
        <f>Time!GA$90</f>
        <v>0</v>
      </c>
      <c r="GB268" s="455">
        <f>Time!GB$90</f>
        <v>0</v>
      </c>
      <c r="GC268" s="455">
        <f>Time!GC$90</f>
        <v>0</v>
      </c>
      <c r="GD268" s="455">
        <f>Time!GD$90</f>
        <v>0</v>
      </c>
      <c r="GE268" s="455">
        <f>Time!GE$90</f>
        <v>0</v>
      </c>
      <c r="GF268" s="455">
        <f>Time!GF$90</f>
        <v>0</v>
      </c>
      <c r="GG268" s="455">
        <f>Time!GG$90</f>
        <v>0</v>
      </c>
      <c r="GH268" s="455">
        <f>Time!GH$90</f>
        <v>0</v>
      </c>
      <c r="GI268" s="455">
        <f>Time!GI$90</f>
        <v>0</v>
      </c>
      <c r="GJ268" s="455">
        <f>Time!GJ$90</f>
        <v>0</v>
      </c>
    </row>
    <row r="269" spans="1:192" s="456" customFormat="1" outlineLevel="2" x14ac:dyDescent="0.35">
      <c r="A269" s="461"/>
      <c r="E269" s="456" t="str">
        <f>Esc!$E$14</f>
        <v>CPI escalation factor</v>
      </c>
      <c r="G269" s="456" t="str">
        <f>Esc!$G$14</f>
        <v>factor</v>
      </c>
      <c r="H269" s="456">
        <f>Esc!$H$14</f>
        <v>277.83505167495679</v>
      </c>
      <c r="J269" s="456">
        <f>Esc!J$14</f>
        <v>1</v>
      </c>
      <c r="K269" s="456">
        <f>Esc!K$14</f>
        <v>1</v>
      </c>
      <c r="L269" s="456">
        <f>Esc!L$14</f>
        <v>1</v>
      </c>
      <c r="M269" s="456">
        <f>Esc!M$14</f>
        <v>1</v>
      </c>
      <c r="N269" s="456">
        <f>Esc!N$14</f>
        <v>1</v>
      </c>
      <c r="O269" s="456">
        <f>Esc!O$14</f>
        <v>1</v>
      </c>
      <c r="P269" s="456">
        <f>Esc!P$14</f>
        <v>1</v>
      </c>
      <c r="Q269" s="456">
        <f>Esc!Q$14</f>
        <v>1</v>
      </c>
      <c r="R269" s="456">
        <f>Esc!R$14</f>
        <v>1</v>
      </c>
      <c r="S269" s="456">
        <f>Esc!S$14</f>
        <v>1</v>
      </c>
      <c r="T269" s="456">
        <f>Esc!T$14</f>
        <v>1</v>
      </c>
      <c r="U269" s="456">
        <f>Esc!U$14</f>
        <v>1</v>
      </c>
      <c r="V269" s="456">
        <f>Esc!V$14</f>
        <v>1</v>
      </c>
      <c r="W269" s="456">
        <f>Esc!W$14</f>
        <v>1</v>
      </c>
      <c r="X269" s="456">
        <f>Esc!X$14</f>
        <v>1</v>
      </c>
      <c r="Y269" s="456">
        <f>Esc!Y$14</f>
        <v>1</v>
      </c>
      <c r="Z269" s="456">
        <f>Esc!Z$14</f>
        <v>1</v>
      </c>
      <c r="AA269" s="456">
        <f>Esc!AA$14</f>
        <v>1.0249999999999999</v>
      </c>
      <c r="AB269" s="456">
        <f>Esc!AB$14</f>
        <v>1.0249999999999999</v>
      </c>
      <c r="AC269" s="456">
        <f>Esc!AC$14</f>
        <v>1.0249999999999999</v>
      </c>
      <c r="AD269" s="456">
        <f>Esc!AD$14</f>
        <v>1.0249999999999999</v>
      </c>
      <c r="AE269" s="456">
        <f>Esc!AE$14</f>
        <v>1.0249999999999999</v>
      </c>
      <c r="AF269" s="456">
        <f>Esc!AF$14</f>
        <v>1.0249999999999999</v>
      </c>
      <c r="AG269" s="456">
        <f>Esc!AG$14</f>
        <v>1.0249999999999999</v>
      </c>
      <c r="AH269" s="456">
        <f>Esc!AH$14</f>
        <v>1.0249999999999999</v>
      </c>
      <c r="AI269" s="456">
        <f>Esc!AI$14</f>
        <v>1.0249999999999999</v>
      </c>
      <c r="AJ269" s="456">
        <f>Esc!AJ$14</f>
        <v>1.0249999999999999</v>
      </c>
      <c r="AK269" s="456">
        <f>Esc!AK$14</f>
        <v>1.0249999999999999</v>
      </c>
      <c r="AL269" s="456">
        <f>Esc!AL$14</f>
        <v>1.0249999999999999</v>
      </c>
      <c r="AM269" s="456">
        <f>Esc!AM$14</f>
        <v>1.0506249999999999</v>
      </c>
      <c r="AN269" s="456">
        <f>Esc!AN$14</f>
        <v>1.0506249999999999</v>
      </c>
      <c r="AO269" s="456">
        <f>Esc!AO$14</f>
        <v>1.0506249999999999</v>
      </c>
      <c r="AP269" s="456">
        <f>Esc!AP$14</f>
        <v>1.0506249999999999</v>
      </c>
      <c r="AQ269" s="456">
        <f>Esc!AQ$14</f>
        <v>1.0506249999999999</v>
      </c>
      <c r="AR269" s="456">
        <f>Esc!AR$14</f>
        <v>1.0506249999999999</v>
      </c>
      <c r="AS269" s="456">
        <f>Esc!AS$14</f>
        <v>1.0506249999999999</v>
      </c>
      <c r="AT269" s="456">
        <f>Esc!AT$14</f>
        <v>1.0506249999999999</v>
      </c>
      <c r="AU269" s="456">
        <f>Esc!AU$14</f>
        <v>1.0506249999999999</v>
      </c>
      <c r="AV269" s="456">
        <f>Esc!AV$14</f>
        <v>1.0506249999999999</v>
      </c>
      <c r="AW269" s="456">
        <f>Esc!AW$14</f>
        <v>1.0506249999999999</v>
      </c>
      <c r="AX269" s="456">
        <f>Esc!AX$14</f>
        <v>1.0506249999999999</v>
      </c>
      <c r="AY269" s="456">
        <f>Esc!AY$14</f>
        <v>1.0768906249999999</v>
      </c>
      <c r="AZ269" s="456">
        <f>Esc!AZ$14</f>
        <v>1.0768906249999999</v>
      </c>
      <c r="BA269" s="456">
        <f>Esc!BA$14</f>
        <v>1.0768906249999999</v>
      </c>
      <c r="BB269" s="456">
        <f>Esc!BB$14</f>
        <v>1.0768906249999999</v>
      </c>
      <c r="BC269" s="456">
        <f>Esc!BC$14</f>
        <v>1.0768906249999999</v>
      </c>
      <c r="BD269" s="456">
        <f>Esc!BD$14</f>
        <v>1.0768906249999999</v>
      </c>
      <c r="BE269" s="456">
        <f>Esc!BE$14</f>
        <v>1.0768906249999999</v>
      </c>
      <c r="BF269" s="456">
        <f>Esc!BF$14</f>
        <v>1.0768906249999999</v>
      </c>
      <c r="BG269" s="456">
        <f>Esc!BG$14</f>
        <v>1.1038128906249998</v>
      </c>
      <c r="BH269" s="456">
        <f>Esc!BH$14</f>
        <v>1.1038128906249998</v>
      </c>
      <c r="BI269" s="456">
        <f>Esc!BI$14</f>
        <v>1.1038128906249998</v>
      </c>
      <c r="BJ269" s="456">
        <f>Esc!BJ$14</f>
        <v>1.1038128906249998</v>
      </c>
      <c r="BK269" s="456">
        <f>Esc!BK$14</f>
        <v>1.1314082128906247</v>
      </c>
      <c r="BL269" s="456">
        <f>Esc!BL$14</f>
        <v>1.1314082128906247</v>
      </c>
      <c r="BM269" s="456">
        <f>Esc!BM$14</f>
        <v>1.1314082128906247</v>
      </c>
      <c r="BN269" s="456">
        <f>Esc!BN$14</f>
        <v>1.1314082128906247</v>
      </c>
      <c r="BO269" s="456">
        <f>Esc!BO$14</f>
        <v>1.1596934182128902</v>
      </c>
      <c r="BP269" s="456">
        <f>Esc!BP$14</f>
        <v>1.1596934182128902</v>
      </c>
      <c r="BQ269" s="456">
        <f>Esc!BQ$14</f>
        <v>1.1596934182128902</v>
      </c>
      <c r="BR269" s="456">
        <f>Esc!BR$14</f>
        <v>1.1596934182128902</v>
      </c>
      <c r="BS269" s="456">
        <f>Esc!BS$14</f>
        <v>1.1886857536682125</v>
      </c>
      <c r="BT269" s="456">
        <f>Esc!BT$14</f>
        <v>1.1886857536682125</v>
      </c>
      <c r="BU269" s="456">
        <f>Esc!BU$14</f>
        <v>1.1886857536682125</v>
      </c>
      <c r="BV269" s="456">
        <f>Esc!BV$14</f>
        <v>1.1886857536682125</v>
      </c>
      <c r="BW269" s="456">
        <f>Esc!BW$14</f>
        <v>1.2184028975099177</v>
      </c>
      <c r="BX269" s="456">
        <f>Esc!BX$14</f>
        <v>1.2184028975099177</v>
      </c>
      <c r="BY269" s="456">
        <f>Esc!BY$14</f>
        <v>1.2184028975099177</v>
      </c>
      <c r="BZ269" s="456">
        <f>Esc!BZ$14</f>
        <v>1.2184028975099177</v>
      </c>
      <c r="CA269" s="456">
        <f>Esc!CA$14</f>
        <v>1.2488629699476654</v>
      </c>
      <c r="CB269" s="456">
        <f>Esc!CB$14</f>
        <v>1.2488629699476654</v>
      </c>
      <c r="CC269" s="456">
        <f>Esc!CC$14</f>
        <v>1.2488629699476654</v>
      </c>
      <c r="CD269" s="456">
        <f>Esc!CD$14</f>
        <v>1.2488629699476654</v>
      </c>
      <c r="CE269" s="456">
        <f>Esc!CE$14</f>
        <v>1.2800845441963571</v>
      </c>
      <c r="CF269" s="456">
        <f>Esc!CF$14</f>
        <v>1.2800845441963571</v>
      </c>
      <c r="CG269" s="456">
        <f>Esc!CG$14</f>
        <v>1.2800845441963571</v>
      </c>
      <c r="CH269" s="456">
        <f>Esc!CH$14</f>
        <v>1.2800845441963571</v>
      </c>
      <c r="CI269" s="456">
        <f>Esc!CI$14</f>
        <v>1.312086657801266</v>
      </c>
      <c r="CJ269" s="456">
        <f>Esc!CJ$14</f>
        <v>1.312086657801266</v>
      </c>
      <c r="CK269" s="456">
        <f>Esc!CK$14</f>
        <v>1.312086657801266</v>
      </c>
      <c r="CL269" s="456">
        <f>Esc!CL$14</f>
        <v>1.312086657801266</v>
      </c>
      <c r="CM269" s="456">
        <f>Esc!CM$14</f>
        <v>1.3448888242462975</v>
      </c>
      <c r="CN269" s="456">
        <f>Esc!CN$14</f>
        <v>1.3448888242462975</v>
      </c>
      <c r="CO269" s="456">
        <f>Esc!CO$14</f>
        <v>1.3448888242462975</v>
      </c>
      <c r="CP269" s="456">
        <f>Esc!CP$14</f>
        <v>1.3448888242462975</v>
      </c>
      <c r="CQ269" s="456">
        <f>Esc!CQ$14</f>
        <v>1.3785110448524549</v>
      </c>
      <c r="CR269" s="456">
        <f>Esc!CR$14</f>
        <v>1.3785110448524549</v>
      </c>
      <c r="CS269" s="456">
        <f>Esc!CS$14</f>
        <v>1.3785110448524549</v>
      </c>
      <c r="CT269" s="456">
        <f>Esc!CT$14</f>
        <v>1.3785110448524549</v>
      </c>
      <c r="CU269" s="456">
        <f>Esc!CU$14</f>
        <v>1.4129738209737661</v>
      </c>
      <c r="CV269" s="456">
        <f>Esc!CV$14</f>
        <v>1.4129738209737661</v>
      </c>
      <c r="CW269" s="456">
        <f>Esc!CW$14</f>
        <v>1.4129738209737661</v>
      </c>
      <c r="CX269" s="456">
        <f>Esc!CX$14</f>
        <v>1.4129738209737661</v>
      </c>
      <c r="CY269" s="456">
        <f>Esc!CY$14</f>
        <v>1.4482981664981105</v>
      </c>
      <c r="CZ269" s="456">
        <f>Esc!CZ$14</f>
        <v>1.4482981664981105</v>
      </c>
      <c r="DA269" s="456">
        <f>Esc!DA$14</f>
        <v>1.4482981664981105</v>
      </c>
      <c r="DB269" s="456">
        <f>Esc!DB$14</f>
        <v>1.4482981664981105</v>
      </c>
      <c r="DC269" s="456">
        <f>Esc!DC$14</f>
        <v>1.4845056206605631</v>
      </c>
      <c r="DD269" s="456">
        <f>Esc!DD$14</f>
        <v>1.4845056206605631</v>
      </c>
      <c r="DE269" s="456">
        <f>Esc!DE$14</f>
        <v>1.4845056206605631</v>
      </c>
      <c r="DF269" s="456">
        <f>Esc!DF$14</f>
        <v>1.4845056206605631</v>
      </c>
      <c r="DG269" s="456">
        <f>Esc!DG$14</f>
        <v>1.521618261177077</v>
      </c>
      <c r="DH269" s="456">
        <f>Esc!DH$14</f>
        <v>1.521618261177077</v>
      </c>
      <c r="DI269" s="456">
        <f>Esc!DI$14</f>
        <v>1.521618261177077</v>
      </c>
      <c r="DJ269" s="456">
        <f>Esc!DJ$14</f>
        <v>1.521618261177077</v>
      </c>
      <c r="DK269" s="456">
        <f>Esc!DK$14</f>
        <v>1.559658717706504</v>
      </c>
      <c r="DL269" s="456">
        <f>Esc!DL$14</f>
        <v>1.559658717706504</v>
      </c>
      <c r="DM269" s="456">
        <f>Esc!DM$14</f>
        <v>1.559658717706504</v>
      </c>
      <c r="DN269" s="456">
        <f>Esc!DN$14</f>
        <v>1.559658717706504</v>
      </c>
      <c r="DO269" s="456">
        <f>Esc!DO$14</f>
        <v>1.5986501856491666</v>
      </c>
      <c r="DP269" s="456">
        <f>Esc!DP$14</f>
        <v>1.5986501856491666</v>
      </c>
      <c r="DQ269" s="456">
        <f>Esc!DQ$14</f>
        <v>1.5986501856491666</v>
      </c>
      <c r="DR269" s="456">
        <f>Esc!DR$14</f>
        <v>1.5986501856491666</v>
      </c>
      <c r="DS269" s="456">
        <f>Esc!DS$14</f>
        <v>1.6386164402903955</v>
      </c>
      <c r="DT269" s="456">
        <f>Esc!DT$14</f>
        <v>1.6386164402903955</v>
      </c>
      <c r="DU269" s="456">
        <f>Esc!DU$14</f>
        <v>1.6386164402903955</v>
      </c>
      <c r="DV269" s="456">
        <f>Esc!DV$14</f>
        <v>1.6386164402903955</v>
      </c>
      <c r="DW269" s="456">
        <f>Esc!DW$14</f>
        <v>1.6795818512976552</v>
      </c>
      <c r="DX269" s="456">
        <f>Esc!DX$14</f>
        <v>1.6795818512976552</v>
      </c>
      <c r="DY269" s="456">
        <f>Esc!DY$14</f>
        <v>1.6795818512976552</v>
      </c>
      <c r="DZ269" s="456">
        <f>Esc!DZ$14</f>
        <v>1.6795818512976552</v>
      </c>
      <c r="EA269" s="456">
        <f>Esc!EA$14</f>
        <v>1.7215713975800966</v>
      </c>
      <c r="EB269" s="456">
        <f>Esc!EB$14</f>
        <v>1.7215713975800966</v>
      </c>
      <c r="EC269" s="456">
        <f>Esc!EC$14</f>
        <v>1.7215713975800966</v>
      </c>
      <c r="ED269" s="456">
        <f>Esc!ED$14</f>
        <v>1.7215713975800966</v>
      </c>
      <c r="EE269" s="456">
        <f>Esc!EE$14</f>
        <v>1.7646106825195991</v>
      </c>
      <c r="EF269" s="456">
        <f>Esc!EF$14</f>
        <v>1.7646106825195991</v>
      </c>
      <c r="EG269" s="456">
        <f>Esc!EG$14</f>
        <v>1.7646106825195991</v>
      </c>
      <c r="EH269" s="456">
        <f>Esc!EH$14</f>
        <v>1.7646106825195991</v>
      </c>
      <c r="EI269" s="456">
        <f>Esc!EI$14</f>
        <v>1.8087259495825889</v>
      </c>
      <c r="EJ269" s="456">
        <f>Esc!EJ$14</f>
        <v>1.8087259495825889</v>
      </c>
      <c r="EK269" s="456">
        <f>Esc!EK$14</f>
        <v>1.8087259495825889</v>
      </c>
      <c r="EL269" s="456">
        <f>Esc!EL$14</f>
        <v>1.8087259495825889</v>
      </c>
      <c r="EM269" s="456">
        <f>Esc!EM$14</f>
        <v>1.8539440983221533</v>
      </c>
      <c r="EN269" s="456">
        <f>Esc!EN$14</f>
        <v>1.8539440983221533</v>
      </c>
      <c r="EO269" s="456">
        <f>Esc!EO$14</f>
        <v>1.8539440983221533</v>
      </c>
      <c r="EP269" s="456">
        <f>Esc!EP$14</f>
        <v>1.8539440983221533</v>
      </c>
      <c r="EQ269" s="456">
        <f>Esc!EQ$14</f>
        <v>1.9002927007802071</v>
      </c>
      <c r="ER269" s="456">
        <f>Esc!ER$14</f>
        <v>1.9002927007802071</v>
      </c>
      <c r="ES269" s="456">
        <f>Esc!ES$14</f>
        <v>1.9002927007802071</v>
      </c>
      <c r="ET269" s="456">
        <f>Esc!ET$14</f>
        <v>1.9002927007802071</v>
      </c>
      <c r="EU269" s="456">
        <f>Esc!EU$14</f>
        <v>1.9478000182997122</v>
      </c>
      <c r="EV269" s="456">
        <f>Esc!EV$14</f>
        <v>1.9478000182997122</v>
      </c>
      <c r="EW269" s="456">
        <f>Esc!EW$14</f>
        <v>1.9478000182997122</v>
      </c>
      <c r="EX269" s="456">
        <f>Esc!EX$14</f>
        <v>1.9478000182997122</v>
      </c>
      <c r="EY269" s="456">
        <f>Esc!EY$14</f>
        <v>1.9964950187572048</v>
      </c>
      <c r="EZ269" s="456">
        <f>Esc!EZ$14</f>
        <v>1.9964950187572048</v>
      </c>
      <c r="FA269" s="456">
        <f>Esc!FA$14</f>
        <v>1.9964950187572048</v>
      </c>
      <c r="FB269" s="456">
        <f>Esc!FB$14</f>
        <v>1.9964950187572048</v>
      </c>
      <c r="FC269" s="456">
        <f>Esc!FC$14</f>
        <v>2.0464073942261352</v>
      </c>
      <c r="FD269" s="456">
        <f>Esc!FD$14</f>
        <v>2.0464073942261352</v>
      </c>
      <c r="FE269" s="456">
        <f>Esc!FE$14</f>
        <v>2.0464073942261352</v>
      </c>
      <c r="FF269" s="456">
        <f>Esc!FF$14</f>
        <v>2.0464073942261352</v>
      </c>
      <c r="FG269" s="456">
        <f>Esc!FG$14</f>
        <v>2.097567579081788</v>
      </c>
      <c r="FH269" s="456">
        <f>Esc!FH$14</f>
        <v>2.097567579081788</v>
      </c>
      <c r="FI269" s="456">
        <f>Esc!FI$14</f>
        <v>2.097567579081788</v>
      </c>
      <c r="FJ269" s="456">
        <f>Esc!FJ$14</f>
        <v>2.097567579081788</v>
      </c>
      <c r="FK269" s="456">
        <f>Esc!FK$14</f>
        <v>2.1500067685588333</v>
      </c>
      <c r="FL269" s="456">
        <f>Esc!FL$14</f>
        <v>2.1500067685588333</v>
      </c>
      <c r="FM269" s="456">
        <f>Esc!FM$14</f>
        <v>2.1500067685588333</v>
      </c>
      <c r="FN269" s="456">
        <f>Esc!FN$14</f>
        <v>2.1500067685588333</v>
      </c>
      <c r="FO269" s="456">
        <f>Esc!FO$14</f>
        <v>2.2037569377728037</v>
      </c>
      <c r="FP269" s="456">
        <f>Esc!FP$14</f>
        <v>2.2037569377728037</v>
      </c>
      <c r="FQ269" s="456">
        <f>Esc!FQ$14</f>
        <v>2.2037569377728037</v>
      </c>
      <c r="FR269" s="456">
        <f>Esc!FR$14</f>
        <v>2.2037569377728037</v>
      </c>
      <c r="FS269" s="456">
        <f>Esc!FS$14</f>
        <v>2.2588508612171236</v>
      </c>
      <c r="FT269" s="456">
        <f>Esc!FT$14</f>
        <v>2.2588508612171236</v>
      </c>
      <c r="FU269" s="456">
        <f>Esc!FU$14</f>
        <v>2.2588508612171236</v>
      </c>
      <c r="FV269" s="456">
        <f>Esc!FV$14</f>
        <v>2.2588508612171236</v>
      </c>
      <c r="FW269" s="456">
        <f>Esc!FW$14</f>
        <v>2.3153221327475517</v>
      </c>
      <c r="FX269" s="456">
        <f>Esc!FX$14</f>
        <v>2.3153221327475517</v>
      </c>
      <c r="FY269" s="456">
        <f>Esc!FY$14</f>
        <v>2.3153221327475517</v>
      </c>
      <c r="FZ269" s="456">
        <f>Esc!FZ$14</f>
        <v>2.3153221327475517</v>
      </c>
      <c r="GA269" s="456">
        <f>Esc!GA$14</f>
        <v>2.3732051860662402</v>
      </c>
      <c r="GB269" s="456">
        <f>Esc!GB$14</f>
        <v>2.3732051860662402</v>
      </c>
      <c r="GC269" s="456">
        <f>Esc!GC$14</f>
        <v>2.3732051860662402</v>
      </c>
      <c r="GD269" s="456">
        <f>Esc!GD$14</f>
        <v>2.3732051860662402</v>
      </c>
      <c r="GE269" s="456">
        <f>Esc!GE$14</f>
        <v>2.4325353157178964</v>
      </c>
      <c r="GF269" s="456">
        <f>Esc!GF$14</f>
        <v>2.4325353157178964</v>
      </c>
      <c r="GG269" s="456">
        <f>Esc!GG$14</f>
        <v>2.4325353157178964</v>
      </c>
      <c r="GH269" s="456">
        <f>Esc!GH$14</f>
        <v>2.4325353157178964</v>
      </c>
      <c r="GI269" s="456">
        <f>Esc!GI$14</f>
        <v>2.4933486986108435</v>
      </c>
      <c r="GJ269" s="456">
        <f>Esc!GJ$14</f>
        <v>2.4933486986108435</v>
      </c>
    </row>
    <row r="270" spans="1:192" outlineLevel="2" x14ac:dyDescent="0.35">
      <c r="A270" s="69"/>
      <c r="B270"/>
      <c r="C270"/>
      <c r="D270"/>
      <c r="E270" t="s">
        <v>750</v>
      </c>
      <c r="F270"/>
      <c r="G270" t="s">
        <v>101</v>
      </c>
      <c r="H270">
        <f>SUM(J270:GJ270)</f>
        <v>224.84327427363709</v>
      </c>
      <c r="I270"/>
      <c r="J270">
        <f t="shared" ref="J270:AO270" si="348">$F265/$F266*J267/$F264*J269*J268</f>
        <v>0</v>
      </c>
      <c r="K270">
        <f t="shared" si="348"/>
        <v>0</v>
      </c>
      <c r="L270">
        <f t="shared" si="348"/>
        <v>0</v>
      </c>
      <c r="M270">
        <f t="shared" si="348"/>
        <v>0</v>
      </c>
      <c r="N270">
        <f t="shared" si="348"/>
        <v>0</v>
      </c>
      <c r="O270">
        <f t="shared" si="348"/>
        <v>0</v>
      </c>
      <c r="P270">
        <f t="shared" si="348"/>
        <v>0</v>
      </c>
      <c r="Q270">
        <f t="shared" si="348"/>
        <v>0</v>
      </c>
      <c r="R270">
        <f t="shared" si="348"/>
        <v>0</v>
      </c>
      <c r="S270">
        <f t="shared" si="348"/>
        <v>0</v>
      </c>
      <c r="T270">
        <f t="shared" si="348"/>
        <v>0</v>
      </c>
      <c r="U270">
        <f t="shared" si="348"/>
        <v>0</v>
      </c>
      <c r="V270">
        <f t="shared" si="348"/>
        <v>0</v>
      </c>
      <c r="W270">
        <f t="shared" si="348"/>
        <v>0</v>
      </c>
      <c r="X270">
        <f t="shared" si="348"/>
        <v>0</v>
      </c>
      <c r="Y270">
        <f t="shared" si="348"/>
        <v>0</v>
      </c>
      <c r="Z270">
        <f t="shared" si="348"/>
        <v>0</v>
      </c>
      <c r="AA270">
        <f t="shared" si="348"/>
        <v>0</v>
      </c>
      <c r="AB270">
        <f t="shared" si="348"/>
        <v>0</v>
      </c>
      <c r="AC270">
        <f t="shared" si="348"/>
        <v>0</v>
      </c>
      <c r="AD270">
        <f t="shared" si="348"/>
        <v>0</v>
      </c>
      <c r="AE270">
        <f t="shared" si="348"/>
        <v>0</v>
      </c>
      <c r="AF270">
        <f t="shared" si="348"/>
        <v>0</v>
      </c>
      <c r="AG270">
        <f t="shared" si="348"/>
        <v>0</v>
      </c>
      <c r="AH270">
        <f t="shared" si="348"/>
        <v>0</v>
      </c>
      <c r="AI270">
        <f t="shared" si="348"/>
        <v>0</v>
      </c>
      <c r="AJ270">
        <f t="shared" si="348"/>
        <v>0</v>
      </c>
      <c r="AK270">
        <f t="shared" si="348"/>
        <v>0</v>
      </c>
      <c r="AL270">
        <f t="shared" si="348"/>
        <v>0</v>
      </c>
      <c r="AM270">
        <f t="shared" si="348"/>
        <v>0</v>
      </c>
      <c r="AN270">
        <f t="shared" si="348"/>
        <v>0</v>
      </c>
      <c r="AO270">
        <f t="shared" si="348"/>
        <v>0</v>
      </c>
      <c r="AP270">
        <f t="shared" ref="AP270:BU270" si="349">$F265/$F266*AP267/$F264*AP269*AP268</f>
        <v>0</v>
      </c>
      <c r="AQ270">
        <f t="shared" si="349"/>
        <v>0</v>
      </c>
      <c r="AR270">
        <f t="shared" si="349"/>
        <v>0</v>
      </c>
      <c r="AS270">
        <f t="shared" si="349"/>
        <v>0</v>
      </c>
      <c r="AT270">
        <f t="shared" si="349"/>
        <v>0</v>
      </c>
      <c r="AU270">
        <f t="shared" si="349"/>
        <v>0</v>
      </c>
      <c r="AV270">
        <f t="shared" si="349"/>
        <v>0</v>
      </c>
      <c r="AW270">
        <f t="shared" si="349"/>
        <v>0</v>
      </c>
      <c r="AX270">
        <f t="shared" si="349"/>
        <v>0</v>
      </c>
      <c r="AY270">
        <f t="shared" si="349"/>
        <v>0</v>
      </c>
      <c r="AZ270">
        <f t="shared" si="349"/>
        <v>0</v>
      </c>
      <c r="BA270">
        <f t="shared" si="349"/>
        <v>0</v>
      </c>
      <c r="BB270">
        <f t="shared" si="349"/>
        <v>0</v>
      </c>
      <c r="BC270">
        <f t="shared" si="349"/>
        <v>0</v>
      </c>
      <c r="BD270">
        <f t="shared" si="349"/>
        <v>0</v>
      </c>
      <c r="BE270">
        <f t="shared" si="349"/>
        <v>0</v>
      </c>
      <c r="BF270">
        <f t="shared" si="349"/>
        <v>1.6153359374999998</v>
      </c>
      <c r="BG270">
        <f t="shared" si="349"/>
        <v>1.6557193359374995</v>
      </c>
      <c r="BH270">
        <f t="shared" si="349"/>
        <v>1.6557193359374995</v>
      </c>
      <c r="BI270">
        <f t="shared" si="349"/>
        <v>1.6557193359374995</v>
      </c>
      <c r="BJ270">
        <f t="shared" si="349"/>
        <v>1.6557193359374995</v>
      </c>
      <c r="BK270">
        <f t="shared" si="349"/>
        <v>1.697112319335937</v>
      </c>
      <c r="BL270">
        <f t="shared" si="349"/>
        <v>1.697112319335937</v>
      </c>
      <c r="BM270">
        <f t="shared" si="349"/>
        <v>1.697112319335937</v>
      </c>
      <c r="BN270">
        <f t="shared" si="349"/>
        <v>1.697112319335937</v>
      </c>
      <c r="BO270">
        <f t="shared" si="349"/>
        <v>1.7395401273193354</v>
      </c>
      <c r="BP270">
        <f t="shared" si="349"/>
        <v>1.7395401273193354</v>
      </c>
      <c r="BQ270">
        <f t="shared" si="349"/>
        <v>1.7395401273193354</v>
      </c>
      <c r="BR270">
        <f t="shared" si="349"/>
        <v>1.7395401273193354</v>
      </c>
      <c r="BS270">
        <f t="shared" si="349"/>
        <v>1.7830286305023186</v>
      </c>
      <c r="BT270">
        <f t="shared" si="349"/>
        <v>1.7830286305023186</v>
      </c>
      <c r="BU270">
        <f t="shared" si="349"/>
        <v>1.7830286305023186</v>
      </c>
      <c r="BV270">
        <f t="shared" ref="BV270:DA270" si="350">$F265/$F266*BV267/$F264*BV269*BV268</f>
        <v>1.7830286305023186</v>
      </c>
      <c r="BW270">
        <f t="shared" si="350"/>
        <v>1.8276043462648766</v>
      </c>
      <c r="BX270">
        <f t="shared" si="350"/>
        <v>1.8276043462648766</v>
      </c>
      <c r="BY270">
        <f t="shared" si="350"/>
        <v>1.8276043462648766</v>
      </c>
      <c r="BZ270">
        <f t="shared" si="350"/>
        <v>1.8276043462648766</v>
      </c>
      <c r="CA270">
        <f t="shared" si="350"/>
        <v>1.8732944549214983</v>
      </c>
      <c r="CB270">
        <f t="shared" si="350"/>
        <v>1.8732944549214983</v>
      </c>
      <c r="CC270">
        <f t="shared" si="350"/>
        <v>1.8732944549214983</v>
      </c>
      <c r="CD270">
        <f t="shared" si="350"/>
        <v>1.8732944549214983</v>
      </c>
      <c r="CE270">
        <f t="shared" si="350"/>
        <v>1.9201268162945357</v>
      </c>
      <c r="CF270">
        <f t="shared" si="350"/>
        <v>1.9201268162945357</v>
      </c>
      <c r="CG270">
        <f t="shared" si="350"/>
        <v>1.9201268162945357</v>
      </c>
      <c r="CH270">
        <f t="shared" si="350"/>
        <v>1.9201268162945357</v>
      </c>
      <c r="CI270">
        <f t="shared" si="350"/>
        <v>1.9681299867018991</v>
      </c>
      <c r="CJ270">
        <f t="shared" si="350"/>
        <v>1.9681299867018991</v>
      </c>
      <c r="CK270">
        <f t="shared" si="350"/>
        <v>1.9681299867018991</v>
      </c>
      <c r="CL270">
        <f t="shared" si="350"/>
        <v>1.9681299867018991</v>
      </c>
      <c r="CM270">
        <f t="shared" si="350"/>
        <v>2.0173332363694465</v>
      </c>
      <c r="CN270">
        <f t="shared" si="350"/>
        <v>2.0173332363694465</v>
      </c>
      <c r="CO270">
        <f t="shared" si="350"/>
        <v>2.0173332363694465</v>
      </c>
      <c r="CP270">
        <f t="shared" si="350"/>
        <v>2.0173332363694465</v>
      </c>
      <c r="CQ270">
        <f t="shared" si="350"/>
        <v>2.0677665672786825</v>
      </c>
      <c r="CR270">
        <f t="shared" si="350"/>
        <v>2.0677665672786825</v>
      </c>
      <c r="CS270">
        <f t="shared" si="350"/>
        <v>2.0677665672786825</v>
      </c>
      <c r="CT270">
        <f t="shared" si="350"/>
        <v>2.0677665672786825</v>
      </c>
      <c r="CU270">
        <f t="shared" si="350"/>
        <v>2.1194607314606491</v>
      </c>
      <c r="CV270">
        <f t="shared" si="350"/>
        <v>2.1194607314606491</v>
      </c>
      <c r="CW270">
        <f t="shared" si="350"/>
        <v>2.1194607314606491</v>
      </c>
      <c r="CX270">
        <f t="shared" si="350"/>
        <v>2.1194607314606491</v>
      </c>
      <c r="CY270">
        <f t="shared" si="350"/>
        <v>2.1724472497471656</v>
      </c>
      <c r="CZ270">
        <f t="shared" si="350"/>
        <v>2.1724472497471656</v>
      </c>
      <c r="DA270">
        <f t="shared" si="350"/>
        <v>2.1724472497471656</v>
      </c>
      <c r="DB270">
        <f t="shared" ref="DB270:EG270" si="351">$F265/$F266*DB267/$F264*DB269*DB268</f>
        <v>2.1724472497471656</v>
      </c>
      <c r="DC270">
        <f t="shared" si="351"/>
        <v>2.2267584309908446</v>
      </c>
      <c r="DD270">
        <f t="shared" si="351"/>
        <v>2.2267584309908446</v>
      </c>
      <c r="DE270">
        <f t="shared" si="351"/>
        <v>2.2267584309908446</v>
      </c>
      <c r="DF270">
        <f t="shared" si="351"/>
        <v>2.2267584309908446</v>
      </c>
      <c r="DG270">
        <f t="shared" si="351"/>
        <v>2.2824273917656157</v>
      </c>
      <c r="DH270">
        <f t="shared" si="351"/>
        <v>2.2824273917656157</v>
      </c>
      <c r="DI270">
        <f t="shared" si="351"/>
        <v>2.2824273917656157</v>
      </c>
      <c r="DJ270">
        <f t="shared" si="351"/>
        <v>2.2824273917656157</v>
      </c>
      <c r="DK270">
        <f t="shared" si="351"/>
        <v>2.3394880765597561</v>
      </c>
      <c r="DL270">
        <f t="shared" si="351"/>
        <v>2.3394880765597561</v>
      </c>
      <c r="DM270">
        <f t="shared" si="351"/>
        <v>2.3394880765597561</v>
      </c>
      <c r="DN270">
        <f t="shared" si="351"/>
        <v>2.3394880765597561</v>
      </c>
      <c r="DO270">
        <f t="shared" si="351"/>
        <v>2.39797527847375</v>
      </c>
      <c r="DP270">
        <f t="shared" si="351"/>
        <v>2.39797527847375</v>
      </c>
      <c r="DQ270">
        <f t="shared" si="351"/>
        <v>2.39797527847375</v>
      </c>
      <c r="DR270">
        <f t="shared" si="351"/>
        <v>2.39797527847375</v>
      </c>
      <c r="DS270">
        <f t="shared" si="351"/>
        <v>2.4579246604355935</v>
      </c>
      <c r="DT270">
        <f t="shared" si="351"/>
        <v>2.4579246604355935</v>
      </c>
      <c r="DU270">
        <f t="shared" si="351"/>
        <v>2.4579246604355935</v>
      </c>
      <c r="DV270">
        <f t="shared" si="351"/>
        <v>2.4579246604355935</v>
      </c>
      <c r="DW270">
        <f t="shared" si="351"/>
        <v>2.5193727769464829</v>
      </c>
      <c r="DX270">
        <f t="shared" si="351"/>
        <v>2.5193727769464829</v>
      </c>
      <c r="DY270">
        <f t="shared" si="351"/>
        <v>2.5193727769464829</v>
      </c>
      <c r="DZ270">
        <f t="shared" si="351"/>
        <v>2.5193727769464829</v>
      </c>
      <c r="EA270">
        <f t="shared" si="351"/>
        <v>2.5823570963701448</v>
      </c>
      <c r="EB270">
        <f t="shared" si="351"/>
        <v>2.5823570963701448</v>
      </c>
      <c r="EC270">
        <f t="shared" si="351"/>
        <v>2.5823570963701448</v>
      </c>
      <c r="ED270">
        <f t="shared" si="351"/>
        <v>2.5823570963701448</v>
      </c>
      <c r="EE270">
        <f t="shared" si="351"/>
        <v>2.6469160237793985</v>
      </c>
      <c r="EF270">
        <f t="shared" si="351"/>
        <v>2.6469160237793985</v>
      </c>
      <c r="EG270">
        <f t="shared" si="351"/>
        <v>2.6469160237793985</v>
      </c>
      <c r="EH270">
        <f t="shared" ref="EH270:FM270" si="352">$F265/$F266*EH267/$F264*EH269*EH268</f>
        <v>2.6469160237793985</v>
      </c>
      <c r="EI270">
        <f t="shared" si="352"/>
        <v>2.7130889243738832</v>
      </c>
      <c r="EJ270">
        <f t="shared" si="352"/>
        <v>2.7130889243738832</v>
      </c>
      <c r="EK270">
        <f t="shared" si="352"/>
        <v>2.7130889243738832</v>
      </c>
      <c r="EL270">
        <f t="shared" si="352"/>
        <v>2.7130889243738832</v>
      </c>
      <c r="EM270">
        <f t="shared" si="352"/>
        <v>2.78091614748323</v>
      </c>
      <c r="EN270">
        <f t="shared" si="352"/>
        <v>2.78091614748323</v>
      </c>
      <c r="EO270">
        <f t="shared" si="352"/>
        <v>2.78091614748323</v>
      </c>
      <c r="EP270">
        <f t="shared" si="352"/>
        <v>2.78091614748323</v>
      </c>
      <c r="EQ270">
        <f t="shared" si="352"/>
        <v>2.8504390511703104</v>
      </c>
      <c r="ER270">
        <f t="shared" si="352"/>
        <v>2.8504390511703104</v>
      </c>
      <c r="ES270">
        <f t="shared" si="352"/>
        <v>2.8504390511703104</v>
      </c>
      <c r="ET270">
        <f t="shared" si="352"/>
        <v>2.8504390511703104</v>
      </c>
      <c r="EU270">
        <f t="shared" si="352"/>
        <v>2.9217000274495684</v>
      </c>
      <c r="EV270">
        <f t="shared" si="352"/>
        <v>2.9217000274495684</v>
      </c>
      <c r="EW270">
        <f t="shared" si="352"/>
        <v>2.9217000274495684</v>
      </c>
      <c r="EX270">
        <f t="shared" si="352"/>
        <v>2.9217000274495684</v>
      </c>
      <c r="EY270">
        <f t="shared" si="352"/>
        <v>2.9947425281358071</v>
      </c>
      <c r="EZ270">
        <f t="shared" si="352"/>
        <v>2.9947425281358071</v>
      </c>
      <c r="FA270">
        <f t="shared" si="352"/>
        <v>2.9947425281358071</v>
      </c>
      <c r="FB270">
        <f t="shared" si="352"/>
        <v>0</v>
      </c>
      <c r="FC270">
        <f t="shared" si="352"/>
        <v>0</v>
      </c>
      <c r="FD270">
        <f t="shared" si="352"/>
        <v>0</v>
      </c>
      <c r="FE270">
        <f t="shared" si="352"/>
        <v>0</v>
      </c>
      <c r="FF270">
        <f t="shared" si="352"/>
        <v>0</v>
      </c>
      <c r="FG270">
        <f t="shared" si="352"/>
        <v>0</v>
      </c>
      <c r="FH270">
        <f t="shared" si="352"/>
        <v>0</v>
      </c>
      <c r="FI270">
        <f t="shared" si="352"/>
        <v>0</v>
      </c>
      <c r="FJ270">
        <f t="shared" si="352"/>
        <v>0</v>
      </c>
      <c r="FK270">
        <f t="shared" si="352"/>
        <v>0</v>
      </c>
      <c r="FL270">
        <f t="shared" si="352"/>
        <v>0</v>
      </c>
      <c r="FM270">
        <f t="shared" si="352"/>
        <v>0</v>
      </c>
      <c r="FN270">
        <f t="shared" ref="FN270:GJ270" si="353">$F265/$F266*FN267/$F264*FN269*FN268</f>
        <v>0</v>
      </c>
      <c r="FO270">
        <f t="shared" si="353"/>
        <v>0</v>
      </c>
      <c r="FP270">
        <f t="shared" si="353"/>
        <v>0</v>
      </c>
      <c r="FQ270">
        <f t="shared" si="353"/>
        <v>0</v>
      </c>
      <c r="FR270">
        <f t="shared" si="353"/>
        <v>0</v>
      </c>
      <c r="FS270">
        <f t="shared" si="353"/>
        <v>0</v>
      </c>
      <c r="FT270">
        <f t="shared" si="353"/>
        <v>0</v>
      </c>
      <c r="FU270">
        <f t="shared" si="353"/>
        <v>0</v>
      </c>
      <c r="FV270">
        <f t="shared" si="353"/>
        <v>0</v>
      </c>
      <c r="FW270">
        <f t="shared" si="353"/>
        <v>0</v>
      </c>
      <c r="FX270">
        <f t="shared" si="353"/>
        <v>0</v>
      </c>
      <c r="FY270">
        <f t="shared" si="353"/>
        <v>0</v>
      </c>
      <c r="FZ270">
        <f t="shared" si="353"/>
        <v>0</v>
      </c>
      <c r="GA270">
        <f t="shared" si="353"/>
        <v>0</v>
      </c>
      <c r="GB270">
        <f t="shared" si="353"/>
        <v>0</v>
      </c>
      <c r="GC270">
        <f t="shared" si="353"/>
        <v>0</v>
      </c>
      <c r="GD270">
        <f t="shared" si="353"/>
        <v>0</v>
      </c>
      <c r="GE270">
        <f t="shared" si="353"/>
        <v>0</v>
      </c>
      <c r="GF270">
        <f t="shared" si="353"/>
        <v>0</v>
      </c>
      <c r="GG270">
        <f t="shared" si="353"/>
        <v>0</v>
      </c>
      <c r="GH270">
        <f t="shared" si="353"/>
        <v>0</v>
      </c>
      <c r="GI270">
        <f t="shared" si="353"/>
        <v>0</v>
      </c>
      <c r="GJ270">
        <f t="shared" si="353"/>
        <v>0</v>
      </c>
    </row>
    <row r="271" spans="1:192" outlineLevel="2" x14ac:dyDescent="0.35">
      <c r="A271" s="69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</row>
    <row r="272" spans="1:192" s="556" customFormat="1" outlineLevel="2" x14ac:dyDescent="0.35">
      <c r="A272" s="555"/>
      <c r="E272" s="556" t="str">
        <f>InpC!$E$16</f>
        <v>Length of operating period</v>
      </c>
      <c r="F272" s="556">
        <f>InpC!$F$16</f>
        <v>3</v>
      </c>
      <c r="G272" s="556" t="str">
        <f>InpC!$G$16</f>
        <v>months</v>
      </c>
    </row>
    <row r="273" spans="1:192" s="556" customFormat="1" outlineLevel="2" x14ac:dyDescent="0.35">
      <c r="A273" s="555"/>
      <c r="E273" s="556" t="str">
        <f>InpC!$E$98</f>
        <v>Bank charges</v>
      </c>
      <c r="F273" s="556">
        <f>InpC!$F$98</f>
        <v>2.5</v>
      </c>
      <c r="G273" s="556" t="str">
        <f>InpC!$G$98</f>
        <v>$ 000s p.a.</v>
      </c>
    </row>
    <row r="274" spans="1:192" s="455" customFormat="1" outlineLevel="2" x14ac:dyDescent="0.35">
      <c r="A274" s="462"/>
      <c r="E274" s="455" t="str">
        <f>InpC!$E$144</f>
        <v>Number of periods in a year</v>
      </c>
      <c r="F274" s="455">
        <f>InpC!$F$144</f>
        <v>4</v>
      </c>
      <c r="G274" s="455" t="str">
        <f>InpC!$G$144</f>
        <v>periods</v>
      </c>
    </row>
    <row r="275" spans="1:192" s="455" customFormat="1" outlineLevel="2" x14ac:dyDescent="0.35">
      <c r="A275" s="462"/>
      <c r="E275" s="455" t="str">
        <f>Time!$E$34</f>
        <v>Months per model period</v>
      </c>
      <c r="G275" s="455" t="str">
        <f>Time!$G$34</f>
        <v>months</v>
      </c>
      <c r="H275" s="455">
        <f>Time!$H$34</f>
        <v>0</v>
      </c>
      <c r="J275" s="455">
        <f>Time!J$34</f>
        <v>1</v>
      </c>
      <c r="K275" s="455">
        <f>Time!K$34</f>
        <v>1</v>
      </c>
      <c r="L275" s="455">
        <f>Time!L$34</f>
        <v>1</v>
      </c>
      <c r="M275" s="455">
        <f>Time!M$34</f>
        <v>1</v>
      </c>
      <c r="N275" s="455">
        <f>Time!N$34</f>
        <v>1</v>
      </c>
      <c r="O275" s="455">
        <f>Time!O$34</f>
        <v>1</v>
      </c>
      <c r="P275" s="455">
        <f>Time!P$34</f>
        <v>1</v>
      </c>
      <c r="Q275" s="455">
        <f>Time!Q$34</f>
        <v>1</v>
      </c>
      <c r="R275" s="455">
        <f>Time!R$34</f>
        <v>1</v>
      </c>
      <c r="S275" s="455">
        <f>Time!S$34</f>
        <v>1</v>
      </c>
      <c r="T275" s="455">
        <f>Time!T$34</f>
        <v>1</v>
      </c>
      <c r="U275" s="455">
        <f>Time!U$34</f>
        <v>1</v>
      </c>
      <c r="V275" s="455">
        <f>Time!V$34</f>
        <v>1</v>
      </c>
      <c r="W275" s="455">
        <f>Time!W$34</f>
        <v>1</v>
      </c>
      <c r="X275" s="455">
        <f>Time!X$34</f>
        <v>1</v>
      </c>
      <c r="Y275" s="455">
        <f>Time!Y$34</f>
        <v>1</v>
      </c>
      <c r="Z275" s="455">
        <f>Time!Z$34</f>
        <v>1</v>
      </c>
      <c r="AA275" s="455">
        <f>Time!AA$34</f>
        <v>1</v>
      </c>
      <c r="AB275" s="455">
        <f>Time!AB$34</f>
        <v>1</v>
      </c>
      <c r="AC275" s="455">
        <f>Time!AC$34</f>
        <v>1</v>
      </c>
      <c r="AD275" s="455">
        <f>Time!AD$34</f>
        <v>1</v>
      </c>
      <c r="AE275" s="455">
        <f>Time!AE$34</f>
        <v>1</v>
      </c>
      <c r="AF275" s="455">
        <f>Time!AF$34</f>
        <v>1</v>
      </c>
      <c r="AG275" s="455">
        <f>Time!AG$34</f>
        <v>1</v>
      </c>
      <c r="AH275" s="455">
        <f>Time!AH$34</f>
        <v>1</v>
      </c>
      <c r="AI275" s="455">
        <f>Time!AI$34</f>
        <v>1</v>
      </c>
      <c r="AJ275" s="455">
        <f>Time!AJ$34</f>
        <v>1</v>
      </c>
      <c r="AK275" s="455">
        <f>Time!AK$34</f>
        <v>1</v>
      </c>
      <c r="AL275" s="455">
        <f>Time!AL$34</f>
        <v>1</v>
      </c>
      <c r="AM275" s="455">
        <f>Time!AM$34</f>
        <v>1</v>
      </c>
      <c r="AN275" s="455">
        <f>Time!AN$34</f>
        <v>1</v>
      </c>
      <c r="AO275" s="455">
        <f>Time!AO$34</f>
        <v>1</v>
      </c>
      <c r="AP275" s="455">
        <f>Time!AP$34</f>
        <v>1</v>
      </c>
      <c r="AQ275" s="455">
        <f>Time!AQ$34</f>
        <v>1</v>
      </c>
      <c r="AR275" s="455">
        <f>Time!AR$34</f>
        <v>1</v>
      </c>
      <c r="AS275" s="455">
        <f>Time!AS$34</f>
        <v>1</v>
      </c>
      <c r="AT275" s="455">
        <f>Time!AT$34</f>
        <v>1</v>
      </c>
      <c r="AU275" s="455">
        <f>Time!AU$34</f>
        <v>1</v>
      </c>
      <c r="AV275" s="455">
        <f>Time!AV$34</f>
        <v>1</v>
      </c>
      <c r="AW275" s="455">
        <f>Time!AW$34</f>
        <v>1</v>
      </c>
      <c r="AX275" s="455">
        <f>Time!AX$34</f>
        <v>1</v>
      </c>
      <c r="AY275" s="455">
        <f>Time!AY$34</f>
        <v>1</v>
      </c>
      <c r="AZ275" s="455">
        <f>Time!AZ$34</f>
        <v>1</v>
      </c>
      <c r="BA275" s="455">
        <f>Time!BA$34</f>
        <v>1</v>
      </c>
      <c r="BB275" s="455">
        <f>Time!BB$34</f>
        <v>1</v>
      </c>
      <c r="BC275" s="455">
        <f>Time!BC$34</f>
        <v>1</v>
      </c>
      <c r="BD275" s="455">
        <f>Time!BD$34</f>
        <v>1</v>
      </c>
      <c r="BE275" s="455">
        <f>Time!BE$34</f>
        <v>1</v>
      </c>
      <c r="BF275" s="455">
        <f>Time!BF$34</f>
        <v>3</v>
      </c>
      <c r="BG275" s="455">
        <f>Time!BG$34</f>
        <v>3</v>
      </c>
      <c r="BH275" s="455">
        <f>Time!BH$34</f>
        <v>3</v>
      </c>
      <c r="BI275" s="455">
        <f>Time!BI$34</f>
        <v>3</v>
      </c>
      <c r="BJ275" s="455">
        <f>Time!BJ$34</f>
        <v>3</v>
      </c>
      <c r="BK275" s="455">
        <f>Time!BK$34</f>
        <v>3</v>
      </c>
      <c r="BL275" s="455">
        <f>Time!BL$34</f>
        <v>3</v>
      </c>
      <c r="BM275" s="455">
        <f>Time!BM$34</f>
        <v>3</v>
      </c>
      <c r="BN275" s="455">
        <f>Time!BN$34</f>
        <v>3</v>
      </c>
      <c r="BO275" s="455">
        <f>Time!BO$34</f>
        <v>3</v>
      </c>
      <c r="BP275" s="455">
        <f>Time!BP$34</f>
        <v>3</v>
      </c>
      <c r="BQ275" s="455">
        <f>Time!BQ$34</f>
        <v>3</v>
      </c>
      <c r="BR275" s="455">
        <f>Time!BR$34</f>
        <v>3</v>
      </c>
      <c r="BS275" s="455">
        <f>Time!BS$34</f>
        <v>3</v>
      </c>
      <c r="BT275" s="455">
        <f>Time!BT$34</f>
        <v>3</v>
      </c>
      <c r="BU275" s="455">
        <f>Time!BU$34</f>
        <v>3</v>
      </c>
      <c r="BV275" s="455">
        <f>Time!BV$34</f>
        <v>3</v>
      </c>
      <c r="BW275" s="455">
        <f>Time!BW$34</f>
        <v>3</v>
      </c>
      <c r="BX275" s="455">
        <f>Time!BX$34</f>
        <v>3</v>
      </c>
      <c r="BY275" s="455">
        <f>Time!BY$34</f>
        <v>3</v>
      </c>
      <c r="BZ275" s="455">
        <f>Time!BZ$34</f>
        <v>3</v>
      </c>
      <c r="CA275" s="455">
        <f>Time!CA$34</f>
        <v>3</v>
      </c>
      <c r="CB275" s="455">
        <f>Time!CB$34</f>
        <v>3</v>
      </c>
      <c r="CC275" s="455">
        <f>Time!CC$34</f>
        <v>3</v>
      </c>
      <c r="CD275" s="455">
        <f>Time!CD$34</f>
        <v>3</v>
      </c>
      <c r="CE275" s="455">
        <f>Time!CE$34</f>
        <v>3</v>
      </c>
      <c r="CF275" s="455">
        <f>Time!CF$34</f>
        <v>3</v>
      </c>
      <c r="CG275" s="455">
        <f>Time!CG$34</f>
        <v>3</v>
      </c>
      <c r="CH275" s="455">
        <f>Time!CH$34</f>
        <v>3</v>
      </c>
      <c r="CI275" s="455">
        <f>Time!CI$34</f>
        <v>3</v>
      </c>
      <c r="CJ275" s="455">
        <f>Time!CJ$34</f>
        <v>3</v>
      </c>
      <c r="CK275" s="455">
        <f>Time!CK$34</f>
        <v>3</v>
      </c>
      <c r="CL275" s="455">
        <f>Time!CL$34</f>
        <v>3</v>
      </c>
      <c r="CM275" s="455">
        <f>Time!CM$34</f>
        <v>3</v>
      </c>
      <c r="CN275" s="455">
        <f>Time!CN$34</f>
        <v>3</v>
      </c>
      <c r="CO275" s="455">
        <f>Time!CO$34</f>
        <v>3</v>
      </c>
      <c r="CP275" s="455">
        <f>Time!CP$34</f>
        <v>3</v>
      </c>
      <c r="CQ275" s="455">
        <f>Time!CQ$34</f>
        <v>3</v>
      </c>
      <c r="CR275" s="455">
        <f>Time!CR$34</f>
        <v>3</v>
      </c>
      <c r="CS275" s="455">
        <f>Time!CS$34</f>
        <v>3</v>
      </c>
      <c r="CT275" s="455">
        <f>Time!CT$34</f>
        <v>3</v>
      </c>
      <c r="CU275" s="455">
        <f>Time!CU$34</f>
        <v>3</v>
      </c>
      <c r="CV275" s="455">
        <f>Time!CV$34</f>
        <v>3</v>
      </c>
      <c r="CW275" s="455">
        <f>Time!CW$34</f>
        <v>3</v>
      </c>
      <c r="CX275" s="455">
        <f>Time!CX$34</f>
        <v>3</v>
      </c>
      <c r="CY275" s="455">
        <f>Time!CY$34</f>
        <v>3</v>
      </c>
      <c r="CZ275" s="455">
        <f>Time!CZ$34</f>
        <v>3</v>
      </c>
      <c r="DA275" s="455">
        <f>Time!DA$34</f>
        <v>3</v>
      </c>
      <c r="DB275" s="455">
        <f>Time!DB$34</f>
        <v>3</v>
      </c>
      <c r="DC275" s="455">
        <f>Time!DC$34</f>
        <v>3</v>
      </c>
      <c r="DD275" s="455">
        <f>Time!DD$34</f>
        <v>3</v>
      </c>
      <c r="DE275" s="455">
        <f>Time!DE$34</f>
        <v>3</v>
      </c>
      <c r="DF275" s="455">
        <f>Time!DF$34</f>
        <v>3</v>
      </c>
      <c r="DG275" s="455">
        <f>Time!DG$34</f>
        <v>3</v>
      </c>
      <c r="DH275" s="455">
        <f>Time!DH$34</f>
        <v>3</v>
      </c>
      <c r="DI275" s="455">
        <f>Time!DI$34</f>
        <v>3</v>
      </c>
      <c r="DJ275" s="455">
        <f>Time!DJ$34</f>
        <v>3</v>
      </c>
      <c r="DK275" s="455">
        <f>Time!DK$34</f>
        <v>3</v>
      </c>
      <c r="DL275" s="455">
        <f>Time!DL$34</f>
        <v>3</v>
      </c>
      <c r="DM275" s="455">
        <f>Time!DM$34</f>
        <v>3</v>
      </c>
      <c r="DN275" s="455">
        <f>Time!DN$34</f>
        <v>3</v>
      </c>
      <c r="DO275" s="455">
        <f>Time!DO$34</f>
        <v>3</v>
      </c>
      <c r="DP275" s="455">
        <f>Time!DP$34</f>
        <v>3</v>
      </c>
      <c r="DQ275" s="455">
        <f>Time!DQ$34</f>
        <v>3</v>
      </c>
      <c r="DR275" s="455">
        <f>Time!DR$34</f>
        <v>3</v>
      </c>
      <c r="DS275" s="455">
        <f>Time!DS$34</f>
        <v>3</v>
      </c>
      <c r="DT275" s="455">
        <f>Time!DT$34</f>
        <v>3</v>
      </c>
      <c r="DU275" s="455">
        <f>Time!DU$34</f>
        <v>3</v>
      </c>
      <c r="DV275" s="455">
        <f>Time!DV$34</f>
        <v>3</v>
      </c>
      <c r="DW275" s="455">
        <f>Time!DW$34</f>
        <v>3</v>
      </c>
      <c r="DX275" s="455">
        <f>Time!DX$34</f>
        <v>3</v>
      </c>
      <c r="DY275" s="455">
        <f>Time!DY$34</f>
        <v>3</v>
      </c>
      <c r="DZ275" s="455">
        <f>Time!DZ$34</f>
        <v>3</v>
      </c>
      <c r="EA275" s="455">
        <f>Time!EA$34</f>
        <v>3</v>
      </c>
      <c r="EB275" s="455">
        <f>Time!EB$34</f>
        <v>3</v>
      </c>
      <c r="EC275" s="455">
        <f>Time!EC$34</f>
        <v>3</v>
      </c>
      <c r="ED275" s="455">
        <f>Time!ED$34</f>
        <v>3</v>
      </c>
      <c r="EE275" s="455">
        <f>Time!EE$34</f>
        <v>3</v>
      </c>
      <c r="EF275" s="455">
        <f>Time!EF$34</f>
        <v>3</v>
      </c>
      <c r="EG275" s="455">
        <f>Time!EG$34</f>
        <v>3</v>
      </c>
      <c r="EH275" s="455">
        <f>Time!EH$34</f>
        <v>3</v>
      </c>
      <c r="EI275" s="455">
        <f>Time!EI$34</f>
        <v>3</v>
      </c>
      <c r="EJ275" s="455">
        <f>Time!EJ$34</f>
        <v>3</v>
      </c>
      <c r="EK275" s="455">
        <f>Time!EK$34</f>
        <v>3</v>
      </c>
      <c r="EL275" s="455">
        <f>Time!EL$34</f>
        <v>3</v>
      </c>
      <c r="EM275" s="455">
        <f>Time!EM$34</f>
        <v>3</v>
      </c>
      <c r="EN275" s="455">
        <f>Time!EN$34</f>
        <v>3</v>
      </c>
      <c r="EO275" s="455">
        <f>Time!EO$34</f>
        <v>3</v>
      </c>
      <c r="EP275" s="455">
        <f>Time!EP$34</f>
        <v>3</v>
      </c>
      <c r="EQ275" s="455">
        <f>Time!EQ$34</f>
        <v>3</v>
      </c>
      <c r="ER275" s="455">
        <f>Time!ER$34</f>
        <v>3</v>
      </c>
      <c r="ES275" s="455">
        <f>Time!ES$34</f>
        <v>3</v>
      </c>
      <c r="ET275" s="455">
        <f>Time!ET$34</f>
        <v>3</v>
      </c>
      <c r="EU275" s="455">
        <f>Time!EU$34</f>
        <v>3</v>
      </c>
      <c r="EV275" s="455">
        <f>Time!EV$34</f>
        <v>3</v>
      </c>
      <c r="EW275" s="455">
        <f>Time!EW$34</f>
        <v>3</v>
      </c>
      <c r="EX275" s="455">
        <f>Time!EX$34</f>
        <v>3</v>
      </c>
      <c r="EY275" s="455">
        <f>Time!EY$34</f>
        <v>3</v>
      </c>
      <c r="EZ275" s="455">
        <f>Time!EZ$34</f>
        <v>3</v>
      </c>
      <c r="FA275" s="455">
        <f>Time!FA$34</f>
        <v>3</v>
      </c>
      <c r="FB275" s="455">
        <f>Time!FB$34</f>
        <v>3</v>
      </c>
      <c r="FC275" s="455">
        <f>Time!FC$34</f>
        <v>3</v>
      </c>
      <c r="FD275" s="455">
        <f>Time!FD$34</f>
        <v>3</v>
      </c>
      <c r="FE275" s="455">
        <f>Time!FE$34</f>
        <v>3</v>
      </c>
      <c r="FF275" s="455">
        <f>Time!FF$34</f>
        <v>3</v>
      </c>
      <c r="FG275" s="455">
        <f>Time!FG$34</f>
        <v>3</v>
      </c>
      <c r="FH275" s="455">
        <f>Time!FH$34</f>
        <v>3</v>
      </c>
      <c r="FI275" s="455">
        <f>Time!FI$34</f>
        <v>3</v>
      </c>
      <c r="FJ275" s="455">
        <f>Time!FJ$34</f>
        <v>3</v>
      </c>
      <c r="FK275" s="455">
        <f>Time!FK$34</f>
        <v>3</v>
      </c>
      <c r="FL275" s="455">
        <f>Time!FL$34</f>
        <v>3</v>
      </c>
      <c r="FM275" s="455">
        <f>Time!FM$34</f>
        <v>3</v>
      </c>
      <c r="FN275" s="455">
        <f>Time!FN$34</f>
        <v>3</v>
      </c>
      <c r="FO275" s="455">
        <f>Time!FO$34</f>
        <v>3</v>
      </c>
      <c r="FP275" s="455">
        <f>Time!FP$34</f>
        <v>3</v>
      </c>
      <c r="FQ275" s="455">
        <f>Time!FQ$34</f>
        <v>3</v>
      </c>
      <c r="FR275" s="455">
        <f>Time!FR$34</f>
        <v>3</v>
      </c>
      <c r="FS275" s="455">
        <f>Time!FS$34</f>
        <v>3</v>
      </c>
      <c r="FT275" s="455">
        <f>Time!FT$34</f>
        <v>3</v>
      </c>
      <c r="FU275" s="455">
        <f>Time!FU$34</f>
        <v>3</v>
      </c>
      <c r="FV275" s="455">
        <f>Time!FV$34</f>
        <v>3</v>
      </c>
      <c r="FW275" s="455">
        <f>Time!FW$34</f>
        <v>3</v>
      </c>
      <c r="FX275" s="455">
        <f>Time!FX$34</f>
        <v>3</v>
      </c>
      <c r="FY275" s="455">
        <f>Time!FY$34</f>
        <v>3</v>
      </c>
      <c r="FZ275" s="455">
        <f>Time!FZ$34</f>
        <v>3</v>
      </c>
      <c r="GA275" s="455">
        <f>Time!GA$34</f>
        <v>3</v>
      </c>
      <c r="GB275" s="455">
        <f>Time!GB$34</f>
        <v>3</v>
      </c>
      <c r="GC275" s="455">
        <f>Time!GC$34</f>
        <v>3</v>
      </c>
      <c r="GD275" s="455">
        <f>Time!GD$34</f>
        <v>3</v>
      </c>
      <c r="GE275" s="455">
        <f>Time!GE$34</f>
        <v>3</v>
      </c>
      <c r="GF275" s="455">
        <f>Time!GF$34</f>
        <v>3</v>
      </c>
      <c r="GG275" s="455">
        <f>Time!GG$34</f>
        <v>3</v>
      </c>
      <c r="GH275" s="455">
        <f>Time!GH$34</f>
        <v>3</v>
      </c>
      <c r="GI275" s="455">
        <f>Time!GI$34</f>
        <v>3</v>
      </c>
      <c r="GJ275" s="455">
        <f>Time!GJ$34</f>
        <v>3</v>
      </c>
    </row>
    <row r="276" spans="1:192" s="455" customFormat="1" outlineLevel="2" x14ac:dyDescent="0.35">
      <c r="A276" s="462"/>
      <c r="E276" s="455" t="str">
        <f>Time!$E$90</f>
        <v>Operating period flag</v>
      </c>
      <c r="G276" s="455" t="str">
        <f>Time!$G$90</f>
        <v>flag</v>
      </c>
      <c r="H276" s="455">
        <f>Time!$H$90</f>
        <v>100</v>
      </c>
      <c r="J276" s="455">
        <f>Time!J$90</f>
        <v>0</v>
      </c>
      <c r="K276" s="455">
        <f>Time!K$90</f>
        <v>0</v>
      </c>
      <c r="L276" s="455">
        <f>Time!L$90</f>
        <v>0</v>
      </c>
      <c r="M276" s="455">
        <f>Time!M$90</f>
        <v>0</v>
      </c>
      <c r="N276" s="455">
        <f>Time!N$90</f>
        <v>0</v>
      </c>
      <c r="O276" s="455">
        <f>Time!O$90</f>
        <v>0</v>
      </c>
      <c r="P276" s="455">
        <f>Time!P$90</f>
        <v>0</v>
      </c>
      <c r="Q276" s="455">
        <f>Time!Q$90</f>
        <v>0</v>
      </c>
      <c r="R276" s="455">
        <f>Time!R$90</f>
        <v>0</v>
      </c>
      <c r="S276" s="455">
        <f>Time!S$90</f>
        <v>0</v>
      </c>
      <c r="T276" s="455">
        <f>Time!T$90</f>
        <v>0</v>
      </c>
      <c r="U276" s="455">
        <f>Time!U$90</f>
        <v>0</v>
      </c>
      <c r="V276" s="455">
        <f>Time!V$90</f>
        <v>0</v>
      </c>
      <c r="W276" s="455">
        <f>Time!W$90</f>
        <v>0</v>
      </c>
      <c r="X276" s="455">
        <f>Time!X$90</f>
        <v>0</v>
      </c>
      <c r="Y276" s="455">
        <f>Time!Y$90</f>
        <v>0</v>
      </c>
      <c r="Z276" s="455">
        <f>Time!Z$90</f>
        <v>0</v>
      </c>
      <c r="AA276" s="455">
        <f>Time!AA$90</f>
        <v>0</v>
      </c>
      <c r="AB276" s="455">
        <f>Time!AB$90</f>
        <v>0</v>
      </c>
      <c r="AC276" s="455">
        <f>Time!AC$90</f>
        <v>0</v>
      </c>
      <c r="AD276" s="455">
        <f>Time!AD$90</f>
        <v>0</v>
      </c>
      <c r="AE276" s="455">
        <f>Time!AE$90</f>
        <v>0</v>
      </c>
      <c r="AF276" s="455">
        <f>Time!AF$90</f>
        <v>0</v>
      </c>
      <c r="AG276" s="455">
        <f>Time!AG$90</f>
        <v>0</v>
      </c>
      <c r="AH276" s="455">
        <f>Time!AH$90</f>
        <v>0</v>
      </c>
      <c r="AI276" s="455">
        <f>Time!AI$90</f>
        <v>0</v>
      </c>
      <c r="AJ276" s="455">
        <f>Time!AJ$90</f>
        <v>0</v>
      </c>
      <c r="AK276" s="455">
        <f>Time!AK$90</f>
        <v>0</v>
      </c>
      <c r="AL276" s="455">
        <f>Time!AL$90</f>
        <v>0</v>
      </c>
      <c r="AM276" s="455">
        <f>Time!AM$90</f>
        <v>0</v>
      </c>
      <c r="AN276" s="455">
        <f>Time!AN$90</f>
        <v>0</v>
      </c>
      <c r="AO276" s="455">
        <f>Time!AO$90</f>
        <v>0</v>
      </c>
      <c r="AP276" s="455">
        <f>Time!AP$90</f>
        <v>0</v>
      </c>
      <c r="AQ276" s="455">
        <f>Time!AQ$90</f>
        <v>0</v>
      </c>
      <c r="AR276" s="455">
        <f>Time!AR$90</f>
        <v>0</v>
      </c>
      <c r="AS276" s="455">
        <f>Time!AS$90</f>
        <v>0</v>
      </c>
      <c r="AT276" s="455">
        <f>Time!AT$90</f>
        <v>0</v>
      </c>
      <c r="AU276" s="455">
        <f>Time!AU$90</f>
        <v>0</v>
      </c>
      <c r="AV276" s="455">
        <f>Time!AV$90</f>
        <v>0</v>
      </c>
      <c r="AW276" s="455">
        <f>Time!AW$90</f>
        <v>0</v>
      </c>
      <c r="AX276" s="455">
        <f>Time!AX$90</f>
        <v>0</v>
      </c>
      <c r="AY276" s="455">
        <f>Time!AY$90</f>
        <v>0</v>
      </c>
      <c r="AZ276" s="455">
        <f>Time!AZ$90</f>
        <v>0</v>
      </c>
      <c r="BA276" s="455">
        <f>Time!BA$90</f>
        <v>0</v>
      </c>
      <c r="BB276" s="455">
        <f>Time!BB$90</f>
        <v>0</v>
      </c>
      <c r="BC276" s="455">
        <f>Time!BC$90</f>
        <v>0</v>
      </c>
      <c r="BD276" s="455">
        <f>Time!BD$90</f>
        <v>0</v>
      </c>
      <c r="BE276" s="455">
        <f>Time!BE$90</f>
        <v>0</v>
      </c>
      <c r="BF276" s="455">
        <f>Time!BF$90</f>
        <v>1</v>
      </c>
      <c r="BG276" s="455">
        <f>Time!BG$90</f>
        <v>1</v>
      </c>
      <c r="BH276" s="455">
        <f>Time!BH$90</f>
        <v>1</v>
      </c>
      <c r="BI276" s="455">
        <f>Time!BI$90</f>
        <v>1</v>
      </c>
      <c r="BJ276" s="455">
        <f>Time!BJ$90</f>
        <v>1</v>
      </c>
      <c r="BK276" s="455">
        <f>Time!BK$90</f>
        <v>1</v>
      </c>
      <c r="BL276" s="455">
        <f>Time!BL$90</f>
        <v>1</v>
      </c>
      <c r="BM276" s="455">
        <f>Time!BM$90</f>
        <v>1</v>
      </c>
      <c r="BN276" s="455">
        <f>Time!BN$90</f>
        <v>1</v>
      </c>
      <c r="BO276" s="455">
        <f>Time!BO$90</f>
        <v>1</v>
      </c>
      <c r="BP276" s="455">
        <f>Time!BP$90</f>
        <v>1</v>
      </c>
      <c r="BQ276" s="455">
        <f>Time!BQ$90</f>
        <v>1</v>
      </c>
      <c r="BR276" s="455">
        <f>Time!BR$90</f>
        <v>1</v>
      </c>
      <c r="BS276" s="455">
        <f>Time!BS$90</f>
        <v>1</v>
      </c>
      <c r="BT276" s="455">
        <f>Time!BT$90</f>
        <v>1</v>
      </c>
      <c r="BU276" s="455">
        <f>Time!BU$90</f>
        <v>1</v>
      </c>
      <c r="BV276" s="455">
        <f>Time!BV$90</f>
        <v>1</v>
      </c>
      <c r="BW276" s="455">
        <f>Time!BW$90</f>
        <v>1</v>
      </c>
      <c r="BX276" s="455">
        <f>Time!BX$90</f>
        <v>1</v>
      </c>
      <c r="BY276" s="455">
        <f>Time!BY$90</f>
        <v>1</v>
      </c>
      <c r="BZ276" s="455">
        <f>Time!BZ$90</f>
        <v>1</v>
      </c>
      <c r="CA276" s="455">
        <f>Time!CA$90</f>
        <v>1</v>
      </c>
      <c r="CB276" s="455">
        <f>Time!CB$90</f>
        <v>1</v>
      </c>
      <c r="CC276" s="455">
        <f>Time!CC$90</f>
        <v>1</v>
      </c>
      <c r="CD276" s="455">
        <f>Time!CD$90</f>
        <v>1</v>
      </c>
      <c r="CE276" s="455">
        <f>Time!CE$90</f>
        <v>1</v>
      </c>
      <c r="CF276" s="455">
        <f>Time!CF$90</f>
        <v>1</v>
      </c>
      <c r="CG276" s="455">
        <f>Time!CG$90</f>
        <v>1</v>
      </c>
      <c r="CH276" s="455">
        <f>Time!CH$90</f>
        <v>1</v>
      </c>
      <c r="CI276" s="455">
        <f>Time!CI$90</f>
        <v>1</v>
      </c>
      <c r="CJ276" s="455">
        <f>Time!CJ$90</f>
        <v>1</v>
      </c>
      <c r="CK276" s="455">
        <f>Time!CK$90</f>
        <v>1</v>
      </c>
      <c r="CL276" s="455">
        <f>Time!CL$90</f>
        <v>1</v>
      </c>
      <c r="CM276" s="455">
        <f>Time!CM$90</f>
        <v>1</v>
      </c>
      <c r="CN276" s="455">
        <f>Time!CN$90</f>
        <v>1</v>
      </c>
      <c r="CO276" s="455">
        <f>Time!CO$90</f>
        <v>1</v>
      </c>
      <c r="CP276" s="455">
        <f>Time!CP$90</f>
        <v>1</v>
      </c>
      <c r="CQ276" s="455">
        <f>Time!CQ$90</f>
        <v>1</v>
      </c>
      <c r="CR276" s="455">
        <f>Time!CR$90</f>
        <v>1</v>
      </c>
      <c r="CS276" s="455">
        <f>Time!CS$90</f>
        <v>1</v>
      </c>
      <c r="CT276" s="455">
        <f>Time!CT$90</f>
        <v>1</v>
      </c>
      <c r="CU276" s="455">
        <f>Time!CU$90</f>
        <v>1</v>
      </c>
      <c r="CV276" s="455">
        <f>Time!CV$90</f>
        <v>1</v>
      </c>
      <c r="CW276" s="455">
        <f>Time!CW$90</f>
        <v>1</v>
      </c>
      <c r="CX276" s="455">
        <f>Time!CX$90</f>
        <v>1</v>
      </c>
      <c r="CY276" s="455">
        <f>Time!CY$90</f>
        <v>1</v>
      </c>
      <c r="CZ276" s="455">
        <f>Time!CZ$90</f>
        <v>1</v>
      </c>
      <c r="DA276" s="455">
        <f>Time!DA$90</f>
        <v>1</v>
      </c>
      <c r="DB276" s="455">
        <f>Time!DB$90</f>
        <v>1</v>
      </c>
      <c r="DC276" s="455">
        <f>Time!DC$90</f>
        <v>1</v>
      </c>
      <c r="DD276" s="455">
        <f>Time!DD$90</f>
        <v>1</v>
      </c>
      <c r="DE276" s="455">
        <f>Time!DE$90</f>
        <v>1</v>
      </c>
      <c r="DF276" s="455">
        <f>Time!DF$90</f>
        <v>1</v>
      </c>
      <c r="DG276" s="455">
        <f>Time!DG$90</f>
        <v>1</v>
      </c>
      <c r="DH276" s="455">
        <f>Time!DH$90</f>
        <v>1</v>
      </c>
      <c r="DI276" s="455">
        <f>Time!DI$90</f>
        <v>1</v>
      </c>
      <c r="DJ276" s="455">
        <f>Time!DJ$90</f>
        <v>1</v>
      </c>
      <c r="DK276" s="455">
        <f>Time!DK$90</f>
        <v>1</v>
      </c>
      <c r="DL276" s="455">
        <f>Time!DL$90</f>
        <v>1</v>
      </c>
      <c r="DM276" s="455">
        <f>Time!DM$90</f>
        <v>1</v>
      </c>
      <c r="DN276" s="455">
        <f>Time!DN$90</f>
        <v>1</v>
      </c>
      <c r="DO276" s="455">
        <f>Time!DO$90</f>
        <v>1</v>
      </c>
      <c r="DP276" s="455">
        <f>Time!DP$90</f>
        <v>1</v>
      </c>
      <c r="DQ276" s="455">
        <f>Time!DQ$90</f>
        <v>1</v>
      </c>
      <c r="DR276" s="455">
        <f>Time!DR$90</f>
        <v>1</v>
      </c>
      <c r="DS276" s="455">
        <f>Time!DS$90</f>
        <v>1</v>
      </c>
      <c r="DT276" s="455">
        <f>Time!DT$90</f>
        <v>1</v>
      </c>
      <c r="DU276" s="455">
        <f>Time!DU$90</f>
        <v>1</v>
      </c>
      <c r="DV276" s="455">
        <f>Time!DV$90</f>
        <v>1</v>
      </c>
      <c r="DW276" s="455">
        <f>Time!DW$90</f>
        <v>1</v>
      </c>
      <c r="DX276" s="455">
        <f>Time!DX$90</f>
        <v>1</v>
      </c>
      <c r="DY276" s="455">
        <f>Time!DY$90</f>
        <v>1</v>
      </c>
      <c r="DZ276" s="455">
        <f>Time!DZ$90</f>
        <v>1</v>
      </c>
      <c r="EA276" s="455">
        <f>Time!EA$90</f>
        <v>1</v>
      </c>
      <c r="EB276" s="455">
        <f>Time!EB$90</f>
        <v>1</v>
      </c>
      <c r="EC276" s="455">
        <f>Time!EC$90</f>
        <v>1</v>
      </c>
      <c r="ED276" s="455">
        <f>Time!ED$90</f>
        <v>1</v>
      </c>
      <c r="EE276" s="455">
        <f>Time!EE$90</f>
        <v>1</v>
      </c>
      <c r="EF276" s="455">
        <f>Time!EF$90</f>
        <v>1</v>
      </c>
      <c r="EG276" s="455">
        <f>Time!EG$90</f>
        <v>1</v>
      </c>
      <c r="EH276" s="455">
        <f>Time!EH$90</f>
        <v>1</v>
      </c>
      <c r="EI276" s="455">
        <f>Time!EI$90</f>
        <v>1</v>
      </c>
      <c r="EJ276" s="455">
        <f>Time!EJ$90</f>
        <v>1</v>
      </c>
      <c r="EK276" s="455">
        <f>Time!EK$90</f>
        <v>1</v>
      </c>
      <c r="EL276" s="455">
        <f>Time!EL$90</f>
        <v>1</v>
      </c>
      <c r="EM276" s="455">
        <f>Time!EM$90</f>
        <v>1</v>
      </c>
      <c r="EN276" s="455">
        <f>Time!EN$90</f>
        <v>1</v>
      </c>
      <c r="EO276" s="455">
        <f>Time!EO$90</f>
        <v>1</v>
      </c>
      <c r="EP276" s="455">
        <f>Time!EP$90</f>
        <v>1</v>
      </c>
      <c r="EQ276" s="455">
        <f>Time!EQ$90</f>
        <v>1</v>
      </c>
      <c r="ER276" s="455">
        <f>Time!ER$90</f>
        <v>1</v>
      </c>
      <c r="ES276" s="455">
        <f>Time!ES$90</f>
        <v>1</v>
      </c>
      <c r="ET276" s="455">
        <f>Time!ET$90</f>
        <v>1</v>
      </c>
      <c r="EU276" s="455">
        <f>Time!EU$90</f>
        <v>1</v>
      </c>
      <c r="EV276" s="455">
        <f>Time!EV$90</f>
        <v>1</v>
      </c>
      <c r="EW276" s="455">
        <f>Time!EW$90</f>
        <v>1</v>
      </c>
      <c r="EX276" s="455">
        <f>Time!EX$90</f>
        <v>1</v>
      </c>
      <c r="EY276" s="455">
        <f>Time!EY$90</f>
        <v>1</v>
      </c>
      <c r="EZ276" s="455">
        <f>Time!EZ$90</f>
        <v>1</v>
      </c>
      <c r="FA276" s="455">
        <f>Time!FA$90</f>
        <v>1</v>
      </c>
      <c r="FB276" s="455">
        <f>Time!FB$90</f>
        <v>0</v>
      </c>
      <c r="FC276" s="455">
        <f>Time!FC$90</f>
        <v>0</v>
      </c>
      <c r="FD276" s="455">
        <f>Time!FD$90</f>
        <v>0</v>
      </c>
      <c r="FE276" s="455">
        <f>Time!FE$90</f>
        <v>0</v>
      </c>
      <c r="FF276" s="455">
        <f>Time!FF$90</f>
        <v>0</v>
      </c>
      <c r="FG276" s="455">
        <f>Time!FG$90</f>
        <v>0</v>
      </c>
      <c r="FH276" s="455">
        <f>Time!FH$90</f>
        <v>0</v>
      </c>
      <c r="FI276" s="455">
        <f>Time!FI$90</f>
        <v>0</v>
      </c>
      <c r="FJ276" s="455">
        <f>Time!FJ$90</f>
        <v>0</v>
      </c>
      <c r="FK276" s="455">
        <f>Time!FK$90</f>
        <v>0</v>
      </c>
      <c r="FL276" s="455">
        <f>Time!FL$90</f>
        <v>0</v>
      </c>
      <c r="FM276" s="455">
        <f>Time!FM$90</f>
        <v>0</v>
      </c>
      <c r="FN276" s="455">
        <f>Time!FN$90</f>
        <v>0</v>
      </c>
      <c r="FO276" s="455">
        <f>Time!FO$90</f>
        <v>0</v>
      </c>
      <c r="FP276" s="455">
        <f>Time!FP$90</f>
        <v>0</v>
      </c>
      <c r="FQ276" s="455">
        <f>Time!FQ$90</f>
        <v>0</v>
      </c>
      <c r="FR276" s="455">
        <f>Time!FR$90</f>
        <v>0</v>
      </c>
      <c r="FS276" s="455">
        <f>Time!FS$90</f>
        <v>0</v>
      </c>
      <c r="FT276" s="455">
        <f>Time!FT$90</f>
        <v>0</v>
      </c>
      <c r="FU276" s="455">
        <f>Time!FU$90</f>
        <v>0</v>
      </c>
      <c r="FV276" s="455">
        <f>Time!FV$90</f>
        <v>0</v>
      </c>
      <c r="FW276" s="455">
        <f>Time!FW$90</f>
        <v>0</v>
      </c>
      <c r="FX276" s="455">
        <f>Time!FX$90</f>
        <v>0</v>
      </c>
      <c r="FY276" s="455">
        <f>Time!FY$90</f>
        <v>0</v>
      </c>
      <c r="FZ276" s="455">
        <f>Time!FZ$90</f>
        <v>0</v>
      </c>
      <c r="GA276" s="455">
        <f>Time!GA$90</f>
        <v>0</v>
      </c>
      <c r="GB276" s="455">
        <f>Time!GB$90</f>
        <v>0</v>
      </c>
      <c r="GC276" s="455">
        <f>Time!GC$90</f>
        <v>0</v>
      </c>
      <c r="GD276" s="455">
        <f>Time!GD$90</f>
        <v>0</v>
      </c>
      <c r="GE276" s="455">
        <f>Time!GE$90</f>
        <v>0</v>
      </c>
      <c r="GF276" s="455">
        <f>Time!GF$90</f>
        <v>0</v>
      </c>
      <c r="GG276" s="455">
        <f>Time!GG$90</f>
        <v>0</v>
      </c>
      <c r="GH276" s="455">
        <f>Time!GH$90</f>
        <v>0</v>
      </c>
      <c r="GI276" s="455">
        <f>Time!GI$90</f>
        <v>0</v>
      </c>
      <c r="GJ276" s="455">
        <f>Time!GJ$90</f>
        <v>0</v>
      </c>
    </row>
    <row r="277" spans="1:192" s="456" customFormat="1" outlineLevel="2" x14ac:dyDescent="0.35">
      <c r="A277" s="461"/>
      <c r="E277" s="456" t="str">
        <f>Esc!$E$14</f>
        <v>CPI escalation factor</v>
      </c>
      <c r="G277" s="456" t="str">
        <f>Esc!$G$14</f>
        <v>factor</v>
      </c>
      <c r="H277" s="456">
        <f>Esc!$H$14</f>
        <v>277.83505167495679</v>
      </c>
      <c r="J277" s="456">
        <f>Esc!J$14</f>
        <v>1</v>
      </c>
      <c r="K277" s="456">
        <f>Esc!K$14</f>
        <v>1</v>
      </c>
      <c r="L277" s="456">
        <f>Esc!L$14</f>
        <v>1</v>
      </c>
      <c r="M277" s="456">
        <f>Esc!M$14</f>
        <v>1</v>
      </c>
      <c r="N277" s="456">
        <f>Esc!N$14</f>
        <v>1</v>
      </c>
      <c r="O277" s="456">
        <f>Esc!O$14</f>
        <v>1</v>
      </c>
      <c r="P277" s="456">
        <f>Esc!P$14</f>
        <v>1</v>
      </c>
      <c r="Q277" s="456">
        <f>Esc!Q$14</f>
        <v>1</v>
      </c>
      <c r="R277" s="456">
        <f>Esc!R$14</f>
        <v>1</v>
      </c>
      <c r="S277" s="456">
        <f>Esc!S$14</f>
        <v>1</v>
      </c>
      <c r="T277" s="456">
        <f>Esc!T$14</f>
        <v>1</v>
      </c>
      <c r="U277" s="456">
        <f>Esc!U$14</f>
        <v>1</v>
      </c>
      <c r="V277" s="456">
        <f>Esc!V$14</f>
        <v>1</v>
      </c>
      <c r="W277" s="456">
        <f>Esc!W$14</f>
        <v>1</v>
      </c>
      <c r="X277" s="456">
        <f>Esc!X$14</f>
        <v>1</v>
      </c>
      <c r="Y277" s="456">
        <f>Esc!Y$14</f>
        <v>1</v>
      </c>
      <c r="Z277" s="456">
        <f>Esc!Z$14</f>
        <v>1</v>
      </c>
      <c r="AA277" s="456">
        <f>Esc!AA$14</f>
        <v>1.0249999999999999</v>
      </c>
      <c r="AB277" s="456">
        <f>Esc!AB$14</f>
        <v>1.0249999999999999</v>
      </c>
      <c r="AC277" s="456">
        <f>Esc!AC$14</f>
        <v>1.0249999999999999</v>
      </c>
      <c r="AD277" s="456">
        <f>Esc!AD$14</f>
        <v>1.0249999999999999</v>
      </c>
      <c r="AE277" s="456">
        <f>Esc!AE$14</f>
        <v>1.0249999999999999</v>
      </c>
      <c r="AF277" s="456">
        <f>Esc!AF$14</f>
        <v>1.0249999999999999</v>
      </c>
      <c r="AG277" s="456">
        <f>Esc!AG$14</f>
        <v>1.0249999999999999</v>
      </c>
      <c r="AH277" s="456">
        <f>Esc!AH$14</f>
        <v>1.0249999999999999</v>
      </c>
      <c r="AI277" s="456">
        <f>Esc!AI$14</f>
        <v>1.0249999999999999</v>
      </c>
      <c r="AJ277" s="456">
        <f>Esc!AJ$14</f>
        <v>1.0249999999999999</v>
      </c>
      <c r="AK277" s="456">
        <f>Esc!AK$14</f>
        <v>1.0249999999999999</v>
      </c>
      <c r="AL277" s="456">
        <f>Esc!AL$14</f>
        <v>1.0249999999999999</v>
      </c>
      <c r="AM277" s="456">
        <f>Esc!AM$14</f>
        <v>1.0506249999999999</v>
      </c>
      <c r="AN277" s="456">
        <f>Esc!AN$14</f>
        <v>1.0506249999999999</v>
      </c>
      <c r="AO277" s="456">
        <f>Esc!AO$14</f>
        <v>1.0506249999999999</v>
      </c>
      <c r="AP277" s="456">
        <f>Esc!AP$14</f>
        <v>1.0506249999999999</v>
      </c>
      <c r="AQ277" s="456">
        <f>Esc!AQ$14</f>
        <v>1.0506249999999999</v>
      </c>
      <c r="AR277" s="456">
        <f>Esc!AR$14</f>
        <v>1.0506249999999999</v>
      </c>
      <c r="AS277" s="456">
        <f>Esc!AS$14</f>
        <v>1.0506249999999999</v>
      </c>
      <c r="AT277" s="456">
        <f>Esc!AT$14</f>
        <v>1.0506249999999999</v>
      </c>
      <c r="AU277" s="456">
        <f>Esc!AU$14</f>
        <v>1.0506249999999999</v>
      </c>
      <c r="AV277" s="456">
        <f>Esc!AV$14</f>
        <v>1.0506249999999999</v>
      </c>
      <c r="AW277" s="456">
        <f>Esc!AW$14</f>
        <v>1.0506249999999999</v>
      </c>
      <c r="AX277" s="456">
        <f>Esc!AX$14</f>
        <v>1.0506249999999999</v>
      </c>
      <c r="AY277" s="456">
        <f>Esc!AY$14</f>
        <v>1.0768906249999999</v>
      </c>
      <c r="AZ277" s="456">
        <f>Esc!AZ$14</f>
        <v>1.0768906249999999</v>
      </c>
      <c r="BA277" s="456">
        <f>Esc!BA$14</f>
        <v>1.0768906249999999</v>
      </c>
      <c r="BB277" s="456">
        <f>Esc!BB$14</f>
        <v>1.0768906249999999</v>
      </c>
      <c r="BC277" s="456">
        <f>Esc!BC$14</f>
        <v>1.0768906249999999</v>
      </c>
      <c r="BD277" s="456">
        <f>Esc!BD$14</f>
        <v>1.0768906249999999</v>
      </c>
      <c r="BE277" s="456">
        <f>Esc!BE$14</f>
        <v>1.0768906249999999</v>
      </c>
      <c r="BF277" s="456">
        <f>Esc!BF$14</f>
        <v>1.0768906249999999</v>
      </c>
      <c r="BG277" s="456">
        <f>Esc!BG$14</f>
        <v>1.1038128906249998</v>
      </c>
      <c r="BH277" s="456">
        <f>Esc!BH$14</f>
        <v>1.1038128906249998</v>
      </c>
      <c r="BI277" s="456">
        <f>Esc!BI$14</f>
        <v>1.1038128906249998</v>
      </c>
      <c r="BJ277" s="456">
        <f>Esc!BJ$14</f>
        <v>1.1038128906249998</v>
      </c>
      <c r="BK277" s="456">
        <f>Esc!BK$14</f>
        <v>1.1314082128906247</v>
      </c>
      <c r="BL277" s="456">
        <f>Esc!BL$14</f>
        <v>1.1314082128906247</v>
      </c>
      <c r="BM277" s="456">
        <f>Esc!BM$14</f>
        <v>1.1314082128906247</v>
      </c>
      <c r="BN277" s="456">
        <f>Esc!BN$14</f>
        <v>1.1314082128906247</v>
      </c>
      <c r="BO277" s="456">
        <f>Esc!BO$14</f>
        <v>1.1596934182128902</v>
      </c>
      <c r="BP277" s="456">
        <f>Esc!BP$14</f>
        <v>1.1596934182128902</v>
      </c>
      <c r="BQ277" s="456">
        <f>Esc!BQ$14</f>
        <v>1.1596934182128902</v>
      </c>
      <c r="BR277" s="456">
        <f>Esc!BR$14</f>
        <v>1.1596934182128902</v>
      </c>
      <c r="BS277" s="456">
        <f>Esc!BS$14</f>
        <v>1.1886857536682125</v>
      </c>
      <c r="BT277" s="456">
        <f>Esc!BT$14</f>
        <v>1.1886857536682125</v>
      </c>
      <c r="BU277" s="456">
        <f>Esc!BU$14</f>
        <v>1.1886857536682125</v>
      </c>
      <c r="BV277" s="456">
        <f>Esc!BV$14</f>
        <v>1.1886857536682125</v>
      </c>
      <c r="BW277" s="456">
        <f>Esc!BW$14</f>
        <v>1.2184028975099177</v>
      </c>
      <c r="BX277" s="456">
        <f>Esc!BX$14</f>
        <v>1.2184028975099177</v>
      </c>
      <c r="BY277" s="456">
        <f>Esc!BY$14</f>
        <v>1.2184028975099177</v>
      </c>
      <c r="BZ277" s="456">
        <f>Esc!BZ$14</f>
        <v>1.2184028975099177</v>
      </c>
      <c r="CA277" s="456">
        <f>Esc!CA$14</f>
        <v>1.2488629699476654</v>
      </c>
      <c r="CB277" s="456">
        <f>Esc!CB$14</f>
        <v>1.2488629699476654</v>
      </c>
      <c r="CC277" s="456">
        <f>Esc!CC$14</f>
        <v>1.2488629699476654</v>
      </c>
      <c r="CD277" s="456">
        <f>Esc!CD$14</f>
        <v>1.2488629699476654</v>
      </c>
      <c r="CE277" s="456">
        <f>Esc!CE$14</f>
        <v>1.2800845441963571</v>
      </c>
      <c r="CF277" s="456">
        <f>Esc!CF$14</f>
        <v>1.2800845441963571</v>
      </c>
      <c r="CG277" s="456">
        <f>Esc!CG$14</f>
        <v>1.2800845441963571</v>
      </c>
      <c r="CH277" s="456">
        <f>Esc!CH$14</f>
        <v>1.2800845441963571</v>
      </c>
      <c r="CI277" s="456">
        <f>Esc!CI$14</f>
        <v>1.312086657801266</v>
      </c>
      <c r="CJ277" s="456">
        <f>Esc!CJ$14</f>
        <v>1.312086657801266</v>
      </c>
      <c r="CK277" s="456">
        <f>Esc!CK$14</f>
        <v>1.312086657801266</v>
      </c>
      <c r="CL277" s="456">
        <f>Esc!CL$14</f>
        <v>1.312086657801266</v>
      </c>
      <c r="CM277" s="456">
        <f>Esc!CM$14</f>
        <v>1.3448888242462975</v>
      </c>
      <c r="CN277" s="456">
        <f>Esc!CN$14</f>
        <v>1.3448888242462975</v>
      </c>
      <c r="CO277" s="456">
        <f>Esc!CO$14</f>
        <v>1.3448888242462975</v>
      </c>
      <c r="CP277" s="456">
        <f>Esc!CP$14</f>
        <v>1.3448888242462975</v>
      </c>
      <c r="CQ277" s="456">
        <f>Esc!CQ$14</f>
        <v>1.3785110448524549</v>
      </c>
      <c r="CR277" s="456">
        <f>Esc!CR$14</f>
        <v>1.3785110448524549</v>
      </c>
      <c r="CS277" s="456">
        <f>Esc!CS$14</f>
        <v>1.3785110448524549</v>
      </c>
      <c r="CT277" s="456">
        <f>Esc!CT$14</f>
        <v>1.3785110448524549</v>
      </c>
      <c r="CU277" s="456">
        <f>Esc!CU$14</f>
        <v>1.4129738209737661</v>
      </c>
      <c r="CV277" s="456">
        <f>Esc!CV$14</f>
        <v>1.4129738209737661</v>
      </c>
      <c r="CW277" s="456">
        <f>Esc!CW$14</f>
        <v>1.4129738209737661</v>
      </c>
      <c r="CX277" s="456">
        <f>Esc!CX$14</f>
        <v>1.4129738209737661</v>
      </c>
      <c r="CY277" s="456">
        <f>Esc!CY$14</f>
        <v>1.4482981664981105</v>
      </c>
      <c r="CZ277" s="456">
        <f>Esc!CZ$14</f>
        <v>1.4482981664981105</v>
      </c>
      <c r="DA277" s="456">
        <f>Esc!DA$14</f>
        <v>1.4482981664981105</v>
      </c>
      <c r="DB277" s="456">
        <f>Esc!DB$14</f>
        <v>1.4482981664981105</v>
      </c>
      <c r="DC277" s="456">
        <f>Esc!DC$14</f>
        <v>1.4845056206605631</v>
      </c>
      <c r="DD277" s="456">
        <f>Esc!DD$14</f>
        <v>1.4845056206605631</v>
      </c>
      <c r="DE277" s="456">
        <f>Esc!DE$14</f>
        <v>1.4845056206605631</v>
      </c>
      <c r="DF277" s="456">
        <f>Esc!DF$14</f>
        <v>1.4845056206605631</v>
      </c>
      <c r="DG277" s="456">
        <f>Esc!DG$14</f>
        <v>1.521618261177077</v>
      </c>
      <c r="DH277" s="456">
        <f>Esc!DH$14</f>
        <v>1.521618261177077</v>
      </c>
      <c r="DI277" s="456">
        <f>Esc!DI$14</f>
        <v>1.521618261177077</v>
      </c>
      <c r="DJ277" s="456">
        <f>Esc!DJ$14</f>
        <v>1.521618261177077</v>
      </c>
      <c r="DK277" s="456">
        <f>Esc!DK$14</f>
        <v>1.559658717706504</v>
      </c>
      <c r="DL277" s="456">
        <f>Esc!DL$14</f>
        <v>1.559658717706504</v>
      </c>
      <c r="DM277" s="456">
        <f>Esc!DM$14</f>
        <v>1.559658717706504</v>
      </c>
      <c r="DN277" s="456">
        <f>Esc!DN$14</f>
        <v>1.559658717706504</v>
      </c>
      <c r="DO277" s="456">
        <f>Esc!DO$14</f>
        <v>1.5986501856491666</v>
      </c>
      <c r="DP277" s="456">
        <f>Esc!DP$14</f>
        <v>1.5986501856491666</v>
      </c>
      <c r="DQ277" s="456">
        <f>Esc!DQ$14</f>
        <v>1.5986501856491666</v>
      </c>
      <c r="DR277" s="456">
        <f>Esc!DR$14</f>
        <v>1.5986501856491666</v>
      </c>
      <c r="DS277" s="456">
        <f>Esc!DS$14</f>
        <v>1.6386164402903955</v>
      </c>
      <c r="DT277" s="456">
        <f>Esc!DT$14</f>
        <v>1.6386164402903955</v>
      </c>
      <c r="DU277" s="456">
        <f>Esc!DU$14</f>
        <v>1.6386164402903955</v>
      </c>
      <c r="DV277" s="456">
        <f>Esc!DV$14</f>
        <v>1.6386164402903955</v>
      </c>
      <c r="DW277" s="456">
        <f>Esc!DW$14</f>
        <v>1.6795818512976552</v>
      </c>
      <c r="DX277" s="456">
        <f>Esc!DX$14</f>
        <v>1.6795818512976552</v>
      </c>
      <c r="DY277" s="456">
        <f>Esc!DY$14</f>
        <v>1.6795818512976552</v>
      </c>
      <c r="DZ277" s="456">
        <f>Esc!DZ$14</f>
        <v>1.6795818512976552</v>
      </c>
      <c r="EA277" s="456">
        <f>Esc!EA$14</f>
        <v>1.7215713975800966</v>
      </c>
      <c r="EB277" s="456">
        <f>Esc!EB$14</f>
        <v>1.7215713975800966</v>
      </c>
      <c r="EC277" s="456">
        <f>Esc!EC$14</f>
        <v>1.7215713975800966</v>
      </c>
      <c r="ED277" s="456">
        <f>Esc!ED$14</f>
        <v>1.7215713975800966</v>
      </c>
      <c r="EE277" s="456">
        <f>Esc!EE$14</f>
        <v>1.7646106825195991</v>
      </c>
      <c r="EF277" s="456">
        <f>Esc!EF$14</f>
        <v>1.7646106825195991</v>
      </c>
      <c r="EG277" s="456">
        <f>Esc!EG$14</f>
        <v>1.7646106825195991</v>
      </c>
      <c r="EH277" s="456">
        <f>Esc!EH$14</f>
        <v>1.7646106825195991</v>
      </c>
      <c r="EI277" s="456">
        <f>Esc!EI$14</f>
        <v>1.8087259495825889</v>
      </c>
      <c r="EJ277" s="456">
        <f>Esc!EJ$14</f>
        <v>1.8087259495825889</v>
      </c>
      <c r="EK277" s="456">
        <f>Esc!EK$14</f>
        <v>1.8087259495825889</v>
      </c>
      <c r="EL277" s="456">
        <f>Esc!EL$14</f>
        <v>1.8087259495825889</v>
      </c>
      <c r="EM277" s="456">
        <f>Esc!EM$14</f>
        <v>1.8539440983221533</v>
      </c>
      <c r="EN277" s="456">
        <f>Esc!EN$14</f>
        <v>1.8539440983221533</v>
      </c>
      <c r="EO277" s="456">
        <f>Esc!EO$14</f>
        <v>1.8539440983221533</v>
      </c>
      <c r="EP277" s="456">
        <f>Esc!EP$14</f>
        <v>1.8539440983221533</v>
      </c>
      <c r="EQ277" s="456">
        <f>Esc!EQ$14</f>
        <v>1.9002927007802071</v>
      </c>
      <c r="ER277" s="456">
        <f>Esc!ER$14</f>
        <v>1.9002927007802071</v>
      </c>
      <c r="ES277" s="456">
        <f>Esc!ES$14</f>
        <v>1.9002927007802071</v>
      </c>
      <c r="ET277" s="456">
        <f>Esc!ET$14</f>
        <v>1.9002927007802071</v>
      </c>
      <c r="EU277" s="456">
        <f>Esc!EU$14</f>
        <v>1.9478000182997122</v>
      </c>
      <c r="EV277" s="456">
        <f>Esc!EV$14</f>
        <v>1.9478000182997122</v>
      </c>
      <c r="EW277" s="456">
        <f>Esc!EW$14</f>
        <v>1.9478000182997122</v>
      </c>
      <c r="EX277" s="456">
        <f>Esc!EX$14</f>
        <v>1.9478000182997122</v>
      </c>
      <c r="EY277" s="456">
        <f>Esc!EY$14</f>
        <v>1.9964950187572048</v>
      </c>
      <c r="EZ277" s="456">
        <f>Esc!EZ$14</f>
        <v>1.9964950187572048</v>
      </c>
      <c r="FA277" s="456">
        <f>Esc!FA$14</f>
        <v>1.9964950187572048</v>
      </c>
      <c r="FB277" s="456">
        <f>Esc!FB$14</f>
        <v>1.9964950187572048</v>
      </c>
      <c r="FC277" s="456">
        <f>Esc!FC$14</f>
        <v>2.0464073942261352</v>
      </c>
      <c r="FD277" s="456">
        <f>Esc!FD$14</f>
        <v>2.0464073942261352</v>
      </c>
      <c r="FE277" s="456">
        <f>Esc!FE$14</f>
        <v>2.0464073942261352</v>
      </c>
      <c r="FF277" s="456">
        <f>Esc!FF$14</f>
        <v>2.0464073942261352</v>
      </c>
      <c r="FG277" s="456">
        <f>Esc!FG$14</f>
        <v>2.097567579081788</v>
      </c>
      <c r="FH277" s="456">
        <f>Esc!FH$14</f>
        <v>2.097567579081788</v>
      </c>
      <c r="FI277" s="456">
        <f>Esc!FI$14</f>
        <v>2.097567579081788</v>
      </c>
      <c r="FJ277" s="456">
        <f>Esc!FJ$14</f>
        <v>2.097567579081788</v>
      </c>
      <c r="FK277" s="456">
        <f>Esc!FK$14</f>
        <v>2.1500067685588333</v>
      </c>
      <c r="FL277" s="456">
        <f>Esc!FL$14</f>
        <v>2.1500067685588333</v>
      </c>
      <c r="FM277" s="456">
        <f>Esc!FM$14</f>
        <v>2.1500067685588333</v>
      </c>
      <c r="FN277" s="456">
        <f>Esc!FN$14</f>
        <v>2.1500067685588333</v>
      </c>
      <c r="FO277" s="456">
        <f>Esc!FO$14</f>
        <v>2.2037569377728037</v>
      </c>
      <c r="FP277" s="456">
        <f>Esc!FP$14</f>
        <v>2.2037569377728037</v>
      </c>
      <c r="FQ277" s="456">
        <f>Esc!FQ$14</f>
        <v>2.2037569377728037</v>
      </c>
      <c r="FR277" s="456">
        <f>Esc!FR$14</f>
        <v>2.2037569377728037</v>
      </c>
      <c r="FS277" s="456">
        <f>Esc!FS$14</f>
        <v>2.2588508612171236</v>
      </c>
      <c r="FT277" s="456">
        <f>Esc!FT$14</f>
        <v>2.2588508612171236</v>
      </c>
      <c r="FU277" s="456">
        <f>Esc!FU$14</f>
        <v>2.2588508612171236</v>
      </c>
      <c r="FV277" s="456">
        <f>Esc!FV$14</f>
        <v>2.2588508612171236</v>
      </c>
      <c r="FW277" s="456">
        <f>Esc!FW$14</f>
        <v>2.3153221327475517</v>
      </c>
      <c r="FX277" s="456">
        <f>Esc!FX$14</f>
        <v>2.3153221327475517</v>
      </c>
      <c r="FY277" s="456">
        <f>Esc!FY$14</f>
        <v>2.3153221327475517</v>
      </c>
      <c r="FZ277" s="456">
        <f>Esc!FZ$14</f>
        <v>2.3153221327475517</v>
      </c>
      <c r="GA277" s="456">
        <f>Esc!GA$14</f>
        <v>2.3732051860662402</v>
      </c>
      <c r="GB277" s="456">
        <f>Esc!GB$14</f>
        <v>2.3732051860662402</v>
      </c>
      <c r="GC277" s="456">
        <f>Esc!GC$14</f>
        <v>2.3732051860662402</v>
      </c>
      <c r="GD277" s="456">
        <f>Esc!GD$14</f>
        <v>2.3732051860662402</v>
      </c>
      <c r="GE277" s="456">
        <f>Esc!GE$14</f>
        <v>2.4325353157178964</v>
      </c>
      <c r="GF277" s="456">
        <f>Esc!GF$14</f>
        <v>2.4325353157178964</v>
      </c>
      <c r="GG277" s="456">
        <f>Esc!GG$14</f>
        <v>2.4325353157178964</v>
      </c>
      <c r="GH277" s="456">
        <f>Esc!GH$14</f>
        <v>2.4325353157178964</v>
      </c>
      <c r="GI277" s="456">
        <f>Esc!GI$14</f>
        <v>2.4933486986108435</v>
      </c>
      <c r="GJ277" s="456">
        <f>Esc!GJ$14</f>
        <v>2.4933486986108435</v>
      </c>
    </row>
    <row r="278" spans="1:192" outlineLevel="2" x14ac:dyDescent="0.35">
      <c r="A278" s="69"/>
      <c r="B278"/>
      <c r="C278"/>
      <c r="D278"/>
      <c r="E278" t="s">
        <v>751</v>
      </c>
      <c r="F278"/>
      <c r="G278" t="s">
        <v>101</v>
      </c>
      <c r="H278">
        <f>SUM(J278:GJ278)</f>
        <v>93.684697614015576</v>
      </c>
      <c r="I278"/>
      <c r="J278">
        <f t="shared" ref="J278:AO278" si="354">$F273/$F274*J275/$F272*J277*J276</f>
        <v>0</v>
      </c>
      <c r="K278">
        <f t="shared" si="354"/>
        <v>0</v>
      </c>
      <c r="L278">
        <f t="shared" si="354"/>
        <v>0</v>
      </c>
      <c r="M278">
        <f t="shared" si="354"/>
        <v>0</v>
      </c>
      <c r="N278">
        <f t="shared" si="354"/>
        <v>0</v>
      </c>
      <c r="O278">
        <f t="shared" si="354"/>
        <v>0</v>
      </c>
      <c r="P278">
        <f t="shared" si="354"/>
        <v>0</v>
      </c>
      <c r="Q278">
        <f t="shared" si="354"/>
        <v>0</v>
      </c>
      <c r="R278">
        <f t="shared" si="354"/>
        <v>0</v>
      </c>
      <c r="S278">
        <f t="shared" si="354"/>
        <v>0</v>
      </c>
      <c r="T278">
        <f t="shared" si="354"/>
        <v>0</v>
      </c>
      <c r="U278">
        <f t="shared" si="354"/>
        <v>0</v>
      </c>
      <c r="V278">
        <f t="shared" si="354"/>
        <v>0</v>
      </c>
      <c r="W278">
        <f t="shared" si="354"/>
        <v>0</v>
      </c>
      <c r="X278">
        <f t="shared" si="354"/>
        <v>0</v>
      </c>
      <c r="Y278">
        <f t="shared" si="354"/>
        <v>0</v>
      </c>
      <c r="Z278">
        <f t="shared" si="354"/>
        <v>0</v>
      </c>
      <c r="AA278">
        <f t="shared" si="354"/>
        <v>0</v>
      </c>
      <c r="AB278">
        <f t="shared" si="354"/>
        <v>0</v>
      </c>
      <c r="AC278">
        <f t="shared" si="354"/>
        <v>0</v>
      </c>
      <c r="AD278">
        <f t="shared" si="354"/>
        <v>0</v>
      </c>
      <c r="AE278">
        <f t="shared" si="354"/>
        <v>0</v>
      </c>
      <c r="AF278">
        <f t="shared" si="354"/>
        <v>0</v>
      </c>
      <c r="AG278">
        <f t="shared" si="354"/>
        <v>0</v>
      </c>
      <c r="AH278">
        <f t="shared" si="354"/>
        <v>0</v>
      </c>
      <c r="AI278">
        <f t="shared" si="354"/>
        <v>0</v>
      </c>
      <c r="AJ278">
        <f t="shared" si="354"/>
        <v>0</v>
      </c>
      <c r="AK278">
        <f t="shared" si="354"/>
        <v>0</v>
      </c>
      <c r="AL278">
        <f t="shared" si="354"/>
        <v>0</v>
      </c>
      <c r="AM278">
        <f t="shared" si="354"/>
        <v>0</v>
      </c>
      <c r="AN278">
        <f t="shared" si="354"/>
        <v>0</v>
      </c>
      <c r="AO278">
        <f t="shared" si="354"/>
        <v>0</v>
      </c>
      <c r="AP278">
        <f t="shared" ref="AP278:BU278" si="355">$F273/$F274*AP275/$F272*AP277*AP276</f>
        <v>0</v>
      </c>
      <c r="AQ278">
        <f t="shared" si="355"/>
        <v>0</v>
      </c>
      <c r="AR278">
        <f t="shared" si="355"/>
        <v>0</v>
      </c>
      <c r="AS278">
        <f t="shared" si="355"/>
        <v>0</v>
      </c>
      <c r="AT278">
        <f t="shared" si="355"/>
        <v>0</v>
      </c>
      <c r="AU278">
        <f t="shared" si="355"/>
        <v>0</v>
      </c>
      <c r="AV278">
        <f t="shared" si="355"/>
        <v>0</v>
      </c>
      <c r="AW278">
        <f t="shared" si="355"/>
        <v>0</v>
      </c>
      <c r="AX278">
        <f t="shared" si="355"/>
        <v>0</v>
      </c>
      <c r="AY278">
        <f t="shared" si="355"/>
        <v>0</v>
      </c>
      <c r="AZ278">
        <f t="shared" si="355"/>
        <v>0</v>
      </c>
      <c r="BA278">
        <f t="shared" si="355"/>
        <v>0</v>
      </c>
      <c r="BB278">
        <f t="shared" si="355"/>
        <v>0</v>
      </c>
      <c r="BC278">
        <f t="shared" si="355"/>
        <v>0</v>
      </c>
      <c r="BD278">
        <f t="shared" si="355"/>
        <v>0</v>
      </c>
      <c r="BE278">
        <f t="shared" si="355"/>
        <v>0</v>
      </c>
      <c r="BF278">
        <f t="shared" si="355"/>
        <v>0.67305664062499992</v>
      </c>
      <c r="BG278">
        <f t="shared" si="355"/>
        <v>0.68988305664062488</v>
      </c>
      <c r="BH278">
        <f t="shared" si="355"/>
        <v>0.68988305664062488</v>
      </c>
      <c r="BI278">
        <f t="shared" si="355"/>
        <v>0.68988305664062488</v>
      </c>
      <c r="BJ278">
        <f t="shared" si="355"/>
        <v>0.68988305664062488</v>
      </c>
      <c r="BK278">
        <f t="shared" si="355"/>
        <v>0.70713013305664041</v>
      </c>
      <c r="BL278">
        <f t="shared" si="355"/>
        <v>0.70713013305664041</v>
      </c>
      <c r="BM278">
        <f t="shared" si="355"/>
        <v>0.70713013305664041</v>
      </c>
      <c r="BN278">
        <f t="shared" si="355"/>
        <v>0.70713013305664041</v>
      </c>
      <c r="BO278">
        <f t="shared" si="355"/>
        <v>0.72480838638305634</v>
      </c>
      <c r="BP278">
        <f t="shared" si="355"/>
        <v>0.72480838638305634</v>
      </c>
      <c r="BQ278">
        <f t="shared" si="355"/>
        <v>0.72480838638305634</v>
      </c>
      <c r="BR278">
        <f t="shared" si="355"/>
        <v>0.72480838638305634</v>
      </c>
      <c r="BS278">
        <f t="shared" si="355"/>
        <v>0.74292859604263284</v>
      </c>
      <c r="BT278">
        <f t="shared" si="355"/>
        <v>0.74292859604263284</v>
      </c>
      <c r="BU278">
        <f t="shared" si="355"/>
        <v>0.74292859604263284</v>
      </c>
      <c r="BV278">
        <f t="shared" ref="BV278:DA278" si="356">$F273/$F274*BV275/$F272*BV277*BV276</f>
        <v>0.74292859604263284</v>
      </c>
      <c r="BW278">
        <f t="shared" si="356"/>
        <v>0.76150181094369862</v>
      </c>
      <c r="BX278">
        <f t="shared" si="356"/>
        <v>0.76150181094369862</v>
      </c>
      <c r="BY278">
        <f t="shared" si="356"/>
        <v>0.76150181094369862</v>
      </c>
      <c r="BZ278">
        <f t="shared" si="356"/>
        <v>0.76150181094369862</v>
      </c>
      <c r="CA278">
        <f t="shared" si="356"/>
        <v>0.78053935621729087</v>
      </c>
      <c r="CB278">
        <f t="shared" si="356"/>
        <v>0.78053935621729087</v>
      </c>
      <c r="CC278">
        <f t="shared" si="356"/>
        <v>0.78053935621729087</v>
      </c>
      <c r="CD278">
        <f t="shared" si="356"/>
        <v>0.78053935621729087</v>
      </c>
      <c r="CE278">
        <f t="shared" si="356"/>
        <v>0.80005284012272315</v>
      </c>
      <c r="CF278">
        <f t="shared" si="356"/>
        <v>0.80005284012272315</v>
      </c>
      <c r="CG278">
        <f t="shared" si="356"/>
        <v>0.80005284012272315</v>
      </c>
      <c r="CH278">
        <f t="shared" si="356"/>
        <v>0.80005284012272315</v>
      </c>
      <c r="CI278">
        <f t="shared" si="356"/>
        <v>0.82005416112579121</v>
      </c>
      <c r="CJ278">
        <f t="shared" si="356"/>
        <v>0.82005416112579121</v>
      </c>
      <c r="CK278">
        <f t="shared" si="356"/>
        <v>0.82005416112579121</v>
      </c>
      <c r="CL278">
        <f t="shared" si="356"/>
        <v>0.82005416112579121</v>
      </c>
      <c r="CM278">
        <f t="shared" si="356"/>
        <v>0.84055551515393589</v>
      </c>
      <c r="CN278">
        <f t="shared" si="356"/>
        <v>0.84055551515393589</v>
      </c>
      <c r="CO278">
        <f t="shared" si="356"/>
        <v>0.84055551515393589</v>
      </c>
      <c r="CP278">
        <f t="shared" si="356"/>
        <v>0.84055551515393589</v>
      </c>
      <c r="CQ278">
        <f t="shared" si="356"/>
        <v>0.86156940303278429</v>
      </c>
      <c r="CR278">
        <f t="shared" si="356"/>
        <v>0.86156940303278429</v>
      </c>
      <c r="CS278">
        <f t="shared" si="356"/>
        <v>0.86156940303278429</v>
      </c>
      <c r="CT278">
        <f t="shared" si="356"/>
        <v>0.86156940303278429</v>
      </c>
      <c r="CU278">
        <f t="shared" si="356"/>
        <v>0.88310863810860385</v>
      </c>
      <c r="CV278">
        <f t="shared" si="356"/>
        <v>0.88310863810860385</v>
      </c>
      <c r="CW278">
        <f t="shared" si="356"/>
        <v>0.88310863810860385</v>
      </c>
      <c r="CX278">
        <f t="shared" si="356"/>
        <v>0.88310863810860385</v>
      </c>
      <c r="CY278">
        <f t="shared" si="356"/>
        <v>0.90518635406131909</v>
      </c>
      <c r="CZ278">
        <f t="shared" si="356"/>
        <v>0.90518635406131909</v>
      </c>
      <c r="DA278">
        <f t="shared" si="356"/>
        <v>0.90518635406131909</v>
      </c>
      <c r="DB278">
        <f t="shared" ref="DB278:EG278" si="357">$F273/$F274*DB275/$F272*DB277*DB276</f>
        <v>0.90518635406131909</v>
      </c>
      <c r="DC278">
        <f t="shared" si="357"/>
        <v>0.92781601291285198</v>
      </c>
      <c r="DD278">
        <f t="shared" si="357"/>
        <v>0.92781601291285198</v>
      </c>
      <c r="DE278">
        <f t="shared" si="357"/>
        <v>0.92781601291285198</v>
      </c>
      <c r="DF278">
        <f t="shared" si="357"/>
        <v>0.92781601291285198</v>
      </c>
      <c r="DG278">
        <f t="shared" si="357"/>
        <v>0.95101141323567306</v>
      </c>
      <c r="DH278">
        <f t="shared" si="357"/>
        <v>0.95101141323567306</v>
      </c>
      <c r="DI278">
        <f t="shared" si="357"/>
        <v>0.95101141323567306</v>
      </c>
      <c r="DJ278">
        <f t="shared" si="357"/>
        <v>0.95101141323567306</v>
      </c>
      <c r="DK278">
        <f t="shared" si="357"/>
        <v>0.97478669856656497</v>
      </c>
      <c r="DL278">
        <f t="shared" si="357"/>
        <v>0.97478669856656497</v>
      </c>
      <c r="DM278">
        <f t="shared" si="357"/>
        <v>0.97478669856656497</v>
      </c>
      <c r="DN278">
        <f t="shared" si="357"/>
        <v>0.97478669856656497</v>
      </c>
      <c r="DO278">
        <f t="shared" si="357"/>
        <v>0.9991563660307291</v>
      </c>
      <c r="DP278">
        <f t="shared" si="357"/>
        <v>0.9991563660307291</v>
      </c>
      <c r="DQ278">
        <f t="shared" si="357"/>
        <v>0.9991563660307291</v>
      </c>
      <c r="DR278">
        <f t="shared" si="357"/>
        <v>0.9991563660307291</v>
      </c>
      <c r="DS278">
        <f t="shared" si="357"/>
        <v>1.0241352751814972</v>
      </c>
      <c r="DT278">
        <f t="shared" si="357"/>
        <v>1.0241352751814972</v>
      </c>
      <c r="DU278">
        <f t="shared" si="357"/>
        <v>1.0241352751814972</v>
      </c>
      <c r="DV278">
        <f t="shared" si="357"/>
        <v>1.0241352751814972</v>
      </c>
      <c r="DW278">
        <f t="shared" si="357"/>
        <v>1.0497386570610345</v>
      </c>
      <c r="DX278">
        <f t="shared" si="357"/>
        <v>1.0497386570610345</v>
      </c>
      <c r="DY278">
        <f t="shared" si="357"/>
        <v>1.0497386570610345</v>
      </c>
      <c r="DZ278">
        <f t="shared" si="357"/>
        <v>1.0497386570610345</v>
      </c>
      <c r="EA278">
        <f t="shared" si="357"/>
        <v>1.0759821234875604</v>
      </c>
      <c r="EB278">
        <f t="shared" si="357"/>
        <v>1.0759821234875604</v>
      </c>
      <c r="EC278">
        <f t="shared" si="357"/>
        <v>1.0759821234875604</v>
      </c>
      <c r="ED278">
        <f t="shared" si="357"/>
        <v>1.0759821234875604</v>
      </c>
      <c r="EE278">
        <f t="shared" si="357"/>
        <v>1.1028816765747493</v>
      </c>
      <c r="EF278">
        <f t="shared" si="357"/>
        <v>1.1028816765747493</v>
      </c>
      <c r="EG278">
        <f t="shared" si="357"/>
        <v>1.1028816765747493</v>
      </c>
      <c r="EH278">
        <f t="shared" ref="EH278:FM278" si="358">$F273/$F274*EH275/$F272*EH277*EH276</f>
        <v>1.1028816765747493</v>
      </c>
      <c r="EI278">
        <f t="shared" si="358"/>
        <v>1.1304537184891181</v>
      </c>
      <c r="EJ278">
        <f t="shared" si="358"/>
        <v>1.1304537184891181</v>
      </c>
      <c r="EK278">
        <f t="shared" si="358"/>
        <v>1.1304537184891181</v>
      </c>
      <c r="EL278">
        <f t="shared" si="358"/>
        <v>1.1304537184891181</v>
      </c>
      <c r="EM278">
        <f t="shared" si="358"/>
        <v>1.1587150614513457</v>
      </c>
      <c r="EN278">
        <f t="shared" si="358"/>
        <v>1.1587150614513457</v>
      </c>
      <c r="EO278">
        <f t="shared" si="358"/>
        <v>1.1587150614513457</v>
      </c>
      <c r="EP278">
        <f t="shared" si="358"/>
        <v>1.1587150614513457</v>
      </c>
      <c r="EQ278">
        <f t="shared" si="358"/>
        <v>1.1876829379876295</v>
      </c>
      <c r="ER278">
        <f t="shared" si="358"/>
        <v>1.1876829379876295</v>
      </c>
      <c r="ES278">
        <f t="shared" si="358"/>
        <v>1.1876829379876295</v>
      </c>
      <c r="ET278">
        <f t="shared" si="358"/>
        <v>1.1876829379876295</v>
      </c>
      <c r="EU278">
        <f t="shared" si="358"/>
        <v>1.2173750114373201</v>
      </c>
      <c r="EV278">
        <f t="shared" si="358"/>
        <v>1.2173750114373201</v>
      </c>
      <c r="EW278">
        <f t="shared" si="358"/>
        <v>1.2173750114373201</v>
      </c>
      <c r="EX278">
        <f t="shared" si="358"/>
        <v>1.2173750114373201</v>
      </c>
      <c r="EY278">
        <f t="shared" si="358"/>
        <v>1.2478093867232529</v>
      </c>
      <c r="EZ278">
        <f t="shared" si="358"/>
        <v>1.2478093867232529</v>
      </c>
      <c r="FA278">
        <f t="shared" si="358"/>
        <v>1.2478093867232529</v>
      </c>
      <c r="FB278">
        <f t="shared" si="358"/>
        <v>0</v>
      </c>
      <c r="FC278">
        <f t="shared" si="358"/>
        <v>0</v>
      </c>
      <c r="FD278">
        <f t="shared" si="358"/>
        <v>0</v>
      </c>
      <c r="FE278">
        <f t="shared" si="358"/>
        <v>0</v>
      </c>
      <c r="FF278">
        <f t="shared" si="358"/>
        <v>0</v>
      </c>
      <c r="FG278">
        <f t="shared" si="358"/>
        <v>0</v>
      </c>
      <c r="FH278">
        <f t="shared" si="358"/>
        <v>0</v>
      </c>
      <c r="FI278">
        <f t="shared" si="358"/>
        <v>0</v>
      </c>
      <c r="FJ278">
        <f t="shared" si="358"/>
        <v>0</v>
      </c>
      <c r="FK278">
        <f t="shared" si="358"/>
        <v>0</v>
      </c>
      <c r="FL278">
        <f t="shared" si="358"/>
        <v>0</v>
      </c>
      <c r="FM278">
        <f t="shared" si="358"/>
        <v>0</v>
      </c>
      <c r="FN278">
        <f t="shared" ref="FN278:GJ278" si="359">$F273/$F274*FN275/$F272*FN277*FN276</f>
        <v>0</v>
      </c>
      <c r="FO278">
        <f t="shared" si="359"/>
        <v>0</v>
      </c>
      <c r="FP278">
        <f t="shared" si="359"/>
        <v>0</v>
      </c>
      <c r="FQ278">
        <f t="shared" si="359"/>
        <v>0</v>
      </c>
      <c r="FR278">
        <f t="shared" si="359"/>
        <v>0</v>
      </c>
      <c r="FS278">
        <f t="shared" si="359"/>
        <v>0</v>
      </c>
      <c r="FT278">
        <f t="shared" si="359"/>
        <v>0</v>
      </c>
      <c r="FU278">
        <f t="shared" si="359"/>
        <v>0</v>
      </c>
      <c r="FV278">
        <f t="shared" si="359"/>
        <v>0</v>
      </c>
      <c r="FW278">
        <f t="shared" si="359"/>
        <v>0</v>
      </c>
      <c r="FX278">
        <f t="shared" si="359"/>
        <v>0</v>
      </c>
      <c r="FY278">
        <f t="shared" si="359"/>
        <v>0</v>
      </c>
      <c r="FZ278">
        <f t="shared" si="359"/>
        <v>0</v>
      </c>
      <c r="GA278">
        <f t="shared" si="359"/>
        <v>0</v>
      </c>
      <c r="GB278">
        <f t="shared" si="359"/>
        <v>0</v>
      </c>
      <c r="GC278">
        <f t="shared" si="359"/>
        <v>0</v>
      </c>
      <c r="GD278">
        <f t="shared" si="359"/>
        <v>0</v>
      </c>
      <c r="GE278">
        <f t="shared" si="359"/>
        <v>0</v>
      </c>
      <c r="GF278">
        <f t="shared" si="359"/>
        <v>0</v>
      </c>
      <c r="GG278">
        <f t="shared" si="359"/>
        <v>0</v>
      </c>
      <c r="GH278">
        <f t="shared" si="359"/>
        <v>0</v>
      </c>
      <c r="GI278">
        <f t="shared" si="359"/>
        <v>0</v>
      </c>
      <c r="GJ278">
        <f t="shared" si="359"/>
        <v>0</v>
      </c>
    </row>
    <row r="279" spans="1:192" outlineLevel="1" x14ac:dyDescent="0.35">
      <c r="A279" s="6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</row>
    <row r="280" spans="1:192" outlineLevel="1" x14ac:dyDescent="0.35">
      <c r="A280" s="69"/>
      <c r="B280" s="437" t="s">
        <v>1029</v>
      </c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</row>
    <row r="281" spans="1:192" outlineLevel="2" x14ac:dyDescent="0.35">
      <c r="A281" s="69"/>
      <c r="B281"/>
      <c r="C281"/>
      <c r="D281"/>
      <c r="E281" t="str">
        <f>$E$174</f>
        <v>Rates</v>
      </c>
      <c r="F281"/>
      <c r="G281" t="str">
        <f>$G$174</f>
        <v>$ 000s</v>
      </c>
      <c r="H281">
        <f>$H$174</f>
        <v>37473.879045606212</v>
      </c>
      <c r="I281"/>
      <c r="J281">
        <f t="shared" ref="J281:AO281" si="360">J$174</f>
        <v>0</v>
      </c>
      <c r="K281">
        <f t="shared" si="360"/>
        <v>0</v>
      </c>
      <c r="L281">
        <f t="shared" si="360"/>
        <v>0</v>
      </c>
      <c r="M281">
        <f t="shared" si="360"/>
        <v>0</v>
      </c>
      <c r="N281">
        <f t="shared" si="360"/>
        <v>0</v>
      </c>
      <c r="O281">
        <f t="shared" si="360"/>
        <v>0</v>
      </c>
      <c r="P281">
        <f t="shared" si="360"/>
        <v>0</v>
      </c>
      <c r="Q281">
        <f t="shared" si="360"/>
        <v>0</v>
      </c>
      <c r="R281">
        <f t="shared" si="360"/>
        <v>0</v>
      </c>
      <c r="S281">
        <f t="shared" si="360"/>
        <v>0</v>
      </c>
      <c r="T281">
        <f t="shared" si="360"/>
        <v>0</v>
      </c>
      <c r="U281">
        <f t="shared" si="360"/>
        <v>0</v>
      </c>
      <c r="V281">
        <f t="shared" si="360"/>
        <v>0</v>
      </c>
      <c r="W281">
        <f t="shared" si="360"/>
        <v>0</v>
      </c>
      <c r="X281">
        <f t="shared" si="360"/>
        <v>0</v>
      </c>
      <c r="Y281">
        <f t="shared" si="360"/>
        <v>0</v>
      </c>
      <c r="Z281">
        <f t="shared" si="360"/>
        <v>0</v>
      </c>
      <c r="AA281">
        <f t="shared" si="360"/>
        <v>0</v>
      </c>
      <c r="AB281">
        <f t="shared" si="360"/>
        <v>0</v>
      </c>
      <c r="AC281">
        <f t="shared" si="360"/>
        <v>0</v>
      </c>
      <c r="AD281">
        <f t="shared" si="360"/>
        <v>0</v>
      </c>
      <c r="AE281">
        <f t="shared" si="360"/>
        <v>0</v>
      </c>
      <c r="AF281">
        <f t="shared" si="360"/>
        <v>0</v>
      </c>
      <c r="AG281">
        <f t="shared" si="360"/>
        <v>0</v>
      </c>
      <c r="AH281">
        <f t="shared" si="360"/>
        <v>0</v>
      </c>
      <c r="AI281">
        <f t="shared" si="360"/>
        <v>0</v>
      </c>
      <c r="AJ281">
        <f t="shared" si="360"/>
        <v>0</v>
      </c>
      <c r="AK281">
        <f t="shared" si="360"/>
        <v>0</v>
      </c>
      <c r="AL281">
        <f t="shared" si="360"/>
        <v>0</v>
      </c>
      <c r="AM281">
        <f t="shared" si="360"/>
        <v>0</v>
      </c>
      <c r="AN281">
        <f t="shared" si="360"/>
        <v>0</v>
      </c>
      <c r="AO281">
        <f t="shared" si="360"/>
        <v>0</v>
      </c>
      <c r="AP281">
        <f t="shared" ref="AP281:BU281" si="361">AP$174</f>
        <v>0</v>
      </c>
      <c r="AQ281">
        <f t="shared" si="361"/>
        <v>0</v>
      </c>
      <c r="AR281">
        <f t="shared" si="361"/>
        <v>0</v>
      </c>
      <c r="AS281">
        <f t="shared" si="361"/>
        <v>0</v>
      </c>
      <c r="AT281">
        <f t="shared" si="361"/>
        <v>0</v>
      </c>
      <c r="AU281">
        <f t="shared" si="361"/>
        <v>0</v>
      </c>
      <c r="AV281">
        <f t="shared" si="361"/>
        <v>0</v>
      </c>
      <c r="AW281">
        <f t="shared" si="361"/>
        <v>0</v>
      </c>
      <c r="AX281">
        <f t="shared" si="361"/>
        <v>0</v>
      </c>
      <c r="AY281">
        <f t="shared" si="361"/>
        <v>0</v>
      </c>
      <c r="AZ281">
        <f t="shared" si="361"/>
        <v>0</v>
      </c>
      <c r="BA281">
        <f t="shared" si="361"/>
        <v>0</v>
      </c>
      <c r="BB281">
        <f t="shared" si="361"/>
        <v>0</v>
      </c>
      <c r="BC281">
        <f t="shared" si="361"/>
        <v>0</v>
      </c>
      <c r="BD281">
        <f t="shared" si="361"/>
        <v>0</v>
      </c>
      <c r="BE281">
        <f t="shared" si="361"/>
        <v>0</v>
      </c>
      <c r="BF281">
        <f t="shared" si="361"/>
        <v>269.22265624999994</v>
      </c>
      <c r="BG281">
        <f t="shared" si="361"/>
        <v>275.95322265624992</v>
      </c>
      <c r="BH281">
        <f t="shared" si="361"/>
        <v>275.95322265624992</v>
      </c>
      <c r="BI281">
        <f t="shared" si="361"/>
        <v>275.95322265624992</v>
      </c>
      <c r="BJ281">
        <f t="shared" si="361"/>
        <v>275.95322265624992</v>
      </c>
      <c r="BK281">
        <f t="shared" si="361"/>
        <v>282.85205322265614</v>
      </c>
      <c r="BL281">
        <f t="shared" si="361"/>
        <v>282.85205322265614</v>
      </c>
      <c r="BM281">
        <f t="shared" si="361"/>
        <v>282.85205322265614</v>
      </c>
      <c r="BN281">
        <f t="shared" si="361"/>
        <v>282.85205322265614</v>
      </c>
      <c r="BO281">
        <f t="shared" si="361"/>
        <v>289.92335455322257</v>
      </c>
      <c r="BP281">
        <f t="shared" si="361"/>
        <v>289.92335455322257</v>
      </c>
      <c r="BQ281">
        <f t="shared" si="361"/>
        <v>289.92335455322257</v>
      </c>
      <c r="BR281">
        <f t="shared" si="361"/>
        <v>289.92335455322257</v>
      </c>
      <c r="BS281">
        <f t="shared" si="361"/>
        <v>297.17143841705314</v>
      </c>
      <c r="BT281">
        <f t="shared" si="361"/>
        <v>297.17143841705314</v>
      </c>
      <c r="BU281">
        <f t="shared" si="361"/>
        <v>297.17143841705314</v>
      </c>
      <c r="BV281">
        <f t="shared" ref="BV281:DA281" si="362">BV$174</f>
        <v>297.17143841705314</v>
      </c>
      <c r="BW281">
        <f t="shared" si="362"/>
        <v>304.60072437747942</v>
      </c>
      <c r="BX281">
        <f t="shared" si="362"/>
        <v>304.60072437747942</v>
      </c>
      <c r="BY281">
        <f t="shared" si="362"/>
        <v>304.60072437747942</v>
      </c>
      <c r="BZ281">
        <f t="shared" si="362"/>
        <v>304.60072437747942</v>
      </c>
      <c r="CA281">
        <f t="shared" si="362"/>
        <v>312.21574248691638</v>
      </c>
      <c r="CB281">
        <f t="shared" si="362"/>
        <v>312.21574248691638</v>
      </c>
      <c r="CC281">
        <f t="shared" si="362"/>
        <v>312.21574248691638</v>
      </c>
      <c r="CD281">
        <f t="shared" si="362"/>
        <v>312.21574248691638</v>
      </c>
      <c r="CE281">
        <f t="shared" si="362"/>
        <v>320.02113604908925</v>
      </c>
      <c r="CF281">
        <f t="shared" si="362"/>
        <v>320.02113604908925</v>
      </c>
      <c r="CG281">
        <f t="shared" si="362"/>
        <v>320.02113604908925</v>
      </c>
      <c r="CH281">
        <f t="shared" si="362"/>
        <v>320.02113604908925</v>
      </c>
      <c r="CI281">
        <f t="shared" si="362"/>
        <v>328.02166445031651</v>
      </c>
      <c r="CJ281">
        <f t="shared" si="362"/>
        <v>328.02166445031651</v>
      </c>
      <c r="CK281">
        <f t="shared" si="362"/>
        <v>328.02166445031651</v>
      </c>
      <c r="CL281">
        <f t="shared" si="362"/>
        <v>328.02166445031651</v>
      </c>
      <c r="CM281">
        <f t="shared" si="362"/>
        <v>336.22220606157435</v>
      </c>
      <c r="CN281">
        <f t="shared" si="362"/>
        <v>336.22220606157435</v>
      </c>
      <c r="CO281">
        <f t="shared" si="362"/>
        <v>336.22220606157435</v>
      </c>
      <c r="CP281">
        <f t="shared" si="362"/>
        <v>336.22220606157435</v>
      </c>
      <c r="CQ281">
        <f t="shared" si="362"/>
        <v>344.62776121311373</v>
      </c>
      <c r="CR281">
        <f t="shared" si="362"/>
        <v>344.62776121311373</v>
      </c>
      <c r="CS281">
        <f t="shared" si="362"/>
        <v>344.62776121311373</v>
      </c>
      <c r="CT281">
        <f t="shared" si="362"/>
        <v>344.62776121311373</v>
      </c>
      <c r="CU281">
        <f t="shared" si="362"/>
        <v>353.24345524344153</v>
      </c>
      <c r="CV281">
        <f t="shared" si="362"/>
        <v>353.24345524344153</v>
      </c>
      <c r="CW281">
        <f t="shared" si="362"/>
        <v>353.24345524344153</v>
      </c>
      <c r="CX281">
        <f t="shared" si="362"/>
        <v>353.24345524344153</v>
      </c>
      <c r="CY281">
        <f t="shared" si="362"/>
        <v>362.07454162452763</v>
      </c>
      <c r="CZ281">
        <f t="shared" si="362"/>
        <v>362.07454162452763</v>
      </c>
      <c r="DA281">
        <f t="shared" si="362"/>
        <v>362.07454162452763</v>
      </c>
      <c r="DB281">
        <f t="shared" ref="DB281:EG281" si="363">DB$174</f>
        <v>362.07454162452763</v>
      </c>
      <c r="DC281">
        <f t="shared" si="363"/>
        <v>371.1264051651408</v>
      </c>
      <c r="DD281">
        <f t="shared" si="363"/>
        <v>371.1264051651408</v>
      </c>
      <c r="DE281">
        <f t="shared" si="363"/>
        <v>371.1264051651408</v>
      </c>
      <c r="DF281">
        <f t="shared" si="363"/>
        <v>371.1264051651408</v>
      </c>
      <c r="DG281">
        <f t="shared" si="363"/>
        <v>380.40456529426928</v>
      </c>
      <c r="DH281">
        <f t="shared" si="363"/>
        <v>380.40456529426928</v>
      </c>
      <c r="DI281">
        <f t="shared" si="363"/>
        <v>380.40456529426928</v>
      </c>
      <c r="DJ281">
        <f t="shared" si="363"/>
        <v>380.40456529426928</v>
      </c>
      <c r="DK281">
        <f t="shared" si="363"/>
        <v>389.91467942662598</v>
      </c>
      <c r="DL281">
        <f t="shared" si="363"/>
        <v>389.91467942662598</v>
      </c>
      <c r="DM281">
        <f t="shared" si="363"/>
        <v>389.91467942662598</v>
      </c>
      <c r="DN281">
        <f t="shared" si="363"/>
        <v>389.91467942662598</v>
      </c>
      <c r="DO281">
        <f t="shared" si="363"/>
        <v>399.66254641229165</v>
      </c>
      <c r="DP281">
        <f t="shared" si="363"/>
        <v>399.66254641229165</v>
      </c>
      <c r="DQ281">
        <f t="shared" si="363"/>
        <v>399.66254641229165</v>
      </c>
      <c r="DR281">
        <f t="shared" si="363"/>
        <v>399.66254641229165</v>
      </c>
      <c r="DS281">
        <f t="shared" si="363"/>
        <v>409.65411007259888</v>
      </c>
      <c r="DT281">
        <f t="shared" si="363"/>
        <v>409.65411007259888</v>
      </c>
      <c r="DU281">
        <f t="shared" si="363"/>
        <v>409.65411007259888</v>
      </c>
      <c r="DV281">
        <f t="shared" si="363"/>
        <v>409.65411007259888</v>
      </c>
      <c r="DW281">
        <f t="shared" si="363"/>
        <v>419.89546282441381</v>
      </c>
      <c r="DX281">
        <f t="shared" si="363"/>
        <v>419.89546282441381</v>
      </c>
      <c r="DY281">
        <f t="shared" si="363"/>
        <v>419.89546282441381</v>
      </c>
      <c r="DZ281">
        <f t="shared" si="363"/>
        <v>419.89546282441381</v>
      </c>
      <c r="EA281">
        <f t="shared" si="363"/>
        <v>430.39284939502414</v>
      </c>
      <c r="EB281">
        <f t="shared" si="363"/>
        <v>430.39284939502414</v>
      </c>
      <c r="EC281">
        <f t="shared" si="363"/>
        <v>430.39284939502414</v>
      </c>
      <c r="ED281">
        <f t="shared" si="363"/>
        <v>430.39284939502414</v>
      </c>
      <c r="EE281">
        <f t="shared" si="363"/>
        <v>441.15267062989977</v>
      </c>
      <c r="EF281">
        <f t="shared" si="363"/>
        <v>441.15267062989977</v>
      </c>
      <c r="EG281">
        <f t="shared" si="363"/>
        <v>441.15267062989977</v>
      </c>
      <c r="EH281">
        <f t="shared" ref="EH281:FM281" si="364">EH$174</f>
        <v>441.15267062989977</v>
      </c>
      <c r="EI281">
        <f t="shared" si="364"/>
        <v>452.18148739564725</v>
      </c>
      <c r="EJ281">
        <f t="shared" si="364"/>
        <v>452.18148739564725</v>
      </c>
      <c r="EK281">
        <f t="shared" si="364"/>
        <v>452.18148739564725</v>
      </c>
      <c r="EL281">
        <f t="shared" si="364"/>
        <v>452.18148739564725</v>
      </c>
      <c r="EM281">
        <f t="shared" si="364"/>
        <v>463.48602458053836</v>
      </c>
      <c r="EN281">
        <f t="shared" si="364"/>
        <v>463.48602458053836</v>
      </c>
      <c r="EO281">
        <f t="shared" si="364"/>
        <v>463.48602458053836</v>
      </c>
      <c r="EP281">
        <f t="shared" si="364"/>
        <v>463.48602458053836</v>
      </c>
      <c r="EQ281">
        <f t="shared" si="364"/>
        <v>475.07317519505176</v>
      </c>
      <c r="ER281">
        <f t="shared" si="364"/>
        <v>475.07317519505176</v>
      </c>
      <c r="ES281">
        <f t="shared" si="364"/>
        <v>475.07317519505176</v>
      </c>
      <c r="ET281">
        <f t="shared" si="364"/>
        <v>475.07317519505176</v>
      </c>
      <c r="EU281">
        <f t="shared" si="364"/>
        <v>486.95000457492802</v>
      </c>
      <c r="EV281">
        <f t="shared" si="364"/>
        <v>486.95000457492802</v>
      </c>
      <c r="EW281">
        <f t="shared" si="364"/>
        <v>486.95000457492802</v>
      </c>
      <c r="EX281">
        <f t="shared" si="364"/>
        <v>486.95000457492802</v>
      </c>
      <c r="EY281">
        <f t="shared" si="364"/>
        <v>499.12375468930122</v>
      </c>
      <c r="EZ281">
        <f t="shared" si="364"/>
        <v>499.12375468930122</v>
      </c>
      <c r="FA281">
        <f t="shared" si="364"/>
        <v>499.12375468930122</v>
      </c>
      <c r="FB281">
        <f t="shared" si="364"/>
        <v>0</v>
      </c>
      <c r="FC281">
        <f t="shared" si="364"/>
        <v>0</v>
      </c>
      <c r="FD281">
        <f t="shared" si="364"/>
        <v>0</v>
      </c>
      <c r="FE281">
        <f t="shared" si="364"/>
        <v>0</v>
      </c>
      <c r="FF281">
        <f t="shared" si="364"/>
        <v>0</v>
      </c>
      <c r="FG281">
        <f t="shared" si="364"/>
        <v>0</v>
      </c>
      <c r="FH281">
        <f t="shared" si="364"/>
        <v>0</v>
      </c>
      <c r="FI281">
        <f t="shared" si="364"/>
        <v>0</v>
      </c>
      <c r="FJ281">
        <f t="shared" si="364"/>
        <v>0</v>
      </c>
      <c r="FK281">
        <f t="shared" si="364"/>
        <v>0</v>
      </c>
      <c r="FL281">
        <f t="shared" si="364"/>
        <v>0</v>
      </c>
      <c r="FM281">
        <f t="shared" si="364"/>
        <v>0</v>
      </c>
      <c r="FN281">
        <f t="shared" ref="FN281:GJ281" si="365">FN$174</f>
        <v>0</v>
      </c>
      <c r="FO281">
        <f t="shared" si="365"/>
        <v>0</v>
      </c>
      <c r="FP281">
        <f t="shared" si="365"/>
        <v>0</v>
      </c>
      <c r="FQ281">
        <f t="shared" si="365"/>
        <v>0</v>
      </c>
      <c r="FR281">
        <f t="shared" si="365"/>
        <v>0</v>
      </c>
      <c r="FS281">
        <f t="shared" si="365"/>
        <v>0</v>
      </c>
      <c r="FT281">
        <f t="shared" si="365"/>
        <v>0</v>
      </c>
      <c r="FU281">
        <f t="shared" si="365"/>
        <v>0</v>
      </c>
      <c r="FV281">
        <f t="shared" si="365"/>
        <v>0</v>
      </c>
      <c r="FW281">
        <f t="shared" si="365"/>
        <v>0</v>
      </c>
      <c r="FX281">
        <f t="shared" si="365"/>
        <v>0</v>
      </c>
      <c r="FY281">
        <f t="shared" si="365"/>
        <v>0</v>
      </c>
      <c r="FZ281">
        <f t="shared" si="365"/>
        <v>0</v>
      </c>
      <c r="GA281">
        <f t="shared" si="365"/>
        <v>0</v>
      </c>
      <c r="GB281">
        <f t="shared" si="365"/>
        <v>0</v>
      </c>
      <c r="GC281">
        <f t="shared" si="365"/>
        <v>0</v>
      </c>
      <c r="GD281">
        <f t="shared" si="365"/>
        <v>0</v>
      </c>
      <c r="GE281">
        <f t="shared" si="365"/>
        <v>0</v>
      </c>
      <c r="GF281">
        <f t="shared" si="365"/>
        <v>0</v>
      </c>
      <c r="GG281">
        <f t="shared" si="365"/>
        <v>0</v>
      </c>
      <c r="GH281">
        <f t="shared" si="365"/>
        <v>0</v>
      </c>
      <c r="GI281">
        <f t="shared" si="365"/>
        <v>0</v>
      </c>
      <c r="GJ281">
        <f t="shared" si="365"/>
        <v>0</v>
      </c>
    </row>
    <row r="282" spans="1:192" outlineLevel="2" x14ac:dyDescent="0.35">
      <c r="A282" s="69"/>
      <c r="B282"/>
      <c r="C282"/>
      <c r="D282"/>
      <c r="E282" t="str">
        <f>$E$182</f>
        <v>MSA</v>
      </c>
      <c r="F282"/>
      <c r="G282" t="str">
        <f>$G$182</f>
        <v>$ 000s</v>
      </c>
      <c r="H282">
        <f>$H$182</f>
        <v>25294.868355784172</v>
      </c>
      <c r="I282"/>
      <c r="J282">
        <f t="shared" ref="J282:AO282" si="366">J$182</f>
        <v>0</v>
      </c>
      <c r="K282">
        <f t="shared" si="366"/>
        <v>0</v>
      </c>
      <c r="L282">
        <f t="shared" si="366"/>
        <v>0</v>
      </c>
      <c r="M282">
        <f t="shared" si="366"/>
        <v>0</v>
      </c>
      <c r="N282">
        <f t="shared" si="366"/>
        <v>0</v>
      </c>
      <c r="O282">
        <f t="shared" si="366"/>
        <v>0</v>
      </c>
      <c r="P282">
        <f t="shared" si="366"/>
        <v>0</v>
      </c>
      <c r="Q282">
        <f t="shared" si="366"/>
        <v>0</v>
      </c>
      <c r="R282">
        <f t="shared" si="366"/>
        <v>0</v>
      </c>
      <c r="S282">
        <f t="shared" si="366"/>
        <v>0</v>
      </c>
      <c r="T282">
        <f t="shared" si="366"/>
        <v>0</v>
      </c>
      <c r="U282">
        <f t="shared" si="366"/>
        <v>0</v>
      </c>
      <c r="V282">
        <f t="shared" si="366"/>
        <v>0</v>
      </c>
      <c r="W282">
        <f t="shared" si="366"/>
        <v>0</v>
      </c>
      <c r="X282">
        <f t="shared" si="366"/>
        <v>0</v>
      </c>
      <c r="Y282">
        <f t="shared" si="366"/>
        <v>0</v>
      </c>
      <c r="Z282">
        <f t="shared" si="366"/>
        <v>0</v>
      </c>
      <c r="AA282">
        <f t="shared" si="366"/>
        <v>0</v>
      </c>
      <c r="AB282">
        <f t="shared" si="366"/>
        <v>0</v>
      </c>
      <c r="AC282">
        <f t="shared" si="366"/>
        <v>0</v>
      </c>
      <c r="AD282">
        <f t="shared" si="366"/>
        <v>0</v>
      </c>
      <c r="AE282">
        <f t="shared" si="366"/>
        <v>0</v>
      </c>
      <c r="AF282">
        <f t="shared" si="366"/>
        <v>0</v>
      </c>
      <c r="AG282">
        <f t="shared" si="366"/>
        <v>0</v>
      </c>
      <c r="AH282">
        <f t="shared" si="366"/>
        <v>0</v>
      </c>
      <c r="AI282">
        <f t="shared" si="366"/>
        <v>0</v>
      </c>
      <c r="AJ282">
        <f t="shared" si="366"/>
        <v>0</v>
      </c>
      <c r="AK282">
        <f t="shared" si="366"/>
        <v>0</v>
      </c>
      <c r="AL282">
        <f t="shared" si="366"/>
        <v>0</v>
      </c>
      <c r="AM282">
        <f t="shared" si="366"/>
        <v>0</v>
      </c>
      <c r="AN282">
        <f t="shared" si="366"/>
        <v>0</v>
      </c>
      <c r="AO282">
        <f t="shared" si="366"/>
        <v>0</v>
      </c>
      <c r="AP282">
        <f t="shared" ref="AP282:BU282" si="367">AP$182</f>
        <v>0</v>
      </c>
      <c r="AQ282">
        <f t="shared" si="367"/>
        <v>0</v>
      </c>
      <c r="AR282">
        <f t="shared" si="367"/>
        <v>0</v>
      </c>
      <c r="AS282">
        <f t="shared" si="367"/>
        <v>0</v>
      </c>
      <c r="AT282">
        <f t="shared" si="367"/>
        <v>0</v>
      </c>
      <c r="AU282">
        <f t="shared" si="367"/>
        <v>0</v>
      </c>
      <c r="AV282">
        <f t="shared" si="367"/>
        <v>0</v>
      </c>
      <c r="AW282">
        <f t="shared" si="367"/>
        <v>0</v>
      </c>
      <c r="AX282">
        <f t="shared" si="367"/>
        <v>0</v>
      </c>
      <c r="AY282">
        <f t="shared" si="367"/>
        <v>0</v>
      </c>
      <c r="AZ282">
        <f t="shared" si="367"/>
        <v>0</v>
      </c>
      <c r="BA282">
        <f t="shared" si="367"/>
        <v>0</v>
      </c>
      <c r="BB282">
        <f t="shared" si="367"/>
        <v>0</v>
      </c>
      <c r="BC282">
        <f t="shared" si="367"/>
        <v>0</v>
      </c>
      <c r="BD282">
        <f t="shared" si="367"/>
        <v>0</v>
      </c>
      <c r="BE282">
        <f t="shared" si="367"/>
        <v>0</v>
      </c>
      <c r="BF282">
        <f t="shared" si="367"/>
        <v>181.72529296874998</v>
      </c>
      <c r="BG282">
        <f t="shared" si="367"/>
        <v>186.26842529296871</v>
      </c>
      <c r="BH282">
        <f t="shared" si="367"/>
        <v>186.26842529296871</v>
      </c>
      <c r="BI282">
        <f t="shared" si="367"/>
        <v>186.26842529296871</v>
      </c>
      <c r="BJ282">
        <f t="shared" si="367"/>
        <v>186.26842529296871</v>
      </c>
      <c r="BK282">
        <f t="shared" si="367"/>
        <v>190.92513592529292</v>
      </c>
      <c r="BL282">
        <f t="shared" si="367"/>
        <v>190.92513592529292</v>
      </c>
      <c r="BM282">
        <f t="shared" si="367"/>
        <v>190.92513592529292</v>
      </c>
      <c r="BN282">
        <f t="shared" si="367"/>
        <v>190.92513592529292</v>
      </c>
      <c r="BO282">
        <f t="shared" si="367"/>
        <v>195.69826432342521</v>
      </c>
      <c r="BP282">
        <f t="shared" si="367"/>
        <v>195.69826432342521</v>
      </c>
      <c r="BQ282">
        <f t="shared" si="367"/>
        <v>195.69826432342521</v>
      </c>
      <c r="BR282">
        <f t="shared" si="367"/>
        <v>195.69826432342521</v>
      </c>
      <c r="BS282">
        <f t="shared" si="367"/>
        <v>200.59072093151087</v>
      </c>
      <c r="BT282">
        <f t="shared" si="367"/>
        <v>200.59072093151087</v>
      </c>
      <c r="BU282">
        <f t="shared" si="367"/>
        <v>200.59072093151087</v>
      </c>
      <c r="BV282">
        <f t="shared" ref="BV282:DA282" si="368">BV$182</f>
        <v>200.59072093151087</v>
      </c>
      <c r="BW282">
        <f t="shared" si="368"/>
        <v>205.6054889547986</v>
      </c>
      <c r="BX282">
        <f t="shared" si="368"/>
        <v>205.6054889547986</v>
      </c>
      <c r="BY282">
        <f t="shared" si="368"/>
        <v>205.6054889547986</v>
      </c>
      <c r="BZ282">
        <f t="shared" si="368"/>
        <v>205.6054889547986</v>
      </c>
      <c r="CA282">
        <f t="shared" si="368"/>
        <v>210.74562617866854</v>
      </c>
      <c r="CB282">
        <f t="shared" si="368"/>
        <v>210.74562617866854</v>
      </c>
      <c r="CC282">
        <f t="shared" si="368"/>
        <v>210.74562617866854</v>
      </c>
      <c r="CD282">
        <f t="shared" si="368"/>
        <v>210.74562617866854</v>
      </c>
      <c r="CE282">
        <f t="shared" si="368"/>
        <v>216.01426683313525</v>
      </c>
      <c r="CF282">
        <f t="shared" si="368"/>
        <v>216.01426683313525</v>
      </c>
      <c r="CG282">
        <f t="shared" si="368"/>
        <v>216.01426683313525</v>
      </c>
      <c r="CH282">
        <f t="shared" si="368"/>
        <v>216.01426683313525</v>
      </c>
      <c r="CI282">
        <f t="shared" si="368"/>
        <v>221.41462350396364</v>
      </c>
      <c r="CJ282">
        <f t="shared" si="368"/>
        <v>221.41462350396364</v>
      </c>
      <c r="CK282">
        <f t="shared" si="368"/>
        <v>221.41462350396364</v>
      </c>
      <c r="CL282">
        <f t="shared" si="368"/>
        <v>221.41462350396364</v>
      </c>
      <c r="CM282">
        <f t="shared" si="368"/>
        <v>226.94998909156271</v>
      </c>
      <c r="CN282">
        <f t="shared" si="368"/>
        <v>226.94998909156271</v>
      </c>
      <c r="CO282">
        <f t="shared" si="368"/>
        <v>226.94998909156271</v>
      </c>
      <c r="CP282">
        <f t="shared" si="368"/>
        <v>226.94998909156271</v>
      </c>
      <c r="CQ282">
        <f t="shared" si="368"/>
        <v>232.62373881885176</v>
      </c>
      <c r="CR282">
        <f t="shared" si="368"/>
        <v>232.62373881885176</v>
      </c>
      <c r="CS282">
        <f t="shared" si="368"/>
        <v>232.62373881885176</v>
      </c>
      <c r="CT282">
        <f t="shared" si="368"/>
        <v>232.62373881885176</v>
      </c>
      <c r="CU282">
        <f t="shared" si="368"/>
        <v>238.43933228932303</v>
      </c>
      <c r="CV282">
        <f t="shared" si="368"/>
        <v>238.43933228932303</v>
      </c>
      <c r="CW282">
        <f t="shared" si="368"/>
        <v>238.43933228932303</v>
      </c>
      <c r="CX282">
        <f t="shared" si="368"/>
        <v>238.43933228932303</v>
      </c>
      <c r="CY282">
        <f t="shared" si="368"/>
        <v>244.40031559655614</v>
      </c>
      <c r="CZ282">
        <f t="shared" si="368"/>
        <v>244.40031559655614</v>
      </c>
      <c r="DA282">
        <f t="shared" si="368"/>
        <v>244.40031559655614</v>
      </c>
      <c r="DB282">
        <f t="shared" ref="DB282:EG282" si="369">DB$182</f>
        <v>244.40031559655614</v>
      </c>
      <c r="DC282">
        <f t="shared" si="369"/>
        <v>250.51032348647001</v>
      </c>
      <c r="DD282">
        <f t="shared" si="369"/>
        <v>250.51032348647001</v>
      </c>
      <c r="DE282">
        <f t="shared" si="369"/>
        <v>250.51032348647001</v>
      </c>
      <c r="DF282">
        <f t="shared" si="369"/>
        <v>250.51032348647001</v>
      </c>
      <c r="DG282">
        <f t="shared" si="369"/>
        <v>256.77308157363171</v>
      </c>
      <c r="DH282">
        <f t="shared" si="369"/>
        <v>256.77308157363171</v>
      </c>
      <c r="DI282">
        <f t="shared" si="369"/>
        <v>256.77308157363171</v>
      </c>
      <c r="DJ282">
        <f t="shared" si="369"/>
        <v>256.77308157363171</v>
      </c>
      <c r="DK282">
        <f t="shared" si="369"/>
        <v>263.19240861297254</v>
      </c>
      <c r="DL282">
        <f t="shared" si="369"/>
        <v>263.19240861297254</v>
      </c>
      <c r="DM282">
        <f t="shared" si="369"/>
        <v>263.19240861297254</v>
      </c>
      <c r="DN282">
        <f t="shared" si="369"/>
        <v>263.19240861297254</v>
      </c>
      <c r="DO282">
        <f t="shared" si="369"/>
        <v>269.77221882829684</v>
      </c>
      <c r="DP282">
        <f t="shared" si="369"/>
        <v>269.77221882829684</v>
      </c>
      <c r="DQ282">
        <f t="shared" si="369"/>
        <v>269.77221882829684</v>
      </c>
      <c r="DR282">
        <f t="shared" si="369"/>
        <v>269.77221882829684</v>
      </c>
      <c r="DS282">
        <f t="shared" si="369"/>
        <v>276.51652429900423</v>
      </c>
      <c r="DT282">
        <f t="shared" si="369"/>
        <v>276.51652429900423</v>
      </c>
      <c r="DU282">
        <f t="shared" si="369"/>
        <v>276.51652429900423</v>
      </c>
      <c r="DV282">
        <f t="shared" si="369"/>
        <v>276.51652429900423</v>
      </c>
      <c r="DW282">
        <f t="shared" si="369"/>
        <v>283.42943740647934</v>
      </c>
      <c r="DX282">
        <f t="shared" si="369"/>
        <v>283.42943740647934</v>
      </c>
      <c r="DY282">
        <f t="shared" si="369"/>
        <v>283.42943740647934</v>
      </c>
      <c r="DZ282">
        <f t="shared" si="369"/>
        <v>283.42943740647934</v>
      </c>
      <c r="EA282">
        <f t="shared" si="369"/>
        <v>290.51517334164129</v>
      </c>
      <c r="EB282">
        <f t="shared" si="369"/>
        <v>290.51517334164129</v>
      </c>
      <c r="EC282">
        <f t="shared" si="369"/>
        <v>290.51517334164129</v>
      </c>
      <c r="ED282">
        <f t="shared" si="369"/>
        <v>290.51517334164129</v>
      </c>
      <c r="EE282">
        <f t="shared" si="369"/>
        <v>297.77805267518232</v>
      </c>
      <c r="EF282">
        <f t="shared" si="369"/>
        <v>297.77805267518232</v>
      </c>
      <c r="EG282">
        <f t="shared" si="369"/>
        <v>297.77805267518232</v>
      </c>
      <c r="EH282">
        <f t="shared" ref="EH282:FM282" si="370">EH$182</f>
        <v>297.77805267518232</v>
      </c>
      <c r="EI282">
        <f t="shared" si="370"/>
        <v>305.22250399206189</v>
      </c>
      <c r="EJ282">
        <f t="shared" si="370"/>
        <v>305.22250399206189</v>
      </c>
      <c r="EK282">
        <f t="shared" si="370"/>
        <v>305.22250399206189</v>
      </c>
      <c r="EL282">
        <f t="shared" si="370"/>
        <v>305.22250399206189</v>
      </c>
      <c r="EM282">
        <f t="shared" si="370"/>
        <v>312.85306659186335</v>
      </c>
      <c r="EN282">
        <f t="shared" si="370"/>
        <v>312.85306659186335</v>
      </c>
      <c r="EO282">
        <f t="shared" si="370"/>
        <v>312.85306659186335</v>
      </c>
      <c r="EP282">
        <f t="shared" si="370"/>
        <v>312.85306659186335</v>
      </c>
      <c r="EQ282">
        <f t="shared" si="370"/>
        <v>320.67439325665993</v>
      </c>
      <c r="ER282">
        <f t="shared" si="370"/>
        <v>320.67439325665993</v>
      </c>
      <c r="ES282">
        <f t="shared" si="370"/>
        <v>320.67439325665993</v>
      </c>
      <c r="ET282">
        <f t="shared" si="370"/>
        <v>320.67439325665993</v>
      </c>
      <c r="EU282">
        <f t="shared" si="370"/>
        <v>328.69125308807645</v>
      </c>
      <c r="EV282">
        <f t="shared" si="370"/>
        <v>328.69125308807645</v>
      </c>
      <c r="EW282">
        <f t="shared" si="370"/>
        <v>328.69125308807645</v>
      </c>
      <c r="EX282">
        <f t="shared" si="370"/>
        <v>328.69125308807645</v>
      </c>
      <c r="EY282">
        <f t="shared" si="370"/>
        <v>336.90853441527833</v>
      </c>
      <c r="EZ282">
        <f t="shared" si="370"/>
        <v>336.90853441527833</v>
      </c>
      <c r="FA282">
        <f t="shared" si="370"/>
        <v>336.90853441527833</v>
      </c>
      <c r="FB282">
        <f t="shared" si="370"/>
        <v>0</v>
      </c>
      <c r="FC282">
        <f t="shared" si="370"/>
        <v>0</v>
      </c>
      <c r="FD282">
        <f t="shared" si="370"/>
        <v>0</v>
      </c>
      <c r="FE282">
        <f t="shared" si="370"/>
        <v>0</v>
      </c>
      <c r="FF282">
        <f t="shared" si="370"/>
        <v>0</v>
      </c>
      <c r="FG282">
        <f t="shared" si="370"/>
        <v>0</v>
      </c>
      <c r="FH282">
        <f t="shared" si="370"/>
        <v>0</v>
      </c>
      <c r="FI282">
        <f t="shared" si="370"/>
        <v>0</v>
      </c>
      <c r="FJ282">
        <f t="shared" si="370"/>
        <v>0</v>
      </c>
      <c r="FK282">
        <f t="shared" si="370"/>
        <v>0</v>
      </c>
      <c r="FL282">
        <f t="shared" si="370"/>
        <v>0</v>
      </c>
      <c r="FM282">
        <f t="shared" si="370"/>
        <v>0</v>
      </c>
      <c r="FN282">
        <f t="shared" ref="FN282:GJ282" si="371">FN$182</f>
        <v>0</v>
      </c>
      <c r="FO282">
        <f t="shared" si="371"/>
        <v>0</v>
      </c>
      <c r="FP282">
        <f t="shared" si="371"/>
        <v>0</v>
      </c>
      <c r="FQ282">
        <f t="shared" si="371"/>
        <v>0</v>
      </c>
      <c r="FR282">
        <f t="shared" si="371"/>
        <v>0</v>
      </c>
      <c r="FS282">
        <f t="shared" si="371"/>
        <v>0</v>
      </c>
      <c r="FT282">
        <f t="shared" si="371"/>
        <v>0</v>
      </c>
      <c r="FU282">
        <f t="shared" si="371"/>
        <v>0</v>
      </c>
      <c r="FV282">
        <f t="shared" si="371"/>
        <v>0</v>
      </c>
      <c r="FW282">
        <f t="shared" si="371"/>
        <v>0</v>
      </c>
      <c r="FX282">
        <f t="shared" si="371"/>
        <v>0</v>
      </c>
      <c r="FY282">
        <f t="shared" si="371"/>
        <v>0</v>
      </c>
      <c r="FZ282">
        <f t="shared" si="371"/>
        <v>0</v>
      </c>
      <c r="GA282">
        <f t="shared" si="371"/>
        <v>0</v>
      </c>
      <c r="GB282">
        <f t="shared" si="371"/>
        <v>0</v>
      </c>
      <c r="GC282">
        <f t="shared" si="371"/>
        <v>0</v>
      </c>
      <c r="GD282">
        <f t="shared" si="371"/>
        <v>0</v>
      </c>
      <c r="GE282">
        <f t="shared" si="371"/>
        <v>0</v>
      </c>
      <c r="GF282">
        <f t="shared" si="371"/>
        <v>0</v>
      </c>
      <c r="GG282">
        <f t="shared" si="371"/>
        <v>0</v>
      </c>
      <c r="GH282">
        <f t="shared" si="371"/>
        <v>0</v>
      </c>
      <c r="GI282">
        <f t="shared" si="371"/>
        <v>0</v>
      </c>
      <c r="GJ282">
        <f t="shared" si="371"/>
        <v>0</v>
      </c>
    </row>
    <row r="283" spans="1:192" outlineLevel="2" x14ac:dyDescent="0.35">
      <c r="A283" s="69"/>
      <c r="B283"/>
      <c r="C283"/>
      <c r="D283"/>
      <c r="E283" t="str">
        <f>$E$190</f>
        <v>Insurance</v>
      </c>
      <c r="F283"/>
      <c r="G283" t="str">
        <f>$G$190</f>
        <v>$ 000s</v>
      </c>
      <c r="H283">
        <f>$H$190</f>
        <v>56210.818568409268</v>
      </c>
      <c r="I283"/>
      <c r="J283">
        <f t="shared" ref="J283:AO283" si="372">J$190</f>
        <v>0</v>
      </c>
      <c r="K283">
        <f t="shared" si="372"/>
        <v>0</v>
      </c>
      <c r="L283">
        <f t="shared" si="372"/>
        <v>0</v>
      </c>
      <c r="M283">
        <f t="shared" si="372"/>
        <v>0</v>
      </c>
      <c r="N283">
        <f t="shared" si="372"/>
        <v>0</v>
      </c>
      <c r="O283">
        <f t="shared" si="372"/>
        <v>0</v>
      </c>
      <c r="P283">
        <f t="shared" si="372"/>
        <v>0</v>
      </c>
      <c r="Q283">
        <f t="shared" si="372"/>
        <v>0</v>
      </c>
      <c r="R283">
        <f t="shared" si="372"/>
        <v>0</v>
      </c>
      <c r="S283">
        <f t="shared" si="372"/>
        <v>0</v>
      </c>
      <c r="T283">
        <f t="shared" si="372"/>
        <v>0</v>
      </c>
      <c r="U283">
        <f t="shared" si="372"/>
        <v>0</v>
      </c>
      <c r="V283">
        <f t="shared" si="372"/>
        <v>0</v>
      </c>
      <c r="W283">
        <f t="shared" si="372"/>
        <v>0</v>
      </c>
      <c r="X283">
        <f t="shared" si="372"/>
        <v>0</v>
      </c>
      <c r="Y283">
        <f t="shared" si="372"/>
        <v>0</v>
      </c>
      <c r="Z283">
        <f t="shared" si="372"/>
        <v>0</v>
      </c>
      <c r="AA283">
        <f t="shared" si="372"/>
        <v>0</v>
      </c>
      <c r="AB283">
        <f t="shared" si="372"/>
        <v>0</v>
      </c>
      <c r="AC283">
        <f t="shared" si="372"/>
        <v>0</v>
      </c>
      <c r="AD283">
        <f t="shared" si="372"/>
        <v>0</v>
      </c>
      <c r="AE283">
        <f t="shared" si="372"/>
        <v>0</v>
      </c>
      <c r="AF283">
        <f t="shared" si="372"/>
        <v>0</v>
      </c>
      <c r="AG283">
        <f t="shared" si="372"/>
        <v>0</v>
      </c>
      <c r="AH283">
        <f t="shared" si="372"/>
        <v>0</v>
      </c>
      <c r="AI283">
        <f t="shared" si="372"/>
        <v>0</v>
      </c>
      <c r="AJ283">
        <f t="shared" si="372"/>
        <v>0</v>
      </c>
      <c r="AK283">
        <f t="shared" si="372"/>
        <v>0</v>
      </c>
      <c r="AL283">
        <f t="shared" si="372"/>
        <v>0</v>
      </c>
      <c r="AM283">
        <f t="shared" si="372"/>
        <v>0</v>
      </c>
      <c r="AN283">
        <f t="shared" si="372"/>
        <v>0</v>
      </c>
      <c r="AO283">
        <f t="shared" si="372"/>
        <v>0</v>
      </c>
      <c r="AP283">
        <f t="shared" ref="AP283:BU283" si="373">AP$190</f>
        <v>0</v>
      </c>
      <c r="AQ283">
        <f t="shared" si="373"/>
        <v>0</v>
      </c>
      <c r="AR283">
        <f t="shared" si="373"/>
        <v>0</v>
      </c>
      <c r="AS283">
        <f t="shared" si="373"/>
        <v>0</v>
      </c>
      <c r="AT283">
        <f t="shared" si="373"/>
        <v>0</v>
      </c>
      <c r="AU283">
        <f t="shared" si="373"/>
        <v>0</v>
      </c>
      <c r="AV283">
        <f t="shared" si="373"/>
        <v>0</v>
      </c>
      <c r="AW283">
        <f t="shared" si="373"/>
        <v>0</v>
      </c>
      <c r="AX283">
        <f t="shared" si="373"/>
        <v>0</v>
      </c>
      <c r="AY283">
        <f t="shared" si="373"/>
        <v>0</v>
      </c>
      <c r="AZ283">
        <f t="shared" si="373"/>
        <v>0</v>
      </c>
      <c r="BA283">
        <f t="shared" si="373"/>
        <v>0</v>
      </c>
      <c r="BB283">
        <f t="shared" si="373"/>
        <v>0</v>
      </c>
      <c r="BC283">
        <f t="shared" si="373"/>
        <v>0</v>
      </c>
      <c r="BD283">
        <f t="shared" si="373"/>
        <v>0</v>
      </c>
      <c r="BE283">
        <f t="shared" si="373"/>
        <v>0</v>
      </c>
      <c r="BF283">
        <f t="shared" si="373"/>
        <v>403.83398437499994</v>
      </c>
      <c r="BG283">
        <f t="shared" si="373"/>
        <v>413.92983398437491</v>
      </c>
      <c r="BH283">
        <f t="shared" si="373"/>
        <v>413.92983398437491</v>
      </c>
      <c r="BI283">
        <f t="shared" si="373"/>
        <v>413.92983398437491</v>
      </c>
      <c r="BJ283">
        <f t="shared" si="373"/>
        <v>413.92983398437491</v>
      </c>
      <c r="BK283">
        <f t="shared" si="373"/>
        <v>424.27807983398424</v>
      </c>
      <c r="BL283">
        <f t="shared" si="373"/>
        <v>424.27807983398424</v>
      </c>
      <c r="BM283">
        <f t="shared" si="373"/>
        <v>424.27807983398424</v>
      </c>
      <c r="BN283">
        <f t="shared" si="373"/>
        <v>424.27807983398424</v>
      </c>
      <c r="BO283">
        <f t="shared" si="373"/>
        <v>434.88503182983379</v>
      </c>
      <c r="BP283">
        <f t="shared" si="373"/>
        <v>434.88503182983379</v>
      </c>
      <c r="BQ283">
        <f t="shared" si="373"/>
        <v>434.88503182983379</v>
      </c>
      <c r="BR283">
        <f t="shared" si="373"/>
        <v>434.88503182983379</v>
      </c>
      <c r="BS283">
        <f t="shared" si="373"/>
        <v>445.75715762557968</v>
      </c>
      <c r="BT283">
        <f t="shared" si="373"/>
        <v>445.75715762557968</v>
      </c>
      <c r="BU283">
        <f t="shared" si="373"/>
        <v>445.75715762557968</v>
      </c>
      <c r="BV283">
        <f t="shared" ref="BV283:DA283" si="374">BV$190</f>
        <v>445.75715762557968</v>
      </c>
      <c r="BW283">
        <f t="shared" si="374"/>
        <v>456.90108656621913</v>
      </c>
      <c r="BX283">
        <f t="shared" si="374"/>
        <v>456.90108656621913</v>
      </c>
      <c r="BY283">
        <f t="shared" si="374"/>
        <v>456.90108656621913</v>
      </c>
      <c r="BZ283">
        <f t="shared" si="374"/>
        <v>456.90108656621913</v>
      </c>
      <c r="CA283">
        <f t="shared" si="374"/>
        <v>468.32361373037452</v>
      </c>
      <c r="CB283">
        <f t="shared" si="374"/>
        <v>468.32361373037452</v>
      </c>
      <c r="CC283">
        <f t="shared" si="374"/>
        <v>468.32361373037452</v>
      </c>
      <c r="CD283">
        <f t="shared" si="374"/>
        <v>468.32361373037452</v>
      </c>
      <c r="CE283">
        <f t="shared" si="374"/>
        <v>480.03170407363393</v>
      </c>
      <c r="CF283">
        <f t="shared" si="374"/>
        <v>480.03170407363393</v>
      </c>
      <c r="CG283">
        <f t="shared" si="374"/>
        <v>480.03170407363393</v>
      </c>
      <c r="CH283">
        <f t="shared" si="374"/>
        <v>480.03170407363393</v>
      </c>
      <c r="CI283">
        <f t="shared" si="374"/>
        <v>492.03249667547476</v>
      </c>
      <c r="CJ283">
        <f t="shared" si="374"/>
        <v>492.03249667547476</v>
      </c>
      <c r="CK283">
        <f t="shared" si="374"/>
        <v>492.03249667547476</v>
      </c>
      <c r="CL283">
        <f t="shared" si="374"/>
        <v>492.03249667547476</v>
      </c>
      <c r="CM283">
        <f t="shared" si="374"/>
        <v>504.33330909236156</v>
      </c>
      <c r="CN283">
        <f t="shared" si="374"/>
        <v>504.33330909236156</v>
      </c>
      <c r="CO283">
        <f t="shared" si="374"/>
        <v>504.33330909236156</v>
      </c>
      <c r="CP283">
        <f t="shared" si="374"/>
        <v>504.33330909236156</v>
      </c>
      <c r="CQ283">
        <f t="shared" si="374"/>
        <v>516.94164181967062</v>
      </c>
      <c r="CR283">
        <f t="shared" si="374"/>
        <v>516.94164181967062</v>
      </c>
      <c r="CS283">
        <f t="shared" si="374"/>
        <v>516.94164181967062</v>
      </c>
      <c r="CT283">
        <f t="shared" si="374"/>
        <v>516.94164181967062</v>
      </c>
      <c r="CU283">
        <f t="shared" si="374"/>
        <v>529.8651828651623</v>
      </c>
      <c r="CV283">
        <f t="shared" si="374"/>
        <v>529.8651828651623</v>
      </c>
      <c r="CW283">
        <f t="shared" si="374"/>
        <v>529.8651828651623</v>
      </c>
      <c r="CX283">
        <f t="shared" si="374"/>
        <v>529.8651828651623</v>
      </c>
      <c r="CY283">
        <f t="shared" si="374"/>
        <v>543.11181243679141</v>
      </c>
      <c r="CZ283">
        <f t="shared" si="374"/>
        <v>543.11181243679141</v>
      </c>
      <c r="DA283">
        <f t="shared" si="374"/>
        <v>543.11181243679141</v>
      </c>
      <c r="DB283">
        <f t="shared" ref="DB283:EG283" si="375">DB$190</f>
        <v>543.11181243679141</v>
      </c>
      <c r="DC283">
        <f t="shared" si="375"/>
        <v>556.68960774771119</v>
      </c>
      <c r="DD283">
        <f t="shared" si="375"/>
        <v>556.68960774771119</v>
      </c>
      <c r="DE283">
        <f t="shared" si="375"/>
        <v>556.68960774771119</v>
      </c>
      <c r="DF283">
        <f t="shared" si="375"/>
        <v>556.68960774771119</v>
      </c>
      <c r="DG283">
        <f t="shared" si="375"/>
        <v>570.60684794140388</v>
      </c>
      <c r="DH283">
        <f t="shared" si="375"/>
        <v>570.60684794140388</v>
      </c>
      <c r="DI283">
        <f t="shared" si="375"/>
        <v>570.60684794140388</v>
      </c>
      <c r="DJ283">
        <f t="shared" si="375"/>
        <v>570.60684794140388</v>
      </c>
      <c r="DK283">
        <f t="shared" si="375"/>
        <v>584.87201913993897</v>
      </c>
      <c r="DL283">
        <f t="shared" si="375"/>
        <v>584.87201913993897</v>
      </c>
      <c r="DM283">
        <f t="shared" si="375"/>
        <v>584.87201913993897</v>
      </c>
      <c r="DN283">
        <f t="shared" si="375"/>
        <v>584.87201913993897</v>
      </c>
      <c r="DO283">
        <f t="shared" si="375"/>
        <v>599.49381961843744</v>
      </c>
      <c r="DP283">
        <f t="shared" si="375"/>
        <v>599.49381961843744</v>
      </c>
      <c r="DQ283">
        <f t="shared" si="375"/>
        <v>599.49381961843744</v>
      </c>
      <c r="DR283">
        <f t="shared" si="375"/>
        <v>599.49381961843744</v>
      </c>
      <c r="DS283">
        <f t="shared" si="375"/>
        <v>614.48116510889838</v>
      </c>
      <c r="DT283">
        <f t="shared" si="375"/>
        <v>614.48116510889838</v>
      </c>
      <c r="DU283">
        <f t="shared" si="375"/>
        <v>614.48116510889838</v>
      </c>
      <c r="DV283">
        <f t="shared" si="375"/>
        <v>614.48116510889838</v>
      </c>
      <c r="DW283">
        <f t="shared" si="375"/>
        <v>629.84319423662077</v>
      </c>
      <c r="DX283">
        <f t="shared" si="375"/>
        <v>629.84319423662077</v>
      </c>
      <c r="DY283">
        <f t="shared" si="375"/>
        <v>629.84319423662077</v>
      </c>
      <c r="DZ283">
        <f t="shared" si="375"/>
        <v>629.84319423662077</v>
      </c>
      <c r="EA283">
        <f t="shared" si="375"/>
        <v>645.58927409253624</v>
      </c>
      <c r="EB283">
        <f t="shared" si="375"/>
        <v>645.58927409253624</v>
      </c>
      <c r="EC283">
        <f t="shared" si="375"/>
        <v>645.58927409253624</v>
      </c>
      <c r="ED283">
        <f t="shared" si="375"/>
        <v>645.58927409253624</v>
      </c>
      <c r="EE283">
        <f t="shared" si="375"/>
        <v>661.72900594484963</v>
      </c>
      <c r="EF283">
        <f t="shared" si="375"/>
        <v>661.72900594484963</v>
      </c>
      <c r="EG283">
        <f t="shared" si="375"/>
        <v>661.72900594484963</v>
      </c>
      <c r="EH283">
        <f t="shared" ref="EH283:FM283" si="376">EH$190</f>
        <v>661.72900594484963</v>
      </c>
      <c r="EI283">
        <f t="shared" si="376"/>
        <v>678.27223109347085</v>
      </c>
      <c r="EJ283">
        <f t="shared" si="376"/>
        <v>678.27223109347085</v>
      </c>
      <c r="EK283">
        <f t="shared" si="376"/>
        <v>678.27223109347085</v>
      </c>
      <c r="EL283">
        <f t="shared" si="376"/>
        <v>678.27223109347085</v>
      </c>
      <c r="EM283">
        <f t="shared" si="376"/>
        <v>695.22903687080748</v>
      </c>
      <c r="EN283">
        <f t="shared" si="376"/>
        <v>695.22903687080748</v>
      </c>
      <c r="EO283">
        <f t="shared" si="376"/>
        <v>695.22903687080748</v>
      </c>
      <c r="EP283">
        <f t="shared" si="376"/>
        <v>695.22903687080748</v>
      </c>
      <c r="EQ283">
        <f t="shared" si="376"/>
        <v>712.60976279257761</v>
      </c>
      <c r="ER283">
        <f t="shared" si="376"/>
        <v>712.60976279257761</v>
      </c>
      <c r="ES283">
        <f t="shared" si="376"/>
        <v>712.60976279257761</v>
      </c>
      <c r="ET283">
        <f t="shared" si="376"/>
        <v>712.60976279257761</v>
      </c>
      <c r="EU283">
        <f t="shared" si="376"/>
        <v>730.42500686239202</v>
      </c>
      <c r="EV283">
        <f t="shared" si="376"/>
        <v>730.42500686239202</v>
      </c>
      <c r="EW283">
        <f t="shared" si="376"/>
        <v>730.42500686239202</v>
      </c>
      <c r="EX283">
        <f t="shared" si="376"/>
        <v>730.42500686239202</v>
      </c>
      <c r="EY283">
        <f t="shared" si="376"/>
        <v>748.68563203395183</v>
      </c>
      <c r="EZ283">
        <f t="shared" si="376"/>
        <v>748.68563203395183</v>
      </c>
      <c r="FA283">
        <f t="shared" si="376"/>
        <v>748.68563203395183</v>
      </c>
      <c r="FB283">
        <f t="shared" si="376"/>
        <v>0</v>
      </c>
      <c r="FC283">
        <f t="shared" si="376"/>
        <v>0</v>
      </c>
      <c r="FD283">
        <f t="shared" si="376"/>
        <v>0</v>
      </c>
      <c r="FE283">
        <f t="shared" si="376"/>
        <v>0</v>
      </c>
      <c r="FF283">
        <f t="shared" si="376"/>
        <v>0</v>
      </c>
      <c r="FG283">
        <f t="shared" si="376"/>
        <v>0</v>
      </c>
      <c r="FH283">
        <f t="shared" si="376"/>
        <v>0</v>
      </c>
      <c r="FI283">
        <f t="shared" si="376"/>
        <v>0</v>
      </c>
      <c r="FJ283">
        <f t="shared" si="376"/>
        <v>0</v>
      </c>
      <c r="FK283">
        <f t="shared" si="376"/>
        <v>0</v>
      </c>
      <c r="FL283">
        <f t="shared" si="376"/>
        <v>0</v>
      </c>
      <c r="FM283">
        <f t="shared" si="376"/>
        <v>0</v>
      </c>
      <c r="FN283">
        <f t="shared" ref="FN283:GJ283" si="377">FN$190</f>
        <v>0</v>
      </c>
      <c r="FO283">
        <f t="shared" si="377"/>
        <v>0</v>
      </c>
      <c r="FP283">
        <f t="shared" si="377"/>
        <v>0</v>
      </c>
      <c r="FQ283">
        <f t="shared" si="377"/>
        <v>0</v>
      </c>
      <c r="FR283">
        <f t="shared" si="377"/>
        <v>0</v>
      </c>
      <c r="FS283">
        <f t="shared" si="377"/>
        <v>0</v>
      </c>
      <c r="FT283">
        <f t="shared" si="377"/>
        <v>0</v>
      </c>
      <c r="FU283">
        <f t="shared" si="377"/>
        <v>0</v>
      </c>
      <c r="FV283">
        <f t="shared" si="377"/>
        <v>0</v>
      </c>
      <c r="FW283">
        <f t="shared" si="377"/>
        <v>0</v>
      </c>
      <c r="FX283">
        <f t="shared" si="377"/>
        <v>0</v>
      </c>
      <c r="FY283">
        <f t="shared" si="377"/>
        <v>0</v>
      </c>
      <c r="FZ283">
        <f t="shared" si="377"/>
        <v>0</v>
      </c>
      <c r="GA283">
        <f t="shared" si="377"/>
        <v>0</v>
      </c>
      <c r="GB283">
        <f t="shared" si="377"/>
        <v>0</v>
      </c>
      <c r="GC283">
        <f t="shared" si="377"/>
        <v>0</v>
      </c>
      <c r="GD283">
        <f t="shared" si="377"/>
        <v>0</v>
      </c>
      <c r="GE283">
        <f t="shared" si="377"/>
        <v>0</v>
      </c>
      <c r="GF283">
        <f t="shared" si="377"/>
        <v>0</v>
      </c>
      <c r="GG283">
        <f t="shared" si="377"/>
        <v>0</v>
      </c>
      <c r="GH283">
        <f t="shared" si="377"/>
        <v>0</v>
      </c>
      <c r="GI283">
        <f t="shared" si="377"/>
        <v>0</v>
      </c>
      <c r="GJ283">
        <f t="shared" si="377"/>
        <v>0</v>
      </c>
    </row>
    <row r="284" spans="1:192" outlineLevel="2" x14ac:dyDescent="0.35">
      <c r="A284" s="69"/>
      <c r="B284"/>
      <c r="C284"/>
      <c r="D284"/>
      <c r="E284" t="str">
        <f>$E$198</f>
        <v>Contingency</v>
      </c>
      <c r="F284"/>
      <c r="G284" t="str">
        <f>$G$198</f>
        <v>$ 000s</v>
      </c>
      <c r="H284">
        <f>$H$198</f>
        <v>3747.3879045606182</v>
      </c>
      <c r="I284"/>
      <c r="J284">
        <f t="shared" ref="J284:AO284" si="378">J$198</f>
        <v>0</v>
      </c>
      <c r="K284">
        <f t="shared" si="378"/>
        <v>0</v>
      </c>
      <c r="L284">
        <f t="shared" si="378"/>
        <v>0</v>
      </c>
      <c r="M284">
        <f t="shared" si="378"/>
        <v>0</v>
      </c>
      <c r="N284">
        <f t="shared" si="378"/>
        <v>0</v>
      </c>
      <c r="O284">
        <f t="shared" si="378"/>
        <v>0</v>
      </c>
      <c r="P284">
        <f t="shared" si="378"/>
        <v>0</v>
      </c>
      <c r="Q284">
        <f t="shared" si="378"/>
        <v>0</v>
      </c>
      <c r="R284">
        <f t="shared" si="378"/>
        <v>0</v>
      </c>
      <c r="S284">
        <f t="shared" si="378"/>
        <v>0</v>
      </c>
      <c r="T284">
        <f t="shared" si="378"/>
        <v>0</v>
      </c>
      <c r="U284">
        <f t="shared" si="378"/>
        <v>0</v>
      </c>
      <c r="V284">
        <f t="shared" si="378"/>
        <v>0</v>
      </c>
      <c r="W284">
        <f t="shared" si="378"/>
        <v>0</v>
      </c>
      <c r="X284">
        <f t="shared" si="378"/>
        <v>0</v>
      </c>
      <c r="Y284">
        <f t="shared" si="378"/>
        <v>0</v>
      </c>
      <c r="Z284">
        <f t="shared" si="378"/>
        <v>0</v>
      </c>
      <c r="AA284">
        <f t="shared" si="378"/>
        <v>0</v>
      </c>
      <c r="AB284">
        <f t="shared" si="378"/>
        <v>0</v>
      </c>
      <c r="AC284">
        <f t="shared" si="378"/>
        <v>0</v>
      </c>
      <c r="AD284">
        <f t="shared" si="378"/>
        <v>0</v>
      </c>
      <c r="AE284">
        <f t="shared" si="378"/>
        <v>0</v>
      </c>
      <c r="AF284">
        <f t="shared" si="378"/>
        <v>0</v>
      </c>
      <c r="AG284">
        <f t="shared" si="378"/>
        <v>0</v>
      </c>
      <c r="AH284">
        <f t="shared" si="378"/>
        <v>0</v>
      </c>
      <c r="AI284">
        <f t="shared" si="378"/>
        <v>0</v>
      </c>
      <c r="AJ284">
        <f t="shared" si="378"/>
        <v>0</v>
      </c>
      <c r="AK284">
        <f t="shared" si="378"/>
        <v>0</v>
      </c>
      <c r="AL284">
        <f t="shared" si="378"/>
        <v>0</v>
      </c>
      <c r="AM284">
        <f t="shared" si="378"/>
        <v>0</v>
      </c>
      <c r="AN284">
        <f t="shared" si="378"/>
        <v>0</v>
      </c>
      <c r="AO284">
        <f t="shared" si="378"/>
        <v>0</v>
      </c>
      <c r="AP284">
        <f t="shared" ref="AP284:BU284" si="379">AP$198</f>
        <v>0</v>
      </c>
      <c r="AQ284">
        <f t="shared" si="379"/>
        <v>0</v>
      </c>
      <c r="AR284">
        <f t="shared" si="379"/>
        <v>0</v>
      </c>
      <c r="AS284">
        <f t="shared" si="379"/>
        <v>0</v>
      </c>
      <c r="AT284">
        <f t="shared" si="379"/>
        <v>0</v>
      </c>
      <c r="AU284">
        <f t="shared" si="379"/>
        <v>0</v>
      </c>
      <c r="AV284">
        <f t="shared" si="379"/>
        <v>0</v>
      </c>
      <c r="AW284">
        <f t="shared" si="379"/>
        <v>0</v>
      </c>
      <c r="AX284">
        <f t="shared" si="379"/>
        <v>0</v>
      </c>
      <c r="AY284">
        <f t="shared" si="379"/>
        <v>0</v>
      </c>
      <c r="AZ284">
        <f t="shared" si="379"/>
        <v>0</v>
      </c>
      <c r="BA284">
        <f t="shared" si="379"/>
        <v>0</v>
      </c>
      <c r="BB284">
        <f t="shared" si="379"/>
        <v>0</v>
      </c>
      <c r="BC284">
        <f t="shared" si="379"/>
        <v>0</v>
      </c>
      <c r="BD284">
        <f t="shared" si="379"/>
        <v>0</v>
      </c>
      <c r="BE284">
        <f t="shared" si="379"/>
        <v>0</v>
      </c>
      <c r="BF284">
        <f t="shared" si="379"/>
        <v>26.922265624999998</v>
      </c>
      <c r="BG284">
        <f t="shared" si="379"/>
        <v>27.595322265624993</v>
      </c>
      <c r="BH284">
        <f t="shared" si="379"/>
        <v>27.595322265624993</v>
      </c>
      <c r="BI284">
        <f t="shared" si="379"/>
        <v>27.595322265624993</v>
      </c>
      <c r="BJ284">
        <f t="shared" si="379"/>
        <v>27.595322265624993</v>
      </c>
      <c r="BK284">
        <f t="shared" si="379"/>
        <v>28.285205322265618</v>
      </c>
      <c r="BL284">
        <f t="shared" si="379"/>
        <v>28.285205322265618</v>
      </c>
      <c r="BM284">
        <f t="shared" si="379"/>
        <v>28.285205322265618</v>
      </c>
      <c r="BN284">
        <f t="shared" si="379"/>
        <v>28.285205322265618</v>
      </c>
      <c r="BO284">
        <f t="shared" si="379"/>
        <v>28.992335455322255</v>
      </c>
      <c r="BP284">
        <f t="shared" si="379"/>
        <v>28.992335455322255</v>
      </c>
      <c r="BQ284">
        <f t="shared" si="379"/>
        <v>28.992335455322255</v>
      </c>
      <c r="BR284">
        <f t="shared" si="379"/>
        <v>28.992335455322255</v>
      </c>
      <c r="BS284">
        <f t="shared" si="379"/>
        <v>29.717143841705312</v>
      </c>
      <c r="BT284">
        <f t="shared" si="379"/>
        <v>29.717143841705312</v>
      </c>
      <c r="BU284">
        <f t="shared" si="379"/>
        <v>29.717143841705312</v>
      </c>
      <c r="BV284">
        <f t="shared" ref="BV284:DA284" si="380">BV$198</f>
        <v>29.717143841705312</v>
      </c>
      <c r="BW284">
        <f t="shared" si="380"/>
        <v>30.460072437747943</v>
      </c>
      <c r="BX284">
        <f t="shared" si="380"/>
        <v>30.460072437747943</v>
      </c>
      <c r="BY284">
        <f t="shared" si="380"/>
        <v>30.460072437747943</v>
      </c>
      <c r="BZ284">
        <f t="shared" si="380"/>
        <v>30.460072437747943</v>
      </c>
      <c r="CA284">
        <f t="shared" si="380"/>
        <v>31.221574248691635</v>
      </c>
      <c r="CB284">
        <f t="shared" si="380"/>
        <v>31.221574248691635</v>
      </c>
      <c r="CC284">
        <f t="shared" si="380"/>
        <v>31.221574248691635</v>
      </c>
      <c r="CD284">
        <f t="shared" si="380"/>
        <v>31.221574248691635</v>
      </c>
      <c r="CE284">
        <f t="shared" si="380"/>
        <v>32.002113604908928</v>
      </c>
      <c r="CF284">
        <f t="shared" si="380"/>
        <v>32.002113604908928</v>
      </c>
      <c r="CG284">
        <f t="shared" si="380"/>
        <v>32.002113604908928</v>
      </c>
      <c r="CH284">
        <f t="shared" si="380"/>
        <v>32.002113604908928</v>
      </c>
      <c r="CI284">
        <f t="shared" si="380"/>
        <v>32.802166445031652</v>
      </c>
      <c r="CJ284">
        <f t="shared" si="380"/>
        <v>32.802166445031652</v>
      </c>
      <c r="CK284">
        <f t="shared" si="380"/>
        <v>32.802166445031652</v>
      </c>
      <c r="CL284">
        <f t="shared" si="380"/>
        <v>32.802166445031652</v>
      </c>
      <c r="CM284">
        <f t="shared" si="380"/>
        <v>33.622220606157441</v>
      </c>
      <c r="CN284">
        <f t="shared" si="380"/>
        <v>33.622220606157441</v>
      </c>
      <c r="CO284">
        <f t="shared" si="380"/>
        <v>33.622220606157441</v>
      </c>
      <c r="CP284">
        <f t="shared" si="380"/>
        <v>33.622220606157441</v>
      </c>
      <c r="CQ284">
        <f t="shared" si="380"/>
        <v>34.462776121311371</v>
      </c>
      <c r="CR284">
        <f t="shared" si="380"/>
        <v>34.462776121311371</v>
      </c>
      <c r="CS284">
        <f t="shared" si="380"/>
        <v>34.462776121311371</v>
      </c>
      <c r="CT284">
        <f t="shared" si="380"/>
        <v>34.462776121311371</v>
      </c>
      <c r="CU284">
        <f t="shared" si="380"/>
        <v>35.324345524344153</v>
      </c>
      <c r="CV284">
        <f t="shared" si="380"/>
        <v>35.324345524344153</v>
      </c>
      <c r="CW284">
        <f t="shared" si="380"/>
        <v>35.324345524344153</v>
      </c>
      <c r="CX284">
        <f t="shared" si="380"/>
        <v>35.324345524344153</v>
      </c>
      <c r="CY284">
        <f t="shared" si="380"/>
        <v>36.207454162452763</v>
      </c>
      <c r="CZ284">
        <f t="shared" si="380"/>
        <v>36.207454162452763</v>
      </c>
      <c r="DA284">
        <f t="shared" si="380"/>
        <v>36.207454162452763</v>
      </c>
      <c r="DB284">
        <f t="shared" ref="DB284:EG284" si="381">DB$198</f>
        <v>36.207454162452763</v>
      </c>
      <c r="DC284">
        <f t="shared" si="381"/>
        <v>37.112640516514077</v>
      </c>
      <c r="DD284">
        <f t="shared" si="381"/>
        <v>37.112640516514077</v>
      </c>
      <c r="DE284">
        <f t="shared" si="381"/>
        <v>37.112640516514077</v>
      </c>
      <c r="DF284">
        <f t="shared" si="381"/>
        <v>37.112640516514077</v>
      </c>
      <c r="DG284">
        <f t="shared" si="381"/>
        <v>38.040456529426926</v>
      </c>
      <c r="DH284">
        <f t="shared" si="381"/>
        <v>38.040456529426926</v>
      </c>
      <c r="DI284">
        <f t="shared" si="381"/>
        <v>38.040456529426926</v>
      </c>
      <c r="DJ284">
        <f t="shared" si="381"/>
        <v>38.040456529426926</v>
      </c>
      <c r="DK284">
        <f t="shared" si="381"/>
        <v>38.991467942662602</v>
      </c>
      <c r="DL284">
        <f t="shared" si="381"/>
        <v>38.991467942662602</v>
      </c>
      <c r="DM284">
        <f t="shared" si="381"/>
        <v>38.991467942662602</v>
      </c>
      <c r="DN284">
        <f t="shared" si="381"/>
        <v>38.991467942662602</v>
      </c>
      <c r="DO284">
        <f t="shared" si="381"/>
        <v>39.966254641229163</v>
      </c>
      <c r="DP284">
        <f t="shared" si="381"/>
        <v>39.966254641229163</v>
      </c>
      <c r="DQ284">
        <f t="shared" si="381"/>
        <v>39.966254641229163</v>
      </c>
      <c r="DR284">
        <f t="shared" si="381"/>
        <v>39.966254641229163</v>
      </c>
      <c r="DS284">
        <f t="shared" si="381"/>
        <v>40.965411007259888</v>
      </c>
      <c r="DT284">
        <f t="shared" si="381"/>
        <v>40.965411007259888</v>
      </c>
      <c r="DU284">
        <f t="shared" si="381"/>
        <v>40.965411007259888</v>
      </c>
      <c r="DV284">
        <f t="shared" si="381"/>
        <v>40.965411007259888</v>
      </c>
      <c r="DW284">
        <f t="shared" si="381"/>
        <v>41.989546282441381</v>
      </c>
      <c r="DX284">
        <f t="shared" si="381"/>
        <v>41.989546282441381</v>
      </c>
      <c r="DY284">
        <f t="shared" si="381"/>
        <v>41.989546282441381</v>
      </c>
      <c r="DZ284">
        <f t="shared" si="381"/>
        <v>41.989546282441381</v>
      </c>
      <c r="EA284">
        <f t="shared" si="381"/>
        <v>43.039284939502416</v>
      </c>
      <c r="EB284">
        <f t="shared" si="381"/>
        <v>43.039284939502416</v>
      </c>
      <c r="EC284">
        <f t="shared" si="381"/>
        <v>43.039284939502416</v>
      </c>
      <c r="ED284">
        <f t="shared" si="381"/>
        <v>43.039284939502416</v>
      </c>
      <c r="EE284">
        <f t="shared" si="381"/>
        <v>44.115267062989979</v>
      </c>
      <c r="EF284">
        <f t="shared" si="381"/>
        <v>44.115267062989979</v>
      </c>
      <c r="EG284">
        <f t="shared" si="381"/>
        <v>44.115267062989979</v>
      </c>
      <c r="EH284">
        <f t="shared" ref="EH284:FM284" si="382">EH$198</f>
        <v>44.115267062989979</v>
      </c>
      <c r="EI284">
        <f t="shared" si="382"/>
        <v>45.218148739564725</v>
      </c>
      <c r="EJ284">
        <f t="shared" si="382"/>
        <v>45.218148739564725</v>
      </c>
      <c r="EK284">
        <f t="shared" si="382"/>
        <v>45.218148739564725</v>
      </c>
      <c r="EL284">
        <f t="shared" si="382"/>
        <v>45.218148739564725</v>
      </c>
      <c r="EM284">
        <f t="shared" si="382"/>
        <v>46.348602458053833</v>
      </c>
      <c r="EN284">
        <f t="shared" si="382"/>
        <v>46.348602458053833</v>
      </c>
      <c r="EO284">
        <f t="shared" si="382"/>
        <v>46.348602458053833</v>
      </c>
      <c r="EP284">
        <f t="shared" si="382"/>
        <v>46.348602458053833</v>
      </c>
      <c r="EQ284">
        <f t="shared" si="382"/>
        <v>47.507317519505179</v>
      </c>
      <c r="ER284">
        <f t="shared" si="382"/>
        <v>47.507317519505179</v>
      </c>
      <c r="ES284">
        <f t="shared" si="382"/>
        <v>47.507317519505179</v>
      </c>
      <c r="ET284">
        <f t="shared" si="382"/>
        <v>47.507317519505179</v>
      </c>
      <c r="EU284">
        <f t="shared" si="382"/>
        <v>48.695000457492803</v>
      </c>
      <c r="EV284">
        <f t="shared" si="382"/>
        <v>48.695000457492803</v>
      </c>
      <c r="EW284">
        <f t="shared" si="382"/>
        <v>48.695000457492803</v>
      </c>
      <c r="EX284">
        <f t="shared" si="382"/>
        <v>48.695000457492803</v>
      </c>
      <c r="EY284">
        <f t="shared" si="382"/>
        <v>49.912375468930122</v>
      </c>
      <c r="EZ284">
        <f t="shared" si="382"/>
        <v>49.912375468930122</v>
      </c>
      <c r="FA284">
        <f t="shared" si="382"/>
        <v>49.912375468930122</v>
      </c>
      <c r="FB284">
        <f t="shared" si="382"/>
        <v>0</v>
      </c>
      <c r="FC284">
        <f t="shared" si="382"/>
        <v>0</v>
      </c>
      <c r="FD284">
        <f t="shared" si="382"/>
        <v>0</v>
      </c>
      <c r="FE284">
        <f t="shared" si="382"/>
        <v>0</v>
      </c>
      <c r="FF284">
        <f t="shared" si="382"/>
        <v>0</v>
      </c>
      <c r="FG284">
        <f t="shared" si="382"/>
        <v>0</v>
      </c>
      <c r="FH284">
        <f t="shared" si="382"/>
        <v>0</v>
      </c>
      <c r="FI284">
        <f t="shared" si="382"/>
        <v>0</v>
      </c>
      <c r="FJ284">
        <f t="shared" si="382"/>
        <v>0</v>
      </c>
      <c r="FK284">
        <f t="shared" si="382"/>
        <v>0</v>
      </c>
      <c r="FL284">
        <f t="shared" si="382"/>
        <v>0</v>
      </c>
      <c r="FM284">
        <f t="shared" si="382"/>
        <v>0</v>
      </c>
      <c r="FN284">
        <f t="shared" ref="FN284:GJ284" si="383">FN$198</f>
        <v>0</v>
      </c>
      <c r="FO284">
        <f t="shared" si="383"/>
        <v>0</v>
      </c>
      <c r="FP284">
        <f t="shared" si="383"/>
        <v>0</v>
      </c>
      <c r="FQ284">
        <f t="shared" si="383"/>
        <v>0</v>
      </c>
      <c r="FR284">
        <f t="shared" si="383"/>
        <v>0</v>
      </c>
      <c r="FS284">
        <f t="shared" si="383"/>
        <v>0</v>
      </c>
      <c r="FT284">
        <f t="shared" si="383"/>
        <v>0</v>
      </c>
      <c r="FU284">
        <f t="shared" si="383"/>
        <v>0</v>
      </c>
      <c r="FV284">
        <f t="shared" si="383"/>
        <v>0</v>
      </c>
      <c r="FW284">
        <f t="shared" si="383"/>
        <v>0</v>
      </c>
      <c r="FX284">
        <f t="shared" si="383"/>
        <v>0</v>
      </c>
      <c r="FY284">
        <f t="shared" si="383"/>
        <v>0</v>
      </c>
      <c r="FZ284">
        <f t="shared" si="383"/>
        <v>0</v>
      </c>
      <c r="GA284">
        <f t="shared" si="383"/>
        <v>0</v>
      </c>
      <c r="GB284">
        <f t="shared" si="383"/>
        <v>0</v>
      </c>
      <c r="GC284">
        <f t="shared" si="383"/>
        <v>0</v>
      </c>
      <c r="GD284">
        <f t="shared" si="383"/>
        <v>0</v>
      </c>
      <c r="GE284">
        <f t="shared" si="383"/>
        <v>0</v>
      </c>
      <c r="GF284">
        <f t="shared" si="383"/>
        <v>0</v>
      </c>
      <c r="GG284">
        <f t="shared" si="383"/>
        <v>0</v>
      </c>
      <c r="GH284">
        <f t="shared" si="383"/>
        <v>0</v>
      </c>
      <c r="GI284">
        <f t="shared" si="383"/>
        <v>0</v>
      </c>
      <c r="GJ284">
        <f t="shared" si="383"/>
        <v>0</v>
      </c>
    </row>
    <row r="285" spans="1:192" outlineLevel="2" x14ac:dyDescent="0.35">
      <c r="A285" s="69"/>
      <c r="B285"/>
      <c r="C285"/>
      <c r="D285"/>
      <c r="E285" t="str">
        <f>$E$206</f>
        <v>Rent</v>
      </c>
      <c r="F285"/>
      <c r="G285" t="str">
        <f>$G$206</f>
        <v>$ 000s</v>
      </c>
      <c r="H285">
        <f>$H$206</f>
        <v>18399.674611392642</v>
      </c>
      <c r="I285"/>
      <c r="J285">
        <f t="shared" ref="J285:AO285" si="384">J$206</f>
        <v>0</v>
      </c>
      <c r="K285">
        <f t="shared" si="384"/>
        <v>0</v>
      </c>
      <c r="L285">
        <f t="shared" si="384"/>
        <v>0</v>
      </c>
      <c r="M285">
        <f t="shared" si="384"/>
        <v>0</v>
      </c>
      <c r="N285">
        <f t="shared" si="384"/>
        <v>0</v>
      </c>
      <c r="O285">
        <f t="shared" si="384"/>
        <v>0</v>
      </c>
      <c r="P285">
        <f t="shared" si="384"/>
        <v>0</v>
      </c>
      <c r="Q285">
        <f t="shared" si="384"/>
        <v>0</v>
      </c>
      <c r="R285">
        <f t="shared" si="384"/>
        <v>0</v>
      </c>
      <c r="S285">
        <f t="shared" si="384"/>
        <v>0</v>
      </c>
      <c r="T285">
        <f t="shared" si="384"/>
        <v>0</v>
      </c>
      <c r="U285">
        <f t="shared" si="384"/>
        <v>0</v>
      </c>
      <c r="V285">
        <f t="shared" si="384"/>
        <v>0</v>
      </c>
      <c r="W285">
        <f t="shared" si="384"/>
        <v>0</v>
      </c>
      <c r="X285">
        <f t="shared" si="384"/>
        <v>0</v>
      </c>
      <c r="Y285">
        <f t="shared" si="384"/>
        <v>0</v>
      </c>
      <c r="Z285">
        <f t="shared" si="384"/>
        <v>0</v>
      </c>
      <c r="AA285">
        <f t="shared" si="384"/>
        <v>0</v>
      </c>
      <c r="AB285">
        <f t="shared" si="384"/>
        <v>0</v>
      </c>
      <c r="AC285">
        <f t="shared" si="384"/>
        <v>0</v>
      </c>
      <c r="AD285">
        <f t="shared" si="384"/>
        <v>0</v>
      </c>
      <c r="AE285">
        <f t="shared" si="384"/>
        <v>0</v>
      </c>
      <c r="AF285">
        <f t="shared" si="384"/>
        <v>0</v>
      </c>
      <c r="AG285">
        <f t="shared" si="384"/>
        <v>0</v>
      </c>
      <c r="AH285">
        <f t="shared" si="384"/>
        <v>0</v>
      </c>
      <c r="AI285">
        <f t="shared" si="384"/>
        <v>0</v>
      </c>
      <c r="AJ285">
        <f t="shared" si="384"/>
        <v>0</v>
      </c>
      <c r="AK285">
        <f t="shared" si="384"/>
        <v>0</v>
      </c>
      <c r="AL285">
        <f t="shared" si="384"/>
        <v>0</v>
      </c>
      <c r="AM285">
        <f t="shared" si="384"/>
        <v>0</v>
      </c>
      <c r="AN285">
        <f t="shared" si="384"/>
        <v>0</v>
      </c>
      <c r="AO285">
        <f t="shared" si="384"/>
        <v>0</v>
      </c>
      <c r="AP285">
        <f t="shared" ref="AP285:BU285" si="385">AP$206</f>
        <v>0</v>
      </c>
      <c r="AQ285">
        <f t="shared" si="385"/>
        <v>0</v>
      </c>
      <c r="AR285">
        <f t="shared" si="385"/>
        <v>0</v>
      </c>
      <c r="AS285">
        <f t="shared" si="385"/>
        <v>0</v>
      </c>
      <c r="AT285">
        <f t="shared" si="385"/>
        <v>0</v>
      </c>
      <c r="AU285">
        <f t="shared" si="385"/>
        <v>0</v>
      </c>
      <c r="AV285">
        <f t="shared" si="385"/>
        <v>0</v>
      </c>
      <c r="AW285">
        <f t="shared" si="385"/>
        <v>0</v>
      </c>
      <c r="AX285">
        <f t="shared" si="385"/>
        <v>0</v>
      </c>
      <c r="AY285">
        <f t="shared" si="385"/>
        <v>0</v>
      </c>
      <c r="AZ285">
        <f t="shared" si="385"/>
        <v>0</v>
      </c>
      <c r="BA285">
        <f t="shared" si="385"/>
        <v>0</v>
      </c>
      <c r="BB285">
        <f t="shared" si="385"/>
        <v>0</v>
      </c>
      <c r="BC285">
        <f t="shared" si="385"/>
        <v>0</v>
      </c>
      <c r="BD285">
        <f t="shared" si="385"/>
        <v>0</v>
      </c>
      <c r="BE285">
        <f t="shared" si="385"/>
        <v>0</v>
      </c>
      <c r="BF285">
        <f t="shared" si="385"/>
        <v>132.18832421874998</v>
      </c>
      <c r="BG285">
        <f t="shared" si="385"/>
        <v>135.49303232421872</v>
      </c>
      <c r="BH285">
        <f t="shared" si="385"/>
        <v>135.49303232421872</v>
      </c>
      <c r="BI285">
        <f t="shared" si="385"/>
        <v>135.49303232421872</v>
      </c>
      <c r="BJ285">
        <f t="shared" si="385"/>
        <v>135.49303232421872</v>
      </c>
      <c r="BK285">
        <f t="shared" si="385"/>
        <v>138.88035813232418</v>
      </c>
      <c r="BL285">
        <f t="shared" si="385"/>
        <v>138.88035813232418</v>
      </c>
      <c r="BM285">
        <f t="shared" si="385"/>
        <v>138.88035813232418</v>
      </c>
      <c r="BN285">
        <f t="shared" si="385"/>
        <v>138.88035813232418</v>
      </c>
      <c r="BO285">
        <f t="shared" si="385"/>
        <v>142.35236708563227</v>
      </c>
      <c r="BP285">
        <f t="shared" si="385"/>
        <v>142.35236708563227</v>
      </c>
      <c r="BQ285">
        <f t="shared" si="385"/>
        <v>142.35236708563227</v>
      </c>
      <c r="BR285">
        <f t="shared" si="385"/>
        <v>142.35236708563227</v>
      </c>
      <c r="BS285">
        <f t="shared" si="385"/>
        <v>145.9111762627731</v>
      </c>
      <c r="BT285">
        <f t="shared" si="385"/>
        <v>145.9111762627731</v>
      </c>
      <c r="BU285">
        <f t="shared" si="385"/>
        <v>145.9111762627731</v>
      </c>
      <c r="BV285">
        <f t="shared" ref="BV285:DA285" si="386">BV$206</f>
        <v>145.9111762627731</v>
      </c>
      <c r="BW285">
        <f t="shared" si="386"/>
        <v>149.5589556693424</v>
      </c>
      <c r="BX285">
        <f t="shared" si="386"/>
        <v>149.5589556693424</v>
      </c>
      <c r="BY285">
        <f t="shared" si="386"/>
        <v>149.5589556693424</v>
      </c>
      <c r="BZ285">
        <f t="shared" si="386"/>
        <v>149.5589556693424</v>
      </c>
      <c r="CA285">
        <f t="shared" si="386"/>
        <v>153.29792956107593</v>
      </c>
      <c r="CB285">
        <f t="shared" si="386"/>
        <v>153.29792956107593</v>
      </c>
      <c r="CC285">
        <f t="shared" si="386"/>
        <v>153.29792956107593</v>
      </c>
      <c r="CD285">
        <f t="shared" si="386"/>
        <v>153.29792956107593</v>
      </c>
      <c r="CE285">
        <f t="shared" si="386"/>
        <v>157.13037780010282</v>
      </c>
      <c r="CF285">
        <f t="shared" si="386"/>
        <v>157.13037780010282</v>
      </c>
      <c r="CG285">
        <f t="shared" si="386"/>
        <v>157.13037780010282</v>
      </c>
      <c r="CH285">
        <f t="shared" si="386"/>
        <v>157.13037780010282</v>
      </c>
      <c r="CI285">
        <f t="shared" si="386"/>
        <v>161.05863724510539</v>
      </c>
      <c r="CJ285">
        <f t="shared" si="386"/>
        <v>161.05863724510539</v>
      </c>
      <c r="CK285">
        <f t="shared" si="386"/>
        <v>161.05863724510539</v>
      </c>
      <c r="CL285">
        <f t="shared" si="386"/>
        <v>161.05863724510539</v>
      </c>
      <c r="CM285">
        <f t="shared" si="386"/>
        <v>165.08510317623302</v>
      </c>
      <c r="CN285">
        <f t="shared" si="386"/>
        <v>165.08510317623302</v>
      </c>
      <c r="CO285">
        <f t="shared" si="386"/>
        <v>165.08510317623302</v>
      </c>
      <c r="CP285">
        <f t="shared" si="386"/>
        <v>165.08510317623302</v>
      </c>
      <c r="CQ285">
        <f t="shared" si="386"/>
        <v>169.21223075563884</v>
      </c>
      <c r="CR285">
        <f t="shared" si="386"/>
        <v>169.21223075563884</v>
      </c>
      <c r="CS285">
        <f t="shared" si="386"/>
        <v>169.21223075563884</v>
      </c>
      <c r="CT285">
        <f t="shared" si="386"/>
        <v>169.21223075563884</v>
      </c>
      <c r="CU285">
        <f t="shared" si="386"/>
        <v>173.4425365245298</v>
      </c>
      <c r="CV285">
        <f t="shared" si="386"/>
        <v>173.4425365245298</v>
      </c>
      <c r="CW285">
        <f t="shared" si="386"/>
        <v>173.4425365245298</v>
      </c>
      <c r="CX285">
        <f t="shared" si="386"/>
        <v>173.4425365245298</v>
      </c>
      <c r="CY285">
        <f t="shared" si="386"/>
        <v>177.77859993764307</v>
      </c>
      <c r="CZ285">
        <f t="shared" si="386"/>
        <v>177.77859993764307</v>
      </c>
      <c r="DA285">
        <f t="shared" si="386"/>
        <v>177.77859993764307</v>
      </c>
      <c r="DB285">
        <f t="shared" ref="DB285:EG285" si="387">DB$206</f>
        <v>177.77859993764307</v>
      </c>
      <c r="DC285">
        <f t="shared" si="387"/>
        <v>182.22306493608411</v>
      </c>
      <c r="DD285">
        <f t="shared" si="387"/>
        <v>182.22306493608411</v>
      </c>
      <c r="DE285">
        <f t="shared" si="387"/>
        <v>182.22306493608411</v>
      </c>
      <c r="DF285">
        <f t="shared" si="387"/>
        <v>182.22306493608411</v>
      </c>
      <c r="DG285">
        <f t="shared" si="387"/>
        <v>186.7786415594862</v>
      </c>
      <c r="DH285">
        <f t="shared" si="387"/>
        <v>186.7786415594862</v>
      </c>
      <c r="DI285">
        <f t="shared" si="387"/>
        <v>186.7786415594862</v>
      </c>
      <c r="DJ285">
        <f t="shared" si="387"/>
        <v>186.7786415594862</v>
      </c>
      <c r="DK285">
        <f t="shared" si="387"/>
        <v>191.44810759847337</v>
      </c>
      <c r="DL285">
        <f t="shared" si="387"/>
        <v>191.44810759847337</v>
      </c>
      <c r="DM285">
        <f t="shared" si="387"/>
        <v>191.44810759847337</v>
      </c>
      <c r="DN285">
        <f t="shared" si="387"/>
        <v>191.44810759847337</v>
      </c>
      <c r="DO285">
        <f t="shared" si="387"/>
        <v>196.23431028843521</v>
      </c>
      <c r="DP285">
        <f t="shared" si="387"/>
        <v>196.23431028843521</v>
      </c>
      <c r="DQ285">
        <f t="shared" si="387"/>
        <v>196.23431028843521</v>
      </c>
      <c r="DR285">
        <f t="shared" si="387"/>
        <v>196.23431028843521</v>
      </c>
      <c r="DS285">
        <f t="shared" si="387"/>
        <v>201.14016804564605</v>
      </c>
      <c r="DT285">
        <f t="shared" si="387"/>
        <v>201.14016804564605</v>
      </c>
      <c r="DU285">
        <f t="shared" si="387"/>
        <v>201.14016804564605</v>
      </c>
      <c r="DV285">
        <f t="shared" si="387"/>
        <v>201.14016804564605</v>
      </c>
      <c r="DW285">
        <f t="shared" si="387"/>
        <v>206.1686722467872</v>
      </c>
      <c r="DX285">
        <f t="shared" si="387"/>
        <v>206.1686722467872</v>
      </c>
      <c r="DY285">
        <f t="shared" si="387"/>
        <v>206.1686722467872</v>
      </c>
      <c r="DZ285">
        <f t="shared" si="387"/>
        <v>206.1686722467872</v>
      </c>
      <c r="EA285">
        <f t="shared" si="387"/>
        <v>211.32288905295687</v>
      </c>
      <c r="EB285">
        <f t="shared" si="387"/>
        <v>211.32288905295687</v>
      </c>
      <c r="EC285">
        <f t="shared" si="387"/>
        <v>211.32288905295687</v>
      </c>
      <c r="ED285">
        <f t="shared" si="387"/>
        <v>211.32288905295687</v>
      </c>
      <c r="EE285">
        <f t="shared" si="387"/>
        <v>216.60596127928079</v>
      </c>
      <c r="EF285">
        <f t="shared" si="387"/>
        <v>216.60596127928079</v>
      </c>
      <c r="EG285">
        <f t="shared" si="387"/>
        <v>216.60596127928079</v>
      </c>
      <c r="EH285">
        <f t="shared" ref="EH285:FM285" si="388">EH$206</f>
        <v>216.60596127928079</v>
      </c>
      <c r="EI285">
        <f t="shared" si="388"/>
        <v>222.02111031126279</v>
      </c>
      <c r="EJ285">
        <f t="shared" si="388"/>
        <v>222.02111031126279</v>
      </c>
      <c r="EK285">
        <f t="shared" si="388"/>
        <v>222.02111031126279</v>
      </c>
      <c r="EL285">
        <f t="shared" si="388"/>
        <v>222.02111031126279</v>
      </c>
      <c r="EM285">
        <f t="shared" si="388"/>
        <v>227.57163806904433</v>
      </c>
      <c r="EN285">
        <f t="shared" si="388"/>
        <v>227.57163806904433</v>
      </c>
      <c r="EO285">
        <f t="shared" si="388"/>
        <v>227.57163806904433</v>
      </c>
      <c r="EP285">
        <f t="shared" si="388"/>
        <v>227.57163806904433</v>
      </c>
      <c r="EQ285">
        <f t="shared" si="388"/>
        <v>233.26092902077042</v>
      </c>
      <c r="ER285">
        <f t="shared" si="388"/>
        <v>233.26092902077042</v>
      </c>
      <c r="ES285">
        <f t="shared" si="388"/>
        <v>233.26092902077042</v>
      </c>
      <c r="ET285">
        <f t="shared" si="388"/>
        <v>233.26092902077042</v>
      </c>
      <c r="EU285">
        <f t="shared" si="388"/>
        <v>239.09245224628967</v>
      </c>
      <c r="EV285">
        <f t="shared" si="388"/>
        <v>239.09245224628967</v>
      </c>
      <c r="EW285">
        <f t="shared" si="388"/>
        <v>239.09245224628967</v>
      </c>
      <c r="EX285">
        <f t="shared" si="388"/>
        <v>239.09245224628967</v>
      </c>
      <c r="EY285">
        <f t="shared" si="388"/>
        <v>245.06976355244689</v>
      </c>
      <c r="EZ285">
        <f t="shared" si="388"/>
        <v>245.06976355244689</v>
      </c>
      <c r="FA285">
        <f t="shared" si="388"/>
        <v>245.06976355244689</v>
      </c>
      <c r="FB285">
        <f t="shared" si="388"/>
        <v>0</v>
      </c>
      <c r="FC285">
        <f t="shared" si="388"/>
        <v>0</v>
      </c>
      <c r="FD285">
        <f t="shared" si="388"/>
        <v>0</v>
      </c>
      <c r="FE285">
        <f t="shared" si="388"/>
        <v>0</v>
      </c>
      <c r="FF285">
        <f t="shared" si="388"/>
        <v>0</v>
      </c>
      <c r="FG285">
        <f t="shared" si="388"/>
        <v>0</v>
      </c>
      <c r="FH285">
        <f t="shared" si="388"/>
        <v>0</v>
      </c>
      <c r="FI285">
        <f t="shared" si="388"/>
        <v>0</v>
      </c>
      <c r="FJ285">
        <f t="shared" si="388"/>
        <v>0</v>
      </c>
      <c r="FK285">
        <f t="shared" si="388"/>
        <v>0</v>
      </c>
      <c r="FL285">
        <f t="shared" si="388"/>
        <v>0</v>
      </c>
      <c r="FM285">
        <f t="shared" si="388"/>
        <v>0</v>
      </c>
      <c r="FN285">
        <f t="shared" ref="FN285:GJ285" si="389">FN$206</f>
        <v>0</v>
      </c>
      <c r="FO285">
        <f t="shared" si="389"/>
        <v>0</v>
      </c>
      <c r="FP285">
        <f t="shared" si="389"/>
        <v>0</v>
      </c>
      <c r="FQ285">
        <f t="shared" si="389"/>
        <v>0</v>
      </c>
      <c r="FR285">
        <f t="shared" si="389"/>
        <v>0</v>
      </c>
      <c r="FS285">
        <f t="shared" si="389"/>
        <v>0</v>
      </c>
      <c r="FT285">
        <f t="shared" si="389"/>
        <v>0</v>
      </c>
      <c r="FU285">
        <f t="shared" si="389"/>
        <v>0</v>
      </c>
      <c r="FV285">
        <f t="shared" si="389"/>
        <v>0</v>
      </c>
      <c r="FW285">
        <f t="shared" si="389"/>
        <v>0</v>
      </c>
      <c r="FX285">
        <f t="shared" si="389"/>
        <v>0</v>
      </c>
      <c r="FY285">
        <f t="shared" si="389"/>
        <v>0</v>
      </c>
      <c r="FZ285">
        <f t="shared" si="389"/>
        <v>0</v>
      </c>
      <c r="GA285">
        <f t="shared" si="389"/>
        <v>0</v>
      </c>
      <c r="GB285">
        <f t="shared" si="389"/>
        <v>0</v>
      </c>
      <c r="GC285">
        <f t="shared" si="389"/>
        <v>0</v>
      </c>
      <c r="GD285">
        <f t="shared" si="389"/>
        <v>0</v>
      </c>
      <c r="GE285">
        <f t="shared" si="389"/>
        <v>0</v>
      </c>
      <c r="GF285">
        <f t="shared" si="389"/>
        <v>0</v>
      </c>
      <c r="GG285">
        <f t="shared" si="389"/>
        <v>0</v>
      </c>
      <c r="GH285">
        <f t="shared" si="389"/>
        <v>0</v>
      </c>
      <c r="GI285">
        <f t="shared" si="389"/>
        <v>0</v>
      </c>
      <c r="GJ285">
        <f t="shared" si="389"/>
        <v>0</v>
      </c>
    </row>
    <row r="286" spans="1:192" outlineLevel="2" x14ac:dyDescent="0.35">
      <c r="A286" s="69"/>
      <c r="B286"/>
      <c r="C286"/>
      <c r="D286"/>
      <c r="E286" t="str">
        <f>$E$214</f>
        <v>Legals and professional</v>
      </c>
      <c r="F286"/>
      <c r="G286" t="str">
        <f>$G$214</f>
        <v>$ 000s</v>
      </c>
      <c r="H286">
        <f>$H$214</f>
        <v>1498.9551618242492</v>
      </c>
      <c r="I286"/>
      <c r="J286">
        <f t="shared" ref="J286:AO286" si="390">J$214</f>
        <v>0</v>
      </c>
      <c r="K286">
        <f t="shared" si="390"/>
        <v>0</v>
      </c>
      <c r="L286">
        <f t="shared" si="390"/>
        <v>0</v>
      </c>
      <c r="M286">
        <f t="shared" si="390"/>
        <v>0</v>
      </c>
      <c r="N286">
        <f t="shared" si="390"/>
        <v>0</v>
      </c>
      <c r="O286">
        <f t="shared" si="390"/>
        <v>0</v>
      </c>
      <c r="P286">
        <f t="shared" si="390"/>
        <v>0</v>
      </c>
      <c r="Q286">
        <f t="shared" si="390"/>
        <v>0</v>
      </c>
      <c r="R286">
        <f t="shared" si="390"/>
        <v>0</v>
      </c>
      <c r="S286">
        <f t="shared" si="390"/>
        <v>0</v>
      </c>
      <c r="T286">
        <f t="shared" si="390"/>
        <v>0</v>
      </c>
      <c r="U286">
        <f t="shared" si="390"/>
        <v>0</v>
      </c>
      <c r="V286">
        <f t="shared" si="390"/>
        <v>0</v>
      </c>
      <c r="W286">
        <f t="shared" si="390"/>
        <v>0</v>
      </c>
      <c r="X286">
        <f t="shared" si="390"/>
        <v>0</v>
      </c>
      <c r="Y286">
        <f t="shared" si="390"/>
        <v>0</v>
      </c>
      <c r="Z286">
        <f t="shared" si="390"/>
        <v>0</v>
      </c>
      <c r="AA286">
        <f t="shared" si="390"/>
        <v>0</v>
      </c>
      <c r="AB286">
        <f t="shared" si="390"/>
        <v>0</v>
      </c>
      <c r="AC286">
        <f t="shared" si="390"/>
        <v>0</v>
      </c>
      <c r="AD286">
        <f t="shared" si="390"/>
        <v>0</v>
      </c>
      <c r="AE286">
        <f t="shared" si="390"/>
        <v>0</v>
      </c>
      <c r="AF286">
        <f t="shared" si="390"/>
        <v>0</v>
      </c>
      <c r="AG286">
        <f t="shared" si="390"/>
        <v>0</v>
      </c>
      <c r="AH286">
        <f t="shared" si="390"/>
        <v>0</v>
      </c>
      <c r="AI286">
        <f t="shared" si="390"/>
        <v>0</v>
      </c>
      <c r="AJ286">
        <f t="shared" si="390"/>
        <v>0</v>
      </c>
      <c r="AK286">
        <f t="shared" si="390"/>
        <v>0</v>
      </c>
      <c r="AL286">
        <f t="shared" si="390"/>
        <v>0</v>
      </c>
      <c r="AM286">
        <f t="shared" si="390"/>
        <v>0</v>
      </c>
      <c r="AN286">
        <f t="shared" si="390"/>
        <v>0</v>
      </c>
      <c r="AO286">
        <f t="shared" si="390"/>
        <v>0</v>
      </c>
      <c r="AP286">
        <f t="shared" ref="AP286:BU286" si="391">AP$214</f>
        <v>0</v>
      </c>
      <c r="AQ286">
        <f t="shared" si="391"/>
        <v>0</v>
      </c>
      <c r="AR286">
        <f t="shared" si="391"/>
        <v>0</v>
      </c>
      <c r="AS286">
        <f t="shared" si="391"/>
        <v>0</v>
      </c>
      <c r="AT286">
        <f t="shared" si="391"/>
        <v>0</v>
      </c>
      <c r="AU286">
        <f t="shared" si="391"/>
        <v>0</v>
      </c>
      <c r="AV286">
        <f t="shared" si="391"/>
        <v>0</v>
      </c>
      <c r="AW286">
        <f t="shared" si="391"/>
        <v>0</v>
      </c>
      <c r="AX286">
        <f t="shared" si="391"/>
        <v>0</v>
      </c>
      <c r="AY286">
        <f t="shared" si="391"/>
        <v>0</v>
      </c>
      <c r="AZ286">
        <f t="shared" si="391"/>
        <v>0</v>
      </c>
      <c r="BA286">
        <f t="shared" si="391"/>
        <v>0</v>
      </c>
      <c r="BB286">
        <f t="shared" si="391"/>
        <v>0</v>
      </c>
      <c r="BC286">
        <f t="shared" si="391"/>
        <v>0</v>
      </c>
      <c r="BD286">
        <f t="shared" si="391"/>
        <v>0</v>
      </c>
      <c r="BE286">
        <f t="shared" si="391"/>
        <v>0</v>
      </c>
      <c r="BF286">
        <f t="shared" si="391"/>
        <v>10.768906249999999</v>
      </c>
      <c r="BG286">
        <f t="shared" si="391"/>
        <v>11.038128906249998</v>
      </c>
      <c r="BH286">
        <f t="shared" si="391"/>
        <v>11.038128906249998</v>
      </c>
      <c r="BI286">
        <f t="shared" si="391"/>
        <v>11.038128906249998</v>
      </c>
      <c r="BJ286">
        <f t="shared" si="391"/>
        <v>11.038128906249998</v>
      </c>
      <c r="BK286">
        <f t="shared" si="391"/>
        <v>11.314082128906247</v>
      </c>
      <c r="BL286">
        <f t="shared" si="391"/>
        <v>11.314082128906247</v>
      </c>
      <c r="BM286">
        <f t="shared" si="391"/>
        <v>11.314082128906247</v>
      </c>
      <c r="BN286">
        <f t="shared" si="391"/>
        <v>11.314082128906247</v>
      </c>
      <c r="BO286">
        <f t="shared" si="391"/>
        <v>11.596934182128901</v>
      </c>
      <c r="BP286">
        <f t="shared" si="391"/>
        <v>11.596934182128901</v>
      </c>
      <c r="BQ286">
        <f t="shared" si="391"/>
        <v>11.596934182128901</v>
      </c>
      <c r="BR286">
        <f t="shared" si="391"/>
        <v>11.596934182128901</v>
      </c>
      <c r="BS286">
        <f t="shared" si="391"/>
        <v>11.886857536682125</v>
      </c>
      <c r="BT286">
        <f t="shared" si="391"/>
        <v>11.886857536682125</v>
      </c>
      <c r="BU286">
        <f t="shared" si="391"/>
        <v>11.886857536682125</v>
      </c>
      <c r="BV286">
        <f t="shared" ref="BV286:DA286" si="392">BV$214</f>
        <v>11.886857536682125</v>
      </c>
      <c r="BW286">
        <f t="shared" si="392"/>
        <v>12.184028975099178</v>
      </c>
      <c r="BX286">
        <f t="shared" si="392"/>
        <v>12.184028975099178</v>
      </c>
      <c r="BY286">
        <f t="shared" si="392"/>
        <v>12.184028975099178</v>
      </c>
      <c r="BZ286">
        <f t="shared" si="392"/>
        <v>12.184028975099178</v>
      </c>
      <c r="CA286">
        <f t="shared" si="392"/>
        <v>12.488629699476654</v>
      </c>
      <c r="CB286">
        <f t="shared" si="392"/>
        <v>12.488629699476654</v>
      </c>
      <c r="CC286">
        <f t="shared" si="392"/>
        <v>12.488629699476654</v>
      </c>
      <c r="CD286">
        <f t="shared" si="392"/>
        <v>12.488629699476654</v>
      </c>
      <c r="CE286">
        <f t="shared" si="392"/>
        <v>12.80084544196357</v>
      </c>
      <c r="CF286">
        <f t="shared" si="392"/>
        <v>12.80084544196357</v>
      </c>
      <c r="CG286">
        <f t="shared" si="392"/>
        <v>12.80084544196357</v>
      </c>
      <c r="CH286">
        <f t="shared" si="392"/>
        <v>12.80084544196357</v>
      </c>
      <c r="CI286">
        <f t="shared" si="392"/>
        <v>13.120866578012659</v>
      </c>
      <c r="CJ286">
        <f t="shared" si="392"/>
        <v>13.120866578012659</v>
      </c>
      <c r="CK286">
        <f t="shared" si="392"/>
        <v>13.120866578012659</v>
      </c>
      <c r="CL286">
        <f t="shared" si="392"/>
        <v>13.120866578012659</v>
      </c>
      <c r="CM286">
        <f t="shared" si="392"/>
        <v>13.448888242462974</v>
      </c>
      <c r="CN286">
        <f t="shared" si="392"/>
        <v>13.448888242462974</v>
      </c>
      <c r="CO286">
        <f t="shared" si="392"/>
        <v>13.448888242462974</v>
      </c>
      <c r="CP286">
        <f t="shared" si="392"/>
        <v>13.448888242462974</v>
      </c>
      <c r="CQ286">
        <f t="shared" si="392"/>
        <v>13.785110448524549</v>
      </c>
      <c r="CR286">
        <f t="shared" si="392"/>
        <v>13.785110448524549</v>
      </c>
      <c r="CS286">
        <f t="shared" si="392"/>
        <v>13.785110448524549</v>
      </c>
      <c r="CT286">
        <f t="shared" si="392"/>
        <v>13.785110448524549</v>
      </c>
      <c r="CU286">
        <f t="shared" si="392"/>
        <v>14.129738209737662</v>
      </c>
      <c r="CV286">
        <f t="shared" si="392"/>
        <v>14.129738209737662</v>
      </c>
      <c r="CW286">
        <f t="shared" si="392"/>
        <v>14.129738209737662</v>
      </c>
      <c r="CX286">
        <f t="shared" si="392"/>
        <v>14.129738209737662</v>
      </c>
      <c r="CY286">
        <f t="shared" si="392"/>
        <v>14.482981664981105</v>
      </c>
      <c r="CZ286">
        <f t="shared" si="392"/>
        <v>14.482981664981105</v>
      </c>
      <c r="DA286">
        <f t="shared" si="392"/>
        <v>14.482981664981105</v>
      </c>
      <c r="DB286">
        <f t="shared" ref="DB286:EG286" si="393">DB$214</f>
        <v>14.482981664981105</v>
      </c>
      <c r="DC286">
        <f t="shared" si="393"/>
        <v>14.845056206605632</v>
      </c>
      <c r="DD286">
        <f t="shared" si="393"/>
        <v>14.845056206605632</v>
      </c>
      <c r="DE286">
        <f t="shared" si="393"/>
        <v>14.845056206605632</v>
      </c>
      <c r="DF286">
        <f t="shared" si="393"/>
        <v>14.845056206605632</v>
      </c>
      <c r="DG286">
        <f t="shared" si="393"/>
        <v>15.216182611770769</v>
      </c>
      <c r="DH286">
        <f t="shared" si="393"/>
        <v>15.216182611770769</v>
      </c>
      <c r="DI286">
        <f t="shared" si="393"/>
        <v>15.216182611770769</v>
      </c>
      <c r="DJ286">
        <f t="shared" si="393"/>
        <v>15.216182611770769</v>
      </c>
      <c r="DK286">
        <f t="shared" si="393"/>
        <v>15.596587177065039</v>
      </c>
      <c r="DL286">
        <f t="shared" si="393"/>
        <v>15.596587177065039</v>
      </c>
      <c r="DM286">
        <f t="shared" si="393"/>
        <v>15.596587177065039</v>
      </c>
      <c r="DN286">
        <f t="shared" si="393"/>
        <v>15.596587177065039</v>
      </c>
      <c r="DO286">
        <f t="shared" si="393"/>
        <v>15.986501856491666</v>
      </c>
      <c r="DP286">
        <f t="shared" si="393"/>
        <v>15.986501856491666</v>
      </c>
      <c r="DQ286">
        <f t="shared" si="393"/>
        <v>15.986501856491666</v>
      </c>
      <c r="DR286">
        <f t="shared" si="393"/>
        <v>15.986501856491666</v>
      </c>
      <c r="DS286">
        <f t="shared" si="393"/>
        <v>16.386164402903955</v>
      </c>
      <c r="DT286">
        <f t="shared" si="393"/>
        <v>16.386164402903955</v>
      </c>
      <c r="DU286">
        <f t="shared" si="393"/>
        <v>16.386164402903955</v>
      </c>
      <c r="DV286">
        <f t="shared" si="393"/>
        <v>16.386164402903955</v>
      </c>
      <c r="DW286">
        <f t="shared" si="393"/>
        <v>16.795818512976552</v>
      </c>
      <c r="DX286">
        <f t="shared" si="393"/>
        <v>16.795818512976552</v>
      </c>
      <c r="DY286">
        <f t="shared" si="393"/>
        <v>16.795818512976552</v>
      </c>
      <c r="DZ286">
        <f t="shared" si="393"/>
        <v>16.795818512976552</v>
      </c>
      <c r="EA286">
        <f t="shared" si="393"/>
        <v>17.215713975800966</v>
      </c>
      <c r="EB286">
        <f t="shared" si="393"/>
        <v>17.215713975800966</v>
      </c>
      <c r="EC286">
        <f t="shared" si="393"/>
        <v>17.215713975800966</v>
      </c>
      <c r="ED286">
        <f t="shared" si="393"/>
        <v>17.215713975800966</v>
      </c>
      <c r="EE286">
        <f t="shared" si="393"/>
        <v>17.646106825195989</v>
      </c>
      <c r="EF286">
        <f t="shared" si="393"/>
        <v>17.646106825195989</v>
      </c>
      <c r="EG286">
        <f t="shared" si="393"/>
        <v>17.646106825195989</v>
      </c>
      <c r="EH286">
        <f t="shared" ref="EH286:FM286" si="394">EH$214</f>
        <v>17.646106825195989</v>
      </c>
      <c r="EI286">
        <f t="shared" si="394"/>
        <v>18.08725949582589</v>
      </c>
      <c r="EJ286">
        <f t="shared" si="394"/>
        <v>18.08725949582589</v>
      </c>
      <c r="EK286">
        <f t="shared" si="394"/>
        <v>18.08725949582589</v>
      </c>
      <c r="EL286">
        <f t="shared" si="394"/>
        <v>18.08725949582589</v>
      </c>
      <c r="EM286">
        <f t="shared" si="394"/>
        <v>18.539440983221532</v>
      </c>
      <c r="EN286">
        <f t="shared" si="394"/>
        <v>18.539440983221532</v>
      </c>
      <c r="EO286">
        <f t="shared" si="394"/>
        <v>18.539440983221532</v>
      </c>
      <c r="EP286">
        <f t="shared" si="394"/>
        <v>18.539440983221532</v>
      </c>
      <c r="EQ286">
        <f t="shared" si="394"/>
        <v>19.002927007802072</v>
      </c>
      <c r="ER286">
        <f t="shared" si="394"/>
        <v>19.002927007802072</v>
      </c>
      <c r="ES286">
        <f t="shared" si="394"/>
        <v>19.002927007802072</v>
      </c>
      <c r="ET286">
        <f t="shared" si="394"/>
        <v>19.002927007802072</v>
      </c>
      <c r="EU286">
        <f t="shared" si="394"/>
        <v>19.478000182997121</v>
      </c>
      <c r="EV286">
        <f t="shared" si="394"/>
        <v>19.478000182997121</v>
      </c>
      <c r="EW286">
        <f t="shared" si="394"/>
        <v>19.478000182997121</v>
      </c>
      <c r="EX286">
        <f t="shared" si="394"/>
        <v>19.478000182997121</v>
      </c>
      <c r="EY286">
        <f t="shared" si="394"/>
        <v>19.964950187572047</v>
      </c>
      <c r="EZ286">
        <f t="shared" si="394"/>
        <v>19.964950187572047</v>
      </c>
      <c r="FA286">
        <f t="shared" si="394"/>
        <v>19.964950187572047</v>
      </c>
      <c r="FB286">
        <f t="shared" si="394"/>
        <v>0</v>
      </c>
      <c r="FC286">
        <f t="shared" si="394"/>
        <v>0</v>
      </c>
      <c r="FD286">
        <f t="shared" si="394"/>
        <v>0</v>
      </c>
      <c r="FE286">
        <f t="shared" si="394"/>
        <v>0</v>
      </c>
      <c r="FF286">
        <f t="shared" si="394"/>
        <v>0</v>
      </c>
      <c r="FG286">
        <f t="shared" si="394"/>
        <v>0</v>
      </c>
      <c r="FH286">
        <f t="shared" si="394"/>
        <v>0</v>
      </c>
      <c r="FI286">
        <f t="shared" si="394"/>
        <v>0</v>
      </c>
      <c r="FJ286">
        <f t="shared" si="394"/>
        <v>0</v>
      </c>
      <c r="FK286">
        <f t="shared" si="394"/>
        <v>0</v>
      </c>
      <c r="FL286">
        <f t="shared" si="394"/>
        <v>0</v>
      </c>
      <c r="FM286">
        <f t="shared" si="394"/>
        <v>0</v>
      </c>
      <c r="FN286">
        <f t="shared" ref="FN286:GJ286" si="395">FN$214</f>
        <v>0</v>
      </c>
      <c r="FO286">
        <f t="shared" si="395"/>
        <v>0</v>
      </c>
      <c r="FP286">
        <f t="shared" si="395"/>
        <v>0</v>
      </c>
      <c r="FQ286">
        <f t="shared" si="395"/>
        <v>0</v>
      </c>
      <c r="FR286">
        <f t="shared" si="395"/>
        <v>0</v>
      </c>
      <c r="FS286">
        <f t="shared" si="395"/>
        <v>0</v>
      </c>
      <c r="FT286">
        <f t="shared" si="395"/>
        <v>0</v>
      </c>
      <c r="FU286">
        <f t="shared" si="395"/>
        <v>0</v>
      </c>
      <c r="FV286">
        <f t="shared" si="395"/>
        <v>0</v>
      </c>
      <c r="FW286">
        <f t="shared" si="395"/>
        <v>0</v>
      </c>
      <c r="FX286">
        <f t="shared" si="395"/>
        <v>0</v>
      </c>
      <c r="FY286">
        <f t="shared" si="395"/>
        <v>0</v>
      </c>
      <c r="FZ286">
        <f t="shared" si="395"/>
        <v>0</v>
      </c>
      <c r="GA286">
        <f t="shared" si="395"/>
        <v>0</v>
      </c>
      <c r="GB286">
        <f t="shared" si="395"/>
        <v>0</v>
      </c>
      <c r="GC286">
        <f t="shared" si="395"/>
        <v>0</v>
      </c>
      <c r="GD286">
        <f t="shared" si="395"/>
        <v>0</v>
      </c>
      <c r="GE286">
        <f t="shared" si="395"/>
        <v>0</v>
      </c>
      <c r="GF286">
        <f t="shared" si="395"/>
        <v>0</v>
      </c>
      <c r="GG286">
        <f t="shared" si="395"/>
        <v>0</v>
      </c>
      <c r="GH286">
        <f t="shared" si="395"/>
        <v>0</v>
      </c>
      <c r="GI286">
        <f t="shared" si="395"/>
        <v>0</v>
      </c>
      <c r="GJ286">
        <f t="shared" si="395"/>
        <v>0</v>
      </c>
    </row>
    <row r="287" spans="1:192" outlineLevel="2" x14ac:dyDescent="0.35">
      <c r="A287" s="69"/>
      <c r="B287"/>
      <c r="C287"/>
      <c r="D287"/>
      <c r="E287" t="str">
        <f>$E$222</f>
        <v>Water costs</v>
      </c>
      <c r="F287"/>
      <c r="G287" t="str">
        <f>$G$222</f>
        <v>$ 000s</v>
      </c>
      <c r="H287">
        <f>$H$222</f>
        <v>1311.585766596216</v>
      </c>
      <c r="I287"/>
      <c r="J287">
        <f t="shared" ref="J287:AO287" si="396">J$222</f>
        <v>0</v>
      </c>
      <c r="K287">
        <f t="shared" si="396"/>
        <v>0</v>
      </c>
      <c r="L287">
        <f t="shared" si="396"/>
        <v>0</v>
      </c>
      <c r="M287">
        <f t="shared" si="396"/>
        <v>0</v>
      </c>
      <c r="N287">
        <f t="shared" si="396"/>
        <v>0</v>
      </c>
      <c r="O287">
        <f t="shared" si="396"/>
        <v>0</v>
      </c>
      <c r="P287">
        <f t="shared" si="396"/>
        <v>0</v>
      </c>
      <c r="Q287">
        <f t="shared" si="396"/>
        <v>0</v>
      </c>
      <c r="R287">
        <f t="shared" si="396"/>
        <v>0</v>
      </c>
      <c r="S287">
        <f t="shared" si="396"/>
        <v>0</v>
      </c>
      <c r="T287">
        <f t="shared" si="396"/>
        <v>0</v>
      </c>
      <c r="U287">
        <f t="shared" si="396"/>
        <v>0</v>
      </c>
      <c r="V287">
        <f t="shared" si="396"/>
        <v>0</v>
      </c>
      <c r="W287">
        <f t="shared" si="396"/>
        <v>0</v>
      </c>
      <c r="X287">
        <f t="shared" si="396"/>
        <v>0</v>
      </c>
      <c r="Y287">
        <f t="shared" si="396"/>
        <v>0</v>
      </c>
      <c r="Z287">
        <f t="shared" si="396"/>
        <v>0</v>
      </c>
      <c r="AA287">
        <f t="shared" si="396"/>
        <v>0</v>
      </c>
      <c r="AB287">
        <f t="shared" si="396"/>
        <v>0</v>
      </c>
      <c r="AC287">
        <f t="shared" si="396"/>
        <v>0</v>
      </c>
      <c r="AD287">
        <f t="shared" si="396"/>
        <v>0</v>
      </c>
      <c r="AE287">
        <f t="shared" si="396"/>
        <v>0</v>
      </c>
      <c r="AF287">
        <f t="shared" si="396"/>
        <v>0</v>
      </c>
      <c r="AG287">
        <f t="shared" si="396"/>
        <v>0</v>
      </c>
      <c r="AH287">
        <f t="shared" si="396"/>
        <v>0</v>
      </c>
      <c r="AI287">
        <f t="shared" si="396"/>
        <v>0</v>
      </c>
      <c r="AJ287">
        <f t="shared" si="396"/>
        <v>0</v>
      </c>
      <c r="AK287">
        <f t="shared" si="396"/>
        <v>0</v>
      </c>
      <c r="AL287">
        <f t="shared" si="396"/>
        <v>0</v>
      </c>
      <c r="AM287">
        <f t="shared" si="396"/>
        <v>0</v>
      </c>
      <c r="AN287">
        <f t="shared" si="396"/>
        <v>0</v>
      </c>
      <c r="AO287">
        <f t="shared" si="396"/>
        <v>0</v>
      </c>
      <c r="AP287">
        <f t="shared" ref="AP287:BU287" si="397">AP$222</f>
        <v>0</v>
      </c>
      <c r="AQ287">
        <f t="shared" si="397"/>
        <v>0</v>
      </c>
      <c r="AR287">
        <f t="shared" si="397"/>
        <v>0</v>
      </c>
      <c r="AS287">
        <f t="shared" si="397"/>
        <v>0</v>
      </c>
      <c r="AT287">
        <f t="shared" si="397"/>
        <v>0</v>
      </c>
      <c r="AU287">
        <f t="shared" si="397"/>
        <v>0</v>
      </c>
      <c r="AV287">
        <f t="shared" si="397"/>
        <v>0</v>
      </c>
      <c r="AW287">
        <f t="shared" si="397"/>
        <v>0</v>
      </c>
      <c r="AX287">
        <f t="shared" si="397"/>
        <v>0</v>
      </c>
      <c r="AY287">
        <f t="shared" si="397"/>
        <v>0</v>
      </c>
      <c r="AZ287">
        <f t="shared" si="397"/>
        <v>0</v>
      </c>
      <c r="BA287">
        <f t="shared" si="397"/>
        <v>0</v>
      </c>
      <c r="BB287">
        <f t="shared" si="397"/>
        <v>0</v>
      </c>
      <c r="BC287">
        <f t="shared" si="397"/>
        <v>0</v>
      </c>
      <c r="BD287">
        <f t="shared" si="397"/>
        <v>0</v>
      </c>
      <c r="BE287">
        <f t="shared" si="397"/>
        <v>0</v>
      </c>
      <c r="BF287">
        <f t="shared" si="397"/>
        <v>9.4227929687499987</v>
      </c>
      <c r="BG287">
        <f t="shared" si="397"/>
        <v>9.6583627929687488</v>
      </c>
      <c r="BH287">
        <f t="shared" si="397"/>
        <v>9.6583627929687488</v>
      </c>
      <c r="BI287">
        <f t="shared" si="397"/>
        <v>9.6583627929687488</v>
      </c>
      <c r="BJ287">
        <f t="shared" si="397"/>
        <v>9.6583627929687488</v>
      </c>
      <c r="BK287">
        <f t="shared" si="397"/>
        <v>9.8998218627929653</v>
      </c>
      <c r="BL287">
        <f t="shared" si="397"/>
        <v>9.8998218627929653</v>
      </c>
      <c r="BM287">
        <f t="shared" si="397"/>
        <v>9.8998218627929653</v>
      </c>
      <c r="BN287">
        <f t="shared" si="397"/>
        <v>9.8998218627929653</v>
      </c>
      <c r="BO287">
        <f t="shared" si="397"/>
        <v>10.147317409362788</v>
      </c>
      <c r="BP287">
        <f t="shared" si="397"/>
        <v>10.147317409362788</v>
      </c>
      <c r="BQ287">
        <f t="shared" si="397"/>
        <v>10.147317409362788</v>
      </c>
      <c r="BR287">
        <f t="shared" si="397"/>
        <v>10.147317409362788</v>
      </c>
      <c r="BS287">
        <f t="shared" si="397"/>
        <v>10.401000344596859</v>
      </c>
      <c r="BT287">
        <f t="shared" si="397"/>
        <v>10.401000344596859</v>
      </c>
      <c r="BU287">
        <f t="shared" si="397"/>
        <v>10.401000344596859</v>
      </c>
      <c r="BV287">
        <f t="shared" ref="BV287:DA287" si="398">BV$222</f>
        <v>10.401000344596859</v>
      </c>
      <c r="BW287">
        <f t="shared" si="398"/>
        <v>10.66102535321178</v>
      </c>
      <c r="BX287">
        <f t="shared" si="398"/>
        <v>10.66102535321178</v>
      </c>
      <c r="BY287">
        <f t="shared" si="398"/>
        <v>10.66102535321178</v>
      </c>
      <c r="BZ287">
        <f t="shared" si="398"/>
        <v>10.66102535321178</v>
      </c>
      <c r="CA287">
        <f t="shared" si="398"/>
        <v>10.927550987042073</v>
      </c>
      <c r="CB287">
        <f t="shared" si="398"/>
        <v>10.927550987042073</v>
      </c>
      <c r="CC287">
        <f t="shared" si="398"/>
        <v>10.927550987042073</v>
      </c>
      <c r="CD287">
        <f t="shared" si="398"/>
        <v>10.927550987042073</v>
      </c>
      <c r="CE287">
        <f t="shared" si="398"/>
        <v>11.200739761718124</v>
      </c>
      <c r="CF287">
        <f t="shared" si="398"/>
        <v>11.200739761718124</v>
      </c>
      <c r="CG287">
        <f t="shared" si="398"/>
        <v>11.200739761718124</v>
      </c>
      <c r="CH287">
        <f t="shared" si="398"/>
        <v>11.200739761718124</v>
      </c>
      <c r="CI287">
        <f t="shared" si="398"/>
        <v>11.480758255761078</v>
      </c>
      <c r="CJ287">
        <f t="shared" si="398"/>
        <v>11.480758255761078</v>
      </c>
      <c r="CK287">
        <f t="shared" si="398"/>
        <v>11.480758255761078</v>
      </c>
      <c r="CL287">
        <f t="shared" si="398"/>
        <v>11.480758255761078</v>
      </c>
      <c r="CM287">
        <f t="shared" si="398"/>
        <v>11.767777212155103</v>
      </c>
      <c r="CN287">
        <f t="shared" si="398"/>
        <v>11.767777212155103</v>
      </c>
      <c r="CO287">
        <f t="shared" si="398"/>
        <v>11.767777212155103</v>
      </c>
      <c r="CP287">
        <f t="shared" si="398"/>
        <v>11.767777212155103</v>
      </c>
      <c r="CQ287">
        <f t="shared" si="398"/>
        <v>12.06197164245898</v>
      </c>
      <c r="CR287">
        <f t="shared" si="398"/>
        <v>12.06197164245898</v>
      </c>
      <c r="CS287">
        <f t="shared" si="398"/>
        <v>12.06197164245898</v>
      </c>
      <c r="CT287">
        <f t="shared" si="398"/>
        <v>12.06197164245898</v>
      </c>
      <c r="CU287">
        <f t="shared" si="398"/>
        <v>12.363520933520453</v>
      </c>
      <c r="CV287">
        <f t="shared" si="398"/>
        <v>12.363520933520453</v>
      </c>
      <c r="CW287">
        <f t="shared" si="398"/>
        <v>12.363520933520453</v>
      </c>
      <c r="CX287">
        <f t="shared" si="398"/>
        <v>12.363520933520453</v>
      </c>
      <c r="CY287">
        <f t="shared" si="398"/>
        <v>12.672608956858467</v>
      </c>
      <c r="CZ287">
        <f t="shared" si="398"/>
        <v>12.672608956858467</v>
      </c>
      <c r="DA287">
        <f t="shared" si="398"/>
        <v>12.672608956858467</v>
      </c>
      <c r="DB287">
        <f t="shared" ref="DB287:EG287" si="399">DB$222</f>
        <v>12.672608956858467</v>
      </c>
      <c r="DC287">
        <f t="shared" si="399"/>
        <v>12.989424180779928</v>
      </c>
      <c r="DD287">
        <f t="shared" si="399"/>
        <v>12.989424180779928</v>
      </c>
      <c r="DE287">
        <f t="shared" si="399"/>
        <v>12.989424180779928</v>
      </c>
      <c r="DF287">
        <f t="shared" si="399"/>
        <v>12.989424180779928</v>
      </c>
      <c r="DG287">
        <f t="shared" si="399"/>
        <v>13.314159785299424</v>
      </c>
      <c r="DH287">
        <f t="shared" si="399"/>
        <v>13.314159785299424</v>
      </c>
      <c r="DI287">
        <f t="shared" si="399"/>
        <v>13.314159785299424</v>
      </c>
      <c r="DJ287">
        <f t="shared" si="399"/>
        <v>13.314159785299424</v>
      </c>
      <c r="DK287">
        <f t="shared" si="399"/>
        <v>13.64701377993191</v>
      </c>
      <c r="DL287">
        <f t="shared" si="399"/>
        <v>13.64701377993191</v>
      </c>
      <c r="DM287">
        <f t="shared" si="399"/>
        <v>13.64701377993191</v>
      </c>
      <c r="DN287">
        <f t="shared" si="399"/>
        <v>13.64701377993191</v>
      </c>
      <c r="DO287">
        <f t="shared" si="399"/>
        <v>13.988189124430209</v>
      </c>
      <c r="DP287">
        <f t="shared" si="399"/>
        <v>13.988189124430209</v>
      </c>
      <c r="DQ287">
        <f t="shared" si="399"/>
        <v>13.988189124430209</v>
      </c>
      <c r="DR287">
        <f t="shared" si="399"/>
        <v>13.988189124430209</v>
      </c>
      <c r="DS287">
        <f t="shared" si="399"/>
        <v>14.337893852540962</v>
      </c>
      <c r="DT287">
        <f t="shared" si="399"/>
        <v>14.337893852540962</v>
      </c>
      <c r="DU287">
        <f t="shared" si="399"/>
        <v>14.337893852540962</v>
      </c>
      <c r="DV287">
        <f t="shared" si="399"/>
        <v>14.337893852540962</v>
      </c>
      <c r="DW287">
        <f t="shared" si="399"/>
        <v>14.696341198854483</v>
      </c>
      <c r="DX287">
        <f t="shared" si="399"/>
        <v>14.696341198854483</v>
      </c>
      <c r="DY287">
        <f t="shared" si="399"/>
        <v>14.696341198854483</v>
      </c>
      <c r="DZ287">
        <f t="shared" si="399"/>
        <v>14.696341198854483</v>
      </c>
      <c r="EA287">
        <f t="shared" si="399"/>
        <v>15.063749728825846</v>
      </c>
      <c r="EB287">
        <f t="shared" si="399"/>
        <v>15.063749728825846</v>
      </c>
      <c r="EC287">
        <f t="shared" si="399"/>
        <v>15.063749728825846</v>
      </c>
      <c r="ED287">
        <f t="shared" si="399"/>
        <v>15.063749728825846</v>
      </c>
      <c r="EE287">
        <f t="shared" si="399"/>
        <v>15.440343472046491</v>
      </c>
      <c r="EF287">
        <f t="shared" si="399"/>
        <v>15.440343472046491</v>
      </c>
      <c r="EG287">
        <f t="shared" si="399"/>
        <v>15.440343472046491</v>
      </c>
      <c r="EH287">
        <f t="shared" ref="EH287:FM287" si="400">EH$222</f>
        <v>15.440343472046491</v>
      </c>
      <c r="EI287">
        <f t="shared" si="400"/>
        <v>15.826352058847654</v>
      </c>
      <c r="EJ287">
        <f t="shared" si="400"/>
        <v>15.826352058847654</v>
      </c>
      <c r="EK287">
        <f t="shared" si="400"/>
        <v>15.826352058847654</v>
      </c>
      <c r="EL287">
        <f t="shared" si="400"/>
        <v>15.826352058847654</v>
      </c>
      <c r="EM287">
        <f t="shared" si="400"/>
        <v>16.222010860318843</v>
      </c>
      <c r="EN287">
        <f t="shared" si="400"/>
        <v>16.222010860318843</v>
      </c>
      <c r="EO287">
        <f t="shared" si="400"/>
        <v>16.222010860318843</v>
      </c>
      <c r="EP287">
        <f t="shared" si="400"/>
        <v>16.222010860318843</v>
      </c>
      <c r="EQ287">
        <f t="shared" si="400"/>
        <v>16.627561131826813</v>
      </c>
      <c r="ER287">
        <f t="shared" si="400"/>
        <v>16.627561131826813</v>
      </c>
      <c r="ES287">
        <f t="shared" si="400"/>
        <v>16.627561131826813</v>
      </c>
      <c r="ET287">
        <f t="shared" si="400"/>
        <v>16.627561131826813</v>
      </c>
      <c r="EU287">
        <f t="shared" si="400"/>
        <v>17.043250160122483</v>
      </c>
      <c r="EV287">
        <f t="shared" si="400"/>
        <v>17.043250160122483</v>
      </c>
      <c r="EW287">
        <f t="shared" si="400"/>
        <v>17.043250160122483</v>
      </c>
      <c r="EX287">
        <f t="shared" si="400"/>
        <v>17.043250160122483</v>
      </c>
      <c r="EY287">
        <f t="shared" si="400"/>
        <v>17.469331414125541</v>
      </c>
      <c r="EZ287">
        <f t="shared" si="400"/>
        <v>17.469331414125541</v>
      </c>
      <c r="FA287">
        <f t="shared" si="400"/>
        <v>17.469331414125541</v>
      </c>
      <c r="FB287">
        <f t="shared" si="400"/>
        <v>0</v>
      </c>
      <c r="FC287">
        <f t="shared" si="400"/>
        <v>0</v>
      </c>
      <c r="FD287">
        <f t="shared" si="400"/>
        <v>0</v>
      </c>
      <c r="FE287">
        <f t="shared" si="400"/>
        <v>0</v>
      </c>
      <c r="FF287">
        <f t="shared" si="400"/>
        <v>0</v>
      </c>
      <c r="FG287">
        <f t="shared" si="400"/>
        <v>0</v>
      </c>
      <c r="FH287">
        <f t="shared" si="400"/>
        <v>0</v>
      </c>
      <c r="FI287">
        <f t="shared" si="400"/>
        <v>0</v>
      </c>
      <c r="FJ287">
        <f t="shared" si="400"/>
        <v>0</v>
      </c>
      <c r="FK287">
        <f t="shared" si="400"/>
        <v>0</v>
      </c>
      <c r="FL287">
        <f t="shared" si="400"/>
        <v>0</v>
      </c>
      <c r="FM287">
        <f t="shared" si="400"/>
        <v>0</v>
      </c>
      <c r="FN287">
        <f t="shared" ref="FN287:GJ287" si="401">FN$222</f>
        <v>0</v>
      </c>
      <c r="FO287">
        <f t="shared" si="401"/>
        <v>0</v>
      </c>
      <c r="FP287">
        <f t="shared" si="401"/>
        <v>0</v>
      </c>
      <c r="FQ287">
        <f t="shared" si="401"/>
        <v>0</v>
      </c>
      <c r="FR287">
        <f t="shared" si="401"/>
        <v>0</v>
      </c>
      <c r="FS287">
        <f t="shared" si="401"/>
        <v>0</v>
      </c>
      <c r="FT287">
        <f t="shared" si="401"/>
        <v>0</v>
      </c>
      <c r="FU287">
        <f t="shared" si="401"/>
        <v>0</v>
      </c>
      <c r="FV287">
        <f t="shared" si="401"/>
        <v>0</v>
      </c>
      <c r="FW287">
        <f t="shared" si="401"/>
        <v>0</v>
      </c>
      <c r="FX287">
        <f t="shared" si="401"/>
        <v>0</v>
      </c>
      <c r="FY287">
        <f t="shared" si="401"/>
        <v>0</v>
      </c>
      <c r="FZ287">
        <f t="shared" si="401"/>
        <v>0</v>
      </c>
      <c r="GA287">
        <f t="shared" si="401"/>
        <v>0</v>
      </c>
      <c r="GB287">
        <f t="shared" si="401"/>
        <v>0</v>
      </c>
      <c r="GC287">
        <f t="shared" si="401"/>
        <v>0</v>
      </c>
      <c r="GD287">
        <f t="shared" si="401"/>
        <v>0</v>
      </c>
      <c r="GE287">
        <f t="shared" si="401"/>
        <v>0</v>
      </c>
      <c r="GF287">
        <f t="shared" si="401"/>
        <v>0</v>
      </c>
      <c r="GG287">
        <f t="shared" si="401"/>
        <v>0</v>
      </c>
      <c r="GH287">
        <f t="shared" si="401"/>
        <v>0</v>
      </c>
      <c r="GI287">
        <f t="shared" si="401"/>
        <v>0</v>
      </c>
      <c r="GJ287">
        <f t="shared" si="401"/>
        <v>0</v>
      </c>
    </row>
    <row r="288" spans="1:192" outlineLevel="2" x14ac:dyDescent="0.35">
      <c r="A288" s="69"/>
      <c r="B288"/>
      <c r="C288"/>
      <c r="D288"/>
      <c r="E288" t="str">
        <f>$E$230</f>
        <v>Fuel testing</v>
      </c>
      <c r="F288"/>
      <c r="G288" t="str">
        <f>$G$230</f>
        <v>$ 000s</v>
      </c>
      <c r="H288">
        <f>$H$230</f>
        <v>1124.2163713681857</v>
      </c>
      <c r="I288"/>
      <c r="J288">
        <f t="shared" ref="J288:AO288" si="402">J$230</f>
        <v>0</v>
      </c>
      <c r="K288">
        <f t="shared" si="402"/>
        <v>0</v>
      </c>
      <c r="L288">
        <f t="shared" si="402"/>
        <v>0</v>
      </c>
      <c r="M288">
        <f t="shared" si="402"/>
        <v>0</v>
      </c>
      <c r="N288">
        <f t="shared" si="402"/>
        <v>0</v>
      </c>
      <c r="O288">
        <f t="shared" si="402"/>
        <v>0</v>
      </c>
      <c r="P288">
        <f t="shared" si="402"/>
        <v>0</v>
      </c>
      <c r="Q288">
        <f t="shared" si="402"/>
        <v>0</v>
      </c>
      <c r="R288">
        <f t="shared" si="402"/>
        <v>0</v>
      </c>
      <c r="S288">
        <f t="shared" si="402"/>
        <v>0</v>
      </c>
      <c r="T288">
        <f t="shared" si="402"/>
        <v>0</v>
      </c>
      <c r="U288">
        <f t="shared" si="402"/>
        <v>0</v>
      </c>
      <c r="V288">
        <f t="shared" si="402"/>
        <v>0</v>
      </c>
      <c r="W288">
        <f t="shared" si="402"/>
        <v>0</v>
      </c>
      <c r="X288">
        <f t="shared" si="402"/>
        <v>0</v>
      </c>
      <c r="Y288">
        <f t="shared" si="402"/>
        <v>0</v>
      </c>
      <c r="Z288">
        <f t="shared" si="402"/>
        <v>0</v>
      </c>
      <c r="AA288">
        <f t="shared" si="402"/>
        <v>0</v>
      </c>
      <c r="AB288">
        <f t="shared" si="402"/>
        <v>0</v>
      </c>
      <c r="AC288">
        <f t="shared" si="402"/>
        <v>0</v>
      </c>
      <c r="AD288">
        <f t="shared" si="402"/>
        <v>0</v>
      </c>
      <c r="AE288">
        <f t="shared" si="402"/>
        <v>0</v>
      </c>
      <c r="AF288">
        <f t="shared" si="402"/>
        <v>0</v>
      </c>
      <c r="AG288">
        <f t="shared" si="402"/>
        <v>0</v>
      </c>
      <c r="AH288">
        <f t="shared" si="402"/>
        <v>0</v>
      </c>
      <c r="AI288">
        <f t="shared" si="402"/>
        <v>0</v>
      </c>
      <c r="AJ288">
        <f t="shared" si="402"/>
        <v>0</v>
      </c>
      <c r="AK288">
        <f t="shared" si="402"/>
        <v>0</v>
      </c>
      <c r="AL288">
        <f t="shared" si="402"/>
        <v>0</v>
      </c>
      <c r="AM288">
        <f t="shared" si="402"/>
        <v>0</v>
      </c>
      <c r="AN288">
        <f t="shared" si="402"/>
        <v>0</v>
      </c>
      <c r="AO288">
        <f t="shared" si="402"/>
        <v>0</v>
      </c>
      <c r="AP288">
        <f t="shared" ref="AP288:BU288" si="403">AP$230</f>
        <v>0</v>
      </c>
      <c r="AQ288">
        <f t="shared" si="403"/>
        <v>0</v>
      </c>
      <c r="AR288">
        <f t="shared" si="403"/>
        <v>0</v>
      </c>
      <c r="AS288">
        <f t="shared" si="403"/>
        <v>0</v>
      </c>
      <c r="AT288">
        <f t="shared" si="403"/>
        <v>0</v>
      </c>
      <c r="AU288">
        <f t="shared" si="403"/>
        <v>0</v>
      </c>
      <c r="AV288">
        <f t="shared" si="403"/>
        <v>0</v>
      </c>
      <c r="AW288">
        <f t="shared" si="403"/>
        <v>0</v>
      </c>
      <c r="AX288">
        <f t="shared" si="403"/>
        <v>0</v>
      </c>
      <c r="AY288">
        <f t="shared" si="403"/>
        <v>0</v>
      </c>
      <c r="AZ288">
        <f t="shared" si="403"/>
        <v>0</v>
      </c>
      <c r="BA288">
        <f t="shared" si="403"/>
        <v>0</v>
      </c>
      <c r="BB288">
        <f t="shared" si="403"/>
        <v>0</v>
      </c>
      <c r="BC288">
        <f t="shared" si="403"/>
        <v>0</v>
      </c>
      <c r="BD288">
        <f t="shared" si="403"/>
        <v>0</v>
      </c>
      <c r="BE288">
        <f t="shared" si="403"/>
        <v>0</v>
      </c>
      <c r="BF288">
        <f t="shared" si="403"/>
        <v>8.0766796874999986</v>
      </c>
      <c r="BG288">
        <f t="shared" si="403"/>
        <v>8.2785966796874977</v>
      </c>
      <c r="BH288">
        <f t="shared" si="403"/>
        <v>8.2785966796874977</v>
      </c>
      <c r="BI288">
        <f t="shared" si="403"/>
        <v>8.2785966796874977</v>
      </c>
      <c r="BJ288">
        <f t="shared" si="403"/>
        <v>8.2785966796874977</v>
      </c>
      <c r="BK288">
        <f t="shared" si="403"/>
        <v>8.485561596679684</v>
      </c>
      <c r="BL288">
        <f t="shared" si="403"/>
        <v>8.485561596679684</v>
      </c>
      <c r="BM288">
        <f t="shared" si="403"/>
        <v>8.485561596679684</v>
      </c>
      <c r="BN288">
        <f t="shared" si="403"/>
        <v>8.485561596679684</v>
      </c>
      <c r="BO288">
        <f t="shared" si="403"/>
        <v>8.6977006365966769</v>
      </c>
      <c r="BP288">
        <f t="shared" si="403"/>
        <v>8.6977006365966769</v>
      </c>
      <c r="BQ288">
        <f t="shared" si="403"/>
        <v>8.6977006365966769</v>
      </c>
      <c r="BR288">
        <f t="shared" si="403"/>
        <v>8.6977006365966769</v>
      </c>
      <c r="BS288">
        <f t="shared" si="403"/>
        <v>8.9151431525115932</v>
      </c>
      <c r="BT288">
        <f t="shared" si="403"/>
        <v>8.9151431525115932</v>
      </c>
      <c r="BU288">
        <f t="shared" si="403"/>
        <v>8.9151431525115932</v>
      </c>
      <c r="BV288">
        <f t="shared" ref="BV288:DA288" si="404">BV$230</f>
        <v>8.9151431525115932</v>
      </c>
      <c r="BW288">
        <f t="shared" si="404"/>
        <v>9.1380217313243826</v>
      </c>
      <c r="BX288">
        <f t="shared" si="404"/>
        <v>9.1380217313243826</v>
      </c>
      <c r="BY288">
        <f t="shared" si="404"/>
        <v>9.1380217313243826</v>
      </c>
      <c r="BZ288">
        <f t="shared" si="404"/>
        <v>9.1380217313243826</v>
      </c>
      <c r="CA288">
        <f t="shared" si="404"/>
        <v>9.3664722746074904</v>
      </c>
      <c r="CB288">
        <f t="shared" si="404"/>
        <v>9.3664722746074904</v>
      </c>
      <c r="CC288">
        <f t="shared" si="404"/>
        <v>9.3664722746074904</v>
      </c>
      <c r="CD288">
        <f t="shared" si="404"/>
        <v>9.3664722746074904</v>
      </c>
      <c r="CE288">
        <f t="shared" si="404"/>
        <v>9.6006340814726787</v>
      </c>
      <c r="CF288">
        <f t="shared" si="404"/>
        <v>9.6006340814726787</v>
      </c>
      <c r="CG288">
        <f t="shared" si="404"/>
        <v>9.6006340814726787</v>
      </c>
      <c r="CH288">
        <f t="shared" si="404"/>
        <v>9.6006340814726787</v>
      </c>
      <c r="CI288">
        <f t="shared" si="404"/>
        <v>9.8406499335094946</v>
      </c>
      <c r="CJ288">
        <f t="shared" si="404"/>
        <v>9.8406499335094946</v>
      </c>
      <c r="CK288">
        <f t="shared" si="404"/>
        <v>9.8406499335094946</v>
      </c>
      <c r="CL288">
        <f t="shared" si="404"/>
        <v>9.8406499335094946</v>
      </c>
      <c r="CM288">
        <f t="shared" si="404"/>
        <v>10.086666181847232</v>
      </c>
      <c r="CN288">
        <f t="shared" si="404"/>
        <v>10.086666181847232</v>
      </c>
      <c r="CO288">
        <f t="shared" si="404"/>
        <v>10.086666181847232</v>
      </c>
      <c r="CP288">
        <f t="shared" si="404"/>
        <v>10.086666181847232</v>
      </c>
      <c r="CQ288">
        <f t="shared" si="404"/>
        <v>10.338832836393411</v>
      </c>
      <c r="CR288">
        <f t="shared" si="404"/>
        <v>10.338832836393411</v>
      </c>
      <c r="CS288">
        <f t="shared" si="404"/>
        <v>10.338832836393411</v>
      </c>
      <c r="CT288">
        <f t="shared" si="404"/>
        <v>10.338832836393411</v>
      </c>
      <c r="CU288">
        <f t="shared" si="404"/>
        <v>10.597303657303247</v>
      </c>
      <c r="CV288">
        <f t="shared" si="404"/>
        <v>10.597303657303247</v>
      </c>
      <c r="CW288">
        <f t="shared" si="404"/>
        <v>10.597303657303247</v>
      </c>
      <c r="CX288">
        <f t="shared" si="404"/>
        <v>10.597303657303247</v>
      </c>
      <c r="CY288">
        <f t="shared" si="404"/>
        <v>10.862236248735829</v>
      </c>
      <c r="CZ288">
        <f t="shared" si="404"/>
        <v>10.862236248735829</v>
      </c>
      <c r="DA288">
        <f t="shared" si="404"/>
        <v>10.862236248735829</v>
      </c>
      <c r="DB288">
        <f t="shared" ref="DB288:EG288" si="405">DB$230</f>
        <v>10.862236248735829</v>
      </c>
      <c r="DC288">
        <f t="shared" si="405"/>
        <v>11.133792154954223</v>
      </c>
      <c r="DD288">
        <f t="shared" si="405"/>
        <v>11.133792154954223</v>
      </c>
      <c r="DE288">
        <f t="shared" si="405"/>
        <v>11.133792154954223</v>
      </c>
      <c r="DF288">
        <f t="shared" si="405"/>
        <v>11.133792154954223</v>
      </c>
      <c r="DG288">
        <f t="shared" si="405"/>
        <v>11.412136958828077</v>
      </c>
      <c r="DH288">
        <f t="shared" si="405"/>
        <v>11.412136958828077</v>
      </c>
      <c r="DI288">
        <f t="shared" si="405"/>
        <v>11.412136958828077</v>
      </c>
      <c r="DJ288">
        <f t="shared" si="405"/>
        <v>11.412136958828077</v>
      </c>
      <c r="DK288">
        <f t="shared" si="405"/>
        <v>11.69744038279878</v>
      </c>
      <c r="DL288">
        <f t="shared" si="405"/>
        <v>11.69744038279878</v>
      </c>
      <c r="DM288">
        <f t="shared" si="405"/>
        <v>11.69744038279878</v>
      </c>
      <c r="DN288">
        <f t="shared" si="405"/>
        <v>11.69744038279878</v>
      </c>
      <c r="DO288">
        <f t="shared" si="405"/>
        <v>11.98987639236875</v>
      </c>
      <c r="DP288">
        <f t="shared" si="405"/>
        <v>11.98987639236875</v>
      </c>
      <c r="DQ288">
        <f t="shared" si="405"/>
        <v>11.98987639236875</v>
      </c>
      <c r="DR288">
        <f t="shared" si="405"/>
        <v>11.98987639236875</v>
      </c>
      <c r="DS288">
        <f t="shared" si="405"/>
        <v>12.289623302177967</v>
      </c>
      <c r="DT288">
        <f t="shared" si="405"/>
        <v>12.289623302177967</v>
      </c>
      <c r="DU288">
        <f t="shared" si="405"/>
        <v>12.289623302177967</v>
      </c>
      <c r="DV288">
        <f t="shared" si="405"/>
        <v>12.289623302177967</v>
      </c>
      <c r="DW288">
        <f t="shared" si="405"/>
        <v>12.596863884732414</v>
      </c>
      <c r="DX288">
        <f t="shared" si="405"/>
        <v>12.596863884732414</v>
      </c>
      <c r="DY288">
        <f t="shared" si="405"/>
        <v>12.596863884732414</v>
      </c>
      <c r="DZ288">
        <f t="shared" si="405"/>
        <v>12.596863884732414</v>
      </c>
      <c r="EA288">
        <f t="shared" si="405"/>
        <v>12.911785481850725</v>
      </c>
      <c r="EB288">
        <f t="shared" si="405"/>
        <v>12.911785481850725</v>
      </c>
      <c r="EC288">
        <f t="shared" si="405"/>
        <v>12.911785481850725</v>
      </c>
      <c r="ED288">
        <f t="shared" si="405"/>
        <v>12.911785481850725</v>
      </c>
      <c r="EE288">
        <f t="shared" si="405"/>
        <v>13.234580118896993</v>
      </c>
      <c r="EF288">
        <f t="shared" si="405"/>
        <v>13.234580118896993</v>
      </c>
      <c r="EG288">
        <f t="shared" si="405"/>
        <v>13.234580118896993</v>
      </c>
      <c r="EH288">
        <f t="shared" ref="EH288:FM288" si="406">EH$230</f>
        <v>13.234580118896993</v>
      </c>
      <c r="EI288">
        <f t="shared" si="406"/>
        <v>13.565444621869418</v>
      </c>
      <c r="EJ288">
        <f t="shared" si="406"/>
        <v>13.565444621869418</v>
      </c>
      <c r="EK288">
        <f t="shared" si="406"/>
        <v>13.565444621869418</v>
      </c>
      <c r="EL288">
        <f t="shared" si="406"/>
        <v>13.565444621869418</v>
      </c>
      <c r="EM288">
        <f t="shared" si="406"/>
        <v>13.904580737416151</v>
      </c>
      <c r="EN288">
        <f t="shared" si="406"/>
        <v>13.904580737416151</v>
      </c>
      <c r="EO288">
        <f t="shared" si="406"/>
        <v>13.904580737416151</v>
      </c>
      <c r="EP288">
        <f t="shared" si="406"/>
        <v>13.904580737416151</v>
      </c>
      <c r="EQ288">
        <f t="shared" si="406"/>
        <v>14.252195255851554</v>
      </c>
      <c r="ER288">
        <f t="shared" si="406"/>
        <v>14.252195255851554</v>
      </c>
      <c r="ES288">
        <f t="shared" si="406"/>
        <v>14.252195255851554</v>
      </c>
      <c r="ET288">
        <f t="shared" si="406"/>
        <v>14.252195255851554</v>
      </c>
      <c r="EU288">
        <f t="shared" si="406"/>
        <v>14.608500137247841</v>
      </c>
      <c r="EV288">
        <f t="shared" si="406"/>
        <v>14.608500137247841</v>
      </c>
      <c r="EW288">
        <f t="shared" si="406"/>
        <v>14.608500137247841</v>
      </c>
      <c r="EX288">
        <f t="shared" si="406"/>
        <v>14.608500137247841</v>
      </c>
      <c r="EY288">
        <f t="shared" si="406"/>
        <v>14.973712640679036</v>
      </c>
      <c r="EZ288">
        <f t="shared" si="406"/>
        <v>14.973712640679036</v>
      </c>
      <c r="FA288">
        <f t="shared" si="406"/>
        <v>14.973712640679036</v>
      </c>
      <c r="FB288">
        <f t="shared" si="406"/>
        <v>0</v>
      </c>
      <c r="FC288">
        <f t="shared" si="406"/>
        <v>0</v>
      </c>
      <c r="FD288">
        <f t="shared" si="406"/>
        <v>0</v>
      </c>
      <c r="FE288">
        <f t="shared" si="406"/>
        <v>0</v>
      </c>
      <c r="FF288">
        <f t="shared" si="406"/>
        <v>0</v>
      </c>
      <c r="FG288">
        <f t="shared" si="406"/>
        <v>0</v>
      </c>
      <c r="FH288">
        <f t="shared" si="406"/>
        <v>0</v>
      </c>
      <c r="FI288">
        <f t="shared" si="406"/>
        <v>0</v>
      </c>
      <c r="FJ288">
        <f t="shared" si="406"/>
        <v>0</v>
      </c>
      <c r="FK288">
        <f t="shared" si="406"/>
        <v>0</v>
      </c>
      <c r="FL288">
        <f t="shared" si="406"/>
        <v>0</v>
      </c>
      <c r="FM288">
        <f t="shared" si="406"/>
        <v>0</v>
      </c>
      <c r="FN288">
        <f t="shared" ref="FN288:GJ288" si="407">FN$230</f>
        <v>0</v>
      </c>
      <c r="FO288">
        <f t="shared" si="407"/>
        <v>0</v>
      </c>
      <c r="FP288">
        <f t="shared" si="407"/>
        <v>0</v>
      </c>
      <c r="FQ288">
        <f t="shared" si="407"/>
        <v>0</v>
      </c>
      <c r="FR288">
        <f t="shared" si="407"/>
        <v>0</v>
      </c>
      <c r="FS288">
        <f t="shared" si="407"/>
        <v>0</v>
      </c>
      <c r="FT288">
        <f t="shared" si="407"/>
        <v>0</v>
      </c>
      <c r="FU288">
        <f t="shared" si="407"/>
        <v>0</v>
      </c>
      <c r="FV288">
        <f t="shared" si="407"/>
        <v>0</v>
      </c>
      <c r="FW288">
        <f t="shared" si="407"/>
        <v>0</v>
      </c>
      <c r="FX288">
        <f t="shared" si="407"/>
        <v>0</v>
      </c>
      <c r="FY288">
        <f t="shared" si="407"/>
        <v>0</v>
      </c>
      <c r="FZ288">
        <f t="shared" si="407"/>
        <v>0</v>
      </c>
      <c r="GA288">
        <f t="shared" si="407"/>
        <v>0</v>
      </c>
      <c r="GB288">
        <f t="shared" si="407"/>
        <v>0</v>
      </c>
      <c r="GC288">
        <f t="shared" si="407"/>
        <v>0</v>
      </c>
      <c r="GD288">
        <f t="shared" si="407"/>
        <v>0</v>
      </c>
      <c r="GE288">
        <f t="shared" si="407"/>
        <v>0</v>
      </c>
      <c r="GF288">
        <f t="shared" si="407"/>
        <v>0</v>
      </c>
      <c r="GG288">
        <f t="shared" si="407"/>
        <v>0</v>
      </c>
      <c r="GH288">
        <f t="shared" si="407"/>
        <v>0</v>
      </c>
      <c r="GI288">
        <f t="shared" si="407"/>
        <v>0</v>
      </c>
      <c r="GJ288">
        <f t="shared" si="407"/>
        <v>0</v>
      </c>
    </row>
    <row r="289" spans="1:192" outlineLevel="2" x14ac:dyDescent="0.35">
      <c r="A289" s="69"/>
      <c r="B289"/>
      <c r="C289"/>
      <c r="D289"/>
      <c r="E289" t="str">
        <f>$E$238</f>
        <v>EA permit fee</v>
      </c>
      <c r="F289"/>
      <c r="G289" t="str">
        <f>$G$238</f>
        <v>$ 000s</v>
      </c>
      <c r="H289">
        <f>$H$238</f>
        <v>1115.5973791876963</v>
      </c>
      <c r="I289"/>
      <c r="J289">
        <f t="shared" ref="J289:AO289" si="408">J$238</f>
        <v>0</v>
      </c>
      <c r="K289">
        <f t="shared" si="408"/>
        <v>0</v>
      </c>
      <c r="L289">
        <f t="shared" si="408"/>
        <v>0</v>
      </c>
      <c r="M289">
        <f t="shared" si="408"/>
        <v>0</v>
      </c>
      <c r="N289">
        <f t="shared" si="408"/>
        <v>0</v>
      </c>
      <c r="O289">
        <f t="shared" si="408"/>
        <v>0</v>
      </c>
      <c r="P289">
        <f t="shared" si="408"/>
        <v>0</v>
      </c>
      <c r="Q289">
        <f t="shared" si="408"/>
        <v>0</v>
      </c>
      <c r="R289">
        <f t="shared" si="408"/>
        <v>0</v>
      </c>
      <c r="S289">
        <f t="shared" si="408"/>
        <v>0</v>
      </c>
      <c r="T289">
        <f t="shared" si="408"/>
        <v>0</v>
      </c>
      <c r="U289">
        <f t="shared" si="408"/>
        <v>0</v>
      </c>
      <c r="V289">
        <f t="shared" si="408"/>
        <v>0</v>
      </c>
      <c r="W289">
        <f t="shared" si="408"/>
        <v>0</v>
      </c>
      <c r="X289">
        <f t="shared" si="408"/>
        <v>0</v>
      </c>
      <c r="Y289">
        <f t="shared" si="408"/>
        <v>0</v>
      </c>
      <c r="Z289">
        <f t="shared" si="408"/>
        <v>0</v>
      </c>
      <c r="AA289">
        <f t="shared" si="408"/>
        <v>0</v>
      </c>
      <c r="AB289">
        <f t="shared" si="408"/>
        <v>0</v>
      </c>
      <c r="AC289">
        <f t="shared" si="408"/>
        <v>0</v>
      </c>
      <c r="AD289">
        <f t="shared" si="408"/>
        <v>0</v>
      </c>
      <c r="AE289">
        <f t="shared" si="408"/>
        <v>0</v>
      </c>
      <c r="AF289">
        <f t="shared" si="408"/>
        <v>0</v>
      </c>
      <c r="AG289">
        <f t="shared" si="408"/>
        <v>0</v>
      </c>
      <c r="AH289">
        <f t="shared" si="408"/>
        <v>0</v>
      </c>
      <c r="AI289">
        <f t="shared" si="408"/>
        <v>0</v>
      </c>
      <c r="AJ289">
        <f t="shared" si="408"/>
        <v>0</v>
      </c>
      <c r="AK289">
        <f t="shared" si="408"/>
        <v>0</v>
      </c>
      <c r="AL289">
        <f t="shared" si="408"/>
        <v>0</v>
      </c>
      <c r="AM289">
        <f t="shared" si="408"/>
        <v>0</v>
      </c>
      <c r="AN289">
        <f t="shared" si="408"/>
        <v>0</v>
      </c>
      <c r="AO289">
        <f t="shared" si="408"/>
        <v>0</v>
      </c>
      <c r="AP289">
        <f t="shared" ref="AP289:BU289" si="409">AP$238</f>
        <v>0</v>
      </c>
      <c r="AQ289">
        <f t="shared" si="409"/>
        <v>0</v>
      </c>
      <c r="AR289">
        <f t="shared" si="409"/>
        <v>0</v>
      </c>
      <c r="AS289">
        <f t="shared" si="409"/>
        <v>0</v>
      </c>
      <c r="AT289">
        <f t="shared" si="409"/>
        <v>0</v>
      </c>
      <c r="AU289">
        <f t="shared" si="409"/>
        <v>0</v>
      </c>
      <c r="AV289">
        <f t="shared" si="409"/>
        <v>0</v>
      </c>
      <c r="AW289">
        <f t="shared" si="409"/>
        <v>0</v>
      </c>
      <c r="AX289">
        <f t="shared" si="409"/>
        <v>0</v>
      </c>
      <c r="AY289">
        <f t="shared" si="409"/>
        <v>0</v>
      </c>
      <c r="AZ289">
        <f t="shared" si="409"/>
        <v>0</v>
      </c>
      <c r="BA289">
        <f t="shared" si="409"/>
        <v>0</v>
      </c>
      <c r="BB289">
        <f t="shared" si="409"/>
        <v>0</v>
      </c>
      <c r="BC289">
        <f t="shared" si="409"/>
        <v>0</v>
      </c>
      <c r="BD289">
        <f t="shared" si="409"/>
        <v>0</v>
      </c>
      <c r="BE289">
        <f t="shared" si="409"/>
        <v>0</v>
      </c>
      <c r="BF289">
        <f t="shared" si="409"/>
        <v>8.0147584765624984</v>
      </c>
      <c r="BG289">
        <f t="shared" si="409"/>
        <v>8.2151274384765607</v>
      </c>
      <c r="BH289">
        <f t="shared" si="409"/>
        <v>8.2151274384765607</v>
      </c>
      <c r="BI289">
        <f t="shared" si="409"/>
        <v>8.2151274384765607</v>
      </c>
      <c r="BJ289">
        <f t="shared" si="409"/>
        <v>8.2151274384765607</v>
      </c>
      <c r="BK289">
        <f t="shared" si="409"/>
        <v>8.4205056244384746</v>
      </c>
      <c r="BL289">
        <f t="shared" si="409"/>
        <v>8.4205056244384746</v>
      </c>
      <c r="BM289">
        <f t="shared" si="409"/>
        <v>8.4205056244384746</v>
      </c>
      <c r="BN289">
        <f t="shared" si="409"/>
        <v>8.4205056244384746</v>
      </c>
      <c r="BO289">
        <f t="shared" si="409"/>
        <v>8.6310182650494358</v>
      </c>
      <c r="BP289">
        <f t="shared" si="409"/>
        <v>8.6310182650494358</v>
      </c>
      <c r="BQ289">
        <f t="shared" si="409"/>
        <v>8.6310182650494358</v>
      </c>
      <c r="BR289">
        <f t="shared" si="409"/>
        <v>8.6310182650494358</v>
      </c>
      <c r="BS289">
        <f t="shared" si="409"/>
        <v>8.846793721675672</v>
      </c>
      <c r="BT289">
        <f t="shared" si="409"/>
        <v>8.846793721675672</v>
      </c>
      <c r="BU289">
        <f t="shared" si="409"/>
        <v>8.846793721675672</v>
      </c>
      <c r="BV289">
        <f t="shared" ref="BV289:DA289" si="410">BV$238</f>
        <v>8.846793721675672</v>
      </c>
      <c r="BW289">
        <f t="shared" si="410"/>
        <v>9.0679635647175623</v>
      </c>
      <c r="BX289">
        <f t="shared" si="410"/>
        <v>9.0679635647175623</v>
      </c>
      <c r="BY289">
        <f t="shared" si="410"/>
        <v>9.0679635647175623</v>
      </c>
      <c r="BZ289">
        <f t="shared" si="410"/>
        <v>9.0679635647175623</v>
      </c>
      <c r="CA289">
        <f t="shared" si="410"/>
        <v>9.2946626538355002</v>
      </c>
      <c r="CB289">
        <f t="shared" si="410"/>
        <v>9.2946626538355002</v>
      </c>
      <c r="CC289">
        <f t="shared" si="410"/>
        <v>9.2946626538355002</v>
      </c>
      <c r="CD289">
        <f t="shared" si="410"/>
        <v>9.2946626538355002</v>
      </c>
      <c r="CE289">
        <f t="shared" si="410"/>
        <v>9.5270292201813866</v>
      </c>
      <c r="CF289">
        <f t="shared" si="410"/>
        <v>9.5270292201813866</v>
      </c>
      <c r="CG289">
        <f t="shared" si="410"/>
        <v>9.5270292201813866</v>
      </c>
      <c r="CH289">
        <f t="shared" si="410"/>
        <v>9.5270292201813866</v>
      </c>
      <c r="CI289">
        <f t="shared" si="410"/>
        <v>9.7652049506859218</v>
      </c>
      <c r="CJ289">
        <f t="shared" si="410"/>
        <v>9.7652049506859218</v>
      </c>
      <c r="CK289">
        <f t="shared" si="410"/>
        <v>9.7652049506859218</v>
      </c>
      <c r="CL289">
        <f t="shared" si="410"/>
        <v>9.7652049506859218</v>
      </c>
      <c r="CM289">
        <f t="shared" si="410"/>
        <v>10.00933507445307</v>
      </c>
      <c r="CN289">
        <f t="shared" si="410"/>
        <v>10.00933507445307</v>
      </c>
      <c r="CO289">
        <f t="shared" si="410"/>
        <v>10.00933507445307</v>
      </c>
      <c r="CP289">
        <f t="shared" si="410"/>
        <v>10.00933507445307</v>
      </c>
      <c r="CQ289">
        <f t="shared" si="410"/>
        <v>10.259568451314395</v>
      </c>
      <c r="CR289">
        <f t="shared" si="410"/>
        <v>10.259568451314395</v>
      </c>
      <c r="CS289">
        <f t="shared" si="410"/>
        <v>10.259568451314395</v>
      </c>
      <c r="CT289">
        <f t="shared" si="410"/>
        <v>10.259568451314395</v>
      </c>
      <c r="CU289">
        <f t="shared" si="410"/>
        <v>10.516057662597253</v>
      </c>
      <c r="CV289">
        <f t="shared" si="410"/>
        <v>10.516057662597253</v>
      </c>
      <c r="CW289">
        <f t="shared" si="410"/>
        <v>10.516057662597253</v>
      </c>
      <c r="CX289">
        <f t="shared" si="410"/>
        <v>10.516057662597253</v>
      </c>
      <c r="CY289">
        <f t="shared" si="410"/>
        <v>10.778959104162187</v>
      </c>
      <c r="CZ289">
        <f t="shared" si="410"/>
        <v>10.778959104162187</v>
      </c>
      <c r="DA289">
        <f t="shared" si="410"/>
        <v>10.778959104162187</v>
      </c>
      <c r="DB289">
        <f t="shared" ref="DB289:EG289" si="411">DB$238</f>
        <v>10.778959104162187</v>
      </c>
      <c r="DC289">
        <f t="shared" si="411"/>
        <v>11.048433081766241</v>
      </c>
      <c r="DD289">
        <f t="shared" si="411"/>
        <v>11.048433081766241</v>
      </c>
      <c r="DE289">
        <f t="shared" si="411"/>
        <v>11.048433081766241</v>
      </c>
      <c r="DF289">
        <f t="shared" si="411"/>
        <v>11.048433081766241</v>
      </c>
      <c r="DG289">
        <f t="shared" si="411"/>
        <v>11.324643908810396</v>
      </c>
      <c r="DH289">
        <f t="shared" si="411"/>
        <v>11.324643908810396</v>
      </c>
      <c r="DI289">
        <f t="shared" si="411"/>
        <v>11.324643908810396</v>
      </c>
      <c r="DJ289">
        <f t="shared" si="411"/>
        <v>11.324643908810396</v>
      </c>
      <c r="DK289">
        <f t="shared" si="411"/>
        <v>11.607760006530656</v>
      </c>
      <c r="DL289">
        <f t="shared" si="411"/>
        <v>11.607760006530656</v>
      </c>
      <c r="DM289">
        <f t="shared" si="411"/>
        <v>11.607760006530656</v>
      </c>
      <c r="DN289">
        <f t="shared" si="411"/>
        <v>11.607760006530656</v>
      </c>
      <c r="DO289">
        <f t="shared" si="411"/>
        <v>11.897954006693922</v>
      </c>
      <c r="DP289">
        <f t="shared" si="411"/>
        <v>11.897954006693922</v>
      </c>
      <c r="DQ289">
        <f t="shared" si="411"/>
        <v>11.897954006693922</v>
      </c>
      <c r="DR289">
        <f t="shared" si="411"/>
        <v>11.897954006693922</v>
      </c>
      <c r="DS289">
        <f t="shared" si="411"/>
        <v>12.19540285686127</v>
      </c>
      <c r="DT289">
        <f t="shared" si="411"/>
        <v>12.19540285686127</v>
      </c>
      <c r="DU289">
        <f t="shared" si="411"/>
        <v>12.19540285686127</v>
      </c>
      <c r="DV289">
        <f t="shared" si="411"/>
        <v>12.19540285686127</v>
      </c>
      <c r="DW289">
        <f t="shared" si="411"/>
        <v>12.500287928282798</v>
      </c>
      <c r="DX289">
        <f t="shared" si="411"/>
        <v>12.500287928282798</v>
      </c>
      <c r="DY289">
        <f t="shared" si="411"/>
        <v>12.500287928282798</v>
      </c>
      <c r="DZ289">
        <f t="shared" si="411"/>
        <v>12.500287928282798</v>
      </c>
      <c r="EA289">
        <f t="shared" si="411"/>
        <v>12.812795126489869</v>
      </c>
      <c r="EB289">
        <f t="shared" si="411"/>
        <v>12.812795126489869</v>
      </c>
      <c r="EC289">
        <f t="shared" si="411"/>
        <v>12.812795126489869</v>
      </c>
      <c r="ED289">
        <f t="shared" si="411"/>
        <v>12.812795126489869</v>
      </c>
      <c r="EE289">
        <f t="shared" si="411"/>
        <v>13.133115004652115</v>
      </c>
      <c r="EF289">
        <f t="shared" si="411"/>
        <v>13.133115004652115</v>
      </c>
      <c r="EG289">
        <f t="shared" si="411"/>
        <v>13.133115004652115</v>
      </c>
      <c r="EH289">
        <f t="shared" ref="EH289:FM289" si="412">EH$238</f>
        <v>13.133115004652115</v>
      </c>
      <c r="EI289">
        <f t="shared" si="412"/>
        <v>13.461442879768418</v>
      </c>
      <c r="EJ289">
        <f t="shared" si="412"/>
        <v>13.461442879768418</v>
      </c>
      <c r="EK289">
        <f t="shared" si="412"/>
        <v>13.461442879768418</v>
      </c>
      <c r="EL289">
        <f t="shared" si="412"/>
        <v>13.461442879768418</v>
      </c>
      <c r="EM289">
        <f t="shared" si="412"/>
        <v>13.797978951762627</v>
      </c>
      <c r="EN289">
        <f t="shared" si="412"/>
        <v>13.797978951762627</v>
      </c>
      <c r="EO289">
        <f t="shared" si="412"/>
        <v>13.797978951762627</v>
      </c>
      <c r="EP289">
        <f t="shared" si="412"/>
        <v>13.797978951762627</v>
      </c>
      <c r="EQ289">
        <f t="shared" si="412"/>
        <v>14.142928425556692</v>
      </c>
      <c r="ER289">
        <f t="shared" si="412"/>
        <v>14.142928425556692</v>
      </c>
      <c r="ES289">
        <f t="shared" si="412"/>
        <v>14.142928425556692</v>
      </c>
      <c r="ET289">
        <f t="shared" si="412"/>
        <v>14.142928425556692</v>
      </c>
      <c r="EU289">
        <f t="shared" si="412"/>
        <v>14.496501636195607</v>
      </c>
      <c r="EV289">
        <f t="shared" si="412"/>
        <v>14.496501636195607</v>
      </c>
      <c r="EW289">
        <f t="shared" si="412"/>
        <v>14.496501636195607</v>
      </c>
      <c r="EX289">
        <f t="shared" si="412"/>
        <v>14.496501636195607</v>
      </c>
      <c r="EY289">
        <f t="shared" si="412"/>
        <v>14.858914177100496</v>
      </c>
      <c r="EZ289">
        <f t="shared" si="412"/>
        <v>14.858914177100496</v>
      </c>
      <c r="FA289">
        <f t="shared" si="412"/>
        <v>14.858914177100496</v>
      </c>
      <c r="FB289">
        <f t="shared" si="412"/>
        <v>0</v>
      </c>
      <c r="FC289">
        <f t="shared" si="412"/>
        <v>0</v>
      </c>
      <c r="FD289">
        <f t="shared" si="412"/>
        <v>0</v>
      </c>
      <c r="FE289">
        <f t="shared" si="412"/>
        <v>0</v>
      </c>
      <c r="FF289">
        <f t="shared" si="412"/>
        <v>0</v>
      </c>
      <c r="FG289">
        <f t="shared" si="412"/>
        <v>0</v>
      </c>
      <c r="FH289">
        <f t="shared" si="412"/>
        <v>0</v>
      </c>
      <c r="FI289">
        <f t="shared" si="412"/>
        <v>0</v>
      </c>
      <c r="FJ289">
        <f t="shared" si="412"/>
        <v>0</v>
      </c>
      <c r="FK289">
        <f t="shared" si="412"/>
        <v>0</v>
      </c>
      <c r="FL289">
        <f t="shared" si="412"/>
        <v>0</v>
      </c>
      <c r="FM289">
        <f t="shared" si="412"/>
        <v>0</v>
      </c>
      <c r="FN289">
        <f t="shared" ref="FN289:GJ289" si="413">FN$238</f>
        <v>0</v>
      </c>
      <c r="FO289">
        <f t="shared" si="413"/>
        <v>0</v>
      </c>
      <c r="FP289">
        <f t="shared" si="413"/>
        <v>0</v>
      </c>
      <c r="FQ289">
        <f t="shared" si="413"/>
        <v>0</v>
      </c>
      <c r="FR289">
        <f t="shared" si="413"/>
        <v>0</v>
      </c>
      <c r="FS289">
        <f t="shared" si="413"/>
        <v>0</v>
      </c>
      <c r="FT289">
        <f t="shared" si="413"/>
        <v>0</v>
      </c>
      <c r="FU289">
        <f t="shared" si="413"/>
        <v>0</v>
      </c>
      <c r="FV289">
        <f t="shared" si="413"/>
        <v>0</v>
      </c>
      <c r="FW289">
        <f t="shared" si="413"/>
        <v>0</v>
      </c>
      <c r="FX289">
        <f t="shared" si="413"/>
        <v>0</v>
      </c>
      <c r="FY289">
        <f t="shared" si="413"/>
        <v>0</v>
      </c>
      <c r="FZ289">
        <f t="shared" si="413"/>
        <v>0</v>
      </c>
      <c r="GA289">
        <f t="shared" si="413"/>
        <v>0</v>
      </c>
      <c r="GB289">
        <f t="shared" si="413"/>
        <v>0</v>
      </c>
      <c r="GC289">
        <f t="shared" si="413"/>
        <v>0</v>
      </c>
      <c r="GD289">
        <f t="shared" si="413"/>
        <v>0</v>
      </c>
      <c r="GE289">
        <f t="shared" si="413"/>
        <v>0</v>
      </c>
      <c r="GF289">
        <f t="shared" si="413"/>
        <v>0</v>
      </c>
      <c r="GG289">
        <f t="shared" si="413"/>
        <v>0</v>
      </c>
      <c r="GH289">
        <f t="shared" si="413"/>
        <v>0</v>
      </c>
      <c r="GI289">
        <f t="shared" si="413"/>
        <v>0</v>
      </c>
      <c r="GJ289">
        <f t="shared" si="413"/>
        <v>0</v>
      </c>
    </row>
    <row r="290" spans="1:192" outlineLevel="2" x14ac:dyDescent="0.35">
      <c r="A290" s="69"/>
      <c r="B290"/>
      <c r="C290"/>
      <c r="D290"/>
      <c r="E290" t="str">
        <f>$E$246</f>
        <v>Annual audit</v>
      </c>
      <c r="F290"/>
      <c r="G290" t="str">
        <f>$G$246</f>
        <v>$ 000s</v>
      </c>
      <c r="H290">
        <f>$H$246</f>
        <v>936.84697614015454</v>
      </c>
      <c r="I290"/>
      <c r="J290">
        <f t="shared" ref="J290:AO290" si="414">J$246</f>
        <v>0</v>
      </c>
      <c r="K290">
        <f t="shared" si="414"/>
        <v>0</v>
      </c>
      <c r="L290">
        <f t="shared" si="414"/>
        <v>0</v>
      </c>
      <c r="M290">
        <f t="shared" si="414"/>
        <v>0</v>
      </c>
      <c r="N290">
        <f t="shared" si="414"/>
        <v>0</v>
      </c>
      <c r="O290">
        <f t="shared" si="414"/>
        <v>0</v>
      </c>
      <c r="P290">
        <f t="shared" si="414"/>
        <v>0</v>
      </c>
      <c r="Q290">
        <f t="shared" si="414"/>
        <v>0</v>
      </c>
      <c r="R290">
        <f t="shared" si="414"/>
        <v>0</v>
      </c>
      <c r="S290">
        <f t="shared" si="414"/>
        <v>0</v>
      </c>
      <c r="T290">
        <f t="shared" si="414"/>
        <v>0</v>
      </c>
      <c r="U290">
        <f t="shared" si="414"/>
        <v>0</v>
      </c>
      <c r="V290">
        <f t="shared" si="414"/>
        <v>0</v>
      </c>
      <c r="W290">
        <f t="shared" si="414"/>
        <v>0</v>
      </c>
      <c r="X290">
        <f t="shared" si="414"/>
        <v>0</v>
      </c>
      <c r="Y290">
        <f t="shared" si="414"/>
        <v>0</v>
      </c>
      <c r="Z290">
        <f t="shared" si="414"/>
        <v>0</v>
      </c>
      <c r="AA290">
        <f t="shared" si="414"/>
        <v>0</v>
      </c>
      <c r="AB290">
        <f t="shared" si="414"/>
        <v>0</v>
      </c>
      <c r="AC290">
        <f t="shared" si="414"/>
        <v>0</v>
      </c>
      <c r="AD290">
        <f t="shared" si="414"/>
        <v>0</v>
      </c>
      <c r="AE290">
        <f t="shared" si="414"/>
        <v>0</v>
      </c>
      <c r="AF290">
        <f t="shared" si="414"/>
        <v>0</v>
      </c>
      <c r="AG290">
        <f t="shared" si="414"/>
        <v>0</v>
      </c>
      <c r="AH290">
        <f t="shared" si="414"/>
        <v>0</v>
      </c>
      <c r="AI290">
        <f t="shared" si="414"/>
        <v>0</v>
      </c>
      <c r="AJ290">
        <f t="shared" si="414"/>
        <v>0</v>
      </c>
      <c r="AK290">
        <f t="shared" si="414"/>
        <v>0</v>
      </c>
      <c r="AL290">
        <f t="shared" si="414"/>
        <v>0</v>
      </c>
      <c r="AM290">
        <f t="shared" si="414"/>
        <v>0</v>
      </c>
      <c r="AN290">
        <f t="shared" si="414"/>
        <v>0</v>
      </c>
      <c r="AO290">
        <f t="shared" si="414"/>
        <v>0</v>
      </c>
      <c r="AP290">
        <f t="shared" ref="AP290:BU290" si="415">AP$246</f>
        <v>0</v>
      </c>
      <c r="AQ290">
        <f t="shared" si="415"/>
        <v>0</v>
      </c>
      <c r="AR290">
        <f t="shared" si="415"/>
        <v>0</v>
      </c>
      <c r="AS290">
        <f t="shared" si="415"/>
        <v>0</v>
      </c>
      <c r="AT290">
        <f t="shared" si="415"/>
        <v>0</v>
      </c>
      <c r="AU290">
        <f t="shared" si="415"/>
        <v>0</v>
      </c>
      <c r="AV290">
        <f t="shared" si="415"/>
        <v>0</v>
      </c>
      <c r="AW290">
        <f t="shared" si="415"/>
        <v>0</v>
      </c>
      <c r="AX290">
        <f t="shared" si="415"/>
        <v>0</v>
      </c>
      <c r="AY290">
        <f t="shared" si="415"/>
        <v>0</v>
      </c>
      <c r="AZ290">
        <f t="shared" si="415"/>
        <v>0</v>
      </c>
      <c r="BA290">
        <f t="shared" si="415"/>
        <v>0</v>
      </c>
      <c r="BB290">
        <f t="shared" si="415"/>
        <v>0</v>
      </c>
      <c r="BC290">
        <f t="shared" si="415"/>
        <v>0</v>
      </c>
      <c r="BD290">
        <f t="shared" si="415"/>
        <v>0</v>
      </c>
      <c r="BE290">
        <f t="shared" si="415"/>
        <v>0</v>
      </c>
      <c r="BF290">
        <f t="shared" si="415"/>
        <v>6.7305664062499995</v>
      </c>
      <c r="BG290">
        <f t="shared" si="415"/>
        <v>6.8988305664062484</v>
      </c>
      <c r="BH290">
        <f t="shared" si="415"/>
        <v>6.8988305664062484</v>
      </c>
      <c r="BI290">
        <f t="shared" si="415"/>
        <v>6.8988305664062484</v>
      </c>
      <c r="BJ290">
        <f t="shared" si="415"/>
        <v>6.8988305664062484</v>
      </c>
      <c r="BK290">
        <f t="shared" si="415"/>
        <v>7.0713013305664045</v>
      </c>
      <c r="BL290">
        <f t="shared" si="415"/>
        <v>7.0713013305664045</v>
      </c>
      <c r="BM290">
        <f t="shared" si="415"/>
        <v>7.0713013305664045</v>
      </c>
      <c r="BN290">
        <f t="shared" si="415"/>
        <v>7.0713013305664045</v>
      </c>
      <c r="BO290">
        <f t="shared" si="415"/>
        <v>7.2480838638305638</v>
      </c>
      <c r="BP290">
        <f t="shared" si="415"/>
        <v>7.2480838638305638</v>
      </c>
      <c r="BQ290">
        <f t="shared" si="415"/>
        <v>7.2480838638305638</v>
      </c>
      <c r="BR290">
        <f t="shared" si="415"/>
        <v>7.2480838638305638</v>
      </c>
      <c r="BS290">
        <f t="shared" si="415"/>
        <v>7.4292859604263279</v>
      </c>
      <c r="BT290">
        <f t="shared" si="415"/>
        <v>7.4292859604263279</v>
      </c>
      <c r="BU290">
        <f t="shared" si="415"/>
        <v>7.4292859604263279</v>
      </c>
      <c r="BV290">
        <f t="shared" ref="BV290:DA290" si="416">BV$246</f>
        <v>7.4292859604263279</v>
      </c>
      <c r="BW290">
        <f t="shared" si="416"/>
        <v>7.6150181094369858</v>
      </c>
      <c r="BX290">
        <f t="shared" si="416"/>
        <v>7.6150181094369858</v>
      </c>
      <c r="BY290">
        <f t="shared" si="416"/>
        <v>7.6150181094369858</v>
      </c>
      <c r="BZ290">
        <f t="shared" si="416"/>
        <v>7.6150181094369858</v>
      </c>
      <c r="CA290">
        <f t="shared" si="416"/>
        <v>7.8053935621729087</v>
      </c>
      <c r="CB290">
        <f t="shared" si="416"/>
        <v>7.8053935621729087</v>
      </c>
      <c r="CC290">
        <f t="shared" si="416"/>
        <v>7.8053935621729087</v>
      </c>
      <c r="CD290">
        <f t="shared" si="416"/>
        <v>7.8053935621729087</v>
      </c>
      <c r="CE290">
        <f t="shared" si="416"/>
        <v>8.000528401227232</v>
      </c>
      <c r="CF290">
        <f t="shared" si="416"/>
        <v>8.000528401227232</v>
      </c>
      <c r="CG290">
        <f t="shared" si="416"/>
        <v>8.000528401227232</v>
      </c>
      <c r="CH290">
        <f t="shared" si="416"/>
        <v>8.000528401227232</v>
      </c>
      <c r="CI290">
        <f t="shared" si="416"/>
        <v>8.200541611257913</v>
      </c>
      <c r="CJ290">
        <f t="shared" si="416"/>
        <v>8.200541611257913</v>
      </c>
      <c r="CK290">
        <f t="shared" si="416"/>
        <v>8.200541611257913</v>
      </c>
      <c r="CL290">
        <f t="shared" si="416"/>
        <v>8.200541611257913</v>
      </c>
      <c r="CM290">
        <f t="shared" si="416"/>
        <v>8.4055551515393603</v>
      </c>
      <c r="CN290">
        <f t="shared" si="416"/>
        <v>8.4055551515393603</v>
      </c>
      <c r="CO290">
        <f t="shared" si="416"/>
        <v>8.4055551515393603</v>
      </c>
      <c r="CP290">
        <f t="shared" si="416"/>
        <v>8.4055551515393603</v>
      </c>
      <c r="CQ290">
        <f t="shared" si="416"/>
        <v>8.6156940303278429</v>
      </c>
      <c r="CR290">
        <f t="shared" si="416"/>
        <v>8.6156940303278429</v>
      </c>
      <c r="CS290">
        <f t="shared" si="416"/>
        <v>8.6156940303278429</v>
      </c>
      <c r="CT290">
        <f t="shared" si="416"/>
        <v>8.6156940303278429</v>
      </c>
      <c r="CU290">
        <f t="shared" si="416"/>
        <v>8.8310863810860383</v>
      </c>
      <c r="CV290">
        <f t="shared" si="416"/>
        <v>8.8310863810860383</v>
      </c>
      <c r="CW290">
        <f t="shared" si="416"/>
        <v>8.8310863810860383</v>
      </c>
      <c r="CX290">
        <f t="shared" si="416"/>
        <v>8.8310863810860383</v>
      </c>
      <c r="CY290">
        <f t="shared" si="416"/>
        <v>9.0518635406131907</v>
      </c>
      <c r="CZ290">
        <f t="shared" si="416"/>
        <v>9.0518635406131907</v>
      </c>
      <c r="DA290">
        <f t="shared" si="416"/>
        <v>9.0518635406131907</v>
      </c>
      <c r="DB290">
        <f t="shared" ref="DB290:EG290" si="417">DB$246</f>
        <v>9.0518635406131907</v>
      </c>
      <c r="DC290">
        <f t="shared" si="417"/>
        <v>9.2781601291285192</v>
      </c>
      <c r="DD290">
        <f t="shared" si="417"/>
        <v>9.2781601291285192</v>
      </c>
      <c r="DE290">
        <f t="shared" si="417"/>
        <v>9.2781601291285192</v>
      </c>
      <c r="DF290">
        <f t="shared" si="417"/>
        <v>9.2781601291285192</v>
      </c>
      <c r="DG290">
        <f t="shared" si="417"/>
        <v>9.5101141323567315</v>
      </c>
      <c r="DH290">
        <f t="shared" si="417"/>
        <v>9.5101141323567315</v>
      </c>
      <c r="DI290">
        <f t="shared" si="417"/>
        <v>9.5101141323567315</v>
      </c>
      <c r="DJ290">
        <f t="shared" si="417"/>
        <v>9.5101141323567315</v>
      </c>
      <c r="DK290">
        <f t="shared" si="417"/>
        <v>9.7478669856656506</v>
      </c>
      <c r="DL290">
        <f t="shared" si="417"/>
        <v>9.7478669856656506</v>
      </c>
      <c r="DM290">
        <f t="shared" si="417"/>
        <v>9.7478669856656506</v>
      </c>
      <c r="DN290">
        <f t="shared" si="417"/>
        <v>9.7478669856656506</v>
      </c>
      <c r="DO290">
        <f t="shared" si="417"/>
        <v>9.9915636603072908</v>
      </c>
      <c r="DP290">
        <f t="shared" si="417"/>
        <v>9.9915636603072908</v>
      </c>
      <c r="DQ290">
        <f t="shared" si="417"/>
        <v>9.9915636603072908</v>
      </c>
      <c r="DR290">
        <f t="shared" si="417"/>
        <v>9.9915636603072908</v>
      </c>
      <c r="DS290">
        <f t="shared" si="417"/>
        <v>10.241352751814972</v>
      </c>
      <c r="DT290">
        <f t="shared" si="417"/>
        <v>10.241352751814972</v>
      </c>
      <c r="DU290">
        <f t="shared" si="417"/>
        <v>10.241352751814972</v>
      </c>
      <c r="DV290">
        <f t="shared" si="417"/>
        <v>10.241352751814972</v>
      </c>
      <c r="DW290">
        <f t="shared" si="417"/>
        <v>10.497386570610345</v>
      </c>
      <c r="DX290">
        <f t="shared" si="417"/>
        <v>10.497386570610345</v>
      </c>
      <c r="DY290">
        <f t="shared" si="417"/>
        <v>10.497386570610345</v>
      </c>
      <c r="DZ290">
        <f t="shared" si="417"/>
        <v>10.497386570610345</v>
      </c>
      <c r="EA290">
        <f t="shared" si="417"/>
        <v>10.759821234875604</v>
      </c>
      <c r="EB290">
        <f t="shared" si="417"/>
        <v>10.759821234875604</v>
      </c>
      <c r="EC290">
        <f t="shared" si="417"/>
        <v>10.759821234875604</v>
      </c>
      <c r="ED290">
        <f t="shared" si="417"/>
        <v>10.759821234875604</v>
      </c>
      <c r="EE290">
        <f t="shared" si="417"/>
        <v>11.028816765747495</v>
      </c>
      <c r="EF290">
        <f t="shared" si="417"/>
        <v>11.028816765747495</v>
      </c>
      <c r="EG290">
        <f t="shared" si="417"/>
        <v>11.028816765747495</v>
      </c>
      <c r="EH290">
        <f t="shared" ref="EH290:FM290" si="418">EH$246</f>
        <v>11.028816765747495</v>
      </c>
      <c r="EI290">
        <f t="shared" si="418"/>
        <v>11.304537184891181</v>
      </c>
      <c r="EJ290">
        <f t="shared" si="418"/>
        <v>11.304537184891181</v>
      </c>
      <c r="EK290">
        <f t="shared" si="418"/>
        <v>11.304537184891181</v>
      </c>
      <c r="EL290">
        <f t="shared" si="418"/>
        <v>11.304537184891181</v>
      </c>
      <c r="EM290">
        <f t="shared" si="418"/>
        <v>11.587150614513458</v>
      </c>
      <c r="EN290">
        <f t="shared" si="418"/>
        <v>11.587150614513458</v>
      </c>
      <c r="EO290">
        <f t="shared" si="418"/>
        <v>11.587150614513458</v>
      </c>
      <c r="EP290">
        <f t="shared" si="418"/>
        <v>11.587150614513458</v>
      </c>
      <c r="EQ290">
        <f t="shared" si="418"/>
        <v>11.876829379876295</v>
      </c>
      <c r="ER290">
        <f t="shared" si="418"/>
        <v>11.876829379876295</v>
      </c>
      <c r="ES290">
        <f t="shared" si="418"/>
        <v>11.876829379876295</v>
      </c>
      <c r="ET290">
        <f t="shared" si="418"/>
        <v>11.876829379876295</v>
      </c>
      <c r="EU290">
        <f t="shared" si="418"/>
        <v>12.173750114373201</v>
      </c>
      <c r="EV290">
        <f t="shared" si="418"/>
        <v>12.173750114373201</v>
      </c>
      <c r="EW290">
        <f t="shared" si="418"/>
        <v>12.173750114373201</v>
      </c>
      <c r="EX290">
        <f t="shared" si="418"/>
        <v>12.173750114373201</v>
      </c>
      <c r="EY290">
        <f t="shared" si="418"/>
        <v>12.478093867232531</v>
      </c>
      <c r="EZ290">
        <f t="shared" si="418"/>
        <v>12.478093867232531</v>
      </c>
      <c r="FA290">
        <f t="shared" si="418"/>
        <v>12.478093867232531</v>
      </c>
      <c r="FB290">
        <f t="shared" si="418"/>
        <v>0</v>
      </c>
      <c r="FC290">
        <f t="shared" si="418"/>
        <v>0</v>
      </c>
      <c r="FD290">
        <f t="shared" si="418"/>
        <v>0</v>
      </c>
      <c r="FE290">
        <f t="shared" si="418"/>
        <v>0</v>
      </c>
      <c r="FF290">
        <f t="shared" si="418"/>
        <v>0</v>
      </c>
      <c r="FG290">
        <f t="shared" si="418"/>
        <v>0</v>
      </c>
      <c r="FH290">
        <f t="shared" si="418"/>
        <v>0</v>
      </c>
      <c r="FI290">
        <f t="shared" si="418"/>
        <v>0</v>
      </c>
      <c r="FJ290">
        <f t="shared" si="418"/>
        <v>0</v>
      </c>
      <c r="FK290">
        <f t="shared" si="418"/>
        <v>0</v>
      </c>
      <c r="FL290">
        <f t="shared" si="418"/>
        <v>0</v>
      </c>
      <c r="FM290">
        <f t="shared" si="418"/>
        <v>0</v>
      </c>
      <c r="FN290">
        <f t="shared" ref="FN290:GJ290" si="419">FN$246</f>
        <v>0</v>
      </c>
      <c r="FO290">
        <f t="shared" si="419"/>
        <v>0</v>
      </c>
      <c r="FP290">
        <f t="shared" si="419"/>
        <v>0</v>
      </c>
      <c r="FQ290">
        <f t="shared" si="419"/>
        <v>0</v>
      </c>
      <c r="FR290">
        <f t="shared" si="419"/>
        <v>0</v>
      </c>
      <c r="FS290">
        <f t="shared" si="419"/>
        <v>0</v>
      </c>
      <c r="FT290">
        <f t="shared" si="419"/>
        <v>0</v>
      </c>
      <c r="FU290">
        <f t="shared" si="419"/>
        <v>0</v>
      </c>
      <c r="FV290">
        <f t="shared" si="419"/>
        <v>0</v>
      </c>
      <c r="FW290">
        <f t="shared" si="419"/>
        <v>0</v>
      </c>
      <c r="FX290">
        <f t="shared" si="419"/>
        <v>0</v>
      </c>
      <c r="FY290">
        <f t="shared" si="419"/>
        <v>0</v>
      </c>
      <c r="FZ290">
        <f t="shared" si="419"/>
        <v>0</v>
      </c>
      <c r="GA290">
        <f t="shared" si="419"/>
        <v>0</v>
      </c>
      <c r="GB290">
        <f t="shared" si="419"/>
        <v>0</v>
      </c>
      <c r="GC290">
        <f t="shared" si="419"/>
        <v>0</v>
      </c>
      <c r="GD290">
        <f t="shared" si="419"/>
        <v>0</v>
      </c>
      <c r="GE290">
        <f t="shared" si="419"/>
        <v>0</v>
      </c>
      <c r="GF290">
        <f t="shared" si="419"/>
        <v>0</v>
      </c>
      <c r="GG290">
        <f t="shared" si="419"/>
        <v>0</v>
      </c>
      <c r="GH290">
        <f t="shared" si="419"/>
        <v>0</v>
      </c>
      <c r="GI290">
        <f t="shared" si="419"/>
        <v>0</v>
      </c>
      <c r="GJ290">
        <f t="shared" si="419"/>
        <v>0</v>
      </c>
    </row>
    <row r="291" spans="1:192" outlineLevel="2" x14ac:dyDescent="0.35">
      <c r="A291" s="69"/>
      <c r="B291"/>
      <c r="C291"/>
      <c r="D291"/>
      <c r="E291" t="str">
        <f>$E$254</f>
        <v>Opex contingency</v>
      </c>
      <c r="F291"/>
      <c r="G291" t="str">
        <f>$G$254</f>
        <v>$ 000s</v>
      </c>
      <c r="H291">
        <f>$H$254</f>
        <v>936.84697614015454</v>
      </c>
      <c r="I291"/>
      <c r="J291">
        <f t="shared" ref="J291:AO291" si="420">J$254</f>
        <v>0</v>
      </c>
      <c r="K291">
        <f t="shared" si="420"/>
        <v>0</v>
      </c>
      <c r="L291">
        <f t="shared" si="420"/>
        <v>0</v>
      </c>
      <c r="M291">
        <f t="shared" si="420"/>
        <v>0</v>
      </c>
      <c r="N291">
        <f t="shared" si="420"/>
        <v>0</v>
      </c>
      <c r="O291">
        <f t="shared" si="420"/>
        <v>0</v>
      </c>
      <c r="P291">
        <f t="shared" si="420"/>
        <v>0</v>
      </c>
      <c r="Q291">
        <f t="shared" si="420"/>
        <v>0</v>
      </c>
      <c r="R291">
        <f t="shared" si="420"/>
        <v>0</v>
      </c>
      <c r="S291">
        <f t="shared" si="420"/>
        <v>0</v>
      </c>
      <c r="T291">
        <f t="shared" si="420"/>
        <v>0</v>
      </c>
      <c r="U291">
        <f t="shared" si="420"/>
        <v>0</v>
      </c>
      <c r="V291">
        <f t="shared" si="420"/>
        <v>0</v>
      </c>
      <c r="W291">
        <f t="shared" si="420"/>
        <v>0</v>
      </c>
      <c r="X291">
        <f t="shared" si="420"/>
        <v>0</v>
      </c>
      <c r="Y291">
        <f t="shared" si="420"/>
        <v>0</v>
      </c>
      <c r="Z291">
        <f t="shared" si="420"/>
        <v>0</v>
      </c>
      <c r="AA291">
        <f t="shared" si="420"/>
        <v>0</v>
      </c>
      <c r="AB291">
        <f t="shared" si="420"/>
        <v>0</v>
      </c>
      <c r="AC291">
        <f t="shared" si="420"/>
        <v>0</v>
      </c>
      <c r="AD291">
        <f t="shared" si="420"/>
        <v>0</v>
      </c>
      <c r="AE291">
        <f t="shared" si="420"/>
        <v>0</v>
      </c>
      <c r="AF291">
        <f t="shared" si="420"/>
        <v>0</v>
      </c>
      <c r="AG291">
        <f t="shared" si="420"/>
        <v>0</v>
      </c>
      <c r="AH291">
        <f t="shared" si="420"/>
        <v>0</v>
      </c>
      <c r="AI291">
        <f t="shared" si="420"/>
        <v>0</v>
      </c>
      <c r="AJ291">
        <f t="shared" si="420"/>
        <v>0</v>
      </c>
      <c r="AK291">
        <f t="shared" si="420"/>
        <v>0</v>
      </c>
      <c r="AL291">
        <f t="shared" si="420"/>
        <v>0</v>
      </c>
      <c r="AM291">
        <f t="shared" si="420"/>
        <v>0</v>
      </c>
      <c r="AN291">
        <f t="shared" si="420"/>
        <v>0</v>
      </c>
      <c r="AO291">
        <f t="shared" si="420"/>
        <v>0</v>
      </c>
      <c r="AP291">
        <f t="shared" ref="AP291:BU291" si="421">AP$254</f>
        <v>0</v>
      </c>
      <c r="AQ291">
        <f t="shared" si="421"/>
        <v>0</v>
      </c>
      <c r="AR291">
        <f t="shared" si="421"/>
        <v>0</v>
      </c>
      <c r="AS291">
        <f t="shared" si="421"/>
        <v>0</v>
      </c>
      <c r="AT291">
        <f t="shared" si="421"/>
        <v>0</v>
      </c>
      <c r="AU291">
        <f t="shared" si="421"/>
        <v>0</v>
      </c>
      <c r="AV291">
        <f t="shared" si="421"/>
        <v>0</v>
      </c>
      <c r="AW291">
        <f t="shared" si="421"/>
        <v>0</v>
      </c>
      <c r="AX291">
        <f t="shared" si="421"/>
        <v>0</v>
      </c>
      <c r="AY291">
        <f t="shared" si="421"/>
        <v>0</v>
      </c>
      <c r="AZ291">
        <f t="shared" si="421"/>
        <v>0</v>
      </c>
      <c r="BA291">
        <f t="shared" si="421"/>
        <v>0</v>
      </c>
      <c r="BB291">
        <f t="shared" si="421"/>
        <v>0</v>
      </c>
      <c r="BC291">
        <f t="shared" si="421"/>
        <v>0</v>
      </c>
      <c r="BD291">
        <f t="shared" si="421"/>
        <v>0</v>
      </c>
      <c r="BE291">
        <f t="shared" si="421"/>
        <v>0</v>
      </c>
      <c r="BF291">
        <f t="shared" si="421"/>
        <v>6.7305664062499995</v>
      </c>
      <c r="BG291">
        <f t="shared" si="421"/>
        <v>6.8988305664062484</v>
      </c>
      <c r="BH291">
        <f t="shared" si="421"/>
        <v>6.8988305664062484</v>
      </c>
      <c r="BI291">
        <f t="shared" si="421"/>
        <v>6.8988305664062484</v>
      </c>
      <c r="BJ291">
        <f t="shared" si="421"/>
        <v>6.8988305664062484</v>
      </c>
      <c r="BK291">
        <f t="shared" si="421"/>
        <v>7.0713013305664045</v>
      </c>
      <c r="BL291">
        <f t="shared" si="421"/>
        <v>7.0713013305664045</v>
      </c>
      <c r="BM291">
        <f t="shared" si="421"/>
        <v>7.0713013305664045</v>
      </c>
      <c r="BN291">
        <f t="shared" si="421"/>
        <v>7.0713013305664045</v>
      </c>
      <c r="BO291">
        <f t="shared" si="421"/>
        <v>7.2480838638305638</v>
      </c>
      <c r="BP291">
        <f t="shared" si="421"/>
        <v>7.2480838638305638</v>
      </c>
      <c r="BQ291">
        <f t="shared" si="421"/>
        <v>7.2480838638305638</v>
      </c>
      <c r="BR291">
        <f t="shared" si="421"/>
        <v>7.2480838638305638</v>
      </c>
      <c r="BS291">
        <f t="shared" si="421"/>
        <v>7.4292859604263279</v>
      </c>
      <c r="BT291">
        <f t="shared" si="421"/>
        <v>7.4292859604263279</v>
      </c>
      <c r="BU291">
        <f t="shared" si="421"/>
        <v>7.4292859604263279</v>
      </c>
      <c r="BV291">
        <f t="shared" ref="BV291:DA291" si="422">BV$254</f>
        <v>7.4292859604263279</v>
      </c>
      <c r="BW291">
        <f t="shared" si="422"/>
        <v>7.6150181094369858</v>
      </c>
      <c r="BX291">
        <f t="shared" si="422"/>
        <v>7.6150181094369858</v>
      </c>
      <c r="BY291">
        <f t="shared" si="422"/>
        <v>7.6150181094369858</v>
      </c>
      <c r="BZ291">
        <f t="shared" si="422"/>
        <v>7.6150181094369858</v>
      </c>
      <c r="CA291">
        <f t="shared" si="422"/>
        <v>7.8053935621729087</v>
      </c>
      <c r="CB291">
        <f t="shared" si="422"/>
        <v>7.8053935621729087</v>
      </c>
      <c r="CC291">
        <f t="shared" si="422"/>
        <v>7.8053935621729087</v>
      </c>
      <c r="CD291">
        <f t="shared" si="422"/>
        <v>7.8053935621729087</v>
      </c>
      <c r="CE291">
        <f t="shared" si="422"/>
        <v>8.000528401227232</v>
      </c>
      <c r="CF291">
        <f t="shared" si="422"/>
        <v>8.000528401227232</v>
      </c>
      <c r="CG291">
        <f t="shared" si="422"/>
        <v>8.000528401227232</v>
      </c>
      <c r="CH291">
        <f t="shared" si="422"/>
        <v>8.000528401227232</v>
      </c>
      <c r="CI291">
        <f t="shared" si="422"/>
        <v>8.200541611257913</v>
      </c>
      <c r="CJ291">
        <f t="shared" si="422"/>
        <v>8.200541611257913</v>
      </c>
      <c r="CK291">
        <f t="shared" si="422"/>
        <v>8.200541611257913</v>
      </c>
      <c r="CL291">
        <f t="shared" si="422"/>
        <v>8.200541611257913</v>
      </c>
      <c r="CM291">
        <f t="shared" si="422"/>
        <v>8.4055551515393603</v>
      </c>
      <c r="CN291">
        <f t="shared" si="422"/>
        <v>8.4055551515393603</v>
      </c>
      <c r="CO291">
        <f t="shared" si="422"/>
        <v>8.4055551515393603</v>
      </c>
      <c r="CP291">
        <f t="shared" si="422"/>
        <v>8.4055551515393603</v>
      </c>
      <c r="CQ291">
        <f t="shared" si="422"/>
        <v>8.6156940303278429</v>
      </c>
      <c r="CR291">
        <f t="shared" si="422"/>
        <v>8.6156940303278429</v>
      </c>
      <c r="CS291">
        <f t="shared" si="422"/>
        <v>8.6156940303278429</v>
      </c>
      <c r="CT291">
        <f t="shared" si="422"/>
        <v>8.6156940303278429</v>
      </c>
      <c r="CU291">
        <f t="shared" si="422"/>
        <v>8.8310863810860383</v>
      </c>
      <c r="CV291">
        <f t="shared" si="422"/>
        <v>8.8310863810860383</v>
      </c>
      <c r="CW291">
        <f t="shared" si="422"/>
        <v>8.8310863810860383</v>
      </c>
      <c r="CX291">
        <f t="shared" si="422"/>
        <v>8.8310863810860383</v>
      </c>
      <c r="CY291">
        <f t="shared" si="422"/>
        <v>9.0518635406131907</v>
      </c>
      <c r="CZ291">
        <f t="shared" si="422"/>
        <v>9.0518635406131907</v>
      </c>
      <c r="DA291">
        <f t="shared" si="422"/>
        <v>9.0518635406131907</v>
      </c>
      <c r="DB291">
        <f t="shared" ref="DB291:EG291" si="423">DB$254</f>
        <v>9.0518635406131907</v>
      </c>
      <c r="DC291">
        <f t="shared" si="423"/>
        <v>9.2781601291285192</v>
      </c>
      <c r="DD291">
        <f t="shared" si="423"/>
        <v>9.2781601291285192</v>
      </c>
      <c r="DE291">
        <f t="shared" si="423"/>
        <v>9.2781601291285192</v>
      </c>
      <c r="DF291">
        <f t="shared" si="423"/>
        <v>9.2781601291285192</v>
      </c>
      <c r="DG291">
        <f t="shared" si="423"/>
        <v>9.5101141323567315</v>
      </c>
      <c r="DH291">
        <f t="shared" si="423"/>
        <v>9.5101141323567315</v>
      </c>
      <c r="DI291">
        <f t="shared" si="423"/>
        <v>9.5101141323567315</v>
      </c>
      <c r="DJ291">
        <f t="shared" si="423"/>
        <v>9.5101141323567315</v>
      </c>
      <c r="DK291">
        <f t="shared" si="423"/>
        <v>9.7478669856656506</v>
      </c>
      <c r="DL291">
        <f t="shared" si="423"/>
        <v>9.7478669856656506</v>
      </c>
      <c r="DM291">
        <f t="shared" si="423"/>
        <v>9.7478669856656506</v>
      </c>
      <c r="DN291">
        <f t="shared" si="423"/>
        <v>9.7478669856656506</v>
      </c>
      <c r="DO291">
        <f t="shared" si="423"/>
        <v>9.9915636603072908</v>
      </c>
      <c r="DP291">
        <f t="shared" si="423"/>
        <v>9.9915636603072908</v>
      </c>
      <c r="DQ291">
        <f t="shared" si="423"/>
        <v>9.9915636603072908</v>
      </c>
      <c r="DR291">
        <f t="shared" si="423"/>
        <v>9.9915636603072908</v>
      </c>
      <c r="DS291">
        <f t="shared" si="423"/>
        <v>10.241352751814972</v>
      </c>
      <c r="DT291">
        <f t="shared" si="423"/>
        <v>10.241352751814972</v>
      </c>
      <c r="DU291">
        <f t="shared" si="423"/>
        <v>10.241352751814972</v>
      </c>
      <c r="DV291">
        <f t="shared" si="423"/>
        <v>10.241352751814972</v>
      </c>
      <c r="DW291">
        <f t="shared" si="423"/>
        <v>10.497386570610345</v>
      </c>
      <c r="DX291">
        <f t="shared" si="423"/>
        <v>10.497386570610345</v>
      </c>
      <c r="DY291">
        <f t="shared" si="423"/>
        <v>10.497386570610345</v>
      </c>
      <c r="DZ291">
        <f t="shared" si="423"/>
        <v>10.497386570610345</v>
      </c>
      <c r="EA291">
        <f t="shared" si="423"/>
        <v>10.759821234875604</v>
      </c>
      <c r="EB291">
        <f t="shared" si="423"/>
        <v>10.759821234875604</v>
      </c>
      <c r="EC291">
        <f t="shared" si="423"/>
        <v>10.759821234875604</v>
      </c>
      <c r="ED291">
        <f t="shared" si="423"/>
        <v>10.759821234875604</v>
      </c>
      <c r="EE291">
        <f t="shared" si="423"/>
        <v>11.028816765747495</v>
      </c>
      <c r="EF291">
        <f t="shared" si="423"/>
        <v>11.028816765747495</v>
      </c>
      <c r="EG291">
        <f t="shared" si="423"/>
        <v>11.028816765747495</v>
      </c>
      <c r="EH291">
        <f t="shared" ref="EH291:FM291" si="424">EH$254</f>
        <v>11.028816765747495</v>
      </c>
      <c r="EI291">
        <f t="shared" si="424"/>
        <v>11.304537184891181</v>
      </c>
      <c r="EJ291">
        <f t="shared" si="424"/>
        <v>11.304537184891181</v>
      </c>
      <c r="EK291">
        <f t="shared" si="424"/>
        <v>11.304537184891181</v>
      </c>
      <c r="EL291">
        <f t="shared" si="424"/>
        <v>11.304537184891181</v>
      </c>
      <c r="EM291">
        <f t="shared" si="424"/>
        <v>11.587150614513458</v>
      </c>
      <c r="EN291">
        <f t="shared" si="424"/>
        <v>11.587150614513458</v>
      </c>
      <c r="EO291">
        <f t="shared" si="424"/>
        <v>11.587150614513458</v>
      </c>
      <c r="EP291">
        <f t="shared" si="424"/>
        <v>11.587150614513458</v>
      </c>
      <c r="EQ291">
        <f t="shared" si="424"/>
        <v>11.876829379876295</v>
      </c>
      <c r="ER291">
        <f t="shared" si="424"/>
        <v>11.876829379876295</v>
      </c>
      <c r="ES291">
        <f t="shared" si="424"/>
        <v>11.876829379876295</v>
      </c>
      <c r="ET291">
        <f t="shared" si="424"/>
        <v>11.876829379876295</v>
      </c>
      <c r="EU291">
        <f t="shared" si="424"/>
        <v>12.173750114373201</v>
      </c>
      <c r="EV291">
        <f t="shared" si="424"/>
        <v>12.173750114373201</v>
      </c>
      <c r="EW291">
        <f t="shared" si="424"/>
        <v>12.173750114373201</v>
      </c>
      <c r="EX291">
        <f t="shared" si="424"/>
        <v>12.173750114373201</v>
      </c>
      <c r="EY291">
        <f t="shared" si="424"/>
        <v>12.478093867232531</v>
      </c>
      <c r="EZ291">
        <f t="shared" si="424"/>
        <v>12.478093867232531</v>
      </c>
      <c r="FA291">
        <f t="shared" si="424"/>
        <v>12.478093867232531</v>
      </c>
      <c r="FB291">
        <f t="shared" si="424"/>
        <v>0</v>
      </c>
      <c r="FC291">
        <f t="shared" si="424"/>
        <v>0</v>
      </c>
      <c r="FD291">
        <f t="shared" si="424"/>
        <v>0</v>
      </c>
      <c r="FE291">
        <f t="shared" si="424"/>
        <v>0</v>
      </c>
      <c r="FF291">
        <f t="shared" si="424"/>
        <v>0</v>
      </c>
      <c r="FG291">
        <f t="shared" si="424"/>
        <v>0</v>
      </c>
      <c r="FH291">
        <f t="shared" si="424"/>
        <v>0</v>
      </c>
      <c r="FI291">
        <f t="shared" si="424"/>
        <v>0</v>
      </c>
      <c r="FJ291">
        <f t="shared" si="424"/>
        <v>0</v>
      </c>
      <c r="FK291">
        <f t="shared" si="424"/>
        <v>0</v>
      </c>
      <c r="FL291">
        <f t="shared" si="424"/>
        <v>0</v>
      </c>
      <c r="FM291">
        <f t="shared" si="424"/>
        <v>0</v>
      </c>
      <c r="FN291">
        <f t="shared" ref="FN291:GJ291" si="425">FN$254</f>
        <v>0</v>
      </c>
      <c r="FO291">
        <f t="shared" si="425"/>
        <v>0</v>
      </c>
      <c r="FP291">
        <f t="shared" si="425"/>
        <v>0</v>
      </c>
      <c r="FQ291">
        <f t="shared" si="425"/>
        <v>0</v>
      </c>
      <c r="FR291">
        <f t="shared" si="425"/>
        <v>0</v>
      </c>
      <c r="FS291">
        <f t="shared" si="425"/>
        <v>0</v>
      </c>
      <c r="FT291">
        <f t="shared" si="425"/>
        <v>0</v>
      </c>
      <c r="FU291">
        <f t="shared" si="425"/>
        <v>0</v>
      </c>
      <c r="FV291">
        <f t="shared" si="425"/>
        <v>0</v>
      </c>
      <c r="FW291">
        <f t="shared" si="425"/>
        <v>0</v>
      </c>
      <c r="FX291">
        <f t="shared" si="425"/>
        <v>0</v>
      </c>
      <c r="FY291">
        <f t="shared" si="425"/>
        <v>0</v>
      </c>
      <c r="FZ291">
        <f t="shared" si="425"/>
        <v>0</v>
      </c>
      <c r="GA291">
        <f t="shared" si="425"/>
        <v>0</v>
      </c>
      <c r="GB291">
        <f t="shared" si="425"/>
        <v>0</v>
      </c>
      <c r="GC291">
        <f t="shared" si="425"/>
        <v>0</v>
      </c>
      <c r="GD291">
        <f t="shared" si="425"/>
        <v>0</v>
      </c>
      <c r="GE291">
        <f t="shared" si="425"/>
        <v>0</v>
      </c>
      <c r="GF291">
        <f t="shared" si="425"/>
        <v>0</v>
      </c>
      <c r="GG291">
        <f t="shared" si="425"/>
        <v>0</v>
      </c>
      <c r="GH291">
        <f t="shared" si="425"/>
        <v>0</v>
      </c>
      <c r="GI291">
        <f t="shared" si="425"/>
        <v>0</v>
      </c>
      <c r="GJ291">
        <f t="shared" si="425"/>
        <v>0</v>
      </c>
    </row>
    <row r="292" spans="1:192" outlineLevel="2" x14ac:dyDescent="0.35">
      <c r="A292" s="69"/>
      <c r="B292"/>
      <c r="C292"/>
      <c r="D292"/>
      <c r="E292" t="str">
        <f>$E$262</f>
        <v>Rent for surface water drainage</v>
      </c>
      <c r="F292"/>
      <c r="G292" t="str">
        <f>$G$262</f>
        <v>$ 000s</v>
      </c>
      <c r="H292">
        <f>$H$262</f>
        <v>245.45390774872058</v>
      </c>
      <c r="I292"/>
      <c r="J292">
        <f t="shared" ref="J292:AO292" si="426">J$262</f>
        <v>0</v>
      </c>
      <c r="K292">
        <f t="shared" si="426"/>
        <v>0</v>
      </c>
      <c r="L292">
        <f t="shared" si="426"/>
        <v>0</v>
      </c>
      <c r="M292">
        <f t="shared" si="426"/>
        <v>0</v>
      </c>
      <c r="N292">
        <f t="shared" si="426"/>
        <v>0</v>
      </c>
      <c r="O292">
        <f t="shared" si="426"/>
        <v>0</v>
      </c>
      <c r="P292">
        <f t="shared" si="426"/>
        <v>0</v>
      </c>
      <c r="Q292">
        <f t="shared" si="426"/>
        <v>0</v>
      </c>
      <c r="R292">
        <f t="shared" si="426"/>
        <v>0</v>
      </c>
      <c r="S292">
        <f t="shared" si="426"/>
        <v>0</v>
      </c>
      <c r="T292">
        <f t="shared" si="426"/>
        <v>0</v>
      </c>
      <c r="U292">
        <f t="shared" si="426"/>
        <v>0</v>
      </c>
      <c r="V292">
        <f t="shared" si="426"/>
        <v>0</v>
      </c>
      <c r="W292">
        <f t="shared" si="426"/>
        <v>0</v>
      </c>
      <c r="X292">
        <f t="shared" si="426"/>
        <v>0</v>
      </c>
      <c r="Y292">
        <f t="shared" si="426"/>
        <v>0</v>
      </c>
      <c r="Z292">
        <f t="shared" si="426"/>
        <v>0</v>
      </c>
      <c r="AA292">
        <f t="shared" si="426"/>
        <v>0</v>
      </c>
      <c r="AB292">
        <f t="shared" si="426"/>
        <v>0</v>
      </c>
      <c r="AC292">
        <f t="shared" si="426"/>
        <v>0</v>
      </c>
      <c r="AD292">
        <f t="shared" si="426"/>
        <v>0</v>
      </c>
      <c r="AE292">
        <f t="shared" si="426"/>
        <v>0</v>
      </c>
      <c r="AF292">
        <f t="shared" si="426"/>
        <v>0</v>
      </c>
      <c r="AG292">
        <f t="shared" si="426"/>
        <v>0</v>
      </c>
      <c r="AH292">
        <f t="shared" si="426"/>
        <v>0</v>
      </c>
      <c r="AI292">
        <f t="shared" si="426"/>
        <v>0</v>
      </c>
      <c r="AJ292">
        <f t="shared" si="426"/>
        <v>0</v>
      </c>
      <c r="AK292">
        <f t="shared" si="426"/>
        <v>0</v>
      </c>
      <c r="AL292">
        <f t="shared" si="426"/>
        <v>0</v>
      </c>
      <c r="AM292">
        <f t="shared" si="426"/>
        <v>0</v>
      </c>
      <c r="AN292">
        <f t="shared" si="426"/>
        <v>0</v>
      </c>
      <c r="AO292">
        <f t="shared" si="426"/>
        <v>0</v>
      </c>
      <c r="AP292">
        <f t="shared" ref="AP292:BU292" si="427">AP$262</f>
        <v>0</v>
      </c>
      <c r="AQ292">
        <f t="shared" si="427"/>
        <v>0</v>
      </c>
      <c r="AR292">
        <f t="shared" si="427"/>
        <v>0</v>
      </c>
      <c r="AS292">
        <f t="shared" si="427"/>
        <v>0</v>
      </c>
      <c r="AT292">
        <f t="shared" si="427"/>
        <v>0</v>
      </c>
      <c r="AU292">
        <f t="shared" si="427"/>
        <v>0</v>
      </c>
      <c r="AV292">
        <f t="shared" si="427"/>
        <v>0</v>
      </c>
      <c r="AW292">
        <f t="shared" si="427"/>
        <v>0</v>
      </c>
      <c r="AX292">
        <f t="shared" si="427"/>
        <v>0</v>
      </c>
      <c r="AY292">
        <f t="shared" si="427"/>
        <v>0</v>
      </c>
      <c r="AZ292">
        <f t="shared" si="427"/>
        <v>0</v>
      </c>
      <c r="BA292">
        <f t="shared" si="427"/>
        <v>0</v>
      </c>
      <c r="BB292">
        <f t="shared" si="427"/>
        <v>0</v>
      </c>
      <c r="BC292">
        <f t="shared" si="427"/>
        <v>0</v>
      </c>
      <c r="BD292">
        <f t="shared" si="427"/>
        <v>0</v>
      </c>
      <c r="BE292">
        <f t="shared" si="427"/>
        <v>0</v>
      </c>
      <c r="BF292">
        <f t="shared" si="427"/>
        <v>1.7634083984374997</v>
      </c>
      <c r="BG292">
        <f t="shared" si="427"/>
        <v>1.807493608398437</v>
      </c>
      <c r="BH292">
        <f t="shared" si="427"/>
        <v>1.807493608398437</v>
      </c>
      <c r="BI292">
        <f t="shared" si="427"/>
        <v>1.807493608398437</v>
      </c>
      <c r="BJ292">
        <f t="shared" si="427"/>
        <v>1.807493608398437</v>
      </c>
      <c r="BK292">
        <f t="shared" si="427"/>
        <v>1.8526809486083977</v>
      </c>
      <c r="BL292">
        <f t="shared" si="427"/>
        <v>1.8526809486083977</v>
      </c>
      <c r="BM292">
        <f t="shared" si="427"/>
        <v>1.8526809486083977</v>
      </c>
      <c r="BN292">
        <f t="shared" si="427"/>
        <v>1.8526809486083977</v>
      </c>
      <c r="BO292">
        <f t="shared" si="427"/>
        <v>1.8989979723236077</v>
      </c>
      <c r="BP292">
        <f t="shared" si="427"/>
        <v>1.8989979723236077</v>
      </c>
      <c r="BQ292">
        <f t="shared" si="427"/>
        <v>1.8989979723236077</v>
      </c>
      <c r="BR292">
        <f t="shared" si="427"/>
        <v>1.8989979723236077</v>
      </c>
      <c r="BS292">
        <f t="shared" si="427"/>
        <v>1.9464729216316978</v>
      </c>
      <c r="BT292">
        <f t="shared" si="427"/>
        <v>1.9464729216316978</v>
      </c>
      <c r="BU292">
        <f t="shared" si="427"/>
        <v>1.9464729216316978</v>
      </c>
      <c r="BV292">
        <f t="shared" ref="BV292:DA292" si="428">BV$262</f>
        <v>1.9464729216316978</v>
      </c>
      <c r="BW292">
        <f t="shared" si="428"/>
        <v>1.9951347446724901</v>
      </c>
      <c r="BX292">
        <f t="shared" si="428"/>
        <v>1.9951347446724901</v>
      </c>
      <c r="BY292">
        <f t="shared" si="428"/>
        <v>1.9951347446724901</v>
      </c>
      <c r="BZ292">
        <f t="shared" si="428"/>
        <v>1.9951347446724901</v>
      </c>
      <c r="CA292">
        <f t="shared" si="428"/>
        <v>2.0450131132893019</v>
      </c>
      <c r="CB292">
        <f t="shared" si="428"/>
        <v>2.0450131132893019</v>
      </c>
      <c r="CC292">
        <f t="shared" si="428"/>
        <v>2.0450131132893019</v>
      </c>
      <c r="CD292">
        <f t="shared" si="428"/>
        <v>2.0450131132893019</v>
      </c>
      <c r="CE292">
        <f t="shared" si="428"/>
        <v>2.0961384411215347</v>
      </c>
      <c r="CF292">
        <f t="shared" si="428"/>
        <v>2.0961384411215347</v>
      </c>
      <c r="CG292">
        <f t="shared" si="428"/>
        <v>2.0961384411215347</v>
      </c>
      <c r="CH292">
        <f t="shared" si="428"/>
        <v>2.0961384411215347</v>
      </c>
      <c r="CI292">
        <f t="shared" si="428"/>
        <v>2.1485419021495731</v>
      </c>
      <c r="CJ292">
        <f t="shared" si="428"/>
        <v>2.1485419021495731</v>
      </c>
      <c r="CK292">
        <f t="shared" si="428"/>
        <v>2.1485419021495731</v>
      </c>
      <c r="CL292">
        <f t="shared" si="428"/>
        <v>2.1485419021495731</v>
      </c>
      <c r="CM292">
        <f t="shared" si="428"/>
        <v>2.202255449703312</v>
      </c>
      <c r="CN292">
        <f t="shared" si="428"/>
        <v>2.202255449703312</v>
      </c>
      <c r="CO292">
        <f t="shared" si="428"/>
        <v>2.202255449703312</v>
      </c>
      <c r="CP292">
        <f t="shared" si="428"/>
        <v>2.202255449703312</v>
      </c>
      <c r="CQ292">
        <f t="shared" si="428"/>
        <v>2.2573118359458948</v>
      </c>
      <c r="CR292">
        <f t="shared" si="428"/>
        <v>2.2573118359458948</v>
      </c>
      <c r="CS292">
        <f t="shared" si="428"/>
        <v>2.2573118359458948</v>
      </c>
      <c r="CT292">
        <f t="shared" si="428"/>
        <v>2.2573118359458948</v>
      </c>
      <c r="CU292">
        <f t="shared" si="428"/>
        <v>2.3137446318445418</v>
      </c>
      <c r="CV292">
        <f t="shared" si="428"/>
        <v>2.3137446318445418</v>
      </c>
      <c r="CW292">
        <f t="shared" si="428"/>
        <v>2.3137446318445418</v>
      </c>
      <c r="CX292">
        <f t="shared" si="428"/>
        <v>2.3137446318445418</v>
      </c>
      <c r="CY292">
        <f t="shared" si="428"/>
        <v>2.371588247640656</v>
      </c>
      <c r="CZ292">
        <f t="shared" si="428"/>
        <v>2.371588247640656</v>
      </c>
      <c r="DA292">
        <f t="shared" si="428"/>
        <v>2.371588247640656</v>
      </c>
      <c r="DB292">
        <f t="shared" ref="DB292:EG292" si="429">DB$262</f>
        <v>2.371588247640656</v>
      </c>
      <c r="DC292">
        <f t="shared" si="429"/>
        <v>2.430877953831672</v>
      </c>
      <c r="DD292">
        <f t="shared" si="429"/>
        <v>2.430877953831672</v>
      </c>
      <c r="DE292">
        <f t="shared" si="429"/>
        <v>2.430877953831672</v>
      </c>
      <c r="DF292">
        <f t="shared" si="429"/>
        <v>2.430877953831672</v>
      </c>
      <c r="DG292">
        <f t="shared" si="429"/>
        <v>2.4916499026774637</v>
      </c>
      <c r="DH292">
        <f t="shared" si="429"/>
        <v>2.4916499026774637</v>
      </c>
      <c r="DI292">
        <f t="shared" si="429"/>
        <v>2.4916499026774637</v>
      </c>
      <c r="DJ292">
        <f t="shared" si="429"/>
        <v>2.4916499026774637</v>
      </c>
      <c r="DK292">
        <f t="shared" si="429"/>
        <v>2.5539411502444</v>
      </c>
      <c r="DL292">
        <f t="shared" si="429"/>
        <v>2.5539411502444</v>
      </c>
      <c r="DM292">
        <f t="shared" si="429"/>
        <v>2.5539411502444</v>
      </c>
      <c r="DN292">
        <f t="shared" si="429"/>
        <v>2.5539411502444</v>
      </c>
      <c r="DO292">
        <f t="shared" si="429"/>
        <v>2.6177896790005102</v>
      </c>
      <c r="DP292">
        <f t="shared" si="429"/>
        <v>2.6177896790005102</v>
      </c>
      <c r="DQ292">
        <f t="shared" si="429"/>
        <v>2.6177896790005102</v>
      </c>
      <c r="DR292">
        <f t="shared" si="429"/>
        <v>2.6177896790005102</v>
      </c>
      <c r="DS292">
        <f t="shared" si="429"/>
        <v>2.6832344209755226</v>
      </c>
      <c r="DT292">
        <f t="shared" si="429"/>
        <v>2.6832344209755226</v>
      </c>
      <c r="DU292">
        <f t="shared" si="429"/>
        <v>2.6832344209755226</v>
      </c>
      <c r="DV292">
        <f t="shared" si="429"/>
        <v>2.6832344209755226</v>
      </c>
      <c r="DW292">
        <f t="shared" si="429"/>
        <v>2.7503152814999106</v>
      </c>
      <c r="DX292">
        <f t="shared" si="429"/>
        <v>2.7503152814999106</v>
      </c>
      <c r="DY292">
        <f t="shared" si="429"/>
        <v>2.7503152814999106</v>
      </c>
      <c r="DZ292">
        <f t="shared" si="429"/>
        <v>2.7503152814999106</v>
      </c>
      <c r="EA292">
        <f t="shared" si="429"/>
        <v>2.819073163537408</v>
      </c>
      <c r="EB292">
        <f t="shared" si="429"/>
        <v>2.819073163537408</v>
      </c>
      <c r="EC292">
        <f t="shared" si="429"/>
        <v>2.819073163537408</v>
      </c>
      <c r="ED292">
        <f t="shared" si="429"/>
        <v>2.819073163537408</v>
      </c>
      <c r="EE292">
        <f t="shared" si="429"/>
        <v>2.8895499926258434</v>
      </c>
      <c r="EF292">
        <f t="shared" si="429"/>
        <v>2.8895499926258434</v>
      </c>
      <c r="EG292">
        <f t="shared" si="429"/>
        <v>2.8895499926258434</v>
      </c>
      <c r="EH292">
        <f t="shared" ref="EH292:FM292" si="430">EH$262</f>
        <v>2.8895499926258434</v>
      </c>
      <c r="EI292">
        <f t="shared" si="430"/>
        <v>2.9617887424414895</v>
      </c>
      <c r="EJ292">
        <f t="shared" si="430"/>
        <v>2.9617887424414895</v>
      </c>
      <c r="EK292">
        <f t="shared" si="430"/>
        <v>2.9617887424414895</v>
      </c>
      <c r="EL292">
        <f t="shared" si="430"/>
        <v>2.9617887424414895</v>
      </c>
      <c r="EM292">
        <f t="shared" si="430"/>
        <v>3.0358334610025262</v>
      </c>
      <c r="EN292">
        <f t="shared" si="430"/>
        <v>3.0358334610025262</v>
      </c>
      <c r="EO292">
        <f t="shared" si="430"/>
        <v>3.0358334610025262</v>
      </c>
      <c r="EP292">
        <f t="shared" si="430"/>
        <v>3.0358334610025262</v>
      </c>
      <c r="EQ292">
        <f t="shared" si="430"/>
        <v>3.1117292975275892</v>
      </c>
      <c r="ER292">
        <f t="shared" si="430"/>
        <v>3.1117292975275892</v>
      </c>
      <c r="ES292">
        <f t="shared" si="430"/>
        <v>3.1117292975275892</v>
      </c>
      <c r="ET292">
        <f t="shared" si="430"/>
        <v>3.1117292975275892</v>
      </c>
      <c r="EU292">
        <f t="shared" si="430"/>
        <v>3.1895225299657786</v>
      </c>
      <c r="EV292">
        <f t="shared" si="430"/>
        <v>3.1895225299657786</v>
      </c>
      <c r="EW292">
        <f t="shared" si="430"/>
        <v>3.1895225299657786</v>
      </c>
      <c r="EX292">
        <f t="shared" si="430"/>
        <v>3.1895225299657786</v>
      </c>
      <c r="EY292">
        <f t="shared" si="430"/>
        <v>3.2692605932149226</v>
      </c>
      <c r="EZ292">
        <f t="shared" si="430"/>
        <v>3.2692605932149226</v>
      </c>
      <c r="FA292">
        <f t="shared" si="430"/>
        <v>3.2692605932149226</v>
      </c>
      <c r="FB292">
        <f t="shared" si="430"/>
        <v>0</v>
      </c>
      <c r="FC292">
        <f t="shared" si="430"/>
        <v>0</v>
      </c>
      <c r="FD292">
        <f t="shared" si="430"/>
        <v>0</v>
      </c>
      <c r="FE292">
        <f t="shared" si="430"/>
        <v>0</v>
      </c>
      <c r="FF292">
        <f t="shared" si="430"/>
        <v>0</v>
      </c>
      <c r="FG292">
        <f t="shared" si="430"/>
        <v>0</v>
      </c>
      <c r="FH292">
        <f t="shared" si="430"/>
        <v>0</v>
      </c>
      <c r="FI292">
        <f t="shared" si="430"/>
        <v>0</v>
      </c>
      <c r="FJ292">
        <f t="shared" si="430"/>
        <v>0</v>
      </c>
      <c r="FK292">
        <f t="shared" si="430"/>
        <v>0</v>
      </c>
      <c r="FL292">
        <f t="shared" si="430"/>
        <v>0</v>
      </c>
      <c r="FM292">
        <f t="shared" si="430"/>
        <v>0</v>
      </c>
      <c r="FN292">
        <f t="shared" ref="FN292:GJ292" si="431">FN$262</f>
        <v>0</v>
      </c>
      <c r="FO292">
        <f t="shared" si="431"/>
        <v>0</v>
      </c>
      <c r="FP292">
        <f t="shared" si="431"/>
        <v>0</v>
      </c>
      <c r="FQ292">
        <f t="shared" si="431"/>
        <v>0</v>
      </c>
      <c r="FR292">
        <f t="shared" si="431"/>
        <v>0</v>
      </c>
      <c r="FS292">
        <f t="shared" si="431"/>
        <v>0</v>
      </c>
      <c r="FT292">
        <f t="shared" si="431"/>
        <v>0</v>
      </c>
      <c r="FU292">
        <f t="shared" si="431"/>
        <v>0</v>
      </c>
      <c r="FV292">
        <f t="shared" si="431"/>
        <v>0</v>
      </c>
      <c r="FW292">
        <f t="shared" si="431"/>
        <v>0</v>
      </c>
      <c r="FX292">
        <f t="shared" si="431"/>
        <v>0</v>
      </c>
      <c r="FY292">
        <f t="shared" si="431"/>
        <v>0</v>
      </c>
      <c r="FZ292">
        <f t="shared" si="431"/>
        <v>0</v>
      </c>
      <c r="GA292">
        <f t="shared" si="431"/>
        <v>0</v>
      </c>
      <c r="GB292">
        <f t="shared" si="431"/>
        <v>0</v>
      </c>
      <c r="GC292">
        <f t="shared" si="431"/>
        <v>0</v>
      </c>
      <c r="GD292">
        <f t="shared" si="431"/>
        <v>0</v>
      </c>
      <c r="GE292">
        <f t="shared" si="431"/>
        <v>0</v>
      </c>
      <c r="GF292">
        <f t="shared" si="431"/>
        <v>0</v>
      </c>
      <c r="GG292">
        <f t="shared" si="431"/>
        <v>0</v>
      </c>
      <c r="GH292">
        <f t="shared" si="431"/>
        <v>0</v>
      </c>
      <c r="GI292">
        <f t="shared" si="431"/>
        <v>0</v>
      </c>
      <c r="GJ292">
        <f t="shared" si="431"/>
        <v>0</v>
      </c>
    </row>
    <row r="293" spans="1:192" outlineLevel="2" x14ac:dyDescent="0.35">
      <c r="A293" s="69"/>
      <c r="B293"/>
      <c r="C293"/>
      <c r="D293"/>
      <c r="E293" t="str">
        <f>$E$270</f>
        <v>Telephones/bank charges</v>
      </c>
      <c r="F293"/>
      <c r="G293" t="str">
        <f>$G$270</f>
        <v>$ 000s</v>
      </c>
      <c r="H293">
        <f>$H$270</f>
        <v>224.84327427363709</v>
      </c>
      <c r="I293"/>
      <c r="J293">
        <f t="shared" ref="J293:AO293" si="432">J$270</f>
        <v>0</v>
      </c>
      <c r="K293">
        <f t="shared" si="432"/>
        <v>0</v>
      </c>
      <c r="L293">
        <f t="shared" si="432"/>
        <v>0</v>
      </c>
      <c r="M293">
        <f t="shared" si="432"/>
        <v>0</v>
      </c>
      <c r="N293">
        <f t="shared" si="432"/>
        <v>0</v>
      </c>
      <c r="O293">
        <f t="shared" si="432"/>
        <v>0</v>
      </c>
      <c r="P293">
        <f t="shared" si="432"/>
        <v>0</v>
      </c>
      <c r="Q293">
        <f t="shared" si="432"/>
        <v>0</v>
      </c>
      <c r="R293">
        <f t="shared" si="432"/>
        <v>0</v>
      </c>
      <c r="S293">
        <f t="shared" si="432"/>
        <v>0</v>
      </c>
      <c r="T293">
        <f t="shared" si="432"/>
        <v>0</v>
      </c>
      <c r="U293">
        <f t="shared" si="432"/>
        <v>0</v>
      </c>
      <c r="V293">
        <f t="shared" si="432"/>
        <v>0</v>
      </c>
      <c r="W293">
        <f t="shared" si="432"/>
        <v>0</v>
      </c>
      <c r="X293">
        <f t="shared" si="432"/>
        <v>0</v>
      </c>
      <c r="Y293">
        <f t="shared" si="432"/>
        <v>0</v>
      </c>
      <c r="Z293">
        <f t="shared" si="432"/>
        <v>0</v>
      </c>
      <c r="AA293">
        <f t="shared" si="432"/>
        <v>0</v>
      </c>
      <c r="AB293">
        <f t="shared" si="432"/>
        <v>0</v>
      </c>
      <c r="AC293">
        <f t="shared" si="432"/>
        <v>0</v>
      </c>
      <c r="AD293">
        <f t="shared" si="432"/>
        <v>0</v>
      </c>
      <c r="AE293">
        <f t="shared" si="432"/>
        <v>0</v>
      </c>
      <c r="AF293">
        <f t="shared" si="432"/>
        <v>0</v>
      </c>
      <c r="AG293">
        <f t="shared" si="432"/>
        <v>0</v>
      </c>
      <c r="AH293">
        <f t="shared" si="432"/>
        <v>0</v>
      </c>
      <c r="AI293">
        <f t="shared" si="432"/>
        <v>0</v>
      </c>
      <c r="AJ293">
        <f t="shared" si="432"/>
        <v>0</v>
      </c>
      <c r="AK293">
        <f t="shared" si="432"/>
        <v>0</v>
      </c>
      <c r="AL293">
        <f t="shared" si="432"/>
        <v>0</v>
      </c>
      <c r="AM293">
        <f t="shared" si="432"/>
        <v>0</v>
      </c>
      <c r="AN293">
        <f t="shared" si="432"/>
        <v>0</v>
      </c>
      <c r="AO293">
        <f t="shared" si="432"/>
        <v>0</v>
      </c>
      <c r="AP293">
        <f t="shared" ref="AP293:BU293" si="433">AP$270</f>
        <v>0</v>
      </c>
      <c r="AQ293">
        <f t="shared" si="433"/>
        <v>0</v>
      </c>
      <c r="AR293">
        <f t="shared" si="433"/>
        <v>0</v>
      </c>
      <c r="AS293">
        <f t="shared" si="433"/>
        <v>0</v>
      </c>
      <c r="AT293">
        <f t="shared" si="433"/>
        <v>0</v>
      </c>
      <c r="AU293">
        <f t="shared" si="433"/>
        <v>0</v>
      </c>
      <c r="AV293">
        <f t="shared" si="433"/>
        <v>0</v>
      </c>
      <c r="AW293">
        <f t="shared" si="433"/>
        <v>0</v>
      </c>
      <c r="AX293">
        <f t="shared" si="433"/>
        <v>0</v>
      </c>
      <c r="AY293">
        <f t="shared" si="433"/>
        <v>0</v>
      </c>
      <c r="AZ293">
        <f t="shared" si="433"/>
        <v>0</v>
      </c>
      <c r="BA293">
        <f t="shared" si="433"/>
        <v>0</v>
      </c>
      <c r="BB293">
        <f t="shared" si="433"/>
        <v>0</v>
      </c>
      <c r="BC293">
        <f t="shared" si="433"/>
        <v>0</v>
      </c>
      <c r="BD293">
        <f t="shared" si="433"/>
        <v>0</v>
      </c>
      <c r="BE293">
        <f t="shared" si="433"/>
        <v>0</v>
      </c>
      <c r="BF293">
        <f t="shared" si="433"/>
        <v>1.6153359374999998</v>
      </c>
      <c r="BG293">
        <f t="shared" si="433"/>
        <v>1.6557193359374995</v>
      </c>
      <c r="BH293">
        <f t="shared" si="433"/>
        <v>1.6557193359374995</v>
      </c>
      <c r="BI293">
        <f t="shared" si="433"/>
        <v>1.6557193359374995</v>
      </c>
      <c r="BJ293">
        <f t="shared" si="433"/>
        <v>1.6557193359374995</v>
      </c>
      <c r="BK293">
        <f t="shared" si="433"/>
        <v>1.697112319335937</v>
      </c>
      <c r="BL293">
        <f t="shared" si="433"/>
        <v>1.697112319335937</v>
      </c>
      <c r="BM293">
        <f t="shared" si="433"/>
        <v>1.697112319335937</v>
      </c>
      <c r="BN293">
        <f t="shared" si="433"/>
        <v>1.697112319335937</v>
      </c>
      <c r="BO293">
        <f t="shared" si="433"/>
        <v>1.7395401273193354</v>
      </c>
      <c r="BP293">
        <f t="shared" si="433"/>
        <v>1.7395401273193354</v>
      </c>
      <c r="BQ293">
        <f t="shared" si="433"/>
        <v>1.7395401273193354</v>
      </c>
      <c r="BR293">
        <f t="shared" si="433"/>
        <v>1.7395401273193354</v>
      </c>
      <c r="BS293">
        <f t="shared" si="433"/>
        <v>1.7830286305023186</v>
      </c>
      <c r="BT293">
        <f t="shared" si="433"/>
        <v>1.7830286305023186</v>
      </c>
      <c r="BU293">
        <f t="shared" si="433"/>
        <v>1.7830286305023186</v>
      </c>
      <c r="BV293">
        <f t="shared" ref="BV293:DA293" si="434">BV$270</f>
        <v>1.7830286305023186</v>
      </c>
      <c r="BW293">
        <f t="shared" si="434"/>
        <v>1.8276043462648766</v>
      </c>
      <c r="BX293">
        <f t="shared" si="434"/>
        <v>1.8276043462648766</v>
      </c>
      <c r="BY293">
        <f t="shared" si="434"/>
        <v>1.8276043462648766</v>
      </c>
      <c r="BZ293">
        <f t="shared" si="434"/>
        <v>1.8276043462648766</v>
      </c>
      <c r="CA293">
        <f t="shared" si="434"/>
        <v>1.8732944549214983</v>
      </c>
      <c r="CB293">
        <f t="shared" si="434"/>
        <v>1.8732944549214983</v>
      </c>
      <c r="CC293">
        <f t="shared" si="434"/>
        <v>1.8732944549214983</v>
      </c>
      <c r="CD293">
        <f t="shared" si="434"/>
        <v>1.8732944549214983</v>
      </c>
      <c r="CE293">
        <f t="shared" si="434"/>
        <v>1.9201268162945357</v>
      </c>
      <c r="CF293">
        <f t="shared" si="434"/>
        <v>1.9201268162945357</v>
      </c>
      <c r="CG293">
        <f t="shared" si="434"/>
        <v>1.9201268162945357</v>
      </c>
      <c r="CH293">
        <f t="shared" si="434"/>
        <v>1.9201268162945357</v>
      </c>
      <c r="CI293">
        <f t="shared" si="434"/>
        <v>1.9681299867018991</v>
      </c>
      <c r="CJ293">
        <f t="shared" si="434"/>
        <v>1.9681299867018991</v>
      </c>
      <c r="CK293">
        <f t="shared" si="434"/>
        <v>1.9681299867018991</v>
      </c>
      <c r="CL293">
        <f t="shared" si="434"/>
        <v>1.9681299867018991</v>
      </c>
      <c r="CM293">
        <f t="shared" si="434"/>
        <v>2.0173332363694465</v>
      </c>
      <c r="CN293">
        <f t="shared" si="434"/>
        <v>2.0173332363694465</v>
      </c>
      <c r="CO293">
        <f t="shared" si="434"/>
        <v>2.0173332363694465</v>
      </c>
      <c r="CP293">
        <f t="shared" si="434"/>
        <v>2.0173332363694465</v>
      </c>
      <c r="CQ293">
        <f t="shared" si="434"/>
        <v>2.0677665672786825</v>
      </c>
      <c r="CR293">
        <f t="shared" si="434"/>
        <v>2.0677665672786825</v>
      </c>
      <c r="CS293">
        <f t="shared" si="434"/>
        <v>2.0677665672786825</v>
      </c>
      <c r="CT293">
        <f t="shared" si="434"/>
        <v>2.0677665672786825</v>
      </c>
      <c r="CU293">
        <f t="shared" si="434"/>
        <v>2.1194607314606491</v>
      </c>
      <c r="CV293">
        <f t="shared" si="434"/>
        <v>2.1194607314606491</v>
      </c>
      <c r="CW293">
        <f t="shared" si="434"/>
        <v>2.1194607314606491</v>
      </c>
      <c r="CX293">
        <f t="shared" si="434"/>
        <v>2.1194607314606491</v>
      </c>
      <c r="CY293">
        <f t="shared" si="434"/>
        <v>2.1724472497471656</v>
      </c>
      <c r="CZ293">
        <f t="shared" si="434"/>
        <v>2.1724472497471656</v>
      </c>
      <c r="DA293">
        <f t="shared" si="434"/>
        <v>2.1724472497471656</v>
      </c>
      <c r="DB293">
        <f t="shared" ref="DB293:EG293" si="435">DB$270</f>
        <v>2.1724472497471656</v>
      </c>
      <c r="DC293">
        <f t="shared" si="435"/>
        <v>2.2267584309908446</v>
      </c>
      <c r="DD293">
        <f t="shared" si="435"/>
        <v>2.2267584309908446</v>
      </c>
      <c r="DE293">
        <f t="shared" si="435"/>
        <v>2.2267584309908446</v>
      </c>
      <c r="DF293">
        <f t="shared" si="435"/>
        <v>2.2267584309908446</v>
      </c>
      <c r="DG293">
        <f t="shared" si="435"/>
        <v>2.2824273917656157</v>
      </c>
      <c r="DH293">
        <f t="shared" si="435"/>
        <v>2.2824273917656157</v>
      </c>
      <c r="DI293">
        <f t="shared" si="435"/>
        <v>2.2824273917656157</v>
      </c>
      <c r="DJ293">
        <f t="shared" si="435"/>
        <v>2.2824273917656157</v>
      </c>
      <c r="DK293">
        <f t="shared" si="435"/>
        <v>2.3394880765597561</v>
      </c>
      <c r="DL293">
        <f t="shared" si="435"/>
        <v>2.3394880765597561</v>
      </c>
      <c r="DM293">
        <f t="shared" si="435"/>
        <v>2.3394880765597561</v>
      </c>
      <c r="DN293">
        <f t="shared" si="435"/>
        <v>2.3394880765597561</v>
      </c>
      <c r="DO293">
        <f t="shared" si="435"/>
        <v>2.39797527847375</v>
      </c>
      <c r="DP293">
        <f t="shared" si="435"/>
        <v>2.39797527847375</v>
      </c>
      <c r="DQ293">
        <f t="shared" si="435"/>
        <v>2.39797527847375</v>
      </c>
      <c r="DR293">
        <f t="shared" si="435"/>
        <v>2.39797527847375</v>
      </c>
      <c r="DS293">
        <f t="shared" si="435"/>
        <v>2.4579246604355935</v>
      </c>
      <c r="DT293">
        <f t="shared" si="435"/>
        <v>2.4579246604355935</v>
      </c>
      <c r="DU293">
        <f t="shared" si="435"/>
        <v>2.4579246604355935</v>
      </c>
      <c r="DV293">
        <f t="shared" si="435"/>
        <v>2.4579246604355935</v>
      </c>
      <c r="DW293">
        <f t="shared" si="435"/>
        <v>2.5193727769464829</v>
      </c>
      <c r="DX293">
        <f t="shared" si="435"/>
        <v>2.5193727769464829</v>
      </c>
      <c r="DY293">
        <f t="shared" si="435"/>
        <v>2.5193727769464829</v>
      </c>
      <c r="DZ293">
        <f t="shared" si="435"/>
        <v>2.5193727769464829</v>
      </c>
      <c r="EA293">
        <f t="shared" si="435"/>
        <v>2.5823570963701448</v>
      </c>
      <c r="EB293">
        <f t="shared" si="435"/>
        <v>2.5823570963701448</v>
      </c>
      <c r="EC293">
        <f t="shared" si="435"/>
        <v>2.5823570963701448</v>
      </c>
      <c r="ED293">
        <f t="shared" si="435"/>
        <v>2.5823570963701448</v>
      </c>
      <c r="EE293">
        <f t="shared" si="435"/>
        <v>2.6469160237793985</v>
      </c>
      <c r="EF293">
        <f t="shared" si="435"/>
        <v>2.6469160237793985</v>
      </c>
      <c r="EG293">
        <f t="shared" si="435"/>
        <v>2.6469160237793985</v>
      </c>
      <c r="EH293">
        <f t="shared" ref="EH293:FM293" si="436">EH$270</f>
        <v>2.6469160237793985</v>
      </c>
      <c r="EI293">
        <f t="shared" si="436"/>
        <v>2.7130889243738832</v>
      </c>
      <c r="EJ293">
        <f t="shared" si="436"/>
        <v>2.7130889243738832</v>
      </c>
      <c r="EK293">
        <f t="shared" si="436"/>
        <v>2.7130889243738832</v>
      </c>
      <c r="EL293">
        <f t="shared" si="436"/>
        <v>2.7130889243738832</v>
      </c>
      <c r="EM293">
        <f t="shared" si="436"/>
        <v>2.78091614748323</v>
      </c>
      <c r="EN293">
        <f t="shared" si="436"/>
        <v>2.78091614748323</v>
      </c>
      <c r="EO293">
        <f t="shared" si="436"/>
        <v>2.78091614748323</v>
      </c>
      <c r="EP293">
        <f t="shared" si="436"/>
        <v>2.78091614748323</v>
      </c>
      <c r="EQ293">
        <f t="shared" si="436"/>
        <v>2.8504390511703104</v>
      </c>
      <c r="ER293">
        <f t="shared" si="436"/>
        <v>2.8504390511703104</v>
      </c>
      <c r="ES293">
        <f t="shared" si="436"/>
        <v>2.8504390511703104</v>
      </c>
      <c r="ET293">
        <f t="shared" si="436"/>
        <v>2.8504390511703104</v>
      </c>
      <c r="EU293">
        <f t="shared" si="436"/>
        <v>2.9217000274495684</v>
      </c>
      <c r="EV293">
        <f t="shared" si="436"/>
        <v>2.9217000274495684</v>
      </c>
      <c r="EW293">
        <f t="shared" si="436"/>
        <v>2.9217000274495684</v>
      </c>
      <c r="EX293">
        <f t="shared" si="436"/>
        <v>2.9217000274495684</v>
      </c>
      <c r="EY293">
        <f t="shared" si="436"/>
        <v>2.9947425281358071</v>
      </c>
      <c r="EZ293">
        <f t="shared" si="436"/>
        <v>2.9947425281358071</v>
      </c>
      <c r="FA293">
        <f t="shared" si="436"/>
        <v>2.9947425281358071</v>
      </c>
      <c r="FB293">
        <f t="shared" si="436"/>
        <v>0</v>
      </c>
      <c r="FC293">
        <f t="shared" si="436"/>
        <v>0</v>
      </c>
      <c r="FD293">
        <f t="shared" si="436"/>
        <v>0</v>
      </c>
      <c r="FE293">
        <f t="shared" si="436"/>
        <v>0</v>
      </c>
      <c r="FF293">
        <f t="shared" si="436"/>
        <v>0</v>
      </c>
      <c r="FG293">
        <f t="shared" si="436"/>
        <v>0</v>
      </c>
      <c r="FH293">
        <f t="shared" si="436"/>
        <v>0</v>
      </c>
      <c r="FI293">
        <f t="shared" si="436"/>
        <v>0</v>
      </c>
      <c r="FJ293">
        <f t="shared" si="436"/>
        <v>0</v>
      </c>
      <c r="FK293">
        <f t="shared" si="436"/>
        <v>0</v>
      </c>
      <c r="FL293">
        <f t="shared" si="436"/>
        <v>0</v>
      </c>
      <c r="FM293">
        <f t="shared" si="436"/>
        <v>0</v>
      </c>
      <c r="FN293">
        <f t="shared" ref="FN293:GJ293" si="437">FN$270</f>
        <v>0</v>
      </c>
      <c r="FO293">
        <f t="shared" si="437"/>
        <v>0</v>
      </c>
      <c r="FP293">
        <f t="shared" si="437"/>
        <v>0</v>
      </c>
      <c r="FQ293">
        <f t="shared" si="437"/>
        <v>0</v>
      </c>
      <c r="FR293">
        <f t="shared" si="437"/>
        <v>0</v>
      </c>
      <c r="FS293">
        <f t="shared" si="437"/>
        <v>0</v>
      </c>
      <c r="FT293">
        <f t="shared" si="437"/>
        <v>0</v>
      </c>
      <c r="FU293">
        <f t="shared" si="437"/>
        <v>0</v>
      </c>
      <c r="FV293">
        <f t="shared" si="437"/>
        <v>0</v>
      </c>
      <c r="FW293">
        <f t="shared" si="437"/>
        <v>0</v>
      </c>
      <c r="FX293">
        <f t="shared" si="437"/>
        <v>0</v>
      </c>
      <c r="FY293">
        <f t="shared" si="437"/>
        <v>0</v>
      </c>
      <c r="FZ293">
        <f t="shared" si="437"/>
        <v>0</v>
      </c>
      <c r="GA293">
        <f t="shared" si="437"/>
        <v>0</v>
      </c>
      <c r="GB293">
        <f t="shared" si="437"/>
        <v>0</v>
      </c>
      <c r="GC293">
        <f t="shared" si="437"/>
        <v>0</v>
      </c>
      <c r="GD293">
        <f t="shared" si="437"/>
        <v>0</v>
      </c>
      <c r="GE293">
        <f t="shared" si="437"/>
        <v>0</v>
      </c>
      <c r="GF293">
        <f t="shared" si="437"/>
        <v>0</v>
      </c>
      <c r="GG293">
        <f t="shared" si="437"/>
        <v>0</v>
      </c>
      <c r="GH293">
        <f t="shared" si="437"/>
        <v>0</v>
      </c>
      <c r="GI293">
        <f t="shared" si="437"/>
        <v>0</v>
      </c>
      <c r="GJ293">
        <f t="shared" si="437"/>
        <v>0</v>
      </c>
    </row>
    <row r="294" spans="1:192" outlineLevel="2" x14ac:dyDescent="0.35">
      <c r="A294" s="69"/>
      <c r="B294"/>
      <c r="C294"/>
      <c r="D294"/>
      <c r="E294" t="str">
        <f>$E$278</f>
        <v>Bank charges</v>
      </c>
      <c r="F294"/>
      <c r="G294" t="str">
        <f>$G$278</f>
        <v>$ 000s</v>
      </c>
      <c r="H294">
        <f>$H$278</f>
        <v>93.684697614015576</v>
      </c>
      <c r="I294"/>
      <c r="J294">
        <f t="shared" ref="J294:AO294" si="438">J$278</f>
        <v>0</v>
      </c>
      <c r="K294">
        <f t="shared" si="438"/>
        <v>0</v>
      </c>
      <c r="L294">
        <f t="shared" si="438"/>
        <v>0</v>
      </c>
      <c r="M294">
        <f t="shared" si="438"/>
        <v>0</v>
      </c>
      <c r="N294">
        <f t="shared" si="438"/>
        <v>0</v>
      </c>
      <c r="O294">
        <f t="shared" si="438"/>
        <v>0</v>
      </c>
      <c r="P294">
        <f t="shared" si="438"/>
        <v>0</v>
      </c>
      <c r="Q294">
        <f t="shared" si="438"/>
        <v>0</v>
      </c>
      <c r="R294">
        <f t="shared" si="438"/>
        <v>0</v>
      </c>
      <c r="S294">
        <f t="shared" si="438"/>
        <v>0</v>
      </c>
      <c r="T294">
        <f t="shared" si="438"/>
        <v>0</v>
      </c>
      <c r="U294">
        <f t="shared" si="438"/>
        <v>0</v>
      </c>
      <c r="V294">
        <f t="shared" si="438"/>
        <v>0</v>
      </c>
      <c r="W294">
        <f t="shared" si="438"/>
        <v>0</v>
      </c>
      <c r="X294">
        <f t="shared" si="438"/>
        <v>0</v>
      </c>
      <c r="Y294">
        <f t="shared" si="438"/>
        <v>0</v>
      </c>
      <c r="Z294">
        <f t="shared" si="438"/>
        <v>0</v>
      </c>
      <c r="AA294">
        <f t="shared" si="438"/>
        <v>0</v>
      </c>
      <c r="AB294">
        <f t="shared" si="438"/>
        <v>0</v>
      </c>
      <c r="AC294">
        <f t="shared" si="438"/>
        <v>0</v>
      </c>
      <c r="AD294">
        <f t="shared" si="438"/>
        <v>0</v>
      </c>
      <c r="AE294">
        <f t="shared" si="438"/>
        <v>0</v>
      </c>
      <c r="AF294">
        <f t="shared" si="438"/>
        <v>0</v>
      </c>
      <c r="AG294">
        <f t="shared" si="438"/>
        <v>0</v>
      </c>
      <c r="AH294">
        <f t="shared" si="438"/>
        <v>0</v>
      </c>
      <c r="AI294">
        <f t="shared" si="438"/>
        <v>0</v>
      </c>
      <c r="AJ294">
        <f t="shared" si="438"/>
        <v>0</v>
      </c>
      <c r="AK294">
        <f t="shared" si="438"/>
        <v>0</v>
      </c>
      <c r="AL294">
        <f t="shared" si="438"/>
        <v>0</v>
      </c>
      <c r="AM294">
        <f t="shared" si="438"/>
        <v>0</v>
      </c>
      <c r="AN294">
        <f t="shared" si="438"/>
        <v>0</v>
      </c>
      <c r="AO294">
        <f t="shared" si="438"/>
        <v>0</v>
      </c>
      <c r="AP294">
        <f t="shared" ref="AP294:BU294" si="439">AP$278</f>
        <v>0</v>
      </c>
      <c r="AQ294">
        <f t="shared" si="439"/>
        <v>0</v>
      </c>
      <c r="AR294">
        <f t="shared" si="439"/>
        <v>0</v>
      </c>
      <c r="AS294">
        <f t="shared" si="439"/>
        <v>0</v>
      </c>
      <c r="AT294">
        <f t="shared" si="439"/>
        <v>0</v>
      </c>
      <c r="AU294">
        <f t="shared" si="439"/>
        <v>0</v>
      </c>
      <c r="AV294">
        <f t="shared" si="439"/>
        <v>0</v>
      </c>
      <c r="AW294">
        <f t="shared" si="439"/>
        <v>0</v>
      </c>
      <c r="AX294">
        <f t="shared" si="439"/>
        <v>0</v>
      </c>
      <c r="AY294">
        <f t="shared" si="439"/>
        <v>0</v>
      </c>
      <c r="AZ294">
        <f t="shared" si="439"/>
        <v>0</v>
      </c>
      <c r="BA294">
        <f t="shared" si="439"/>
        <v>0</v>
      </c>
      <c r="BB294">
        <f t="shared" si="439"/>
        <v>0</v>
      </c>
      <c r="BC294">
        <f t="shared" si="439"/>
        <v>0</v>
      </c>
      <c r="BD294">
        <f t="shared" si="439"/>
        <v>0</v>
      </c>
      <c r="BE294">
        <f t="shared" si="439"/>
        <v>0</v>
      </c>
      <c r="BF294">
        <f t="shared" si="439"/>
        <v>0.67305664062499992</v>
      </c>
      <c r="BG294">
        <f t="shared" si="439"/>
        <v>0.68988305664062488</v>
      </c>
      <c r="BH294">
        <f t="shared" si="439"/>
        <v>0.68988305664062488</v>
      </c>
      <c r="BI294">
        <f t="shared" si="439"/>
        <v>0.68988305664062488</v>
      </c>
      <c r="BJ294">
        <f t="shared" si="439"/>
        <v>0.68988305664062488</v>
      </c>
      <c r="BK294">
        <f t="shared" si="439"/>
        <v>0.70713013305664041</v>
      </c>
      <c r="BL294">
        <f t="shared" si="439"/>
        <v>0.70713013305664041</v>
      </c>
      <c r="BM294">
        <f t="shared" si="439"/>
        <v>0.70713013305664041</v>
      </c>
      <c r="BN294">
        <f t="shared" si="439"/>
        <v>0.70713013305664041</v>
      </c>
      <c r="BO294">
        <f t="shared" si="439"/>
        <v>0.72480838638305634</v>
      </c>
      <c r="BP294">
        <f t="shared" si="439"/>
        <v>0.72480838638305634</v>
      </c>
      <c r="BQ294">
        <f t="shared" si="439"/>
        <v>0.72480838638305634</v>
      </c>
      <c r="BR294">
        <f t="shared" si="439"/>
        <v>0.72480838638305634</v>
      </c>
      <c r="BS294">
        <f t="shared" si="439"/>
        <v>0.74292859604263284</v>
      </c>
      <c r="BT294">
        <f t="shared" si="439"/>
        <v>0.74292859604263284</v>
      </c>
      <c r="BU294">
        <f t="shared" si="439"/>
        <v>0.74292859604263284</v>
      </c>
      <c r="BV294">
        <f t="shared" ref="BV294:DA294" si="440">BV$278</f>
        <v>0.74292859604263284</v>
      </c>
      <c r="BW294">
        <f t="shared" si="440"/>
        <v>0.76150181094369862</v>
      </c>
      <c r="BX294">
        <f t="shared" si="440"/>
        <v>0.76150181094369862</v>
      </c>
      <c r="BY294">
        <f t="shared" si="440"/>
        <v>0.76150181094369862</v>
      </c>
      <c r="BZ294">
        <f t="shared" si="440"/>
        <v>0.76150181094369862</v>
      </c>
      <c r="CA294">
        <f t="shared" si="440"/>
        <v>0.78053935621729087</v>
      </c>
      <c r="CB294">
        <f t="shared" si="440"/>
        <v>0.78053935621729087</v>
      </c>
      <c r="CC294">
        <f t="shared" si="440"/>
        <v>0.78053935621729087</v>
      </c>
      <c r="CD294">
        <f t="shared" si="440"/>
        <v>0.78053935621729087</v>
      </c>
      <c r="CE294">
        <f t="shared" si="440"/>
        <v>0.80005284012272315</v>
      </c>
      <c r="CF294">
        <f t="shared" si="440"/>
        <v>0.80005284012272315</v>
      </c>
      <c r="CG294">
        <f t="shared" si="440"/>
        <v>0.80005284012272315</v>
      </c>
      <c r="CH294">
        <f t="shared" si="440"/>
        <v>0.80005284012272315</v>
      </c>
      <c r="CI294">
        <f t="shared" si="440"/>
        <v>0.82005416112579121</v>
      </c>
      <c r="CJ294">
        <f t="shared" si="440"/>
        <v>0.82005416112579121</v>
      </c>
      <c r="CK294">
        <f t="shared" si="440"/>
        <v>0.82005416112579121</v>
      </c>
      <c r="CL294">
        <f t="shared" si="440"/>
        <v>0.82005416112579121</v>
      </c>
      <c r="CM294">
        <f t="shared" si="440"/>
        <v>0.84055551515393589</v>
      </c>
      <c r="CN294">
        <f t="shared" si="440"/>
        <v>0.84055551515393589</v>
      </c>
      <c r="CO294">
        <f t="shared" si="440"/>
        <v>0.84055551515393589</v>
      </c>
      <c r="CP294">
        <f t="shared" si="440"/>
        <v>0.84055551515393589</v>
      </c>
      <c r="CQ294">
        <f t="shared" si="440"/>
        <v>0.86156940303278429</v>
      </c>
      <c r="CR294">
        <f t="shared" si="440"/>
        <v>0.86156940303278429</v>
      </c>
      <c r="CS294">
        <f t="shared" si="440"/>
        <v>0.86156940303278429</v>
      </c>
      <c r="CT294">
        <f t="shared" si="440"/>
        <v>0.86156940303278429</v>
      </c>
      <c r="CU294">
        <f t="shared" si="440"/>
        <v>0.88310863810860385</v>
      </c>
      <c r="CV294">
        <f t="shared" si="440"/>
        <v>0.88310863810860385</v>
      </c>
      <c r="CW294">
        <f t="shared" si="440"/>
        <v>0.88310863810860385</v>
      </c>
      <c r="CX294">
        <f t="shared" si="440"/>
        <v>0.88310863810860385</v>
      </c>
      <c r="CY294">
        <f t="shared" si="440"/>
        <v>0.90518635406131909</v>
      </c>
      <c r="CZ294">
        <f t="shared" si="440"/>
        <v>0.90518635406131909</v>
      </c>
      <c r="DA294">
        <f t="shared" si="440"/>
        <v>0.90518635406131909</v>
      </c>
      <c r="DB294">
        <f t="shared" ref="DB294:EG294" si="441">DB$278</f>
        <v>0.90518635406131909</v>
      </c>
      <c r="DC294">
        <f t="shared" si="441"/>
        <v>0.92781601291285198</v>
      </c>
      <c r="DD294">
        <f t="shared" si="441"/>
        <v>0.92781601291285198</v>
      </c>
      <c r="DE294">
        <f t="shared" si="441"/>
        <v>0.92781601291285198</v>
      </c>
      <c r="DF294">
        <f t="shared" si="441"/>
        <v>0.92781601291285198</v>
      </c>
      <c r="DG294">
        <f t="shared" si="441"/>
        <v>0.95101141323567306</v>
      </c>
      <c r="DH294">
        <f t="shared" si="441"/>
        <v>0.95101141323567306</v>
      </c>
      <c r="DI294">
        <f t="shared" si="441"/>
        <v>0.95101141323567306</v>
      </c>
      <c r="DJ294">
        <f t="shared" si="441"/>
        <v>0.95101141323567306</v>
      </c>
      <c r="DK294">
        <f t="shared" si="441"/>
        <v>0.97478669856656497</v>
      </c>
      <c r="DL294">
        <f t="shared" si="441"/>
        <v>0.97478669856656497</v>
      </c>
      <c r="DM294">
        <f t="shared" si="441"/>
        <v>0.97478669856656497</v>
      </c>
      <c r="DN294">
        <f t="shared" si="441"/>
        <v>0.97478669856656497</v>
      </c>
      <c r="DO294">
        <f t="shared" si="441"/>
        <v>0.9991563660307291</v>
      </c>
      <c r="DP294">
        <f t="shared" si="441"/>
        <v>0.9991563660307291</v>
      </c>
      <c r="DQ294">
        <f t="shared" si="441"/>
        <v>0.9991563660307291</v>
      </c>
      <c r="DR294">
        <f t="shared" si="441"/>
        <v>0.9991563660307291</v>
      </c>
      <c r="DS294">
        <f t="shared" si="441"/>
        <v>1.0241352751814972</v>
      </c>
      <c r="DT294">
        <f t="shared" si="441"/>
        <v>1.0241352751814972</v>
      </c>
      <c r="DU294">
        <f t="shared" si="441"/>
        <v>1.0241352751814972</v>
      </c>
      <c r="DV294">
        <f t="shared" si="441"/>
        <v>1.0241352751814972</v>
      </c>
      <c r="DW294">
        <f t="shared" si="441"/>
        <v>1.0497386570610345</v>
      </c>
      <c r="DX294">
        <f t="shared" si="441"/>
        <v>1.0497386570610345</v>
      </c>
      <c r="DY294">
        <f t="shared" si="441"/>
        <v>1.0497386570610345</v>
      </c>
      <c r="DZ294">
        <f t="shared" si="441"/>
        <v>1.0497386570610345</v>
      </c>
      <c r="EA294">
        <f t="shared" si="441"/>
        <v>1.0759821234875604</v>
      </c>
      <c r="EB294">
        <f t="shared" si="441"/>
        <v>1.0759821234875604</v>
      </c>
      <c r="EC294">
        <f t="shared" si="441"/>
        <v>1.0759821234875604</v>
      </c>
      <c r="ED294">
        <f t="shared" si="441"/>
        <v>1.0759821234875604</v>
      </c>
      <c r="EE294">
        <f t="shared" si="441"/>
        <v>1.1028816765747493</v>
      </c>
      <c r="EF294">
        <f t="shared" si="441"/>
        <v>1.1028816765747493</v>
      </c>
      <c r="EG294">
        <f t="shared" si="441"/>
        <v>1.1028816765747493</v>
      </c>
      <c r="EH294">
        <f t="shared" ref="EH294:FM294" si="442">EH$278</f>
        <v>1.1028816765747493</v>
      </c>
      <c r="EI294">
        <f t="shared" si="442"/>
        <v>1.1304537184891181</v>
      </c>
      <c r="EJ294">
        <f t="shared" si="442"/>
        <v>1.1304537184891181</v>
      </c>
      <c r="EK294">
        <f t="shared" si="442"/>
        <v>1.1304537184891181</v>
      </c>
      <c r="EL294">
        <f t="shared" si="442"/>
        <v>1.1304537184891181</v>
      </c>
      <c r="EM294">
        <f t="shared" si="442"/>
        <v>1.1587150614513457</v>
      </c>
      <c r="EN294">
        <f t="shared" si="442"/>
        <v>1.1587150614513457</v>
      </c>
      <c r="EO294">
        <f t="shared" si="442"/>
        <v>1.1587150614513457</v>
      </c>
      <c r="EP294">
        <f t="shared" si="442"/>
        <v>1.1587150614513457</v>
      </c>
      <c r="EQ294">
        <f t="shared" si="442"/>
        <v>1.1876829379876295</v>
      </c>
      <c r="ER294">
        <f t="shared" si="442"/>
        <v>1.1876829379876295</v>
      </c>
      <c r="ES294">
        <f t="shared" si="442"/>
        <v>1.1876829379876295</v>
      </c>
      <c r="ET294">
        <f t="shared" si="442"/>
        <v>1.1876829379876295</v>
      </c>
      <c r="EU294">
        <f t="shared" si="442"/>
        <v>1.2173750114373201</v>
      </c>
      <c r="EV294">
        <f t="shared" si="442"/>
        <v>1.2173750114373201</v>
      </c>
      <c r="EW294">
        <f t="shared" si="442"/>
        <v>1.2173750114373201</v>
      </c>
      <c r="EX294">
        <f t="shared" si="442"/>
        <v>1.2173750114373201</v>
      </c>
      <c r="EY294">
        <f t="shared" si="442"/>
        <v>1.2478093867232529</v>
      </c>
      <c r="EZ294">
        <f t="shared" si="442"/>
        <v>1.2478093867232529</v>
      </c>
      <c r="FA294">
        <f t="shared" si="442"/>
        <v>1.2478093867232529</v>
      </c>
      <c r="FB294">
        <f t="shared" si="442"/>
        <v>0</v>
      </c>
      <c r="FC294">
        <f t="shared" si="442"/>
        <v>0</v>
      </c>
      <c r="FD294">
        <f t="shared" si="442"/>
        <v>0</v>
      </c>
      <c r="FE294">
        <f t="shared" si="442"/>
        <v>0</v>
      </c>
      <c r="FF294">
        <f t="shared" si="442"/>
        <v>0</v>
      </c>
      <c r="FG294">
        <f t="shared" si="442"/>
        <v>0</v>
      </c>
      <c r="FH294">
        <f t="shared" si="442"/>
        <v>0</v>
      </c>
      <c r="FI294">
        <f t="shared" si="442"/>
        <v>0</v>
      </c>
      <c r="FJ294">
        <f t="shared" si="442"/>
        <v>0</v>
      </c>
      <c r="FK294">
        <f t="shared" si="442"/>
        <v>0</v>
      </c>
      <c r="FL294">
        <f t="shared" si="442"/>
        <v>0</v>
      </c>
      <c r="FM294">
        <f t="shared" si="442"/>
        <v>0</v>
      </c>
      <c r="FN294">
        <f t="shared" ref="FN294:GJ294" si="443">FN$278</f>
        <v>0</v>
      </c>
      <c r="FO294">
        <f t="shared" si="443"/>
        <v>0</v>
      </c>
      <c r="FP294">
        <f t="shared" si="443"/>
        <v>0</v>
      </c>
      <c r="FQ294">
        <f t="shared" si="443"/>
        <v>0</v>
      </c>
      <c r="FR294">
        <f t="shared" si="443"/>
        <v>0</v>
      </c>
      <c r="FS294">
        <f t="shared" si="443"/>
        <v>0</v>
      </c>
      <c r="FT294">
        <f t="shared" si="443"/>
        <v>0</v>
      </c>
      <c r="FU294">
        <f t="shared" si="443"/>
        <v>0</v>
      </c>
      <c r="FV294">
        <f t="shared" si="443"/>
        <v>0</v>
      </c>
      <c r="FW294">
        <f t="shared" si="443"/>
        <v>0</v>
      </c>
      <c r="FX294">
        <f t="shared" si="443"/>
        <v>0</v>
      </c>
      <c r="FY294">
        <f t="shared" si="443"/>
        <v>0</v>
      </c>
      <c r="FZ294">
        <f t="shared" si="443"/>
        <v>0</v>
      </c>
      <c r="GA294">
        <f t="shared" si="443"/>
        <v>0</v>
      </c>
      <c r="GB294">
        <f t="shared" si="443"/>
        <v>0</v>
      </c>
      <c r="GC294">
        <f t="shared" si="443"/>
        <v>0</v>
      </c>
      <c r="GD294">
        <f t="shared" si="443"/>
        <v>0</v>
      </c>
      <c r="GE294">
        <f t="shared" si="443"/>
        <v>0</v>
      </c>
      <c r="GF294">
        <f t="shared" si="443"/>
        <v>0</v>
      </c>
      <c r="GG294">
        <f t="shared" si="443"/>
        <v>0</v>
      </c>
      <c r="GH294">
        <f t="shared" si="443"/>
        <v>0</v>
      </c>
      <c r="GI294">
        <f t="shared" si="443"/>
        <v>0</v>
      </c>
      <c r="GJ294">
        <f t="shared" si="443"/>
        <v>0</v>
      </c>
    </row>
    <row r="295" spans="1:192" outlineLevel="2" x14ac:dyDescent="0.35">
      <c r="A295" s="69"/>
      <c r="B295"/>
      <c r="C295"/>
      <c r="D295"/>
      <c r="E295" t="s">
        <v>1045</v>
      </c>
      <c r="F295"/>
      <c r="G295" t="s">
        <v>101</v>
      </c>
      <c r="H295">
        <f>SUM(J295:GJ295)</f>
        <v>148614.65899664586</v>
      </c>
      <c r="I295"/>
      <c r="J295">
        <f t="shared" ref="J295:AO295" si="444">SUM(J281:J294)</f>
        <v>0</v>
      </c>
      <c r="K295">
        <f t="shared" si="444"/>
        <v>0</v>
      </c>
      <c r="L295">
        <f t="shared" si="444"/>
        <v>0</v>
      </c>
      <c r="M295">
        <f t="shared" si="444"/>
        <v>0</v>
      </c>
      <c r="N295">
        <f t="shared" si="444"/>
        <v>0</v>
      </c>
      <c r="O295">
        <f t="shared" si="444"/>
        <v>0</v>
      </c>
      <c r="P295">
        <f t="shared" si="444"/>
        <v>0</v>
      </c>
      <c r="Q295">
        <f t="shared" si="444"/>
        <v>0</v>
      </c>
      <c r="R295">
        <f t="shared" si="444"/>
        <v>0</v>
      </c>
      <c r="S295">
        <f t="shared" si="444"/>
        <v>0</v>
      </c>
      <c r="T295">
        <f t="shared" si="444"/>
        <v>0</v>
      </c>
      <c r="U295">
        <f t="shared" si="444"/>
        <v>0</v>
      </c>
      <c r="V295">
        <f t="shared" si="444"/>
        <v>0</v>
      </c>
      <c r="W295">
        <f t="shared" si="444"/>
        <v>0</v>
      </c>
      <c r="X295">
        <f t="shared" si="444"/>
        <v>0</v>
      </c>
      <c r="Y295">
        <f t="shared" si="444"/>
        <v>0</v>
      </c>
      <c r="Z295">
        <f t="shared" si="444"/>
        <v>0</v>
      </c>
      <c r="AA295">
        <f t="shared" si="444"/>
        <v>0</v>
      </c>
      <c r="AB295">
        <f t="shared" si="444"/>
        <v>0</v>
      </c>
      <c r="AC295">
        <f t="shared" si="444"/>
        <v>0</v>
      </c>
      <c r="AD295">
        <f t="shared" si="444"/>
        <v>0</v>
      </c>
      <c r="AE295">
        <f t="shared" si="444"/>
        <v>0</v>
      </c>
      <c r="AF295">
        <f t="shared" si="444"/>
        <v>0</v>
      </c>
      <c r="AG295">
        <f t="shared" si="444"/>
        <v>0</v>
      </c>
      <c r="AH295">
        <f t="shared" si="444"/>
        <v>0</v>
      </c>
      <c r="AI295">
        <f t="shared" si="444"/>
        <v>0</v>
      </c>
      <c r="AJ295">
        <f t="shared" si="444"/>
        <v>0</v>
      </c>
      <c r="AK295">
        <f t="shared" si="444"/>
        <v>0</v>
      </c>
      <c r="AL295">
        <f t="shared" si="444"/>
        <v>0</v>
      </c>
      <c r="AM295">
        <f t="shared" si="444"/>
        <v>0</v>
      </c>
      <c r="AN295">
        <f t="shared" si="444"/>
        <v>0</v>
      </c>
      <c r="AO295">
        <f t="shared" si="444"/>
        <v>0</v>
      </c>
      <c r="AP295">
        <f t="shared" ref="AP295:BU295" si="445">SUM(AP281:AP294)</f>
        <v>0</v>
      </c>
      <c r="AQ295">
        <f t="shared" si="445"/>
        <v>0</v>
      </c>
      <c r="AR295">
        <f t="shared" si="445"/>
        <v>0</v>
      </c>
      <c r="AS295">
        <f t="shared" si="445"/>
        <v>0</v>
      </c>
      <c r="AT295">
        <f t="shared" si="445"/>
        <v>0</v>
      </c>
      <c r="AU295">
        <f t="shared" si="445"/>
        <v>0</v>
      </c>
      <c r="AV295">
        <f t="shared" si="445"/>
        <v>0</v>
      </c>
      <c r="AW295">
        <f t="shared" si="445"/>
        <v>0</v>
      </c>
      <c r="AX295">
        <f t="shared" si="445"/>
        <v>0</v>
      </c>
      <c r="AY295">
        <f t="shared" si="445"/>
        <v>0</v>
      </c>
      <c r="AZ295">
        <f t="shared" si="445"/>
        <v>0</v>
      </c>
      <c r="BA295">
        <f t="shared" si="445"/>
        <v>0</v>
      </c>
      <c r="BB295">
        <f t="shared" si="445"/>
        <v>0</v>
      </c>
      <c r="BC295">
        <f t="shared" si="445"/>
        <v>0</v>
      </c>
      <c r="BD295">
        <f t="shared" si="445"/>
        <v>0</v>
      </c>
      <c r="BE295">
        <f t="shared" si="445"/>
        <v>0</v>
      </c>
      <c r="BF295">
        <f t="shared" si="445"/>
        <v>1067.6885946093753</v>
      </c>
      <c r="BG295">
        <f t="shared" si="445"/>
        <v>1094.3808094746096</v>
      </c>
      <c r="BH295">
        <f t="shared" si="445"/>
        <v>1094.3808094746096</v>
      </c>
      <c r="BI295">
        <f t="shared" si="445"/>
        <v>1094.3808094746096</v>
      </c>
      <c r="BJ295">
        <f t="shared" si="445"/>
        <v>1094.3808094746096</v>
      </c>
      <c r="BK295">
        <f t="shared" si="445"/>
        <v>1121.7403297114743</v>
      </c>
      <c r="BL295">
        <f t="shared" si="445"/>
        <v>1121.7403297114743</v>
      </c>
      <c r="BM295">
        <f t="shared" si="445"/>
        <v>1121.7403297114743</v>
      </c>
      <c r="BN295">
        <f t="shared" si="445"/>
        <v>1121.7403297114743</v>
      </c>
      <c r="BO295">
        <f t="shared" si="445"/>
        <v>1149.7838379542609</v>
      </c>
      <c r="BP295">
        <f t="shared" si="445"/>
        <v>1149.7838379542609</v>
      </c>
      <c r="BQ295">
        <f t="shared" si="445"/>
        <v>1149.7838379542609</v>
      </c>
      <c r="BR295">
        <f t="shared" si="445"/>
        <v>1149.7838379542609</v>
      </c>
      <c r="BS295">
        <f t="shared" si="445"/>
        <v>1178.5284339031177</v>
      </c>
      <c r="BT295">
        <f t="shared" si="445"/>
        <v>1178.5284339031177</v>
      </c>
      <c r="BU295">
        <f t="shared" si="445"/>
        <v>1178.5284339031177</v>
      </c>
      <c r="BV295">
        <f t="shared" ref="BV295:DA295" si="446">SUM(BV281:BV294)</f>
        <v>1178.5284339031177</v>
      </c>
      <c r="BW295">
        <f t="shared" si="446"/>
        <v>1207.9916447506953</v>
      </c>
      <c r="BX295">
        <f t="shared" si="446"/>
        <v>1207.9916447506953</v>
      </c>
      <c r="BY295">
        <f t="shared" si="446"/>
        <v>1207.9916447506953</v>
      </c>
      <c r="BZ295">
        <f t="shared" si="446"/>
        <v>1207.9916447506953</v>
      </c>
      <c r="CA295">
        <f t="shared" si="446"/>
        <v>1238.1914358694626</v>
      </c>
      <c r="CB295">
        <f t="shared" si="446"/>
        <v>1238.1914358694626</v>
      </c>
      <c r="CC295">
        <f t="shared" si="446"/>
        <v>1238.1914358694626</v>
      </c>
      <c r="CD295">
        <f t="shared" si="446"/>
        <v>1238.1914358694626</v>
      </c>
      <c r="CE295">
        <f t="shared" si="446"/>
        <v>1269.1462217661995</v>
      </c>
      <c r="CF295">
        <f t="shared" si="446"/>
        <v>1269.1462217661995</v>
      </c>
      <c r="CG295">
        <f t="shared" si="446"/>
        <v>1269.1462217661995</v>
      </c>
      <c r="CH295">
        <f t="shared" si="446"/>
        <v>1269.1462217661995</v>
      </c>
      <c r="CI295">
        <f t="shared" si="446"/>
        <v>1300.8748773103543</v>
      </c>
      <c r="CJ295">
        <f t="shared" si="446"/>
        <v>1300.8748773103543</v>
      </c>
      <c r="CK295">
        <f t="shared" si="446"/>
        <v>1300.8748773103543</v>
      </c>
      <c r="CL295">
        <f t="shared" si="446"/>
        <v>1300.8748773103543</v>
      </c>
      <c r="CM295">
        <f t="shared" si="446"/>
        <v>1333.3967492431132</v>
      </c>
      <c r="CN295">
        <f t="shared" si="446"/>
        <v>1333.3967492431132</v>
      </c>
      <c r="CO295">
        <f t="shared" si="446"/>
        <v>1333.3967492431132</v>
      </c>
      <c r="CP295">
        <f t="shared" si="446"/>
        <v>1333.3967492431132</v>
      </c>
      <c r="CQ295">
        <f t="shared" si="446"/>
        <v>1366.7316679741909</v>
      </c>
      <c r="CR295">
        <f t="shared" si="446"/>
        <v>1366.7316679741909</v>
      </c>
      <c r="CS295">
        <f t="shared" si="446"/>
        <v>1366.7316679741909</v>
      </c>
      <c r="CT295">
        <f t="shared" si="446"/>
        <v>1366.7316679741909</v>
      </c>
      <c r="CU295">
        <f t="shared" si="446"/>
        <v>1400.8999596735448</v>
      </c>
      <c r="CV295">
        <f t="shared" si="446"/>
        <v>1400.8999596735448</v>
      </c>
      <c r="CW295">
        <f t="shared" si="446"/>
        <v>1400.8999596735448</v>
      </c>
      <c r="CX295">
        <f t="shared" si="446"/>
        <v>1400.8999596735448</v>
      </c>
      <c r="CY295">
        <f t="shared" si="446"/>
        <v>1435.9224586653836</v>
      </c>
      <c r="CZ295">
        <f t="shared" si="446"/>
        <v>1435.9224586653836</v>
      </c>
      <c r="DA295">
        <f t="shared" si="446"/>
        <v>1435.9224586653836</v>
      </c>
      <c r="DB295">
        <f t="shared" ref="DB295:EG295" si="447">SUM(DB281:DB294)</f>
        <v>1435.9224586653836</v>
      </c>
      <c r="DC295">
        <f t="shared" si="447"/>
        <v>1471.8205201320188</v>
      </c>
      <c r="DD295">
        <f t="shared" si="447"/>
        <v>1471.8205201320188</v>
      </c>
      <c r="DE295">
        <f t="shared" si="447"/>
        <v>1471.8205201320188</v>
      </c>
      <c r="DF295">
        <f t="shared" si="447"/>
        <v>1471.8205201320188</v>
      </c>
      <c r="DG295">
        <f t="shared" si="447"/>
        <v>1508.6160331353185</v>
      </c>
      <c r="DH295">
        <f t="shared" si="447"/>
        <v>1508.6160331353185</v>
      </c>
      <c r="DI295">
        <f t="shared" si="447"/>
        <v>1508.6160331353185</v>
      </c>
      <c r="DJ295">
        <f t="shared" si="447"/>
        <v>1508.6160331353185</v>
      </c>
      <c r="DK295">
        <f t="shared" si="447"/>
        <v>1546.331433963702</v>
      </c>
      <c r="DL295">
        <f t="shared" si="447"/>
        <v>1546.331433963702</v>
      </c>
      <c r="DM295">
        <f t="shared" si="447"/>
        <v>1546.331433963702</v>
      </c>
      <c r="DN295">
        <f t="shared" si="447"/>
        <v>1546.331433963702</v>
      </c>
      <c r="DO295">
        <f t="shared" si="447"/>
        <v>1584.9897198127944</v>
      </c>
      <c r="DP295">
        <f t="shared" si="447"/>
        <v>1584.9897198127944</v>
      </c>
      <c r="DQ295">
        <f t="shared" si="447"/>
        <v>1584.9897198127944</v>
      </c>
      <c r="DR295">
        <f t="shared" si="447"/>
        <v>1584.9897198127944</v>
      </c>
      <c r="DS295">
        <f t="shared" si="447"/>
        <v>1624.614462808114</v>
      </c>
      <c r="DT295">
        <f t="shared" si="447"/>
        <v>1624.614462808114</v>
      </c>
      <c r="DU295">
        <f t="shared" si="447"/>
        <v>1624.614462808114</v>
      </c>
      <c r="DV295">
        <f t="shared" si="447"/>
        <v>1624.614462808114</v>
      </c>
      <c r="DW295">
        <f t="shared" si="447"/>
        <v>1665.2298243783171</v>
      </c>
      <c r="DX295">
        <f t="shared" si="447"/>
        <v>1665.2298243783171</v>
      </c>
      <c r="DY295">
        <f t="shared" si="447"/>
        <v>1665.2298243783171</v>
      </c>
      <c r="DZ295">
        <f t="shared" si="447"/>
        <v>1665.2298243783171</v>
      </c>
      <c r="EA295">
        <f t="shared" si="447"/>
        <v>1706.8605699877749</v>
      </c>
      <c r="EB295">
        <f t="shared" si="447"/>
        <v>1706.8605699877749</v>
      </c>
      <c r="EC295">
        <f t="shared" si="447"/>
        <v>1706.8605699877749</v>
      </c>
      <c r="ED295">
        <f t="shared" si="447"/>
        <v>1706.8605699877749</v>
      </c>
      <c r="EE295">
        <f t="shared" si="447"/>
        <v>1749.532084237469</v>
      </c>
      <c r="EF295">
        <f t="shared" si="447"/>
        <v>1749.532084237469</v>
      </c>
      <c r="EG295">
        <f t="shared" si="447"/>
        <v>1749.532084237469</v>
      </c>
      <c r="EH295">
        <f t="shared" ref="EH295:FM295" si="448">SUM(EH281:EH294)</f>
        <v>1749.532084237469</v>
      </c>
      <c r="EI295">
        <f t="shared" si="448"/>
        <v>1793.2703863434058</v>
      </c>
      <c r="EJ295">
        <f t="shared" si="448"/>
        <v>1793.2703863434058</v>
      </c>
      <c r="EK295">
        <f t="shared" si="448"/>
        <v>1793.2703863434058</v>
      </c>
      <c r="EL295">
        <f t="shared" si="448"/>
        <v>1793.2703863434058</v>
      </c>
      <c r="EM295">
        <f t="shared" si="448"/>
        <v>1838.1021460019901</v>
      </c>
      <c r="EN295">
        <f t="shared" si="448"/>
        <v>1838.1021460019901</v>
      </c>
      <c r="EO295">
        <f t="shared" si="448"/>
        <v>1838.1021460019901</v>
      </c>
      <c r="EP295">
        <f t="shared" si="448"/>
        <v>1838.1021460019901</v>
      </c>
      <c r="EQ295">
        <f t="shared" si="448"/>
        <v>1884.0546996520397</v>
      </c>
      <c r="ER295">
        <f t="shared" si="448"/>
        <v>1884.0546996520397</v>
      </c>
      <c r="ES295">
        <f t="shared" si="448"/>
        <v>1884.0546996520397</v>
      </c>
      <c r="ET295">
        <f t="shared" si="448"/>
        <v>1884.0546996520397</v>
      </c>
      <c r="EU295">
        <f t="shared" si="448"/>
        <v>1931.1560671433413</v>
      </c>
      <c r="EV295">
        <f t="shared" si="448"/>
        <v>1931.1560671433413</v>
      </c>
      <c r="EW295">
        <f t="shared" si="448"/>
        <v>1931.1560671433413</v>
      </c>
      <c r="EX295">
        <f t="shared" si="448"/>
        <v>1931.1560671433413</v>
      </c>
      <c r="EY295">
        <f t="shared" si="448"/>
        <v>1979.4349688219243</v>
      </c>
      <c r="EZ295">
        <f t="shared" si="448"/>
        <v>1979.4349688219243</v>
      </c>
      <c r="FA295">
        <f t="shared" si="448"/>
        <v>1979.4349688219243</v>
      </c>
      <c r="FB295">
        <f t="shared" si="448"/>
        <v>0</v>
      </c>
      <c r="FC295">
        <f t="shared" si="448"/>
        <v>0</v>
      </c>
      <c r="FD295">
        <f t="shared" si="448"/>
        <v>0</v>
      </c>
      <c r="FE295">
        <f t="shared" si="448"/>
        <v>0</v>
      </c>
      <c r="FF295">
        <f t="shared" si="448"/>
        <v>0</v>
      </c>
      <c r="FG295">
        <f t="shared" si="448"/>
        <v>0</v>
      </c>
      <c r="FH295">
        <f t="shared" si="448"/>
        <v>0</v>
      </c>
      <c r="FI295">
        <f t="shared" si="448"/>
        <v>0</v>
      </c>
      <c r="FJ295">
        <f t="shared" si="448"/>
        <v>0</v>
      </c>
      <c r="FK295">
        <f t="shared" si="448"/>
        <v>0</v>
      </c>
      <c r="FL295">
        <f t="shared" si="448"/>
        <v>0</v>
      </c>
      <c r="FM295">
        <f t="shared" si="448"/>
        <v>0</v>
      </c>
      <c r="FN295">
        <f t="shared" ref="FN295:GJ295" si="449">SUM(FN281:FN294)</f>
        <v>0</v>
      </c>
      <c r="FO295">
        <f t="shared" si="449"/>
        <v>0</v>
      </c>
      <c r="FP295">
        <f t="shared" si="449"/>
        <v>0</v>
      </c>
      <c r="FQ295">
        <f t="shared" si="449"/>
        <v>0</v>
      </c>
      <c r="FR295">
        <f t="shared" si="449"/>
        <v>0</v>
      </c>
      <c r="FS295">
        <f t="shared" si="449"/>
        <v>0</v>
      </c>
      <c r="FT295">
        <f t="shared" si="449"/>
        <v>0</v>
      </c>
      <c r="FU295">
        <f t="shared" si="449"/>
        <v>0</v>
      </c>
      <c r="FV295">
        <f t="shared" si="449"/>
        <v>0</v>
      </c>
      <c r="FW295">
        <f t="shared" si="449"/>
        <v>0</v>
      </c>
      <c r="FX295">
        <f t="shared" si="449"/>
        <v>0</v>
      </c>
      <c r="FY295">
        <f t="shared" si="449"/>
        <v>0</v>
      </c>
      <c r="FZ295">
        <f t="shared" si="449"/>
        <v>0</v>
      </c>
      <c r="GA295">
        <f t="shared" si="449"/>
        <v>0</v>
      </c>
      <c r="GB295">
        <f t="shared" si="449"/>
        <v>0</v>
      </c>
      <c r="GC295">
        <f t="shared" si="449"/>
        <v>0</v>
      </c>
      <c r="GD295">
        <f t="shared" si="449"/>
        <v>0</v>
      </c>
      <c r="GE295">
        <f t="shared" si="449"/>
        <v>0</v>
      </c>
      <c r="GF295">
        <f t="shared" si="449"/>
        <v>0</v>
      </c>
      <c r="GG295">
        <f t="shared" si="449"/>
        <v>0</v>
      </c>
      <c r="GH295">
        <f t="shared" si="449"/>
        <v>0</v>
      </c>
      <c r="GI295">
        <f t="shared" si="449"/>
        <v>0</v>
      </c>
      <c r="GJ295">
        <f t="shared" si="449"/>
        <v>0</v>
      </c>
    </row>
    <row r="296" spans="1:192" outlineLevel="2" x14ac:dyDescent="0.35">
      <c r="A296" s="69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</row>
    <row r="297" spans="1:192" x14ac:dyDescent="0.35">
      <c r="A297" s="69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</row>
    <row r="298" spans="1:192" x14ac:dyDescent="0.35">
      <c r="A298" s="69" t="s">
        <v>1030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</row>
    <row r="299" spans="1:192" outlineLevel="1" x14ac:dyDescent="0.35">
      <c r="A299" s="6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</row>
    <row r="300" spans="1:192" outlineLevel="1" x14ac:dyDescent="0.35">
      <c r="A300" s="69"/>
      <c r="B300"/>
      <c r="C300"/>
      <c r="D300"/>
      <c r="E300" t="str">
        <f>$E$162</f>
        <v>Direct costs</v>
      </c>
      <c r="F300"/>
      <c r="G300" t="str">
        <f>$G$162</f>
        <v>$ 000s</v>
      </c>
      <c r="H300">
        <f>$H$162</f>
        <v>359322.5116392175</v>
      </c>
      <c r="I300"/>
      <c r="J300">
        <f t="shared" ref="J300:AO300" si="450">J$162</f>
        <v>0</v>
      </c>
      <c r="K300">
        <f t="shared" si="450"/>
        <v>0</v>
      </c>
      <c r="L300">
        <f t="shared" si="450"/>
        <v>0</v>
      </c>
      <c r="M300">
        <f t="shared" si="450"/>
        <v>0</v>
      </c>
      <c r="N300">
        <f t="shared" si="450"/>
        <v>0</v>
      </c>
      <c r="O300">
        <f t="shared" si="450"/>
        <v>0</v>
      </c>
      <c r="P300">
        <f t="shared" si="450"/>
        <v>0</v>
      </c>
      <c r="Q300">
        <f t="shared" si="450"/>
        <v>0</v>
      </c>
      <c r="R300">
        <f t="shared" si="450"/>
        <v>0</v>
      </c>
      <c r="S300">
        <f t="shared" si="450"/>
        <v>0</v>
      </c>
      <c r="T300">
        <f t="shared" si="450"/>
        <v>0</v>
      </c>
      <c r="U300">
        <f t="shared" si="450"/>
        <v>0</v>
      </c>
      <c r="V300">
        <f t="shared" si="450"/>
        <v>0</v>
      </c>
      <c r="W300">
        <f t="shared" si="450"/>
        <v>0</v>
      </c>
      <c r="X300">
        <f t="shared" si="450"/>
        <v>0</v>
      </c>
      <c r="Y300">
        <f t="shared" si="450"/>
        <v>0</v>
      </c>
      <c r="Z300">
        <f t="shared" si="450"/>
        <v>0</v>
      </c>
      <c r="AA300">
        <f t="shared" si="450"/>
        <v>0</v>
      </c>
      <c r="AB300">
        <f t="shared" si="450"/>
        <v>0</v>
      </c>
      <c r="AC300">
        <f t="shared" si="450"/>
        <v>0</v>
      </c>
      <c r="AD300">
        <f t="shared" si="450"/>
        <v>0</v>
      </c>
      <c r="AE300">
        <f t="shared" si="450"/>
        <v>6.9257107749999989</v>
      </c>
      <c r="AF300">
        <f t="shared" si="450"/>
        <v>13.404601499999997</v>
      </c>
      <c r="AG300">
        <f t="shared" si="450"/>
        <v>20.777132324999997</v>
      </c>
      <c r="AH300">
        <f t="shared" si="450"/>
        <v>27.702843099999996</v>
      </c>
      <c r="AI300">
        <f t="shared" si="450"/>
        <v>32.394453625000004</v>
      </c>
      <c r="AJ300">
        <f t="shared" si="450"/>
        <v>41.554264649999993</v>
      </c>
      <c r="AK300">
        <f t="shared" si="450"/>
        <v>46.916105250000001</v>
      </c>
      <c r="AL300">
        <f t="shared" si="450"/>
        <v>55.405686199999991</v>
      </c>
      <c r="AM300">
        <f t="shared" si="450"/>
        <v>61.828724418749985</v>
      </c>
      <c r="AN300">
        <f t="shared" si="450"/>
        <v>70.988535443749981</v>
      </c>
      <c r="AO300">
        <f t="shared" si="450"/>
        <v>78.087388988124985</v>
      </c>
      <c r="AP300">
        <f t="shared" ref="AP300:BU300" si="451">AP$162</f>
        <v>82.43829922499998</v>
      </c>
      <c r="AQ300">
        <f t="shared" si="451"/>
        <v>92.285096076874993</v>
      </c>
      <c r="AR300">
        <f t="shared" si="451"/>
        <v>96.17801576250001</v>
      </c>
      <c r="AS300">
        <f t="shared" si="451"/>
        <v>106.48280316562497</v>
      </c>
      <c r="AT300">
        <f t="shared" si="451"/>
        <v>113.58165670999998</v>
      </c>
      <c r="AU300">
        <f t="shared" si="451"/>
        <v>109.0017511975</v>
      </c>
      <c r="AV300">
        <f t="shared" si="451"/>
        <v>127.77936379874998</v>
      </c>
      <c r="AW300">
        <f t="shared" si="451"/>
        <v>130.52730710624999</v>
      </c>
      <c r="AX300">
        <f t="shared" si="451"/>
        <v>141.97707088749996</v>
      </c>
      <c r="AY300">
        <f t="shared" si="451"/>
        <v>147.87369923484374</v>
      </c>
      <c r="AZ300">
        <f t="shared" si="451"/>
        <v>160.0791474256562</v>
      </c>
      <c r="BA300">
        <f t="shared" si="451"/>
        <v>167.3554723086406</v>
      </c>
      <c r="BB300">
        <f t="shared" si="451"/>
        <v>168.99851341124997</v>
      </c>
      <c r="BC300">
        <f t="shared" si="451"/>
        <v>174.63179719162497</v>
      </c>
      <c r="BD300">
        <f t="shared" si="451"/>
        <v>168.99851341124997</v>
      </c>
      <c r="BE300">
        <f t="shared" si="451"/>
        <v>174.63179719162497</v>
      </c>
      <c r="BF300">
        <f t="shared" si="451"/>
        <v>2555.2415089837496</v>
      </c>
      <c r="BG300">
        <f t="shared" si="451"/>
        <v>2624.8966625832277</v>
      </c>
      <c r="BH300">
        <f t="shared" si="451"/>
        <v>2630.6707784581122</v>
      </c>
      <c r="BI300">
        <f t="shared" si="451"/>
        <v>2630.6707784581122</v>
      </c>
      <c r="BJ300">
        <f t="shared" si="451"/>
        <v>2619.1225467083432</v>
      </c>
      <c r="BK300">
        <f t="shared" si="451"/>
        <v>2690.519079147808</v>
      </c>
      <c r="BL300">
        <f t="shared" si="451"/>
        <v>2696.4375479195642</v>
      </c>
      <c r="BM300">
        <f t="shared" si="451"/>
        <v>2696.4375479195642</v>
      </c>
      <c r="BN300">
        <f t="shared" si="451"/>
        <v>2690.519079147808</v>
      </c>
      <c r="BO300">
        <f t="shared" si="451"/>
        <v>2757.782056126503</v>
      </c>
      <c r="BP300">
        <f t="shared" si="451"/>
        <v>2763.8484866175531</v>
      </c>
      <c r="BQ300">
        <f t="shared" si="451"/>
        <v>2763.8484866175531</v>
      </c>
      <c r="BR300">
        <f t="shared" si="451"/>
        <v>2751.7156256354524</v>
      </c>
      <c r="BS300">
        <f t="shared" si="451"/>
        <v>2826.7266075296657</v>
      </c>
      <c r="BT300">
        <f t="shared" si="451"/>
        <v>2832.9446987829924</v>
      </c>
      <c r="BU300">
        <f t="shared" si="451"/>
        <v>2832.9446987829924</v>
      </c>
      <c r="BV300">
        <f t="shared" ref="BV300:DA300" si="452">BV$162</f>
        <v>2820.5085162763394</v>
      </c>
      <c r="BW300">
        <f t="shared" si="452"/>
        <v>2897.394772717907</v>
      </c>
      <c r="BX300">
        <f t="shared" si="452"/>
        <v>2903.7683162525668</v>
      </c>
      <c r="BY300">
        <f t="shared" si="452"/>
        <v>2903.7683162525668</v>
      </c>
      <c r="BZ300">
        <f t="shared" si="452"/>
        <v>2891.0212291832472</v>
      </c>
      <c r="CA300">
        <f t="shared" si="452"/>
        <v>2969.8296420358542</v>
      </c>
      <c r="CB300">
        <f t="shared" si="452"/>
        <v>2976.3625241588802</v>
      </c>
      <c r="CC300">
        <f t="shared" si="452"/>
        <v>2976.3625241588802</v>
      </c>
      <c r="CD300">
        <f t="shared" si="452"/>
        <v>2969.8296420358542</v>
      </c>
      <c r="CE300">
        <f t="shared" si="452"/>
        <v>3044.0753830867507</v>
      </c>
      <c r="CF300">
        <f t="shared" si="452"/>
        <v>3050.7715872628528</v>
      </c>
      <c r="CG300">
        <f t="shared" si="452"/>
        <v>3050.7715872628528</v>
      </c>
      <c r="CH300">
        <f t="shared" si="452"/>
        <v>3037.3791789106485</v>
      </c>
      <c r="CI300">
        <f t="shared" si="452"/>
        <v>3120.1772676639198</v>
      </c>
      <c r="CJ300">
        <f t="shared" si="452"/>
        <v>3127.0408769444243</v>
      </c>
      <c r="CK300">
        <f t="shared" si="452"/>
        <v>3127.0408769444243</v>
      </c>
      <c r="CL300">
        <f t="shared" si="452"/>
        <v>3113.3136583834153</v>
      </c>
      <c r="CM300">
        <f t="shared" si="452"/>
        <v>3198.1816993555167</v>
      </c>
      <c r="CN300">
        <f t="shared" si="452"/>
        <v>3205.2168988680341</v>
      </c>
      <c r="CO300">
        <f t="shared" si="452"/>
        <v>3205.2168988680341</v>
      </c>
      <c r="CP300">
        <f t="shared" si="452"/>
        <v>3191.1464998430001</v>
      </c>
      <c r="CQ300">
        <f t="shared" si="452"/>
        <v>3278.1362418394051</v>
      </c>
      <c r="CR300">
        <f t="shared" si="452"/>
        <v>3285.3473213397351</v>
      </c>
      <c r="CS300">
        <f t="shared" si="452"/>
        <v>3285.3473213397351</v>
      </c>
      <c r="CT300">
        <f t="shared" si="452"/>
        <v>3278.1362418394051</v>
      </c>
      <c r="CU300">
        <f t="shared" si="452"/>
        <v>3360.0896478853892</v>
      </c>
      <c r="CV300">
        <f t="shared" si="452"/>
        <v>3367.4810043732277</v>
      </c>
      <c r="CW300">
        <f t="shared" si="452"/>
        <v>3367.4810043732277</v>
      </c>
      <c r="CX300">
        <f t="shared" si="452"/>
        <v>3352.6982913975517</v>
      </c>
      <c r="CY300">
        <f t="shared" si="452"/>
        <v>3444.0918890825246</v>
      </c>
      <c r="CZ300">
        <f t="shared" si="452"/>
        <v>3451.6680294825592</v>
      </c>
      <c r="DA300">
        <f t="shared" si="452"/>
        <v>3451.6680294825592</v>
      </c>
      <c r="DB300">
        <f t="shared" ref="DB300:EG300" si="453">DB$162</f>
        <v>3436.5157486824905</v>
      </c>
      <c r="DC300">
        <f t="shared" si="453"/>
        <v>3530.1941863095876</v>
      </c>
      <c r="DD300">
        <f t="shared" si="453"/>
        <v>3537.9597302196225</v>
      </c>
      <c r="DE300">
        <f t="shared" si="453"/>
        <v>3537.9597302196225</v>
      </c>
      <c r="DF300">
        <f t="shared" si="453"/>
        <v>3522.4286423995522</v>
      </c>
      <c r="DG300">
        <f t="shared" si="453"/>
        <v>3618.4490409673267</v>
      </c>
      <c r="DH300">
        <f t="shared" si="453"/>
        <v>3626.4087234751128</v>
      </c>
      <c r="DI300">
        <f t="shared" si="453"/>
        <v>3626.4087234751128</v>
      </c>
      <c r="DJ300">
        <f t="shared" si="453"/>
        <v>3618.4490409673267</v>
      </c>
      <c r="DK300">
        <f t="shared" si="453"/>
        <v>3708.9102669915101</v>
      </c>
      <c r="DL300">
        <f t="shared" si="453"/>
        <v>3717.0689415619909</v>
      </c>
      <c r="DM300">
        <f t="shared" si="453"/>
        <v>3717.0689415619909</v>
      </c>
      <c r="DN300">
        <f t="shared" si="453"/>
        <v>3700.7515924210293</v>
      </c>
      <c r="DO300">
        <f t="shared" si="453"/>
        <v>3801.6330236662984</v>
      </c>
      <c r="DP300">
        <f t="shared" si="453"/>
        <v>3809.9956651010411</v>
      </c>
      <c r="DQ300">
        <f t="shared" si="453"/>
        <v>3809.9956651010411</v>
      </c>
      <c r="DR300">
        <f t="shared" si="453"/>
        <v>3793.2703822315557</v>
      </c>
      <c r="DS300">
        <f t="shared" si="453"/>
        <v>3896.6738492579552</v>
      </c>
      <c r="DT300">
        <f t="shared" si="453"/>
        <v>3905.245556728566</v>
      </c>
      <c r="DU300">
        <f t="shared" si="453"/>
        <v>3905.245556728566</v>
      </c>
      <c r="DV300">
        <f t="shared" si="453"/>
        <v>3888.1021417873435</v>
      </c>
      <c r="DW300">
        <f t="shared" si="453"/>
        <v>3994.0906954894035</v>
      </c>
      <c r="DX300">
        <f t="shared" si="453"/>
        <v>4002.8766956467798</v>
      </c>
      <c r="DY300">
        <f t="shared" si="453"/>
        <v>4002.8766956467798</v>
      </c>
      <c r="DZ300">
        <f t="shared" si="453"/>
        <v>3994.0906954894035</v>
      </c>
      <c r="EA300">
        <f t="shared" si="453"/>
        <v>4093.9429628766379</v>
      </c>
      <c r="EB300">
        <f t="shared" si="453"/>
        <v>4102.9486130379501</v>
      </c>
      <c r="EC300">
        <f t="shared" si="453"/>
        <v>4102.9486130379501</v>
      </c>
      <c r="ED300">
        <f t="shared" si="453"/>
        <v>4084.9373127153272</v>
      </c>
      <c r="EE300">
        <f t="shared" si="453"/>
        <v>4196.2915369485545</v>
      </c>
      <c r="EF300">
        <f t="shared" si="453"/>
        <v>4205.5223283638979</v>
      </c>
      <c r="EG300">
        <f t="shared" si="453"/>
        <v>4205.5223283638979</v>
      </c>
      <c r="EH300">
        <f t="shared" ref="EH300:FM300" si="454">EH$162</f>
        <v>4187.060745533211</v>
      </c>
      <c r="EI300">
        <f t="shared" si="454"/>
        <v>4301.1988253722684</v>
      </c>
      <c r="EJ300">
        <f t="shared" si="454"/>
        <v>4310.6603865729958</v>
      </c>
      <c r="EK300">
        <f t="shared" si="454"/>
        <v>4310.6603865729958</v>
      </c>
      <c r="EL300">
        <f t="shared" si="454"/>
        <v>4291.737264171541</v>
      </c>
      <c r="EM300">
        <f t="shared" si="454"/>
        <v>4408.7287960065732</v>
      </c>
      <c r="EN300">
        <f t="shared" si="454"/>
        <v>4418.4268962373189</v>
      </c>
      <c r="EO300">
        <f t="shared" si="454"/>
        <v>4418.4268962373189</v>
      </c>
      <c r="EP300">
        <f t="shared" si="454"/>
        <v>4408.7287960065732</v>
      </c>
      <c r="EQ300">
        <f t="shared" si="454"/>
        <v>4518.9470159067387</v>
      </c>
      <c r="ER300">
        <f t="shared" si="454"/>
        <v>4528.887568643253</v>
      </c>
      <c r="ES300">
        <f t="shared" si="454"/>
        <v>4528.887568643253</v>
      </c>
      <c r="ET300">
        <f t="shared" si="454"/>
        <v>4509.0064631702244</v>
      </c>
      <c r="EU300">
        <f t="shared" si="454"/>
        <v>4631.9206913044063</v>
      </c>
      <c r="EV300">
        <f t="shared" si="454"/>
        <v>4642.1097578593335</v>
      </c>
      <c r="EW300">
        <f t="shared" si="454"/>
        <v>4642.1097578593335</v>
      </c>
      <c r="EX300">
        <f t="shared" si="454"/>
        <v>4621.73162474948</v>
      </c>
      <c r="EY300">
        <f t="shared" si="454"/>
        <v>4747.7187085870164</v>
      </c>
      <c r="EZ300">
        <f t="shared" si="454"/>
        <v>4758.1625018058157</v>
      </c>
      <c r="FA300">
        <f t="shared" si="454"/>
        <v>4758.1625018058157</v>
      </c>
      <c r="FB300">
        <f t="shared" si="454"/>
        <v>0</v>
      </c>
      <c r="FC300">
        <f t="shared" si="454"/>
        <v>0</v>
      </c>
      <c r="FD300">
        <f t="shared" si="454"/>
        <v>0</v>
      </c>
      <c r="FE300">
        <f t="shared" si="454"/>
        <v>0</v>
      </c>
      <c r="FF300">
        <f t="shared" si="454"/>
        <v>0</v>
      </c>
      <c r="FG300">
        <f t="shared" si="454"/>
        <v>0</v>
      </c>
      <c r="FH300">
        <f t="shared" si="454"/>
        <v>0</v>
      </c>
      <c r="FI300">
        <f t="shared" si="454"/>
        <v>0</v>
      </c>
      <c r="FJ300">
        <f t="shared" si="454"/>
        <v>0</v>
      </c>
      <c r="FK300">
        <f t="shared" si="454"/>
        <v>0</v>
      </c>
      <c r="FL300">
        <f t="shared" si="454"/>
        <v>0</v>
      </c>
      <c r="FM300">
        <f t="shared" si="454"/>
        <v>0</v>
      </c>
      <c r="FN300">
        <f t="shared" ref="FN300:GJ300" si="455">FN$162</f>
        <v>0</v>
      </c>
      <c r="FO300">
        <f t="shared" si="455"/>
        <v>0</v>
      </c>
      <c r="FP300">
        <f t="shared" si="455"/>
        <v>0</v>
      </c>
      <c r="FQ300">
        <f t="shared" si="455"/>
        <v>0</v>
      </c>
      <c r="FR300">
        <f t="shared" si="455"/>
        <v>0</v>
      </c>
      <c r="FS300">
        <f t="shared" si="455"/>
        <v>0</v>
      </c>
      <c r="FT300">
        <f t="shared" si="455"/>
        <v>0</v>
      </c>
      <c r="FU300">
        <f t="shared" si="455"/>
        <v>0</v>
      </c>
      <c r="FV300">
        <f t="shared" si="455"/>
        <v>0</v>
      </c>
      <c r="FW300">
        <f t="shared" si="455"/>
        <v>0</v>
      </c>
      <c r="FX300">
        <f t="shared" si="455"/>
        <v>0</v>
      </c>
      <c r="FY300">
        <f t="shared" si="455"/>
        <v>0</v>
      </c>
      <c r="FZ300">
        <f t="shared" si="455"/>
        <v>0</v>
      </c>
      <c r="GA300">
        <f t="shared" si="455"/>
        <v>0</v>
      </c>
      <c r="GB300">
        <f t="shared" si="455"/>
        <v>0</v>
      </c>
      <c r="GC300">
        <f t="shared" si="455"/>
        <v>0</v>
      </c>
      <c r="GD300">
        <f t="shared" si="455"/>
        <v>0</v>
      </c>
      <c r="GE300">
        <f t="shared" si="455"/>
        <v>0</v>
      </c>
      <c r="GF300">
        <f t="shared" si="455"/>
        <v>0</v>
      </c>
      <c r="GG300">
        <f t="shared" si="455"/>
        <v>0</v>
      </c>
      <c r="GH300">
        <f t="shared" si="455"/>
        <v>0</v>
      </c>
      <c r="GI300">
        <f t="shared" si="455"/>
        <v>0</v>
      </c>
      <c r="GJ300">
        <f t="shared" si="455"/>
        <v>0</v>
      </c>
    </row>
    <row r="301" spans="1:192" outlineLevel="1" x14ac:dyDescent="0.35">
      <c r="A301" s="69"/>
      <c r="B301"/>
      <c r="C301"/>
      <c r="D301"/>
      <c r="E301" t="str">
        <f>$E$295</f>
        <v>Overheads</v>
      </c>
      <c r="F301"/>
      <c r="G301" t="str">
        <f>$G$295</f>
        <v>$ 000s</v>
      </c>
      <c r="H301">
        <f>$H$295</f>
        <v>148614.65899664586</v>
      </c>
      <c r="I301"/>
      <c r="J301">
        <f t="shared" ref="J301:AO301" si="456">J$295</f>
        <v>0</v>
      </c>
      <c r="K301">
        <f t="shared" si="456"/>
        <v>0</v>
      </c>
      <c r="L301">
        <f t="shared" si="456"/>
        <v>0</v>
      </c>
      <c r="M301">
        <f t="shared" si="456"/>
        <v>0</v>
      </c>
      <c r="N301">
        <f t="shared" si="456"/>
        <v>0</v>
      </c>
      <c r="O301">
        <f t="shared" si="456"/>
        <v>0</v>
      </c>
      <c r="P301">
        <f t="shared" si="456"/>
        <v>0</v>
      </c>
      <c r="Q301">
        <f t="shared" si="456"/>
        <v>0</v>
      </c>
      <c r="R301">
        <f t="shared" si="456"/>
        <v>0</v>
      </c>
      <c r="S301">
        <f t="shared" si="456"/>
        <v>0</v>
      </c>
      <c r="T301">
        <f t="shared" si="456"/>
        <v>0</v>
      </c>
      <c r="U301">
        <f t="shared" si="456"/>
        <v>0</v>
      </c>
      <c r="V301">
        <f t="shared" si="456"/>
        <v>0</v>
      </c>
      <c r="W301">
        <f t="shared" si="456"/>
        <v>0</v>
      </c>
      <c r="X301">
        <f t="shared" si="456"/>
        <v>0</v>
      </c>
      <c r="Y301">
        <f t="shared" si="456"/>
        <v>0</v>
      </c>
      <c r="Z301">
        <f t="shared" si="456"/>
        <v>0</v>
      </c>
      <c r="AA301">
        <f t="shared" si="456"/>
        <v>0</v>
      </c>
      <c r="AB301">
        <f t="shared" si="456"/>
        <v>0</v>
      </c>
      <c r="AC301">
        <f t="shared" si="456"/>
        <v>0</v>
      </c>
      <c r="AD301">
        <f t="shared" si="456"/>
        <v>0</v>
      </c>
      <c r="AE301">
        <f t="shared" si="456"/>
        <v>0</v>
      </c>
      <c r="AF301">
        <f t="shared" si="456"/>
        <v>0</v>
      </c>
      <c r="AG301">
        <f t="shared" si="456"/>
        <v>0</v>
      </c>
      <c r="AH301">
        <f t="shared" si="456"/>
        <v>0</v>
      </c>
      <c r="AI301">
        <f t="shared" si="456"/>
        <v>0</v>
      </c>
      <c r="AJ301">
        <f t="shared" si="456"/>
        <v>0</v>
      </c>
      <c r="AK301">
        <f t="shared" si="456"/>
        <v>0</v>
      </c>
      <c r="AL301">
        <f t="shared" si="456"/>
        <v>0</v>
      </c>
      <c r="AM301">
        <f t="shared" si="456"/>
        <v>0</v>
      </c>
      <c r="AN301">
        <f t="shared" si="456"/>
        <v>0</v>
      </c>
      <c r="AO301">
        <f t="shared" si="456"/>
        <v>0</v>
      </c>
      <c r="AP301">
        <f t="shared" ref="AP301:BU301" si="457">AP$295</f>
        <v>0</v>
      </c>
      <c r="AQ301">
        <f t="shared" si="457"/>
        <v>0</v>
      </c>
      <c r="AR301">
        <f t="shared" si="457"/>
        <v>0</v>
      </c>
      <c r="AS301">
        <f t="shared" si="457"/>
        <v>0</v>
      </c>
      <c r="AT301">
        <f t="shared" si="457"/>
        <v>0</v>
      </c>
      <c r="AU301">
        <f t="shared" si="457"/>
        <v>0</v>
      </c>
      <c r="AV301">
        <f t="shared" si="457"/>
        <v>0</v>
      </c>
      <c r="AW301">
        <f t="shared" si="457"/>
        <v>0</v>
      </c>
      <c r="AX301">
        <f t="shared" si="457"/>
        <v>0</v>
      </c>
      <c r="AY301">
        <f t="shared" si="457"/>
        <v>0</v>
      </c>
      <c r="AZ301">
        <f t="shared" si="457"/>
        <v>0</v>
      </c>
      <c r="BA301">
        <f t="shared" si="457"/>
        <v>0</v>
      </c>
      <c r="BB301">
        <f t="shared" si="457"/>
        <v>0</v>
      </c>
      <c r="BC301">
        <f t="shared" si="457"/>
        <v>0</v>
      </c>
      <c r="BD301">
        <f t="shared" si="457"/>
        <v>0</v>
      </c>
      <c r="BE301">
        <f t="shared" si="457"/>
        <v>0</v>
      </c>
      <c r="BF301">
        <f t="shared" si="457"/>
        <v>1067.6885946093753</v>
      </c>
      <c r="BG301">
        <f t="shared" si="457"/>
        <v>1094.3808094746096</v>
      </c>
      <c r="BH301">
        <f t="shared" si="457"/>
        <v>1094.3808094746096</v>
      </c>
      <c r="BI301">
        <f t="shared" si="457"/>
        <v>1094.3808094746096</v>
      </c>
      <c r="BJ301">
        <f t="shared" si="457"/>
        <v>1094.3808094746096</v>
      </c>
      <c r="BK301">
        <f t="shared" si="457"/>
        <v>1121.7403297114743</v>
      </c>
      <c r="BL301">
        <f t="shared" si="457"/>
        <v>1121.7403297114743</v>
      </c>
      <c r="BM301">
        <f t="shared" si="457"/>
        <v>1121.7403297114743</v>
      </c>
      <c r="BN301">
        <f t="shared" si="457"/>
        <v>1121.7403297114743</v>
      </c>
      <c r="BO301">
        <f t="shared" si="457"/>
        <v>1149.7838379542609</v>
      </c>
      <c r="BP301">
        <f t="shared" si="457"/>
        <v>1149.7838379542609</v>
      </c>
      <c r="BQ301">
        <f t="shared" si="457"/>
        <v>1149.7838379542609</v>
      </c>
      <c r="BR301">
        <f t="shared" si="457"/>
        <v>1149.7838379542609</v>
      </c>
      <c r="BS301">
        <f t="shared" si="457"/>
        <v>1178.5284339031177</v>
      </c>
      <c r="BT301">
        <f t="shared" si="457"/>
        <v>1178.5284339031177</v>
      </c>
      <c r="BU301">
        <f t="shared" si="457"/>
        <v>1178.5284339031177</v>
      </c>
      <c r="BV301">
        <f t="shared" ref="BV301:DA301" si="458">BV$295</f>
        <v>1178.5284339031177</v>
      </c>
      <c r="BW301">
        <f t="shared" si="458"/>
        <v>1207.9916447506953</v>
      </c>
      <c r="BX301">
        <f t="shared" si="458"/>
        <v>1207.9916447506953</v>
      </c>
      <c r="BY301">
        <f t="shared" si="458"/>
        <v>1207.9916447506953</v>
      </c>
      <c r="BZ301">
        <f t="shared" si="458"/>
        <v>1207.9916447506953</v>
      </c>
      <c r="CA301">
        <f t="shared" si="458"/>
        <v>1238.1914358694626</v>
      </c>
      <c r="CB301">
        <f t="shared" si="458"/>
        <v>1238.1914358694626</v>
      </c>
      <c r="CC301">
        <f t="shared" si="458"/>
        <v>1238.1914358694626</v>
      </c>
      <c r="CD301">
        <f t="shared" si="458"/>
        <v>1238.1914358694626</v>
      </c>
      <c r="CE301">
        <f t="shared" si="458"/>
        <v>1269.1462217661995</v>
      </c>
      <c r="CF301">
        <f t="shared" si="458"/>
        <v>1269.1462217661995</v>
      </c>
      <c r="CG301">
        <f t="shared" si="458"/>
        <v>1269.1462217661995</v>
      </c>
      <c r="CH301">
        <f t="shared" si="458"/>
        <v>1269.1462217661995</v>
      </c>
      <c r="CI301">
        <f t="shared" si="458"/>
        <v>1300.8748773103543</v>
      </c>
      <c r="CJ301">
        <f t="shared" si="458"/>
        <v>1300.8748773103543</v>
      </c>
      <c r="CK301">
        <f t="shared" si="458"/>
        <v>1300.8748773103543</v>
      </c>
      <c r="CL301">
        <f t="shared" si="458"/>
        <v>1300.8748773103543</v>
      </c>
      <c r="CM301">
        <f t="shared" si="458"/>
        <v>1333.3967492431132</v>
      </c>
      <c r="CN301">
        <f t="shared" si="458"/>
        <v>1333.3967492431132</v>
      </c>
      <c r="CO301">
        <f t="shared" si="458"/>
        <v>1333.3967492431132</v>
      </c>
      <c r="CP301">
        <f t="shared" si="458"/>
        <v>1333.3967492431132</v>
      </c>
      <c r="CQ301">
        <f t="shared" si="458"/>
        <v>1366.7316679741909</v>
      </c>
      <c r="CR301">
        <f t="shared" si="458"/>
        <v>1366.7316679741909</v>
      </c>
      <c r="CS301">
        <f t="shared" si="458"/>
        <v>1366.7316679741909</v>
      </c>
      <c r="CT301">
        <f t="shared" si="458"/>
        <v>1366.7316679741909</v>
      </c>
      <c r="CU301">
        <f t="shared" si="458"/>
        <v>1400.8999596735448</v>
      </c>
      <c r="CV301">
        <f t="shared" si="458"/>
        <v>1400.8999596735448</v>
      </c>
      <c r="CW301">
        <f t="shared" si="458"/>
        <v>1400.8999596735448</v>
      </c>
      <c r="CX301">
        <f t="shared" si="458"/>
        <v>1400.8999596735448</v>
      </c>
      <c r="CY301">
        <f t="shared" si="458"/>
        <v>1435.9224586653836</v>
      </c>
      <c r="CZ301">
        <f t="shared" si="458"/>
        <v>1435.9224586653836</v>
      </c>
      <c r="DA301">
        <f t="shared" si="458"/>
        <v>1435.9224586653836</v>
      </c>
      <c r="DB301">
        <f t="shared" ref="DB301:EG301" si="459">DB$295</f>
        <v>1435.9224586653836</v>
      </c>
      <c r="DC301">
        <f t="shared" si="459"/>
        <v>1471.8205201320188</v>
      </c>
      <c r="DD301">
        <f t="shared" si="459"/>
        <v>1471.8205201320188</v>
      </c>
      <c r="DE301">
        <f t="shared" si="459"/>
        <v>1471.8205201320188</v>
      </c>
      <c r="DF301">
        <f t="shared" si="459"/>
        <v>1471.8205201320188</v>
      </c>
      <c r="DG301">
        <f t="shared" si="459"/>
        <v>1508.6160331353185</v>
      </c>
      <c r="DH301">
        <f t="shared" si="459"/>
        <v>1508.6160331353185</v>
      </c>
      <c r="DI301">
        <f t="shared" si="459"/>
        <v>1508.6160331353185</v>
      </c>
      <c r="DJ301">
        <f t="shared" si="459"/>
        <v>1508.6160331353185</v>
      </c>
      <c r="DK301">
        <f t="shared" si="459"/>
        <v>1546.331433963702</v>
      </c>
      <c r="DL301">
        <f t="shared" si="459"/>
        <v>1546.331433963702</v>
      </c>
      <c r="DM301">
        <f t="shared" si="459"/>
        <v>1546.331433963702</v>
      </c>
      <c r="DN301">
        <f t="shared" si="459"/>
        <v>1546.331433963702</v>
      </c>
      <c r="DO301">
        <f t="shared" si="459"/>
        <v>1584.9897198127944</v>
      </c>
      <c r="DP301">
        <f t="shared" si="459"/>
        <v>1584.9897198127944</v>
      </c>
      <c r="DQ301">
        <f t="shared" si="459"/>
        <v>1584.9897198127944</v>
      </c>
      <c r="DR301">
        <f t="shared" si="459"/>
        <v>1584.9897198127944</v>
      </c>
      <c r="DS301">
        <f t="shared" si="459"/>
        <v>1624.614462808114</v>
      </c>
      <c r="DT301">
        <f t="shared" si="459"/>
        <v>1624.614462808114</v>
      </c>
      <c r="DU301">
        <f t="shared" si="459"/>
        <v>1624.614462808114</v>
      </c>
      <c r="DV301">
        <f t="shared" si="459"/>
        <v>1624.614462808114</v>
      </c>
      <c r="DW301">
        <f t="shared" si="459"/>
        <v>1665.2298243783171</v>
      </c>
      <c r="DX301">
        <f t="shared" si="459"/>
        <v>1665.2298243783171</v>
      </c>
      <c r="DY301">
        <f t="shared" si="459"/>
        <v>1665.2298243783171</v>
      </c>
      <c r="DZ301">
        <f t="shared" si="459"/>
        <v>1665.2298243783171</v>
      </c>
      <c r="EA301">
        <f t="shared" si="459"/>
        <v>1706.8605699877749</v>
      </c>
      <c r="EB301">
        <f t="shared" si="459"/>
        <v>1706.8605699877749</v>
      </c>
      <c r="EC301">
        <f t="shared" si="459"/>
        <v>1706.8605699877749</v>
      </c>
      <c r="ED301">
        <f t="shared" si="459"/>
        <v>1706.8605699877749</v>
      </c>
      <c r="EE301">
        <f t="shared" si="459"/>
        <v>1749.532084237469</v>
      </c>
      <c r="EF301">
        <f t="shared" si="459"/>
        <v>1749.532084237469</v>
      </c>
      <c r="EG301">
        <f t="shared" si="459"/>
        <v>1749.532084237469</v>
      </c>
      <c r="EH301">
        <f t="shared" ref="EH301:FM301" si="460">EH$295</f>
        <v>1749.532084237469</v>
      </c>
      <c r="EI301">
        <f t="shared" si="460"/>
        <v>1793.2703863434058</v>
      </c>
      <c r="EJ301">
        <f t="shared" si="460"/>
        <v>1793.2703863434058</v>
      </c>
      <c r="EK301">
        <f t="shared" si="460"/>
        <v>1793.2703863434058</v>
      </c>
      <c r="EL301">
        <f t="shared" si="460"/>
        <v>1793.2703863434058</v>
      </c>
      <c r="EM301">
        <f t="shared" si="460"/>
        <v>1838.1021460019901</v>
      </c>
      <c r="EN301">
        <f t="shared" si="460"/>
        <v>1838.1021460019901</v>
      </c>
      <c r="EO301">
        <f t="shared" si="460"/>
        <v>1838.1021460019901</v>
      </c>
      <c r="EP301">
        <f t="shared" si="460"/>
        <v>1838.1021460019901</v>
      </c>
      <c r="EQ301">
        <f t="shared" si="460"/>
        <v>1884.0546996520397</v>
      </c>
      <c r="ER301">
        <f t="shared" si="460"/>
        <v>1884.0546996520397</v>
      </c>
      <c r="ES301">
        <f t="shared" si="460"/>
        <v>1884.0546996520397</v>
      </c>
      <c r="ET301">
        <f t="shared" si="460"/>
        <v>1884.0546996520397</v>
      </c>
      <c r="EU301">
        <f t="shared" si="460"/>
        <v>1931.1560671433413</v>
      </c>
      <c r="EV301">
        <f t="shared" si="460"/>
        <v>1931.1560671433413</v>
      </c>
      <c r="EW301">
        <f t="shared" si="460"/>
        <v>1931.1560671433413</v>
      </c>
      <c r="EX301">
        <f t="shared" si="460"/>
        <v>1931.1560671433413</v>
      </c>
      <c r="EY301">
        <f t="shared" si="460"/>
        <v>1979.4349688219243</v>
      </c>
      <c r="EZ301">
        <f t="shared" si="460"/>
        <v>1979.4349688219243</v>
      </c>
      <c r="FA301">
        <f t="shared" si="460"/>
        <v>1979.4349688219243</v>
      </c>
      <c r="FB301">
        <f t="shared" si="460"/>
        <v>0</v>
      </c>
      <c r="FC301">
        <f t="shared" si="460"/>
        <v>0</v>
      </c>
      <c r="FD301">
        <f t="shared" si="460"/>
        <v>0</v>
      </c>
      <c r="FE301">
        <f t="shared" si="460"/>
        <v>0</v>
      </c>
      <c r="FF301">
        <f t="shared" si="460"/>
        <v>0</v>
      </c>
      <c r="FG301">
        <f t="shared" si="460"/>
        <v>0</v>
      </c>
      <c r="FH301">
        <f t="shared" si="460"/>
        <v>0</v>
      </c>
      <c r="FI301">
        <f t="shared" si="460"/>
        <v>0</v>
      </c>
      <c r="FJ301">
        <f t="shared" si="460"/>
        <v>0</v>
      </c>
      <c r="FK301">
        <f t="shared" si="460"/>
        <v>0</v>
      </c>
      <c r="FL301">
        <f t="shared" si="460"/>
        <v>0</v>
      </c>
      <c r="FM301">
        <f t="shared" si="460"/>
        <v>0</v>
      </c>
      <c r="FN301">
        <f t="shared" ref="FN301:GJ301" si="461">FN$295</f>
        <v>0</v>
      </c>
      <c r="FO301">
        <f t="shared" si="461"/>
        <v>0</v>
      </c>
      <c r="FP301">
        <f t="shared" si="461"/>
        <v>0</v>
      </c>
      <c r="FQ301">
        <f t="shared" si="461"/>
        <v>0</v>
      </c>
      <c r="FR301">
        <f t="shared" si="461"/>
        <v>0</v>
      </c>
      <c r="FS301">
        <f t="shared" si="461"/>
        <v>0</v>
      </c>
      <c r="FT301">
        <f t="shared" si="461"/>
        <v>0</v>
      </c>
      <c r="FU301">
        <f t="shared" si="461"/>
        <v>0</v>
      </c>
      <c r="FV301">
        <f t="shared" si="461"/>
        <v>0</v>
      </c>
      <c r="FW301">
        <f t="shared" si="461"/>
        <v>0</v>
      </c>
      <c r="FX301">
        <f t="shared" si="461"/>
        <v>0</v>
      </c>
      <c r="FY301">
        <f t="shared" si="461"/>
        <v>0</v>
      </c>
      <c r="FZ301">
        <f t="shared" si="461"/>
        <v>0</v>
      </c>
      <c r="GA301">
        <f t="shared" si="461"/>
        <v>0</v>
      </c>
      <c r="GB301">
        <f t="shared" si="461"/>
        <v>0</v>
      </c>
      <c r="GC301">
        <f t="shared" si="461"/>
        <v>0</v>
      </c>
      <c r="GD301">
        <f t="shared" si="461"/>
        <v>0</v>
      </c>
      <c r="GE301">
        <f t="shared" si="461"/>
        <v>0</v>
      </c>
      <c r="GF301">
        <f t="shared" si="461"/>
        <v>0</v>
      </c>
      <c r="GG301">
        <f t="shared" si="461"/>
        <v>0</v>
      </c>
      <c r="GH301">
        <f t="shared" si="461"/>
        <v>0</v>
      </c>
      <c r="GI301">
        <f t="shared" si="461"/>
        <v>0</v>
      </c>
      <c r="GJ301">
        <f t="shared" si="461"/>
        <v>0</v>
      </c>
    </row>
    <row r="302" spans="1:192" s="523" customFormat="1" outlineLevel="1" x14ac:dyDescent="0.35">
      <c r="A302" s="610"/>
      <c r="E302" s="602" t="s">
        <v>1031</v>
      </c>
      <c r="F302" s="602"/>
      <c r="G302" s="602" t="s">
        <v>101</v>
      </c>
      <c r="H302" s="602">
        <f>SUM(J302:GJ302)</f>
        <v>507937.17063586338</v>
      </c>
      <c r="I302" s="602"/>
      <c r="J302" s="602">
        <f t="shared" ref="J302:AO302" si="462">J300+J301</f>
        <v>0</v>
      </c>
      <c r="K302" s="602">
        <f t="shared" si="462"/>
        <v>0</v>
      </c>
      <c r="L302" s="602">
        <f t="shared" si="462"/>
        <v>0</v>
      </c>
      <c r="M302" s="602">
        <f t="shared" si="462"/>
        <v>0</v>
      </c>
      <c r="N302" s="602">
        <f t="shared" si="462"/>
        <v>0</v>
      </c>
      <c r="O302" s="602">
        <f t="shared" si="462"/>
        <v>0</v>
      </c>
      <c r="P302" s="602">
        <f t="shared" si="462"/>
        <v>0</v>
      </c>
      <c r="Q302" s="602">
        <f t="shared" si="462"/>
        <v>0</v>
      </c>
      <c r="R302" s="602">
        <f t="shared" si="462"/>
        <v>0</v>
      </c>
      <c r="S302" s="602">
        <f t="shared" si="462"/>
        <v>0</v>
      </c>
      <c r="T302" s="602">
        <f t="shared" si="462"/>
        <v>0</v>
      </c>
      <c r="U302" s="602">
        <f t="shared" si="462"/>
        <v>0</v>
      </c>
      <c r="V302" s="602">
        <f t="shared" si="462"/>
        <v>0</v>
      </c>
      <c r="W302" s="602">
        <f t="shared" si="462"/>
        <v>0</v>
      </c>
      <c r="X302" s="602">
        <f t="shared" si="462"/>
        <v>0</v>
      </c>
      <c r="Y302" s="602">
        <f t="shared" si="462"/>
        <v>0</v>
      </c>
      <c r="Z302" s="602">
        <f t="shared" si="462"/>
        <v>0</v>
      </c>
      <c r="AA302" s="602">
        <f t="shared" si="462"/>
        <v>0</v>
      </c>
      <c r="AB302" s="602">
        <f t="shared" si="462"/>
        <v>0</v>
      </c>
      <c r="AC302" s="602">
        <f t="shared" si="462"/>
        <v>0</v>
      </c>
      <c r="AD302" s="602">
        <f t="shared" si="462"/>
        <v>0</v>
      </c>
      <c r="AE302" s="602">
        <f t="shared" si="462"/>
        <v>6.9257107749999989</v>
      </c>
      <c r="AF302" s="602">
        <f t="shared" si="462"/>
        <v>13.404601499999997</v>
      </c>
      <c r="AG302" s="602">
        <f t="shared" si="462"/>
        <v>20.777132324999997</v>
      </c>
      <c r="AH302" s="602">
        <f t="shared" si="462"/>
        <v>27.702843099999996</v>
      </c>
      <c r="AI302" s="602">
        <f t="shared" si="462"/>
        <v>32.394453625000004</v>
      </c>
      <c r="AJ302" s="602">
        <f t="shared" si="462"/>
        <v>41.554264649999993</v>
      </c>
      <c r="AK302" s="602">
        <f t="shared" si="462"/>
        <v>46.916105250000001</v>
      </c>
      <c r="AL302" s="602">
        <f t="shared" si="462"/>
        <v>55.405686199999991</v>
      </c>
      <c r="AM302" s="602">
        <f t="shared" si="462"/>
        <v>61.828724418749985</v>
      </c>
      <c r="AN302" s="602">
        <f t="shared" si="462"/>
        <v>70.988535443749981</v>
      </c>
      <c r="AO302" s="602">
        <f t="shared" si="462"/>
        <v>78.087388988124985</v>
      </c>
      <c r="AP302" s="602">
        <f t="shared" ref="AP302:BU302" si="463">AP300+AP301</f>
        <v>82.43829922499998</v>
      </c>
      <c r="AQ302" s="602">
        <f t="shared" si="463"/>
        <v>92.285096076874993</v>
      </c>
      <c r="AR302" s="602">
        <f t="shared" si="463"/>
        <v>96.17801576250001</v>
      </c>
      <c r="AS302" s="602">
        <f t="shared" si="463"/>
        <v>106.48280316562497</v>
      </c>
      <c r="AT302" s="602">
        <f t="shared" si="463"/>
        <v>113.58165670999998</v>
      </c>
      <c r="AU302" s="602">
        <f t="shared" si="463"/>
        <v>109.0017511975</v>
      </c>
      <c r="AV302" s="602">
        <f t="shared" si="463"/>
        <v>127.77936379874998</v>
      </c>
      <c r="AW302" s="602">
        <f t="shared" si="463"/>
        <v>130.52730710624999</v>
      </c>
      <c r="AX302" s="602">
        <f t="shared" si="463"/>
        <v>141.97707088749996</v>
      </c>
      <c r="AY302" s="602">
        <f t="shared" si="463"/>
        <v>147.87369923484374</v>
      </c>
      <c r="AZ302" s="602">
        <f t="shared" si="463"/>
        <v>160.0791474256562</v>
      </c>
      <c r="BA302" s="602">
        <f t="shared" si="463"/>
        <v>167.3554723086406</v>
      </c>
      <c r="BB302" s="602">
        <f t="shared" si="463"/>
        <v>168.99851341124997</v>
      </c>
      <c r="BC302" s="602">
        <f t="shared" si="463"/>
        <v>174.63179719162497</v>
      </c>
      <c r="BD302" s="602">
        <f t="shared" si="463"/>
        <v>168.99851341124997</v>
      </c>
      <c r="BE302" s="602">
        <f t="shared" si="463"/>
        <v>174.63179719162497</v>
      </c>
      <c r="BF302" s="602">
        <f t="shared" si="463"/>
        <v>3622.9301035931248</v>
      </c>
      <c r="BG302" s="602">
        <f t="shared" si="463"/>
        <v>3719.2774720578373</v>
      </c>
      <c r="BH302" s="602">
        <f t="shared" si="463"/>
        <v>3725.0515879327218</v>
      </c>
      <c r="BI302" s="602">
        <f t="shared" si="463"/>
        <v>3725.0515879327218</v>
      </c>
      <c r="BJ302" s="602">
        <f t="shared" si="463"/>
        <v>3713.5033561829528</v>
      </c>
      <c r="BK302" s="602">
        <f t="shared" si="463"/>
        <v>3812.2594088592823</v>
      </c>
      <c r="BL302" s="602">
        <f t="shared" si="463"/>
        <v>3818.1778776310384</v>
      </c>
      <c r="BM302" s="602">
        <f t="shared" si="463"/>
        <v>3818.1778776310384</v>
      </c>
      <c r="BN302" s="602">
        <f t="shared" si="463"/>
        <v>3812.2594088592823</v>
      </c>
      <c r="BO302" s="602">
        <f t="shared" si="463"/>
        <v>3907.5658940807639</v>
      </c>
      <c r="BP302" s="602">
        <f t="shared" si="463"/>
        <v>3913.632324571814</v>
      </c>
      <c r="BQ302" s="602">
        <f t="shared" si="463"/>
        <v>3913.632324571814</v>
      </c>
      <c r="BR302" s="602">
        <f t="shared" si="463"/>
        <v>3901.4994635897133</v>
      </c>
      <c r="BS302" s="602">
        <f t="shared" si="463"/>
        <v>4005.2550414327834</v>
      </c>
      <c r="BT302" s="602">
        <f t="shared" si="463"/>
        <v>4011.4731326861101</v>
      </c>
      <c r="BU302" s="602">
        <f t="shared" si="463"/>
        <v>4011.4731326861101</v>
      </c>
      <c r="BV302" s="602">
        <f t="shared" ref="BV302:DA302" si="464">BV300+BV301</f>
        <v>3999.0369501794571</v>
      </c>
      <c r="BW302" s="602">
        <f t="shared" si="464"/>
        <v>4105.3864174686023</v>
      </c>
      <c r="BX302" s="602">
        <f t="shared" si="464"/>
        <v>4111.7599610032621</v>
      </c>
      <c r="BY302" s="602">
        <f t="shared" si="464"/>
        <v>4111.7599610032621</v>
      </c>
      <c r="BZ302" s="602">
        <f t="shared" si="464"/>
        <v>4099.0128739339425</v>
      </c>
      <c r="CA302" s="602">
        <f t="shared" si="464"/>
        <v>4208.0210779053168</v>
      </c>
      <c r="CB302" s="602">
        <f t="shared" si="464"/>
        <v>4214.5539600283428</v>
      </c>
      <c r="CC302" s="602">
        <f t="shared" si="464"/>
        <v>4214.5539600283428</v>
      </c>
      <c r="CD302" s="602">
        <f t="shared" si="464"/>
        <v>4208.0210779053168</v>
      </c>
      <c r="CE302" s="602">
        <f t="shared" si="464"/>
        <v>4313.2216048529499</v>
      </c>
      <c r="CF302" s="602">
        <f t="shared" si="464"/>
        <v>4319.9178090290525</v>
      </c>
      <c r="CG302" s="602">
        <f t="shared" si="464"/>
        <v>4319.9178090290525</v>
      </c>
      <c r="CH302" s="602">
        <f t="shared" si="464"/>
        <v>4306.5254006768482</v>
      </c>
      <c r="CI302" s="602">
        <f t="shared" si="464"/>
        <v>4421.0521449742737</v>
      </c>
      <c r="CJ302" s="602">
        <f t="shared" si="464"/>
        <v>4427.9157542547782</v>
      </c>
      <c r="CK302" s="602">
        <f t="shared" si="464"/>
        <v>4427.9157542547782</v>
      </c>
      <c r="CL302" s="602">
        <f t="shared" si="464"/>
        <v>4414.1885356937692</v>
      </c>
      <c r="CM302" s="602">
        <f t="shared" si="464"/>
        <v>4531.5784485986296</v>
      </c>
      <c r="CN302" s="602">
        <f t="shared" si="464"/>
        <v>4538.6136481111471</v>
      </c>
      <c r="CO302" s="602">
        <f t="shared" si="464"/>
        <v>4538.6136481111471</v>
      </c>
      <c r="CP302" s="602">
        <f t="shared" si="464"/>
        <v>4524.5432490861131</v>
      </c>
      <c r="CQ302" s="602">
        <f t="shared" si="464"/>
        <v>4644.8679098135963</v>
      </c>
      <c r="CR302" s="602">
        <f t="shared" si="464"/>
        <v>4652.0789893139263</v>
      </c>
      <c r="CS302" s="602">
        <f t="shared" si="464"/>
        <v>4652.0789893139263</v>
      </c>
      <c r="CT302" s="602">
        <f t="shared" si="464"/>
        <v>4644.8679098135963</v>
      </c>
      <c r="CU302" s="602">
        <f t="shared" si="464"/>
        <v>4760.989607558934</v>
      </c>
      <c r="CV302" s="602">
        <f t="shared" si="464"/>
        <v>4768.3809640467725</v>
      </c>
      <c r="CW302" s="602">
        <f t="shared" si="464"/>
        <v>4768.3809640467725</v>
      </c>
      <c r="CX302" s="602">
        <f t="shared" si="464"/>
        <v>4753.5982510710965</v>
      </c>
      <c r="CY302" s="602">
        <f t="shared" si="464"/>
        <v>4880.0143477479087</v>
      </c>
      <c r="CZ302" s="602">
        <f t="shared" si="464"/>
        <v>4887.5904881479428</v>
      </c>
      <c r="DA302" s="602">
        <f t="shared" si="464"/>
        <v>4887.5904881479428</v>
      </c>
      <c r="DB302" s="602">
        <f t="shared" ref="DB302:EG302" si="465">DB300+DB301</f>
        <v>4872.4382073478737</v>
      </c>
      <c r="DC302" s="602">
        <f t="shared" si="465"/>
        <v>5002.0147064416069</v>
      </c>
      <c r="DD302" s="602">
        <f t="shared" si="465"/>
        <v>5009.7802503516414</v>
      </c>
      <c r="DE302" s="602">
        <f t="shared" si="465"/>
        <v>5009.7802503516414</v>
      </c>
      <c r="DF302" s="602">
        <f t="shared" si="465"/>
        <v>4994.2491625315706</v>
      </c>
      <c r="DG302" s="602">
        <f t="shared" si="465"/>
        <v>5127.0650741026457</v>
      </c>
      <c r="DH302" s="602">
        <f t="shared" si="465"/>
        <v>5135.0247566104317</v>
      </c>
      <c r="DI302" s="602">
        <f t="shared" si="465"/>
        <v>5135.0247566104317</v>
      </c>
      <c r="DJ302" s="602">
        <f t="shared" si="465"/>
        <v>5127.0650741026457</v>
      </c>
      <c r="DK302" s="602">
        <f t="shared" si="465"/>
        <v>5255.2417009552119</v>
      </c>
      <c r="DL302" s="602">
        <f t="shared" si="465"/>
        <v>5263.4003755256927</v>
      </c>
      <c r="DM302" s="602">
        <f t="shared" si="465"/>
        <v>5263.4003755256927</v>
      </c>
      <c r="DN302" s="602">
        <f t="shared" si="465"/>
        <v>5247.0830263847311</v>
      </c>
      <c r="DO302" s="602">
        <f t="shared" si="465"/>
        <v>5386.6227434790926</v>
      </c>
      <c r="DP302" s="602">
        <f t="shared" si="465"/>
        <v>5394.9853849138353</v>
      </c>
      <c r="DQ302" s="602">
        <f t="shared" si="465"/>
        <v>5394.9853849138353</v>
      </c>
      <c r="DR302" s="602">
        <f t="shared" si="465"/>
        <v>5378.2601020443499</v>
      </c>
      <c r="DS302" s="602">
        <f t="shared" si="465"/>
        <v>5521.288312066069</v>
      </c>
      <c r="DT302" s="602">
        <f t="shared" si="465"/>
        <v>5529.8600195366798</v>
      </c>
      <c r="DU302" s="602">
        <f t="shared" si="465"/>
        <v>5529.8600195366798</v>
      </c>
      <c r="DV302" s="602">
        <f t="shared" si="465"/>
        <v>5512.7166045954573</v>
      </c>
      <c r="DW302" s="602">
        <f t="shared" si="465"/>
        <v>5659.3205198677206</v>
      </c>
      <c r="DX302" s="602">
        <f t="shared" si="465"/>
        <v>5668.1065200250969</v>
      </c>
      <c r="DY302" s="602">
        <f t="shared" si="465"/>
        <v>5668.1065200250969</v>
      </c>
      <c r="DZ302" s="602">
        <f t="shared" si="465"/>
        <v>5659.3205198677206</v>
      </c>
      <c r="EA302" s="602">
        <f t="shared" si="465"/>
        <v>5800.8035328644128</v>
      </c>
      <c r="EB302" s="602">
        <f t="shared" si="465"/>
        <v>5809.8091830257254</v>
      </c>
      <c r="EC302" s="602">
        <f t="shared" si="465"/>
        <v>5809.8091830257254</v>
      </c>
      <c r="ED302" s="602">
        <f t="shared" si="465"/>
        <v>5791.797882703102</v>
      </c>
      <c r="EE302" s="602">
        <f t="shared" si="465"/>
        <v>5945.823621186024</v>
      </c>
      <c r="EF302" s="602">
        <f t="shared" si="465"/>
        <v>5955.0544126013665</v>
      </c>
      <c r="EG302" s="602">
        <f t="shared" si="465"/>
        <v>5955.0544126013665</v>
      </c>
      <c r="EH302" s="602">
        <f t="shared" ref="EH302:FM302" si="466">EH300+EH301</f>
        <v>5936.5928297706796</v>
      </c>
      <c r="EI302" s="602">
        <f t="shared" si="466"/>
        <v>6094.4692117156737</v>
      </c>
      <c r="EJ302" s="602">
        <f t="shared" si="466"/>
        <v>6103.9307729164011</v>
      </c>
      <c r="EK302" s="602">
        <f t="shared" si="466"/>
        <v>6103.9307729164011</v>
      </c>
      <c r="EL302" s="602">
        <f t="shared" si="466"/>
        <v>6085.0076505149464</v>
      </c>
      <c r="EM302" s="602">
        <f t="shared" si="466"/>
        <v>6246.8309420085634</v>
      </c>
      <c r="EN302" s="602">
        <f t="shared" si="466"/>
        <v>6256.5290422393091</v>
      </c>
      <c r="EO302" s="602">
        <f t="shared" si="466"/>
        <v>6256.5290422393091</v>
      </c>
      <c r="EP302" s="602">
        <f t="shared" si="466"/>
        <v>6246.8309420085634</v>
      </c>
      <c r="EQ302" s="602">
        <f t="shared" si="466"/>
        <v>6403.0017155587784</v>
      </c>
      <c r="ER302" s="602">
        <f t="shared" si="466"/>
        <v>6412.9422682952927</v>
      </c>
      <c r="ES302" s="602">
        <f t="shared" si="466"/>
        <v>6412.9422682952927</v>
      </c>
      <c r="ET302" s="602">
        <f t="shared" si="466"/>
        <v>6393.0611628222641</v>
      </c>
      <c r="EU302" s="602">
        <f t="shared" si="466"/>
        <v>6563.0767584477471</v>
      </c>
      <c r="EV302" s="602">
        <f t="shared" si="466"/>
        <v>6573.2658250026743</v>
      </c>
      <c r="EW302" s="602">
        <f t="shared" si="466"/>
        <v>6573.2658250026743</v>
      </c>
      <c r="EX302" s="602">
        <f t="shared" si="466"/>
        <v>6552.8876918928217</v>
      </c>
      <c r="EY302" s="602">
        <f t="shared" si="466"/>
        <v>6727.1536774089409</v>
      </c>
      <c r="EZ302" s="602">
        <f t="shared" si="466"/>
        <v>6737.5974706277402</v>
      </c>
      <c r="FA302" s="602">
        <f t="shared" si="466"/>
        <v>6737.5974706277402</v>
      </c>
      <c r="FB302" s="602">
        <f t="shared" si="466"/>
        <v>0</v>
      </c>
      <c r="FC302" s="602">
        <f t="shared" si="466"/>
        <v>0</v>
      </c>
      <c r="FD302" s="602">
        <f t="shared" si="466"/>
        <v>0</v>
      </c>
      <c r="FE302" s="602">
        <f t="shared" si="466"/>
        <v>0</v>
      </c>
      <c r="FF302" s="602">
        <f t="shared" si="466"/>
        <v>0</v>
      </c>
      <c r="FG302" s="602">
        <f t="shared" si="466"/>
        <v>0</v>
      </c>
      <c r="FH302" s="602">
        <f t="shared" si="466"/>
        <v>0</v>
      </c>
      <c r="FI302" s="602">
        <f t="shared" si="466"/>
        <v>0</v>
      </c>
      <c r="FJ302" s="602">
        <f t="shared" si="466"/>
        <v>0</v>
      </c>
      <c r="FK302" s="602">
        <f t="shared" si="466"/>
        <v>0</v>
      </c>
      <c r="FL302" s="602">
        <f t="shared" si="466"/>
        <v>0</v>
      </c>
      <c r="FM302" s="602">
        <f t="shared" si="466"/>
        <v>0</v>
      </c>
      <c r="FN302" s="602">
        <f t="shared" ref="FN302:GS302" si="467">FN300+FN301</f>
        <v>0</v>
      </c>
      <c r="FO302" s="602">
        <f t="shared" si="467"/>
        <v>0</v>
      </c>
      <c r="FP302" s="602">
        <f t="shared" si="467"/>
        <v>0</v>
      </c>
      <c r="FQ302" s="602">
        <f t="shared" si="467"/>
        <v>0</v>
      </c>
      <c r="FR302" s="602">
        <f t="shared" si="467"/>
        <v>0</v>
      </c>
      <c r="FS302" s="602">
        <f t="shared" si="467"/>
        <v>0</v>
      </c>
      <c r="FT302" s="602">
        <f t="shared" si="467"/>
        <v>0</v>
      </c>
      <c r="FU302" s="602">
        <f t="shared" si="467"/>
        <v>0</v>
      </c>
      <c r="FV302" s="602">
        <f t="shared" si="467"/>
        <v>0</v>
      </c>
      <c r="FW302" s="602">
        <f t="shared" si="467"/>
        <v>0</v>
      </c>
      <c r="FX302" s="602">
        <f t="shared" si="467"/>
        <v>0</v>
      </c>
      <c r="FY302" s="602">
        <f t="shared" si="467"/>
        <v>0</v>
      </c>
      <c r="FZ302" s="602">
        <f t="shared" si="467"/>
        <v>0</v>
      </c>
      <c r="GA302" s="602">
        <f t="shared" si="467"/>
        <v>0</v>
      </c>
      <c r="GB302" s="602">
        <f t="shared" si="467"/>
        <v>0</v>
      </c>
      <c r="GC302" s="602">
        <f t="shared" si="467"/>
        <v>0</v>
      </c>
      <c r="GD302" s="602">
        <f t="shared" si="467"/>
        <v>0</v>
      </c>
      <c r="GE302" s="602">
        <f t="shared" si="467"/>
        <v>0</v>
      </c>
      <c r="GF302" s="602">
        <f t="shared" si="467"/>
        <v>0</v>
      </c>
      <c r="GG302" s="602">
        <f t="shared" si="467"/>
        <v>0</v>
      </c>
      <c r="GH302" s="602">
        <f t="shared" si="467"/>
        <v>0</v>
      </c>
      <c r="GI302" s="602">
        <f t="shared" si="467"/>
        <v>0</v>
      </c>
      <c r="GJ302" s="602">
        <f t="shared" si="467"/>
        <v>0</v>
      </c>
    </row>
    <row r="303" spans="1:192" s="605" customFormat="1" outlineLevel="1" x14ac:dyDescent="0.35">
      <c r="A303" s="604"/>
      <c r="E303" s="609" t="s">
        <v>1032</v>
      </c>
      <c r="F303" s="609"/>
      <c r="G303" s="609" t="s">
        <v>101</v>
      </c>
      <c r="H303" s="609">
        <f>SUM(J303:GJ303)</f>
        <v>-507937.17063586338</v>
      </c>
      <c r="I303" s="609"/>
      <c r="J303" s="609">
        <f t="shared" ref="J303:AO303" si="468">-1*J302</f>
        <v>0</v>
      </c>
      <c r="K303" s="609">
        <f t="shared" si="468"/>
        <v>0</v>
      </c>
      <c r="L303" s="609">
        <f t="shared" si="468"/>
        <v>0</v>
      </c>
      <c r="M303" s="609">
        <f t="shared" si="468"/>
        <v>0</v>
      </c>
      <c r="N303" s="609">
        <f t="shared" si="468"/>
        <v>0</v>
      </c>
      <c r="O303" s="609">
        <f t="shared" si="468"/>
        <v>0</v>
      </c>
      <c r="P303" s="609">
        <f t="shared" si="468"/>
        <v>0</v>
      </c>
      <c r="Q303" s="609">
        <f t="shared" si="468"/>
        <v>0</v>
      </c>
      <c r="R303" s="609">
        <f t="shared" si="468"/>
        <v>0</v>
      </c>
      <c r="S303" s="609">
        <f t="shared" si="468"/>
        <v>0</v>
      </c>
      <c r="T303" s="609">
        <f t="shared" si="468"/>
        <v>0</v>
      </c>
      <c r="U303" s="609">
        <f t="shared" si="468"/>
        <v>0</v>
      </c>
      <c r="V303" s="609">
        <f t="shared" si="468"/>
        <v>0</v>
      </c>
      <c r="W303" s="609">
        <f t="shared" si="468"/>
        <v>0</v>
      </c>
      <c r="X303" s="609">
        <f t="shared" si="468"/>
        <v>0</v>
      </c>
      <c r="Y303" s="609">
        <f t="shared" si="468"/>
        <v>0</v>
      </c>
      <c r="Z303" s="609">
        <f t="shared" si="468"/>
        <v>0</v>
      </c>
      <c r="AA303" s="609">
        <f t="shared" si="468"/>
        <v>0</v>
      </c>
      <c r="AB303" s="609">
        <f t="shared" si="468"/>
        <v>0</v>
      </c>
      <c r="AC303" s="609">
        <f t="shared" si="468"/>
        <v>0</v>
      </c>
      <c r="AD303" s="609">
        <f t="shared" si="468"/>
        <v>0</v>
      </c>
      <c r="AE303" s="609">
        <f t="shared" si="468"/>
        <v>-6.9257107749999989</v>
      </c>
      <c r="AF303" s="609">
        <f t="shared" si="468"/>
        <v>-13.404601499999997</v>
      </c>
      <c r="AG303" s="609">
        <f t="shared" si="468"/>
        <v>-20.777132324999997</v>
      </c>
      <c r="AH303" s="609">
        <f t="shared" si="468"/>
        <v>-27.702843099999996</v>
      </c>
      <c r="AI303" s="609">
        <f t="shared" si="468"/>
        <v>-32.394453625000004</v>
      </c>
      <c r="AJ303" s="609">
        <f t="shared" si="468"/>
        <v>-41.554264649999993</v>
      </c>
      <c r="AK303" s="609">
        <f t="shared" si="468"/>
        <v>-46.916105250000001</v>
      </c>
      <c r="AL303" s="609">
        <f t="shared" si="468"/>
        <v>-55.405686199999991</v>
      </c>
      <c r="AM303" s="609">
        <f t="shared" si="468"/>
        <v>-61.828724418749985</v>
      </c>
      <c r="AN303" s="609">
        <f t="shared" si="468"/>
        <v>-70.988535443749981</v>
      </c>
      <c r="AO303" s="609">
        <f t="shared" si="468"/>
        <v>-78.087388988124985</v>
      </c>
      <c r="AP303" s="609">
        <f t="shared" ref="AP303:BU303" si="469">-1*AP302</f>
        <v>-82.43829922499998</v>
      </c>
      <c r="AQ303" s="609">
        <f t="shared" si="469"/>
        <v>-92.285096076874993</v>
      </c>
      <c r="AR303" s="609">
        <f t="shared" si="469"/>
        <v>-96.17801576250001</v>
      </c>
      <c r="AS303" s="609">
        <f t="shared" si="469"/>
        <v>-106.48280316562497</v>
      </c>
      <c r="AT303" s="609">
        <f t="shared" si="469"/>
        <v>-113.58165670999998</v>
      </c>
      <c r="AU303" s="609">
        <f t="shared" si="469"/>
        <v>-109.0017511975</v>
      </c>
      <c r="AV303" s="609">
        <f t="shared" si="469"/>
        <v>-127.77936379874998</v>
      </c>
      <c r="AW303" s="609">
        <f t="shared" si="469"/>
        <v>-130.52730710624999</v>
      </c>
      <c r="AX303" s="609">
        <f t="shared" si="469"/>
        <v>-141.97707088749996</v>
      </c>
      <c r="AY303" s="609">
        <f t="shared" si="469"/>
        <v>-147.87369923484374</v>
      </c>
      <c r="AZ303" s="609">
        <f t="shared" si="469"/>
        <v>-160.0791474256562</v>
      </c>
      <c r="BA303" s="609">
        <f t="shared" si="469"/>
        <v>-167.3554723086406</v>
      </c>
      <c r="BB303" s="609">
        <f t="shared" si="469"/>
        <v>-168.99851341124997</v>
      </c>
      <c r="BC303" s="609">
        <f t="shared" si="469"/>
        <v>-174.63179719162497</v>
      </c>
      <c r="BD303" s="609">
        <f t="shared" si="469"/>
        <v>-168.99851341124997</v>
      </c>
      <c r="BE303" s="609">
        <f t="shared" si="469"/>
        <v>-174.63179719162497</v>
      </c>
      <c r="BF303" s="609">
        <f t="shared" si="469"/>
        <v>-3622.9301035931248</v>
      </c>
      <c r="BG303" s="609">
        <f t="shared" si="469"/>
        <v>-3719.2774720578373</v>
      </c>
      <c r="BH303" s="609">
        <f t="shared" si="469"/>
        <v>-3725.0515879327218</v>
      </c>
      <c r="BI303" s="609">
        <f t="shared" si="469"/>
        <v>-3725.0515879327218</v>
      </c>
      <c r="BJ303" s="609">
        <f t="shared" si="469"/>
        <v>-3713.5033561829528</v>
      </c>
      <c r="BK303" s="609">
        <f t="shared" si="469"/>
        <v>-3812.2594088592823</v>
      </c>
      <c r="BL303" s="609">
        <f t="shared" si="469"/>
        <v>-3818.1778776310384</v>
      </c>
      <c r="BM303" s="609">
        <f t="shared" si="469"/>
        <v>-3818.1778776310384</v>
      </c>
      <c r="BN303" s="609">
        <f t="shared" si="469"/>
        <v>-3812.2594088592823</v>
      </c>
      <c r="BO303" s="609">
        <f t="shared" si="469"/>
        <v>-3907.5658940807639</v>
      </c>
      <c r="BP303" s="609">
        <f t="shared" si="469"/>
        <v>-3913.632324571814</v>
      </c>
      <c r="BQ303" s="609">
        <f t="shared" si="469"/>
        <v>-3913.632324571814</v>
      </c>
      <c r="BR303" s="609">
        <f t="shared" si="469"/>
        <v>-3901.4994635897133</v>
      </c>
      <c r="BS303" s="609">
        <f t="shared" si="469"/>
        <v>-4005.2550414327834</v>
      </c>
      <c r="BT303" s="609">
        <f t="shared" si="469"/>
        <v>-4011.4731326861101</v>
      </c>
      <c r="BU303" s="609">
        <f t="shared" si="469"/>
        <v>-4011.4731326861101</v>
      </c>
      <c r="BV303" s="609">
        <f t="shared" ref="BV303:DA303" si="470">-1*BV302</f>
        <v>-3999.0369501794571</v>
      </c>
      <c r="BW303" s="609">
        <f t="shared" si="470"/>
        <v>-4105.3864174686023</v>
      </c>
      <c r="BX303" s="609">
        <f t="shared" si="470"/>
        <v>-4111.7599610032621</v>
      </c>
      <c r="BY303" s="609">
        <f t="shared" si="470"/>
        <v>-4111.7599610032621</v>
      </c>
      <c r="BZ303" s="609">
        <f t="shared" si="470"/>
        <v>-4099.0128739339425</v>
      </c>
      <c r="CA303" s="609">
        <f t="shared" si="470"/>
        <v>-4208.0210779053168</v>
      </c>
      <c r="CB303" s="609">
        <f t="shared" si="470"/>
        <v>-4214.5539600283428</v>
      </c>
      <c r="CC303" s="609">
        <f t="shared" si="470"/>
        <v>-4214.5539600283428</v>
      </c>
      <c r="CD303" s="609">
        <f t="shared" si="470"/>
        <v>-4208.0210779053168</v>
      </c>
      <c r="CE303" s="609">
        <f t="shared" si="470"/>
        <v>-4313.2216048529499</v>
      </c>
      <c r="CF303" s="609">
        <f t="shared" si="470"/>
        <v>-4319.9178090290525</v>
      </c>
      <c r="CG303" s="609">
        <f t="shared" si="470"/>
        <v>-4319.9178090290525</v>
      </c>
      <c r="CH303" s="609">
        <f t="shared" si="470"/>
        <v>-4306.5254006768482</v>
      </c>
      <c r="CI303" s="609">
        <f t="shared" si="470"/>
        <v>-4421.0521449742737</v>
      </c>
      <c r="CJ303" s="609">
        <f t="shared" si="470"/>
        <v>-4427.9157542547782</v>
      </c>
      <c r="CK303" s="609">
        <f t="shared" si="470"/>
        <v>-4427.9157542547782</v>
      </c>
      <c r="CL303" s="609">
        <f t="shared" si="470"/>
        <v>-4414.1885356937692</v>
      </c>
      <c r="CM303" s="609">
        <f t="shared" si="470"/>
        <v>-4531.5784485986296</v>
      </c>
      <c r="CN303" s="609">
        <f t="shared" si="470"/>
        <v>-4538.6136481111471</v>
      </c>
      <c r="CO303" s="609">
        <f t="shared" si="470"/>
        <v>-4538.6136481111471</v>
      </c>
      <c r="CP303" s="609">
        <f t="shared" si="470"/>
        <v>-4524.5432490861131</v>
      </c>
      <c r="CQ303" s="609">
        <f t="shared" si="470"/>
        <v>-4644.8679098135963</v>
      </c>
      <c r="CR303" s="609">
        <f t="shared" si="470"/>
        <v>-4652.0789893139263</v>
      </c>
      <c r="CS303" s="609">
        <f t="shared" si="470"/>
        <v>-4652.0789893139263</v>
      </c>
      <c r="CT303" s="609">
        <f t="shared" si="470"/>
        <v>-4644.8679098135963</v>
      </c>
      <c r="CU303" s="609">
        <f t="shared" si="470"/>
        <v>-4760.989607558934</v>
      </c>
      <c r="CV303" s="609">
        <f t="shared" si="470"/>
        <v>-4768.3809640467725</v>
      </c>
      <c r="CW303" s="609">
        <f t="shared" si="470"/>
        <v>-4768.3809640467725</v>
      </c>
      <c r="CX303" s="609">
        <f t="shared" si="470"/>
        <v>-4753.5982510710965</v>
      </c>
      <c r="CY303" s="609">
        <f t="shared" si="470"/>
        <v>-4880.0143477479087</v>
      </c>
      <c r="CZ303" s="609">
        <f t="shared" si="470"/>
        <v>-4887.5904881479428</v>
      </c>
      <c r="DA303" s="609">
        <f t="shared" si="470"/>
        <v>-4887.5904881479428</v>
      </c>
      <c r="DB303" s="609">
        <f t="shared" ref="DB303:EG303" si="471">-1*DB302</f>
        <v>-4872.4382073478737</v>
      </c>
      <c r="DC303" s="609">
        <f t="shared" si="471"/>
        <v>-5002.0147064416069</v>
      </c>
      <c r="DD303" s="609">
        <f t="shared" si="471"/>
        <v>-5009.7802503516414</v>
      </c>
      <c r="DE303" s="609">
        <f t="shared" si="471"/>
        <v>-5009.7802503516414</v>
      </c>
      <c r="DF303" s="609">
        <f t="shared" si="471"/>
        <v>-4994.2491625315706</v>
      </c>
      <c r="DG303" s="609">
        <f t="shared" si="471"/>
        <v>-5127.0650741026457</v>
      </c>
      <c r="DH303" s="609">
        <f t="shared" si="471"/>
        <v>-5135.0247566104317</v>
      </c>
      <c r="DI303" s="609">
        <f t="shared" si="471"/>
        <v>-5135.0247566104317</v>
      </c>
      <c r="DJ303" s="609">
        <f t="shared" si="471"/>
        <v>-5127.0650741026457</v>
      </c>
      <c r="DK303" s="609">
        <f t="shared" si="471"/>
        <v>-5255.2417009552119</v>
      </c>
      <c r="DL303" s="609">
        <f t="shared" si="471"/>
        <v>-5263.4003755256927</v>
      </c>
      <c r="DM303" s="609">
        <f t="shared" si="471"/>
        <v>-5263.4003755256927</v>
      </c>
      <c r="DN303" s="609">
        <f t="shared" si="471"/>
        <v>-5247.0830263847311</v>
      </c>
      <c r="DO303" s="609">
        <f t="shared" si="471"/>
        <v>-5386.6227434790926</v>
      </c>
      <c r="DP303" s="609">
        <f t="shared" si="471"/>
        <v>-5394.9853849138353</v>
      </c>
      <c r="DQ303" s="609">
        <f t="shared" si="471"/>
        <v>-5394.9853849138353</v>
      </c>
      <c r="DR303" s="609">
        <f t="shared" si="471"/>
        <v>-5378.2601020443499</v>
      </c>
      <c r="DS303" s="609">
        <f t="shared" si="471"/>
        <v>-5521.288312066069</v>
      </c>
      <c r="DT303" s="609">
        <f t="shared" si="471"/>
        <v>-5529.8600195366798</v>
      </c>
      <c r="DU303" s="609">
        <f t="shared" si="471"/>
        <v>-5529.8600195366798</v>
      </c>
      <c r="DV303" s="609">
        <f t="shared" si="471"/>
        <v>-5512.7166045954573</v>
      </c>
      <c r="DW303" s="609">
        <f t="shared" si="471"/>
        <v>-5659.3205198677206</v>
      </c>
      <c r="DX303" s="609">
        <f t="shared" si="471"/>
        <v>-5668.1065200250969</v>
      </c>
      <c r="DY303" s="609">
        <f t="shared" si="471"/>
        <v>-5668.1065200250969</v>
      </c>
      <c r="DZ303" s="609">
        <f t="shared" si="471"/>
        <v>-5659.3205198677206</v>
      </c>
      <c r="EA303" s="609">
        <f t="shared" si="471"/>
        <v>-5800.8035328644128</v>
      </c>
      <c r="EB303" s="609">
        <f t="shared" si="471"/>
        <v>-5809.8091830257254</v>
      </c>
      <c r="EC303" s="609">
        <f t="shared" si="471"/>
        <v>-5809.8091830257254</v>
      </c>
      <c r="ED303" s="609">
        <f t="shared" si="471"/>
        <v>-5791.797882703102</v>
      </c>
      <c r="EE303" s="609">
        <f t="shared" si="471"/>
        <v>-5945.823621186024</v>
      </c>
      <c r="EF303" s="609">
        <f t="shared" si="471"/>
        <v>-5955.0544126013665</v>
      </c>
      <c r="EG303" s="609">
        <f t="shared" si="471"/>
        <v>-5955.0544126013665</v>
      </c>
      <c r="EH303" s="609">
        <f t="shared" ref="EH303:FM303" si="472">-1*EH302</f>
        <v>-5936.5928297706796</v>
      </c>
      <c r="EI303" s="609">
        <f t="shared" si="472"/>
        <v>-6094.4692117156737</v>
      </c>
      <c r="EJ303" s="609">
        <f t="shared" si="472"/>
        <v>-6103.9307729164011</v>
      </c>
      <c r="EK303" s="609">
        <f t="shared" si="472"/>
        <v>-6103.9307729164011</v>
      </c>
      <c r="EL303" s="609">
        <f t="shared" si="472"/>
        <v>-6085.0076505149464</v>
      </c>
      <c r="EM303" s="609">
        <f t="shared" si="472"/>
        <v>-6246.8309420085634</v>
      </c>
      <c r="EN303" s="609">
        <f t="shared" si="472"/>
        <v>-6256.5290422393091</v>
      </c>
      <c r="EO303" s="609">
        <f t="shared" si="472"/>
        <v>-6256.5290422393091</v>
      </c>
      <c r="EP303" s="609">
        <f t="shared" si="472"/>
        <v>-6246.8309420085634</v>
      </c>
      <c r="EQ303" s="609">
        <f t="shared" si="472"/>
        <v>-6403.0017155587784</v>
      </c>
      <c r="ER303" s="609">
        <f t="shared" si="472"/>
        <v>-6412.9422682952927</v>
      </c>
      <c r="ES303" s="609">
        <f t="shared" si="472"/>
        <v>-6412.9422682952927</v>
      </c>
      <c r="ET303" s="609">
        <f t="shared" si="472"/>
        <v>-6393.0611628222641</v>
      </c>
      <c r="EU303" s="609">
        <f t="shared" si="472"/>
        <v>-6563.0767584477471</v>
      </c>
      <c r="EV303" s="609">
        <f t="shared" si="472"/>
        <v>-6573.2658250026743</v>
      </c>
      <c r="EW303" s="609">
        <f t="shared" si="472"/>
        <v>-6573.2658250026743</v>
      </c>
      <c r="EX303" s="609">
        <f t="shared" si="472"/>
        <v>-6552.8876918928217</v>
      </c>
      <c r="EY303" s="609">
        <f t="shared" si="472"/>
        <v>-6727.1536774089409</v>
      </c>
      <c r="EZ303" s="609">
        <f t="shared" si="472"/>
        <v>-6737.5974706277402</v>
      </c>
      <c r="FA303" s="609">
        <f t="shared" si="472"/>
        <v>-6737.5974706277402</v>
      </c>
      <c r="FB303" s="609">
        <f t="shared" si="472"/>
        <v>0</v>
      </c>
      <c r="FC303" s="609">
        <f t="shared" si="472"/>
        <v>0</v>
      </c>
      <c r="FD303" s="609">
        <f t="shared" si="472"/>
        <v>0</v>
      </c>
      <c r="FE303" s="609">
        <f t="shared" si="472"/>
        <v>0</v>
      </c>
      <c r="FF303" s="609">
        <f t="shared" si="472"/>
        <v>0</v>
      </c>
      <c r="FG303" s="609">
        <f t="shared" si="472"/>
        <v>0</v>
      </c>
      <c r="FH303" s="609">
        <f t="shared" si="472"/>
        <v>0</v>
      </c>
      <c r="FI303" s="609">
        <f t="shared" si="472"/>
        <v>0</v>
      </c>
      <c r="FJ303" s="609">
        <f t="shared" si="472"/>
        <v>0</v>
      </c>
      <c r="FK303" s="609">
        <f t="shared" si="472"/>
        <v>0</v>
      </c>
      <c r="FL303" s="609">
        <f t="shared" si="472"/>
        <v>0</v>
      </c>
      <c r="FM303" s="609">
        <f t="shared" si="472"/>
        <v>0</v>
      </c>
      <c r="FN303" s="609">
        <f t="shared" ref="FN303:GS303" si="473">-1*FN302</f>
        <v>0</v>
      </c>
      <c r="FO303" s="609">
        <f t="shared" si="473"/>
        <v>0</v>
      </c>
      <c r="FP303" s="609">
        <f t="shared" si="473"/>
        <v>0</v>
      </c>
      <c r="FQ303" s="609">
        <f t="shared" si="473"/>
        <v>0</v>
      </c>
      <c r="FR303" s="609">
        <f t="shared" si="473"/>
        <v>0</v>
      </c>
      <c r="FS303" s="609">
        <f t="shared" si="473"/>
        <v>0</v>
      </c>
      <c r="FT303" s="609">
        <f t="shared" si="473"/>
        <v>0</v>
      </c>
      <c r="FU303" s="609">
        <f t="shared" si="473"/>
        <v>0</v>
      </c>
      <c r="FV303" s="609">
        <f t="shared" si="473"/>
        <v>0</v>
      </c>
      <c r="FW303" s="609">
        <f t="shared" si="473"/>
        <v>0</v>
      </c>
      <c r="FX303" s="609">
        <f t="shared" si="473"/>
        <v>0</v>
      </c>
      <c r="FY303" s="609">
        <f t="shared" si="473"/>
        <v>0</v>
      </c>
      <c r="FZ303" s="609">
        <f t="shared" si="473"/>
        <v>0</v>
      </c>
      <c r="GA303" s="609">
        <f t="shared" si="473"/>
        <v>0</v>
      </c>
      <c r="GB303" s="609">
        <f t="shared" si="473"/>
        <v>0</v>
      </c>
      <c r="GC303" s="609">
        <f t="shared" si="473"/>
        <v>0</v>
      </c>
      <c r="GD303" s="609">
        <f t="shared" si="473"/>
        <v>0</v>
      </c>
      <c r="GE303" s="609">
        <f t="shared" si="473"/>
        <v>0</v>
      </c>
      <c r="GF303" s="609">
        <f t="shared" si="473"/>
        <v>0</v>
      </c>
      <c r="GG303" s="609">
        <f t="shared" si="473"/>
        <v>0</v>
      </c>
      <c r="GH303" s="609">
        <f t="shared" si="473"/>
        <v>0</v>
      </c>
      <c r="GI303" s="609">
        <f t="shared" si="473"/>
        <v>0</v>
      </c>
      <c r="GJ303" s="609">
        <f t="shared" si="473"/>
        <v>0</v>
      </c>
    </row>
    <row r="304" spans="1:192" ht="12.75" outlineLevel="1" x14ac:dyDescent="0.3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</row>
    <row r="305" spans="1:192" ht="12.75" x14ac:dyDescent="0.3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</row>
    <row r="306" spans="1:192" x14ac:dyDescent="0.35">
      <c r="A306" s="69" t="s">
        <v>1247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</row>
    <row r="307" spans="1:192" ht="12.75" outlineLevel="1" x14ac:dyDescent="0.3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</row>
    <row r="308" spans="1:192" outlineLevel="1" x14ac:dyDescent="0.35">
      <c r="A308"/>
      <c r="B308" s="69" t="s">
        <v>1248</v>
      </c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</row>
    <row r="309" spans="1:192" s="594" customFormat="1" ht="12.75" outlineLevel="2" x14ac:dyDescent="0.35">
      <c r="E309" s="594" t="str">
        <f>InpC!$E$103</f>
        <v>Accounts receivable lag</v>
      </c>
      <c r="F309" s="594">
        <f>InpC!$F$103</f>
        <v>1</v>
      </c>
      <c r="G309" s="594" t="str">
        <f>InpC!$G$103</f>
        <v>months</v>
      </c>
    </row>
    <row r="310" spans="1:192" s="112" customFormat="1" ht="12.75" outlineLevel="2" x14ac:dyDescent="0.35">
      <c r="E310" s="112" t="str">
        <f>Time!$E$34</f>
        <v>Months per model period</v>
      </c>
      <c r="G310" s="112" t="str">
        <f>Time!$G$34</f>
        <v>months</v>
      </c>
      <c r="H310" s="112">
        <f>Time!$H$34</f>
        <v>0</v>
      </c>
      <c r="J310" s="112">
        <f>Time!J$34</f>
        <v>1</v>
      </c>
      <c r="K310" s="112">
        <f>Time!K$34</f>
        <v>1</v>
      </c>
      <c r="L310" s="112">
        <f>Time!L$34</f>
        <v>1</v>
      </c>
      <c r="M310" s="112">
        <f>Time!M$34</f>
        <v>1</v>
      </c>
      <c r="N310" s="112">
        <f>Time!N$34</f>
        <v>1</v>
      </c>
      <c r="O310" s="112">
        <f>Time!O$34</f>
        <v>1</v>
      </c>
      <c r="P310" s="112">
        <f>Time!P$34</f>
        <v>1</v>
      </c>
      <c r="Q310" s="112">
        <f>Time!Q$34</f>
        <v>1</v>
      </c>
      <c r="R310" s="112">
        <f>Time!R$34</f>
        <v>1</v>
      </c>
      <c r="S310" s="112">
        <f>Time!S$34</f>
        <v>1</v>
      </c>
      <c r="T310" s="112">
        <f>Time!T$34</f>
        <v>1</v>
      </c>
      <c r="U310" s="112">
        <f>Time!U$34</f>
        <v>1</v>
      </c>
      <c r="V310" s="112">
        <f>Time!V$34</f>
        <v>1</v>
      </c>
      <c r="W310" s="112">
        <f>Time!W$34</f>
        <v>1</v>
      </c>
      <c r="X310" s="112">
        <f>Time!X$34</f>
        <v>1</v>
      </c>
      <c r="Y310" s="112">
        <f>Time!Y$34</f>
        <v>1</v>
      </c>
      <c r="Z310" s="112">
        <f>Time!Z$34</f>
        <v>1</v>
      </c>
      <c r="AA310" s="112">
        <f>Time!AA$34</f>
        <v>1</v>
      </c>
      <c r="AB310" s="112">
        <f>Time!AB$34</f>
        <v>1</v>
      </c>
      <c r="AC310" s="112">
        <f>Time!AC$34</f>
        <v>1</v>
      </c>
      <c r="AD310" s="112">
        <f>Time!AD$34</f>
        <v>1</v>
      </c>
      <c r="AE310" s="112">
        <f>Time!AE$34</f>
        <v>1</v>
      </c>
      <c r="AF310" s="112">
        <f>Time!AF$34</f>
        <v>1</v>
      </c>
      <c r="AG310" s="112">
        <f>Time!AG$34</f>
        <v>1</v>
      </c>
      <c r="AH310" s="112">
        <f>Time!AH$34</f>
        <v>1</v>
      </c>
      <c r="AI310" s="112">
        <f>Time!AI$34</f>
        <v>1</v>
      </c>
      <c r="AJ310" s="112">
        <f>Time!AJ$34</f>
        <v>1</v>
      </c>
      <c r="AK310" s="112">
        <f>Time!AK$34</f>
        <v>1</v>
      </c>
      <c r="AL310" s="112">
        <f>Time!AL$34</f>
        <v>1</v>
      </c>
      <c r="AM310" s="112">
        <f>Time!AM$34</f>
        <v>1</v>
      </c>
      <c r="AN310" s="112">
        <f>Time!AN$34</f>
        <v>1</v>
      </c>
      <c r="AO310" s="112">
        <f>Time!AO$34</f>
        <v>1</v>
      </c>
      <c r="AP310" s="112">
        <f>Time!AP$34</f>
        <v>1</v>
      </c>
      <c r="AQ310" s="112">
        <f>Time!AQ$34</f>
        <v>1</v>
      </c>
      <c r="AR310" s="112">
        <f>Time!AR$34</f>
        <v>1</v>
      </c>
      <c r="AS310" s="112">
        <f>Time!AS$34</f>
        <v>1</v>
      </c>
      <c r="AT310" s="112">
        <f>Time!AT$34</f>
        <v>1</v>
      </c>
      <c r="AU310" s="112">
        <f>Time!AU$34</f>
        <v>1</v>
      </c>
      <c r="AV310" s="112">
        <f>Time!AV$34</f>
        <v>1</v>
      </c>
      <c r="AW310" s="112">
        <f>Time!AW$34</f>
        <v>1</v>
      </c>
      <c r="AX310" s="112">
        <f>Time!AX$34</f>
        <v>1</v>
      </c>
      <c r="AY310" s="112">
        <f>Time!AY$34</f>
        <v>1</v>
      </c>
      <c r="AZ310" s="112">
        <f>Time!AZ$34</f>
        <v>1</v>
      </c>
      <c r="BA310" s="112">
        <f>Time!BA$34</f>
        <v>1</v>
      </c>
      <c r="BB310" s="112">
        <f>Time!BB$34</f>
        <v>1</v>
      </c>
      <c r="BC310" s="112">
        <f>Time!BC$34</f>
        <v>1</v>
      </c>
      <c r="BD310" s="112">
        <f>Time!BD$34</f>
        <v>1</v>
      </c>
      <c r="BE310" s="112">
        <f>Time!BE$34</f>
        <v>1</v>
      </c>
      <c r="BF310" s="112">
        <f>Time!BF$34</f>
        <v>3</v>
      </c>
      <c r="BG310" s="112">
        <f>Time!BG$34</f>
        <v>3</v>
      </c>
      <c r="BH310" s="112">
        <f>Time!BH$34</f>
        <v>3</v>
      </c>
      <c r="BI310" s="112">
        <f>Time!BI$34</f>
        <v>3</v>
      </c>
      <c r="BJ310" s="112">
        <f>Time!BJ$34</f>
        <v>3</v>
      </c>
      <c r="BK310" s="112">
        <f>Time!BK$34</f>
        <v>3</v>
      </c>
      <c r="BL310" s="112">
        <f>Time!BL$34</f>
        <v>3</v>
      </c>
      <c r="BM310" s="112">
        <f>Time!BM$34</f>
        <v>3</v>
      </c>
      <c r="BN310" s="112">
        <f>Time!BN$34</f>
        <v>3</v>
      </c>
      <c r="BO310" s="112">
        <f>Time!BO$34</f>
        <v>3</v>
      </c>
      <c r="BP310" s="112">
        <f>Time!BP$34</f>
        <v>3</v>
      </c>
      <c r="BQ310" s="112">
        <f>Time!BQ$34</f>
        <v>3</v>
      </c>
      <c r="BR310" s="112">
        <f>Time!BR$34</f>
        <v>3</v>
      </c>
      <c r="BS310" s="112">
        <f>Time!BS$34</f>
        <v>3</v>
      </c>
      <c r="BT310" s="112">
        <f>Time!BT$34</f>
        <v>3</v>
      </c>
      <c r="BU310" s="112">
        <f>Time!BU$34</f>
        <v>3</v>
      </c>
      <c r="BV310" s="112">
        <f>Time!BV$34</f>
        <v>3</v>
      </c>
      <c r="BW310" s="112">
        <f>Time!BW$34</f>
        <v>3</v>
      </c>
      <c r="BX310" s="112">
        <f>Time!BX$34</f>
        <v>3</v>
      </c>
      <c r="BY310" s="112">
        <f>Time!BY$34</f>
        <v>3</v>
      </c>
      <c r="BZ310" s="112">
        <f>Time!BZ$34</f>
        <v>3</v>
      </c>
      <c r="CA310" s="112">
        <f>Time!CA$34</f>
        <v>3</v>
      </c>
      <c r="CB310" s="112">
        <f>Time!CB$34</f>
        <v>3</v>
      </c>
      <c r="CC310" s="112">
        <f>Time!CC$34</f>
        <v>3</v>
      </c>
      <c r="CD310" s="112">
        <f>Time!CD$34</f>
        <v>3</v>
      </c>
      <c r="CE310" s="112">
        <f>Time!CE$34</f>
        <v>3</v>
      </c>
      <c r="CF310" s="112">
        <f>Time!CF$34</f>
        <v>3</v>
      </c>
      <c r="CG310" s="112">
        <f>Time!CG$34</f>
        <v>3</v>
      </c>
      <c r="CH310" s="112">
        <f>Time!CH$34</f>
        <v>3</v>
      </c>
      <c r="CI310" s="112">
        <f>Time!CI$34</f>
        <v>3</v>
      </c>
      <c r="CJ310" s="112">
        <f>Time!CJ$34</f>
        <v>3</v>
      </c>
      <c r="CK310" s="112">
        <f>Time!CK$34</f>
        <v>3</v>
      </c>
      <c r="CL310" s="112">
        <f>Time!CL$34</f>
        <v>3</v>
      </c>
      <c r="CM310" s="112">
        <f>Time!CM$34</f>
        <v>3</v>
      </c>
      <c r="CN310" s="112">
        <f>Time!CN$34</f>
        <v>3</v>
      </c>
      <c r="CO310" s="112">
        <f>Time!CO$34</f>
        <v>3</v>
      </c>
      <c r="CP310" s="112">
        <f>Time!CP$34</f>
        <v>3</v>
      </c>
      <c r="CQ310" s="112">
        <f>Time!CQ$34</f>
        <v>3</v>
      </c>
      <c r="CR310" s="112">
        <f>Time!CR$34</f>
        <v>3</v>
      </c>
      <c r="CS310" s="112">
        <f>Time!CS$34</f>
        <v>3</v>
      </c>
      <c r="CT310" s="112">
        <f>Time!CT$34</f>
        <v>3</v>
      </c>
      <c r="CU310" s="112">
        <f>Time!CU$34</f>
        <v>3</v>
      </c>
      <c r="CV310" s="112">
        <f>Time!CV$34</f>
        <v>3</v>
      </c>
      <c r="CW310" s="112">
        <f>Time!CW$34</f>
        <v>3</v>
      </c>
      <c r="CX310" s="112">
        <f>Time!CX$34</f>
        <v>3</v>
      </c>
      <c r="CY310" s="112">
        <f>Time!CY$34</f>
        <v>3</v>
      </c>
      <c r="CZ310" s="112">
        <f>Time!CZ$34</f>
        <v>3</v>
      </c>
      <c r="DA310" s="112">
        <f>Time!DA$34</f>
        <v>3</v>
      </c>
      <c r="DB310" s="112">
        <f>Time!DB$34</f>
        <v>3</v>
      </c>
      <c r="DC310" s="112">
        <f>Time!DC$34</f>
        <v>3</v>
      </c>
      <c r="DD310" s="112">
        <f>Time!DD$34</f>
        <v>3</v>
      </c>
      <c r="DE310" s="112">
        <f>Time!DE$34</f>
        <v>3</v>
      </c>
      <c r="DF310" s="112">
        <f>Time!DF$34</f>
        <v>3</v>
      </c>
      <c r="DG310" s="112">
        <f>Time!DG$34</f>
        <v>3</v>
      </c>
      <c r="DH310" s="112">
        <f>Time!DH$34</f>
        <v>3</v>
      </c>
      <c r="DI310" s="112">
        <f>Time!DI$34</f>
        <v>3</v>
      </c>
      <c r="DJ310" s="112">
        <f>Time!DJ$34</f>
        <v>3</v>
      </c>
      <c r="DK310" s="112">
        <f>Time!DK$34</f>
        <v>3</v>
      </c>
      <c r="DL310" s="112">
        <f>Time!DL$34</f>
        <v>3</v>
      </c>
      <c r="DM310" s="112">
        <f>Time!DM$34</f>
        <v>3</v>
      </c>
      <c r="DN310" s="112">
        <f>Time!DN$34</f>
        <v>3</v>
      </c>
      <c r="DO310" s="112">
        <f>Time!DO$34</f>
        <v>3</v>
      </c>
      <c r="DP310" s="112">
        <f>Time!DP$34</f>
        <v>3</v>
      </c>
      <c r="DQ310" s="112">
        <f>Time!DQ$34</f>
        <v>3</v>
      </c>
      <c r="DR310" s="112">
        <f>Time!DR$34</f>
        <v>3</v>
      </c>
      <c r="DS310" s="112">
        <f>Time!DS$34</f>
        <v>3</v>
      </c>
      <c r="DT310" s="112">
        <f>Time!DT$34</f>
        <v>3</v>
      </c>
      <c r="DU310" s="112">
        <f>Time!DU$34</f>
        <v>3</v>
      </c>
      <c r="DV310" s="112">
        <f>Time!DV$34</f>
        <v>3</v>
      </c>
      <c r="DW310" s="112">
        <f>Time!DW$34</f>
        <v>3</v>
      </c>
      <c r="DX310" s="112">
        <f>Time!DX$34</f>
        <v>3</v>
      </c>
      <c r="DY310" s="112">
        <f>Time!DY$34</f>
        <v>3</v>
      </c>
      <c r="DZ310" s="112">
        <f>Time!DZ$34</f>
        <v>3</v>
      </c>
      <c r="EA310" s="112">
        <f>Time!EA$34</f>
        <v>3</v>
      </c>
      <c r="EB310" s="112">
        <f>Time!EB$34</f>
        <v>3</v>
      </c>
      <c r="EC310" s="112">
        <f>Time!EC$34</f>
        <v>3</v>
      </c>
      <c r="ED310" s="112">
        <f>Time!ED$34</f>
        <v>3</v>
      </c>
      <c r="EE310" s="112">
        <f>Time!EE$34</f>
        <v>3</v>
      </c>
      <c r="EF310" s="112">
        <f>Time!EF$34</f>
        <v>3</v>
      </c>
      <c r="EG310" s="112">
        <f>Time!EG$34</f>
        <v>3</v>
      </c>
      <c r="EH310" s="112">
        <f>Time!EH$34</f>
        <v>3</v>
      </c>
      <c r="EI310" s="112">
        <f>Time!EI$34</f>
        <v>3</v>
      </c>
      <c r="EJ310" s="112">
        <f>Time!EJ$34</f>
        <v>3</v>
      </c>
      <c r="EK310" s="112">
        <f>Time!EK$34</f>
        <v>3</v>
      </c>
      <c r="EL310" s="112">
        <f>Time!EL$34</f>
        <v>3</v>
      </c>
      <c r="EM310" s="112">
        <f>Time!EM$34</f>
        <v>3</v>
      </c>
      <c r="EN310" s="112">
        <f>Time!EN$34</f>
        <v>3</v>
      </c>
      <c r="EO310" s="112">
        <f>Time!EO$34</f>
        <v>3</v>
      </c>
      <c r="EP310" s="112">
        <f>Time!EP$34</f>
        <v>3</v>
      </c>
      <c r="EQ310" s="112">
        <f>Time!EQ$34</f>
        <v>3</v>
      </c>
      <c r="ER310" s="112">
        <f>Time!ER$34</f>
        <v>3</v>
      </c>
      <c r="ES310" s="112">
        <f>Time!ES$34</f>
        <v>3</v>
      </c>
      <c r="ET310" s="112">
        <f>Time!ET$34</f>
        <v>3</v>
      </c>
      <c r="EU310" s="112">
        <f>Time!EU$34</f>
        <v>3</v>
      </c>
      <c r="EV310" s="112">
        <f>Time!EV$34</f>
        <v>3</v>
      </c>
      <c r="EW310" s="112">
        <f>Time!EW$34</f>
        <v>3</v>
      </c>
      <c r="EX310" s="112">
        <f>Time!EX$34</f>
        <v>3</v>
      </c>
      <c r="EY310" s="112">
        <f>Time!EY$34</f>
        <v>3</v>
      </c>
      <c r="EZ310" s="112">
        <f>Time!EZ$34</f>
        <v>3</v>
      </c>
      <c r="FA310" s="112">
        <f>Time!FA$34</f>
        <v>3</v>
      </c>
      <c r="FB310" s="112">
        <f>Time!FB$34</f>
        <v>3</v>
      </c>
      <c r="FC310" s="112">
        <f>Time!FC$34</f>
        <v>3</v>
      </c>
      <c r="FD310" s="112">
        <f>Time!FD$34</f>
        <v>3</v>
      </c>
      <c r="FE310" s="112">
        <f>Time!FE$34</f>
        <v>3</v>
      </c>
      <c r="FF310" s="112">
        <f>Time!FF$34</f>
        <v>3</v>
      </c>
      <c r="FG310" s="112">
        <f>Time!FG$34</f>
        <v>3</v>
      </c>
      <c r="FH310" s="112">
        <f>Time!FH$34</f>
        <v>3</v>
      </c>
      <c r="FI310" s="112">
        <f>Time!FI$34</f>
        <v>3</v>
      </c>
      <c r="FJ310" s="112">
        <f>Time!FJ$34</f>
        <v>3</v>
      </c>
      <c r="FK310" s="112">
        <f>Time!FK$34</f>
        <v>3</v>
      </c>
      <c r="FL310" s="112">
        <f>Time!FL$34</f>
        <v>3</v>
      </c>
      <c r="FM310" s="112">
        <f>Time!FM$34</f>
        <v>3</v>
      </c>
      <c r="FN310" s="112">
        <f>Time!FN$34</f>
        <v>3</v>
      </c>
      <c r="FO310" s="112">
        <f>Time!FO$34</f>
        <v>3</v>
      </c>
      <c r="FP310" s="112">
        <f>Time!FP$34</f>
        <v>3</v>
      </c>
      <c r="FQ310" s="112">
        <f>Time!FQ$34</f>
        <v>3</v>
      </c>
      <c r="FR310" s="112">
        <f>Time!FR$34</f>
        <v>3</v>
      </c>
      <c r="FS310" s="112">
        <f>Time!FS$34</f>
        <v>3</v>
      </c>
      <c r="FT310" s="112">
        <f>Time!FT$34</f>
        <v>3</v>
      </c>
      <c r="FU310" s="112">
        <f>Time!FU$34</f>
        <v>3</v>
      </c>
      <c r="FV310" s="112">
        <f>Time!FV$34</f>
        <v>3</v>
      </c>
      <c r="FW310" s="112">
        <f>Time!FW$34</f>
        <v>3</v>
      </c>
      <c r="FX310" s="112">
        <f>Time!FX$34</f>
        <v>3</v>
      </c>
      <c r="FY310" s="112">
        <f>Time!FY$34</f>
        <v>3</v>
      </c>
      <c r="FZ310" s="112">
        <f>Time!FZ$34</f>
        <v>3</v>
      </c>
      <c r="GA310" s="112">
        <f>Time!GA$34</f>
        <v>3</v>
      </c>
      <c r="GB310" s="112">
        <f>Time!GB$34</f>
        <v>3</v>
      </c>
      <c r="GC310" s="112">
        <f>Time!GC$34</f>
        <v>3</v>
      </c>
      <c r="GD310" s="112">
        <f>Time!GD$34</f>
        <v>3</v>
      </c>
      <c r="GE310" s="112">
        <f>Time!GE$34</f>
        <v>3</v>
      </c>
      <c r="GF310" s="112">
        <f>Time!GF$34</f>
        <v>3</v>
      </c>
      <c r="GG310" s="112">
        <f>Time!GG$34</f>
        <v>3</v>
      </c>
      <c r="GH310" s="112">
        <f>Time!GH$34</f>
        <v>3</v>
      </c>
      <c r="GI310" s="112">
        <f>Time!GI$34</f>
        <v>3</v>
      </c>
      <c r="GJ310" s="112">
        <f>Time!GJ$34</f>
        <v>3</v>
      </c>
    </row>
    <row r="311" spans="1:192" s="523" customFormat="1" ht="12.75" outlineLevel="2" x14ac:dyDescent="0.35">
      <c r="E311" s="523" t="str">
        <f>$E$109</f>
        <v>Revenue</v>
      </c>
      <c r="G311" s="523" t="str">
        <f>$G$109</f>
        <v>$ 000s</v>
      </c>
      <c r="H311" s="523">
        <f>$H$109</f>
        <v>1391903.4226338984</v>
      </c>
      <c r="J311" s="523">
        <f t="shared" ref="J311:AO311" si="474">J$109</f>
        <v>0</v>
      </c>
      <c r="K311" s="523">
        <f t="shared" si="474"/>
        <v>0</v>
      </c>
      <c r="L311" s="523">
        <f t="shared" si="474"/>
        <v>0</v>
      </c>
      <c r="M311" s="523">
        <f t="shared" si="474"/>
        <v>0</v>
      </c>
      <c r="N311" s="523">
        <f t="shared" si="474"/>
        <v>0</v>
      </c>
      <c r="O311" s="523">
        <f t="shared" si="474"/>
        <v>0</v>
      </c>
      <c r="P311" s="523">
        <f t="shared" si="474"/>
        <v>0</v>
      </c>
      <c r="Q311" s="523">
        <f t="shared" si="474"/>
        <v>0</v>
      </c>
      <c r="R311" s="523">
        <f t="shared" si="474"/>
        <v>0</v>
      </c>
      <c r="S311" s="523">
        <f t="shared" si="474"/>
        <v>0</v>
      </c>
      <c r="T311" s="523">
        <f t="shared" si="474"/>
        <v>0</v>
      </c>
      <c r="U311" s="523">
        <f t="shared" si="474"/>
        <v>0</v>
      </c>
      <c r="V311" s="523">
        <f t="shared" si="474"/>
        <v>0</v>
      </c>
      <c r="W311" s="523">
        <f t="shared" si="474"/>
        <v>0</v>
      </c>
      <c r="X311" s="523">
        <f t="shared" si="474"/>
        <v>0</v>
      </c>
      <c r="Y311" s="523">
        <f t="shared" si="474"/>
        <v>0</v>
      </c>
      <c r="Z311" s="523">
        <f t="shared" si="474"/>
        <v>0</v>
      </c>
      <c r="AA311" s="523">
        <f t="shared" si="474"/>
        <v>0</v>
      </c>
      <c r="AB311" s="523">
        <f t="shared" si="474"/>
        <v>0</v>
      </c>
      <c r="AC311" s="523">
        <f t="shared" si="474"/>
        <v>0</v>
      </c>
      <c r="AD311" s="523">
        <f t="shared" si="474"/>
        <v>0</v>
      </c>
      <c r="AE311" s="523">
        <f t="shared" si="474"/>
        <v>116.11311853124998</v>
      </c>
      <c r="AF311" s="523">
        <f t="shared" si="474"/>
        <v>224.73506812499997</v>
      </c>
      <c r="AG311" s="523">
        <f t="shared" si="474"/>
        <v>348.33935559374999</v>
      </c>
      <c r="AH311" s="523">
        <f t="shared" si="474"/>
        <v>464.45247412499992</v>
      </c>
      <c r="AI311" s="523">
        <f t="shared" si="474"/>
        <v>543.10974796874996</v>
      </c>
      <c r="AJ311" s="523">
        <f t="shared" si="474"/>
        <v>696.67871118749997</v>
      </c>
      <c r="AK311" s="523">
        <f t="shared" si="474"/>
        <v>786.57273843749999</v>
      </c>
      <c r="AL311" s="523">
        <f t="shared" si="474"/>
        <v>928.90494824999985</v>
      </c>
      <c r="AM311" s="523">
        <f t="shared" si="474"/>
        <v>1036.5905017265625</v>
      </c>
      <c r="AN311" s="523">
        <f t="shared" si="474"/>
        <v>1190.1594649453127</v>
      </c>
      <c r="AO311" s="523">
        <f t="shared" si="474"/>
        <v>1309.1754114398434</v>
      </c>
      <c r="AP311" s="523">
        <f t="shared" ref="AP311:BU311" si="475">AP$109</f>
        <v>1382.1206689687499</v>
      </c>
      <c r="AQ311" s="523">
        <f t="shared" si="475"/>
        <v>1547.2073044289059</v>
      </c>
      <c r="AR311" s="523">
        <f t="shared" si="475"/>
        <v>1612.4741137968754</v>
      </c>
      <c r="AS311" s="523">
        <f t="shared" si="475"/>
        <v>1785.2391974179686</v>
      </c>
      <c r="AT311" s="523">
        <f t="shared" si="475"/>
        <v>1904.2551439125002</v>
      </c>
      <c r="AU311" s="523">
        <f t="shared" si="475"/>
        <v>1827.470662303125</v>
      </c>
      <c r="AV311" s="523">
        <f t="shared" si="475"/>
        <v>2142.2870369015627</v>
      </c>
      <c r="AW311" s="523">
        <f t="shared" si="475"/>
        <v>2188.3577258671871</v>
      </c>
      <c r="AX311" s="523">
        <f t="shared" si="475"/>
        <v>2380.3189298906254</v>
      </c>
      <c r="AY311" s="523">
        <f t="shared" si="475"/>
        <v>2479.1789499626952</v>
      </c>
      <c r="AZ311" s="523">
        <f t="shared" si="475"/>
        <v>2683.8095934516791</v>
      </c>
      <c r="BA311" s="523">
        <f t="shared" si="475"/>
        <v>2805.8009386085741</v>
      </c>
      <c r="BB311" s="523">
        <f t="shared" si="475"/>
        <v>2833.3473713859371</v>
      </c>
      <c r="BC311" s="523">
        <f t="shared" si="475"/>
        <v>2927.7922837654683</v>
      </c>
      <c r="BD311" s="523">
        <f t="shared" si="475"/>
        <v>2833.3473713859371</v>
      </c>
      <c r="BE311" s="523">
        <f t="shared" si="475"/>
        <v>2927.7922837654683</v>
      </c>
      <c r="BF311" s="523">
        <f t="shared" si="475"/>
        <v>10519.212036032812</v>
      </c>
      <c r="BG311" s="523">
        <f t="shared" si="475"/>
        <v>10878.998372122653</v>
      </c>
      <c r="BH311" s="523">
        <f t="shared" si="475"/>
        <v>10975.804407311673</v>
      </c>
      <c r="BI311" s="523">
        <f t="shared" si="475"/>
        <v>10975.804407311673</v>
      </c>
      <c r="BJ311" s="523">
        <f t="shared" si="475"/>
        <v>10782.192336933633</v>
      </c>
      <c r="BK311" s="523">
        <f t="shared" si="475"/>
        <v>11150.973331425716</v>
      </c>
      <c r="BL311" s="523">
        <f t="shared" si="475"/>
        <v>11250.19951749446</v>
      </c>
      <c r="BM311" s="523">
        <f t="shared" si="475"/>
        <v>11250.19951749446</v>
      </c>
      <c r="BN311" s="523">
        <f t="shared" si="475"/>
        <v>11150.973331425716</v>
      </c>
      <c r="BO311" s="523">
        <f t="shared" si="475"/>
        <v>11429.747664711356</v>
      </c>
      <c r="BP311" s="523">
        <f t="shared" si="475"/>
        <v>11531.454505431821</v>
      </c>
      <c r="BQ311" s="523">
        <f t="shared" si="475"/>
        <v>11531.454505431821</v>
      </c>
      <c r="BR311" s="523">
        <f t="shared" si="475"/>
        <v>11328.040823990892</v>
      </c>
      <c r="BS311" s="523">
        <f t="shared" si="475"/>
        <v>11715.491356329141</v>
      </c>
      <c r="BT311" s="523">
        <f t="shared" si="475"/>
        <v>11819.740868067618</v>
      </c>
      <c r="BU311" s="523">
        <f t="shared" si="475"/>
        <v>11819.740868067618</v>
      </c>
      <c r="BV311" s="523">
        <f t="shared" ref="BV311:DA311" si="476">BV$109</f>
        <v>11611.241844590666</v>
      </c>
      <c r="BW311" s="523">
        <f t="shared" si="476"/>
        <v>12008.37864023737</v>
      </c>
      <c r="BX311" s="523">
        <f t="shared" si="476"/>
        <v>12115.234389769306</v>
      </c>
      <c r="BY311" s="523">
        <f t="shared" si="476"/>
        <v>12115.234389769306</v>
      </c>
      <c r="BZ311" s="523">
        <f t="shared" si="476"/>
        <v>11901.522890705433</v>
      </c>
      <c r="CA311" s="523">
        <f t="shared" si="476"/>
        <v>12308.588106243302</v>
      </c>
      <c r="CB311" s="523">
        <f t="shared" si="476"/>
        <v>12418.115249513539</v>
      </c>
      <c r="CC311" s="523">
        <f t="shared" si="476"/>
        <v>12418.115249513539</v>
      </c>
      <c r="CD311" s="523">
        <f t="shared" si="476"/>
        <v>12308.588106243302</v>
      </c>
      <c r="CE311" s="523">
        <f t="shared" si="476"/>
        <v>12616.302808899383</v>
      </c>
      <c r="CF311" s="523">
        <f t="shared" si="476"/>
        <v>12728.568130751377</v>
      </c>
      <c r="CG311" s="523">
        <f t="shared" si="476"/>
        <v>12728.568130751377</v>
      </c>
      <c r="CH311" s="523">
        <f t="shared" si="476"/>
        <v>12504.037487047392</v>
      </c>
      <c r="CI311" s="523">
        <f t="shared" si="476"/>
        <v>12931.710379121869</v>
      </c>
      <c r="CJ311" s="523">
        <f t="shared" si="476"/>
        <v>13046.782334020161</v>
      </c>
      <c r="CK311" s="523">
        <f t="shared" si="476"/>
        <v>13046.782334020161</v>
      </c>
      <c r="CL311" s="523">
        <f t="shared" si="476"/>
        <v>12816.63842422358</v>
      </c>
      <c r="CM311" s="523">
        <f t="shared" si="476"/>
        <v>13255.003138599914</v>
      </c>
      <c r="CN311" s="523">
        <f t="shared" si="476"/>
        <v>13372.951892370664</v>
      </c>
      <c r="CO311" s="523">
        <f t="shared" si="476"/>
        <v>13372.951892370664</v>
      </c>
      <c r="CP311" s="523">
        <f t="shared" si="476"/>
        <v>13137.054384829167</v>
      </c>
      <c r="CQ311" s="523">
        <f t="shared" si="476"/>
        <v>13586.378217064912</v>
      </c>
      <c r="CR311" s="523">
        <f t="shared" si="476"/>
        <v>13707.275689679929</v>
      </c>
      <c r="CS311" s="523">
        <f t="shared" si="476"/>
        <v>13707.275689679929</v>
      </c>
      <c r="CT311" s="523">
        <f t="shared" si="476"/>
        <v>13586.378217064912</v>
      </c>
      <c r="CU311" s="523">
        <f t="shared" si="476"/>
        <v>13926.037672491533</v>
      </c>
      <c r="CV311" s="523">
        <f t="shared" si="476"/>
        <v>14049.957581921923</v>
      </c>
      <c r="CW311" s="523">
        <f t="shared" si="476"/>
        <v>14049.957581921923</v>
      </c>
      <c r="CX311" s="523">
        <f t="shared" si="476"/>
        <v>13802.11776306114</v>
      </c>
      <c r="CY311" s="523">
        <f t="shared" si="476"/>
        <v>14274.188614303821</v>
      </c>
      <c r="CZ311" s="523">
        <f t="shared" si="476"/>
        <v>14401.206521469974</v>
      </c>
      <c r="DA311" s="523">
        <f t="shared" si="476"/>
        <v>14401.206521469974</v>
      </c>
      <c r="DB311" s="523">
        <f t="shared" ref="DB311:EG311" si="477">DB$109</f>
        <v>14147.17070713767</v>
      </c>
      <c r="DC311" s="523">
        <f t="shared" si="477"/>
        <v>14631.043329661417</v>
      </c>
      <c r="DD311" s="523">
        <f t="shared" si="477"/>
        <v>14761.236684506724</v>
      </c>
      <c r="DE311" s="523">
        <f t="shared" si="477"/>
        <v>14761.236684506724</v>
      </c>
      <c r="DF311" s="523">
        <f t="shared" si="477"/>
        <v>14500.84997481611</v>
      </c>
      <c r="DG311" s="523">
        <f t="shared" si="477"/>
        <v>14996.819412902951</v>
      </c>
      <c r="DH311" s="523">
        <f t="shared" si="477"/>
        <v>15130.267601619387</v>
      </c>
      <c r="DI311" s="523">
        <f t="shared" si="477"/>
        <v>15130.267601619387</v>
      </c>
      <c r="DJ311" s="523">
        <f t="shared" si="477"/>
        <v>14996.819412902951</v>
      </c>
      <c r="DK311" s="523">
        <f t="shared" si="477"/>
        <v>15371.739898225525</v>
      </c>
      <c r="DL311" s="523">
        <f t="shared" si="477"/>
        <v>15508.524291659875</v>
      </c>
      <c r="DM311" s="523">
        <f t="shared" si="477"/>
        <v>15508.524291659875</v>
      </c>
      <c r="DN311" s="523">
        <f t="shared" si="477"/>
        <v>12310.59540909148</v>
      </c>
      <c r="DO311" s="523">
        <f t="shared" si="477"/>
        <v>12758.564297588977</v>
      </c>
      <c r="DP311" s="523">
        <f t="shared" si="477"/>
        <v>12898.768300859185</v>
      </c>
      <c r="DQ311" s="523">
        <f t="shared" si="477"/>
        <v>12898.768300859185</v>
      </c>
      <c r="DR311" s="523">
        <f t="shared" si="477"/>
        <v>12618.360294318767</v>
      </c>
      <c r="DS311" s="523">
        <f t="shared" si="477"/>
        <v>13077.528405028699</v>
      </c>
      <c r="DT311" s="523">
        <f t="shared" si="477"/>
        <v>13221.237508380664</v>
      </c>
      <c r="DU311" s="523">
        <f t="shared" si="477"/>
        <v>13221.237508380664</v>
      </c>
      <c r="DV311" s="523">
        <f t="shared" si="477"/>
        <v>12933.819301676735</v>
      </c>
      <c r="DW311" s="523">
        <f t="shared" si="477"/>
        <v>13404.466615154415</v>
      </c>
      <c r="DX311" s="523">
        <f t="shared" si="477"/>
        <v>13551.768446090176</v>
      </c>
      <c r="DY311" s="523">
        <f t="shared" si="477"/>
        <v>13551.768446090176</v>
      </c>
      <c r="DZ311" s="523">
        <f t="shared" si="477"/>
        <v>13404.466615154415</v>
      </c>
      <c r="EA311" s="523">
        <f t="shared" si="477"/>
        <v>13739.578280533275</v>
      </c>
      <c r="EB311" s="523">
        <f t="shared" si="477"/>
        <v>13890.562657242433</v>
      </c>
      <c r="EC311" s="523">
        <f t="shared" si="477"/>
        <v>13890.562657242433</v>
      </c>
      <c r="ED311" s="523">
        <f t="shared" si="477"/>
        <v>13588.593903824116</v>
      </c>
      <c r="EE311" s="523">
        <f t="shared" si="477"/>
        <v>14083.067737546608</v>
      </c>
      <c r="EF311" s="523">
        <f t="shared" si="477"/>
        <v>14237.826723673496</v>
      </c>
      <c r="EG311" s="523">
        <f t="shared" si="477"/>
        <v>14237.826723673496</v>
      </c>
      <c r="EH311" s="523">
        <f t="shared" ref="EH311:FM311" si="478">EH$109</f>
        <v>13928.30875141972</v>
      </c>
      <c r="EI311" s="523">
        <f t="shared" si="478"/>
        <v>14435.144430985274</v>
      </c>
      <c r="EJ311" s="523">
        <f t="shared" si="478"/>
        <v>14593.772391765331</v>
      </c>
      <c r="EK311" s="523">
        <f t="shared" si="478"/>
        <v>14593.772391765331</v>
      </c>
      <c r="EL311" s="523">
        <f t="shared" si="478"/>
        <v>14276.516470205213</v>
      </c>
      <c r="EM311" s="523">
        <f t="shared" si="478"/>
        <v>14796.023041759901</v>
      </c>
      <c r="EN311" s="523">
        <f t="shared" si="478"/>
        <v>14958.616701559462</v>
      </c>
      <c r="EO311" s="523">
        <f t="shared" si="478"/>
        <v>14958.616701559462</v>
      </c>
      <c r="EP311" s="523">
        <f t="shared" si="478"/>
        <v>14796.023041759901</v>
      </c>
      <c r="EQ311" s="523">
        <f t="shared" si="478"/>
        <v>15165.923617803901</v>
      </c>
      <c r="ER311" s="523">
        <f t="shared" si="478"/>
        <v>15332.582119098448</v>
      </c>
      <c r="ES311" s="523">
        <f t="shared" si="478"/>
        <v>15332.582119098448</v>
      </c>
      <c r="ET311" s="523">
        <f t="shared" si="478"/>
        <v>14999.265116509348</v>
      </c>
      <c r="EU311" s="523">
        <f t="shared" si="478"/>
        <v>15545.071708248995</v>
      </c>
      <c r="EV311" s="523">
        <f t="shared" si="478"/>
        <v>15715.896672075905</v>
      </c>
      <c r="EW311" s="523">
        <f t="shared" si="478"/>
        <v>15715.896672075905</v>
      </c>
      <c r="EX311" s="523">
        <f t="shared" si="478"/>
        <v>15374.246744422082</v>
      </c>
      <c r="EY311" s="523">
        <f t="shared" si="478"/>
        <v>15933.698500955217</v>
      </c>
      <c r="EZ311" s="523">
        <f t="shared" si="478"/>
        <v>16108.794088877803</v>
      </c>
      <c r="FA311" s="523">
        <f t="shared" si="478"/>
        <v>16108.794088877803</v>
      </c>
      <c r="FB311" s="523">
        <f t="shared" si="478"/>
        <v>0</v>
      </c>
      <c r="FC311" s="523">
        <f t="shared" si="478"/>
        <v>0</v>
      </c>
      <c r="FD311" s="523">
        <f t="shared" si="478"/>
        <v>0</v>
      </c>
      <c r="FE311" s="523">
        <f t="shared" si="478"/>
        <v>0</v>
      </c>
      <c r="FF311" s="523">
        <f t="shared" si="478"/>
        <v>0</v>
      </c>
      <c r="FG311" s="523">
        <f t="shared" si="478"/>
        <v>0</v>
      </c>
      <c r="FH311" s="523">
        <f t="shared" si="478"/>
        <v>0</v>
      </c>
      <c r="FI311" s="523">
        <f t="shared" si="478"/>
        <v>0</v>
      </c>
      <c r="FJ311" s="523">
        <f t="shared" si="478"/>
        <v>0</v>
      </c>
      <c r="FK311" s="523">
        <f t="shared" si="478"/>
        <v>0</v>
      </c>
      <c r="FL311" s="523">
        <f t="shared" si="478"/>
        <v>0</v>
      </c>
      <c r="FM311" s="523">
        <f t="shared" si="478"/>
        <v>0</v>
      </c>
      <c r="FN311" s="523">
        <f t="shared" ref="FN311:GJ311" si="479">FN$109</f>
        <v>0</v>
      </c>
      <c r="FO311" s="523">
        <f t="shared" si="479"/>
        <v>0</v>
      </c>
      <c r="FP311" s="523">
        <f t="shared" si="479"/>
        <v>0</v>
      </c>
      <c r="FQ311" s="523">
        <f t="shared" si="479"/>
        <v>0</v>
      </c>
      <c r="FR311" s="523">
        <f t="shared" si="479"/>
        <v>0</v>
      </c>
      <c r="FS311" s="523">
        <f t="shared" si="479"/>
        <v>0</v>
      </c>
      <c r="FT311" s="523">
        <f t="shared" si="479"/>
        <v>0</v>
      </c>
      <c r="FU311" s="523">
        <f t="shared" si="479"/>
        <v>0</v>
      </c>
      <c r="FV311" s="523">
        <f t="shared" si="479"/>
        <v>0</v>
      </c>
      <c r="FW311" s="523">
        <f t="shared" si="479"/>
        <v>0</v>
      </c>
      <c r="FX311" s="523">
        <f t="shared" si="479"/>
        <v>0</v>
      </c>
      <c r="FY311" s="523">
        <f t="shared" si="479"/>
        <v>0</v>
      </c>
      <c r="FZ311" s="523">
        <f t="shared" si="479"/>
        <v>0</v>
      </c>
      <c r="GA311" s="523">
        <f t="shared" si="479"/>
        <v>0</v>
      </c>
      <c r="GB311" s="523">
        <f t="shared" si="479"/>
        <v>0</v>
      </c>
      <c r="GC311" s="523">
        <f t="shared" si="479"/>
        <v>0</v>
      </c>
      <c r="GD311" s="523">
        <f t="shared" si="479"/>
        <v>0</v>
      </c>
      <c r="GE311" s="523">
        <f t="shared" si="479"/>
        <v>0</v>
      </c>
      <c r="GF311" s="523">
        <f t="shared" si="479"/>
        <v>0</v>
      </c>
      <c r="GG311" s="523">
        <f t="shared" si="479"/>
        <v>0</v>
      </c>
      <c r="GH311" s="523">
        <f t="shared" si="479"/>
        <v>0</v>
      </c>
      <c r="GI311" s="523">
        <f t="shared" si="479"/>
        <v>0</v>
      </c>
      <c r="GJ311" s="523">
        <f t="shared" si="479"/>
        <v>0</v>
      </c>
    </row>
    <row r="312" spans="1:192" s="159" customFormat="1" ht="12.75" outlineLevel="2" x14ac:dyDescent="0.35">
      <c r="E312" s="159" t="s">
        <v>1249</v>
      </c>
      <c r="G312" s="159" t="s">
        <v>101</v>
      </c>
      <c r="J312" s="159">
        <f t="shared" ref="J312:AO312" si="480">J311*$F309/J310</f>
        <v>0</v>
      </c>
      <c r="K312" s="159">
        <f t="shared" si="480"/>
        <v>0</v>
      </c>
      <c r="L312" s="159">
        <f t="shared" si="480"/>
        <v>0</v>
      </c>
      <c r="M312" s="159">
        <f t="shared" si="480"/>
        <v>0</v>
      </c>
      <c r="N312" s="159">
        <f t="shared" si="480"/>
        <v>0</v>
      </c>
      <c r="O312" s="159">
        <f t="shared" si="480"/>
        <v>0</v>
      </c>
      <c r="P312" s="159">
        <f t="shared" si="480"/>
        <v>0</v>
      </c>
      <c r="Q312" s="159">
        <f t="shared" si="480"/>
        <v>0</v>
      </c>
      <c r="R312" s="159">
        <f t="shared" si="480"/>
        <v>0</v>
      </c>
      <c r="S312" s="159">
        <f t="shared" si="480"/>
        <v>0</v>
      </c>
      <c r="T312" s="159">
        <f t="shared" si="480"/>
        <v>0</v>
      </c>
      <c r="U312" s="159">
        <f t="shared" si="480"/>
        <v>0</v>
      </c>
      <c r="V312" s="159">
        <f t="shared" si="480"/>
        <v>0</v>
      </c>
      <c r="W312" s="159">
        <f t="shared" si="480"/>
        <v>0</v>
      </c>
      <c r="X312" s="159">
        <f t="shared" si="480"/>
        <v>0</v>
      </c>
      <c r="Y312" s="159">
        <f t="shared" si="480"/>
        <v>0</v>
      </c>
      <c r="Z312" s="159">
        <f t="shared" si="480"/>
        <v>0</v>
      </c>
      <c r="AA312" s="159">
        <f t="shared" si="480"/>
        <v>0</v>
      </c>
      <c r="AB312" s="159">
        <f t="shared" si="480"/>
        <v>0</v>
      </c>
      <c r="AC312" s="159">
        <f t="shared" si="480"/>
        <v>0</v>
      </c>
      <c r="AD312" s="159">
        <f t="shared" si="480"/>
        <v>0</v>
      </c>
      <c r="AE312" s="159">
        <f t="shared" si="480"/>
        <v>116.11311853124998</v>
      </c>
      <c r="AF312" s="159">
        <f t="shared" si="480"/>
        <v>224.73506812499997</v>
      </c>
      <c r="AG312" s="159">
        <f t="shared" si="480"/>
        <v>348.33935559374999</v>
      </c>
      <c r="AH312" s="159">
        <f t="shared" si="480"/>
        <v>464.45247412499992</v>
      </c>
      <c r="AI312" s="159">
        <f t="shared" si="480"/>
        <v>543.10974796874996</v>
      </c>
      <c r="AJ312" s="159">
        <f t="shared" si="480"/>
        <v>696.67871118749997</v>
      </c>
      <c r="AK312" s="159">
        <f t="shared" si="480"/>
        <v>786.57273843749999</v>
      </c>
      <c r="AL312" s="159">
        <f t="shared" si="480"/>
        <v>928.90494824999985</v>
      </c>
      <c r="AM312" s="159">
        <f t="shared" si="480"/>
        <v>1036.5905017265625</v>
      </c>
      <c r="AN312" s="159">
        <f t="shared" si="480"/>
        <v>1190.1594649453127</v>
      </c>
      <c r="AO312" s="159">
        <f t="shared" si="480"/>
        <v>1309.1754114398434</v>
      </c>
      <c r="AP312" s="159">
        <f t="shared" ref="AP312:BU312" si="481">AP311*$F309/AP310</f>
        <v>1382.1206689687499</v>
      </c>
      <c r="AQ312" s="159">
        <f t="shared" si="481"/>
        <v>1547.2073044289059</v>
      </c>
      <c r="AR312" s="159">
        <f t="shared" si="481"/>
        <v>1612.4741137968754</v>
      </c>
      <c r="AS312" s="159">
        <f t="shared" si="481"/>
        <v>1785.2391974179686</v>
      </c>
      <c r="AT312" s="159">
        <f t="shared" si="481"/>
        <v>1904.2551439125002</v>
      </c>
      <c r="AU312" s="159">
        <f t="shared" si="481"/>
        <v>1827.470662303125</v>
      </c>
      <c r="AV312" s="159">
        <f t="shared" si="481"/>
        <v>2142.2870369015627</v>
      </c>
      <c r="AW312" s="159">
        <f t="shared" si="481"/>
        <v>2188.3577258671871</v>
      </c>
      <c r="AX312" s="159">
        <f t="shared" si="481"/>
        <v>2380.3189298906254</v>
      </c>
      <c r="AY312" s="159">
        <f t="shared" si="481"/>
        <v>2479.1789499626952</v>
      </c>
      <c r="AZ312" s="159">
        <f t="shared" si="481"/>
        <v>2683.8095934516791</v>
      </c>
      <c r="BA312" s="159">
        <f t="shared" si="481"/>
        <v>2805.8009386085741</v>
      </c>
      <c r="BB312" s="159">
        <f t="shared" si="481"/>
        <v>2833.3473713859371</v>
      </c>
      <c r="BC312" s="159">
        <f t="shared" si="481"/>
        <v>2927.7922837654683</v>
      </c>
      <c r="BD312" s="159">
        <f t="shared" si="481"/>
        <v>2833.3473713859371</v>
      </c>
      <c r="BE312" s="159">
        <f t="shared" si="481"/>
        <v>2927.7922837654683</v>
      </c>
      <c r="BF312" s="159">
        <f t="shared" si="481"/>
        <v>3506.4040120109371</v>
      </c>
      <c r="BG312" s="159">
        <f t="shared" si="481"/>
        <v>3626.3327907075509</v>
      </c>
      <c r="BH312" s="159">
        <f t="shared" si="481"/>
        <v>3658.6014691038908</v>
      </c>
      <c r="BI312" s="159">
        <f t="shared" si="481"/>
        <v>3658.6014691038908</v>
      </c>
      <c r="BJ312" s="159">
        <f t="shared" si="481"/>
        <v>3594.0641123112109</v>
      </c>
      <c r="BK312" s="159">
        <f t="shared" si="481"/>
        <v>3716.9911104752387</v>
      </c>
      <c r="BL312" s="159">
        <f t="shared" si="481"/>
        <v>3750.0665058314867</v>
      </c>
      <c r="BM312" s="159">
        <f t="shared" si="481"/>
        <v>3750.0665058314867</v>
      </c>
      <c r="BN312" s="159">
        <f t="shared" si="481"/>
        <v>3716.9911104752387</v>
      </c>
      <c r="BO312" s="159">
        <f t="shared" si="481"/>
        <v>3809.9158882371189</v>
      </c>
      <c r="BP312" s="159">
        <f t="shared" si="481"/>
        <v>3843.8181684772735</v>
      </c>
      <c r="BQ312" s="159">
        <f t="shared" si="481"/>
        <v>3843.8181684772735</v>
      </c>
      <c r="BR312" s="159">
        <f t="shared" si="481"/>
        <v>3776.0136079969639</v>
      </c>
      <c r="BS312" s="159">
        <f t="shared" si="481"/>
        <v>3905.1637854430469</v>
      </c>
      <c r="BT312" s="159">
        <f t="shared" si="481"/>
        <v>3939.913622689206</v>
      </c>
      <c r="BU312" s="159">
        <f t="shared" si="481"/>
        <v>3939.913622689206</v>
      </c>
      <c r="BV312" s="159">
        <f t="shared" ref="BV312:DA312" si="482">BV311*$F309/BV310</f>
        <v>3870.4139481968887</v>
      </c>
      <c r="BW312" s="159">
        <f t="shared" si="482"/>
        <v>4002.7928800791233</v>
      </c>
      <c r="BX312" s="159">
        <f t="shared" si="482"/>
        <v>4038.4114632564356</v>
      </c>
      <c r="BY312" s="159">
        <f t="shared" si="482"/>
        <v>4038.4114632564356</v>
      </c>
      <c r="BZ312" s="159">
        <f t="shared" si="482"/>
        <v>3967.174296901811</v>
      </c>
      <c r="CA312" s="159">
        <f t="shared" si="482"/>
        <v>4102.8627020811009</v>
      </c>
      <c r="CB312" s="159">
        <f t="shared" si="482"/>
        <v>4139.3717498378464</v>
      </c>
      <c r="CC312" s="159">
        <f t="shared" si="482"/>
        <v>4139.3717498378464</v>
      </c>
      <c r="CD312" s="159">
        <f t="shared" si="482"/>
        <v>4102.8627020811009</v>
      </c>
      <c r="CE312" s="159">
        <f t="shared" si="482"/>
        <v>4205.4342696331278</v>
      </c>
      <c r="CF312" s="159">
        <f t="shared" si="482"/>
        <v>4242.8560435837926</v>
      </c>
      <c r="CG312" s="159">
        <f t="shared" si="482"/>
        <v>4242.8560435837926</v>
      </c>
      <c r="CH312" s="159">
        <f t="shared" si="482"/>
        <v>4168.0124956824639</v>
      </c>
      <c r="CI312" s="159">
        <f t="shared" si="482"/>
        <v>4310.5701263739566</v>
      </c>
      <c r="CJ312" s="159">
        <f t="shared" si="482"/>
        <v>4348.9274446733871</v>
      </c>
      <c r="CK312" s="159">
        <f t="shared" si="482"/>
        <v>4348.9274446733871</v>
      </c>
      <c r="CL312" s="159">
        <f t="shared" si="482"/>
        <v>4272.2128080745269</v>
      </c>
      <c r="CM312" s="159">
        <f t="shared" si="482"/>
        <v>4418.3343795333049</v>
      </c>
      <c r="CN312" s="159">
        <f t="shared" si="482"/>
        <v>4457.6506307902209</v>
      </c>
      <c r="CO312" s="159">
        <f t="shared" si="482"/>
        <v>4457.6506307902209</v>
      </c>
      <c r="CP312" s="159">
        <f t="shared" si="482"/>
        <v>4379.0181282763888</v>
      </c>
      <c r="CQ312" s="159">
        <f t="shared" si="482"/>
        <v>4528.7927390216373</v>
      </c>
      <c r="CR312" s="159">
        <f t="shared" si="482"/>
        <v>4569.0918965599767</v>
      </c>
      <c r="CS312" s="159">
        <f t="shared" si="482"/>
        <v>4569.0918965599767</v>
      </c>
      <c r="CT312" s="159">
        <f t="shared" si="482"/>
        <v>4528.7927390216373</v>
      </c>
      <c r="CU312" s="159">
        <f t="shared" si="482"/>
        <v>4642.012557497178</v>
      </c>
      <c r="CV312" s="159">
        <f t="shared" si="482"/>
        <v>4683.3191939739745</v>
      </c>
      <c r="CW312" s="159">
        <f t="shared" si="482"/>
        <v>4683.3191939739745</v>
      </c>
      <c r="CX312" s="159">
        <f t="shared" si="482"/>
        <v>4600.7059210203797</v>
      </c>
      <c r="CY312" s="159">
        <f t="shared" si="482"/>
        <v>4758.0628714346067</v>
      </c>
      <c r="CZ312" s="159">
        <f t="shared" si="482"/>
        <v>4800.402173823325</v>
      </c>
      <c r="DA312" s="159">
        <f t="shared" si="482"/>
        <v>4800.402173823325</v>
      </c>
      <c r="DB312" s="159">
        <f t="shared" ref="DB312:EG312" si="483">DB311*$F309/DB310</f>
        <v>4715.7235690458901</v>
      </c>
      <c r="DC312" s="159">
        <f t="shared" si="483"/>
        <v>4877.0144432204725</v>
      </c>
      <c r="DD312" s="159">
        <f t="shared" si="483"/>
        <v>4920.4122281689079</v>
      </c>
      <c r="DE312" s="159">
        <f t="shared" si="483"/>
        <v>4920.4122281689079</v>
      </c>
      <c r="DF312" s="159">
        <f t="shared" si="483"/>
        <v>4833.6166582720371</v>
      </c>
      <c r="DG312" s="159">
        <f t="shared" si="483"/>
        <v>4998.9398043009833</v>
      </c>
      <c r="DH312" s="159">
        <f t="shared" si="483"/>
        <v>5043.4225338731294</v>
      </c>
      <c r="DI312" s="159">
        <f t="shared" si="483"/>
        <v>5043.4225338731294</v>
      </c>
      <c r="DJ312" s="159">
        <f t="shared" si="483"/>
        <v>4998.9398043009833</v>
      </c>
      <c r="DK312" s="159">
        <f t="shared" si="483"/>
        <v>5123.9132994085085</v>
      </c>
      <c r="DL312" s="159">
        <f t="shared" si="483"/>
        <v>5169.5080972199585</v>
      </c>
      <c r="DM312" s="159">
        <f t="shared" si="483"/>
        <v>5169.5080972199585</v>
      </c>
      <c r="DN312" s="159">
        <f t="shared" si="483"/>
        <v>4103.5318030304934</v>
      </c>
      <c r="DO312" s="159">
        <f t="shared" si="483"/>
        <v>4252.8547658629923</v>
      </c>
      <c r="DP312" s="159">
        <f t="shared" si="483"/>
        <v>4299.589433619728</v>
      </c>
      <c r="DQ312" s="159">
        <f t="shared" si="483"/>
        <v>4299.589433619728</v>
      </c>
      <c r="DR312" s="159">
        <f t="shared" si="483"/>
        <v>4206.1200981062557</v>
      </c>
      <c r="DS312" s="159">
        <f t="shared" si="483"/>
        <v>4359.1761350095667</v>
      </c>
      <c r="DT312" s="159">
        <f t="shared" si="483"/>
        <v>4407.0791694602212</v>
      </c>
      <c r="DU312" s="159">
        <f t="shared" si="483"/>
        <v>4407.0791694602212</v>
      </c>
      <c r="DV312" s="159">
        <f t="shared" si="483"/>
        <v>4311.2731005589112</v>
      </c>
      <c r="DW312" s="159">
        <f t="shared" si="483"/>
        <v>4468.1555383848054</v>
      </c>
      <c r="DX312" s="159">
        <f t="shared" si="483"/>
        <v>4517.2561486967252</v>
      </c>
      <c r="DY312" s="159">
        <f t="shared" si="483"/>
        <v>4517.2561486967252</v>
      </c>
      <c r="DZ312" s="159">
        <f t="shared" si="483"/>
        <v>4468.1555383848054</v>
      </c>
      <c r="EA312" s="159">
        <f t="shared" si="483"/>
        <v>4579.8594268444249</v>
      </c>
      <c r="EB312" s="159">
        <f t="shared" si="483"/>
        <v>4630.1875524141442</v>
      </c>
      <c r="EC312" s="159">
        <f t="shared" si="483"/>
        <v>4630.1875524141442</v>
      </c>
      <c r="ED312" s="159">
        <f t="shared" si="483"/>
        <v>4529.5313012747056</v>
      </c>
      <c r="EE312" s="159">
        <f t="shared" si="483"/>
        <v>4694.3559125155361</v>
      </c>
      <c r="EF312" s="159">
        <f t="shared" si="483"/>
        <v>4745.9422412244985</v>
      </c>
      <c r="EG312" s="159">
        <f t="shared" si="483"/>
        <v>4745.9422412244985</v>
      </c>
      <c r="EH312" s="159">
        <f t="shared" ref="EH312:FM312" si="484">EH311*$F309/EH310</f>
        <v>4642.7695838065729</v>
      </c>
      <c r="EI312" s="159">
        <f t="shared" si="484"/>
        <v>4811.7148103284244</v>
      </c>
      <c r="EJ312" s="159">
        <f t="shared" si="484"/>
        <v>4864.5907972551104</v>
      </c>
      <c r="EK312" s="159">
        <f t="shared" si="484"/>
        <v>4864.5907972551104</v>
      </c>
      <c r="EL312" s="159">
        <f t="shared" si="484"/>
        <v>4758.8388234017375</v>
      </c>
      <c r="EM312" s="159">
        <f t="shared" si="484"/>
        <v>4932.0076805866338</v>
      </c>
      <c r="EN312" s="159">
        <f t="shared" si="484"/>
        <v>4986.2055671864873</v>
      </c>
      <c r="EO312" s="159">
        <f t="shared" si="484"/>
        <v>4986.2055671864873</v>
      </c>
      <c r="EP312" s="159">
        <f t="shared" si="484"/>
        <v>4932.0076805866338</v>
      </c>
      <c r="EQ312" s="159">
        <f t="shared" si="484"/>
        <v>5055.3078726013</v>
      </c>
      <c r="ER312" s="159">
        <f t="shared" si="484"/>
        <v>5110.8607063661493</v>
      </c>
      <c r="ES312" s="159">
        <f t="shared" si="484"/>
        <v>5110.8607063661493</v>
      </c>
      <c r="ET312" s="159">
        <f t="shared" si="484"/>
        <v>4999.7550388364498</v>
      </c>
      <c r="EU312" s="159">
        <f t="shared" si="484"/>
        <v>5181.6905694163315</v>
      </c>
      <c r="EV312" s="159">
        <f t="shared" si="484"/>
        <v>5238.6322240253021</v>
      </c>
      <c r="EW312" s="159">
        <f t="shared" si="484"/>
        <v>5238.6322240253021</v>
      </c>
      <c r="EX312" s="159">
        <f t="shared" si="484"/>
        <v>5124.748914807361</v>
      </c>
      <c r="EY312" s="159">
        <f t="shared" si="484"/>
        <v>5311.2328336517394</v>
      </c>
      <c r="EZ312" s="159">
        <f t="shared" si="484"/>
        <v>5369.598029625934</v>
      </c>
      <c r="FA312" s="159">
        <f t="shared" si="484"/>
        <v>5369.598029625934</v>
      </c>
      <c r="FB312" s="159">
        <f t="shared" si="484"/>
        <v>0</v>
      </c>
      <c r="FC312" s="159">
        <f t="shared" si="484"/>
        <v>0</v>
      </c>
      <c r="FD312" s="159">
        <f t="shared" si="484"/>
        <v>0</v>
      </c>
      <c r="FE312" s="159">
        <f t="shared" si="484"/>
        <v>0</v>
      </c>
      <c r="FF312" s="159">
        <f t="shared" si="484"/>
        <v>0</v>
      </c>
      <c r="FG312" s="159">
        <f t="shared" si="484"/>
        <v>0</v>
      </c>
      <c r="FH312" s="159">
        <f t="shared" si="484"/>
        <v>0</v>
      </c>
      <c r="FI312" s="159">
        <f t="shared" si="484"/>
        <v>0</v>
      </c>
      <c r="FJ312" s="159">
        <f t="shared" si="484"/>
        <v>0</v>
      </c>
      <c r="FK312" s="159">
        <f t="shared" si="484"/>
        <v>0</v>
      </c>
      <c r="FL312" s="159">
        <f t="shared" si="484"/>
        <v>0</v>
      </c>
      <c r="FM312" s="159">
        <f t="shared" si="484"/>
        <v>0</v>
      </c>
      <c r="FN312" s="159">
        <f t="shared" ref="FN312:GJ312" si="485">FN311*$F309/FN310</f>
        <v>0</v>
      </c>
      <c r="FO312" s="159">
        <f t="shared" si="485"/>
        <v>0</v>
      </c>
      <c r="FP312" s="159">
        <f t="shared" si="485"/>
        <v>0</v>
      </c>
      <c r="FQ312" s="159">
        <f t="shared" si="485"/>
        <v>0</v>
      </c>
      <c r="FR312" s="159">
        <f t="shared" si="485"/>
        <v>0</v>
      </c>
      <c r="FS312" s="159">
        <f t="shared" si="485"/>
        <v>0</v>
      </c>
      <c r="FT312" s="159">
        <f t="shared" si="485"/>
        <v>0</v>
      </c>
      <c r="FU312" s="159">
        <f t="shared" si="485"/>
        <v>0</v>
      </c>
      <c r="FV312" s="159">
        <f t="shared" si="485"/>
        <v>0</v>
      </c>
      <c r="FW312" s="159">
        <f t="shared" si="485"/>
        <v>0</v>
      </c>
      <c r="FX312" s="159">
        <f t="shared" si="485"/>
        <v>0</v>
      </c>
      <c r="FY312" s="159">
        <f t="shared" si="485"/>
        <v>0</v>
      </c>
      <c r="FZ312" s="159">
        <f t="shared" si="485"/>
        <v>0</v>
      </c>
      <c r="GA312" s="159">
        <f t="shared" si="485"/>
        <v>0</v>
      </c>
      <c r="GB312" s="159">
        <f t="shared" si="485"/>
        <v>0</v>
      </c>
      <c r="GC312" s="159">
        <f t="shared" si="485"/>
        <v>0</v>
      </c>
      <c r="GD312" s="159">
        <f t="shared" si="485"/>
        <v>0</v>
      </c>
      <c r="GE312" s="159">
        <f t="shared" si="485"/>
        <v>0</v>
      </c>
      <c r="GF312" s="159">
        <f t="shared" si="485"/>
        <v>0</v>
      </c>
      <c r="GG312" s="159">
        <f t="shared" si="485"/>
        <v>0</v>
      </c>
      <c r="GH312" s="159">
        <f t="shared" si="485"/>
        <v>0</v>
      </c>
      <c r="GI312" s="159">
        <f t="shared" si="485"/>
        <v>0</v>
      </c>
      <c r="GJ312" s="159">
        <f t="shared" si="485"/>
        <v>0</v>
      </c>
    </row>
    <row r="313" spans="1:192" ht="12.75" outlineLevel="2" x14ac:dyDescent="0.3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</row>
    <row r="314" spans="1:192" ht="12.75" outlineLevel="2" x14ac:dyDescent="0.35">
      <c r="A314"/>
      <c r="B314"/>
      <c r="C314"/>
      <c r="D314"/>
      <c r="E314" t="str">
        <f>$E$312</f>
        <v>Accounts receivable balance</v>
      </c>
      <c r="F314"/>
      <c r="G314" t="str">
        <f>$G$312</f>
        <v>$ 000s</v>
      </c>
      <c r="H314">
        <f>$H$312</f>
        <v>0</v>
      </c>
      <c r="I314"/>
      <c r="J314">
        <f t="shared" ref="J314:AO314" si="486">J$312</f>
        <v>0</v>
      </c>
      <c r="K314">
        <f t="shared" si="486"/>
        <v>0</v>
      </c>
      <c r="L314">
        <f t="shared" si="486"/>
        <v>0</v>
      </c>
      <c r="M314">
        <f t="shared" si="486"/>
        <v>0</v>
      </c>
      <c r="N314">
        <f t="shared" si="486"/>
        <v>0</v>
      </c>
      <c r="O314">
        <f t="shared" si="486"/>
        <v>0</v>
      </c>
      <c r="P314">
        <f t="shared" si="486"/>
        <v>0</v>
      </c>
      <c r="Q314">
        <f t="shared" si="486"/>
        <v>0</v>
      </c>
      <c r="R314">
        <f t="shared" si="486"/>
        <v>0</v>
      </c>
      <c r="S314">
        <f t="shared" si="486"/>
        <v>0</v>
      </c>
      <c r="T314">
        <f t="shared" si="486"/>
        <v>0</v>
      </c>
      <c r="U314">
        <f t="shared" si="486"/>
        <v>0</v>
      </c>
      <c r="V314">
        <f t="shared" si="486"/>
        <v>0</v>
      </c>
      <c r="W314">
        <f t="shared" si="486"/>
        <v>0</v>
      </c>
      <c r="X314">
        <f t="shared" si="486"/>
        <v>0</v>
      </c>
      <c r="Y314">
        <f t="shared" si="486"/>
        <v>0</v>
      </c>
      <c r="Z314">
        <f t="shared" si="486"/>
        <v>0</v>
      </c>
      <c r="AA314">
        <f t="shared" si="486"/>
        <v>0</v>
      </c>
      <c r="AB314">
        <f t="shared" si="486"/>
        <v>0</v>
      </c>
      <c r="AC314">
        <f t="shared" si="486"/>
        <v>0</v>
      </c>
      <c r="AD314">
        <f t="shared" si="486"/>
        <v>0</v>
      </c>
      <c r="AE314">
        <f t="shared" si="486"/>
        <v>116.11311853124998</v>
      </c>
      <c r="AF314">
        <f t="shared" si="486"/>
        <v>224.73506812499997</v>
      </c>
      <c r="AG314">
        <f t="shared" si="486"/>
        <v>348.33935559374999</v>
      </c>
      <c r="AH314">
        <f t="shared" si="486"/>
        <v>464.45247412499992</v>
      </c>
      <c r="AI314">
        <f t="shared" si="486"/>
        <v>543.10974796874996</v>
      </c>
      <c r="AJ314">
        <f t="shared" si="486"/>
        <v>696.67871118749997</v>
      </c>
      <c r="AK314">
        <f t="shared" si="486"/>
        <v>786.57273843749999</v>
      </c>
      <c r="AL314">
        <f t="shared" si="486"/>
        <v>928.90494824999985</v>
      </c>
      <c r="AM314">
        <f t="shared" si="486"/>
        <v>1036.5905017265625</v>
      </c>
      <c r="AN314">
        <f t="shared" si="486"/>
        <v>1190.1594649453127</v>
      </c>
      <c r="AO314">
        <f t="shared" si="486"/>
        <v>1309.1754114398434</v>
      </c>
      <c r="AP314">
        <f t="shared" ref="AP314:BU314" si="487">AP$312</f>
        <v>1382.1206689687499</v>
      </c>
      <c r="AQ314">
        <f t="shared" si="487"/>
        <v>1547.2073044289059</v>
      </c>
      <c r="AR314">
        <f t="shared" si="487"/>
        <v>1612.4741137968754</v>
      </c>
      <c r="AS314">
        <f t="shared" si="487"/>
        <v>1785.2391974179686</v>
      </c>
      <c r="AT314">
        <f t="shared" si="487"/>
        <v>1904.2551439125002</v>
      </c>
      <c r="AU314">
        <f t="shared" si="487"/>
        <v>1827.470662303125</v>
      </c>
      <c r="AV314">
        <f t="shared" si="487"/>
        <v>2142.2870369015627</v>
      </c>
      <c r="AW314">
        <f t="shared" si="487"/>
        <v>2188.3577258671871</v>
      </c>
      <c r="AX314">
        <f t="shared" si="487"/>
        <v>2380.3189298906254</v>
      </c>
      <c r="AY314">
        <f t="shared" si="487"/>
        <v>2479.1789499626952</v>
      </c>
      <c r="AZ314">
        <f t="shared" si="487"/>
        <v>2683.8095934516791</v>
      </c>
      <c r="BA314">
        <f t="shared" si="487"/>
        <v>2805.8009386085741</v>
      </c>
      <c r="BB314">
        <f t="shared" si="487"/>
        <v>2833.3473713859371</v>
      </c>
      <c r="BC314">
        <f t="shared" si="487"/>
        <v>2927.7922837654683</v>
      </c>
      <c r="BD314">
        <f t="shared" si="487"/>
        <v>2833.3473713859371</v>
      </c>
      <c r="BE314">
        <f t="shared" si="487"/>
        <v>2927.7922837654683</v>
      </c>
      <c r="BF314">
        <f t="shared" si="487"/>
        <v>3506.4040120109371</v>
      </c>
      <c r="BG314">
        <f t="shared" si="487"/>
        <v>3626.3327907075509</v>
      </c>
      <c r="BH314">
        <f t="shared" si="487"/>
        <v>3658.6014691038908</v>
      </c>
      <c r="BI314">
        <f t="shared" si="487"/>
        <v>3658.6014691038908</v>
      </c>
      <c r="BJ314">
        <f t="shared" si="487"/>
        <v>3594.0641123112109</v>
      </c>
      <c r="BK314">
        <f t="shared" si="487"/>
        <v>3716.9911104752387</v>
      </c>
      <c r="BL314">
        <f t="shared" si="487"/>
        <v>3750.0665058314867</v>
      </c>
      <c r="BM314">
        <f t="shared" si="487"/>
        <v>3750.0665058314867</v>
      </c>
      <c r="BN314">
        <f t="shared" si="487"/>
        <v>3716.9911104752387</v>
      </c>
      <c r="BO314">
        <f t="shared" si="487"/>
        <v>3809.9158882371189</v>
      </c>
      <c r="BP314">
        <f t="shared" si="487"/>
        <v>3843.8181684772735</v>
      </c>
      <c r="BQ314">
        <f t="shared" si="487"/>
        <v>3843.8181684772735</v>
      </c>
      <c r="BR314">
        <f t="shared" si="487"/>
        <v>3776.0136079969639</v>
      </c>
      <c r="BS314">
        <f t="shared" si="487"/>
        <v>3905.1637854430469</v>
      </c>
      <c r="BT314">
        <f t="shared" si="487"/>
        <v>3939.913622689206</v>
      </c>
      <c r="BU314">
        <f t="shared" si="487"/>
        <v>3939.913622689206</v>
      </c>
      <c r="BV314">
        <f t="shared" ref="BV314:DA314" si="488">BV$312</f>
        <v>3870.4139481968887</v>
      </c>
      <c r="BW314">
        <f t="shared" si="488"/>
        <v>4002.7928800791233</v>
      </c>
      <c r="BX314">
        <f t="shared" si="488"/>
        <v>4038.4114632564356</v>
      </c>
      <c r="BY314">
        <f t="shared" si="488"/>
        <v>4038.4114632564356</v>
      </c>
      <c r="BZ314">
        <f t="shared" si="488"/>
        <v>3967.174296901811</v>
      </c>
      <c r="CA314">
        <f t="shared" si="488"/>
        <v>4102.8627020811009</v>
      </c>
      <c r="CB314">
        <f t="shared" si="488"/>
        <v>4139.3717498378464</v>
      </c>
      <c r="CC314">
        <f t="shared" si="488"/>
        <v>4139.3717498378464</v>
      </c>
      <c r="CD314">
        <f t="shared" si="488"/>
        <v>4102.8627020811009</v>
      </c>
      <c r="CE314">
        <f t="shared" si="488"/>
        <v>4205.4342696331278</v>
      </c>
      <c r="CF314">
        <f t="shared" si="488"/>
        <v>4242.8560435837926</v>
      </c>
      <c r="CG314">
        <f t="shared" si="488"/>
        <v>4242.8560435837926</v>
      </c>
      <c r="CH314">
        <f t="shared" si="488"/>
        <v>4168.0124956824639</v>
      </c>
      <c r="CI314">
        <f t="shared" si="488"/>
        <v>4310.5701263739566</v>
      </c>
      <c r="CJ314">
        <f t="shared" si="488"/>
        <v>4348.9274446733871</v>
      </c>
      <c r="CK314">
        <f t="shared" si="488"/>
        <v>4348.9274446733871</v>
      </c>
      <c r="CL314">
        <f t="shared" si="488"/>
        <v>4272.2128080745269</v>
      </c>
      <c r="CM314">
        <f t="shared" si="488"/>
        <v>4418.3343795333049</v>
      </c>
      <c r="CN314">
        <f t="shared" si="488"/>
        <v>4457.6506307902209</v>
      </c>
      <c r="CO314">
        <f t="shared" si="488"/>
        <v>4457.6506307902209</v>
      </c>
      <c r="CP314">
        <f t="shared" si="488"/>
        <v>4379.0181282763888</v>
      </c>
      <c r="CQ314">
        <f t="shared" si="488"/>
        <v>4528.7927390216373</v>
      </c>
      <c r="CR314">
        <f t="shared" si="488"/>
        <v>4569.0918965599767</v>
      </c>
      <c r="CS314">
        <f t="shared" si="488"/>
        <v>4569.0918965599767</v>
      </c>
      <c r="CT314">
        <f t="shared" si="488"/>
        <v>4528.7927390216373</v>
      </c>
      <c r="CU314">
        <f t="shared" si="488"/>
        <v>4642.012557497178</v>
      </c>
      <c r="CV314">
        <f t="shared" si="488"/>
        <v>4683.3191939739745</v>
      </c>
      <c r="CW314">
        <f t="shared" si="488"/>
        <v>4683.3191939739745</v>
      </c>
      <c r="CX314">
        <f t="shared" si="488"/>
        <v>4600.7059210203797</v>
      </c>
      <c r="CY314">
        <f t="shared" si="488"/>
        <v>4758.0628714346067</v>
      </c>
      <c r="CZ314">
        <f t="shared" si="488"/>
        <v>4800.402173823325</v>
      </c>
      <c r="DA314">
        <f t="shared" si="488"/>
        <v>4800.402173823325</v>
      </c>
      <c r="DB314">
        <f t="shared" ref="DB314:EG314" si="489">DB$312</f>
        <v>4715.7235690458901</v>
      </c>
      <c r="DC314">
        <f t="shared" si="489"/>
        <v>4877.0144432204725</v>
      </c>
      <c r="DD314">
        <f t="shared" si="489"/>
        <v>4920.4122281689079</v>
      </c>
      <c r="DE314">
        <f t="shared" si="489"/>
        <v>4920.4122281689079</v>
      </c>
      <c r="DF314">
        <f t="shared" si="489"/>
        <v>4833.6166582720371</v>
      </c>
      <c r="DG314">
        <f t="shared" si="489"/>
        <v>4998.9398043009833</v>
      </c>
      <c r="DH314">
        <f t="shared" si="489"/>
        <v>5043.4225338731294</v>
      </c>
      <c r="DI314">
        <f t="shared" si="489"/>
        <v>5043.4225338731294</v>
      </c>
      <c r="DJ314">
        <f t="shared" si="489"/>
        <v>4998.9398043009833</v>
      </c>
      <c r="DK314">
        <f t="shared" si="489"/>
        <v>5123.9132994085085</v>
      </c>
      <c r="DL314">
        <f t="shared" si="489"/>
        <v>5169.5080972199585</v>
      </c>
      <c r="DM314">
        <f t="shared" si="489"/>
        <v>5169.5080972199585</v>
      </c>
      <c r="DN314">
        <f t="shared" si="489"/>
        <v>4103.5318030304934</v>
      </c>
      <c r="DO314">
        <f t="shared" si="489"/>
        <v>4252.8547658629923</v>
      </c>
      <c r="DP314">
        <f t="shared" si="489"/>
        <v>4299.589433619728</v>
      </c>
      <c r="DQ314">
        <f t="shared" si="489"/>
        <v>4299.589433619728</v>
      </c>
      <c r="DR314">
        <f t="shared" si="489"/>
        <v>4206.1200981062557</v>
      </c>
      <c r="DS314">
        <f t="shared" si="489"/>
        <v>4359.1761350095667</v>
      </c>
      <c r="DT314">
        <f t="shared" si="489"/>
        <v>4407.0791694602212</v>
      </c>
      <c r="DU314">
        <f t="shared" si="489"/>
        <v>4407.0791694602212</v>
      </c>
      <c r="DV314">
        <f t="shared" si="489"/>
        <v>4311.2731005589112</v>
      </c>
      <c r="DW314">
        <f t="shared" si="489"/>
        <v>4468.1555383848054</v>
      </c>
      <c r="DX314">
        <f t="shared" si="489"/>
        <v>4517.2561486967252</v>
      </c>
      <c r="DY314">
        <f t="shared" si="489"/>
        <v>4517.2561486967252</v>
      </c>
      <c r="DZ314">
        <f t="shared" si="489"/>
        <v>4468.1555383848054</v>
      </c>
      <c r="EA314">
        <f t="shared" si="489"/>
        <v>4579.8594268444249</v>
      </c>
      <c r="EB314">
        <f t="shared" si="489"/>
        <v>4630.1875524141442</v>
      </c>
      <c r="EC314">
        <f t="shared" si="489"/>
        <v>4630.1875524141442</v>
      </c>
      <c r="ED314">
        <f t="shared" si="489"/>
        <v>4529.5313012747056</v>
      </c>
      <c r="EE314">
        <f t="shared" si="489"/>
        <v>4694.3559125155361</v>
      </c>
      <c r="EF314">
        <f t="shared" si="489"/>
        <v>4745.9422412244985</v>
      </c>
      <c r="EG314">
        <f t="shared" si="489"/>
        <v>4745.9422412244985</v>
      </c>
      <c r="EH314">
        <f t="shared" ref="EH314:FM314" si="490">EH$312</f>
        <v>4642.7695838065729</v>
      </c>
      <c r="EI314">
        <f t="shared" si="490"/>
        <v>4811.7148103284244</v>
      </c>
      <c r="EJ314">
        <f t="shared" si="490"/>
        <v>4864.5907972551104</v>
      </c>
      <c r="EK314">
        <f t="shared" si="490"/>
        <v>4864.5907972551104</v>
      </c>
      <c r="EL314">
        <f t="shared" si="490"/>
        <v>4758.8388234017375</v>
      </c>
      <c r="EM314">
        <f t="shared" si="490"/>
        <v>4932.0076805866338</v>
      </c>
      <c r="EN314">
        <f t="shared" si="490"/>
        <v>4986.2055671864873</v>
      </c>
      <c r="EO314">
        <f t="shared" si="490"/>
        <v>4986.2055671864873</v>
      </c>
      <c r="EP314">
        <f t="shared" si="490"/>
        <v>4932.0076805866338</v>
      </c>
      <c r="EQ314">
        <f t="shared" si="490"/>
        <v>5055.3078726013</v>
      </c>
      <c r="ER314">
        <f t="shared" si="490"/>
        <v>5110.8607063661493</v>
      </c>
      <c r="ES314">
        <f t="shared" si="490"/>
        <v>5110.8607063661493</v>
      </c>
      <c r="ET314">
        <f t="shared" si="490"/>
        <v>4999.7550388364498</v>
      </c>
      <c r="EU314">
        <f t="shared" si="490"/>
        <v>5181.6905694163315</v>
      </c>
      <c r="EV314">
        <f t="shared" si="490"/>
        <v>5238.6322240253021</v>
      </c>
      <c r="EW314">
        <f t="shared" si="490"/>
        <v>5238.6322240253021</v>
      </c>
      <c r="EX314">
        <f t="shared" si="490"/>
        <v>5124.748914807361</v>
      </c>
      <c r="EY314">
        <f t="shared" si="490"/>
        <v>5311.2328336517394</v>
      </c>
      <c r="EZ314">
        <f t="shared" si="490"/>
        <v>5369.598029625934</v>
      </c>
      <c r="FA314">
        <f t="shared" si="490"/>
        <v>5369.598029625934</v>
      </c>
      <c r="FB314">
        <f t="shared" si="490"/>
        <v>0</v>
      </c>
      <c r="FC314">
        <f t="shared" si="490"/>
        <v>0</v>
      </c>
      <c r="FD314">
        <f t="shared" si="490"/>
        <v>0</v>
      </c>
      <c r="FE314">
        <f t="shared" si="490"/>
        <v>0</v>
      </c>
      <c r="FF314">
        <f t="shared" si="490"/>
        <v>0</v>
      </c>
      <c r="FG314">
        <f t="shared" si="490"/>
        <v>0</v>
      </c>
      <c r="FH314">
        <f t="shared" si="490"/>
        <v>0</v>
      </c>
      <c r="FI314">
        <f t="shared" si="490"/>
        <v>0</v>
      </c>
      <c r="FJ314">
        <f t="shared" si="490"/>
        <v>0</v>
      </c>
      <c r="FK314">
        <f t="shared" si="490"/>
        <v>0</v>
      </c>
      <c r="FL314">
        <f t="shared" si="490"/>
        <v>0</v>
      </c>
      <c r="FM314">
        <f t="shared" si="490"/>
        <v>0</v>
      </c>
      <c r="FN314">
        <f t="shared" ref="FN314:GJ314" si="491">FN$312</f>
        <v>0</v>
      </c>
      <c r="FO314">
        <f t="shared" si="491"/>
        <v>0</v>
      </c>
      <c r="FP314">
        <f t="shared" si="491"/>
        <v>0</v>
      </c>
      <c r="FQ314">
        <f t="shared" si="491"/>
        <v>0</v>
      </c>
      <c r="FR314">
        <f t="shared" si="491"/>
        <v>0</v>
      </c>
      <c r="FS314">
        <f t="shared" si="491"/>
        <v>0</v>
      </c>
      <c r="FT314">
        <f t="shared" si="491"/>
        <v>0</v>
      </c>
      <c r="FU314">
        <f t="shared" si="491"/>
        <v>0</v>
      </c>
      <c r="FV314">
        <f t="shared" si="491"/>
        <v>0</v>
      </c>
      <c r="FW314">
        <f t="shared" si="491"/>
        <v>0</v>
      </c>
      <c r="FX314">
        <f t="shared" si="491"/>
        <v>0</v>
      </c>
      <c r="FY314">
        <f t="shared" si="491"/>
        <v>0</v>
      </c>
      <c r="FZ314">
        <f t="shared" si="491"/>
        <v>0</v>
      </c>
      <c r="GA314">
        <f t="shared" si="491"/>
        <v>0</v>
      </c>
      <c r="GB314">
        <f t="shared" si="491"/>
        <v>0</v>
      </c>
      <c r="GC314">
        <f t="shared" si="491"/>
        <v>0</v>
      </c>
      <c r="GD314">
        <f t="shared" si="491"/>
        <v>0</v>
      </c>
      <c r="GE314">
        <f t="shared" si="491"/>
        <v>0</v>
      </c>
      <c r="GF314">
        <f t="shared" si="491"/>
        <v>0</v>
      </c>
      <c r="GG314">
        <f t="shared" si="491"/>
        <v>0</v>
      </c>
      <c r="GH314">
        <f t="shared" si="491"/>
        <v>0</v>
      </c>
      <c r="GI314">
        <f t="shared" si="491"/>
        <v>0</v>
      </c>
      <c r="GJ314">
        <f t="shared" si="491"/>
        <v>0</v>
      </c>
    </row>
    <row r="315" spans="1:192" ht="12.75" outlineLevel="2" x14ac:dyDescent="0.35">
      <c r="A315"/>
      <c r="B315"/>
      <c r="C315"/>
      <c r="D315"/>
      <c r="E315" t="s">
        <v>1250</v>
      </c>
      <c r="F315"/>
      <c r="G315" t="s">
        <v>101</v>
      </c>
      <c r="H315">
        <f>SUM(J315:GJ315)</f>
        <v>0</v>
      </c>
      <c r="I315"/>
      <c r="J315">
        <f t="shared" ref="J315:AO315" si="492">J314-I314</f>
        <v>0</v>
      </c>
      <c r="K315">
        <f t="shared" si="492"/>
        <v>0</v>
      </c>
      <c r="L315">
        <f t="shared" si="492"/>
        <v>0</v>
      </c>
      <c r="M315">
        <f t="shared" si="492"/>
        <v>0</v>
      </c>
      <c r="N315">
        <f t="shared" si="492"/>
        <v>0</v>
      </c>
      <c r="O315">
        <f t="shared" si="492"/>
        <v>0</v>
      </c>
      <c r="P315">
        <f t="shared" si="492"/>
        <v>0</v>
      </c>
      <c r="Q315">
        <f t="shared" si="492"/>
        <v>0</v>
      </c>
      <c r="R315">
        <f t="shared" si="492"/>
        <v>0</v>
      </c>
      <c r="S315">
        <f t="shared" si="492"/>
        <v>0</v>
      </c>
      <c r="T315">
        <f t="shared" si="492"/>
        <v>0</v>
      </c>
      <c r="U315">
        <f t="shared" si="492"/>
        <v>0</v>
      </c>
      <c r="V315">
        <f t="shared" si="492"/>
        <v>0</v>
      </c>
      <c r="W315">
        <f t="shared" si="492"/>
        <v>0</v>
      </c>
      <c r="X315">
        <f t="shared" si="492"/>
        <v>0</v>
      </c>
      <c r="Y315">
        <f t="shared" si="492"/>
        <v>0</v>
      </c>
      <c r="Z315">
        <f t="shared" si="492"/>
        <v>0</v>
      </c>
      <c r="AA315">
        <f t="shared" si="492"/>
        <v>0</v>
      </c>
      <c r="AB315">
        <f t="shared" si="492"/>
        <v>0</v>
      </c>
      <c r="AC315">
        <f t="shared" si="492"/>
        <v>0</v>
      </c>
      <c r="AD315">
        <f t="shared" si="492"/>
        <v>0</v>
      </c>
      <c r="AE315">
        <f t="shared" si="492"/>
        <v>116.11311853124998</v>
      </c>
      <c r="AF315">
        <f t="shared" si="492"/>
        <v>108.62194959374999</v>
      </c>
      <c r="AG315">
        <f t="shared" si="492"/>
        <v>123.60428746875002</v>
      </c>
      <c r="AH315">
        <f t="shared" si="492"/>
        <v>116.11311853124994</v>
      </c>
      <c r="AI315">
        <f t="shared" si="492"/>
        <v>78.657273843750033</v>
      </c>
      <c r="AJ315">
        <f t="shared" si="492"/>
        <v>153.56896321875001</v>
      </c>
      <c r="AK315">
        <f t="shared" si="492"/>
        <v>89.894027250000022</v>
      </c>
      <c r="AL315">
        <f t="shared" si="492"/>
        <v>142.33220981249985</v>
      </c>
      <c r="AM315">
        <f t="shared" si="492"/>
        <v>107.68555347656263</v>
      </c>
      <c r="AN315">
        <f t="shared" si="492"/>
        <v>153.56896321875024</v>
      </c>
      <c r="AO315">
        <f t="shared" si="492"/>
        <v>119.01594649453068</v>
      </c>
      <c r="AP315">
        <f t="shared" ref="AP315:BU315" si="493">AP314-AO314</f>
        <v>72.945257528906495</v>
      </c>
      <c r="AQ315">
        <f t="shared" si="493"/>
        <v>165.086635460156</v>
      </c>
      <c r="AR315">
        <f t="shared" si="493"/>
        <v>65.266809367969472</v>
      </c>
      <c r="AS315">
        <f t="shared" si="493"/>
        <v>172.76508362109325</v>
      </c>
      <c r="AT315">
        <f t="shared" si="493"/>
        <v>119.01594649453159</v>
      </c>
      <c r="AU315">
        <f t="shared" si="493"/>
        <v>-76.784481609375234</v>
      </c>
      <c r="AV315">
        <f t="shared" si="493"/>
        <v>314.81637459843773</v>
      </c>
      <c r="AW315">
        <f t="shared" si="493"/>
        <v>46.070688965624413</v>
      </c>
      <c r="AX315">
        <f t="shared" si="493"/>
        <v>191.96120402343831</v>
      </c>
      <c r="AY315">
        <f t="shared" si="493"/>
        <v>98.860020072069801</v>
      </c>
      <c r="AZ315">
        <f t="shared" si="493"/>
        <v>204.63064348898388</v>
      </c>
      <c r="BA315">
        <f t="shared" si="493"/>
        <v>121.99134515689502</v>
      </c>
      <c r="BB315">
        <f t="shared" si="493"/>
        <v>27.546432777362952</v>
      </c>
      <c r="BC315">
        <f t="shared" si="493"/>
        <v>94.444912379531161</v>
      </c>
      <c r="BD315">
        <f t="shared" si="493"/>
        <v>-94.444912379531161</v>
      </c>
      <c r="BE315">
        <f t="shared" si="493"/>
        <v>94.444912379531161</v>
      </c>
      <c r="BF315">
        <f t="shared" si="493"/>
        <v>578.61172824546884</v>
      </c>
      <c r="BG315">
        <f t="shared" si="493"/>
        <v>119.92877869661379</v>
      </c>
      <c r="BH315">
        <f t="shared" si="493"/>
        <v>32.268678396339965</v>
      </c>
      <c r="BI315">
        <f t="shared" si="493"/>
        <v>0</v>
      </c>
      <c r="BJ315">
        <f t="shared" si="493"/>
        <v>-64.53735679267993</v>
      </c>
      <c r="BK315">
        <f t="shared" si="493"/>
        <v>122.92699816402774</v>
      </c>
      <c r="BL315">
        <f t="shared" si="493"/>
        <v>33.075395356248009</v>
      </c>
      <c r="BM315">
        <f t="shared" si="493"/>
        <v>0</v>
      </c>
      <c r="BN315">
        <f t="shared" si="493"/>
        <v>-33.075395356248009</v>
      </c>
      <c r="BO315">
        <f t="shared" si="493"/>
        <v>92.92477776188025</v>
      </c>
      <c r="BP315">
        <f t="shared" si="493"/>
        <v>33.902280240154596</v>
      </c>
      <c r="BQ315">
        <f t="shared" si="493"/>
        <v>0</v>
      </c>
      <c r="BR315">
        <f t="shared" si="493"/>
        <v>-67.804560480309647</v>
      </c>
      <c r="BS315">
        <f t="shared" si="493"/>
        <v>129.15017744608303</v>
      </c>
      <c r="BT315">
        <f t="shared" si="493"/>
        <v>34.749837246159132</v>
      </c>
      <c r="BU315">
        <f t="shared" si="493"/>
        <v>0</v>
      </c>
      <c r="BV315">
        <f t="shared" ref="BV315:DA315" si="494">BV314-BU314</f>
        <v>-69.499674492317354</v>
      </c>
      <c r="BW315">
        <f t="shared" si="494"/>
        <v>132.37893188223461</v>
      </c>
      <c r="BX315">
        <f t="shared" si="494"/>
        <v>35.618583177312303</v>
      </c>
      <c r="BY315">
        <f t="shared" si="494"/>
        <v>0</v>
      </c>
      <c r="BZ315">
        <f t="shared" si="494"/>
        <v>-71.237166354624605</v>
      </c>
      <c r="CA315">
        <f t="shared" si="494"/>
        <v>135.68840517928993</v>
      </c>
      <c r="CB315">
        <f t="shared" si="494"/>
        <v>36.509047756745531</v>
      </c>
      <c r="CC315">
        <f t="shared" si="494"/>
        <v>0</v>
      </c>
      <c r="CD315">
        <f t="shared" si="494"/>
        <v>-36.509047756745531</v>
      </c>
      <c r="CE315">
        <f t="shared" si="494"/>
        <v>102.57156755202686</v>
      </c>
      <c r="CF315">
        <f t="shared" si="494"/>
        <v>37.421773950664829</v>
      </c>
      <c r="CG315">
        <f t="shared" si="494"/>
        <v>0</v>
      </c>
      <c r="CH315">
        <f t="shared" si="494"/>
        <v>-74.843547901328748</v>
      </c>
      <c r="CI315">
        <f t="shared" si="494"/>
        <v>142.5576306914927</v>
      </c>
      <c r="CJ315">
        <f t="shared" si="494"/>
        <v>38.357318299430517</v>
      </c>
      <c r="CK315">
        <f t="shared" si="494"/>
        <v>0</v>
      </c>
      <c r="CL315">
        <f t="shared" si="494"/>
        <v>-76.714636598860125</v>
      </c>
      <c r="CM315">
        <f t="shared" si="494"/>
        <v>146.12157145877791</v>
      </c>
      <c r="CN315">
        <f t="shared" si="494"/>
        <v>39.316251256916075</v>
      </c>
      <c r="CO315">
        <f t="shared" si="494"/>
        <v>0</v>
      </c>
      <c r="CP315">
        <f t="shared" si="494"/>
        <v>-78.632502513832151</v>
      </c>
      <c r="CQ315">
        <f t="shared" si="494"/>
        <v>149.77461074524854</v>
      </c>
      <c r="CR315">
        <f t="shared" si="494"/>
        <v>40.299157538339387</v>
      </c>
      <c r="CS315">
        <f t="shared" si="494"/>
        <v>0</v>
      </c>
      <c r="CT315">
        <f t="shared" si="494"/>
        <v>-40.299157538339387</v>
      </c>
      <c r="CU315">
        <f t="shared" si="494"/>
        <v>113.21981847554071</v>
      </c>
      <c r="CV315">
        <f t="shared" si="494"/>
        <v>41.306636476796484</v>
      </c>
      <c r="CW315">
        <f t="shared" si="494"/>
        <v>0</v>
      </c>
      <c r="CX315">
        <f t="shared" si="494"/>
        <v>-82.613272953594787</v>
      </c>
      <c r="CY315">
        <f t="shared" si="494"/>
        <v>157.35695041422696</v>
      </c>
      <c r="CZ315">
        <f t="shared" si="494"/>
        <v>42.339302388718352</v>
      </c>
      <c r="DA315">
        <f t="shared" si="494"/>
        <v>0</v>
      </c>
      <c r="DB315">
        <f t="shared" ref="DB315:EG315" si="495">DB314-DA314</f>
        <v>-84.678604777434884</v>
      </c>
      <c r="DC315">
        <f t="shared" si="495"/>
        <v>161.29087417458231</v>
      </c>
      <c r="DD315">
        <f t="shared" si="495"/>
        <v>43.397784948435401</v>
      </c>
      <c r="DE315">
        <f t="shared" si="495"/>
        <v>0</v>
      </c>
      <c r="DF315">
        <f t="shared" si="495"/>
        <v>-86.795569896870802</v>
      </c>
      <c r="DG315">
        <f t="shared" si="495"/>
        <v>165.32314602894621</v>
      </c>
      <c r="DH315">
        <f t="shared" si="495"/>
        <v>44.482729572146127</v>
      </c>
      <c r="DI315">
        <f t="shared" si="495"/>
        <v>0</v>
      </c>
      <c r="DJ315">
        <f t="shared" si="495"/>
        <v>-44.482729572146127</v>
      </c>
      <c r="DK315">
        <f t="shared" si="495"/>
        <v>124.9734951075252</v>
      </c>
      <c r="DL315">
        <f t="shared" si="495"/>
        <v>45.594797811450007</v>
      </c>
      <c r="DM315">
        <f t="shared" si="495"/>
        <v>0</v>
      </c>
      <c r="DN315">
        <f t="shared" si="495"/>
        <v>-1065.9762941894651</v>
      </c>
      <c r="DO315">
        <f t="shared" si="495"/>
        <v>149.32296283249889</v>
      </c>
      <c r="DP315">
        <f t="shared" si="495"/>
        <v>46.734667756735689</v>
      </c>
      <c r="DQ315">
        <f t="shared" si="495"/>
        <v>0</v>
      </c>
      <c r="DR315">
        <f t="shared" si="495"/>
        <v>-93.469335513472288</v>
      </c>
      <c r="DS315">
        <f t="shared" si="495"/>
        <v>153.056036903311</v>
      </c>
      <c r="DT315">
        <f t="shared" si="495"/>
        <v>47.903034450654559</v>
      </c>
      <c r="DU315">
        <f t="shared" si="495"/>
        <v>0</v>
      </c>
      <c r="DV315">
        <f t="shared" si="495"/>
        <v>-95.806068901310027</v>
      </c>
      <c r="DW315">
        <f t="shared" si="495"/>
        <v>156.88243782589416</v>
      </c>
      <c r="DX315">
        <f t="shared" si="495"/>
        <v>49.100610311919809</v>
      </c>
      <c r="DY315">
        <f t="shared" si="495"/>
        <v>0</v>
      </c>
      <c r="DZ315">
        <f t="shared" si="495"/>
        <v>-49.100610311919809</v>
      </c>
      <c r="EA315">
        <f t="shared" si="495"/>
        <v>111.70388845961952</v>
      </c>
      <c r="EB315">
        <f t="shared" si="495"/>
        <v>50.328125569719305</v>
      </c>
      <c r="EC315">
        <f t="shared" si="495"/>
        <v>0</v>
      </c>
      <c r="ED315">
        <f t="shared" si="495"/>
        <v>-100.65625113943861</v>
      </c>
      <c r="EE315">
        <f t="shared" si="495"/>
        <v>164.82461124083056</v>
      </c>
      <c r="EF315">
        <f t="shared" si="495"/>
        <v>51.586328708962355</v>
      </c>
      <c r="EG315">
        <f t="shared" si="495"/>
        <v>0</v>
      </c>
      <c r="EH315">
        <f t="shared" ref="EH315:FM315" si="496">EH314-EG314</f>
        <v>-103.17265741792562</v>
      </c>
      <c r="EI315">
        <f t="shared" si="496"/>
        <v>168.94522652185151</v>
      </c>
      <c r="EJ315">
        <f t="shared" si="496"/>
        <v>52.875986926685982</v>
      </c>
      <c r="EK315">
        <f t="shared" si="496"/>
        <v>0</v>
      </c>
      <c r="EL315">
        <f t="shared" si="496"/>
        <v>-105.75197385337287</v>
      </c>
      <c r="EM315">
        <f t="shared" si="496"/>
        <v>173.1688571848963</v>
      </c>
      <c r="EN315">
        <f t="shared" si="496"/>
        <v>54.197886599853518</v>
      </c>
      <c r="EO315">
        <f t="shared" si="496"/>
        <v>0</v>
      </c>
      <c r="EP315">
        <f t="shared" si="496"/>
        <v>-54.197886599853518</v>
      </c>
      <c r="EQ315">
        <f t="shared" si="496"/>
        <v>123.30019201466621</v>
      </c>
      <c r="ER315">
        <f t="shared" si="496"/>
        <v>55.552833764849311</v>
      </c>
      <c r="ES315">
        <f t="shared" si="496"/>
        <v>0</v>
      </c>
      <c r="ET315">
        <f t="shared" si="496"/>
        <v>-111.10566752969953</v>
      </c>
      <c r="EU315">
        <f t="shared" si="496"/>
        <v>181.93553057988174</v>
      </c>
      <c r="EV315">
        <f t="shared" si="496"/>
        <v>56.941654608970566</v>
      </c>
      <c r="EW315">
        <f t="shared" si="496"/>
        <v>0</v>
      </c>
      <c r="EX315">
        <f t="shared" si="496"/>
        <v>-113.88330921794113</v>
      </c>
      <c r="EY315">
        <f t="shared" si="496"/>
        <v>186.48391884437842</v>
      </c>
      <c r="EZ315">
        <f t="shared" si="496"/>
        <v>58.365195974194648</v>
      </c>
      <c r="FA315">
        <f t="shared" si="496"/>
        <v>0</v>
      </c>
      <c r="FB315">
        <f t="shared" si="496"/>
        <v>-5369.598029625934</v>
      </c>
      <c r="FC315">
        <f t="shared" si="496"/>
        <v>0</v>
      </c>
      <c r="FD315">
        <f t="shared" si="496"/>
        <v>0</v>
      </c>
      <c r="FE315">
        <f t="shared" si="496"/>
        <v>0</v>
      </c>
      <c r="FF315">
        <f t="shared" si="496"/>
        <v>0</v>
      </c>
      <c r="FG315">
        <f t="shared" si="496"/>
        <v>0</v>
      </c>
      <c r="FH315">
        <f t="shared" si="496"/>
        <v>0</v>
      </c>
      <c r="FI315">
        <f t="shared" si="496"/>
        <v>0</v>
      </c>
      <c r="FJ315">
        <f t="shared" si="496"/>
        <v>0</v>
      </c>
      <c r="FK315">
        <f t="shared" si="496"/>
        <v>0</v>
      </c>
      <c r="FL315">
        <f t="shared" si="496"/>
        <v>0</v>
      </c>
      <c r="FM315">
        <f t="shared" si="496"/>
        <v>0</v>
      </c>
      <c r="FN315">
        <f t="shared" ref="FN315:GJ315" si="497">FN314-FM314</f>
        <v>0</v>
      </c>
      <c r="FO315">
        <f t="shared" si="497"/>
        <v>0</v>
      </c>
      <c r="FP315">
        <f t="shared" si="497"/>
        <v>0</v>
      </c>
      <c r="FQ315">
        <f t="shared" si="497"/>
        <v>0</v>
      </c>
      <c r="FR315">
        <f t="shared" si="497"/>
        <v>0</v>
      </c>
      <c r="FS315">
        <f t="shared" si="497"/>
        <v>0</v>
      </c>
      <c r="FT315">
        <f t="shared" si="497"/>
        <v>0</v>
      </c>
      <c r="FU315">
        <f t="shared" si="497"/>
        <v>0</v>
      </c>
      <c r="FV315">
        <f t="shared" si="497"/>
        <v>0</v>
      </c>
      <c r="FW315">
        <f t="shared" si="497"/>
        <v>0</v>
      </c>
      <c r="FX315">
        <f t="shared" si="497"/>
        <v>0</v>
      </c>
      <c r="FY315">
        <f t="shared" si="497"/>
        <v>0</v>
      </c>
      <c r="FZ315">
        <f t="shared" si="497"/>
        <v>0</v>
      </c>
      <c r="GA315">
        <f t="shared" si="497"/>
        <v>0</v>
      </c>
      <c r="GB315">
        <f t="shared" si="497"/>
        <v>0</v>
      </c>
      <c r="GC315">
        <f t="shared" si="497"/>
        <v>0</v>
      </c>
      <c r="GD315">
        <f t="shared" si="497"/>
        <v>0</v>
      </c>
      <c r="GE315">
        <f t="shared" si="497"/>
        <v>0</v>
      </c>
      <c r="GF315">
        <f t="shared" si="497"/>
        <v>0</v>
      </c>
      <c r="GG315">
        <f t="shared" si="497"/>
        <v>0</v>
      </c>
      <c r="GH315">
        <f t="shared" si="497"/>
        <v>0</v>
      </c>
      <c r="GI315">
        <f t="shared" si="497"/>
        <v>0</v>
      </c>
      <c r="GJ315">
        <f t="shared" si="497"/>
        <v>0</v>
      </c>
    </row>
    <row r="316" spans="1:192" ht="12.75" outlineLevel="1" x14ac:dyDescent="0.3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</row>
    <row r="317" spans="1:192" outlineLevel="1" x14ac:dyDescent="0.35">
      <c r="A317"/>
      <c r="B317" s="69" t="s">
        <v>1251</v>
      </c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</row>
    <row r="318" spans="1:192" s="594" customFormat="1" ht="12.75" outlineLevel="2" x14ac:dyDescent="0.35">
      <c r="E318" s="594" t="str">
        <f>InpC!$E$104</f>
        <v>Accounts payable lag</v>
      </c>
      <c r="F318" s="594">
        <f>InpC!$F$104</f>
        <v>1</v>
      </c>
      <c r="G318" s="594" t="str">
        <f>InpC!$G$104</f>
        <v>months</v>
      </c>
    </row>
    <row r="319" spans="1:192" s="112" customFormat="1" ht="12.75" outlineLevel="2" x14ac:dyDescent="0.35">
      <c r="E319" s="112" t="str">
        <f>Time!$E$34</f>
        <v>Months per model period</v>
      </c>
      <c r="G319" s="112" t="str">
        <f>Time!$G$34</f>
        <v>months</v>
      </c>
      <c r="H319" s="112">
        <f>Time!$H$34</f>
        <v>0</v>
      </c>
      <c r="J319" s="112">
        <f>Time!J$34</f>
        <v>1</v>
      </c>
      <c r="K319" s="112">
        <f>Time!K$34</f>
        <v>1</v>
      </c>
      <c r="L319" s="112">
        <f>Time!L$34</f>
        <v>1</v>
      </c>
      <c r="M319" s="112">
        <f>Time!M$34</f>
        <v>1</v>
      </c>
      <c r="N319" s="112">
        <f>Time!N$34</f>
        <v>1</v>
      </c>
      <c r="O319" s="112">
        <f>Time!O$34</f>
        <v>1</v>
      </c>
      <c r="P319" s="112">
        <f>Time!P$34</f>
        <v>1</v>
      </c>
      <c r="Q319" s="112">
        <f>Time!Q$34</f>
        <v>1</v>
      </c>
      <c r="R319" s="112">
        <f>Time!R$34</f>
        <v>1</v>
      </c>
      <c r="S319" s="112">
        <f>Time!S$34</f>
        <v>1</v>
      </c>
      <c r="T319" s="112">
        <f>Time!T$34</f>
        <v>1</v>
      </c>
      <c r="U319" s="112">
        <f>Time!U$34</f>
        <v>1</v>
      </c>
      <c r="V319" s="112">
        <f>Time!V$34</f>
        <v>1</v>
      </c>
      <c r="W319" s="112">
        <f>Time!W$34</f>
        <v>1</v>
      </c>
      <c r="X319" s="112">
        <f>Time!X$34</f>
        <v>1</v>
      </c>
      <c r="Y319" s="112">
        <f>Time!Y$34</f>
        <v>1</v>
      </c>
      <c r="Z319" s="112">
        <f>Time!Z$34</f>
        <v>1</v>
      </c>
      <c r="AA319" s="112">
        <f>Time!AA$34</f>
        <v>1</v>
      </c>
      <c r="AB319" s="112">
        <f>Time!AB$34</f>
        <v>1</v>
      </c>
      <c r="AC319" s="112">
        <f>Time!AC$34</f>
        <v>1</v>
      </c>
      <c r="AD319" s="112">
        <f>Time!AD$34</f>
        <v>1</v>
      </c>
      <c r="AE319" s="112">
        <f>Time!AE$34</f>
        <v>1</v>
      </c>
      <c r="AF319" s="112">
        <f>Time!AF$34</f>
        <v>1</v>
      </c>
      <c r="AG319" s="112">
        <f>Time!AG$34</f>
        <v>1</v>
      </c>
      <c r="AH319" s="112">
        <f>Time!AH$34</f>
        <v>1</v>
      </c>
      <c r="AI319" s="112">
        <f>Time!AI$34</f>
        <v>1</v>
      </c>
      <c r="AJ319" s="112">
        <f>Time!AJ$34</f>
        <v>1</v>
      </c>
      <c r="AK319" s="112">
        <f>Time!AK$34</f>
        <v>1</v>
      </c>
      <c r="AL319" s="112">
        <f>Time!AL$34</f>
        <v>1</v>
      </c>
      <c r="AM319" s="112">
        <f>Time!AM$34</f>
        <v>1</v>
      </c>
      <c r="AN319" s="112">
        <f>Time!AN$34</f>
        <v>1</v>
      </c>
      <c r="AO319" s="112">
        <f>Time!AO$34</f>
        <v>1</v>
      </c>
      <c r="AP319" s="112">
        <f>Time!AP$34</f>
        <v>1</v>
      </c>
      <c r="AQ319" s="112">
        <f>Time!AQ$34</f>
        <v>1</v>
      </c>
      <c r="AR319" s="112">
        <f>Time!AR$34</f>
        <v>1</v>
      </c>
      <c r="AS319" s="112">
        <f>Time!AS$34</f>
        <v>1</v>
      </c>
      <c r="AT319" s="112">
        <f>Time!AT$34</f>
        <v>1</v>
      </c>
      <c r="AU319" s="112">
        <f>Time!AU$34</f>
        <v>1</v>
      </c>
      <c r="AV319" s="112">
        <f>Time!AV$34</f>
        <v>1</v>
      </c>
      <c r="AW319" s="112">
        <f>Time!AW$34</f>
        <v>1</v>
      </c>
      <c r="AX319" s="112">
        <f>Time!AX$34</f>
        <v>1</v>
      </c>
      <c r="AY319" s="112">
        <f>Time!AY$34</f>
        <v>1</v>
      </c>
      <c r="AZ319" s="112">
        <f>Time!AZ$34</f>
        <v>1</v>
      </c>
      <c r="BA319" s="112">
        <f>Time!BA$34</f>
        <v>1</v>
      </c>
      <c r="BB319" s="112">
        <f>Time!BB$34</f>
        <v>1</v>
      </c>
      <c r="BC319" s="112">
        <f>Time!BC$34</f>
        <v>1</v>
      </c>
      <c r="BD319" s="112">
        <f>Time!BD$34</f>
        <v>1</v>
      </c>
      <c r="BE319" s="112">
        <f>Time!BE$34</f>
        <v>1</v>
      </c>
      <c r="BF319" s="112">
        <f>Time!BF$34</f>
        <v>3</v>
      </c>
      <c r="BG319" s="112">
        <f>Time!BG$34</f>
        <v>3</v>
      </c>
      <c r="BH319" s="112">
        <f>Time!BH$34</f>
        <v>3</v>
      </c>
      <c r="BI319" s="112">
        <f>Time!BI$34</f>
        <v>3</v>
      </c>
      <c r="BJ319" s="112">
        <f>Time!BJ$34</f>
        <v>3</v>
      </c>
      <c r="BK319" s="112">
        <f>Time!BK$34</f>
        <v>3</v>
      </c>
      <c r="BL319" s="112">
        <f>Time!BL$34</f>
        <v>3</v>
      </c>
      <c r="BM319" s="112">
        <f>Time!BM$34</f>
        <v>3</v>
      </c>
      <c r="BN319" s="112">
        <f>Time!BN$34</f>
        <v>3</v>
      </c>
      <c r="BO319" s="112">
        <f>Time!BO$34</f>
        <v>3</v>
      </c>
      <c r="BP319" s="112">
        <f>Time!BP$34</f>
        <v>3</v>
      </c>
      <c r="BQ319" s="112">
        <f>Time!BQ$34</f>
        <v>3</v>
      </c>
      <c r="BR319" s="112">
        <f>Time!BR$34</f>
        <v>3</v>
      </c>
      <c r="BS319" s="112">
        <f>Time!BS$34</f>
        <v>3</v>
      </c>
      <c r="BT319" s="112">
        <f>Time!BT$34</f>
        <v>3</v>
      </c>
      <c r="BU319" s="112">
        <f>Time!BU$34</f>
        <v>3</v>
      </c>
      <c r="BV319" s="112">
        <f>Time!BV$34</f>
        <v>3</v>
      </c>
      <c r="BW319" s="112">
        <f>Time!BW$34</f>
        <v>3</v>
      </c>
      <c r="BX319" s="112">
        <f>Time!BX$34</f>
        <v>3</v>
      </c>
      <c r="BY319" s="112">
        <f>Time!BY$34</f>
        <v>3</v>
      </c>
      <c r="BZ319" s="112">
        <f>Time!BZ$34</f>
        <v>3</v>
      </c>
      <c r="CA319" s="112">
        <f>Time!CA$34</f>
        <v>3</v>
      </c>
      <c r="CB319" s="112">
        <f>Time!CB$34</f>
        <v>3</v>
      </c>
      <c r="CC319" s="112">
        <f>Time!CC$34</f>
        <v>3</v>
      </c>
      <c r="CD319" s="112">
        <f>Time!CD$34</f>
        <v>3</v>
      </c>
      <c r="CE319" s="112">
        <f>Time!CE$34</f>
        <v>3</v>
      </c>
      <c r="CF319" s="112">
        <f>Time!CF$34</f>
        <v>3</v>
      </c>
      <c r="CG319" s="112">
        <f>Time!CG$34</f>
        <v>3</v>
      </c>
      <c r="CH319" s="112">
        <f>Time!CH$34</f>
        <v>3</v>
      </c>
      <c r="CI319" s="112">
        <f>Time!CI$34</f>
        <v>3</v>
      </c>
      <c r="CJ319" s="112">
        <f>Time!CJ$34</f>
        <v>3</v>
      </c>
      <c r="CK319" s="112">
        <f>Time!CK$34</f>
        <v>3</v>
      </c>
      <c r="CL319" s="112">
        <f>Time!CL$34</f>
        <v>3</v>
      </c>
      <c r="CM319" s="112">
        <f>Time!CM$34</f>
        <v>3</v>
      </c>
      <c r="CN319" s="112">
        <f>Time!CN$34</f>
        <v>3</v>
      </c>
      <c r="CO319" s="112">
        <f>Time!CO$34</f>
        <v>3</v>
      </c>
      <c r="CP319" s="112">
        <f>Time!CP$34</f>
        <v>3</v>
      </c>
      <c r="CQ319" s="112">
        <f>Time!CQ$34</f>
        <v>3</v>
      </c>
      <c r="CR319" s="112">
        <f>Time!CR$34</f>
        <v>3</v>
      </c>
      <c r="CS319" s="112">
        <f>Time!CS$34</f>
        <v>3</v>
      </c>
      <c r="CT319" s="112">
        <f>Time!CT$34</f>
        <v>3</v>
      </c>
      <c r="CU319" s="112">
        <f>Time!CU$34</f>
        <v>3</v>
      </c>
      <c r="CV319" s="112">
        <f>Time!CV$34</f>
        <v>3</v>
      </c>
      <c r="CW319" s="112">
        <f>Time!CW$34</f>
        <v>3</v>
      </c>
      <c r="CX319" s="112">
        <f>Time!CX$34</f>
        <v>3</v>
      </c>
      <c r="CY319" s="112">
        <f>Time!CY$34</f>
        <v>3</v>
      </c>
      <c r="CZ319" s="112">
        <f>Time!CZ$34</f>
        <v>3</v>
      </c>
      <c r="DA319" s="112">
        <f>Time!DA$34</f>
        <v>3</v>
      </c>
      <c r="DB319" s="112">
        <f>Time!DB$34</f>
        <v>3</v>
      </c>
      <c r="DC319" s="112">
        <f>Time!DC$34</f>
        <v>3</v>
      </c>
      <c r="DD319" s="112">
        <f>Time!DD$34</f>
        <v>3</v>
      </c>
      <c r="DE319" s="112">
        <f>Time!DE$34</f>
        <v>3</v>
      </c>
      <c r="DF319" s="112">
        <f>Time!DF$34</f>
        <v>3</v>
      </c>
      <c r="DG319" s="112">
        <f>Time!DG$34</f>
        <v>3</v>
      </c>
      <c r="DH319" s="112">
        <f>Time!DH$34</f>
        <v>3</v>
      </c>
      <c r="DI319" s="112">
        <f>Time!DI$34</f>
        <v>3</v>
      </c>
      <c r="DJ319" s="112">
        <f>Time!DJ$34</f>
        <v>3</v>
      </c>
      <c r="DK319" s="112">
        <f>Time!DK$34</f>
        <v>3</v>
      </c>
      <c r="DL319" s="112">
        <f>Time!DL$34</f>
        <v>3</v>
      </c>
      <c r="DM319" s="112">
        <f>Time!DM$34</f>
        <v>3</v>
      </c>
      <c r="DN319" s="112">
        <f>Time!DN$34</f>
        <v>3</v>
      </c>
      <c r="DO319" s="112">
        <f>Time!DO$34</f>
        <v>3</v>
      </c>
      <c r="DP319" s="112">
        <f>Time!DP$34</f>
        <v>3</v>
      </c>
      <c r="DQ319" s="112">
        <f>Time!DQ$34</f>
        <v>3</v>
      </c>
      <c r="DR319" s="112">
        <f>Time!DR$34</f>
        <v>3</v>
      </c>
      <c r="DS319" s="112">
        <f>Time!DS$34</f>
        <v>3</v>
      </c>
      <c r="DT319" s="112">
        <f>Time!DT$34</f>
        <v>3</v>
      </c>
      <c r="DU319" s="112">
        <f>Time!DU$34</f>
        <v>3</v>
      </c>
      <c r="DV319" s="112">
        <f>Time!DV$34</f>
        <v>3</v>
      </c>
      <c r="DW319" s="112">
        <f>Time!DW$34</f>
        <v>3</v>
      </c>
      <c r="DX319" s="112">
        <f>Time!DX$34</f>
        <v>3</v>
      </c>
      <c r="DY319" s="112">
        <f>Time!DY$34</f>
        <v>3</v>
      </c>
      <c r="DZ319" s="112">
        <f>Time!DZ$34</f>
        <v>3</v>
      </c>
      <c r="EA319" s="112">
        <f>Time!EA$34</f>
        <v>3</v>
      </c>
      <c r="EB319" s="112">
        <f>Time!EB$34</f>
        <v>3</v>
      </c>
      <c r="EC319" s="112">
        <f>Time!EC$34</f>
        <v>3</v>
      </c>
      <c r="ED319" s="112">
        <f>Time!ED$34</f>
        <v>3</v>
      </c>
      <c r="EE319" s="112">
        <f>Time!EE$34</f>
        <v>3</v>
      </c>
      <c r="EF319" s="112">
        <f>Time!EF$34</f>
        <v>3</v>
      </c>
      <c r="EG319" s="112">
        <f>Time!EG$34</f>
        <v>3</v>
      </c>
      <c r="EH319" s="112">
        <f>Time!EH$34</f>
        <v>3</v>
      </c>
      <c r="EI319" s="112">
        <f>Time!EI$34</f>
        <v>3</v>
      </c>
      <c r="EJ319" s="112">
        <f>Time!EJ$34</f>
        <v>3</v>
      </c>
      <c r="EK319" s="112">
        <f>Time!EK$34</f>
        <v>3</v>
      </c>
      <c r="EL319" s="112">
        <f>Time!EL$34</f>
        <v>3</v>
      </c>
      <c r="EM319" s="112">
        <f>Time!EM$34</f>
        <v>3</v>
      </c>
      <c r="EN319" s="112">
        <f>Time!EN$34</f>
        <v>3</v>
      </c>
      <c r="EO319" s="112">
        <f>Time!EO$34</f>
        <v>3</v>
      </c>
      <c r="EP319" s="112">
        <f>Time!EP$34</f>
        <v>3</v>
      </c>
      <c r="EQ319" s="112">
        <f>Time!EQ$34</f>
        <v>3</v>
      </c>
      <c r="ER319" s="112">
        <f>Time!ER$34</f>
        <v>3</v>
      </c>
      <c r="ES319" s="112">
        <f>Time!ES$34</f>
        <v>3</v>
      </c>
      <c r="ET319" s="112">
        <f>Time!ET$34</f>
        <v>3</v>
      </c>
      <c r="EU319" s="112">
        <f>Time!EU$34</f>
        <v>3</v>
      </c>
      <c r="EV319" s="112">
        <f>Time!EV$34</f>
        <v>3</v>
      </c>
      <c r="EW319" s="112">
        <f>Time!EW$34</f>
        <v>3</v>
      </c>
      <c r="EX319" s="112">
        <f>Time!EX$34</f>
        <v>3</v>
      </c>
      <c r="EY319" s="112">
        <f>Time!EY$34</f>
        <v>3</v>
      </c>
      <c r="EZ319" s="112">
        <f>Time!EZ$34</f>
        <v>3</v>
      </c>
      <c r="FA319" s="112">
        <f>Time!FA$34</f>
        <v>3</v>
      </c>
      <c r="FB319" s="112">
        <f>Time!FB$34</f>
        <v>3</v>
      </c>
      <c r="FC319" s="112">
        <f>Time!FC$34</f>
        <v>3</v>
      </c>
      <c r="FD319" s="112">
        <f>Time!FD$34</f>
        <v>3</v>
      </c>
      <c r="FE319" s="112">
        <f>Time!FE$34</f>
        <v>3</v>
      </c>
      <c r="FF319" s="112">
        <f>Time!FF$34</f>
        <v>3</v>
      </c>
      <c r="FG319" s="112">
        <f>Time!FG$34</f>
        <v>3</v>
      </c>
      <c r="FH319" s="112">
        <f>Time!FH$34</f>
        <v>3</v>
      </c>
      <c r="FI319" s="112">
        <f>Time!FI$34</f>
        <v>3</v>
      </c>
      <c r="FJ319" s="112">
        <f>Time!FJ$34</f>
        <v>3</v>
      </c>
      <c r="FK319" s="112">
        <f>Time!FK$34</f>
        <v>3</v>
      </c>
      <c r="FL319" s="112">
        <f>Time!FL$34</f>
        <v>3</v>
      </c>
      <c r="FM319" s="112">
        <f>Time!FM$34</f>
        <v>3</v>
      </c>
      <c r="FN319" s="112">
        <f>Time!FN$34</f>
        <v>3</v>
      </c>
      <c r="FO319" s="112">
        <f>Time!FO$34</f>
        <v>3</v>
      </c>
      <c r="FP319" s="112">
        <f>Time!FP$34</f>
        <v>3</v>
      </c>
      <c r="FQ319" s="112">
        <f>Time!FQ$34</f>
        <v>3</v>
      </c>
      <c r="FR319" s="112">
        <f>Time!FR$34</f>
        <v>3</v>
      </c>
      <c r="FS319" s="112">
        <f>Time!FS$34</f>
        <v>3</v>
      </c>
      <c r="FT319" s="112">
        <f>Time!FT$34</f>
        <v>3</v>
      </c>
      <c r="FU319" s="112">
        <f>Time!FU$34</f>
        <v>3</v>
      </c>
      <c r="FV319" s="112">
        <f>Time!FV$34</f>
        <v>3</v>
      </c>
      <c r="FW319" s="112">
        <f>Time!FW$34</f>
        <v>3</v>
      </c>
      <c r="FX319" s="112">
        <f>Time!FX$34</f>
        <v>3</v>
      </c>
      <c r="FY319" s="112">
        <f>Time!FY$34</f>
        <v>3</v>
      </c>
      <c r="FZ319" s="112">
        <f>Time!FZ$34</f>
        <v>3</v>
      </c>
      <c r="GA319" s="112">
        <f>Time!GA$34</f>
        <v>3</v>
      </c>
      <c r="GB319" s="112">
        <f>Time!GB$34</f>
        <v>3</v>
      </c>
      <c r="GC319" s="112">
        <f>Time!GC$34</f>
        <v>3</v>
      </c>
      <c r="GD319" s="112">
        <f>Time!GD$34</f>
        <v>3</v>
      </c>
      <c r="GE319" s="112">
        <f>Time!GE$34</f>
        <v>3</v>
      </c>
      <c r="GF319" s="112">
        <f>Time!GF$34</f>
        <v>3</v>
      </c>
      <c r="GG319" s="112">
        <f>Time!GG$34</f>
        <v>3</v>
      </c>
      <c r="GH319" s="112">
        <f>Time!GH$34</f>
        <v>3</v>
      </c>
      <c r="GI319" s="112">
        <f>Time!GI$34</f>
        <v>3</v>
      </c>
      <c r="GJ319" s="112">
        <f>Time!GJ$34</f>
        <v>3</v>
      </c>
    </row>
    <row r="320" spans="1:192" s="523" customFormat="1" ht="12.75" outlineLevel="2" x14ac:dyDescent="0.35">
      <c r="E320" s="523" t="str">
        <f>$E$302</f>
        <v>Total operating expenditure POS</v>
      </c>
      <c r="G320" s="523" t="str">
        <f>$G$302</f>
        <v>$ 000s</v>
      </c>
      <c r="H320" s="523">
        <f>$H$302</f>
        <v>507937.17063586338</v>
      </c>
      <c r="J320" s="523">
        <f t="shared" ref="J320:AO320" si="498">J$302</f>
        <v>0</v>
      </c>
      <c r="K320" s="523">
        <f t="shared" si="498"/>
        <v>0</v>
      </c>
      <c r="L320" s="523">
        <f t="shared" si="498"/>
        <v>0</v>
      </c>
      <c r="M320" s="523">
        <f t="shared" si="498"/>
        <v>0</v>
      </c>
      <c r="N320" s="523">
        <f t="shared" si="498"/>
        <v>0</v>
      </c>
      <c r="O320" s="523">
        <f t="shared" si="498"/>
        <v>0</v>
      </c>
      <c r="P320" s="523">
        <f t="shared" si="498"/>
        <v>0</v>
      </c>
      <c r="Q320" s="523">
        <f t="shared" si="498"/>
        <v>0</v>
      </c>
      <c r="R320" s="523">
        <f t="shared" si="498"/>
        <v>0</v>
      </c>
      <c r="S320" s="523">
        <f t="shared" si="498"/>
        <v>0</v>
      </c>
      <c r="T320" s="523">
        <f t="shared" si="498"/>
        <v>0</v>
      </c>
      <c r="U320" s="523">
        <f t="shared" si="498"/>
        <v>0</v>
      </c>
      <c r="V320" s="523">
        <f t="shared" si="498"/>
        <v>0</v>
      </c>
      <c r="W320" s="523">
        <f t="shared" si="498"/>
        <v>0</v>
      </c>
      <c r="X320" s="523">
        <f t="shared" si="498"/>
        <v>0</v>
      </c>
      <c r="Y320" s="523">
        <f t="shared" si="498"/>
        <v>0</v>
      </c>
      <c r="Z320" s="523">
        <f t="shared" si="498"/>
        <v>0</v>
      </c>
      <c r="AA320" s="523">
        <f t="shared" si="498"/>
        <v>0</v>
      </c>
      <c r="AB320" s="523">
        <f t="shared" si="498"/>
        <v>0</v>
      </c>
      <c r="AC320" s="523">
        <f t="shared" si="498"/>
        <v>0</v>
      </c>
      <c r="AD320" s="523">
        <f t="shared" si="498"/>
        <v>0</v>
      </c>
      <c r="AE320" s="523">
        <f t="shared" si="498"/>
        <v>6.9257107749999989</v>
      </c>
      <c r="AF320" s="523">
        <f t="shared" si="498"/>
        <v>13.404601499999997</v>
      </c>
      <c r="AG320" s="523">
        <f t="shared" si="498"/>
        <v>20.777132324999997</v>
      </c>
      <c r="AH320" s="523">
        <f t="shared" si="498"/>
        <v>27.702843099999996</v>
      </c>
      <c r="AI320" s="523">
        <f t="shared" si="498"/>
        <v>32.394453625000004</v>
      </c>
      <c r="AJ320" s="523">
        <f t="shared" si="498"/>
        <v>41.554264649999993</v>
      </c>
      <c r="AK320" s="523">
        <f t="shared" si="498"/>
        <v>46.916105250000001</v>
      </c>
      <c r="AL320" s="523">
        <f t="shared" si="498"/>
        <v>55.405686199999991</v>
      </c>
      <c r="AM320" s="523">
        <f t="shared" si="498"/>
        <v>61.828724418749985</v>
      </c>
      <c r="AN320" s="523">
        <f t="shared" si="498"/>
        <v>70.988535443749981</v>
      </c>
      <c r="AO320" s="523">
        <f t="shared" si="498"/>
        <v>78.087388988124985</v>
      </c>
      <c r="AP320" s="523">
        <f t="shared" ref="AP320:BU320" si="499">AP$302</f>
        <v>82.43829922499998</v>
      </c>
      <c r="AQ320" s="523">
        <f t="shared" si="499"/>
        <v>92.285096076874993</v>
      </c>
      <c r="AR320" s="523">
        <f t="shared" si="499"/>
        <v>96.17801576250001</v>
      </c>
      <c r="AS320" s="523">
        <f t="shared" si="499"/>
        <v>106.48280316562497</v>
      </c>
      <c r="AT320" s="523">
        <f t="shared" si="499"/>
        <v>113.58165670999998</v>
      </c>
      <c r="AU320" s="523">
        <f t="shared" si="499"/>
        <v>109.0017511975</v>
      </c>
      <c r="AV320" s="523">
        <f t="shared" si="499"/>
        <v>127.77936379874998</v>
      </c>
      <c r="AW320" s="523">
        <f t="shared" si="499"/>
        <v>130.52730710624999</v>
      </c>
      <c r="AX320" s="523">
        <f t="shared" si="499"/>
        <v>141.97707088749996</v>
      </c>
      <c r="AY320" s="523">
        <f t="shared" si="499"/>
        <v>147.87369923484374</v>
      </c>
      <c r="AZ320" s="523">
        <f t="shared" si="499"/>
        <v>160.0791474256562</v>
      </c>
      <c r="BA320" s="523">
        <f t="shared" si="499"/>
        <v>167.3554723086406</v>
      </c>
      <c r="BB320" s="523">
        <f t="shared" si="499"/>
        <v>168.99851341124997</v>
      </c>
      <c r="BC320" s="523">
        <f t="shared" si="499"/>
        <v>174.63179719162497</v>
      </c>
      <c r="BD320" s="523">
        <f t="shared" si="499"/>
        <v>168.99851341124997</v>
      </c>
      <c r="BE320" s="523">
        <f t="shared" si="499"/>
        <v>174.63179719162497</v>
      </c>
      <c r="BF320" s="523">
        <f t="shared" si="499"/>
        <v>3622.9301035931248</v>
      </c>
      <c r="BG320" s="523">
        <f t="shared" si="499"/>
        <v>3719.2774720578373</v>
      </c>
      <c r="BH320" s="523">
        <f t="shared" si="499"/>
        <v>3725.0515879327218</v>
      </c>
      <c r="BI320" s="523">
        <f t="shared" si="499"/>
        <v>3725.0515879327218</v>
      </c>
      <c r="BJ320" s="523">
        <f t="shared" si="499"/>
        <v>3713.5033561829528</v>
      </c>
      <c r="BK320" s="523">
        <f t="shared" si="499"/>
        <v>3812.2594088592823</v>
      </c>
      <c r="BL320" s="523">
        <f t="shared" si="499"/>
        <v>3818.1778776310384</v>
      </c>
      <c r="BM320" s="523">
        <f t="shared" si="499"/>
        <v>3818.1778776310384</v>
      </c>
      <c r="BN320" s="523">
        <f t="shared" si="499"/>
        <v>3812.2594088592823</v>
      </c>
      <c r="BO320" s="523">
        <f t="shared" si="499"/>
        <v>3907.5658940807639</v>
      </c>
      <c r="BP320" s="523">
        <f t="shared" si="499"/>
        <v>3913.632324571814</v>
      </c>
      <c r="BQ320" s="523">
        <f t="shared" si="499"/>
        <v>3913.632324571814</v>
      </c>
      <c r="BR320" s="523">
        <f t="shared" si="499"/>
        <v>3901.4994635897133</v>
      </c>
      <c r="BS320" s="523">
        <f t="shared" si="499"/>
        <v>4005.2550414327834</v>
      </c>
      <c r="BT320" s="523">
        <f t="shared" si="499"/>
        <v>4011.4731326861101</v>
      </c>
      <c r="BU320" s="523">
        <f t="shared" si="499"/>
        <v>4011.4731326861101</v>
      </c>
      <c r="BV320" s="523">
        <f t="shared" ref="BV320:DA320" si="500">BV$302</f>
        <v>3999.0369501794571</v>
      </c>
      <c r="BW320" s="523">
        <f t="shared" si="500"/>
        <v>4105.3864174686023</v>
      </c>
      <c r="BX320" s="523">
        <f t="shared" si="500"/>
        <v>4111.7599610032621</v>
      </c>
      <c r="BY320" s="523">
        <f t="shared" si="500"/>
        <v>4111.7599610032621</v>
      </c>
      <c r="BZ320" s="523">
        <f t="shared" si="500"/>
        <v>4099.0128739339425</v>
      </c>
      <c r="CA320" s="523">
        <f t="shared" si="500"/>
        <v>4208.0210779053168</v>
      </c>
      <c r="CB320" s="523">
        <f t="shared" si="500"/>
        <v>4214.5539600283428</v>
      </c>
      <c r="CC320" s="523">
        <f t="shared" si="500"/>
        <v>4214.5539600283428</v>
      </c>
      <c r="CD320" s="523">
        <f t="shared" si="500"/>
        <v>4208.0210779053168</v>
      </c>
      <c r="CE320" s="523">
        <f t="shared" si="500"/>
        <v>4313.2216048529499</v>
      </c>
      <c r="CF320" s="523">
        <f t="shared" si="500"/>
        <v>4319.9178090290525</v>
      </c>
      <c r="CG320" s="523">
        <f t="shared" si="500"/>
        <v>4319.9178090290525</v>
      </c>
      <c r="CH320" s="523">
        <f t="shared" si="500"/>
        <v>4306.5254006768482</v>
      </c>
      <c r="CI320" s="523">
        <f t="shared" si="500"/>
        <v>4421.0521449742737</v>
      </c>
      <c r="CJ320" s="523">
        <f t="shared" si="500"/>
        <v>4427.9157542547782</v>
      </c>
      <c r="CK320" s="523">
        <f t="shared" si="500"/>
        <v>4427.9157542547782</v>
      </c>
      <c r="CL320" s="523">
        <f t="shared" si="500"/>
        <v>4414.1885356937692</v>
      </c>
      <c r="CM320" s="523">
        <f t="shared" si="500"/>
        <v>4531.5784485986296</v>
      </c>
      <c r="CN320" s="523">
        <f t="shared" si="500"/>
        <v>4538.6136481111471</v>
      </c>
      <c r="CO320" s="523">
        <f t="shared" si="500"/>
        <v>4538.6136481111471</v>
      </c>
      <c r="CP320" s="523">
        <f t="shared" si="500"/>
        <v>4524.5432490861131</v>
      </c>
      <c r="CQ320" s="523">
        <f t="shared" si="500"/>
        <v>4644.8679098135963</v>
      </c>
      <c r="CR320" s="523">
        <f t="shared" si="500"/>
        <v>4652.0789893139263</v>
      </c>
      <c r="CS320" s="523">
        <f t="shared" si="500"/>
        <v>4652.0789893139263</v>
      </c>
      <c r="CT320" s="523">
        <f t="shared" si="500"/>
        <v>4644.8679098135963</v>
      </c>
      <c r="CU320" s="523">
        <f t="shared" si="500"/>
        <v>4760.989607558934</v>
      </c>
      <c r="CV320" s="523">
        <f t="shared" si="500"/>
        <v>4768.3809640467725</v>
      </c>
      <c r="CW320" s="523">
        <f t="shared" si="500"/>
        <v>4768.3809640467725</v>
      </c>
      <c r="CX320" s="523">
        <f t="shared" si="500"/>
        <v>4753.5982510710965</v>
      </c>
      <c r="CY320" s="523">
        <f t="shared" si="500"/>
        <v>4880.0143477479087</v>
      </c>
      <c r="CZ320" s="523">
        <f t="shared" si="500"/>
        <v>4887.5904881479428</v>
      </c>
      <c r="DA320" s="523">
        <f t="shared" si="500"/>
        <v>4887.5904881479428</v>
      </c>
      <c r="DB320" s="523">
        <f t="shared" ref="DB320:EG320" si="501">DB$302</f>
        <v>4872.4382073478737</v>
      </c>
      <c r="DC320" s="523">
        <f t="shared" si="501"/>
        <v>5002.0147064416069</v>
      </c>
      <c r="DD320" s="523">
        <f t="shared" si="501"/>
        <v>5009.7802503516414</v>
      </c>
      <c r="DE320" s="523">
        <f t="shared" si="501"/>
        <v>5009.7802503516414</v>
      </c>
      <c r="DF320" s="523">
        <f t="shared" si="501"/>
        <v>4994.2491625315706</v>
      </c>
      <c r="DG320" s="523">
        <f t="shared" si="501"/>
        <v>5127.0650741026457</v>
      </c>
      <c r="DH320" s="523">
        <f t="shared" si="501"/>
        <v>5135.0247566104317</v>
      </c>
      <c r="DI320" s="523">
        <f t="shared" si="501"/>
        <v>5135.0247566104317</v>
      </c>
      <c r="DJ320" s="523">
        <f t="shared" si="501"/>
        <v>5127.0650741026457</v>
      </c>
      <c r="DK320" s="523">
        <f t="shared" si="501"/>
        <v>5255.2417009552119</v>
      </c>
      <c r="DL320" s="523">
        <f t="shared" si="501"/>
        <v>5263.4003755256927</v>
      </c>
      <c r="DM320" s="523">
        <f t="shared" si="501"/>
        <v>5263.4003755256927</v>
      </c>
      <c r="DN320" s="523">
        <f t="shared" si="501"/>
        <v>5247.0830263847311</v>
      </c>
      <c r="DO320" s="523">
        <f t="shared" si="501"/>
        <v>5386.6227434790926</v>
      </c>
      <c r="DP320" s="523">
        <f t="shared" si="501"/>
        <v>5394.9853849138353</v>
      </c>
      <c r="DQ320" s="523">
        <f t="shared" si="501"/>
        <v>5394.9853849138353</v>
      </c>
      <c r="DR320" s="523">
        <f t="shared" si="501"/>
        <v>5378.2601020443499</v>
      </c>
      <c r="DS320" s="523">
        <f t="shared" si="501"/>
        <v>5521.288312066069</v>
      </c>
      <c r="DT320" s="523">
        <f t="shared" si="501"/>
        <v>5529.8600195366798</v>
      </c>
      <c r="DU320" s="523">
        <f t="shared" si="501"/>
        <v>5529.8600195366798</v>
      </c>
      <c r="DV320" s="523">
        <f t="shared" si="501"/>
        <v>5512.7166045954573</v>
      </c>
      <c r="DW320" s="523">
        <f t="shared" si="501"/>
        <v>5659.3205198677206</v>
      </c>
      <c r="DX320" s="523">
        <f t="shared" si="501"/>
        <v>5668.1065200250969</v>
      </c>
      <c r="DY320" s="523">
        <f t="shared" si="501"/>
        <v>5668.1065200250969</v>
      </c>
      <c r="DZ320" s="523">
        <f t="shared" si="501"/>
        <v>5659.3205198677206</v>
      </c>
      <c r="EA320" s="523">
        <f t="shared" si="501"/>
        <v>5800.8035328644128</v>
      </c>
      <c r="EB320" s="523">
        <f t="shared" si="501"/>
        <v>5809.8091830257254</v>
      </c>
      <c r="EC320" s="523">
        <f t="shared" si="501"/>
        <v>5809.8091830257254</v>
      </c>
      <c r="ED320" s="523">
        <f t="shared" si="501"/>
        <v>5791.797882703102</v>
      </c>
      <c r="EE320" s="523">
        <f t="shared" si="501"/>
        <v>5945.823621186024</v>
      </c>
      <c r="EF320" s="523">
        <f t="shared" si="501"/>
        <v>5955.0544126013665</v>
      </c>
      <c r="EG320" s="523">
        <f t="shared" si="501"/>
        <v>5955.0544126013665</v>
      </c>
      <c r="EH320" s="523">
        <f t="shared" ref="EH320:FM320" si="502">EH$302</f>
        <v>5936.5928297706796</v>
      </c>
      <c r="EI320" s="523">
        <f t="shared" si="502"/>
        <v>6094.4692117156737</v>
      </c>
      <c r="EJ320" s="523">
        <f t="shared" si="502"/>
        <v>6103.9307729164011</v>
      </c>
      <c r="EK320" s="523">
        <f t="shared" si="502"/>
        <v>6103.9307729164011</v>
      </c>
      <c r="EL320" s="523">
        <f t="shared" si="502"/>
        <v>6085.0076505149464</v>
      </c>
      <c r="EM320" s="523">
        <f t="shared" si="502"/>
        <v>6246.8309420085634</v>
      </c>
      <c r="EN320" s="523">
        <f t="shared" si="502"/>
        <v>6256.5290422393091</v>
      </c>
      <c r="EO320" s="523">
        <f t="shared" si="502"/>
        <v>6256.5290422393091</v>
      </c>
      <c r="EP320" s="523">
        <f t="shared" si="502"/>
        <v>6246.8309420085634</v>
      </c>
      <c r="EQ320" s="523">
        <f t="shared" si="502"/>
        <v>6403.0017155587784</v>
      </c>
      <c r="ER320" s="523">
        <f t="shared" si="502"/>
        <v>6412.9422682952927</v>
      </c>
      <c r="ES320" s="523">
        <f t="shared" si="502"/>
        <v>6412.9422682952927</v>
      </c>
      <c r="ET320" s="523">
        <f t="shared" si="502"/>
        <v>6393.0611628222641</v>
      </c>
      <c r="EU320" s="523">
        <f t="shared" si="502"/>
        <v>6563.0767584477471</v>
      </c>
      <c r="EV320" s="523">
        <f t="shared" si="502"/>
        <v>6573.2658250026743</v>
      </c>
      <c r="EW320" s="523">
        <f t="shared" si="502"/>
        <v>6573.2658250026743</v>
      </c>
      <c r="EX320" s="523">
        <f t="shared" si="502"/>
        <v>6552.8876918928217</v>
      </c>
      <c r="EY320" s="523">
        <f t="shared" si="502"/>
        <v>6727.1536774089409</v>
      </c>
      <c r="EZ320" s="523">
        <f t="shared" si="502"/>
        <v>6737.5974706277402</v>
      </c>
      <c r="FA320" s="523">
        <f t="shared" si="502"/>
        <v>6737.5974706277402</v>
      </c>
      <c r="FB320" s="523">
        <f t="shared" si="502"/>
        <v>0</v>
      </c>
      <c r="FC320" s="523">
        <f t="shared" si="502"/>
        <v>0</v>
      </c>
      <c r="FD320" s="523">
        <f t="shared" si="502"/>
        <v>0</v>
      </c>
      <c r="FE320" s="523">
        <f t="shared" si="502"/>
        <v>0</v>
      </c>
      <c r="FF320" s="523">
        <f t="shared" si="502"/>
        <v>0</v>
      </c>
      <c r="FG320" s="523">
        <f t="shared" si="502"/>
        <v>0</v>
      </c>
      <c r="FH320" s="523">
        <f t="shared" si="502"/>
        <v>0</v>
      </c>
      <c r="FI320" s="523">
        <f t="shared" si="502"/>
        <v>0</v>
      </c>
      <c r="FJ320" s="523">
        <f t="shared" si="502"/>
        <v>0</v>
      </c>
      <c r="FK320" s="523">
        <f t="shared" si="502"/>
        <v>0</v>
      </c>
      <c r="FL320" s="523">
        <f t="shared" si="502"/>
        <v>0</v>
      </c>
      <c r="FM320" s="523">
        <f t="shared" si="502"/>
        <v>0</v>
      </c>
      <c r="FN320" s="523">
        <f t="shared" ref="FN320:GJ320" si="503">FN$302</f>
        <v>0</v>
      </c>
      <c r="FO320" s="523">
        <f t="shared" si="503"/>
        <v>0</v>
      </c>
      <c r="FP320" s="523">
        <f t="shared" si="503"/>
        <v>0</v>
      </c>
      <c r="FQ320" s="523">
        <f t="shared" si="503"/>
        <v>0</v>
      </c>
      <c r="FR320" s="523">
        <f t="shared" si="503"/>
        <v>0</v>
      </c>
      <c r="FS320" s="523">
        <f t="shared" si="503"/>
        <v>0</v>
      </c>
      <c r="FT320" s="523">
        <f t="shared" si="503"/>
        <v>0</v>
      </c>
      <c r="FU320" s="523">
        <f t="shared" si="503"/>
        <v>0</v>
      </c>
      <c r="FV320" s="523">
        <f t="shared" si="503"/>
        <v>0</v>
      </c>
      <c r="FW320" s="523">
        <f t="shared" si="503"/>
        <v>0</v>
      </c>
      <c r="FX320" s="523">
        <f t="shared" si="503"/>
        <v>0</v>
      </c>
      <c r="FY320" s="523">
        <f t="shared" si="503"/>
        <v>0</v>
      </c>
      <c r="FZ320" s="523">
        <f t="shared" si="503"/>
        <v>0</v>
      </c>
      <c r="GA320" s="523">
        <f t="shared" si="503"/>
        <v>0</v>
      </c>
      <c r="GB320" s="523">
        <f t="shared" si="503"/>
        <v>0</v>
      </c>
      <c r="GC320" s="523">
        <f t="shared" si="503"/>
        <v>0</v>
      </c>
      <c r="GD320" s="523">
        <f t="shared" si="503"/>
        <v>0</v>
      </c>
      <c r="GE320" s="523">
        <f t="shared" si="503"/>
        <v>0</v>
      </c>
      <c r="GF320" s="523">
        <f t="shared" si="503"/>
        <v>0</v>
      </c>
      <c r="GG320" s="523">
        <f t="shared" si="503"/>
        <v>0</v>
      </c>
      <c r="GH320" s="523">
        <f t="shared" si="503"/>
        <v>0</v>
      </c>
      <c r="GI320" s="523">
        <f t="shared" si="503"/>
        <v>0</v>
      </c>
      <c r="GJ320" s="523">
        <f t="shared" si="503"/>
        <v>0</v>
      </c>
    </row>
    <row r="321" spans="1:192" s="159" customFormat="1" ht="12.75" outlineLevel="2" x14ac:dyDescent="0.35">
      <c r="E321" s="159" t="s">
        <v>1252</v>
      </c>
      <c r="G321" s="159" t="s">
        <v>101</v>
      </c>
      <c r="J321" s="159">
        <f t="shared" ref="J321:AO321" si="504">J320*$F318/J319</f>
        <v>0</v>
      </c>
      <c r="K321" s="159">
        <f t="shared" si="504"/>
        <v>0</v>
      </c>
      <c r="L321" s="159">
        <f t="shared" si="504"/>
        <v>0</v>
      </c>
      <c r="M321" s="159">
        <f t="shared" si="504"/>
        <v>0</v>
      </c>
      <c r="N321" s="159">
        <f t="shared" si="504"/>
        <v>0</v>
      </c>
      <c r="O321" s="159">
        <f t="shared" si="504"/>
        <v>0</v>
      </c>
      <c r="P321" s="159">
        <f t="shared" si="504"/>
        <v>0</v>
      </c>
      <c r="Q321" s="159">
        <f t="shared" si="504"/>
        <v>0</v>
      </c>
      <c r="R321" s="159">
        <f t="shared" si="504"/>
        <v>0</v>
      </c>
      <c r="S321" s="159">
        <f t="shared" si="504"/>
        <v>0</v>
      </c>
      <c r="T321" s="159">
        <f t="shared" si="504"/>
        <v>0</v>
      </c>
      <c r="U321" s="159">
        <f t="shared" si="504"/>
        <v>0</v>
      </c>
      <c r="V321" s="159">
        <f t="shared" si="504"/>
        <v>0</v>
      </c>
      <c r="W321" s="159">
        <f t="shared" si="504"/>
        <v>0</v>
      </c>
      <c r="X321" s="159">
        <f t="shared" si="504"/>
        <v>0</v>
      </c>
      <c r="Y321" s="159">
        <f t="shared" si="504"/>
        <v>0</v>
      </c>
      <c r="Z321" s="159">
        <f t="shared" si="504"/>
        <v>0</v>
      </c>
      <c r="AA321" s="159">
        <f t="shared" si="504"/>
        <v>0</v>
      </c>
      <c r="AB321" s="159">
        <f t="shared" si="504"/>
        <v>0</v>
      </c>
      <c r="AC321" s="159">
        <f t="shared" si="504"/>
        <v>0</v>
      </c>
      <c r="AD321" s="159">
        <f t="shared" si="504"/>
        <v>0</v>
      </c>
      <c r="AE321" s="159">
        <f t="shared" si="504"/>
        <v>6.9257107749999989</v>
      </c>
      <c r="AF321" s="159">
        <f t="shared" si="504"/>
        <v>13.404601499999997</v>
      </c>
      <c r="AG321" s="159">
        <f t="shared" si="504"/>
        <v>20.777132324999997</v>
      </c>
      <c r="AH321" s="159">
        <f t="shared" si="504"/>
        <v>27.702843099999996</v>
      </c>
      <c r="AI321" s="159">
        <f t="shared" si="504"/>
        <v>32.394453625000004</v>
      </c>
      <c r="AJ321" s="159">
        <f t="shared" si="504"/>
        <v>41.554264649999993</v>
      </c>
      <c r="AK321" s="159">
        <f t="shared" si="504"/>
        <v>46.916105250000001</v>
      </c>
      <c r="AL321" s="159">
        <f t="shared" si="504"/>
        <v>55.405686199999991</v>
      </c>
      <c r="AM321" s="159">
        <f t="shared" si="504"/>
        <v>61.828724418749985</v>
      </c>
      <c r="AN321" s="159">
        <f t="shared" si="504"/>
        <v>70.988535443749981</v>
      </c>
      <c r="AO321" s="159">
        <f t="shared" si="504"/>
        <v>78.087388988124985</v>
      </c>
      <c r="AP321" s="159">
        <f t="shared" ref="AP321:BU321" si="505">AP320*$F318/AP319</f>
        <v>82.43829922499998</v>
      </c>
      <c r="AQ321" s="159">
        <f t="shared" si="505"/>
        <v>92.285096076874993</v>
      </c>
      <c r="AR321" s="159">
        <f t="shared" si="505"/>
        <v>96.17801576250001</v>
      </c>
      <c r="AS321" s="159">
        <f t="shared" si="505"/>
        <v>106.48280316562497</v>
      </c>
      <c r="AT321" s="159">
        <f t="shared" si="505"/>
        <v>113.58165670999998</v>
      </c>
      <c r="AU321" s="159">
        <f t="shared" si="505"/>
        <v>109.0017511975</v>
      </c>
      <c r="AV321" s="159">
        <f t="shared" si="505"/>
        <v>127.77936379874998</v>
      </c>
      <c r="AW321" s="159">
        <f t="shared" si="505"/>
        <v>130.52730710624999</v>
      </c>
      <c r="AX321" s="159">
        <f t="shared" si="505"/>
        <v>141.97707088749996</v>
      </c>
      <c r="AY321" s="159">
        <f t="shared" si="505"/>
        <v>147.87369923484374</v>
      </c>
      <c r="AZ321" s="159">
        <f t="shared" si="505"/>
        <v>160.0791474256562</v>
      </c>
      <c r="BA321" s="159">
        <f t="shared" si="505"/>
        <v>167.3554723086406</v>
      </c>
      <c r="BB321" s="159">
        <f t="shared" si="505"/>
        <v>168.99851341124997</v>
      </c>
      <c r="BC321" s="159">
        <f t="shared" si="505"/>
        <v>174.63179719162497</v>
      </c>
      <c r="BD321" s="159">
        <f t="shared" si="505"/>
        <v>168.99851341124997</v>
      </c>
      <c r="BE321" s="159">
        <f t="shared" si="505"/>
        <v>174.63179719162497</v>
      </c>
      <c r="BF321" s="159">
        <f t="shared" si="505"/>
        <v>1207.643367864375</v>
      </c>
      <c r="BG321" s="159">
        <f t="shared" si="505"/>
        <v>1239.7591573526124</v>
      </c>
      <c r="BH321" s="159">
        <f t="shared" si="505"/>
        <v>1241.6838626442407</v>
      </c>
      <c r="BI321" s="159">
        <f t="shared" si="505"/>
        <v>1241.6838626442407</v>
      </c>
      <c r="BJ321" s="159">
        <f t="shared" si="505"/>
        <v>1237.8344520609842</v>
      </c>
      <c r="BK321" s="159">
        <f t="shared" si="505"/>
        <v>1270.7531362864274</v>
      </c>
      <c r="BL321" s="159">
        <f t="shared" si="505"/>
        <v>1272.7259592103462</v>
      </c>
      <c r="BM321" s="159">
        <f t="shared" si="505"/>
        <v>1272.7259592103462</v>
      </c>
      <c r="BN321" s="159">
        <f t="shared" si="505"/>
        <v>1270.7531362864274</v>
      </c>
      <c r="BO321" s="159">
        <f t="shared" si="505"/>
        <v>1302.521964693588</v>
      </c>
      <c r="BP321" s="159">
        <f t="shared" si="505"/>
        <v>1304.5441081906047</v>
      </c>
      <c r="BQ321" s="159">
        <f t="shared" si="505"/>
        <v>1304.5441081906047</v>
      </c>
      <c r="BR321" s="159">
        <f t="shared" si="505"/>
        <v>1300.499821196571</v>
      </c>
      <c r="BS321" s="159">
        <f t="shared" si="505"/>
        <v>1335.0850138109279</v>
      </c>
      <c r="BT321" s="159">
        <f t="shared" si="505"/>
        <v>1337.15771089537</v>
      </c>
      <c r="BU321" s="159">
        <f t="shared" si="505"/>
        <v>1337.15771089537</v>
      </c>
      <c r="BV321" s="159">
        <f t="shared" ref="BV321:DA321" si="506">BV320*$F318/BV319</f>
        <v>1333.0123167264858</v>
      </c>
      <c r="BW321" s="159">
        <f t="shared" si="506"/>
        <v>1368.4621391562007</v>
      </c>
      <c r="BX321" s="159">
        <f t="shared" si="506"/>
        <v>1370.586653667754</v>
      </c>
      <c r="BY321" s="159">
        <f t="shared" si="506"/>
        <v>1370.586653667754</v>
      </c>
      <c r="BZ321" s="159">
        <f t="shared" si="506"/>
        <v>1366.3376246446476</v>
      </c>
      <c r="CA321" s="159">
        <f t="shared" si="506"/>
        <v>1402.6736926351057</v>
      </c>
      <c r="CB321" s="159">
        <f t="shared" si="506"/>
        <v>1404.8513200094476</v>
      </c>
      <c r="CC321" s="159">
        <f t="shared" si="506"/>
        <v>1404.8513200094476</v>
      </c>
      <c r="CD321" s="159">
        <f t="shared" si="506"/>
        <v>1402.6736926351057</v>
      </c>
      <c r="CE321" s="159">
        <f t="shared" si="506"/>
        <v>1437.7405349509834</v>
      </c>
      <c r="CF321" s="159">
        <f t="shared" si="506"/>
        <v>1439.9726030096842</v>
      </c>
      <c r="CG321" s="159">
        <f t="shared" si="506"/>
        <v>1439.9726030096842</v>
      </c>
      <c r="CH321" s="159">
        <f t="shared" si="506"/>
        <v>1435.5084668922827</v>
      </c>
      <c r="CI321" s="159">
        <f t="shared" si="506"/>
        <v>1473.6840483247579</v>
      </c>
      <c r="CJ321" s="159">
        <f t="shared" si="506"/>
        <v>1475.9719180849261</v>
      </c>
      <c r="CK321" s="159">
        <f t="shared" si="506"/>
        <v>1475.9719180849261</v>
      </c>
      <c r="CL321" s="159">
        <f t="shared" si="506"/>
        <v>1471.3961785645897</v>
      </c>
      <c r="CM321" s="159">
        <f t="shared" si="506"/>
        <v>1510.5261495328766</v>
      </c>
      <c r="CN321" s="159">
        <f t="shared" si="506"/>
        <v>1512.871216037049</v>
      </c>
      <c r="CO321" s="159">
        <f t="shared" si="506"/>
        <v>1512.871216037049</v>
      </c>
      <c r="CP321" s="159">
        <f t="shared" si="506"/>
        <v>1508.1810830287043</v>
      </c>
      <c r="CQ321" s="159">
        <f t="shared" si="506"/>
        <v>1548.2893032711988</v>
      </c>
      <c r="CR321" s="159">
        <f t="shared" si="506"/>
        <v>1550.6929964379754</v>
      </c>
      <c r="CS321" s="159">
        <f t="shared" si="506"/>
        <v>1550.6929964379754</v>
      </c>
      <c r="CT321" s="159">
        <f t="shared" si="506"/>
        <v>1548.2893032711988</v>
      </c>
      <c r="CU321" s="159">
        <f t="shared" si="506"/>
        <v>1586.996535852978</v>
      </c>
      <c r="CV321" s="159">
        <f t="shared" si="506"/>
        <v>1589.4603213489243</v>
      </c>
      <c r="CW321" s="159">
        <f t="shared" si="506"/>
        <v>1589.4603213489243</v>
      </c>
      <c r="CX321" s="159">
        <f t="shared" si="506"/>
        <v>1584.5327503570322</v>
      </c>
      <c r="CY321" s="159">
        <f t="shared" si="506"/>
        <v>1626.6714492493029</v>
      </c>
      <c r="CZ321" s="159">
        <f t="shared" si="506"/>
        <v>1629.1968293826476</v>
      </c>
      <c r="DA321" s="159">
        <f t="shared" si="506"/>
        <v>1629.1968293826476</v>
      </c>
      <c r="DB321" s="159">
        <f t="shared" ref="DB321:EG321" si="507">DB320*$F318/DB319</f>
        <v>1624.146069115958</v>
      </c>
      <c r="DC321" s="159">
        <f t="shared" si="507"/>
        <v>1667.3382354805356</v>
      </c>
      <c r="DD321" s="159">
        <f t="shared" si="507"/>
        <v>1669.9267501172137</v>
      </c>
      <c r="DE321" s="159">
        <f t="shared" si="507"/>
        <v>1669.9267501172137</v>
      </c>
      <c r="DF321" s="159">
        <f t="shared" si="507"/>
        <v>1664.7497208438569</v>
      </c>
      <c r="DG321" s="159">
        <f t="shared" si="507"/>
        <v>1709.0216913675486</v>
      </c>
      <c r="DH321" s="159">
        <f t="shared" si="507"/>
        <v>1711.674918870144</v>
      </c>
      <c r="DI321" s="159">
        <f t="shared" si="507"/>
        <v>1711.674918870144</v>
      </c>
      <c r="DJ321" s="159">
        <f t="shared" si="507"/>
        <v>1709.0216913675486</v>
      </c>
      <c r="DK321" s="159">
        <f t="shared" si="507"/>
        <v>1751.7472336517374</v>
      </c>
      <c r="DL321" s="159">
        <f t="shared" si="507"/>
        <v>1754.4667918418975</v>
      </c>
      <c r="DM321" s="159">
        <f t="shared" si="507"/>
        <v>1754.4667918418975</v>
      </c>
      <c r="DN321" s="159">
        <f t="shared" si="507"/>
        <v>1749.027675461577</v>
      </c>
      <c r="DO321" s="159">
        <f t="shared" si="507"/>
        <v>1795.5409144930309</v>
      </c>
      <c r="DP321" s="159">
        <f t="shared" si="507"/>
        <v>1798.3284616379451</v>
      </c>
      <c r="DQ321" s="159">
        <f t="shared" si="507"/>
        <v>1798.3284616379451</v>
      </c>
      <c r="DR321" s="159">
        <f t="shared" si="507"/>
        <v>1792.7533673481166</v>
      </c>
      <c r="DS321" s="159">
        <f t="shared" si="507"/>
        <v>1840.4294373553564</v>
      </c>
      <c r="DT321" s="159">
        <f t="shared" si="507"/>
        <v>1843.2866731788934</v>
      </c>
      <c r="DU321" s="159">
        <f t="shared" si="507"/>
        <v>1843.2866731788934</v>
      </c>
      <c r="DV321" s="159">
        <f t="shared" si="507"/>
        <v>1837.572201531819</v>
      </c>
      <c r="DW321" s="159">
        <f t="shared" si="507"/>
        <v>1886.4401732892402</v>
      </c>
      <c r="DX321" s="159">
        <f t="shared" si="507"/>
        <v>1889.3688400083656</v>
      </c>
      <c r="DY321" s="159">
        <f t="shared" si="507"/>
        <v>1889.3688400083656</v>
      </c>
      <c r="DZ321" s="159">
        <f t="shared" si="507"/>
        <v>1886.4401732892402</v>
      </c>
      <c r="EA321" s="159">
        <f t="shared" si="507"/>
        <v>1933.6011776214709</v>
      </c>
      <c r="EB321" s="159">
        <f t="shared" si="507"/>
        <v>1936.6030610085752</v>
      </c>
      <c r="EC321" s="159">
        <f t="shared" si="507"/>
        <v>1936.6030610085752</v>
      </c>
      <c r="ED321" s="159">
        <f t="shared" si="507"/>
        <v>1930.5992942343673</v>
      </c>
      <c r="EE321" s="159">
        <f t="shared" si="507"/>
        <v>1981.9412070620081</v>
      </c>
      <c r="EF321" s="159">
        <f t="shared" si="507"/>
        <v>1985.0181375337888</v>
      </c>
      <c r="EG321" s="159">
        <f t="shared" si="507"/>
        <v>1985.0181375337888</v>
      </c>
      <c r="EH321" s="159">
        <f t="shared" ref="EH321:FM321" si="508">EH320*$F318/EH319</f>
        <v>1978.8642765902266</v>
      </c>
      <c r="EI321" s="159">
        <f t="shared" si="508"/>
        <v>2031.4897372385578</v>
      </c>
      <c r="EJ321" s="159">
        <f t="shared" si="508"/>
        <v>2034.6435909721338</v>
      </c>
      <c r="EK321" s="159">
        <f t="shared" si="508"/>
        <v>2034.6435909721338</v>
      </c>
      <c r="EL321" s="159">
        <f t="shared" si="508"/>
        <v>2028.3358835049821</v>
      </c>
      <c r="EM321" s="159">
        <f t="shared" si="508"/>
        <v>2082.276980669521</v>
      </c>
      <c r="EN321" s="159">
        <f t="shared" si="508"/>
        <v>2085.5096807464365</v>
      </c>
      <c r="EO321" s="159">
        <f t="shared" si="508"/>
        <v>2085.5096807464365</v>
      </c>
      <c r="EP321" s="159">
        <f t="shared" si="508"/>
        <v>2082.276980669521</v>
      </c>
      <c r="EQ321" s="159">
        <f t="shared" si="508"/>
        <v>2134.3339051862595</v>
      </c>
      <c r="ER321" s="159">
        <f t="shared" si="508"/>
        <v>2137.6474227650974</v>
      </c>
      <c r="ES321" s="159">
        <f t="shared" si="508"/>
        <v>2137.6474227650974</v>
      </c>
      <c r="ET321" s="159">
        <f t="shared" si="508"/>
        <v>2131.0203876074215</v>
      </c>
      <c r="EU321" s="159">
        <f t="shared" si="508"/>
        <v>2187.6922528159157</v>
      </c>
      <c r="EV321" s="159">
        <f t="shared" si="508"/>
        <v>2191.0886083342248</v>
      </c>
      <c r="EW321" s="159">
        <f t="shared" si="508"/>
        <v>2191.0886083342248</v>
      </c>
      <c r="EX321" s="159">
        <f t="shared" si="508"/>
        <v>2184.2958972976071</v>
      </c>
      <c r="EY321" s="159">
        <f t="shared" si="508"/>
        <v>2242.3845591363138</v>
      </c>
      <c r="EZ321" s="159">
        <f t="shared" si="508"/>
        <v>2245.8658235425801</v>
      </c>
      <c r="FA321" s="159">
        <f t="shared" si="508"/>
        <v>2245.8658235425801</v>
      </c>
      <c r="FB321" s="159">
        <f t="shared" si="508"/>
        <v>0</v>
      </c>
      <c r="FC321" s="159">
        <f t="shared" si="508"/>
        <v>0</v>
      </c>
      <c r="FD321" s="159">
        <f t="shared" si="508"/>
        <v>0</v>
      </c>
      <c r="FE321" s="159">
        <f t="shared" si="508"/>
        <v>0</v>
      </c>
      <c r="FF321" s="159">
        <f t="shared" si="508"/>
        <v>0</v>
      </c>
      <c r="FG321" s="159">
        <f t="shared" si="508"/>
        <v>0</v>
      </c>
      <c r="FH321" s="159">
        <f t="shared" si="508"/>
        <v>0</v>
      </c>
      <c r="FI321" s="159">
        <f t="shared" si="508"/>
        <v>0</v>
      </c>
      <c r="FJ321" s="159">
        <f t="shared" si="508"/>
        <v>0</v>
      </c>
      <c r="FK321" s="159">
        <f t="shared" si="508"/>
        <v>0</v>
      </c>
      <c r="FL321" s="159">
        <f t="shared" si="508"/>
        <v>0</v>
      </c>
      <c r="FM321" s="159">
        <f t="shared" si="508"/>
        <v>0</v>
      </c>
      <c r="FN321" s="159">
        <f t="shared" ref="FN321:GJ321" si="509">FN320*$F318/FN319</f>
        <v>0</v>
      </c>
      <c r="FO321" s="159">
        <f t="shared" si="509"/>
        <v>0</v>
      </c>
      <c r="FP321" s="159">
        <f t="shared" si="509"/>
        <v>0</v>
      </c>
      <c r="FQ321" s="159">
        <f t="shared" si="509"/>
        <v>0</v>
      </c>
      <c r="FR321" s="159">
        <f t="shared" si="509"/>
        <v>0</v>
      </c>
      <c r="FS321" s="159">
        <f t="shared" si="509"/>
        <v>0</v>
      </c>
      <c r="FT321" s="159">
        <f t="shared" si="509"/>
        <v>0</v>
      </c>
      <c r="FU321" s="159">
        <f t="shared" si="509"/>
        <v>0</v>
      </c>
      <c r="FV321" s="159">
        <f t="shared" si="509"/>
        <v>0</v>
      </c>
      <c r="FW321" s="159">
        <f t="shared" si="509"/>
        <v>0</v>
      </c>
      <c r="FX321" s="159">
        <f t="shared" si="509"/>
        <v>0</v>
      </c>
      <c r="FY321" s="159">
        <f t="shared" si="509"/>
        <v>0</v>
      </c>
      <c r="FZ321" s="159">
        <f t="shared" si="509"/>
        <v>0</v>
      </c>
      <c r="GA321" s="159">
        <f t="shared" si="509"/>
        <v>0</v>
      </c>
      <c r="GB321" s="159">
        <f t="shared" si="509"/>
        <v>0</v>
      </c>
      <c r="GC321" s="159">
        <f t="shared" si="509"/>
        <v>0</v>
      </c>
      <c r="GD321" s="159">
        <f t="shared" si="509"/>
        <v>0</v>
      </c>
      <c r="GE321" s="159">
        <f t="shared" si="509"/>
        <v>0</v>
      </c>
      <c r="GF321" s="159">
        <f t="shared" si="509"/>
        <v>0</v>
      </c>
      <c r="GG321" s="159">
        <f t="shared" si="509"/>
        <v>0</v>
      </c>
      <c r="GH321" s="159">
        <f t="shared" si="509"/>
        <v>0</v>
      </c>
      <c r="GI321" s="159">
        <f t="shared" si="509"/>
        <v>0</v>
      </c>
      <c r="GJ321" s="159">
        <f t="shared" si="509"/>
        <v>0</v>
      </c>
    </row>
    <row r="322" spans="1:192" ht="12.75" outlineLevel="2" x14ac:dyDescent="0.3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</row>
    <row r="323" spans="1:192" ht="12.75" outlineLevel="2" x14ac:dyDescent="0.35">
      <c r="A323"/>
      <c r="B323"/>
      <c r="C323"/>
      <c r="D323"/>
      <c r="E323" t="str">
        <f>$E$321</f>
        <v>Accounts payable balance</v>
      </c>
      <c r="F323"/>
      <c r="G323" t="str">
        <f>$G$321</f>
        <v>$ 000s</v>
      </c>
      <c r="H323">
        <f>$H$321</f>
        <v>0</v>
      </c>
      <c r="I323"/>
      <c r="J323">
        <f t="shared" ref="J323:AO323" si="510">J$321</f>
        <v>0</v>
      </c>
      <c r="K323">
        <f t="shared" si="510"/>
        <v>0</v>
      </c>
      <c r="L323">
        <f t="shared" si="510"/>
        <v>0</v>
      </c>
      <c r="M323">
        <f t="shared" si="510"/>
        <v>0</v>
      </c>
      <c r="N323">
        <f t="shared" si="510"/>
        <v>0</v>
      </c>
      <c r="O323">
        <f t="shared" si="510"/>
        <v>0</v>
      </c>
      <c r="P323">
        <f t="shared" si="510"/>
        <v>0</v>
      </c>
      <c r="Q323">
        <f t="shared" si="510"/>
        <v>0</v>
      </c>
      <c r="R323">
        <f t="shared" si="510"/>
        <v>0</v>
      </c>
      <c r="S323">
        <f t="shared" si="510"/>
        <v>0</v>
      </c>
      <c r="T323">
        <f t="shared" si="510"/>
        <v>0</v>
      </c>
      <c r="U323">
        <f t="shared" si="510"/>
        <v>0</v>
      </c>
      <c r="V323">
        <f t="shared" si="510"/>
        <v>0</v>
      </c>
      <c r="W323">
        <f t="shared" si="510"/>
        <v>0</v>
      </c>
      <c r="X323">
        <f t="shared" si="510"/>
        <v>0</v>
      </c>
      <c r="Y323">
        <f t="shared" si="510"/>
        <v>0</v>
      </c>
      <c r="Z323">
        <f t="shared" si="510"/>
        <v>0</v>
      </c>
      <c r="AA323">
        <f t="shared" si="510"/>
        <v>0</v>
      </c>
      <c r="AB323">
        <f t="shared" si="510"/>
        <v>0</v>
      </c>
      <c r="AC323">
        <f t="shared" si="510"/>
        <v>0</v>
      </c>
      <c r="AD323">
        <f t="shared" si="510"/>
        <v>0</v>
      </c>
      <c r="AE323">
        <f t="shared" si="510"/>
        <v>6.9257107749999989</v>
      </c>
      <c r="AF323">
        <f t="shared" si="510"/>
        <v>13.404601499999997</v>
      </c>
      <c r="AG323">
        <f t="shared" si="510"/>
        <v>20.777132324999997</v>
      </c>
      <c r="AH323">
        <f t="shared" si="510"/>
        <v>27.702843099999996</v>
      </c>
      <c r="AI323">
        <f t="shared" si="510"/>
        <v>32.394453625000004</v>
      </c>
      <c r="AJ323">
        <f t="shared" si="510"/>
        <v>41.554264649999993</v>
      </c>
      <c r="AK323">
        <f t="shared" si="510"/>
        <v>46.916105250000001</v>
      </c>
      <c r="AL323">
        <f t="shared" si="510"/>
        <v>55.405686199999991</v>
      </c>
      <c r="AM323">
        <f t="shared" si="510"/>
        <v>61.828724418749985</v>
      </c>
      <c r="AN323">
        <f t="shared" si="510"/>
        <v>70.988535443749981</v>
      </c>
      <c r="AO323">
        <f t="shared" si="510"/>
        <v>78.087388988124985</v>
      </c>
      <c r="AP323">
        <f t="shared" ref="AP323:BU323" si="511">AP$321</f>
        <v>82.43829922499998</v>
      </c>
      <c r="AQ323">
        <f t="shared" si="511"/>
        <v>92.285096076874993</v>
      </c>
      <c r="AR323">
        <f t="shared" si="511"/>
        <v>96.17801576250001</v>
      </c>
      <c r="AS323">
        <f t="shared" si="511"/>
        <v>106.48280316562497</v>
      </c>
      <c r="AT323">
        <f t="shared" si="511"/>
        <v>113.58165670999998</v>
      </c>
      <c r="AU323">
        <f t="shared" si="511"/>
        <v>109.0017511975</v>
      </c>
      <c r="AV323">
        <f t="shared" si="511"/>
        <v>127.77936379874998</v>
      </c>
      <c r="AW323">
        <f t="shared" si="511"/>
        <v>130.52730710624999</v>
      </c>
      <c r="AX323">
        <f t="shared" si="511"/>
        <v>141.97707088749996</v>
      </c>
      <c r="AY323">
        <f t="shared" si="511"/>
        <v>147.87369923484374</v>
      </c>
      <c r="AZ323">
        <f t="shared" si="511"/>
        <v>160.0791474256562</v>
      </c>
      <c r="BA323">
        <f t="shared" si="511"/>
        <v>167.3554723086406</v>
      </c>
      <c r="BB323">
        <f t="shared" si="511"/>
        <v>168.99851341124997</v>
      </c>
      <c r="BC323">
        <f t="shared" si="511"/>
        <v>174.63179719162497</v>
      </c>
      <c r="BD323">
        <f t="shared" si="511"/>
        <v>168.99851341124997</v>
      </c>
      <c r="BE323">
        <f t="shared" si="511"/>
        <v>174.63179719162497</v>
      </c>
      <c r="BF323">
        <f t="shared" si="511"/>
        <v>1207.643367864375</v>
      </c>
      <c r="BG323">
        <f t="shared" si="511"/>
        <v>1239.7591573526124</v>
      </c>
      <c r="BH323">
        <f t="shared" si="511"/>
        <v>1241.6838626442407</v>
      </c>
      <c r="BI323">
        <f t="shared" si="511"/>
        <v>1241.6838626442407</v>
      </c>
      <c r="BJ323">
        <f t="shared" si="511"/>
        <v>1237.8344520609842</v>
      </c>
      <c r="BK323">
        <f t="shared" si="511"/>
        <v>1270.7531362864274</v>
      </c>
      <c r="BL323">
        <f t="shared" si="511"/>
        <v>1272.7259592103462</v>
      </c>
      <c r="BM323">
        <f t="shared" si="511"/>
        <v>1272.7259592103462</v>
      </c>
      <c r="BN323">
        <f t="shared" si="511"/>
        <v>1270.7531362864274</v>
      </c>
      <c r="BO323">
        <f t="shared" si="511"/>
        <v>1302.521964693588</v>
      </c>
      <c r="BP323">
        <f t="shared" si="511"/>
        <v>1304.5441081906047</v>
      </c>
      <c r="BQ323">
        <f t="shared" si="511"/>
        <v>1304.5441081906047</v>
      </c>
      <c r="BR323">
        <f t="shared" si="511"/>
        <v>1300.499821196571</v>
      </c>
      <c r="BS323">
        <f t="shared" si="511"/>
        <v>1335.0850138109279</v>
      </c>
      <c r="BT323">
        <f t="shared" si="511"/>
        <v>1337.15771089537</v>
      </c>
      <c r="BU323">
        <f t="shared" si="511"/>
        <v>1337.15771089537</v>
      </c>
      <c r="BV323">
        <f t="shared" ref="BV323:DA323" si="512">BV$321</f>
        <v>1333.0123167264858</v>
      </c>
      <c r="BW323">
        <f t="shared" si="512"/>
        <v>1368.4621391562007</v>
      </c>
      <c r="BX323">
        <f t="shared" si="512"/>
        <v>1370.586653667754</v>
      </c>
      <c r="BY323">
        <f t="shared" si="512"/>
        <v>1370.586653667754</v>
      </c>
      <c r="BZ323">
        <f t="shared" si="512"/>
        <v>1366.3376246446476</v>
      </c>
      <c r="CA323">
        <f t="shared" si="512"/>
        <v>1402.6736926351057</v>
      </c>
      <c r="CB323">
        <f t="shared" si="512"/>
        <v>1404.8513200094476</v>
      </c>
      <c r="CC323">
        <f t="shared" si="512"/>
        <v>1404.8513200094476</v>
      </c>
      <c r="CD323">
        <f t="shared" si="512"/>
        <v>1402.6736926351057</v>
      </c>
      <c r="CE323">
        <f t="shared" si="512"/>
        <v>1437.7405349509834</v>
      </c>
      <c r="CF323">
        <f t="shared" si="512"/>
        <v>1439.9726030096842</v>
      </c>
      <c r="CG323">
        <f t="shared" si="512"/>
        <v>1439.9726030096842</v>
      </c>
      <c r="CH323">
        <f t="shared" si="512"/>
        <v>1435.5084668922827</v>
      </c>
      <c r="CI323">
        <f t="shared" si="512"/>
        <v>1473.6840483247579</v>
      </c>
      <c r="CJ323">
        <f t="shared" si="512"/>
        <v>1475.9719180849261</v>
      </c>
      <c r="CK323">
        <f t="shared" si="512"/>
        <v>1475.9719180849261</v>
      </c>
      <c r="CL323">
        <f t="shared" si="512"/>
        <v>1471.3961785645897</v>
      </c>
      <c r="CM323">
        <f t="shared" si="512"/>
        <v>1510.5261495328766</v>
      </c>
      <c r="CN323">
        <f t="shared" si="512"/>
        <v>1512.871216037049</v>
      </c>
      <c r="CO323">
        <f t="shared" si="512"/>
        <v>1512.871216037049</v>
      </c>
      <c r="CP323">
        <f t="shared" si="512"/>
        <v>1508.1810830287043</v>
      </c>
      <c r="CQ323">
        <f t="shared" si="512"/>
        <v>1548.2893032711988</v>
      </c>
      <c r="CR323">
        <f t="shared" si="512"/>
        <v>1550.6929964379754</v>
      </c>
      <c r="CS323">
        <f t="shared" si="512"/>
        <v>1550.6929964379754</v>
      </c>
      <c r="CT323">
        <f t="shared" si="512"/>
        <v>1548.2893032711988</v>
      </c>
      <c r="CU323">
        <f t="shared" si="512"/>
        <v>1586.996535852978</v>
      </c>
      <c r="CV323">
        <f t="shared" si="512"/>
        <v>1589.4603213489243</v>
      </c>
      <c r="CW323">
        <f t="shared" si="512"/>
        <v>1589.4603213489243</v>
      </c>
      <c r="CX323">
        <f t="shared" si="512"/>
        <v>1584.5327503570322</v>
      </c>
      <c r="CY323">
        <f t="shared" si="512"/>
        <v>1626.6714492493029</v>
      </c>
      <c r="CZ323">
        <f t="shared" si="512"/>
        <v>1629.1968293826476</v>
      </c>
      <c r="DA323">
        <f t="shared" si="512"/>
        <v>1629.1968293826476</v>
      </c>
      <c r="DB323">
        <f t="shared" ref="DB323:EG323" si="513">DB$321</f>
        <v>1624.146069115958</v>
      </c>
      <c r="DC323">
        <f t="shared" si="513"/>
        <v>1667.3382354805356</v>
      </c>
      <c r="DD323">
        <f t="shared" si="513"/>
        <v>1669.9267501172137</v>
      </c>
      <c r="DE323">
        <f t="shared" si="513"/>
        <v>1669.9267501172137</v>
      </c>
      <c r="DF323">
        <f t="shared" si="513"/>
        <v>1664.7497208438569</v>
      </c>
      <c r="DG323">
        <f t="shared" si="513"/>
        <v>1709.0216913675486</v>
      </c>
      <c r="DH323">
        <f t="shared" si="513"/>
        <v>1711.674918870144</v>
      </c>
      <c r="DI323">
        <f t="shared" si="513"/>
        <v>1711.674918870144</v>
      </c>
      <c r="DJ323">
        <f t="shared" si="513"/>
        <v>1709.0216913675486</v>
      </c>
      <c r="DK323">
        <f t="shared" si="513"/>
        <v>1751.7472336517374</v>
      </c>
      <c r="DL323">
        <f t="shared" si="513"/>
        <v>1754.4667918418975</v>
      </c>
      <c r="DM323">
        <f t="shared" si="513"/>
        <v>1754.4667918418975</v>
      </c>
      <c r="DN323">
        <f t="shared" si="513"/>
        <v>1749.027675461577</v>
      </c>
      <c r="DO323">
        <f t="shared" si="513"/>
        <v>1795.5409144930309</v>
      </c>
      <c r="DP323">
        <f t="shared" si="513"/>
        <v>1798.3284616379451</v>
      </c>
      <c r="DQ323">
        <f t="shared" si="513"/>
        <v>1798.3284616379451</v>
      </c>
      <c r="DR323">
        <f t="shared" si="513"/>
        <v>1792.7533673481166</v>
      </c>
      <c r="DS323">
        <f t="shared" si="513"/>
        <v>1840.4294373553564</v>
      </c>
      <c r="DT323">
        <f t="shared" si="513"/>
        <v>1843.2866731788934</v>
      </c>
      <c r="DU323">
        <f t="shared" si="513"/>
        <v>1843.2866731788934</v>
      </c>
      <c r="DV323">
        <f t="shared" si="513"/>
        <v>1837.572201531819</v>
      </c>
      <c r="DW323">
        <f t="shared" si="513"/>
        <v>1886.4401732892402</v>
      </c>
      <c r="DX323">
        <f t="shared" si="513"/>
        <v>1889.3688400083656</v>
      </c>
      <c r="DY323">
        <f t="shared" si="513"/>
        <v>1889.3688400083656</v>
      </c>
      <c r="DZ323">
        <f t="shared" si="513"/>
        <v>1886.4401732892402</v>
      </c>
      <c r="EA323">
        <f t="shared" si="513"/>
        <v>1933.6011776214709</v>
      </c>
      <c r="EB323">
        <f t="shared" si="513"/>
        <v>1936.6030610085752</v>
      </c>
      <c r="EC323">
        <f t="shared" si="513"/>
        <v>1936.6030610085752</v>
      </c>
      <c r="ED323">
        <f t="shared" si="513"/>
        <v>1930.5992942343673</v>
      </c>
      <c r="EE323">
        <f t="shared" si="513"/>
        <v>1981.9412070620081</v>
      </c>
      <c r="EF323">
        <f t="shared" si="513"/>
        <v>1985.0181375337888</v>
      </c>
      <c r="EG323">
        <f t="shared" si="513"/>
        <v>1985.0181375337888</v>
      </c>
      <c r="EH323">
        <f t="shared" ref="EH323:FM323" si="514">EH$321</f>
        <v>1978.8642765902266</v>
      </c>
      <c r="EI323">
        <f t="shared" si="514"/>
        <v>2031.4897372385578</v>
      </c>
      <c r="EJ323">
        <f t="shared" si="514"/>
        <v>2034.6435909721338</v>
      </c>
      <c r="EK323">
        <f t="shared" si="514"/>
        <v>2034.6435909721338</v>
      </c>
      <c r="EL323">
        <f t="shared" si="514"/>
        <v>2028.3358835049821</v>
      </c>
      <c r="EM323">
        <f t="shared" si="514"/>
        <v>2082.276980669521</v>
      </c>
      <c r="EN323">
        <f t="shared" si="514"/>
        <v>2085.5096807464365</v>
      </c>
      <c r="EO323">
        <f t="shared" si="514"/>
        <v>2085.5096807464365</v>
      </c>
      <c r="EP323">
        <f t="shared" si="514"/>
        <v>2082.276980669521</v>
      </c>
      <c r="EQ323">
        <f t="shared" si="514"/>
        <v>2134.3339051862595</v>
      </c>
      <c r="ER323">
        <f t="shared" si="514"/>
        <v>2137.6474227650974</v>
      </c>
      <c r="ES323">
        <f t="shared" si="514"/>
        <v>2137.6474227650974</v>
      </c>
      <c r="ET323">
        <f t="shared" si="514"/>
        <v>2131.0203876074215</v>
      </c>
      <c r="EU323">
        <f t="shared" si="514"/>
        <v>2187.6922528159157</v>
      </c>
      <c r="EV323">
        <f t="shared" si="514"/>
        <v>2191.0886083342248</v>
      </c>
      <c r="EW323">
        <f t="shared" si="514"/>
        <v>2191.0886083342248</v>
      </c>
      <c r="EX323">
        <f t="shared" si="514"/>
        <v>2184.2958972976071</v>
      </c>
      <c r="EY323">
        <f t="shared" si="514"/>
        <v>2242.3845591363138</v>
      </c>
      <c r="EZ323">
        <f t="shared" si="514"/>
        <v>2245.8658235425801</v>
      </c>
      <c r="FA323">
        <f t="shared" si="514"/>
        <v>2245.8658235425801</v>
      </c>
      <c r="FB323">
        <f t="shared" si="514"/>
        <v>0</v>
      </c>
      <c r="FC323">
        <f t="shared" si="514"/>
        <v>0</v>
      </c>
      <c r="FD323">
        <f t="shared" si="514"/>
        <v>0</v>
      </c>
      <c r="FE323">
        <f t="shared" si="514"/>
        <v>0</v>
      </c>
      <c r="FF323">
        <f t="shared" si="514"/>
        <v>0</v>
      </c>
      <c r="FG323">
        <f t="shared" si="514"/>
        <v>0</v>
      </c>
      <c r="FH323">
        <f t="shared" si="514"/>
        <v>0</v>
      </c>
      <c r="FI323">
        <f t="shared" si="514"/>
        <v>0</v>
      </c>
      <c r="FJ323">
        <f t="shared" si="514"/>
        <v>0</v>
      </c>
      <c r="FK323">
        <f t="shared" si="514"/>
        <v>0</v>
      </c>
      <c r="FL323">
        <f t="shared" si="514"/>
        <v>0</v>
      </c>
      <c r="FM323">
        <f t="shared" si="514"/>
        <v>0</v>
      </c>
      <c r="FN323">
        <f t="shared" ref="FN323:GJ323" si="515">FN$321</f>
        <v>0</v>
      </c>
      <c r="FO323">
        <f t="shared" si="515"/>
        <v>0</v>
      </c>
      <c r="FP323">
        <f t="shared" si="515"/>
        <v>0</v>
      </c>
      <c r="FQ323">
        <f t="shared" si="515"/>
        <v>0</v>
      </c>
      <c r="FR323">
        <f t="shared" si="515"/>
        <v>0</v>
      </c>
      <c r="FS323">
        <f t="shared" si="515"/>
        <v>0</v>
      </c>
      <c r="FT323">
        <f t="shared" si="515"/>
        <v>0</v>
      </c>
      <c r="FU323">
        <f t="shared" si="515"/>
        <v>0</v>
      </c>
      <c r="FV323">
        <f t="shared" si="515"/>
        <v>0</v>
      </c>
      <c r="FW323">
        <f t="shared" si="515"/>
        <v>0</v>
      </c>
      <c r="FX323">
        <f t="shared" si="515"/>
        <v>0</v>
      </c>
      <c r="FY323">
        <f t="shared" si="515"/>
        <v>0</v>
      </c>
      <c r="FZ323">
        <f t="shared" si="515"/>
        <v>0</v>
      </c>
      <c r="GA323">
        <f t="shared" si="515"/>
        <v>0</v>
      </c>
      <c r="GB323">
        <f t="shared" si="515"/>
        <v>0</v>
      </c>
      <c r="GC323">
        <f t="shared" si="515"/>
        <v>0</v>
      </c>
      <c r="GD323">
        <f t="shared" si="515"/>
        <v>0</v>
      </c>
      <c r="GE323">
        <f t="shared" si="515"/>
        <v>0</v>
      </c>
      <c r="GF323">
        <f t="shared" si="515"/>
        <v>0</v>
      </c>
      <c r="GG323">
        <f t="shared" si="515"/>
        <v>0</v>
      </c>
      <c r="GH323">
        <f t="shared" si="515"/>
        <v>0</v>
      </c>
      <c r="GI323">
        <f t="shared" si="515"/>
        <v>0</v>
      </c>
      <c r="GJ323">
        <f t="shared" si="515"/>
        <v>0</v>
      </c>
    </row>
    <row r="324" spans="1:192" ht="12.75" outlineLevel="2" x14ac:dyDescent="0.35">
      <c r="A324"/>
      <c r="B324"/>
      <c r="C324"/>
      <c r="D324"/>
      <c r="E324" t="s">
        <v>1253</v>
      </c>
      <c r="F324"/>
      <c r="G324" t="s">
        <v>101</v>
      </c>
      <c r="H324">
        <f>SUM(J324:GJ324)</f>
        <v>4.5474735088646412E-13</v>
      </c>
      <c r="I324"/>
      <c r="J324">
        <f t="shared" ref="J324:AO324" si="516">J323-I323</f>
        <v>0</v>
      </c>
      <c r="K324">
        <f t="shared" si="516"/>
        <v>0</v>
      </c>
      <c r="L324">
        <f t="shared" si="516"/>
        <v>0</v>
      </c>
      <c r="M324">
        <f t="shared" si="516"/>
        <v>0</v>
      </c>
      <c r="N324">
        <f t="shared" si="516"/>
        <v>0</v>
      </c>
      <c r="O324">
        <f t="shared" si="516"/>
        <v>0</v>
      </c>
      <c r="P324">
        <f t="shared" si="516"/>
        <v>0</v>
      </c>
      <c r="Q324">
        <f t="shared" si="516"/>
        <v>0</v>
      </c>
      <c r="R324">
        <f t="shared" si="516"/>
        <v>0</v>
      </c>
      <c r="S324">
        <f t="shared" si="516"/>
        <v>0</v>
      </c>
      <c r="T324">
        <f t="shared" si="516"/>
        <v>0</v>
      </c>
      <c r="U324">
        <f t="shared" si="516"/>
        <v>0</v>
      </c>
      <c r="V324">
        <f t="shared" si="516"/>
        <v>0</v>
      </c>
      <c r="W324">
        <f t="shared" si="516"/>
        <v>0</v>
      </c>
      <c r="X324">
        <f t="shared" si="516"/>
        <v>0</v>
      </c>
      <c r="Y324">
        <f t="shared" si="516"/>
        <v>0</v>
      </c>
      <c r="Z324">
        <f t="shared" si="516"/>
        <v>0</v>
      </c>
      <c r="AA324">
        <f t="shared" si="516"/>
        <v>0</v>
      </c>
      <c r="AB324">
        <f t="shared" si="516"/>
        <v>0</v>
      </c>
      <c r="AC324">
        <f t="shared" si="516"/>
        <v>0</v>
      </c>
      <c r="AD324">
        <f t="shared" si="516"/>
        <v>0</v>
      </c>
      <c r="AE324">
        <f t="shared" si="516"/>
        <v>6.9257107749999989</v>
      </c>
      <c r="AF324">
        <f t="shared" si="516"/>
        <v>6.4788907249999976</v>
      </c>
      <c r="AG324">
        <f t="shared" si="516"/>
        <v>7.3725308250000001</v>
      </c>
      <c r="AH324">
        <f t="shared" si="516"/>
        <v>6.9257107749999989</v>
      </c>
      <c r="AI324">
        <f t="shared" si="516"/>
        <v>4.6916105250000086</v>
      </c>
      <c r="AJ324">
        <f t="shared" si="516"/>
        <v>9.1598110249999891</v>
      </c>
      <c r="AK324">
        <f t="shared" si="516"/>
        <v>5.3618406000000078</v>
      </c>
      <c r="AL324">
        <f t="shared" si="516"/>
        <v>8.4895809499999899</v>
      </c>
      <c r="AM324">
        <f t="shared" si="516"/>
        <v>6.4230382187499941</v>
      </c>
      <c r="AN324">
        <f t="shared" si="516"/>
        <v>9.1598110249999962</v>
      </c>
      <c r="AO324">
        <f t="shared" si="516"/>
        <v>7.0988535443750038</v>
      </c>
      <c r="AP324">
        <f t="shared" ref="AP324:BU324" si="517">AP323-AO323</f>
        <v>4.350910236874995</v>
      </c>
      <c r="AQ324">
        <f t="shared" si="517"/>
        <v>9.8467968518750126</v>
      </c>
      <c r="AR324">
        <f t="shared" si="517"/>
        <v>3.8929196856250172</v>
      </c>
      <c r="AS324">
        <f t="shared" si="517"/>
        <v>10.304787403124962</v>
      </c>
      <c r="AT324">
        <f t="shared" si="517"/>
        <v>7.0988535443750038</v>
      </c>
      <c r="AU324">
        <f t="shared" si="517"/>
        <v>-4.5799055124999768</v>
      </c>
      <c r="AV324">
        <f t="shared" si="517"/>
        <v>18.777612601249984</v>
      </c>
      <c r="AW324">
        <f t="shared" si="517"/>
        <v>2.7479433075000088</v>
      </c>
      <c r="AX324">
        <f t="shared" si="517"/>
        <v>11.44976378124997</v>
      </c>
      <c r="AY324">
        <f t="shared" si="517"/>
        <v>5.8966283473437784</v>
      </c>
      <c r="AZ324">
        <f t="shared" si="517"/>
        <v>12.205448190812461</v>
      </c>
      <c r="BA324">
        <f t="shared" si="517"/>
        <v>7.2763248829843974</v>
      </c>
      <c r="BB324">
        <f t="shared" si="517"/>
        <v>1.6430411026093736</v>
      </c>
      <c r="BC324">
        <f t="shared" si="517"/>
        <v>5.6332837803749953</v>
      </c>
      <c r="BD324">
        <f t="shared" si="517"/>
        <v>-5.6332837803749953</v>
      </c>
      <c r="BE324">
        <f t="shared" si="517"/>
        <v>5.6332837803749953</v>
      </c>
      <c r="BF324">
        <f t="shared" si="517"/>
        <v>1033.0115706727502</v>
      </c>
      <c r="BG324">
        <f t="shared" si="517"/>
        <v>32.115789488237397</v>
      </c>
      <c r="BH324">
        <f t="shared" si="517"/>
        <v>1.9247052916282428</v>
      </c>
      <c r="BI324">
        <f t="shared" si="517"/>
        <v>0</v>
      </c>
      <c r="BJ324">
        <f t="shared" si="517"/>
        <v>-3.8494105832564856</v>
      </c>
      <c r="BK324">
        <f t="shared" si="517"/>
        <v>32.918684225443258</v>
      </c>
      <c r="BL324">
        <f t="shared" si="517"/>
        <v>1.972822923918784</v>
      </c>
      <c r="BM324">
        <f t="shared" si="517"/>
        <v>0</v>
      </c>
      <c r="BN324">
        <f t="shared" si="517"/>
        <v>-1.972822923918784</v>
      </c>
      <c r="BO324">
        <f t="shared" si="517"/>
        <v>31.768828407160527</v>
      </c>
      <c r="BP324">
        <f t="shared" si="517"/>
        <v>2.0221434970167138</v>
      </c>
      <c r="BQ324">
        <f t="shared" si="517"/>
        <v>0</v>
      </c>
      <c r="BR324">
        <f t="shared" si="517"/>
        <v>-4.044286994033655</v>
      </c>
      <c r="BS324">
        <f t="shared" si="517"/>
        <v>34.585192614356856</v>
      </c>
      <c r="BT324">
        <f t="shared" si="517"/>
        <v>2.0726970844420975</v>
      </c>
      <c r="BU324">
        <f t="shared" si="517"/>
        <v>0</v>
      </c>
      <c r="BV324">
        <f t="shared" ref="BV324:DA324" si="518">BV323-BU323</f>
        <v>-4.1453941688841951</v>
      </c>
      <c r="BW324">
        <f t="shared" si="518"/>
        <v>35.449822429714914</v>
      </c>
      <c r="BX324">
        <f t="shared" si="518"/>
        <v>2.1245145115533433</v>
      </c>
      <c r="BY324">
        <f t="shared" si="518"/>
        <v>0</v>
      </c>
      <c r="BZ324">
        <f t="shared" si="518"/>
        <v>-4.2490290231064591</v>
      </c>
      <c r="CA324">
        <f t="shared" si="518"/>
        <v>36.336067990458105</v>
      </c>
      <c r="CB324">
        <f t="shared" si="518"/>
        <v>2.1776273743419097</v>
      </c>
      <c r="CC324">
        <f t="shared" si="518"/>
        <v>0</v>
      </c>
      <c r="CD324">
        <f t="shared" si="518"/>
        <v>-2.1776273743419097</v>
      </c>
      <c r="CE324">
        <f t="shared" si="518"/>
        <v>35.066842315877693</v>
      </c>
      <c r="CF324">
        <f t="shared" si="518"/>
        <v>2.232068058700861</v>
      </c>
      <c r="CG324">
        <f t="shared" si="518"/>
        <v>0</v>
      </c>
      <c r="CH324">
        <f t="shared" si="518"/>
        <v>-4.4641361174014946</v>
      </c>
      <c r="CI324">
        <f t="shared" si="518"/>
        <v>38.175581432475155</v>
      </c>
      <c r="CJ324">
        <f t="shared" si="518"/>
        <v>2.2878697601681779</v>
      </c>
      <c r="CK324">
        <f t="shared" si="518"/>
        <v>0</v>
      </c>
      <c r="CL324">
        <f t="shared" si="518"/>
        <v>-4.5757395203363558</v>
      </c>
      <c r="CM324">
        <f t="shared" si="518"/>
        <v>39.129970968286898</v>
      </c>
      <c r="CN324">
        <f t="shared" si="518"/>
        <v>2.3450665041723369</v>
      </c>
      <c r="CO324">
        <f t="shared" si="518"/>
        <v>0</v>
      </c>
      <c r="CP324">
        <f t="shared" si="518"/>
        <v>-4.6901330083446737</v>
      </c>
      <c r="CQ324">
        <f t="shared" si="518"/>
        <v>40.108220242494554</v>
      </c>
      <c r="CR324">
        <f t="shared" si="518"/>
        <v>2.4036931667765202</v>
      </c>
      <c r="CS324">
        <f t="shared" si="518"/>
        <v>0</v>
      </c>
      <c r="CT324">
        <f t="shared" si="518"/>
        <v>-2.4036931667765202</v>
      </c>
      <c r="CU324">
        <f t="shared" si="518"/>
        <v>38.707232581779181</v>
      </c>
      <c r="CV324">
        <f t="shared" si="518"/>
        <v>2.4637854959462402</v>
      </c>
      <c r="CW324">
        <f t="shared" si="518"/>
        <v>0</v>
      </c>
      <c r="CX324">
        <f t="shared" si="518"/>
        <v>-4.9275709918920256</v>
      </c>
      <c r="CY324">
        <f t="shared" si="518"/>
        <v>42.138698892270668</v>
      </c>
      <c r="CZ324">
        <f t="shared" si="518"/>
        <v>2.5253801333446972</v>
      </c>
      <c r="DA324">
        <f t="shared" si="518"/>
        <v>0</v>
      </c>
      <c r="DB324">
        <f t="shared" ref="DB324:EG324" si="519">DB323-DA323</f>
        <v>-5.0507602666896219</v>
      </c>
      <c r="DC324">
        <f t="shared" si="519"/>
        <v>43.192166364577588</v>
      </c>
      <c r="DD324">
        <f t="shared" si="519"/>
        <v>2.5885146366781555</v>
      </c>
      <c r="DE324">
        <f t="shared" si="519"/>
        <v>0</v>
      </c>
      <c r="DF324">
        <f t="shared" si="519"/>
        <v>-5.1770292733567658</v>
      </c>
      <c r="DG324">
        <f t="shared" si="519"/>
        <v>44.271970523691607</v>
      </c>
      <c r="DH324">
        <f t="shared" si="519"/>
        <v>2.6532275025954277</v>
      </c>
      <c r="DI324">
        <f t="shared" si="519"/>
        <v>0</v>
      </c>
      <c r="DJ324">
        <f t="shared" si="519"/>
        <v>-2.6532275025954277</v>
      </c>
      <c r="DK324">
        <f t="shared" si="519"/>
        <v>42.725542284188805</v>
      </c>
      <c r="DL324">
        <f t="shared" si="519"/>
        <v>2.7195581901601145</v>
      </c>
      <c r="DM324">
        <f t="shared" si="519"/>
        <v>0</v>
      </c>
      <c r="DN324">
        <f t="shared" si="519"/>
        <v>-5.4391163803204563</v>
      </c>
      <c r="DO324">
        <f t="shared" si="519"/>
        <v>46.51323903145385</v>
      </c>
      <c r="DP324">
        <f t="shared" si="519"/>
        <v>2.7875471449142424</v>
      </c>
      <c r="DQ324">
        <f t="shared" si="519"/>
        <v>0</v>
      </c>
      <c r="DR324">
        <f t="shared" si="519"/>
        <v>-5.5750942898284848</v>
      </c>
      <c r="DS324">
        <f t="shared" si="519"/>
        <v>47.676070007239787</v>
      </c>
      <c r="DT324">
        <f t="shared" si="519"/>
        <v>2.8572358235369393</v>
      </c>
      <c r="DU324">
        <f t="shared" si="519"/>
        <v>0</v>
      </c>
      <c r="DV324">
        <f t="shared" si="519"/>
        <v>-5.7144716470743333</v>
      </c>
      <c r="DW324">
        <f t="shared" si="519"/>
        <v>48.867971757421174</v>
      </c>
      <c r="DX324">
        <f t="shared" si="519"/>
        <v>2.928666719125431</v>
      </c>
      <c r="DY324">
        <f t="shared" si="519"/>
        <v>0</v>
      </c>
      <c r="DZ324">
        <f t="shared" si="519"/>
        <v>-2.928666719125431</v>
      </c>
      <c r="EA324">
        <f t="shared" si="519"/>
        <v>47.161004332230732</v>
      </c>
      <c r="EB324">
        <f t="shared" si="519"/>
        <v>3.0018833871042716</v>
      </c>
      <c r="EC324">
        <f t="shared" si="519"/>
        <v>0</v>
      </c>
      <c r="ED324">
        <f t="shared" si="519"/>
        <v>-6.0037667742078611</v>
      </c>
      <c r="EE324">
        <f t="shared" si="519"/>
        <v>51.341912827640726</v>
      </c>
      <c r="EF324">
        <f t="shared" si="519"/>
        <v>3.0769304717807699</v>
      </c>
      <c r="EG324">
        <f t="shared" si="519"/>
        <v>0</v>
      </c>
      <c r="EH324">
        <f t="shared" ref="EH324:FM324" si="520">EH323-EG323</f>
        <v>-6.153860943562222</v>
      </c>
      <c r="EI324">
        <f t="shared" si="520"/>
        <v>52.625460648331227</v>
      </c>
      <c r="EJ324">
        <f t="shared" si="520"/>
        <v>3.1538537335759429</v>
      </c>
      <c r="EK324">
        <f t="shared" si="520"/>
        <v>0</v>
      </c>
      <c r="EL324">
        <f t="shared" si="520"/>
        <v>-6.3077074671516584</v>
      </c>
      <c r="EM324">
        <f t="shared" si="520"/>
        <v>53.94109716453886</v>
      </c>
      <c r="EN324">
        <f t="shared" si="520"/>
        <v>3.2327000769155347</v>
      </c>
      <c r="EO324">
        <f t="shared" si="520"/>
        <v>0</v>
      </c>
      <c r="EP324">
        <f t="shared" si="520"/>
        <v>-3.2327000769155347</v>
      </c>
      <c r="EQ324">
        <f t="shared" si="520"/>
        <v>52.056924516738491</v>
      </c>
      <c r="ER324">
        <f t="shared" si="520"/>
        <v>3.3135175788379456</v>
      </c>
      <c r="ES324">
        <f t="shared" si="520"/>
        <v>0</v>
      </c>
      <c r="ET324">
        <f t="shared" si="520"/>
        <v>-6.6270351576758912</v>
      </c>
      <c r="EU324">
        <f t="shared" si="520"/>
        <v>56.671865208494182</v>
      </c>
      <c r="EV324">
        <f t="shared" si="520"/>
        <v>3.3963555183090648</v>
      </c>
      <c r="EW324">
        <f t="shared" si="520"/>
        <v>0</v>
      </c>
      <c r="EX324">
        <f t="shared" si="520"/>
        <v>-6.7927110366176748</v>
      </c>
      <c r="EY324">
        <f t="shared" si="520"/>
        <v>58.088661838706685</v>
      </c>
      <c r="EZ324">
        <f t="shared" si="520"/>
        <v>3.4812644062662912</v>
      </c>
      <c r="FA324">
        <f t="shared" si="520"/>
        <v>0</v>
      </c>
      <c r="FB324">
        <f t="shared" si="520"/>
        <v>-2245.8658235425801</v>
      </c>
      <c r="FC324">
        <f t="shared" si="520"/>
        <v>0</v>
      </c>
      <c r="FD324">
        <f t="shared" si="520"/>
        <v>0</v>
      </c>
      <c r="FE324">
        <f t="shared" si="520"/>
        <v>0</v>
      </c>
      <c r="FF324">
        <f t="shared" si="520"/>
        <v>0</v>
      </c>
      <c r="FG324">
        <f t="shared" si="520"/>
        <v>0</v>
      </c>
      <c r="FH324">
        <f t="shared" si="520"/>
        <v>0</v>
      </c>
      <c r="FI324">
        <f t="shared" si="520"/>
        <v>0</v>
      </c>
      <c r="FJ324">
        <f t="shared" si="520"/>
        <v>0</v>
      </c>
      <c r="FK324">
        <f t="shared" si="520"/>
        <v>0</v>
      </c>
      <c r="FL324">
        <f t="shared" si="520"/>
        <v>0</v>
      </c>
      <c r="FM324">
        <f t="shared" si="520"/>
        <v>0</v>
      </c>
      <c r="FN324">
        <f t="shared" ref="FN324:GJ324" si="521">FN323-FM323</f>
        <v>0</v>
      </c>
      <c r="FO324">
        <f t="shared" si="521"/>
        <v>0</v>
      </c>
      <c r="FP324">
        <f t="shared" si="521"/>
        <v>0</v>
      </c>
      <c r="FQ324">
        <f t="shared" si="521"/>
        <v>0</v>
      </c>
      <c r="FR324">
        <f t="shared" si="521"/>
        <v>0</v>
      </c>
      <c r="FS324">
        <f t="shared" si="521"/>
        <v>0</v>
      </c>
      <c r="FT324">
        <f t="shared" si="521"/>
        <v>0</v>
      </c>
      <c r="FU324">
        <f t="shared" si="521"/>
        <v>0</v>
      </c>
      <c r="FV324">
        <f t="shared" si="521"/>
        <v>0</v>
      </c>
      <c r="FW324">
        <f t="shared" si="521"/>
        <v>0</v>
      </c>
      <c r="FX324">
        <f t="shared" si="521"/>
        <v>0</v>
      </c>
      <c r="FY324">
        <f t="shared" si="521"/>
        <v>0</v>
      </c>
      <c r="FZ324">
        <f t="shared" si="521"/>
        <v>0</v>
      </c>
      <c r="GA324">
        <f t="shared" si="521"/>
        <v>0</v>
      </c>
      <c r="GB324">
        <f t="shared" si="521"/>
        <v>0</v>
      </c>
      <c r="GC324">
        <f t="shared" si="521"/>
        <v>0</v>
      </c>
      <c r="GD324">
        <f t="shared" si="521"/>
        <v>0</v>
      </c>
      <c r="GE324">
        <f t="shared" si="521"/>
        <v>0</v>
      </c>
      <c r="GF324">
        <f t="shared" si="521"/>
        <v>0</v>
      </c>
      <c r="GG324">
        <f t="shared" si="521"/>
        <v>0</v>
      </c>
      <c r="GH324">
        <f t="shared" si="521"/>
        <v>0</v>
      </c>
      <c r="GI324">
        <f t="shared" si="521"/>
        <v>0</v>
      </c>
      <c r="GJ324">
        <f t="shared" si="521"/>
        <v>0</v>
      </c>
    </row>
    <row r="325" spans="1:192" ht="12.75" outlineLevel="1" x14ac:dyDescent="0.3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</row>
    <row r="326" spans="1:192" outlineLevel="1" x14ac:dyDescent="0.35">
      <c r="A326"/>
      <c r="B326" s="69" t="s">
        <v>1254</v>
      </c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</row>
    <row r="327" spans="1:192" ht="12.75" outlineLevel="2" x14ac:dyDescent="0.35">
      <c r="A327"/>
      <c r="B327"/>
      <c r="C327"/>
      <c r="D327"/>
      <c r="E327" t="str">
        <f>$E$315</f>
        <v>Movement in accounts receivable</v>
      </c>
      <c r="F327"/>
      <c r="G327" t="str">
        <f>$G$315</f>
        <v>$ 000s</v>
      </c>
      <c r="H327">
        <f>$H$315</f>
        <v>0</v>
      </c>
      <c r="I327"/>
      <c r="J327">
        <f t="shared" ref="J327:AO327" si="522">J$315</f>
        <v>0</v>
      </c>
      <c r="K327">
        <f t="shared" si="522"/>
        <v>0</v>
      </c>
      <c r="L327">
        <f t="shared" si="522"/>
        <v>0</v>
      </c>
      <c r="M327">
        <f t="shared" si="522"/>
        <v>0</v>
      </c>
      <c r="N327">
        <f t="shared" si="522"/>
        <v>0</v>
      </c>
      <c r="O327">
        <f t="shared" si="522"/>
        <v>0</v>
      </c>
      <c r="P327">
        <f t="shared" si="522"/>
        <v>0</v>
      </c>
      <c r="Q327">
        <f t="shared" si="522"/>
        <v>0</v>
      </c>
      <c r="R327">
        <f t="shared" si="522"/>
        <v>0</v>
      </c>
      <c r="S327">
        <f t="shared" si="522"/>
        <v>0</v>
      </c>
      <c r="T327">
        <f t="shared" si="522"/>
        <v>0</v>
      </c>
      <c r="U327">
        <f t="shared" si="522"/>
        <v>0</v>
      </c>
      <c r="V327">
        <f t="shared" si="522"/>
        <v>0</v>
      </c>
      <c r="W327">
        <f t="shared" si="522"/>
        <v>0</v>
      </c>
      <c r="X327">
        <f t="shared" si="522"/>
        <v>0</v>
      </c>
      <c r="Y327">
        <f t="shared" si="522"/>
        <v>0</v>
      </c>
      <c r="Z327">
        <f t="shared" si="522"/>
        <v>0</v>
      </c>
      <c r="AA327">
        <f t="shared" si="522"/>
        <v>0</v>
      </c>
      <c r="AB327">
        <f t="shared" si="522"/>
        <v>0</v>
      </c>
      <c r="AC327">
        <f t="shared" si="522"/>
        <v>0</v>
      </c>
      <c r="AD327">
        <f t="shared" si="522"/>
        <v>0</v>
      </c>
      <c r="AE327">
        <f t="shared" si="522"/>
        <v>116.11311853124998</v>
      </c>
      <c r="AF327">
        <f t="shared" si="522"/>
        <v>108.62194959374999</v>
      </c>
      <c r="AG327">
        <f t="shared" si="522"/>
        <v>123.60428746875002</v>
      </c>
      <c r="AH327">
        <f t="shared" si="522"/>
        <v>116.11311853124994</v>
      </c>
      <c r="AI327">
        <f t="shared" si="522"/>
        <v>78.657273843750033</v>
      </c>
      <c r="AJ327">
        <f t="shared" si="522"/>
        <v>153.56896321875001</v>
      </c>
      <c r="AK327">
        <f t="shared" si="522"/>
        <v>89.894027250000022</v>
      </c>
      <c r="AL327">
        <f t="shared" si="522"/>
        <v>142.33220981249985</v>
      </c>
      <c r="AM327">
        <f t="shared" si="522"/>
        <v>107.68555347656263</v>
      </c>
      <c r="AN327">
        <f t="shared" si="522"/>
        <v>153.56896321875024</v>
      </c>
      <c r="AO327">
        <f t="shared" si="522"/>
        <v>119.01594649453068</v>
      </c>
      <c r="AP327">
        <f t="shared" ref="AP327:BU327" si="523">AP$315</f>
        <v>72.945257528906495</v>
      </c>
      <c r="AQ327">
        <f t="shared" si="523"/>
        <v>165.086635460156</v>
      </c>
      <c r="AR327">
        <f t="shared" si="523"/>
        <v>65.266809367969472</v>
      </c>
      <c r="AS327">
        <f t="shared" si="523"/>
        <v>172.76508362109325</v>
      </c>
      <c r="AT327">
        <f t="shared" si="523"/>
        <v>119.01594649453159</v>
      </c>
      <c r="AU327">
        <f t="shared" si="523"/>
        <v>-76.784481609375234</v>
      </c>
      <c r="AV327">
        <f t="shared" si="523"/>
        <v>314.81637459843773</v>
      </c>
      <c r="AW327">
        <f t="shared" si="523"/>
        <v>46.070688965624413</v>
      </c>
      <c r="AX327">
        <f t="shared" si="523"/>
        <v>191.96120402343831</v>
      </c>
      <c r="AY327">
        <f t="shared" si="523"/>
        <v>98.860020072069801</v>
      </c>
      <c r="AZ327">
        <f t="shared" si="523"/>
        <v>204.63064348898388</v>
      </c>
      <c r="BA327">
        <f t="shared" si="523"/>
        <v>121.99134515689502</v>
      </c>
      <c r="BB327">
        <f t="shared" si="523"/>
        <v>27.546432777362952</v>
      </c>
      <c r="BC327">
        <f t="shared" si="523"/>
        <v>94.444912379531161</v>
      </c>
      <c r="BD327">
        <f t="shared" si="523"/>
        <v>-94.444912379531161</v>
      </c>
      <c r="BE327">
        <f t="shared" si="523"/>
        <v>94.444912379531161</v>
      </c>
      <c r="BF327">
        <f t="shared" si="523"/>
        <v>578.61172824546884</v>
      </c>
      <c r="BG327">
        <f t="shared" si="523"/>
        <v>119.92877869661379</v>
      </c>
      <c r="BH327">
        <f t="shared" si="523"/>
        <v>32.268678396339965</v>
      </c>
      <c r="BI327">
        <f t="shared" si="523"/>
        <v>0</v>
      </c>
      <c r="BJ327">
        <f t="shared" si="523"/>
        <v>-64.53735679267993</v>
      </c>
      <c r="BK327">
        <f t="shared" si="523"/>
        <v>122.92699816402774</v>
      </c>
      <c r="BL327">
        <f t="shared" si="523"/>
        <v>33.075395356248009</v>
      </c>
      <c r="BM327">
        <f t="shared" si="523"/>
        <v>0</v>
      </c>
      <c r="BN327">
        <f t="shared" si="523"/>
        <v>-33.075395356248009</v>
      </c>
      <c r="BO327">
        <f t="shared" si="523"/>
        <v>92.92477776188025</v>
      </c>
      <c r="BP327">
        <f t="shared" si="523"/>
        <v>33.902280240154596</v>
      </c>
      <c r="BQ327">
        <f t="shared" si="523"/>
        <v>0</v>
      </c>
      <c r="BR327">
        <f t="shared" si="523"/>
        <v>-67.804560480309647</v>
      </c>
      <c r="BS327">
        <f t="shared" si="523"/>
        <v>129.15017744608303</v>
      </c>
      <c r="BT327">
        <f t="shared" si="523"/>
        <v>34.749837246159132</v>
      </c>
      <c r="BU327">
        <f t="shared" si="523"/>
        <v>0</v>
      </c>
      <c r="BV327">
        <f t="shared" ref="BV327:DA327" si="524">BV$315</f>
        <v>-69.499674492317354</v>
      </c>
      <c r="BW327">
        <f t="shared" si="524"/>
        <v>132.37893188223461</v>
      </c>
      <c r="BX327">
        <f t="shared" si="524"/>
        <v>35.618583177312303</v>
      </c>
      <c r="BY327">
        <f t="shared" si="524"/>
        <v>0</v>
      </c>
      <c r="BZ327">
        <f t="shared" si="524"/>
        <v>-71.237166354624605</v>
      </c>
      <c r="CA327">
        <f t="shared" si="524"/>
        <v>135.68840517928993</v>
      </c>
      <c r="CB327">
        <f t="shared" si="524"/>
        <v>36.509047756745531</v>
      </c>
      <c r="CC327">
        <f t="shared" si="524"/>
        <v>0</v>
      </c>
      <c r="CD327">
        <f t="shared" si="524"/>
        <v>-36.509047756745531</v>
      </c>
      <c r="CE327">
        <f t="shared" si="524"/>
        <v>102.57156755202686</v>
      </c>
      <c r="CF327">
        <f t="shared" si="524"/>
        <v>37.421773950664829</v>
      </c>
      <c r="CG327">
        <f t="shared" si="524"/>
        <v>0</v>
      </c>
      <c r="CH327">
        <f t="shared" si="524"/>
        <v>-74.843547901328748</v>
      </c>
      <c r="CI327">
        <f t="shared" si="524"/>
        <v>142.5576306914927</v>
      </c>
      <c r="CJ327">
        <f t="shared" si="524"/>
        <v>38.357318299430517</v>
      </c>
      <c r="CK327">
        <f t="shared" si="524"/>
        <v>0</v>
      </c>
      <c r="CL327">
        <f t="shared" si="524"/>
        <v>-76.714636598860125</v>
      </c>
      <c r="CM327">
        <f t="shared" si="524"/>
        <v>146.12157145877791</v>
      </c>
      <c r="CN327">
        <f t="shared" si="524"/>
        <v>39.316251256916075</v>
      </c>
      <c r="CO327">
        <f t="shared" si="524"/>
        <v>0</v>
      </c>
      <c r="CP327">
        <f t="shared" si="524"/>
        <v>-78.632502513832151</v>
      </c>
      <c r="CQ327">
        <f t="shared" si="524"/>
        <v>149.77461074524854</v>
      </c>
      <c r="CR327">
        <f t="shared" si="524"/>
        <v>40.299157538339387</v>
      </c>
      <c r="CS327">
        <f t="shared" si="524"/>
        <v>0</v>
      </c>
      <c r="CT327">
        <f t="shared" si="524"/>
        <v>-40.299157538339387</v>
      </c>
      <c r="CU327">
        <f t="shared" si="524"/>
        <v>113.21981847554071</v>
      </c>
      <c r="CV327">
        <f t="shared" si="524"/>
        <v>41.306636476796484</v>
      </c>
      <c r="CW327">
        <f t="shared" si="524"/>
        <v>0</v>
      </c>
      <c r="CX327">
        <f t="shared" si="524"/>
        <v>-82.613272953594787</v>
      </c>
      <c r="CY327">
        <f t="shared" si="524"/>
        <v>157.35695041422696</v>
      </c>
      <c r="CZ327">
        <f t="shared" si="524"/>
        <v>42.339302388718352</v>
      </c>
      <c r="DA327">
        <f t="shared" si="524"/>
        <v>0</v>
      </c>
      <c r="DB327">
        <f t="shared" ref="DB327:EG327" si="525">DB$315</f>
        <v>-84.678604777434884</v>
      </c>
      <c r="DC327">
        <f t="shared" si="525"/>
        <v>161.29087417458231</v>
      </c>
      <c r="DD327">
        <f t="shared" si="525"/>
        <v>43.397784948435401</v>
      </c>
      <c r="DE327">
        <f t="shared" si="525"/>
        <v>0</v>
      </c>
      <c r="DF327">
        <f t="shared" si="525"/>
        <v>-86.795569896870802</v>
      </c>
      <c r="DG327">
        <f t="shared" si="525"/>
        <v>165.32314602894621</v>
      </c>
      <c r="DH327">
        <f t="shared" si="525"/>
        <v>44.482729572146127</v>
      </c>
      <c r="DI327">
        <f t="shared" si="525"/>
        <v>0</v>
      </c>
      <c r="DJ327">
        <f t="shared" si="525"/>
        <v>-44.482729572146127</v>
      </c>
      <c r="DK327">
        <f t="shared" si="525"/>
        <v>124.9734951075252</v>
      </c>
      <c r="DL327">
        <f t="shared" si="525"/>
        <v>45.594797811450007</v>
      </c>
      <c r="DM327">
        <f t="shared" si="525"/>
        <v>0</v>
      </c>
      <c r="DN327">
        <f t="shared" si="525"/>
        <v>-1065.9762941894651</v>
      </c>
      <c r="DO327">
        <f t="shared" si="525"/>
        <v>149.32296283249889</v>
      </c>
      <c r="DP327">
        <f t="shared" si="525"/>
        <v>46.734667756735689</v>
      </c>
      <c r="DQ327">
        <f t="shared" si="525"/>
        <v>0</v>
      </c>
      <c r="DR327">
        <f t="shared" si="525"/>
        <v>-93.469335513472288</v>
      </c>
      <c r="DS327">
        <f t="shared" si="525"/>
        <v>153.056036903311</v>
      </c>
      <c r="DT327">
        <f t="shared" si="525"/>
        <v>47.903034450654559</v>
      </c>
      <c r="DU327">
        <f t="shared" si="525"/>
        <v>0</v>
      </c>
      <c r="DV327">
        <f t="shared" si="525"/>
        <v>-95.806068901310027</v>
      </c>
      <c r="DW327">
        <f t="shared" si="525"/>
        <v>156.88243782589416</v>
      </c>
      <c r="DX327">
        <f t="shared" si="525"/>
        <v>49.100610311919809</v>
      </c>
      <c r="DY327">
        <f t="shared" si="525"/>
        <v>0</v>
      </c>
      <c r="DZ327">
        <f t="shared" si="525"/>
        <v>-49.100610311919809</v>
      </c>
      <c r="EA327">
        <f t="shared" si="525"/>
        <v>111.70388845961952</v>
      </c>
      <c r="EB327">
        <f t="shared" si="525"/>
        <v>50.328125569719305</v>
      </c>
      <c r="EC327">
        <f t="shared" si="525"/>
        <v>0</v>
      </c>
      <c r="ED327">
        <f t="shared" si="525"/>
        <v>-100.65625113943861</v>
      </c>
      <c r="EE327">
        <f t="shared" si="525"/>
        <v>164.82461124083056</v>
      </c>
      <c r="EF327">
        <f t="shared" si="525"/>
        <v>51.586328708962355</v>
      </c>
      <c r="EG327">
        <f t="shared" si="525"/>
        <v>0</v>
      </c>
      <c r="EH327">
        <f t="shared" ref="EH327:FM327" si="526">EH$315</f>
        <v>-103.17265741792562</v>
      </c>
      <c r="EI327">
        <f t="shared" si="526"/>
        <v>168.94522652185151</v>
      </c>
      <c r="EJ327">
        <f t="shared" si="526"/>
        <v>52.875986926685982</v>
      </c>
      <c r="EK327">
        <f t="shared" si="526"/>
        <v>0</v>
      </c>
      <c r="EL327">
        <f t="shared" si="526"/>
        <v>-105.75197385337287</v>
      </c>
      <c r="EM327">
        <f t="shared" si="526"/>
        <v>173.1688571848963</v>
      </c>
      <c r="EN327">
        <f t="shared" si="526"/>
        <v>54.197886599853518</v>
      </c>
      <c r="EO327">
        <f t="shared" si="526"/>
        <v>0</v>
      </c>
      <c r="EP327">
        <f t="shared" si="526"/>
        <v>-54.197886599853518</v>
      </c>
      <c r="EQ327">
        <f t="shared" si="526"/>
        <v>123.30019201466621</v>
      </c>
      <c r="ER327">
        <f t="shared" si="526"/>
        <v>55.552833764849311</v>
      </c>
      <c r="ES327">
        <f t="shared" si="526"/>
        <v>0</v>
      </c>
      <c r="ET327">
        <f t="shared" si="526"/>
        <v>-111.10566752969953</v>
      </c>
      <c r="EU327">
        <f t="shared" si="526"/>
        <v>181.93553057988174</v>
      </c>
      <c r="EV327">
        <f t="shared" si="526"/>
        <v>56.941654608970566</v>
      </c>
      <c r="EW327">
        <f t="shared" si="526"/>
        <v>0</v>
      </c>
      <c r="EX327">
        <f t="shared" si="526"/>
        <v>-113.88330921794113</v>
      </c>
      <c r="EY327">
        <f t="shared" si="526"/>
        <v>186.48391884437842</v>
      </c>
      <c r="EZ327">
        <f t="shared" si="526"/>
        <v>58.365195974194648</v>
      </c>
      <c r="FA327">
        <f t="shared" si="526"/>
        <v>0</v>
      </c>
      <c r="FB327">
        <f t="shared" si="526"/>
        <v>-5369.598029625934</v>
      </c>
      <c r="FC327">
        <f t="shared" si="526"/>
        <v>0</v>
      </c>
      <c r="FD327">
        <f t="shared" si="526"/>
        <v>0</v>
      </c>
      <c r="FE327">
        <f t="shared" si="526"/>
        <v>0</v>
      </c>
      <c r="FF327">
        <f t="shared" si="526"/>
        <v>0</v>
      </c>
      <c r="FG327">
        <f t="shared" si="526"/>
        <v>0</v>
      </c>
      <c r="FH327">
        <f t="shared" si="526"/>
        <v>0</v>
      </c>
      <c r="FI327">
        <f t="shared" si="526"/>
        <v>0</v>
      </c>
      <c r="FJ327">
        <f t="shared" si="526"/>
        <v>0</v>
      </c>
      <c r="FK327">
        <f t="shared" si="526"/>
        <v>0</v>
      </c>
      <c r="FL327">
        <f t="shared" si="526"/>
        <v>0</v>
      </c>
      <c r="FM327">
        <f t="shared" si="526"/>
        <v>0</v>
      </c>
      <c r="FN327">
        <f t="shared" ref="FN327:GJ327" si="527">FN$315</f>
        <v>0</v>
      </c>
      <c r="FO327">
        <f t="shared" si="527"/>
        <v>0</v>
      </c>
      <c r="FP327">
        <f t="shared" si="527"/>
        <v>0</v>
      </c>
      <c r="FQ327">
        <f t="shared" si="527"/>
        <v>0</v>
      </c>
      <c r="FR327">
        <f t="shared" si="527"/>
        <v>0</v>
      </c>
      <c r="FS327">
        <f t="shared" si="527"/>
        <v>0</v>
      </c>
      <c r="FT327">
        <f t="shared" si="527"/>
        <v>0</v>
      </c>
      <c r="FU327">
        <f t="shared" si="527"/>
        <v>0</v>
      </c>
      <c r="FV327">
        <f t="shared" si="527"/>
        <v>0</v>
      </c>
      <c r="FW327">
        <f t="shared" si="527"/>
        <v>0</v>
      </c>
      <c r="FX327">
        <f t="shared" si="527"/>
        <v>0</v>
      </c>
      <c r="FY327">
        <f t="shared" si="527"/>
        <v>0</v>
      </c>
      <c r="FZ327">
        <f t="shared" si="527"/>
        <v>0</v>
      </c>
      <c r="GA327">
        <f t="shared" si="527"/>
        <v>0</v>
      </c>
      <c r="GB327">
        <f t="shared" si="527"/>
        <v>0</v>
      </c>
      <c r="GC327">
        <f t="shared" si="527"/>
        <v>0</v>
      </c>
      <c r="GD327">
        <f t="shared" si="527"/>
        <v>0</v>
      </c>
      <c r="GE327">
        <f t="shared" si="527"/>
        <v>0</v>
      </c>
      <c r="GF327">
        <f t="shared" si="527"/>
        <v>0</v>
      </c>
      <c r="GG327">
        <f t="shared" si="527"/>
        <v>0</v>
      </c>
      <c r="GH327">
        <f t="shared" si="527"/>
        <v>0</v>
      </c>
      <c r="GI327">
        <f t="shared" si="527"/>
        <v>0</v>
      </c>
      <c r="GJ327">
        <f t="shared" si="527"/>
        <v>0</v>
      </c>
    </row>
    <row r="328" spans="1:192" ht="12.75" outlineLevel="2" x14ac:dyDescent="0.35">
      <c r="A328"/>
      <c r="B328"/>
      <c r="C328"/>
      <c r="D328"/>
      <c r="E328" t="str">
        <f>$E$324</f>
        <v>Movement in accounts payable</v>
      </c>
      <c r="F328"/>
      <c r="G328" t="str">
        <f>$G$324</f>
        <v>$ 000s</v>
      </c>
      <c r="H328">
        <f>$H$324</f>
        <v>4.5474735088646412E-13</v>
      </c>
      <c r="I328"/>
      <c r="J328">
        <f t="shared" ref="J328:AO328" si="528">J$324</f>
        <v>0</v>
      </c>
      <c r="K328">
        <f t="shared" si="528"/>
        <v>0</v>
      </c>
      <c r="L328">
        <f t="shared" si="528"/>
        <v>0</v>
      </c>
      <c r="M328">
        <f t="shared" si="528"/>
        <v>0</v>
      </c>
      <c r="N328">
        <f t="shared" si="528"/>
        <v>0</v>
      </c>
      <c r="O328">
        <f t="shared" si="528"/>
        <v>0</v>
      </c>
      <c r="P328">
        <f t="shared" si="528"/>
        <v>0</v>
      </c>
      <c r="Q328">
        <f t="shared" si="528"/>
        <v>0</v>
      </c>
      <c r="R328">
        <f t="shared" si="528"/>
        <v>0</v>
      </c>
      <c r="S328">
        <f t="shared" si="528"/>
        <v>0</v>
      </c>
      <c r="T328">
        <f t="shared" si="528"/>
        <v>0</v>
      </c>
      <c r="U328">
        <f t="shared" si="528"/>
        <v>0</v>
      </c>
      <c r="V328">
        <f t="shared" si="528"/>
        <v>0</v>
      </c>
      <c r="W328">
        <f t="shared" si="528"/>
        <v>0</v>
      </c>
      <c r="X328">
        <f t="shared" si="528"/>
        <v>0</v>
      </c>
      <c r="Y328">
        <f t="shared" si="528"/>
        <v>0</v>
      </c>
      <c r="Z328">
        <f t="shared" si="528"/>
        <v>0</v>
      </c>
      <c r="AA328">
        <f t="shared" si="528"/>
        <v>0</v>
      </c>
      <c r="AB328">
        <f t="shared" si="528"/>
        <v>0</v>
      </c>
      <c r="AC328">
        <f t="shared" si="528"/>
        <v>0</v>
      </c>
      <c r="AD328">
        <f t="shared" si="528"/>
        <v>0</v>
      </c>
      <c r="AE328">
        <f t="shared" si="528"/>
        <v>6.9257107749999989</v>
      </c>
      <c r="AF328">
        <f t="shared" si="528"/>
        <v>6.4788907249999976</v>
      </c>
      <c r="AG328">
        <f t="shared" si="528"/>
        <v>7.3725308250000001</v>
      </c>
      <c r="AH328">
        <f t="shared" si="528"/>
        <v>6.9257107749999989</v>
      </c>
      <c r="AI328">
        <f t="shared" si="528"/>
        <v>4.6916105250000086</v>
      </c>
      <c r="AJ328">
        <f t="shared" si="528"/>
        <v>9.1598110249999891</v>
      </c>
      <c r="AK328">
        <f t="shared" si="528"/>
        <v>5.3618406000000078</v>
      </c>
      <c r="AL328">
        <f t="shared" si="528"/>
        <v>8.4895809499999899</v>
      </c>
      <c r="AM328">
        <f t="shared" si="528"/>
        <v>6.4230382187499941</v>
      </c>
      <c r="AN328">
        <f t="shared" si="528"/>
        <v>9.1598110249999962</v>
      </c>
      <c r="AO328">
        <f t="shared" si="528"/>
        <v>7.0988535443750038</v>
      </c>
      <c r="AP328">
        <f t="shared" ref="AP328:BU328" si="529">AP$324</f>
        <v>4.350910236874995</v>
      </c>
      <c r="AQ328">
        <f t="shared" si="529"/>
        <v>9.8467968518750126</v>
      </c>
      <c r="AR328">
        <f t="shared" si="529"/>
        <v>3.8929196856250172</v>
      </c>
      <c r="AS328">
        <f t="shared" si="529"/>
        <v>10.304787403124962</v>
      </c>
      <c r="AT328">
        <f t="shared" si="529"/>
        <v>7.0988535443750038</v>
      </c>
      <c r="AU328">
        <f t="shared" si="529"/>
        <v>-4.5799055124999768</v>
      </c>
      <c r="AV328">
        <f t="shared" si="529"/>
        <v>18.777612601249984</v>
      </c>
      <c r="AW328">
        <f t="shared" si="529"/>
        <v>2.7479433075000088</v>
      </c>
      <c r="AX328">
        <f t="shared" si="529"/>
        <v>11.44976378124997</v>
      </c>
      <c r="AY328">
        <f t="shared" si="529"/>
        <v>5.8966283473437784</v>
      </c>
      <c r="AZ328">
        <f t="shared" si="529"/>
        <v>12.205448190812461</v>
      </c>
      <c r="BA328">
        <f t="shared" si="529"/>
        <v>7.2763248829843974</v>
      </c>
      <c r="BB328">
        <f t="shared" si="529"/>
        <v>1.6430411026093736</v>
      </c>
      <c r="BC328">
        <f t="shared" si="529"/>
        <v>5.6332837803749953</v>
      </c>
      <c r="BD328">
        <f t="shared" si="529"/>
        <v>-5.6332837803749953</v>
      </c>
      <c r="BE328">
        <f t="shared" si="529"/>
        <v>5.6332837803749953</v>
      </c>
      <c r="BF328">
        <f t="shared" si="529"/>
        <v>1033.0115706727502</v>
      </c>
      <c r="BG328">
        <f t="shared" si="529"/>
        <v>32.115789488237397</v>
      </c>
      <c r="BH328">
        <f t="shared" si="529"/>
        <v>1.9247052916282428</v>
      </c>
      <c r="BI328">
        <f t="shared" si="529"/>
        <v>0</v>
      </c>
      <c r="BJ328">
        <f t="shared" si="529"/>
        <v>-3.8494105832564856</v>
      </c>
      <c r="BK328">
        <f t="shared" si="529"/>
        <v>32.918684225443258</v>
      </c>
      <c r="BL328">
        <f t="shared" si="529"/>
        <v>1.972822923918784</v>
      </c>
      <c r="BM328">
        <f t="shared" si="529"/>
        <v>0</v>
      </c>
      <c r="BN328">
        <f t="shared" si="529"/>
        <v>-1.972822923918784</v>
      </c>
      <c r="BO328">
        <f t="shared" si="529"/>
        <v>31.768828407160527</v>
      </c>
      <c r="BP328">
        <f t="shared" si="529"/>
        <v>2.0221434970167138</v>
      </c>
      <c r="BQ328">
        <f t="shared" si="529"/>
        <v>0</v>
      </c>
      <c r="BR328">
        <f t="shared" si="529"/>
        <v>-4.044286994033655</v>
      </c>
      <c r="BS328">
        <f t="shared" si="529"/>
        <v>34.585192614356856</v>
      </c>
      <c r="BT328">
        <f t="shared" si="529"/>
        <v>2.0726970844420975</v>
      </c>
      <c r="BU328">
        <f t="shared" si="529"/>
        <v>0</v>
      </c>
      <c r="BV328">
        <f t="shared" ref="BV328:DA328" si="530">BV$324</f>
        <v>-4.1453941688841951</v>
      </c>
      <c r="BW328">
        <f t="shared" si="530"/>
        <v>35.449822429714914</v>
      </c>
      <c r="BX328">
        <f t="shared" si="530"/>
        <v>2.1245145115533433</v>
      </c>
      <c r="BY328">
        <f t="shared" si="530"/>
        <v>0</v>
      </c>
      <c r="BZ328">
        <f t="shared" si="530"/>
        <v>-4.2490290231064591</v>
      </c>
      <c r="CA328">
        <f t="shared" si="530"/>
        <v>36.336067990458105</v>
      </c>
      <c r="CB328">
        <f t="shared" si="530"/>
        <v>2.1776273743419097</v>
      </c>
      <c r="CC328">
        <f t="shared" si="530"/>
        <v>0</v>
      </c>
      <c r="CD328">
        <f t="shared" si="530"/>
        <v>-2.1776273743419097</v>
      </c>
      <c r="CE328">
        <f t="shared" si="530"/>
        <v>35.066842315877693</v>
      </c>
      <c r="CF328">
        <f t="shared" si="530"/>
        <v>2.232068058700861</v>
      </c>
      <c r="CG328">
        <f t="shared" si="530"/>
        <v>0</v>
      </c>
      <c r="CH328">
        <f t="shared" si="530"/>
        <v>-4.4641361174014946</v>
      </c>
      <c r="CI328">
        <f t="shared" si="530"/>
        <v>38.175581432475155</v>
      </c>
      <c r="CJ328">
        <f t="shared" si="530"/>
        <v>2.2878697601681779</v>
      </c>
      <c r="CK328">
        <f t="shared" si="530"/>
        <v>0</v>
      </c>
      <c r="CL328">
        <f t="shared" si="530"/>
        <v>-4.5757395203363558</v>
      </c>
      <c r="CM328">
        <f t="shared" si="530"/>
        <v>39.129970968286898</v>
      </c>
      <c r="CN328">
        <f t="shared" si="530"/>
        <v>2.3450665041723369</v>
      </c>
      <c r="CO328">
        <f t="shared" si="530"/>
        <v>0</v>
      </c>
      <c r="CP328">
        <f t="shared" si="530"/>
        <v>-4.6901330083446737</v>
      </c>
      <c r="CQ328">
        <f t="shared" si="530"/>
        <v>40.108220242494554</v>
      </c>
      <c r="CR328">
        <f t="shared" si="530"/>
        <v>2.4036931667765202</v>
      </c>
      <c r="CS328">
        <f t="shared" si="530"/>
        <v>0</v>
      </c>
      <c r="CT328">
        <f t="shared" si="530"/>
        <v>-2.4036931667765202</v>
      </c>
      <c r="CU328">
        <f t="shared" si="530"/>
        <v>38.707232581779181</v>
      </c>
      <c r="CV328">
        <f t="shared" si="530"/>
        <v>2.4637854959462402</v>
      </c>
      <c r="CW328">
        <f t="shared" si="530"/>
        <v>0</v>
      </c>
      <c r="CX328">
        <f t="shared" si="530"/>
        <v>-4.9275709918920256</v>
      </c>
      <c r="CY328">
        <f t="shared" si="530"/>
        <v>42.138698892270668</v>
      </c>
      <c r="CZ328">
        <f t="shared" si="530"/>
        <v>2.5253801333446972</v>
      </c>
      <c r="DA328">
        <f t="shared" si="530"/>
        <v>0</v>
      </c>
      <c r="DB328">
        <f t="shared" ref="DB328:EG328" si="531">DB$324</f>
        <v>-5.0507602666896219</v>
      </c>
      <c r="DC328">
        <f t="shared" si="531"/>
        <v>43.192166364577588</v>
      </c>
      <c r="DD328">
        <f t="shared" si="531"/>
        <v>2.5885146366781555</v>
      </c>
      <c r="DE328">
        <f t="shared" si="531"/>
        <v>0</v>
      </c>
      <c r="DF328">
        <f t="shared" si="531"/>
        <v>-5.1770292733567658</v>
      </c>
      <c r="DG328">
        <f t="shared" si="531"/>
        <v>44.271970523691607</v>
      </c>
      <c r="DH328">
        <f t="shared" si="531"/>
        <v>2.6532275025954277</v>
      </c>
      <c r="DI328">
        <f t="shared" si="531"/>
        <v>0</v>
      </c>
      <c r="DJ328">
        <f t="shared" si="531"/>
        <v>-2.6532275025954277</v>
      </c>
      <c r="DK328">
        <f t="shared" si="531"/>
        <v>42.725542284188805</v>
      </c>
      <c r="DL328">
        <f t="shared" si="531"/>
        <v>2.7195581901601145</v>
      </c>
      <c r="DM328">
        <f t="shared" si="531"/>
        <v>0</v>
      </c>
      <c r="DN328">
        <f t="shared" si="531"/>
        <v>-5.4391163803204563</v>
      </c>
      <c r="DO328">
        <f t="shared" si="531"/>
        <v>46.51323903145385</v>
      </c>
      <c r="DP328">
        <f t="shared" si="531"/>
        <v>2.7875471449142424</v>
      </c>
      <c r="DQ328">
        <f t="shared" si="531"/>
        <v>0</v>
      </c>
      <c r="DR328">
        <f t="shared" si="531"/>
        <v>-5.5750942898284848</v>
      </c>
      <c r="DS328">
        <f t="shared" si="531"/>
        <v>47.676070007239787</v>
      </c>
      <c r="DT328">
        <f t="shared" si="531"/>
        <v>2.8572358235369393</v>
      </c>
      <c r="DU328">
        <f t="shared" si="531"/>
        <v>0</v>
      </c>
      <c r="DV328">
        <f t="shared" si="531"/>
        <v>-5.7144716470743333</v>
      </c>
      <c r="DW328">
        <f t="shared" si="531"/>
        <v>48.867971757421174</v>
      </c>
      <c r="DX328">
        <f t="shared" si="531"/>
        <v>2.928666719125431</v>
      </c>
      <c r="DY328">
        <f t="shared" si="531"/>
        <v>0</v>
      </c>
      <c r="DZ328">
        <f t="shared" si="531"/>
        <v>-2.928666719125431</v>
      </c>
      <c r="EA328">
        <f t="shared" si="531"/>
        <v>47.161004332230732</v>
      </c>
      <c r="EB328">
        <f t="shared" si="531"/>
        <v>3.0018833871042716</v>
      </c>
      <c r="EC328">
        <f t="shared" si="531"/>
        <v>0</v>
      </c>
      <c r="ED328">
        <f t="shared" si="531"/>
        <v>-6.0037667742078611</v>
      </c>
      <c r="EE328">
        <f t="shared" si="531"/>
        <v>51.341912827640726</v>
      </c>
      <c r="EF328">
        <f t="shared" si="531"/>
        <v>3.0769304717807699</v>
      </c>
      <c r="EG328">
        <f t="shared" si="531"/>
        <v>0</v>
      </c>
      <c r="EH328">
        <f t="shared" ref="EH328:FM328" si="532">EH$324</f>
        <v>-6.153860943562222</v>
      </c>
      <c r="EI328">
        <f t="shared" si="532"/>
        <v>52.625460648331227</v>
      </c>
      <c r="EJ328">
        <f t="shared" si="532"/>
        <v>3.1538537335759429</v>
      </c>
      <c r="EK328">
        <f t="shared" si="532"/>
        <v>0</v>
      </c>
      <c r="EL328">
        <f t="shared" si="532"/>
        <v>-6.3077074671516584</v>
      </c>
      <c r="EM328">
        <f t="shared" si="532"/>
        <v>53.94109716453886</v>
      </c>
      <c r="EN328">
        <f t="shared" si="532"/>
        <v>3.2327000769155347</v>
      </c>
      <c r="EO328">
        <f t="shared" si="532"/>
        <v>0</v>
      </c>
      <c r="EP328">
        <f t="shared" si="532"/>
        <v>-3.2327000769155347</v>
      </c>
      <c r="EQ328">
        <f t="shared" si="532"/>
        <v>52.056924516738491</v>
      </c>
      <c r="ER328">
        <f t="shared" si="532"/>
        <v>3.3135175788379456</v>
      </c>
      <c r="ES328">
        <f t="shared" si="532"/>
        <v>0</v>
      </c>
      <c r="ET328">
        <f t="shared" si="532"/>
        <v>-6.6270351576758912</v>
      </c>
      <c r="EU328">
        <f t="shared" si="532"/>
        <v>56.671865208494182</v>
      </c>
      <c r="EV328">
        <f t="shared" si="532"/>
        <v>3.3963555183090648</v>
      </c>
      <c r="EW328">
        <f t="shared" si="532"/>
        <v>0</v>
      </c>
      <c r="EX328">
        <f t="shared" si="532"/>
        <v>-6.7927110366176748</v>
      </c>
      <c r="EY328">
        <f t="shared" si="532"/>
        <v>58.088661838706685</v>
      </c>
      <c r="EZ328">
        <f t="shared" si="532"/>
        <v>3.4812644062662912</v>
      </c>
      <c r="FA328">
        <f t="shared" si="532"/>
        <v>0</v>
      </c>
      <c r="FB328">
        <f t="shared" si="532"/>
        <v>-2245.8658235425801</v>
      </c>
      <c r="FC328">
        <f t="shared" si="532"/>
        <v>0</v>
      </c>
      <c r="FD328">
        <f t="shared" si="532"/>
        <v>0</v>
      </c>
      <c r="FE328">
        <f t="shared" si="532"/>
        <v>0</v>
      </c>
      <c r="FF328">
        <f t="shared" si="532"/>
        <v>0</v>
      </c>
      <c r="FG328">
        <f t="shared" si="532"/>
        <v>0</v>
      </c>
      <c r="FH328">
        <f t="shared" si="532"/>
        <v>0</v>
      </c>
      <c r="FI328">
        <f t="shared" si="532"/>
        <v>0</v>
      </c>
      <c r="FJ328">
        <f t="shared" si="532"/>
        <v>0</v>
      </c>
      <c r="FK328">
        <f t="shared" si="532"/>
        <v>0</v>
      </c>
      <c r="FL328">
        <f t="shared" si="532"/>
        <v>0</v>
      </c>
      <c r="FM328">
        <f t="shared" si="532"/>
        <v>0</v>
      </c>
      <c r="FN328">
        <f t="shared" ref="FN328:GJ328" si="533">FN$324</f>
        <v>0</v>
      </c>
      <c r="FO328">
        <f t="shared" si="533"/>
        <v>0</v>
      </c>
      <c r="FP328">
        <f t="shared" si="533"/>
        <v>0</v>
      </c>
      <c r="FQ328">
        <f t="shared" si="533"/>
        <v>0</v>
      </c>
      <c r="FR328">
        <f t="shared" si="533"/>
        <v>0</v>
      </c>
      <c r="FS328">
        <f t="shared" si="533"/>
        <v>0</v>
      </c>
      <c r="FT328">
        <f t="shared" si="533"/>
        <v>0</v>
      </c>
      <c r="FU328">
        <f t="shared" si="533"/>
        <v>0</v>
      </c>
      <c r="FV328">
        <f t="shared" si="533"/>
        <v>0</v>
      </c>
      <c r="FW328">
        <f t="shared" si="533"/>
        <v>0</v>
      </c>
      <c r="FX328">
        <f t="shared" si="533"/>
        <v>0</v>
      </c>
      <c r="FY328">
        <f t="shared" si="533"/>
        <v>0</v>
      </c>
      <c r="FZ328">
        <f t="shared" si="533"/>
        <v>0</v>
      </c>
      <c r="GA328">
        <f t="shared" si="533"/>
        <v>0</v>
      </c>
      <c r="GB328">
        <f t="shared" si="533"/>
        <v>0</v>
      </c>
      <c r="GC328">
        <f t="shared" si="533"/>
        <v>0</v>
      </c>
      <c r="GD328">
        <f t="shared" si="533"/>
        <v>0</v>
      </c>
      <c r="GE328">
        <f t="shared" si="533"/>
        <v>0</v>
      </c>
      <c r="GF328">
        <f t="shared" si="533"/>
        <v>0</v>
      </c>
      <c r="GG328">
        <f t="shared" si="533"/>
        <v>0</v>
      </c>
      <c r="GH328">
        <f t="shared" si="533"/>
        <v>0</v>
      </c>
      <c r="GI328">
        <f t="shared" si="533"/>
        <v>0</v>
      </c>
      <c r="GJ328">
        <f t="shared" si="533"/>
        <v>0</v>
      </c>
    </row>
    <row r="329" spans="1:192" s="159" customFormat="1" ht="12.75" outlineLevel="2" x14ac:dyDescent="0.35">
      <c r="E329" s="159" t="s">
        <v>1254</v>
      </c>
      <c r="G329" s="159" t="s">
        <v>101</v>
      </c>
      <c r="H329" s="159">
        <f>SUM(J329:GJ329)</f>
        <v>0</v>
      </c>
      <c r="J329" s="159">
        <f t="shared" ref="J329:AO329" si="534">-J327+J328</f>
        <v>0</v>
      </c>
      <c r="K329" s="159">
        <f t="shared" si="534"/>
        <v>0</v>
      </c>
      <c r="L329" s="159">
        <f t="shared" si="534"/>
        <v>0</v>
      </c>
      <c r="M329" s="159">
        <f t="shared" si="534"/>
        <v>0</v>
      </c>
      <c r="N329" s="159">
        <f t="shared" si="534"/>
        <v>0</v>
      </c>
      <c r="O329" s="159">
        <f t="shared" si="534"/>
        <v>0</v>
      </c>
      <c r="P329" s="159">
        <f t="shared" si="534"/>
        <v>0</v>
      </c>
      <c r="Q329" s="159">
        <f t="shared" si="534"/>
        <v>0</v>
      </c>
      <c r="R329" s="159">
        <f t="shared" si="534"/>
        <v>0</v>
      </c>
      <c r="S329" s="159">
        <f t="shared" si="534"/>
        <v>0</v>
      </c>
      <c r="T329" s="159">
        <f t="shared" si="534"/>
        <v>0</v>
      </c>
      <c r="U329" s="159">
        <f t="shared" si="534"/>
        <v>0</v>
      </c>
      <c r="V329" s="159">
        <f t="shared" si="534"/>
        <v>0</v>
      </c>
      <c r="W329" s="159">
        <f t="shared" si="534"/>
        <v>0</v>
      </c>
      <c r="X329" s="159">
        <f t="shared" si="534"/>
        <v>0</v>
      </c>
      <c r="Y329" s="159">
        <f t="shared" si="534"/>
        <v>0</v>
      </c>
      <c r="Z329" s="159">
        <f t="shared" si="534"/>
        <v>0</v>
      </c>
      <c r="AA329" s="159">
        <f t="shared" si="534"/>
        <v>0</v>
      </c>
      <c r="AB329" s="159">
        <f t="shared" si="534"/>
        <v>0</v>
      </c>
      <c r="AC329" s="159">
        <f t="shared" si="534"/>
        <v>0</v>
      </c>
      <c r="AD329" s="159">
        <f t="shared" si="534"/>
        <v>0</v>
      </c>
      <c r="AE329" s="159">
        <f t="shared" si="534"/>
        <v>-109.18740775624998</v>
      </c>
      <c r="AF329" s="159">
        <f t="shared" si="534"/>
        <v>-102.14305886874999</v>
      </c>
      <c r="AG329" s="159">
        <f t="shared" si="534"/>
        <v>-116.23175664375002</v>
      </c>
      <c r="AH329" s="159">
        <f t="shared" si="534"/>
        <v>-109.18740775624994</v>
      </c>
      <c r="AI329" s="159">
        <f t="shared" si="534"/>
        <v>-73.965663318750018</v>
      </c>
      <c r="AJ329" s="159">
        <f t="shared" si="534"/>
        <v>-144.40915219375003</v>
      </c>
      <c r="AK329" s="159">
        <f t="shared" si="534"/>
        <v>-84.532186650000014</v>
      </c>
      <c r="AL329" s="159">
        <f t="shared" si="534"/>
        <v>-133.84262886249985</v>
      </c>
      <c r="AM329" s="159">
        <f t="shared" si="534"/>
        <v>-101.26251525781264</v>
      </c>
      <c r="AN329" s="159">
        <f t="shared" si="534"/>
        <v>-144.40915219375023</v>
      </c>
      <c r="AO329" s="159">
        <f t="shared" si="534"/>
        <v>-111.91709295015568</v>
      </c>
      <c r="AP329" s="159">
        <f t="shared" ref="AP329:BU329" si="535">-AP327+AP328</f>
        <v>-68.5943472920315</v>
      </c>
      <c r="AQ329" s="159">
        <f t="shared" si="535"/>
        <v>-155.23983860828099</v>
      </c>
      <c r="AR329" s="159">
        <f t="shared" si="535"/>
        <v>-61.373889682344455</v>
      </c>
      <c r="AS329" s="159">
        <f t="shared" si="535"/>
        <v>-162.46029621796828</v>
      </c>
      <c r="AT329" s="159">
        <f t="shared" si="535"/>
        <v>-111.91709295015659</v>
      </c>
      <c r="AU329" s="159">
        <f t="shared" si="535"/>
        <v>72.204576096875257</v>
      </c>
      <c r="AV329" s="159">
        <f t="shared" si="535"/>
        <v>-296.03876199718775</v>
      </c>
      <c r="AW329" s="159">
        <f t="shared" si="535"/>
        <v>-43.322745658124404</v>
      </c>
      <c r="AX329" s="159">
        <f t="shared" si="535"/>
        <v>-180.51144024218834</v>
      </c>
      <c r="AY329" s="159">
        <f t="shared" si="535"/>
        <v>-92.963391724726023</v>
      </c>
      <c r="AZ329" s="159">
        <f t="shared" si="535"/>
        <v>-192.42519529817142</v>
      </c>
      <c r="BA329" s="159">
        <f t="shared" si="535"/>
        <v>-114.71502027391062</v>
      </c>
      <c r="BB329" s="159">
        <f t="shared" si="535"/>
        <v>-25.903391674753578</v>
      </c>
      <c r="BC329" s="159">
        <f t="shared" si="535"/>
        <v>-88.811628599156165</v>
      </c>
      <c r="BD329" s="159">
        <f t="shared" si="535"/>
        <v>88.811628599156165</v>
      </c>
      <c r="BE329" s="159">
        <f t="shared" si="535"/>
        <v>-88.811628599156165</v>
      </c>
      <c r="BF329" s="159">
        <f t="shared" si="535"/>
        <v>454.39984242728133</v>
      </c>
      <c r="BG329" s="159">
        <f t="shared" si="535"/>
        <v>-87.812989208376393</v>
      </c>
      <c r="BH329" s="159">
        <f t="shared" si="535"/>
        <v>-30.343973104711722</v>
      </c>
      <c r="BI329" s="159">
        <f t="shared" si="535"/>
        <v>0</v>
      </c>
      <c r="BJ329" s="159">
        <f t="shared" si="535"/>
        <v>60.687946209423444</v>
      </c>
      <c r="BK329" s="159">
        <f t="shared" si="535"/>
        <v>-90.008313938584479</v>
      </c>
      <c r="BL329" s="159">
        <f t="shared" si="535"/>
        <v>-31.102572432329225</v>
      </c>
      <c r="BM329" s="159">
        <f t="shared" si="535"/>
        <v>0</v>
      </c>
      <c r="BN329" s="159">
        <f t="shared" si="535"/>
        <v>31.102572432329225</v>
      </c>
      <c r="BO329" s="159">
        <f t="shared" si="535"/>
        <v>-61.155949354719723</v>
      </c>
      <c r="BP329" s="159">
        <f t="shared" si="535"/>
        <v>-31.880136743137882</v>
      </c>
      <c r="BQ329" s="159">
        <f t="shared" si="535"/>
        <v>0</v>
      </c>
      <c r="BR329" s="159">
        <f t="shared" si="535"/>
        <v>63.760273486275992</v>
      </c>
      <c r="BS329" s="159">
        <f t="shared" si="535"/>
        <v>-94.564984831726179</v>
      </c>
      <c r="BT329" s="159">
        <f t="shared" si="535"/>
        <v>-32.677140161717034</v>
      </c>
      <c r="BU329" s="159">
        <f t="shared" si="535"/>
        <v>0</v>
      </c>
      <c r="BV329" s="159">
        <f t="shared" ref="BV329:DA329" si="536">-BV327+BV328</f>
        <v>65.354280323433159</v>
      </c>
      <c r="BW329" s="159">
        <f t="shared" si="536"/>
        <v>-96.929109452519697</v>
      </c>
      <c r="BX329" s="159">
        <f t="shared" si="536"/>
        <v>-33.494068665758959</v>
      </c>
      <c r="BY329" s="159">
        <f t="shared" si="536"/>
        <v>0</v>
      </c>
      <c r="BZ329" s="159">
        <f t="shared" si="536"/>
        <v>66.988137331518146</v>
      </c>
      <c r="CA329" s="159">
        <f t="shared" si="536"/>
        <v>-99.352337188831825</v>
      </c>
      <c r="CB329" s="159">
        <f t="shared" si="536"/>
        <v>-34.331420382403621</v>
      </c>
      <c r="CC329" s="159">
        <f t="shared" si="536"/>
        <v>0</v>
      </c>
      <c r="CD329" s="159">
        <f t="shared" si="536"/>
        <v>34.331420382403621</v>
      </c>
      <c r="CE329" s="159">
        <f t="shared" si="536"/>
        <v>-67.50472523614917</v>
      </c>
      <c r="CF329" s="159">
        <f t="shared" si="536"/>
        <v>-35.189705891963968</v>
      </c>
      <c r="CG329" s="159">
        <f t="shared" si="536"/>
        <v>0</v>
      </c>
      <c r="CH329" s="159">
        <f t="shared" si="536"/>
        <v>70.379411783927253</v>
      </c>
      <c r="CI329" s="159">
        <f t="shared" si="536"/>
        <v>-104.38204925901755</v>
      </c>
      <c r="CJ329" s="159">
        <f t="shared" si="536"/>
        <v>-36.069448539262339</v>
      </c>
      <c r="CK329" s="159">
        <f t="shared" si="536"/>
        <v>0</v>
      </c>
      <c r="CL329" s="159">
        <f t="shared" si="536"/>
        <v>72.138897078523769</v>
      </c>
      <c r="CM329" s="159">
        <f t="shared" si="536"/>
        <v>-106.99160049049101</v>
      </c>
      <c r="CN329" s="159">
        <f t="shared" si="536"/>
        <v>-36.971184752743738</v>
      </c>
      <c r="CO329" s="159">
        <f t="shared" si="536"/>
        <v>0</v>
      </c>
      <c r="CP329" s="159">
        <f t="shared" si="536"/>
        <v>73.942369505487477</v>
      </c>
      <c r="CQ329" s="159">
        <f t="shared" si="536"/>
        <v>-109.66639050275398</v>
      </c>
      <c r="CR329" s="159">
        <f t="shared" si="536"/>
        <v>-37.895464371562866</v>
      </c>
      <c r="CS329" s="159">
        <f t="shared" si="536"/>
        <v>0</v>
      </c>
      <c r="CT329" s="159">
        <f t="shared" si="536"/>
        <v>37.895464371562866</v>
      </c>
      <c r="CU329" s="159">
        <f t="shared" si="536"/>
        <v>-74.512585893761525</v>
      </c>
      <c r="CV329" s="159">
        <f t="shared" si="536"/>
        <v>-38.842850980850244</v>
      </c>
      <c r="CW329" s="159">
        <f t="shared" si="536"/>
        <v>0</v>
      </c>
      <c r="CX329" s="159">
        <f t="shared" si="536"/>
        <v>77.685701961702762</v>
      </c>
      <c r="CY329" s="159">
        <f t="shared" si="536"/>
        <v>-115.21825152195629</v>
      </c>
      <c r="CZ329" s="159">
        <f t="shared" si="536"/>
        <v>-39.813922255373654</v>
      </c>
      <c r="DA329" s="159">
        <f t="shared" si="536"/>
        <v>0</v>
      </c>
      <c r="DB329" s="159">
        <f t="shared" ref="DB329:EG329" si="537">-DB327+DB328</f>
        <v>79.627844510745263</v>
      </c>
      <c r="DC329" s="159">
        <f t="shared" si="537"/>
        <v>-118.09870781000473</v>
      </c>
      <c r="DD329" s="159">
        <f t="shared" si="537"/>
        <v>-40.809270311757246</v>
      </c>
      <c r="DE329" s="159">
        <f t="shared" si="537"/>
        <v>0</v>
      </c>
      <c r="DF329" s="159">
        <f t="shared" si="537"/>
        <v>81.618540623514036</v>
      </c>
      <c r="DG329" s="159">
        <f t="shared" si="537"/>
        <v>-121.05117550525461</v>
      </c>
      <c r="DH329" s="159">
        <f t="shared" si="537"/>
        <v>-41.829502069550699</v>
      </c>
      <c r="DI329" s="159">
        <f t="shared" si="537"/>
        <v>0</v>
      </c>
      <c r="DJ329" s="159">
        <f t="shared" si="537"/>
        <v>41.829502069550699</v>
      </c>
      <c r="DK329" s="159">
        <f t="shared" si="537"/>
        <v>-82.247952823336391</v>
      </c>
      <c r="DL329" s="159">
        <f t="shared" si="537"/>
        <v>-42.875239621289893</v>
      </c>
      <c r="DM329" s="159">
        <f t="shared" si="537"/>
        <v>0</v>
      </c>
      <c r="DN329" s="159">
        <f t="shared" si="537"/>
        <v>1060.5371778091446</v>
      </c>
      <c r="DO329" s="159">
        <f t="shared" si="537"/>
        <v>-102.80972380104504</v>
      </c>
      <c r="DP329" s="159">
        <f t="shared" si="537"/>
        <v>-43.947120611821447</v>
      </c>
      <c r="DQ329" s="159">
        <f t="shared" si="537"/>
        <v>0</v>
      </c>
      <c r="DR329" s="159">
        <f t="shared" si="537"/>
        <v>87.894241223643803</v>
      </c>
      <c r="DS329" s="159">
        <f t="shared" si="537"/>
        <v>-105.37996689607121</v>
      </c>
      <c r="DT329" s="159">
        <f t="shared" si="537"/>
        <v>-45.04579862711762</v>
      </c>
      <c r="DU329" s="159">
        <f t="shared" si="537"/>
        <v>0</v>
      </c>
      <c r="DV329" s="159">
        <f t="shared" si="537"/>
        <v>90.091597254235694</v>
      </c>
      <c r="DW329" s="159">
        <f t="shared" si="537"/>
        <v>-108.01446606847298</v>
      </c>
      <c r="DX329" s="159">
        <f t="shared" si="537"/>
        <v>-46.171943592794378</v>
      </c>
      <c r="DY329" s="159">
        <f t="shared" si="537"/>
        <v>0</v>
      </c>
      <c r="DZ329" s="159">
        <f t="shared" si="537"/>
        <v>46.171943592794378</v>
      </c>
      <c r="EA329" s="159">
        <f t="shared" si="537"/>
        <v>-64.542884127388788</v>
      </c>
      <c r="EB329" s="159">
        <f t="shared" si="537"/>
        <v>-47.326242182615033</v>
      </c>
      <c r="EC329" s="159">
        <f t="shared" si="537"/>
        <v>0</v>
      </c>
      <c r="ED329" s="159">
        <f t="shared" si="537"/>
        <v>94.652484365230748</v>
      </c>
      <c r="EE329" s="159">
        <f t="shared" si="537"/>
        <v>-113.48269841318984</v>
      </c>
      <c r="EF329" s="159">
        <f t="shared" si="537"/>
        <v>-48.509398237181586</v>
      </c>
      <c r="EG329" s="159">
        <f t="shared" si="537"/>
        <v>0</v>
      </c>
      <c r="EH329" s="159">
        <f t="shared" ref="EH329:FM329" si="538">-EH327+EH328</f>
        <v>97.018796474363398</v>
      </c>
      <c r="EI329" s="159">
        <f t="shared" si="538"/>
        <v>-116.31976587352028</v>
      </c>
      <c r="EJ329" s="159">
        <f t="shared" si="538"/>
        <v>-49.722133193110039</v>
      </c>
      <c r="EK329" s="159">
        <f t="shared" si="538"/>
        <v>0</v>
      </c>
      <c r="EL329" s="159">
        <f t="shared" si="538"/>
        <v>99.444266386221216</v>
      </c>
      <c r="EM329" s="159">
        <f t="shared" si="538"/>
        <v>-119.22776002035744</v>
      </c>
      <c r="EN329" s="159">
        <f t="shared" si="538"/>
        <v>-50.965186522937984</v>
      </c>
      <c r="EO329" s="159">
        <f t="shared" si="538"/>
        <v>0</v>
      </c>
      <c r="EP329" s="159">
        <f t="shared" si="538"/>
        <v>50.965186522937984</v>
      </c>
      <c r="EQ329" s="159">
        <f t="shared" si="538"/>
        <v>-71.243267497927718</v>
      </c>
      <c r="ER329" s="159">
        <f t="shared" si="538"/>
        <v>-52.239316186011365</v>
      </c>
      <c r="ES329" s="159">
        <f t="shared" si="538"/>
        <v>0</v>
      </c>
      <c r="ET329" s="159">
        <f t="shared" si="538"/>
        <v>104.47863237202364</v>
      </c>
      <c r="EU329" s="159">
        <f t="shared" si="538"/>
        <v>-125.26366537138756</v>
      </c>
      <c r="EV329" s="159">
        <f t="shared" si="538"/>
        <v>-53.545299090661501</v>
      </c>
      <c r="EW329" s="159">
        <f t="shared" si="538"/>
        <v>0</v>
      </c>
      <c r="EX329" s="159">
        <f t="shared" si="538"/>
        <v>107.09059818132346</v>
      </c>
      <c r="EY329" s="159">
        <f t="shared" si="538"/>
        <v>-128.39525700567174</v>
      </c>
      <c r="EZ329" s="159">
        <f t="shared" si="538"/>
        <v>-54.883931567928357</v>
      </c>
      <c r="FA329" s="159">
        <f t="shared" si="538"/>
        <v>0</v>
      </c>
      <c r="FB329" s="159">
        <f t="shared" si="538"/>
        <v>3123.732206083354</v>
      </c>
      <c r="FC329" s="159">
        <f t="shared" si="538"/>
        <v>0</v>
      </c>
      <c r="FD329" s="159">
        <f t="shared" si="538"/>
        <v>0</v>
      </c>
      <c r="FE329" s="159">
        <f t="shared" si="538"/>
        <v>0</v>
      </c>
      <c r="FF329" s="159">
        <f t="shared" si="538"/>
        <v>0</v>
      </c>
      <c r="FG329" s="159">
        <f t="shared" si="538"/>
        <v>0</v>
      </c>
      <c r="FH329" s="159">
        <f t="shared" si="538"/>
        <v>0</v>
      </c>
      <c r="FI329" s="159">
        <f t="shared" si="538"/>
        <v>0</v>
      </c>
      <c r="FJ329" s="159">
        <f t="shared" si="538"/>
        <v>0</v>
      </c>
      <c r="FK329" s="159">
        <f t="shared" si="538"/>
        <v>0</v>
      </c>
      <c r="FL329" s="159">
        <f t="shared" si="538"/>
        <v>0</v>
      </c>
      <c r="FM329" s="159">
        <f t="shared" si="538"/>
        <v>0</v>
      </c>
      <c r="FN329" s="159">
        <f t="shared" ref="FN329:GJ329" si="539">-FN327+FN328</f>
        <v>0</v>
      </c>
      <c r="FO329" s="159">
        <f t="shared" si="539"/>
        <v>0</v>
      </c>
      <c r="FP329" s="159">
        <f t="shared" si="539"/>
        <v>0</v>
      </c>
      <c r="FQ329" s="159">
        <f t="shared" si="539"/>
        <v>0</v>
      </c>
      <c r="FR329" s="159">
        <f t="shared" si="539"/>
        <v>0</v>
      </c>
      <c r="FS329" s="159">
        <f t="shared" si="539"/>
        <v>0</v>
      </c>
      <c r="FT329" s="159">
        <f t="shared" si="539"/>
        <v>0</v>
      </c>
      <c r="FU329" s="159">
        <f t="shared" si="539"/>
        <v>0</v>
      </c>
      <c r="FV329" s="159">
        <f t="shared" si="539"/>
        <v>0</v>
      </c>
      <c r="FW329" s="159">
        <f t="shared" si="539"/>
        <v>0</v>
      </c>
      <c r="FX329" s="159">
        <f t="shared" si="539"/>
        <v>0</v>
      </c>
      <c r="FY329" s="159">
        <f t="shared" si="539"/>
        <v>0</v>
      </c>
      <c r="FZ329" s="159">
        <f t="shared" si="539"/>
        <v>0</v>
      </c>
      <c r="GA329" s="159">
        <f t="shared" si="539"/>
        <v>0</v>
      </c>
      <c r="GB329" s="159">
        <f t="shared" si="539"/>
        <v>0</v>
      </c>
      <c r="GC329" s="159">
        <f t="shared" si="539"/>
        <v>0</v>
      </c>
      <c r="GD329" s="159">
        <f t="shared" si="539"/>
        <v>0</v>
      </c>
      <c r="GE329" s="159">
        <f t="shared" si="539"/>
        <v>0</v>
      </c>
      <c r="GF329" s="159">
        <f t="shared" si="539"/>
        <v>0</v>
      </c>
      <c r="GG329" s="159">
        <f t="shared" si="539"/>
        <v>0</v>
      </c>
      <c r="GH329" s="159">
        <f t="shared" si="539"/>
        <v>0</v>
      </c>
      <c r="GI329" s="159">
        <f t="shared" si="539"/>
        <v>0</v>
      </c>
      <c r="GJ329" s="159">
        <f t="shared" si="539"/>
        <v>0</v>
      </c>
    </row>
    <row r="330" spans="1:192" ht="12.75" outlineLevel="2" x14ac:dyDescent="0.3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</row>
    <row r="331" spans="1:192" ht="12.75" x14ac:dyDescent="0.3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</row>
    <row r="332" spans="1:192" x14ac:dyDescent="0.35">
      <c r="A332" s="69" t="s">
        <v>1046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</row>
    <row r="333" spans="1:192" outlineLevel="1" x14ac:dyDescent="0.35">
      <c r="A333" s="69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</row>
    <row r="334" spans="1:192" outlineLevel="1" x14ac:dyDescent="0.35">
      <c r="A334" s="69"/>
      <c r="B334"/>
      <c r="C334"/>
      <c r="D334"/>
      <c r="E334" s="112" t="str">
        <f xml:space="preserve"> FS!E$32</f>
        <v>Operating cashflow</v>
      </c>
      <c r="F334" s="112">
        <f xml:space="preserve"> FS!F$32</f>
        <v>0</v>
      </c>
      <c r="G334" s="112" t="str">
        <f xml:space="preserve"> FS!G$32</f>
        <v>$ 000s</v>
      </c>
      <c r="H334" s="112">
        <f xml:space="preserve"> FS!H$32</f>
        <v>883966.2519980364</v>
      </c>
      <c r="I334" s="112">
        <f xml:space="preserve"> FS!I$32</f>
        <v>0</v>
      </c>
      <c r="J334" s="112">
        <f xml:space="preserve"> FS!J$32</f>
        <v>0</v>
      </c>
      <c r="K334" s="112">
        <f xml:space="preserve"> FS!K$32</f>
        <v>0</v>
      </c>
      <c r="L334" s="112">
        <f xml:space="preserve"> FS!L$32</f>
        <v>0</v>
      </c>
      <c r="M334" s="112">
        <f xml:space="preserve"> FS!M$32</f>
        <v>0</v>
      </c>
      <c r="N334" s="112">
        <f xml:space="preserve"> FS!N$32</f>
        <v>0</v>
      </c>
      <c r="O334" s="112">
        <f xml:space="preserve"> FS!O$32</f>
        <v>0</v>
      </c>
      <c r="P334" s="112">
        <f xml:space="preserve"> FS!P$32</f>
        <v>0</v>
      </c>
      <c r="Q334" s="112">
        <f xml:space="preserve"> FS!Q$32</f>
        <v>0</v>
      </c>
      <c r="R334" s="112">
        <f xml:space="preserve"> FS!R$32</f>
        <v>0</v>
      </c>
      <c r="S334" s="112">
        <f xml:space="preserve"> FS!S$32</f>
        <v>0</v>
      </c>
      <c r="T334" s="112">
        <f xml:space="preserve"> FS!T$32</f>
        <v>0</v>
      </c>
      <c r="U334" s="112">
        <f xml:space="preserve"> FS!U$32</f>
        <v>0</v>
      </c>
      <c r="V334" s="112">
        <f xml:space="preserve"> FS!V$32</f>
        <v>0</v>
      </c>
      <c r="W334" s="112">
        <f xml:space="preserve"> FS!W$32</f>
        <v>0</v>
      </c>
      <c r="X334" s="112">
        <f xml:space="preserve"> FS!X$32</f>
        <v>0</v>
      </c>
      <c r="Y334" s="112">
        <f xml:space="preserve"> FS!Y$32</f>
        <v>0</v>
      </c>
      <c r="Z334" s="112">
        <f xml:space="preserve"> FS!Z$32</f>
        <v>0</v>
      </c>
      <c r="AA334" s="112">
        <f xml:space="preserve"> FS!AA$32</f>
        <v>0</v>
      </c>
      <c r="AB334" s="112">
        <f xml:space="preserve"> FS!AB$32</f>
        <v>0</v>
      </c>
      <c r="AC334" s="112">
        <f xml:space="preserve"> FS!AC$32</f>
        <v>0</v>
      </c>
      <c r="AD334" s="112">
        <f xml:space="preserve"> FS!AD$32</f>
        <v>0</v>
      </c>
      <c r="AE334" s="112">
        <f xml:space="preserve"> FS!AE$32</f>
        <v>0</v>
      </c>
      <c r="AF334" s="112">
        <f xml:space="preserve"> FS!AF$32</f>
        <v>109.18740775625</v>
      </c>
      <c r="AG334" s="112">
        <f xml:space="preserve"> FS!AG$32</f>
        <v>211.33046662499999</v>
      </c>
      <c r="AH334" s="112">
        <f xml:space="preserve"> FS!AH$32</f>
        <v>327.56222326875002</v>
      </c>
      <c r="AI334" s="112">
        <f xml:space="preserve"> FS!AI$32</f>
        <v>436.74963102499999</v>
      </c>
      <c r="AJ334" s="112">
        <f xml:space="preserve"> FS!AJ$32</f>
        <v>510.71529434374997</v>
      </c>
      <c r="AK334" s="112">
        <f xml:space="preserve"> FS!AK$32</f>
        <v>655.12444653750003</v>
      </c>
      <c r="AL334" s="112">
        <f xml:space="preserve"> FS!AL$32</f>
        <v>739.65663318750001</v>
      </c>
      <c r="AM334" s="112">
        <f xml:space="preserve"> FS!AM$32</f>
        <v>873.49926204999986</v>
      </c>
      <c r="AN334" s="112">
        <f xml:space="preserve"> FS!AN$32</f>
        <v>974.76177730781251</v>
      </c>
      <c r="AO334" s="112">
        <f xml:space="preserve"> FS!AO$32</f>
        <v>1119.1709295015628</v>
      </c>
      <c r="AP334" s="112">
        <f xml:space="preserve"> FS!AP$32</f>
        <v>1231.0880224517184</v>
      </c>
      <c r="AQ334" s="112">
        <f xml:space="preserve"> FS!AQ$32</f>
        <v>1299.6823697437499</v>
      </c>
      <c r="AR334" s="112">
        <f xml:space="preserve"> FS!AR$32</f>
        <v>1454.9222083520308</v>
      </c>
      <c r="AS334" s="112">
        <f xml:space="preserve"> FS!AS$32</f>
        <v>1516.2960980343753</v>
      </c>
      <c r="AT334" s="112">
        <f xml:space="preserve"> FS!AT$32</f>
        <v>1678.7563942523436</v>
      </c>
      <c r="AU334" s="112">
        <f xml:space="preserve"> FS!AU$32</f>
        <v>1790.6734872025004</v>
      </c>
      <c r="AV334" s="112">
        <f xml:space="preserve"> FS!AV$32</f>
        <v>1718.468911105625</v>
      </c>
      <c r="AW334" s="112">
        <f xml:space="preserve"> FS!AW$32</f>
        <v>2014.5076731028125</v>
      </c>
      <c r="AX334" s="112">
        <f xml:space="preserve"> FS!AX$32</f>
        <v>2057.8304187609374</v>
      </c>
      <c r="AY334" s="112">
        <f xml:space="preserve"> FS!AY$32</f>
        <v>2238.3418590031256</v>
      </c>
      <c r="AZ334" s="112">
        <f xml:space="preserve"> FS!AZ$32</f>
        <v>2331.3052507278517</v>
      </c>
      <c r="BA334" s="112">
        <f xml:space="preserve"> FS!BA$32</f>
        <v>2523.7304460260229</v>
      </c>
      <c r="BB334" s="112">
        <f xml:space="preserve"> FS!BB$32</f>
        <v>2638.4454662999337</v>
      </c>
      <c r="BC334" s="112">
        <f xml:space="preserve"> FS!BC$32</f>
        <v>2664.3488579746872</v>
      </c>
      <c r="BD334" s="112">
        <f xml:space="preserve"> FS!BD$32</f>
        <v>2753.1604865738436</v>
      </c>
      <c r="BE334" s="112">
        <f xml:space="preserve"> FS!BE$32</f>
        <v>2664.3488579746872</v>
      </c>
      <c r="BF334" s="112">
        <f xml:space="preserve"> FS!BF$32</f>
        <v>7350.6817748669682</v>
      </c>
      <c r="BG334" s="112">
        <f xml:space="preserve"> FS!BG$32</f>
        <v>7071.9079108564392</v>
      </c>
      <c r="BH334" s="112">
        <f xml:space="preserve"> FS!BH$32</f>
        <v>7220.4088462742393</v>
      </c>
      <c r="BI334" s="112">
        <f xml:space="preserve"> FS!BI$32</f>
        <v>7250.7528193789512</v>
      </c>
      <c r="BJ334" s="112">
        <f xml:space="preserve"> FS!BJ$32</f>
        <v>7129.3769269601034</v>
      </c>
      <c r="BK334" s="112">
        <f xml:space="preserve"> FS!BK$32</f>
        <v>7248.705608627849</v>
      </c>
      <c r="BL334" s="112">
        <f xml:space="preserve"> FS!BL$32</f>
        <v>7400.919067431093</v>
      </c>
      <c r="BM334" s="112">
        <f xml:space="preserve"> FS!BM$32</f>
        <v>7432.021639863422</v>
      </c>
      <c r="BN334" s="112">
        <f xml:space="preserve"> FS!BN$32</f>
        <v>7369.8164949987622</v>
      </c>
      <c r="BO334" s="112">
        <f xml:space="preserve"> FS!BO$32</f>
        <v>7461.0258212758727</v>
      </c>
      <c r="BP334" s="112">
        <f xml:space="preserve"> FS!BP$32</f>
        <v>7585.9420441168686</v>
      </c>
      <c r="BQ334" s="112">
        <f xml:space="preserve"> FS!BQ$32</f>
        <v>7617.8221808600065</v>
      </c>
      <c r="BR334" s="112">
        <f xml:space="preserve"> FS!BR$32</f>
        <v>7490.301633887455</v>
      </c>
      <c r="BS334" s="112">
        <f xml:space="preserve"> FS!BS$32</f>
        <v>7615.6713300646315</v>
      </c>
      <c r="BT334" s="112">
        <f xml:space="preserve"> FS!BT$32</f>
        <v>7775.5905952197909</v>
      </c>
      <c r="BU334" s="112">
        <f xml:space="preserve"> FS!BU$32</f>
        <v>7808.2677353815079</v>
      </c>
      <c r="BV334" s="112">
        <f xml:space="preserve"> FS!BV$32</f>
        <v>7677.5591747346416</v>
      </c>
      <c r="BW334" s="112">
        <f xml:space="preserve"> FS!BW$32</f>
        <v>7806.0631133162478</v>
      </c>
      <c r="BX334" s="112">
        <f xml:space="preserve"> FS!BX$32</f>
        <v>7969.980360100285</v>
      </c>
      <c r="BY334" s="112">
        <f xml:space="preserve"> FS!BY$32</f>
        <v>8003.4744287660442</v>
      </c>
      <c r="BZ334" s="112">
        <f xml:space="preserve"> FS!BZ$32</f>
        <v>7869.4981541030093</v>
      </c>
      <c r="CA334" s="112">
        <f xml:space="preserve"> FS!CA$32</f>
        <v>8001.2146911491527</v>
      </c>
      <c r="CB334" s="112">
        <f xml:space="preserve"> FS!CB$32</f>
        <v>8169.2298691027927</v>
      </c>
      <c r="CC334" s="112">
        <f xml:space="preserve"> FS!CC$32</f>
        <v>8203.5612894851965</v>
      </c>
      <c r="CD334" s="112">
        <f xml:space="preserve"> FS!CD$32</f>
        <v>8134.8984487203888</v>
      </c>
      <c r="CE334" s="112">
        <f xml:space="preserve"> FS!CE$32</f>
        <v>8235.5764788102842</v>
      </c>
      <c r="CF334" s="112">
        <f xml:space="preserve"> FS!CF$32</f>
        <v>8373.4606158303613</v>
      </c>
      <c r="CG334" s="112">
        <f xml:space="preserve"> FS!CG$32</f>
        <v>8408.6503217223253</v>
      </c>
      <c r="CH334" s="112">
        <f xml:space="preserve"> FS!CH$32</f>
        <v>8267.8914981544713</v>
      </c>
      <c r="CI334" s="112">
        <f xml:space="preserve"> FS!CI$32</f>
        <v>8406.2761848885784</v>
      </c>
      <c r="CJ334" s="112">
        <f xml:space="preserve"> FS!CJ$32</f>
        <v>8582.7971312261216</v>
      </c>
      <c r="CK334" s="112">
        <f xml:space="preserve"> FS!CK$32</f>
        <v>8618.866579765383</v>
      </c>
      <c r="CL334" s="112">
        <f xml:space="preserve"> FS!CL$32</f>
        <v>8474.5887856083355</v>
      </c>
      <c r="CM334" s="112">
        <f xml:space="preserve"> FS!CM$32</f>
        <v>8616.4330895107923</v>
      </c>
      <c r="CN334" s="112">
        <f xml:space="preserve"> FS!CN$32</f>
        <v>8797.3670595067742</v>
      </c>
      <c r="CO334" s="112">
        <f xml:space="preserve"> FS!CO$32</f>
        <v>8834.3382442595175</v>
      </c>
      <c r="CP334" s="112">
        <f xml:space="preserve"> FS!CP$32</f>
        <v>8686.4535052485408</v>
      </c>
      <c r="CQ334" s="112">
        <f xml:space="preserve"> FS!CQ$32</f>
        <v>8831.8439167485612</v>
      </c>
      <c r="CR334" s="112">
        <f xml:space="preserve"> FS!CR$32</f>
        <v>9017.3012359944405</v>
      </c>
      <c r="CS334" s="112">
        <f xml:space="preserve"> FS!CS$32</f>
        <v>9055.1967003660029</v>
      </c>
      <c r="CT334" s="112">
        <f xml:space="preserve"> FS!CT$32</f>
        <v>8979.4057716228781</v>
      </c>
      <c r="CU334" s="112">
        <f xml:space="preserve"> FS!CU$32</f>
        <v>9090.5354790388374</v>
      </c>
      <c r="CV334" s="112">
        <f xml:space="preserve"> FS!CV$32</f>
        <v>9242.7337668943001</v>
      </c>
      <c r="CW334" s="112">
        <f xml:space="preserve"> FS!CW$32</f>
        <v>9281.576617875151</v>
      </c>
      <c r="CX334" s="112">
        <f xml:space="preserve"> FS!CX$32</f>
        <v>9126.2052139517473</v>
      </c>
      <c r="CY334" s="112">
        <f xml:space="preserve"> FS!CY$32</f>
        <v>9278.9560150339566</v>
      </c>
      <c r="CZ334" s="112">
        <f xml:space="preserve"> FS!CZ$32</f>
        <v>9473.8021110666596</v>
      </c>
      <c r="DA334" s="112">
        <f xml:space="preserve"> FS!DA$32</f>
        <v>9513.6160333220323</v>
      </c>
      <c r="DB334" s="112">
        <f xml:space="preserve"> FS!DB$32</f>
        <v>9354.3603443005413</v>
      </c>
      <c r="DC334" s="112">
        <f xml:space="preserve"> FS!DC$32</f>
        <v>9510.9299154098062</v>
      </c>
      <c r="DD334" s="112">
        <f xml:space="preserve"> FS!DD$32</f>
        <v>9710.647163843325</v>
      </c>
      <c r="DE334" s="112">
        <f xml:space="preserve"> FS!DE$32</f>
        <v>9751.4564341550831</v>
      </c>
      <c r="DF334" s="112">
        <f xml:space="preserve"> FS!DF$32</f>
        <v>9588.2193529080541</v>
      </c>
      <c r="DG334" s="112">
        <f xml:space="preserve"> FS!DG$32</f>
        <v>9748.7031632950511</v>
      </c>
      <c r="DH334" s="112">
        <f xml:space="preserve"> FS!DH$32</f>
        <v>9953.4133429394042</v>
      </c>
      <c r="DI334" s="112">
        <f xml:space="preserve"> FS!DI$32</f>
        <v>9995.2428450089556</v>
      </c>
      <c r="DJ334" s="112">
        <f xml:space="preserve"> FS!DJ$32</f>
        <v>9911.5838408698564</v>
      </c>
      <c r="DK334" s="112">
        <f xml:space="preserve"> FS!DK$32</f>
        <v>10034.250244446977</v>
      </c>
      <c r="DL334" s="112">
        <f xml:space="preserve"> FS!DL$32</f>
        <v>10202.248676512892</v>
      </c>
      <c r="DM334" s="112">
        <f xml:space="preserve"> FS!DM$32</f>
        <v>10245.123916134182</v>
      </c>
      <c r="DN334" s="112">
        <f xml:space="preserve"> FS!DN$32</f>
        <v>8124.049560515894</v>
      </c>
      <c r="DO334" s="112">
        <f xml:space="preserve"> FS!DO$32</f>
        <v>7269.1318303088392</v>
      </c>
      <c r="DP334" s="112">
        <f xml:space="preserve"> FS!DP$32</f>
        <v>7459.835795333528</v>
      </c>
      <c r="DQ334" s="112">
        <f xml:space="preserve"> FS!DQ$32</f>
        <v>7503.7829159453495</v>
      </c>
      <c r="DR334" s="112">
        <f xml:space="preserve"> FS!DR$32</f>
        <v>7327.994433498061</v>
      </c>
      <c r="DS334" s="112">
        <f xml:space="preserve"> FS!DS$32</f>
        <v>7450.8601260665591</v>
      </c>
      <c r="DT334" s="112">
        <f xml:space="preserve"> FS!DT$32</f>
        <v>7646.3316902168663</v>
      </c>
      <c r="DU334" s="112">
        <f xml:space="preserve"> FS!DU$32</f>
        <v>7691.3774888439839</v>
      </c>
      <c r="DV334" s="112">
        <f xml:space="preserve"> FS!DV$32</f>
        <v>7511.1942943355134</v>
      </c>
      <c r="DW334" s="112">
        <f xml:space="preserve"> FS!DW$32</f>
        <v>7637.1316292182219</v>
      </c>
      <c r="DX334" s="112">
        <f xml:space="preserve"> FS!DX$32</f>
        <v>7837.4899824722852</v>
      </c>
      <c r="DY334" s="112">
        <f xml:space="preserve"> FS!DY$32</f>
        <v>7883.6619260650796</v>
      </c>
      <c r="DZ334" s="112">
        <f xml:space="preserve"> FS!DZ$32</f>
        <v>7791.318038879489</v>
      </c>
      <c r="EA334" s="112">
        <f xml:space="preserve"> FS!EA$32</f>
        <v>7874.2318635414731</v>
      </c>
      <c r="EB334" s="112">
        <f xml:space="preserve"> FS!EB$32</f>
        <v>8033.4272320340933</v>
      </c>
      <c r="EC334" s="112">
        <f xml:space="preserve"> FS!EC$32</f>
        <v>8080.7534742167081</v>
      </c>
      <c r="ED334" s="112">
        <f xml:space="preserve"> FS!ED$32</f>
        <v>7891.4485054862444</v>
      </c>
      <c r="EE334" s="112">
        <f xml:space="preserve"> FS!EE$32</f>
        <v>8023.761417947394</v>
      </c>
      <c r="EF334" s="112">
        <f xml:space="preserve"> FS!EF$32</f>
        <v>8234.2629128349472</v>
      </c>
      <c r="EG334" s="112">
        <f xml:space="preserve"> FS!EG$32</f>
        <v>8282.772311072129</v>
      </c>
      <c r="EH334" s="112">
        <f xml:space="preserve"> FS!EH$32</f>
        <v>8088.7347181234036</v>
      </c>
      <c r="EI334" s="112">
        <f xml:space="preserve"> FS!EI$32</f>
        <v>8224.3554533960796</v>
      </c>
      <c r="EJ334" s="112">
        <f xml:space="preserve"> FS!EJ$32</f>
        <v>8440.1194856558195</v>
      </c>
      <c r="EK334" s="112">
        <f xml:space="preserve"> FS!EK$32</f>
        <v>8489.84161884893</v>
      </c>
      <c r="EL334" s="112">
        <f xml:space="preserve"> FS!EL$32</f>
        <v>8290.953086076488</v>
      </c>
      <c r="EM334" s="112">
        <f xml:space="preserve"> FS!EM$32</f>
        <v>8429.9643397309792</v>
      </c>
      <c r="EN334" s="112">
        <f xml:space="preserve"> FS!EN$32</f>
        <v>8651.1224727972149</v>
      </c>
      <c r="EO334" s="112">
        <f xml:space="preserve"> FS!EO$32</f>
        <v>8702.0876593201538</v>
      </c>
      <c r="EP334" s="112">
        <f xml:space="preserve"> FS!EP$32</f>
        <v>8600.157286274276</v>
      </c>
      <c r="EQ334" s="112">
        <f xml:space="preserve"> FS!EQ$32</f>
        <v>8691.6786347471934</v>
      </c>
      <c r="ER334" s="112">
        <f xml:space="preserve"> FS!ER$32</f>
        <v>8867.4005346171452</v>
      </c>
      <c r="ES334" s="112">
        <f xml:space="preserve"> FS!ES$32</f>
        <v>8919.6398508031562</v>
      </c>
      <c r="ET334" s="112">
        <f xml:space="preserve"> FS!ET$32</f>
        <v>8710.6825860591071</v>
      </c>
      <c r="EU334" s="112">
        <f xml:space="preserve"> FS!EU$32</f>
        <v>8856.7312844298613</v>
      </c>
      <c r="EV334" s="112">
        <f xml:space="preserve"> FS!EV$32</f>
        <v>9089.0855479825696</v>
      </c>
      <c r="EW334" s="112">
        <f xml:space="preserve"> FS!EW$32</f>
        <v>9142.6308470732311</v>
      </c>
      <c r="EX334" s="112">
        <f xml:space="preserve"> FS!EX$32</f>
        <v>8928.4496507105832</v>
      </c>
      <c r="EY334" s="112">
        <f xml:space="preserve"> FS!EY$32</f>
        <v>9078.1495665406037</v>
      </c>
      <c r="EZ334" s="112">
        <f xml:space="preserve"> FS!EZ$32</f>
        <v>9316.3126866821331</v>
      </c>
      <c r="FA334" s="112">
        <f xml:space="preserve"> FS!FA$32</f>
        <v>9371.1966182500619</v>
      </c>
      <c r="FB334" s="112">
        <f xml:space="preserve"> FS!FB$32</f>
        <v>3123.732206083354</v>
      </c>
      <c r="FC334" s="112">
        <f xml:space="preserve"> FS!FC$32</f>
        <v>0</v>
      </c>
      <c r="FD334" s="112">
        <f xml:space="preserve"> FS!FD$32</f>
        <v>0</v>
      </c>
      <c r="FE334" s="112">
        <f xml:space="preserve"> FS!FE$32</f>
        <v>0</v>
      </c>
      <c r="FF334" s="112">
        <f xml:space="preserve"> FS!FF$32</f>
        <v>0</v>
      </c>
      <c r="FG334" s="112">
        <f xml:space="preserve"> FS!FG$32</f>
        <v>0</v>
      </c>
      <c r="FH334" s="112">
        <f xml:space="preserve"> FS!FH$32</f>
        <v>0</v>
      </c>
      <c r="FI334" s="112">
        <f xml:space="preserve"> FS!FI$32</f>
        <v>0</v>
      </c>
      <c r="FJ334" s="112">
        <f xml:space="preserve"> FS!FJ$32</f>
        <v>0</v>
      </c>
      <c r="FK334" s="112">
        <f xml:space="preserve"> FS!FK$32</f>
        <v>0</v>
      </c>
      <c r="FL334" s="112">
        <f xml:space="preserve"> FS!FL$32</f>
        <v>0</v>
      </c>
      <c r="FM334" s="112">
        <f xml:space="preserve"> FS!FM$32</f>
        <v>0</v>
      </c>
      <c r="FN334" s="112">
        <f xml:space="preserve"> FS!FN$32</f>
        <v>0</v>
      </c>
      <c r="FO334" s="112">
        <f xml:space="preserve"> FS!FO$32</f>
        <v>0</v>
      </c>
      <c r="FP334" s="112">
        <f xml:space="preserve"> FS!FP$32</f>
        <v>0</v>
      </c>
      <c r="FQ334" s="112">
        <f xml:space="preserve"> FS!FQ$32</f>
        <v>0</v>
      </c>
      <c r="FR334" s="112">
        <f xml:space="preserve"> FS!FR$32</f>
        <v>0</v>
      </c>
      <c r="FS334" s="112">
        <f xml:space="preserve"> FS!FS$32</f>
        <v>0</v>
      </c>
      <c r="FT334" s="112">
        <f xml:space="preserve"> FS!FT$32</f>
        <v>0</v>
      </c>
      <c r="FU334" s="112">
        <f xml:space="preserve"> FS!FU$32</f>
        <v>0</v>
      </c>
      <c r="FV334" s="112">
        <f xml:space="preserve"> FS!FV$32</f>
        <v>0</v>
      </c>
      <c r="FW334" s="112">
        <f xml:space="preserve"> FS!FW$32</f>
        <v>0</v>
      </c>
      <c r="FX334" s="112">
        <f xml:space="preserve"> FS!FX$32</f>
        <v>0</v>
      </c>
      <c r="FY334" s="112">
        <f xml:space="preserve"> FS!FY$32</f>
        <v>0</v>
      </c>
      <c r="FZ334" s="112">
        <f xml:space="preserve"> FS!FZ$32</f>
        <v>0</v>
      </c>
      <c r="GA334" s="112">
        <f xml:space="preserve"> FS!GA$32</f>
        <v>0</v>
      </c>
      <c r="GB334" s="112">
        <f xml:space="preserve"> FS!GB$32</f>
        <v>0</v>
      </c>
      <c r="GC334" s="112">
        <f xml:space="preserve"> FS!GC$32</f>
        <v>0</v>
      </c>
      <c r="GD334" s="112">
        <f xml:space="preserve"> FS!GD$32</f>
        <v>0</v>
      </c>
      <c r="GE334" s="112">
        <f xml:space="preserve"> FS!GE$32</f>
        <v>0</v>
      </c>
      <c r="GF334" s="112">
        <f xml:space="preserve"> FS!GF$32</f>
        <v>0</v>
      </c>
      <c r="GG334" s="112">
        <f xml:space="preserve"> FS!GG$32</f>
        <v>0</v>
      </c>
      <c r="GH334" s="112">
        <f xml:space="preserve"> FS!GH$32</f>
        <v>0</v>
      </c>
      <c r="GI334" s="112">
        <f xml:space="preserve"> FS!GI$32</f>
        <v>0</v>
      </c>
      <c r="GJ334" s="112">
        <f xml:space="preserve"> FS!GJ$32</f>
        <v>0</v>
      </c>
    </row>
    <row r="335" spans="1:192" outlineLevel="1" x14ac:dyDescent="0.35">
      <c r="A335" s="69"/>
      <c r="B335"/>
      <c r="C335"/>
      <c r="D335"/>
      <c r="E335" s="112" t="str">
        <f xml:space="preserve"> Time!E$70</f>
        <v>Construction period flag</v>
      </c>
      <c r="F335" s="112">
        <f xml:space="preserve"> Time!F$70</f>
        <v>0</v>
      </c>
      <c r="G335" s="112" t="str">
        <f xml:space="preserve"> Time!G$70</f>
        <v>flag</v>
      </c>
      <c r="H335" s="112">
        <f xml:space="preserve"> Time!H$70</f>
        <v>42</v>
      </c>
      <c r="I335" s="112">
        <f xml:space="preserve"> Time!I$70</f>
        <v>0</v>
      </c>
      <c r="J335" s="112">
        <f xml:space="preserve"> Time!J$70</f>
        <v>0</v>
      </c>
      <c r="K335" s="112">
        <f xml:space="preserve"> Time!K$70</f>
        <v>0</v>
      </c>
      <c r="L335" s="112">
        <f xml:space="preserve"> Time!L$70</f>
        <v>0</v>
      </c>
      <c r="M335" s="112">
        <f xml:space="preserve"> Time!M$70</f>
        <v>0</v>
      </c>
      <c r="N335" s="112">
        <f xml:space="preserve"> Time!N$70</f>
        <v>0</v>
      </c>
      <c r="O335" s="112">
        <f xml:space="preserve"> Time!O$70</f>
        <v>0</v>
      </c>
      <c r="P335" s="112">
        <f xml:space="preserve"> Time!P$70</f>
        <v>1</v>
      </c>
      <c r="Q335" s="112">
        <f xml:space="preserve"> Time!Q$70</f>
        <v>1</v>
      </c>
      <c r="R335" s="112">
        <f xml:space="preserve"> Time!R$70</f>
        <v>1</v>
      </c>
      <c r="S335" s="112">
        <f xml:space="preserve"> Time!S$70</f>
        <v>1</v>
      </c>
      <c r="T335" s="112">
        <f xml:space="preserve"> Time!T$70</f>
        <v>1</v>
      </c>
      <c r="U335" s="112">
        <f xml:space="preserve"> Time!U$70</f>
        <v>1</v>
      </c>
      <c r="V335" s="112">
        <f xml:space="preserve"> Time!V$70</f>
        <v>1</v>
      </c>
      <c r="W335" s="112">
        <f xml:space="preserve"> Time!W$70</f>
        <v>1</v>
      </c>
      <c r="X335" s="112">
        <f xml:space="preserve"> Time!X$70</f>
        <v>1</v>
      </c>
      <c r="Y335" s="112">
        <f xml:space="preserve"> Time!Y$70</f>
        <v>1</v>
      </c>
      <c r="Z335" s="112">
        <f xml:space="preserve"> Time!Z$70</f>
        <v>1</v>
      </c>
      <c r="AA335" s="112">
        <f xml:space="preserve"> Time!AA$70</f>
        <v>1</v>
      </c>
      <c r="AB335" s="112">
        <f xml:space="preserve"> Time!AB$70</f>
        <v>1</v>
      </c>
      <c r="AC335" s="112">
        <f xml:space="preserve"> Time!AC$70</f>
        <v>1</v>
      </c>
      <c r="AD335" s="112">
        <f xml:space="preserve"> Time!AD$70</f>
        <v>1</v>
      </c>
      <c r="AE335" s="112">
        <f xml:space="preserve"> Time!AE$70</f>
        <v>1</v>
      </c>
      <c r="AF335" s="112">
        <f xml:space="preserve"> Time!AF$70</f>
        <v>1</v>
      </c>
      <c r="AG335" s="112">
        <f xml:space="preserve"> Time!AG$70</f>
        <v>1</v>
      </c>
      <c r="AH335" s="112">
        <f xml:space="preserve"> Time!AH$70</f>
        <v>1</v>
      </c>
      <c r="AI335" s="112">
        <f xml:space="preserve"> Time!AI$70</f>
        <v>1</v>
      </c>
      <c r="AJ335" s="112">
        <f xml:space="preserve"> Time!AJ$70</f>
        <v>1</v>
      </c>
      <c r="AK335" s="112">
        <f xml:space="preserve"> Time!AK$70</f>
        <v>1</v>
      </c>
      <c r="AL335" s="112">
        <f xml:space="preserve"> Time!AL$70</f>
        <v>1</v>
      </c>
      <c r="AM335" s="112">
        <f xml:space="preserve"> Time!AM$70</f>
        <v>1</v>
      </c>
      <c r="AN335" s="112">
        <f xml:space="preserve"> Time!AN$70</f>
        <v>1</v>
      </c>
      <c r="AO335" s="112">
        <f xml:space="preserve"> Time!AO$70</f>
        <v>1</v>
      </c>
      <c r="AP335" s="112">
        <f xml:space="preserve"> Time!AP$70</f>
        <v>1</v>
      </c>
      <c r="AQ335" s="112">
        <f xml:space="preserve"> Time!AQ$70</f>
        <v>1</v>
      </c>
      <c r="AR335" s="112">
        <f xml:space="preserve"> Time!AR$70</f>
        <v>1</v>
      </c>
      <c r="AS335" s="112">
        <f xml:space="preserve"> Time!AS$70</f>
        <v>1</v>
      </c>
      <c r="AT335" s="112">
        <f xml:space="preserve"> Time!AT$70</f>
        <v>1</v>
      </c>
      <c r="AU335" s="112">
        <f xml:space="preserve"> Time!AU$70</f>
        <v>1</v>
      </c>
      <c r="AV335" s="112">
        <f xml:space="preserve"> Time!AV$70</f>
        <v>1</v>
      </c>
      <c r="AW335" s="112">
        <f xml:space="preserve"> Time!AW$70</f>
        <v>1</v>
      </c>
      <c r="AX335" s="112">
        <f xml:space="preserve"> Time!AX$70</f>
        <v>1</v>
      </c>
      <c r="AY335" s="112">
        <f xml:space="preserve"> Time!AY$70</f>
        <v>1</v>
      </c>
      <c r="AZ335" s="112">
        <f xml:space="preserve"> Time!AZ$70</f>
        <v>1</v>
      </c>
      <c r="BA335" s="112">
        <f xml:space="preserve"> Time!BA$70</f>
        <v>1</v>
      </c>
      <c r="BB335" s="112">
        <f xml:space="preserve"> Time!BB$70</f>
        <v>1</v>
      </c>
      <c r="BC335" s="112">
        <f xml:space="preserve"> Time!BC$70</f>
        <v>1</v>
      </c>
      <c r="BD335" s="112">
        <f xml:space="preserve"> Time!BD$70</f>
        <v>1</v>
      </c>
      <c r="BE335" s="112">
        <f xml:space="preserve"> Time!BE$70</f>
        <v>1</v>
      </c>
      <c r="BF335" s="112">
        <f xml:space="preserve"> Time!BF$70</f>
        <v>0</v>
      </c>
      <c r="BG335" s="112">
        <f xml:space="preserve"> Time!BG$70</f>
        <v>0</v>
      </c>
      <c r="BH335" s="112">
        <f xml:space="preserve"> Time!BH$70</f>
        <v>0</v>
      </c>
      <c r="BI335" s="112">
        <f xml:space="preserve"> Time!BI$70</f>
        <v>0</v>
      </c>
      <c r="BJ335" s="112">
        <f xml:space="preserve"> Time!BJ$70</f>
        <v>0</v>
      </c>
      <c r="BK335" s="112">
        <f xml:space="preserve"> Time!BK$70</f>
        <v>0</v>
      </c>
      <c r="BL335" s="112">
        <f xml:space="preserve"> Time!BL$70</f>
        <v>0</v>
      </c>
      <c r="BM335" s="112">
        <f xml:space="preserve"> Time!BM$70</f>
        <v>0</v>
      </c>
      <c r="BN335" s="112">
        <f xml:space="preserve"> Time!BN$70</f>
        <v>0</v>
      </c>
      <c r="BO335" s="112">
        <f xml:space="preserve"> Time!BO$70</f>
        <v>0</v>
      </c>
      <c r="BP335" s="112">
        <f xml:space="preserve"> Time!BP$70</f>
        <v>0</v>
      </c>
      <c r="BQ335" s="112">
        <f xml:space="preserve"> Time!BQ$70</f>
        <v>0</v>
      </c>
      <c r="BR335" s="112">
        <f xml:space="preserve"> Time!BR$70</f>
        <v>0</v>
      </c>
      <c r="BS335" s="112">
        <f xml:space="preserve"> Time!BS$70</f>
        <v>0</v>
      </c>
      <c r="BT335" s="112">
        <f xml:space="preserve"> Time!BT$70</f>
        <v>0</v>
      </c>
      <c r="BU335" s="112">
        <f xml:space="preserve"> Time!BU$70</f>
        <v>0</v>
      </c>
      <c r="BV335" s="112">
        <f xml:space="preserve"> Time!BV$70</f>
        <v>0</v>
      </c>
      <c r="BW335" s="112">
        <f xml:space="preserve"> Time!BW$70</f>
        <v>0</v>
      </c>
      <c r="BX335" s="112">
        <f xml:space="preserve"> Time!BX$70</f>
        <v>0</v>
      </c>
      <c r="BY335" s="112">
        <f xml:space="preserve"> Time!BY$70</f>
        <v>0</v>
      </c>
      <c r="BZ335" s="112">
        <f xml:space="preserve"> Time!BZ$70</f>
        <v>0</v>
      </c>
      <c r="CA335" s="112">
        <f xml:space="preserve"> Time!CA$70</f>
        <v>0</v>
      </c>
      <c r="CB335" s="112">
        <f xml:space="preserve"> Time!CB$70</f>
        <v>0</v>
      </c>
      <c r="CC335" s="112">
        <f xml:space="preserve"> Time!CC$70</f>
        <v>0</v>
      </c>
      <c r="CD335" s="112">
        <f xml:space="preserve"> Time!CD$70</f>
        <v>0</v>
      </c>
      <c r="CE335" s="112">
        <f xml:space="preserve"> Time!CE$70</f>
        <v>0</v>
      </c>
      <c r="CF335" s="112">
        <f xml:space="preserve"> Time!CF$70</f>
        <v>0</v>
      </c>
      <c r="CG335" s="112">
        <f xml:space="preserve"> Time!CG$70</f>
        <v>0</v>
      </c>
      <c r="CH335" s="112">
        <f xml:space="preserve"> Time!CH$70</f>
        <v>0</v>
      </c>
      <c r="CI335" s="112">
        <f xml:space="preserve"> Time!CI$70</f>
        <v>0</v>
      </c>
      <c r="CJ335" s="112">
        <f xml:space="preserve"> Time!CJ$70</f>
        <v>0</v>
      </c>
      <c r="CK335" s="112">
        <f xml:space="preserve"> Time!CK$70</f>
        <v>0</v>
      </c>
      <c r="CL335" s="112">
        <f xml:space="preserve"> Time!CL$70</f>
        <v>0</v>
      </c>
      <c r="CM335" s="112">
        <f xml:space="preserve"> Time!CM$70</f>
        <v>0</v>
      </c>
      <c r="CN335" s="112">
        <f xml:space="preserve"> Time!CN$70</f>
        <v>0</v>
      </c>
      <c r="CO335" s="112">
        <f xml:space="preserve"> Time!CO$70</f>
        <v>0</v>
      </c>
      <c r="CP335" s="112">
        <f xml:space="preserve"> Time!CP$70</f>
        <v>0</v>
      </c>
      <c r="CQ335" s="112">
        <f xml:space="preserve"> Time!CQ$70</f>
        <v>0</v>
      </c>
      <c r="CR335" s="112">
        <f xml:space="preserve"> Time!CR$70</f>
        <v>0</v>
      </c>
      <c r="CS335" s="112">
        <f xml:space="preserve"> Time!CS$70</f>
        <v>0</v>
      </c>
      <c r="CT335" s="112">
        <f xml:space="preserve"> Time!CT$70</f>
        <v>0</v>
      </c>
      <c r="CU335" s="112">
        <f xml:space="preserve"> Time!CU$70</f>
        <v>0</v>
      </c>
      <c r="CV335" s="112">
        <f xml:space="preserve"> Time!CV$70</f>
        <v>0</v>
      </c>
      <c r="CW335" s="112">
        <f xml:space="preserve"> Time!CW$70</f>
        <v>0</v>
      </c>
      <c r="CX335" s="112">
        <f xml:space="preserve"> Time!CX$70</f>
        <v>0</v>
      </c>
      <c r="CY335" s="112">
        <f xml:space="preserve"> Time!CY$70</f>
        <v>0</v>
      </c>
      <c r="CZ335" s="112">
        <f xml:space="preserve"> Time!CZ$70</f>
        <v>0</v>
      </c>
      <c r="DA335" s="112">
        <f xml:space="preserve"> Time!DA$70</f>
        <v>0</v>
      </c>
      <c r="DB335" s="112">
        <f xml:space="preserve"> Time!DB$70</f>
        <v>0</v>
      </c>
      <c r="DC335" s="112">
        <f xml:space="preserve"> Time!DC$70</f>
        <v>0</v>
      </c>
      <c r="DD335" s="112">
        <f xml:space="preserve"> Time!DD$70</f>
        <v>0</v>
      </c>
      <c r="DE335" s="112">
        <f xml:space="preserve"> Time!DE$70</f>
        <v>0</v>
      </c>
      <c r="DF335" s="112">
        <f xml:space="preserve"> Time!DF$70</f>
        <v>0</v>
      </c>
      <c r="DG335" s="112">
        <f xml:space="preserve"> Time!DG$70</f>
        <v>0</v>
      </c>
      <c r="DH335" s="112">
        <f xml:space="preserve"> Time!DH$70</f>
        <v>0</v>
      </c>
      <c r="DI335" s="112">
        <f xml:space="preserve"> Time!DI$70</f>
        <v>0</v>
      </c>
      <c r="DJ335" s="112">
        <f xml:space="preserve"> Time!DJ$70</f>
        <v>0</v>
      </c>
      <c r="DK335" s="112">
        <f xml:space="preserve"> Time!DK$70</f>
        <v>0</v>
      </c>
      <c r="DL335" s="112">
        <f xml:space="preserve"> Time!DL$70</f>
        <v>0</v>
      </c>
      <c r="DM335" s="112">
        <f xml:space="preserve"> Time!DM$70</f>
        <v>0</v>
      </c>
      <c r="DN335" s="112">
        <f xml:space="preserve"> Time!DN$70</f>
        <v>0</v>
      </c>
      <c r="DO335" s="112">
        <f xml:space="preserve"> Time!DO$70</f>
        <v>0</v>
      </c>
      <c r="DP335" s="112">
        <f xml:space="preserve"> Time!DP$70</f>
        <v>0</v>
      </c>
      <c r="DQ335" s="112">
        <f xml:space="preserve"> Time!DQ$70</f>
        <v>0</v>
      </c>
      <c r="DR335" s="112">
        <f xml:space="preserve"> Time!DR$70</f>
        <v>0</v>
      </c>
      <c r="DS335" s="112">
        <f xml:space="preserve"> Time!DS$70</f>
        <v>0</v>
      </c>
      <c r="DT335" s="112">
        <f xml:space="preserve"> Time!DT$70</f>
        <v>0</v>
      </c>
      <c r="DU335" s="112">
        <f xml:space="preserve"> Time!DU$70</f>
        <v>0</v>
      </c>
      <c r="DV335" s="112">
        <f xml:space="preserve"> Time!DV$70</f>
        <v>0</v>
      </c>
      <c r="DW335" s="112">
        <f xml:space="preserve"> Time!DW$70</f>
        <v>0</v>
      </c>
      <c r="DX335" s="112">
        <f xml:space="preserve"> Time!DX$70</f>
        <v>0</v>
      </c>
      <c r="DY335" s="112">
        <f xml:space="preserve"> Time!DY$70</f>
        <v>0</v>
      </c>
      <c r="DZ335" s="112">
        <f xml:space="preserve"> Time!DZ$70</f>
        <v>0</v>
      </c>
      <c r="EA335" s="112">
        <f xml:space="preserve"> Time!EA$70</f>
        <v>0</v>
      </c>
      <c r="EB335" s="112">
        <f xml:space="preserve"> Time!EB$70</f>
        <v>0</v>
      </c>
      <c r="EC335" s="112">
        <f xml:space="preserve"> Time!EC$70</f>
        <v>0</v>
      </c>
      <c r="ED335" s="112">
        <f xml:space="preserve"> Time!ED$70</f>
        <v>0</v>
      </c>
      <c r="EE335" s="112">
        <f xml:space="preserve"> Time!EE$70</f>
        <v>0</v>
      </c>
      <c r="EF335" s="112">
        <f xml:space="preserve"> Time!EF$70</f>
        <v>0</v>
      </c>
      <c r="EG335" s="112">
        <f xml:space="preserve"> Time!EG$70</f>
        <v>0</v>
      </c>
      <c r="EH335" s="112">
        <f xml:space="preserve"> Time!EH$70</f>
        <v>0</v>
      </c>
      <c r="EI335" s="112">
        <f xml:space="preserve"> Time!EI$70</f>
        <v>0</v>
      </c>
      <c r="EJ335" s="112">
        <f xml:space="preserve"> Time!EJ$70</f>
        <v>0</v>
      </c>
      <c r="EK335" s="112">
        <f xml:space="preserve"> Time!EK$70</f>
        <v>0</v>
      </c>
      <c r="EL335" s="112">
        <f xml:space="preserve"> Time!EL$70</f>
        <v>0</v>
      </c>
      <c r="EM335" s="112">
        <f xml:space="preserve"> Time!EM$70</f>
        <v>0</v>
      </c>
      <c r="EN335" s="112">
        <f xml:space="preserve"> Time!EN$70</f>
        <v>0</v>
      </c>
      <c r="EO335" s="112">
        <f xml:space="preserve"> Time!EO$70</f>
        <v>0</v>
      </c>
      <c r="EP335" s="112">
        <f xml:space="preserve"> Time!EP$70</f>
        <v>0</v>
      </c>
      <c r="EQ335" s="112">
        <f xml:space="preserve"> Time!EQ$70</f>
        <v>0</v>
      </c>
      <c r="ER335" s="112">
        <f xml:space="preserve"> Time!ER$70</f>
        <v>0</v>
      </c>
      <c r="ES335" s="112">
        <f xml:space="preserve"> Time!ES$70</f>
        <v>0</v>
      </c>
      <c r="ET335" s="112">
        <f xml:space="preserve"> Time!ET$70</f>
        <v>0</v>
      </c>
      <c r="EU335" s="112">
        <f xml:space="preserve"> Time!EU$70</f>
        <v>0</v>
      </c>
      <c r="EV335" s="112">
        <f xml:space="preserve"> Time!EV$70</f>
        <v>0</v>
      </c>
      <c r="EW335" s="112">
        <f xml:space="preserve"> Time!EW$70</f>
        <v>0</v>
      </c>
      <c r="EX335" s="112">
        <f xml:space="preserve"> Time!EX$70</f>
        <v>0</v>
      </c>
      <c r="EY335" s="112">
        <f xml:space="preserve"> Time!EY$70</f>
        <v>0</v>
      </c>
      <c r="EZ335" s="112">
        <f xml:space="preserve"> Time!EZ$70</f>
        <v>0</v>
      </c>
      <c r="FA335" s="112">
        <f xml:space="preserve"> Time!FA$70</f>
        <v>0</v>
      </c>
      <c r="FB335" s="112">
        <f xml:space="preserve"> Time!FB$70</f>
        <v>0</v>
      </c>
      <c r="FC335" s="112">
        <f xml:space="preserve"> Time!FC$70</f>
        <v>0</v>
      </c>
      <c r="FD335" s="112">
        <f xml:space="preserve"> Time!FD$70</f>
        <v>0</v>
      </c>
      <c r="FE335" s="112">
        <f xml:space="preserve"> Time!FE$70</f>
        <v>0</v>
      </c>
      <c r="FF335" s="112">
        <f xml:space="preserve"> Time!FF$70</f>
        <v>0</v>
      </c>
      <c r="FG335" s="112">
        <f xml:space="preserve"> Time!FG$70</f>
        <v>0</v>
      </c>
      <c r="FH335" s="112">
        <f xml:space="preserve"> Time!FH$70</f>
        <v>0</v>
      </c>
      <c r="FI335" s="112">
        <f xml:space="preserve"> Time!FI$70</f>
        <v>0</v>
      </c>
      <c r="FJ335" s="112">
        <f xml:space="preserve"> Time!FJ$70</f>
        <v>0</v>
      </c>
      <c r="FK335" s="112">
        <f xml:space="preserve"> Time!FK$70</f>
        <v>0</v>
      </c>
      <c r="FL335" s="112">
        <f xml:space="preserve"> Time!FL$70</f>
        <v>0</v>
      </c>
      <c r="FM335" s="112">
        <f xml:space="preserve"> Time!FM$70</f>
        <v>0</v>
      </c>
      <c r="FN335" s="112">
        <f xml:space="preserve"> Time!FN$70</f>
        <v>0</v>
      </c>
      <c r="FO335" s="112">
        <f xml:space="preserve"> Time!FO$70</f>
        <v>0</v>
      </c>
      <c r="FP335" s="112">
        <f xml:space="preserve"> Time!FP$70</f>
        <v>0</v>
      </c>
      <c r="FQ335" s="112">
        <f xml:space="preserve"> Time!FQ$70</f>
        <v>0</v>
      </c>
      <c r="FR335" s="112">
        <f xml:space="preserve"> Time!FR$70</f>
        <v>0</v>
      </c>
      <c r="FS335" s="112">
        <f xml:space="preserve"> Time!FS$70</f>
        <v>0</v>
      </c>
      <c r="FT335" s="112">
        <f xml:space="preserve"> Time!FT$70</f>
        <v>0</v>
      </c>
      <c r="FU335" s="112">
        <f xml:space="preserve"> Time!FU$70</f>
        <v>0</v>
      </c>
      <c r="FV335" s="112">
        <f xml:space="preserve"> Time!FV$70</f>
        <v>0</v>
      </c>
      <c r="FW335" s="112">
        <f xml:space="preserve"> Time!FW$70</f>
        <v>0</v>
      </c>
      <c r="FX335" s="112">
        <f xml:space="preserve"> Time!FX$70</f>
        <v>0</v>
      </c>
      <c r="FY335" s="112">
        <f xml:space="preserve"> Time!FY$70</f>
        <v>0</v>
      </c>
      <c r="FZ335" s="112">
        <f xml:space="preserve"> Time!FZ$70</f>
        <v>0</v>
      </c>
      <c r="GA335" s="112">
        <f xml:space="preserve"> Time!GA$70</f>
        <v>0</v>
      </c>
      <c r="GB335" s="112">
        <f xml:space="preserve"> Time!GB$70</f>
        <v>0</v>
      </c>
      <c r="GC335" s="112">
        <f xml:space="preserve"> Time!GC$70</f>
        <v>0</v>
      </c>
      <c r="GD335" s="112">
        <f xml:space="preserve"> Time!GD$70</f>
        <v>0</v>
      </c>
      <c r="GE335" s="112">
        <f xml:space="preserve"> Time!GE$70</f>
        <v>0</v>
      </c>
      <c r="GF335" s="112">
        <f xml:space="preserve"> Time!GF$70</f>
        <v>0</v>
      </c>
      <c r="GG335" s="112">
        <f xml:space="preserve"> Time!GG$70</f>
        <v>0</v>
      </c>
      <c r="GH335" s="112">
        <f xml:space="preserve"> Time!GH$70</f>
        <v>0</v>
      </c>
      <c r="GI335" s="112">
        <f xml:space="preserve"> Time!GI$70</f>
        <v>0</v>
      </c>
      <c r="GJ335" s="112">
        <f xml:space="preserve"> Time!GJ$70</f>
        <v>0</v>
      </c>
    </row>
    <row r="336" spans="1:192" s="159" customFormat="1" outlineLevel="1" x14ac:dyDescent="0.35">
      <c r="A336" s="323"/>
      <c r="E336" s="159" t="s">
        <v>1257</v>
      </c>
      <c r="G336" s="159" t="str">
        <f xml:space="preserve"> SMU</f>
        <v>$ 000s</v>
      </c>
      <c r="H336" s="159">
        <f xml:space="preserve"> SUM(J336:GJ336)</f>
        <v>38533.664879189368</v>
      </c>
      <c r="J336" s="159">
        <f t="shared" ref="J336:AO336" si="540" xml:space="preserve"> J334 * J335</f>
        <v>0</v>
      </c>
      <c r="K336" s="159">
        <f t="shared" si="540"/>
        <v>0</v>
      </c>
      <c r="L336" s="159">
        <f t="shared" si="540"/>
        <v>0</v>
      </c>
      <c r="M336" s="159">
        <f t="shared" si="540"/>
        <v>0</v>
      </c>
      <c r="N336" s="159">
        <f t="shared" si="540"/>
        <v>0</v>
      </c>
      <c r="O336" s="159">
        <f t="shared" si="540"/>
        <v>0</v>
      </c>
      <c r="P336" s="159">
        <f t="shared" si="540"/>
        <v>0</v>
      </c>
      <c r="Q336" s="159">
        <f t="shared" si="540"/>
        <v>0</v>
      </c>
      <c r="R336" s="159">
        <f t="shared" si="540"/>
        <v>0</v>
      </c>
      <c r="S336" s="159">
        <f t="shared" si="540"/>
        <v>0</v>
      </c>
      <c r="T336" s="159">
        <f t="shared" si="540"/>
        <v>0</v>
      </c>
      <c r="U336" s="159">
        <f t="shared" si="540"/>
        <v>0</v>
      </c>
      <c r="V336" s="159">
        <f t="shared" si="540"/>
        <v>0</v>
      </c>
      <c r="W336" s="159">
        <f t="shared" si="540"/>
        <v>0</v>
      </c>
      <c r="X336" s="159">
        <f t="shared" si="540"/>
        <v>0</v>
      </c>
      <c r="Y336" s="159">
        <f t="shared" si="540"/>
        <v>0</v>
      </c>
      <c r="Z336" s="159">
        <f t="shared" si="540"/>
        <v>0</v>
      </c>
      <c r="AA336" s="159">
        <f t="shared" si="540"/>
        <v>0</v>
      </c>
      <c r="AB336" s="159">
        <f t="shared" si="540"/>
        <v>0</v>
      </c>
      <c r="AC336" s="159">
        <f t="shared" si="540"/>
        <v>0</v>
      </c>
      <c r="AD336" s="159">
        <f t="shared" si="540"/>
        <v>0</v>
      </c>
      <c r="AE336" s="159">
        <f t="shared" si="540"/>
        <v>0</v>
      </c>
      <c r="AF336" s="159">
        <f t="shared" si="540"/>
        <v>109.18740775625</v>
      </c>
      <c r="AG336" s="159">
        <f t="shared" si="540"/>
        <v>211.33046662499999</v>
      </c>
      <c r="AH336" s="159">
        <f t="shared" si="540"/>
        <v>327.56222326875002</v>
      </c>
      <c r="AI336" s="159">
        <f t="shared" si="540"/>
        <v>436.74963102499999</v>
      </c>
      <c r="AJ336" s="159">
        <f t="shared" si="540"/>
        <v>510.71529434374997</v>
      </c>
      <c r="AK336" s="159">
        <f t="shared" si="540"/>
        <v>655.12444653750003</v>
      </c>
      <c r="AL336" s="159">
        <f t="shared" si="540"/>
        <v>739.65663318750001</v>
      </c>
      <c r="AM336" s="159">
        <f t="shared" si="540"/>
        <v>873.49926204999986</v>
      </c>
      <c r="AN336" s="159">
        <f t="shared" si="540"/>
        <v>974.76177730781251</v>
      </c>
      <c r="AO336" s="159">
        <f t="shared" si="540"/>
        <v>1119.1709295015628</v>
      </c>
      <c r="AP336" s="159">
        <f t="shared" ref="AP336:BU336" si="541" xml:space="preserve"> AP334 * AP335</f>
        <v>1231.0880224517184</v>
      </c>
      <c r="AQ336" s="159">
        <f t="shared" si="541"/>
        <v>1299.6823697437499</v>
      </c>
      <c r="AR336" s="159">
        <f t="shared" si="541"/>
        <v>1454.9222083520308</v>
      </c>
      <c r="AS336" s="159">
        <f t="shared" si="541"/>
        <v>1516.2960980343753</v>
      </c>
      <c r="AT336" s="159">
        <f t="shared" si="541"/>
        <v>1678.7563942523436</v>
      </c>
      <c r="AU336" s="159">
        <f t="shared" si="541"/>
        <v>1790.6734872025004</v>
      </c>
      <c r="AV336" s="159">
        <f t="shared" si="541"/>
        <v>1718.468911105625</v>
      </c>
      <c r="AW336" s="159">
        <f t="shared" si="541"/>
        <v>2014.5076731028125</v>
      </c>
      <c r="AX336" s="159">
        <f t="shared" si="541"/>
        <v>2057.8304187609374</v>
      </c>
      <c r="AY336" s="159">
        <f t="shared" si="541"/>
        <v>2238.3418590031256</v>
      </c>
      <c r="AZ336" s="159">
        <f t="shared" si="541"/>
        <v>2331.3052507278517</v>
      </c>
      <c r="BA336" s="159">
        <f t="shared" si="541"/>
        <v>2523.7304460260229</v>
      </c>
      <c r="BB336" s="159">
        <f t="shared" si="541"/>
        <v>2638.4454662999337</v>
      </c>
      <c r="BC336" s="159">
        <f t="shared" si="541"/>
        <v>2664.3488579746872</v>
      </c>
      <c r="BD336" s="159">
        <f t="shared" si="541"/>
        <v>2753.1604865738436</v>
      </c>
      <c r="BE336" s="159">
        <f t="shared" si="541"/>
        <v>2664.3488579746872</v>
      </c>
      <c r="BF336" s="159">
        <f t="shared" si="541"/>
        <v>0</v>
      </c>
      <c r="BG336" s="159">
        <f t="shared" si="541"/>
        <v>0</v>
      </c>
      <c r="BH336" s="159">
        <f t="shared" si="541"/>
        <v>0</v>
      </c>
      <c r="BI336" s="159">
        <f t="shared" si="541"/>
        <v>0</v>
      </c>
      <c r="BJ336" s="159">
        <f t="shared" si="541"/>
        <v>0</v>
      </c>
      <c r="BK336" s="159">
        <f t="shared" si="541"/>
        <v>0</v>
      </c>
      <c r="BL336" s="159">
        <f t="shared" si="541"/>
        <v>0</v>
      </c>
      <c r="BM336" s="159">
        <f t="shared" si="541"/>
        <v>0</v>
      </c>
      <c r="BN336" s="159">
        <f t="shared" si="541"/>
        <v>0</v>
      </c>
      <c r="BO336" s="159">
        <f t="shared" si="541"/>
        <v>0</v>
      </c>
      <c r="BP336" s="159">
        <f t="shared" si="541"/>
        <v>0</v>
      </c>
      <c r="BQ336" s="159">
        <f t="shared" si="541"/>
        <v>0</v>
      </c>
      <c r="BR336" s="159">
        <f t="shared" si="541"/>
        <v>0</v>
      </c>
      <c r="BS336" s="159">
        <f t="shared" si="541"/>
        <v>0</v>
      </c>
      <c r="BT336" s="159">
        <f t="shared" si="541"/>
        <v>0</v>
      </c>
      <c r="BU336" s="159">
        <f t="shared" si="541"/>
        <v>0</v>
      </c>
      <c r="BV336" s="159">
        <f t="shared" ref="BV336:DA336" si="542" xml:space="preserve"> BV334 * BV335</f>
        <v>0</v>
      </c>
      <c r="BW336" s="159">
        <f t="shared" si="542"/>
        <v>0</v>
      </c>
      <c r="BX336" s="159">
        <f t="shared" si="542"/>
        <v>0</v>
      </c>
      <c r="BY336" s="159">
        <f t="shared" si="542"/>
        <v>0</v>
      </c>
      <c r="BZ336" s="159">
        <f t="shared" si="542"/>
        <v>0</v>
      </c>
      <c r="CA336" s="159">
        <f t="shared" si="542"/>
        <v>0</v>
      </c>
      <c r="CB336" s="159">
        <f t="shared" si="542"/>
        <v>0</v>
      </c>
      <c r="CC336" s="159">
        <f t="shared" si="542"/>
        <v>0</v>
      </c>
      <c r="CD336" s="159">
        <f t="shared" si="542"/>
        <v>0</v>
      </c>
      <c r="CE336" s="159">
        <f t="shared" si="542"/>
        <v>0</v>
      </c>
      <c r="CF336" s="159">
        <f t="shared" si="542"/>
        <v>0</v>
      </c>
      <c r="CG336" s="159">
        <f t="shared" si="542"/>
        <v>0</v>
      </c>
      <c r="CH336" s="159">
        <f t="shared" si="542"/>
        <v>0</v>
      </c>
      <c r="CI336" s="159">
        <f t="shared" si="542"/>
        <v>0</v>
      </c>
      <c r="CJ336" s="159">
        <f t="shared" si="542"/>
        <v>0</v>
      </c>
      <c r="CK336" s="159">
        <f t="shared" si="542"/>
        <v>0</v>
      </c>
      <c r="CL336" s="159">
        <f t="shared" si="542"/>
        <v>0</v>
      </c>
      <c r="CM336" s="159">
        <f t="shared" si="542"/>
        <v>0</v>
      </c>
      <c r="CN336" s="159">
        <f t="shared" si="542"/>
        <v>0</v>
      </c>
      <c r="CO336" s="159">
        <f t="shared" si="542"/>
        <v>0</v>
      </c>
      <c r="CP336" s="159">
        <f t="shared" si="542"/>
        <v>0</v>
      </c>
      <c r="CQ336" s="159">
        <f t="shared" si="542"/>
        <v>0</v>
      </c>
      <c r="CR336" s="159">
        <f t="shared" si="542"/>
        <v>0</v>
      </c>
      <c r="CS336" s="159">
        <f t="shared" si="542"/>
        <v>0</v>
      </c>
      <c r="CT336" s="159">
        <f t="shared" si="542"/>
        <v>0</v>
      </c>
      <c r="CU336" s="159">
        <f t="shared" si="542"/>
        <v>0</v>
      </c>
      <c r="CV336" s="159">
        <f t="shared" si="542"/>
        <v>0</v>
      </c>
      <c r="CW336" s="159">
        <f t="shared" si="542"/>
        <v>0</v>
      </c>
      <c r="CX336" s="159">
        <f t="shared" si="542"/>
        <v>0</v>
      </c>
      <c r="CY336" s="159">
        <f t="shared" si="542"/>
        <v>0</v>
      </c>
      <c r="CZ336" s="159">
        <f t="shared" si="542"/>
        <v>0</v>
      </c>
      <c r="DA336" s="159">
        <f t="shared" si="542"/>
        <v>0</v>
      </c>
      <c r="DB336" s="159">
        <f t="shared" ref="DB336:EG336" si="543" xml:space="preserve"> DB334 * DB335</f>
        <v>0</v>
      </c>
      <c r="DC336" s="159">
        <f t="shared" si="543"/>
        <v>0</v>
      </c>
      <c r="DD336" s="159">
        <f t="shared" si="543"/>
        <v>0</v>
      </c>
      <c r="DE336" s="159">
        <f t="shared" si="543"/>
        <v>0</v>
      </c>
      <c r="DF336" s="159">
        <f t="shared" si="543"/>
        <v>0</v>
      </c>
      <c r="DG336" s="159">
        <f t="shared" si="543"/>
        <v>0</v>
      </c>
      <c r="DH336" s="159">
        <f t="shared" si="543"/>
        <v>0</v>
      </c>
      <c r="DI336" s="159">
        <f t="shared" si="543"/>
        <v>0</v>
      </c>
      <c r="DJ336" s="159">
        <f t="shared" si="543"/>
        <v>0</v>
      </c>
      <c r="DK336" s="159">
        <f t="shared" si="543"/>
        <v>0</v>
      </c>
      <c r="DL336" s="159">
        <f t="shared" si="543"/>
        <v>0</v>
      </c>
      <c r="DM336" s="159">
        <f t="shared" si="543"/>
        <v>0</v>
      </c>
      <c r="DN336" s="159">
        <f t="shared" si="543"/>
        <v>0</v>
      </c>
      <c r="DO336" s="159">
        <f t="shared" si="543"/>
        <v>0</v>
      </c>
      <c r="DP336" s="159">
        <f t="shared" si="543"/>
        <v>0</v>
      </c>
      <c r="DQ336" s="159">
        <f t="shared" si="543"/>
        <v>0</v>
      </c>
      <c r="DR336" s="159">
        <f t="shared" si="543"/>
        <v>0</v>
      </c>
      <c r="DS336" s="159">
        <f t="shared" si="543"/>
        <v>0</v>
      </c>
      <c r="DT336" s="159">
        <f t="shared" si="543"/>
        <v>0</v>
      </c>
      <c r="DU336" s="159">
        <f t="shared" si="543"/>
        <v>0</v>
      </c>
      <c r="DV336" s="159">
        <f t="shared" si="543"/>
        <v>0</v>
      </c>
      <c r="DW336" s="159">
        <f t="shared" si="543"/>
        <v>0</v>
      </c>
      <c r="DX336" s="159">
        <f t="shared" si="543"/>
        <v>0</v>
      </c>
      <c r="DY336" s="159">
        <f t="shared" si="543"/>
        <v>0</v>
      </c>
      <c r="DZ336" s="159">
        <f t="shared" si="543"/>
        <v>0</v>
      </c>
      <c r="EA336" s="159">
        <f t="shared" si="543"/>
        <v>0</v>
      </c>
      <c r="EB336" s="159">
        <f t="shared" si="543"/>
        <v>0</v>
      </c>
      <c r="EC336" s="159">
        <f t="shared" si="543"/>
        <v>0</v>
      </c>
      <c r="ED336" s="159">
        <f t="shared" si="543"/>
        <v>0</v>
      </c>
      <c r="EE336" s="159">
        <f t="shared" si="543"/>
        <v>0</v>
      </c>
      <c r="EF336" s="159">
        <f t="shared" si="543"/>
        <v>0</v>
      </c>
      <c r="EG336" s="159">
        <f t="shared" si="543"/>
        <v>0</v>
      </c>
      <c r="EH336" s="159">
        <f t="shared" ref="EH336:FM336" si="544" xml:space="preserve"> EH334 * EH335</f>
        <v>0</v>
      </c>
      <c r="EI336" s="159">
        <f t="shared" si="544"/>
        <v>0</v>
      </c>
      <c r="EJ336" s="159">
        <f t="shared" si="544"/>
        <v>0</v>
      </c>
      <c r="EK336" s="159">
        <f t="shared" si="544"/>
        <v>0</v>
      </c>
      <c r="EL336" s="159">
        <f t="shared" si="544"/>
        <v>0</v>
      </c>
      <c r="EM336" s="159">
        <f t="shared" si="544"/>
        <v>0</v>
      </c>
      <c r="EN336" s="159">
        <f t="shared" si="544"/>
        <v>0</v>
      </c>
      <c r="EO336" s="159">
        <f t="shared" si="544"/>
        <v>0</v>
      </c>
      <c r="EP336" s="159">
        <f t="shared" si="544"/>
        <v>0</v>
      </c>
      <c r="EQ336" s="159">
        <f t="shared" si="544"/>
        <v>0</v>
      </c>
      <c r="ER336" s="159">
        <f t="shared" si="544"/>
        <v>0</v>
      </c>
      <c r="ES336" s="159">
        <f t="shared" si="544"/>
        <v>0</v>
      </c>
      <c r="ET336" s="159">
        <f t="shared" si="544"/>
        <v>0</v>
      </c>
      <c r="EU336" s="159">
        <f t="shared" si="544"/>
        <v>0</v>
      </c>
      <c r="EV336" s="159">
        <f t="shared" si="544"/>
        <v>0</v>
      </c>
      <c r="EW336" s="159">
        <f t="shared" si="544"/>
        <v>0</v>
      </c>
      <c r="EX336" s="159">
        <f t="shared" si="544"/>
        <v>0</v>
      </c>
      <c r="EY336" s="159">
        <f t="shared" si="544"/>
        <v>0</v>
      </c>
      <c r="EZ336" s="159">
        <f t="shared" si="544"/>
        <v>0</v>
      </c>
      <c r="FA336" s="159">
        <f t="shared" si="544"/>
        <v>0</v>
      </c>
      <c r="FB336" s="159">
        <f t="shared" si="544"/>
        <v>0</v>
      </c>
      <c r="FC336" s="159">
        <f t="shared" si="544"/>
        <v>0</v>
      </c>
      <c r="FD336" s="159">
        <f t="shared" si="544"/>
        <v>0</v>
      </c>
      <c r="FE336" s="159">
        <f t="shared" si="544"/>
        <v>0</v>
      </c>
      <c r="FF336" s="159">
        <f t="shared" si="544"/>
        <v>0</v>
      </c>
      <c r="FG336" s="159">
        <f t="shared" si="544"/>
        <v>0</v>
      </c>
      <c r="FH336" s="159">
        <f t="shared" si="544"/>
        <v>0</v>
      </c>
      <c r="FI336" s="159">
        <f t="shared" si="544"/>
        <v>0</v>
      </c>
      <c r="FJ336" s="159">
        <f t="shared" si="544"/>
        <v>0</v>
      </c>
      <c r="FK336" s="159">
        <f t="shared" si="544"/>
        <v>0</v>
      </c>
      <c r="FL336" s="159">
        <f t="shared" si="544"/>
        <v>0</v>
      </c>
      <c r="FM336" s="159">
        <f t="shared" si="544"/>
        <v>0</v>
      </c>
      <c r="FN336" s="159">
        <f t="shared" ref="FN336:GJ336" si="545" xml:space="preserve"> FN334 * FN335</f>
        <v>0</v>
      </c>
      <c r="FO336" s="159">
        <f t="shared" si="545"/>
        <v>0</v>
      </c>
      <c r="FP336" s="159">
        <f t="shared" si="545"/>
        <v>0</v>
      </c>
      <c r="FQ336" s="159">
        <f t="shared" si="545"/>
        <v>0</v>
      </c>
      <c r="FR336" s="159">
        <f t="shared" si="545"/>
        <v>0</v>
      </c>
      <c r="FS336" s="159">
        <f t="shared" si="545"/>
        <v>0</v>
      </c>
      <c r="FT336" s="159">
        <f t="shared" si="545"/>
        <v>0</v>
      </c>
      <c r="FU336" s="159">
        <f t="shared" si="545"/>
        <v>0</v>
      </c>
      <c r="FV336" s="159">
        <f t="shared" si="545"/>
        <v>0</v>
      </c>
      <c r="FW336" s="159">
        <f t="shared" si="545"/>
        <v>0</v>
      </c>
      <c r="FX336" s="159">
        <f t="shared" si="545"/>
        <v>0</v>
      </c>
      <c r="FY336" s="159">
        <f t="shared" si="545"/>
        <v>0</v>
      </c>
      <c r="FZ336" s="159">
        <f t="shared" si="545"/>
        <v>0</v>
      </c>
      <c r="GA336" s="159">
        <f t="shared" si="545"/>
        <v>0</v>
      </c>
      <c r="GB336" s="159">
        <f t="shared" si="545"/>
        <v>0</v>
      </c>
      <c r="GC336" s="159">
        <f t="shared" si="545"/>
        <v>0</v>
      </c>
      <c r="GD336" s="159">
        <f t="shared" si="545"/>
        <v>0</v>
      </c>
      <c r="GE336" s="159">
        <f t="shared" si="545"/>
        <v>0</v>
      </c>
      <c r="GF336" s="159">
        <f t="shared" si="545"/>
        <v>0</v>
      </c>
      <c r="GG336" s="159">
        <f t="shared" si="545"/>
        <v>0</v>
      </c>
      <c r="GH336" s="159">
        <f t="shared" si="545"/>
        <v>0</v>
      </c>
      <c r="GI336" s="159">
        <f t="shared" si="545"/>
        <v>0</v>
      </c>
      <c r="GJ336" s="159">
        <f t="shared" si="545"/>
        <v>0</v>
      </c>
    </row>
    <row r="337" spans="1:192" outlineLevel="1" x14ac:dyDescent="0.35">
      <c r="A337" s="69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</row>
    <row r="338" spans="1:192" outlineLevel="1" x14ac:dyDescent="0.35">
      <c r="A338" s="69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</row>
    <row r="339" spans="1:192" outlineLevel="1" x14ac:dyDescent="0.35">
      <c r="A339" s="6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</row>
    <row r="340" spans="1:192" outlineLevel="1" x14ac:dyDescent="0.35">
      <c r="A340" s="69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</row>
    <row r="341" spans="1:192" outlineLevel="1" x14ac:dyDescent="0.35">
      <c r="A341" s="69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</row>
    <row r="342" spans="1:192" outlineLevel="1" x14ac:dyDescent="0.35">
      <c r="A342" s="69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</row>
    <row r="343" spans="1:192" outlineLevel="1" x14ac:dyDescent="0.35">
      <c r="A343" s="198"/>
      <c r="B343" s="198"/>
      <c r="C343" s="199"/>
      <c r="D343" s="200"/>
      <c r="E343" s="197"/>
      <c r="F343" s="197"/>
      <c r="G343" s="197"/>
      <c r="H343" s="197"/>
      <c r="I343" s="197"/>
      <c r="J343" s="197"/>
      <c r="K343" s="197"/>
      <c r="L343" s="197"/>
      <c r="M343" s="197"/>
      <c r="N343" s="197"/>
      <c r="O343" s="197"/>
      <c r="P343" s="197"/>
      <c r="Q343" s="197"/>
      <c r="R343" s="197"/>
      <c r="S343" s="197"/>
      <c r="T343" s="197"/>
      <c r="U343" s="197"/>
      <c r="V343" s="197"/>
      <c r="W343" s="197"/>
      <c r="X343" s="197"/>
      <c r="Y343" s="197"/>
      <c r="Z343" s="197"/>
      <c r="AA343" s="197"/>
      <c r="AB343" s="197"/>
      <c r="AC343" s="197"/>
      <c r="AD343" s="197"/>
      <c r="AE343" s="197"/>
      <c r="AF343" s="197"/>
      <c r="AG343" s="197"/>
      <c r="AH343" s="197"/>
      <c r="AI343" s="197"/>
      <c r="AJ343" s="197"/>
      <c r="AK343" s="197"/>
      <c r="AL343" s="197"/>
      <c r="AM343" s="197"/>
      <c r="AN343" s="197"/>
      <c r="AO343" s="197"/>
      <c r="AP343" s="197"/>
      <c r="AQ343" s="197"/>
      <c r="AR343" s="197"/>
      <c r="AS343" s="197"/>
      <c r="AT343" s="197"/>
      <c r="AU343" s="197"/>
      <c r="AV343" s="197"/>
      <c r="AW343" s="197"/>
      <c r="AX343" s="197"/>
      <c r="AY343" s="197"/>
      <c r="AZ343" s="197"/>
      <c r="BA343" s="197"/>
      <c r="BB343" s="197"/>
      <c r="BC343" s="197"/>
      <c r="BD343" s="197"/>
      <c r="BE343" s="197"/>
      <c r="BF343" s="197"/>
      <c r="BG343" s="197"/>
      <c r="BH343" s="197"/>
      <c r="BI343" s="197"/>
      <c r="BJ343" s="197"/>
      <c r="BK343" s="197"/>
      <c r="BL343" s="197"/>
      <c r="BM343" s="197"/>
      <c r="BN343" s="197"/>
      <c r="BO343" s="197"/>
      <c r="BP343" s="197"/>
      <c r="BQ343" s="197"/>
      <c r="BR343" s="197"/>
      <c r="BS343" s="197"/>
      <c r="BT343" s="197"/>
      <c r="BU343" s="197"/>
      <c r="BV343" s="197"/>
      <c r="BW343" s="197"/>
      <c r="BX343" s="197"/>
      <c r="BY343" s="197"/>
      <c r="BZ343" s="197"/>
      <c r="CA343" s="197"/>
      <c r="CB343" s="197"/>
      <c r="CC343" s="197"/>
      <c r="CD343" s="197"/>
      <c r="CE343" s="197"/>
      <c r="CF343" s="197"/>
      <c r="CG343" s="197"/>
      <c r="CH343" s="197"/>
      <c r="CI343" s="197"/>
      <c r="CJ343" s="197"/>
      <c r="CK343" s="197"/>
      <c r="CL343" s="197"/>
      <c r="CM343" s="197"/>
      <c r="CN343" s="197"/>
      <c r="CO343" s="197"/>
      <c r="CP343" s="197"/>
      <c r="CQ343" s="197"/>
      <c r="CR343" s="197"/>
      <c r="CS343" s="197"/>
      <c r="CT343" s="197"/>
      <c r="CU343" s="197"/>
      <c r="CV343" s="197"/>
      <c r="CW343" s="197"/>
      <c r="CX343" s="197"/>
      <c r="CY343" s="197"/>
      <c r="CZ343" s="197"/>
      <c r="DA343" s="197"/>
      <c r="DB343" s="197"/>
      <c r="DC343" s="197"/>
      <c r="DD343" s="197"/>
      <c r="DE343" s="197"/>
      <c r="DF343" s="197"/>
      <c r="DG343" s="197"/>
      <c r="DH343" s="197"/>
      <c r="DI343" s="197"/>
      <c r="DJ343" s="197"/>
      <c r="DK343" s="197"/>
      <c r="DL343" s="197"/>
      <c r="DM343" s="197"/>
      <c r="DN343" s="197"/>
      <c r="DO343" s="197"/>
      <c r="DP343" s="197"/>
      <c r="DQ343" s="197"/>
      <c r="DR343" s="197"/>
      <c r="DS343" s="197"/>
      <c r="DT343" s="197"/>
      <c r="DU343" s="197"/>
      <c r="DV343" s="197"/>
      <c r="DW343" s="197"/>
      <c r="DX343" s="197"/>
      <c r="DY343" s="197"/>
      <c r="DZ343" s="197"/>
      <c r="EA343" s="197"/>
      <c r="EB343" s="197"/>
      <c r="EC343" s="197"/>
      <c r="ED343" s="197"/>
      <c r="EE343" s="197"/>
      <c r="EF343" s="197"/>
      <c r="EG343" s="197"/>
      <c r="EH343" s="197"/>
      <c r="EI343" s="197"/>
      <c r="EJ343" s="197"/>
      <c r="EK343" s="197"/>
      <c r="EL343" s="197"/>
      <c r="EM343" s="197"/>
      <c r="EN343" s="197"/>
      <c r="EO343" s="197"/>
      <c r="EP343" s="197"/>
      <c r="EQ343" s="197"/>
      <c r="ER343" s="197"/>
      <c r="ES343" s="197"/>
      <c r="ET343" s="197"/>
      <c r="EU343" s="197"/>
      <c r="EV343" s="197"/>
      <c r="EW343" s="197"/>
      <c r="EX343" s="197"/>
      <c r="EY343" s="197"/>
      <c r="EZ343" s="197"/>
      <c r="FA343" s="197"/>
      <c r="FB343" s="197"/>
      <c r="FC343" s="197"/>
      <c r="FD343" s="197"/>
      <c r="FE343" s="197"/>
      <c r="FF343" s="197"/>
      <c r="FG343" s="197"/>
      <c r="FH343" s="197"/>
      <c r="FI343" s="197"/>
      <c r="FJ343" s="197"/>
      <c r="FK343" s="197"/>
      <c r="FL343" s="197"/>
      <c r="FM343" s="197"/>
      <c r="FN343" s="197"/>
      <c r="FO343" s="197"/>
      <c r="FP343" s="197"/>
      <c r="FQ343" s="197"/>
      <c r="FR343" s="197"/>
      <c r="FS343" s="197"/>
      <c r="FT343" s="197"/>
      <c r="FU343" s="197"/>
      <c r="FV343" s="197"/>
      <c r="FW343" s="197"/>
      <c r="FX343" s="197"/>
      <c r="FY343" s="197"/>
      <c r="FZ343" s="197"/>
      <c r="GA343" s="197"/>
      <c r="GB343" s="197"/>
      <c r="GC343" s="197"/>
      <c r="GD343" s="197"/>
      <c r="GE343" s="197"/>
      <c r="GF343" s="197"/>
      <c r="GG343" s="197"/>
      <c r="GH343" s="197"/>
      <c r="GI343" s="197"/>
      <c r="GJ343" s="197"/>
    </row>
    <row r="344" spans="1:192" outlineLevel="1" x14ac:dyDescent="0.35">
      <c r="A344" s="198"/>
      <c r="B344" s="198"/>
      <c r="C344" s="199"/>
      <c r="D344" s="200"/>
      <c r="E344" s="197"/>
      <c r="F344" s="197"/>
      <c r="G344" s="197"/>
      <c r="H344" s="197"/>
      <c r="I344" s="197"/>
      <c r="J344" s="197"/>
      <c r="K344" s="197"/>
      <c r="L344" s="197"/>
      <c r="M344" s="197"/>
      <c r="N344" s="197"/>
      <c r="O344" s="197"/>
      <c r="P344" s="197"/>
      <c r="Q344" s="197"/>
      <c r="R344" s="197"/>
      <c r="S344" s="197"/>
      <c r="T344" s="197"/>
      <c r="U344" s="197"/>
      <c r="V344" s="197"/>
      <c r="W344" s="197"/>
      <c r="X344" s="197"/>
      <c r="Y344" s="197"/>
      <c r="Z344" s="197"/>
      <c r="AA344" s="197"/>
      <c r="AB344" s="197"/>
      <c r="AC344" s="197"/>
      <c r="AD344" s="197"/>
      <c r="AE344" s="197"/>
      <c r="AF344" s="197"/>
      <c r="AG344" s="197"/>
      <c r="AH344" s="197"/>
      <c r="AI344" s="197"/>
      <c r="AJ344" s="197"/>
      <c r="AK344" s="197"/>
      <c r="AL344" s="197"/>
      <c r="AM344" s="197"/>
      <c r="AN344" s="197"/>
      <c r="AO344" s="197"/>
      <c r="AP344" s="197"/>
      <c r="AQ344" s="197"/>
      <c r="AR344" s="197"/>
      <c r="AS344" s="197"/>
      <c r="AT344" s="197"/>
      <c r="AU344" s="197"/>
      <c r="AV344" s="197"/>
      <c r="AW344" s="197"/>
      <c r="AX344" s="197"/>
      <c r="AY344" s="197"/>
      <c r="AZ344" s="197"/>
      <c r="BA344" s="197"/>
      <c r="BB344" s="197"/>
      <c r="BC344" s="197"/>
      <c r="BD344" s="197"/>
      <c r="BE344" s="197"/>
      <c r="BF344" s="197"/>
      <c r="BG344" s="197"/>
      <c r="BH344" s="197"/>
      <c r="BI344" s="197"/>
      <c r="BJ344" s="197"/>
      <c r="BK344" s="197"/>
      <c r="BL344" s="197"/>
      <c r="BM344" s="197"/>
      <c r="BN344" s="197"/>
      <c r="BO344" s="197"/>
      <c r="BP344" s="197"/>
      <c r="BQ344" s="197"/>
      <c r="BR344" s="197"/>
      <c r="BS344" s="197"/>
      <c r="BT344" s="197"/>
      <c r="BU344" s="197"/>
      <c r="BV344" s="197"/>
      <c r="BW344" s="197"/>
      <c r="BX344" s="197"/>
      <c r="BY344" s="197"/>
      <c r="BZ344" s="197"/>
      <c r="CA344" s="197"/>
      <c r="CB344" s="197"/>
      <c r="CC344" s="197"/>
      <c r="CD344" s="197"/>
      <c r="CE344" s="197"/>
      <c r="CF344" s="197"/>
      <c r="CG344" s="197"/>
      <c r="CH344" s="197"/>
      <c r="CI344" s="197"/>
      <c r="CJ344" s="197"/>
      <c r="CK344" s="197"/>
      <c r="CL344" s="197"/>
      <c r="CM344" s="197"/>
      <c r="CN344" s="197"/>
      <c r="CO344" s="197"/>
      <c r="CP344" s="197"/>
      <c r="CQ344" s="197"/>
      <c r="CR344" s="197"/>
      <c r="CS344" s="197"/>
      <c r="CT344" s="197"/>
      <c r="CU344" s="197"/>
      <c r="CV344" s="197"/>
      <c r="CW344" s="197"/>
      <c r="CX344" s="197"/>
      <c r="CY344" s="197"/>
      <c r="CZ344" s="197"/>
      <c r="DA344" s="197"/>
      <c r="DB344" s="197"/>
      <c r="DC344" s="197"/>
      <c r="DD344" s="197"/>
      <c r="DE344" s="197"/>
      <c r="DF344" s="197"/>
      <c r="DG344" s="197"/>
      <c r="DH344" s="197"/>
      <c r="DI344" s="197"/>
      <c r="DJ344" s="197"/>
      <c r="DK344" s="197"/>
      <c r="DL344" s="197"/>
      <c r="DM344" s="197"/>
      <c r="DN344" s="197"/>
      <c r="DO344" s="197"/>
      <c r="DP344" s="197"/>
      <c r="DQ344" s="197"/>
      <c r="DR344" s="197"/>
      <c r="DS344" s="197"/>
      <c r="DT344" s="197"/>
      <c r="DU344" s="197"/>
      <c r="DV344" s="197"/>
      <c r="DW344" s="197"/>
      <c r="DX344" s="197"/>
      <c r="DY344" s="197"/>
      <c r="DZ344" s="197"/>
      <c r="EA344" s="197"/>
      <c r="EB344" s="197"/>
      <c r="EC344" s="197"/>
      <c r="ED344" s="197"/>
      <c r="EE344" s="197"/>
      <c r="EF344" s="197"/>
      <c r="EG344" s="197"/>
      <c r="EH344" s="197"/>
      <c r="EI344" s="197"/>
      <c r="EJ344" s="197"/>
      <c r="EK344" s="197"/>
      <c r="EL344" s="197"/>
      <c r="EM344" s="197"/>
      <c r="EN344" s="197"/>
      <c r="EO344" s="197"/>
      <c r="EP344" s="197"/>
      <c r="EQ344" s="197"/>
      <c r="ER344" s="197"/>
      <c r="ES344" s="197"/>
      <c r="ET344" s="197"/>
      <c r="EU344" s="197"/>
      <c r="EV344" s="197"/>
      <c r="EW344" s="197"/>
      <c r="EX344" s="197"/>
      <c r="EY344" s="197"/>
      <c r="EZ344" s="197"/>
      <c r="FA344" s="197"/>
      <c r="FB344" s="197"/>
      <c r="FC344" s="197"/>
      <c r="FD344" s="197"/>
      <c r="FE344" s="197"/>
      <c r="FF344" s="197"/>
      <c r="FG344" s="197"/>
      <c r="FH344" s="197"/>
      <c r="FI344" s="197"/>
      <c r="FJ344" s="197"/>
      <c r="FK344" s="197"/>
      <c r="FL344" s="197"/>
      <c r="FM344" s="197"/>
      <c r="FN344" s="197"/>
      <c r="FO344" s="197"/>
      <c r="FP344" s="197"/>
      <c r="FQ344" s="197"/>
      <c r="FR344" s="197"/>
      <c r="FS344" s="197"/>
      <c r="FT344" s="197"/>
      <c r="FU344" s="197"/>
      <c r="FV344" s="197"/>
      <c r="FW344" s="197"/>
      <c r="FX344" s="197"/>
      <c r="FY344" s="197"/>
      <c r="FZ344" s="197"/>
      <c r="GA344" s="197"/>
      <c r="GB344" s="197"/>
      <c r="GC344" s="197"/>
      <c r="GD344" s="197"/>
      <c r="GE344" s="197"/>
      <c r="GF344" s="197"/>
      <c r="GG344" s="197"/>
      <c r="GH344" s="197"/>
      <c r="GI344" s="197"/>
      <c r="GJ344" s="197"/>
    </row>
    <row r="345" spans="1:192" outlineLevel="1" x14ac:dyDescent="0.35">
      <c r="A345" s="198"/>
      <c r="B345" s="198"/>
      <c r="C345" s="199"/>
      <c r="D345" s="200"/>
      <c r="E345" s="197"/>
      <c r="F345" s="197"/>
      <c r="G345" s="197"/>
      <c r="H345" s="197"/>
      <c r="I345" s="197"/>
      <c r="J345" s="197"/>
      <c r="K345" s="197"/>
      <c r="L345" s="197"/>
      <c r="M345" s="197"/>
      <c r="N345" s="197"/>
      <c r="O345" s="197"/>
      <c r="P345" s="197"/>
      <c r="Q345" s="197"/>
      <c r="R345" s="197"/>
      <c r="S345" s="197"/>
      <c r="T345" s="197"/>
      <c r="U345" s="197"/>
      <c r="V345" s="197"/>
      <c r="W345" s="197"/>
      <c r="X345" s="197"/>
      <c r="Y345" s="197"/>
      <c r="Z345" s="197"/>
      <c r="AA345" s="197"/>
      <c r="AB345" s="197"/>
      <c r="AC345" s="197"/>
      <c r="AD345" s="197"/>
      <c r="AE345" s="197"/>
      <c r="AF345" s="197"/>
      <c r="AG345" s="197"/>
      <c r="AH345" s="197"/>
      <c r="AI345" s="197"/>
      <c r="AJ345" s="197"/>
      <c r="AK345" s="197"/>
      <c r="AL345" s="197"/>
      <c r="AM345" s="197"/>
      <c r="AN345" s="197"/>
      <c r="AO345" s="197"/>
      <c r="AP345" s="197"/>
      <c r="AQ345" s="197"/>
      <c r="AR345" s="197"/>
      <c r="AS345" s="197"/>
      <c r="AT345" s="197"/>
      <c r="AU345" s="197"/>
      <c r="AV345" s="197"/>
      <c r="AW345" s="197"/>
      <c r="AX345" s="197"/>
      <c r="AY345" s="197"/>
      <c r="AZ345" s="197"/>
      <c r="BA345" s="197"/>
      <c r="BB345" s="197"/>
      <c r="BC345" s="197"/>
      <c r="BD345" s="197"/>
      <c r="BE345" s="197"/>
      <c r="BF345" s="197"/>
      <c r="BG345" s="197"/>
      <c r="BH345" s="197"/>
      <c r="BI345" s="197"/>
      <c r="BJ345" s="197"/>
      <c r="BK345" s="197"/>
      <c r="BL345" s="197"/>
      <c r="BM345" s="197"/>
      <c r="BN345" s="197"/>
      <c r="BO345" s="197"/>
      <c r="BP345" s="197"/>
      <c r="BQ345" s="197"/>
      <c r="BR345" s="197"/>
      <c r="BS345" s="197"/>
      <c r="BT345" s="197"/>
      <c r="BU345" s="197"/>
      <c r="BV345" s="197"/>
      <c r="BW345" s="197"/>
      <c r="BX345" s="197"/>
      <c r="BY345" s="197"/>
      <c r="BZ345" s="197"/>
      <c r="CA345" s="197"/>
      <c r="CB345" s="197"/>
      <c r="CC345" s="197"/>
      <c r="CD345" s="197"/>
      <c r="CE345" s="197"/>
      <c r="CF345" s="197"/>
      <c r="CG345" s="197"/>
      <c r="CH345" s="197"/>
      <c r="CI345" s="197"/>
      <c r="CJ345" s="197"/>
      <c r="CK345" s="197"/>
      <c r="CL345" s="197"/>
      <c r="CM345" s="197"/>
      <c r="CN345" s="197"/>
      <c r="CO345" s="197"/>
      <c r="CP345" s="197"/>
      <c r="CQ345" s="197"/>
      <c r="CR345" s="197"/>
      <c r="CS345" s="197"/>
      <c r="CT345" s="197"/>
      <c r="CU345" s="197"/>
      <c r="CV345" s="197"/>
      <c r="CW345" s="197"/>
      <c r="CX345" s="197"/>
      <c r="CY345" s="197"/>
      <c r="CZ345" s="197"/>
      <c r="DA345" s="197"/>
      <c r="DB345" s="197"/>
      <c r="DC345" s="197"/>
      <c r="DD345" s="197"/>
      <c r="DE345" s="197"/>
      <c r="DF345" s="197"/>
      <c r="DG345" s="197"/>
      <c r="DH345" s="197"/>
      <c r="DI345" s="197"/>
      <c r="DJ345" s="197"/>
      <c r="DK345" s="197"/>
      <c r="DL345" s="197"/>
      <c r="DM345" s="197"/>
      <c r="DN345" s="197"/>
      <c r="DO345" s="197"/>
      <c r="DP345" s="197"/>
      <c r="DQ345" s="197"/>
      <c r="DR345" s="197"/>
      <c r="DS345" s="197"/>
      <c r="DT345" s="197"/>
      <c r="DU345" s="197"/>
      <c r="DV345" s="197"/>
      <c r="DW345" s="197"/>
      <c r="DX345" s="197"/>
      <c r="DY345" s="197"/>
      <c r="DZ345" s="197"/>
      <c r="EA345" s="197"/>
      <c r="EB345" s="197"/>
      <c r="EC345" s="197"/>
      <c r="ED345" s="197"/>
      <c r="EE345" s="197"/>
      <c r="EF345" s="197"/>
      <c r="EG345" s="197"/>
      <c r="EH345" s="197"/>
      <c r="EI345" s="197"/>
      <c r="EJ345" s="197"/>
      <c r="EK345" s="197"/>
      <c r="EL345" s="197"/>
      <c r="EM345" s="197"/>
      <c r="EN345" s="197"/>
      <c r="EO345" s="197"/>
      <c r="EP345" s="197"/>
      <c r="EQ345" s="197"/>
      <c r="ER345" s="197"/>
      <c r="ES345" s="197"/>
      <c r="ET345" s="197"/>
      <c r="EU345" s="197"/>
      <c r="EV345" s="197"/>
      <c r="EW345" s="197"/>
      <c r="EX345" s="197"/>
      <c r="EY345" s="197"/>
      <c r="EZ345" s="197"/>
      <c r="FA345" s="197"/>
      <c r="FB345" s="197"/>
      <c r="FC345" s="197"/>
      <c r="FD345" s="197"/>
      <c r="FE345" s="197"/>
      <c r="FF345" s="197"/>
      <c r="FG345" s="197"/>
      <c r="FH345" s="197"/>
      <c r="FI345" s="197"/>
      <c r="FJ345" s="197"/>
      <c r="FK345" s="197"/>
      <c r="FL345" s="197"/>
      <c r="FM345" s="197"/>
      <c r="FN345" s="197"/>
      <c r="FO345" s="197"/>
      <c r="FP345" s="197"/>
      <c r="FQ345" s="197"/>
      <c r="FR345" s="197"/>
      <c r="FS345" s="197"/>
      <c r="FT345" s="197"/>
      <c r="FU345" s="197"/>
      <c r="FV345" s="197"/>
      <c r="FW345" s="197"/>
      <c r="FX345" s="197"/>
      <c r="FY345" s="197"/>
      <c r="FZ345" s="197"/>
      <c r="GA345" s="197"/>
      <c r="GB345" s="197"/>
      <c r="GC345" s="197"/>
      <c r="GD345" s="197"/>
      <c r="GE345" s="197"/>
      <c r="GF345" s="197"/>
      <c r="GG345" s="197"/>
      <c r="GH345" s="197"/>
      <c r="GI345" s="197"/>
      <c r="GJ345" s="197"/>
    </row>
    <row r="346" spans="1:192" outlineLevel="1" x14ac:dyDescent="0.35">
      <c r="A346" s="198"/>
      <c r="B346" s="198"/>
      <c r="C346" s="199"/>
      <c r="D346" s="200"/>
      <c r="E346" s="197"/>
      <c r="F346" s="197"/>
      <c r="G346" s="197"/>
      <c r="H346" s="197"/>
      <c r="I346" s="197"/>
      <c r="J346" s="197"/>
      <c r="K346" s="197"/>
      <c r="L346" s="197"/>
      <c r="M346" s="197"/>
      <c r="N346" s="197"/>
      <c r="O346" s="197"/>
      <c r="P346" s="197"/>
      <c r="Q346" s="197"/>
      <c r="R346" s="197"/>
      <c r="S346" s="197"/>
      <c r="T346" s="197"/>
      <c r="U346" s="197"/>
      <c r="V346" s="197"/>
      <c r="W346" s="197"/>
      <c r="X346" s="197"/>
      <c r="Y346" s="197"/>
      <c r="Z346" s="197"/>
      <c r="AA346" s="197"/>
      <c r="AB346" s="197"/>
      <c r="AC346" s="197"/>
      <c r="AD346" s="197"/>
      <c r="AE346" s="197"/>
      <c r="AF346" s="197"/>
      <c r="AG346" s="197"/>
      <c r="AH346" s="197"/>
      <c r="AI346" s="197"/>
      <c r="AJ346" s="197"/>
      <c r="AK346" s="197"/>
      <c r="AL346" s="197"/>
      <c r="AM346" s="197"/>
      <c r="AN346" s="197"/>
      <c r="AO346" s="197"/>
      <c r="AP346" s="197"/>
      <c r="AQ346" s="197"/>
      <c r="AR346" s="197"/>
      <c r="AS346" s="197"/>
      <c r="AT346" s="197"/>
      <c r="AU346" s="197"/>
      <c r="AV346" s="197"/>
      <c r="AW346" s="197"/>
      <c r="AX346" s="197"/>
      <c r="AY346" s="197"/>
      <c r="AZ346" s="197"/>
      <c r="BA346" s="197"/>
      <c r="BB346" s="197"/>
      <c r="BC346" s="197"/>
      <c r="BD346" s="197"/>
      <c r="BE346" s="197"/>
      <c r="BF346" s="197"/>
      <c r="BG346" s="197"/>
      <c r="BH346" s="197"/>
      <c r="BI346" s="197"/>
      <c r="BJ346" s="197"/>
      <c r="BK346" s="197"/>
      <c r="BL346" s="197"/>
      <c r="BM346" s="197"/>
      <c r="BN346" s="197"/>
      <c r="BO346" s="197"/>
      <c r="BP346" s="197"/>
      <c r="BQ346" s="197"/>
      <c r="BR346" s="197"/>
      <c r="BS346" s="197"/>
      <c r="BT346" s="197"/>
      <c r="BU346" s="197"/>
      <c r="BV346" s="197"/>
      <c r="BW346" s="197"/>
      <c r="BX346" s="197"/>
      <c r="BY346" s="197"/>
      <c r="BZ346" s="197"/>
      <c r="CA346" s="197"/>
      <c r="CB346" s="197"/>
      <c r="CC346" s="197"/>
      <c r="CD346" s="197"/>
      <c r="CE346" s="197"/>
      <c r="CF346" s="197"/>
      <c r="CG346" s="197"/>
      <c r="CH346" s="197"/>
      <c r="CI346" s="197"/>
      <c r="CJ346" s="197"/>
      <c r="CK346" s="197"/>
      <c r="CL346" s="197"/>
      <c r="CM346" s="197"/>
      <c r="CN346" s="197"/>
      <c r="CO346" s="197"/>
      <c r="CP346" s="197"/>
      <c r="CQ346" s="197"/>
      <c r="CR346" s="197"/>
      <c r="CS346" s="197"/>
      <c r="CT346" s="197"/>
      <c r="CU346" s="197"/>
      <c r="CV346" s="197"/>
      <c r="CW346" s="197"/>
      <c r="CX346" s="197"/>
      <c r="CY346" s="197"/>
      <c r="CZ346" s="197"/>
      <c r="DA346" s="197"/>
      <c r="DB346" s="197"/>
      <c r="DC346" s="197"/>
      <c r="DD346" s="197"/>
      <c r="DE346" s="197"/>
      <c r="DF346" s="197"/>
      <c r="DG346" s="197"/>
      <c r="DH346" s="197"/>
      <c r="DI346" s="197"/>
      <c r="DJ346" s="197"/>
      <c r="DK346" s="197"/>
      <c r="DL346" s="197"/>
      <c r="DM346" s="197"/>
      <c r="DN346" s="197"/>
      <c r="DO346" s="197"/>
      <c r="DP346" s="197"/>
      <c r="DQ346" s="197"/>
      <c r="DR346" s="197"/>
      <c r="DS346" s="197"/>
      <c r="DT346" s="197"/>
      <c r="DU346" s="197"/>
      <c r="DV346" s="197"/>
      <c r="DW346" s="197"/>
      <c r="DX346" s="197"/>
      <c r="DY346" s="197"/>
      <c r="DZ346" s="197"/>
      <c r="EA346" s="197"/>
      <c r="EB346" s="197"/>
      <c r="EC346" s="197"/>
      <c r="ED346" s="197"/>
      <c r="EE346" s="197"/>
      <c r="EF346" s="197"/>
      <c r="EG346" s="197"/>
      <c r="EH346" s="197"/>
      <c r="EI346" s="197"/>
      <c r="EJ346" s="197"/>
      <c r="EK346" s="197"/>
      <c r="EL346" s="197"/>
      <c r="EM346" s="197"/>
      <c r="EN346" s="197"/>
      <c r="EO346" s="197"/>
      <c r="EP346" s="197"/>
      <c r="EQ346" s="197"/>
      <c r="ER346" s="197"/>
      <c r="ES346" s="197"/>
      <c r="ET346" s="197"/>
      <c r="EU346" s="197"/>
      <c r="EV346" s="197"/>
      <c r="EW346" s="197"/>
      <c r="EX346" s="197"/>
      <c r="EY346" s="197"/>
      <c r="EZ346" s="197"/>
      <c r="FA346" s="197"/>
      <c r="FB346" s="197"/>
      <c r="FC346" s="197"/>
      <c r="FD346" s="197"/>
      <c r="FE346" s="197"/>
      <c r="FF346" s="197"/>
      <c r="FG346" s="197"/>
      <c r="FH346" s="197"/>
      <c r="FI346" s="197"/>
      <c r="FJ346" s="197"/>
      <c r="FK346" s="197"/>
      <c r="FL346" s="197"/>
      <c r="FM346" s="197"/>
      <c r="FN346" s="197"/>
      <c r="FO346" s="197"/>
      <c r="FP346" s="197"/>
      <c r="FQ346" s="197"/>
      <c r="FR346" s="197"/>
      <c r="FS346" s="197"/>
      <c r="FT346" s="197"/>
      <c r="FU346" s="197"/>
      <c r="FV346" s="197"/>
      <c r="FW346" s="197"/>
      <c r="FX346" s="197"/>
      <c r="FY346" s="197"/>
      <c r="FZ346" s="197"/>
      <c r="GA346" s="197"/>
      <c r="GB346" s="197"/>
      <c r="GC346" s="197"/>
      <c r="GD346" s="197"/>
      <c r="GE346" s="197"/>
      <c r="GF346" s="197"/>
      <c r="GG346" s="197"/>
      <c r="GH346" s="197"/>
      <c r="GI346" s="197"/>
      <c r="GJ346" s="197"/>
    </row>
    <row r="347" spans="1:192" outlineLevel="1" x14ac:dyDescent="0.35">
      <c r="A347" s="198"/>
      <c r="B347" s="198"/>
      <c r="C347" s="199"/>
      <c r="D347" s="200"/>
      <c r="E347" s="197"/>
      <c r="F347" s="197"/>
      <c r="G347" s="197"/>
      <c r="H347" s="197"/>
      <c r="I347" s="197"/>
      <c r="J347" s="197"/>
      <c r="K347" s="197"/>
      <c r="L347" s="197"/>
      <c r="M347" s="197"/>
      <c r="N347" s="197"/>
      <c r="O347" s="197"/>
      <c r="P347" s="197"/>
      <c r="Q347" s="197"/>
      <c r="R347" s="197"/>
      <c r="S347" s="197"/>
      <c r="T347" s="197"/>
      <c r="U347" s="197"/>
      <c r="V347" s="197"/>
      <c r="W347" s="197"/>
      <c r="X347" s="197"/>
      <c r="Y347" s="197"/>
      <c r="Z347" s="197"/>
      <c r="AA347" s="197"/>
      <c r="AB347" s="197"/>
      <c r="AC347" s="197"/>
      <c r="AD347" s="197"/>
      <c r="AE347" s="197"/>
      <c r="AF347" s="197"/>
      <c r="AG347" s="197"/>
      <c r="AH347" s="197"/>
      <c r="AI347" s="197"/>
      <c r="AJ347" s="197"/>
      <c r="AK347" s="197"/>
      <c r="AL347" s="197"/>
      <c r="AM347" s="197"/>
      <c r="AN347" s="197"/>
      <c r="AO347" s="197"/>
      <c r="AP347" s="197"/>
      <c r="AQ347" s="197"/>
      <c r="AR347" s="197"/>
      <c r="AS347" s="197"/>
      <c r="AT347" s="197"/>
      <c r="AU347" s="197"/>
      <c r="AV347" s="197"/>
      <c r="AW347" s="197"/>
      <c r="AX347" s="197"/>
      <c r="AY347" s="197"/>
      <c r="AZ347" s="197"/>
      <c r="BA347" s="197"/>
      <c r="BB347" s="197"/>
      <c r="BC347" s="197"/>
      <c r="BD347" s="197"/>
      <c r="BE347" s="197"/>
      <c r="BF347" s="197"/>
      <c r="BG347" s="197"/>
      <c r="BH347" s="197"/>
      <c r="BI347" s="197"/>
      <c r="BJ347" s="197"/>
      <c r="BK347" s="197"/>
      <c r="BL347" s="197"/>
      <c r="BM347" s="197"/>
      <c r="BN347" s="197"/>
      <c r="BO347" s="197"/>
      <c r="BP347" s="197"/>
      <c r="BQ347" s="197"/>
      <c r="BR347" s="197"/>
      <c r="BS347" s="197"/>
      <c r="BT347" s="197"/>
      <c r="BU347" s="197"/>
      <c r="BV347" s="197"/>
      <c r="BW347" s="197"/>
      <c r="BX347" s="197"/>
      <c r="BY347" s="197"/>
      <c r="BZ347" s="197"/>
      <c r="CA347" s="197"/>
      <c r="CB347" s="197"/>
      <c r="CC347" s="197"/>
      <c r="CD347" s="197"/>
      <c r="CE347" s="197"/>
      <c r="CF347" s="197"/>
      <c r="CG347" s="197"/>
      <c r="CH347" s="197"/>
      <c r="CI347" s="197"/>
      <c r="CJ347" s="197"/>
      <c r="CK347" s="197"/>
      <c r="CL347" s="197"/>
      <c r="CM347" s="197"/>
      <c r="CN347" s="197"/>
      <c r="CO347" s="197"/>
      <c r="CP347" s="197"/>
      <c r="CQ347" s="197"/>
      <c r="CR347" s="197"/>
      <c r="CS347" s="197"/>
      <c r="CT347" s="197"/>
      <c r="CU347" s="197"/>
      <c r="CV347" s="197"/>
      <c r="CW347" s="197"/>
      <c r="CX347" s="197"/>
      <c r="CY347" s="197"/>
      <c r="CZ347" s="197"/>
      <c r="DA347" s="197"/>
      <c r="DB347" s="197"/>
      <c r="DC347" s="197"/>
      <c r="DD347" s="197"/>
      <c r="DE347" s="197"/>
      <c r="DF347" s="197"/>
      <c r="DG347" s="197"/>
      <c r="DH347" s="197"/>
      <c r="DI347" s="197"/>
      <c r="DJ347" s="197"/>
      <c r="DK347" s="197"/>
      <c r="DL347" s="197"/>
      <c r="DM347" s="197"/>
      <c r="DN347" s="197"/>
      <c r="DO347" s="197"/>
      <c r="DP347" s="197"/>
      <c r="DQ347" s="197"/>
      <c r="DR347" s="197"/>
      <c r="DS347" s="197"/>
      <c r="DT347" s="197"/>
      <c r="DU347" s="197"/>
      <c r="DV347" s="197"/>
      <c r="DW347" s="197"/>
      <c r="DX347" s="197"/>
      <c r="DY347" s="197"/>
      <c r="DZ347" s="197"/>
      <c r="EA347" s="197"/>
      <c r="EB347" s="197"/>
      <c r="EC347" s="197"/>
      <c r="ED347" s="197"/>
      <c r="EE347" s="197"/>
      <c r="EF347" s="197"/>
      <c r="EG347" s="197"/>
      <c r="EH347" s="197"/>
      <c r="EI347" s="197"/>
      <c r="EJ347" s="197"/>
      <c r="EK347" s="197"/>
      <c r="EL347" s="197"/>
      <c r="EM347" s="197"/>
      <c r="EN347" s="197"/>
      <c r="EO347" s="197"/>
      <c r="EP347" s="197"/>
      <c r="EQ347" s="197"/>
      <c r="ER347" s="197"/>
      <c r="ES347" s="197"/>
      <c r="ET347" s="197"/>
      <c r="EU347" s="197"/>
      <c r="EV347" s="197"/>
      <c r="EW347" s="197"/>
      <c r="EX347" s="197"/>
      <c r="EY347" s="197"/>
      <c r="EZ347" s="197"/>
      <c r="FA347" s="197"/>
      <c r="FB347" s="197"/>
      <c r="FC347" s="197"/>
      <c r="FD347" s="197"/>
      <c r="FE347" s="197"/>
      <c r="FF347" s="197"/>
      <c r="FG347" s="197"/>
      <c r="FH347" s="197"/>
      <c r="FI347" s="197"/>
      <c r="FJ347" s="197"/>
      <c r="FK347" s="197"/>
      <c r="FL347" s="197"/>
      <c r="FM347" s="197"/>
      <c r="FN347" s="197"/>
      <c r="FO347" s="197"/>
      <c r="FP347" s="197"/>
      <c r="FQ347" s="197"/>
      <c r="FR347" s="197"/>
      <c r="FS347" s="197"/>
      <c r="FT347" s="197"/>
      <c r="FU347" s="197"/>
      <c r="FV347" s="197"/>
      <c r="FW347" s="197"/>
      <c r="FX347" s="197"/>
      <c r="FY347" s="197"/>
      <c r="FZ347" s="197"/>
      <c r="GA347" s="197"/>
      <c r="GB347" s="197"/>
      <c r="GC347" s="197"/>
      <c r="GD347" s="197"/>
      <c r="GE347" s="197"/>
      <c r="GF347" s="197"/>
      <c r="GG347" s="197"/>
      <c r="GH347" s="197"/>
      <c r="GI347" s="197"/>
      <c r="GJ347" s="197"/>
    </row>
    <row r="348" spans="1:192" outlineLevel="1" x14ac:dyDescent="0.35">
      <c r="A348" s="198"/>
      <c r="B348" s="198"/>
      <c r="C348" s="199"/>
      <c r="D348" s="200"/>
      <c r="E348" s="197"/>
      <c r="F348" s="197"/>
      <c r="G348" s="197"/>
      <c r="H348" s="197"/>
      <c r="I348" s="197"/>
      <c r="J348" s="197"/>
      <c r="K348" s="197"/>
      <c r="L348" s="197"/>
      <c r="M348" s="197"/>
      <c r="N348" s="197"/>
      <c r="O348" s="197"/>
      <c r="P348" s="197"/>
      <c r="Q348" s="197"/>
      <c r="R348" s="197"/>
      <c r="S348" s="197"/>
      <c r="T348" s="197"/>
      <c r="U348" s="197"/>
      <c r="V348" s="197"/>
      <c r="W348" s="197"/>
      <c r="X348" s="197"/>
      <c r="Y348" s="197"/>
      <c r="Z348" s="197"/>
      <c r="AA348" s="197"/>
      <c r="AB348" s="197"/>
      <c r="AC348" s="197"/>
      <c r="AD348" s="197"/>
      <c r="AE348" s="197"/>
      <c r="AF348" s="197"/>
      <c r="AG348" s="197"/>
      <c r="AH348" s="197"/>
      <c r="AI348" s="197"/>
      <c r="AJ348" s="197"/>
      <c r="AK348" s="197"/>
      <c r="AL348" s="197"/>
      <c r="AM348" s="197"/>
      <c r="AN348" s="197"/>
      <c r="AO348" s="197"/>
      <c r="AP348" s="197"/>
      <c r="AQ348" s="197"/>
      <c r="AR348" s="197"/>
      <c r="AS348" s="197"/>
      <c r="AT348" s="197"/>
      <c r="AU348" s="197"/>
      <c r="AV348" s="197"/>
      <c r="AW348" s="197"/>
      <c r="AX348" s="197"/>
      <c r="AY348" s="197"/>
      <c r="AZ348" s="197"/>
      <c r="BA348" s="197"/>
      <c r="BB348" s="197"/>
      <c r="BC348" s="197"/>
      <c r="BD348" s="197"/>
      <c r="BE348" s="197"/>
      <c r="BF348" s="197"/>
      <c r="BG348" s="197"/>
      <c r="BH348" s="197"/>
      <c r="BI348" s="197"/>
      <c r="BJ348" s="197"/>
      <c r="BK348" s="197"/>
      <c r="BL348" s="197"/>
      <c r="BM348" s="197"/>
      <c r="BN348" s="197"/>
      <c r="BO348" s="197"/>
      <c r="BP348" s="197"/>
      <c r="BQ348" s="197"/>
      <c r="BR348" s="197"/>
      <c r="BS348" s="197"/>
      <c r="BT348" s="197"/>
      <c r="BU348" s="197"/>
      <c r="BV348" s="197"/>
      <c r="BW348" s="197"/>
      <c r="BX348" s="197"/>
      <c r="BY348" s="197"/>
      <c r="BZ348" s="197"/>
      <c r="CA348" s="197"/>
      <c r="CB348" s="197"/>
      <c r="CC348" s="197"/>
      <c r="CD348" s="197"/>
      <c r="CE348" s="197"/>
      <c r="CF348" s="197"/>
      <c r="CG348" s="197"/>
      <c r="CH348" s="197"/>
      <c r="CI348" s="197"/>
      <c r="CJ348" s="197"/>
      <c r="CK348" s="197"/>
      <c r="CL348" s="197"/>
      <c r="CM348" s="197"/>
      <c r="CN348" s="197"/>
      <c r="CO348" s="197"/>
      <c r="CP348" s="197"/>
      <c r="CQ348" s="197"/>
      <c r="CR348" s="197"/>
      <c r="CS348" s="197"/>
      <c r="CT348" s="197"/>
      <c r="CU348" s="197"/>
      <c r="CV348" s="197"/>
      <c r="CW348" s="197"/>
      <c r="CX348" s="197"/>
      <c r="CY348" s="197"/>
      <c r="CZ348" s="197"/>
      <c r="DA348" s="197"/>
      <c r="DB348" s="197"/>
      <c r="DC348" s="197"/>
      <c r="DD348" s="197"/>
      <c r="DE348" s="197"/>
      <c r="DF348" s="197"/>
      <c r="DG348" s="197"/>
      <c r="DH348" s="197"/>
      <c r="DI348" s="197"/>
      <c r="DJ348" s="197"/>
      <c r="DK348" s="197"/>
      <c r="DL348" s="197"/>
      <c r="DM348" s="197"/>
      <c r="DN348" s="197"/>
      <c r="DO348" s="197"/>
      <c r="DP348" s="197"/>
      <c r="DQ348" s="197"/>
      <c r="DR348" s="197"/>
      <c r="DS348" s="197"/>
      <c r="DT348" s="197"/>
      <c r="DU348" s="197"/>
      <c r="DV348" s="197"/>
      <c r="DW348" s="197"/>
      <c r="DX348" s="197"/>
      <c r="DY348" s="197"/>
      <c r="DZ348" s="197"/>
      <c r="EA348" s="197"/>
      <c r="EB348" s="197"/>
      <c r="EC348" s="197"/>
      <c r="ED348" s="197"/>
      <c r="EE348" s="197"/>
      <c r="EF348" s="197"/>
      <c r="EG348" s="197"/>
      <c r="EH348" s="197"/>
      <c r="EI348" s="197"/>
      <c r="EJ348" s="197"/>
      <c r="EK348" s="197"/>
      <c r="EL348" s="197"/>
      <c r="EM348" s="197"/>
      <c r="EN348" s="197"/>
      <c r="EO348" s="197"/>
      <c r="EP348" s="197"/>
      <c r="EQ348" s="197"/>
      <c r="ER348" s="197"/>
      <c r="ES348" s="197"/>
      <c r="ET348" s="197"/>
      <c r="EU348" s="197"/>
      <c r="EV348" s="197"/>
      <c r="EW348" s="197"/>
      <c r="EX348" s="197"/>
      <c r="EY348" s="197"/>
      <c r="EZ348" s="197"/>
      <c r="FA348" s="197"/>
      <c r="FB348" s="197"/>
      <c r="FC348" s="197"/>
      <c r="FD348" s="197"/>
      <c r="FE348" s="197"/>
      <c r="FF348" s="197"/>
      <c r="FG348" s="197"/>
      <c r="FH348" s="197"/>
      <c r="FI348" s="197"/>
      <c r="FJ348" s="197"/>
      <c r="FK348" s="197"/>
      <c r="FL348" s="197"/>
      <c r="FM348" s="197"/>
      <c r="FN348" s="197"/>
      <c r="FO348" s="197"/>
      <c r="FP348" s="197"/>
      <c r="FQ348" s="197"/>
      <c r="FR348" s="197"/>
      <c r="FS348" s="197"/>
      <c r="FT348" s="197"/>
      <c r="FU348" s="197"/>
      <c r="FV348" s="197"/>
      <c r="FW348" s="197"/>
      <c r="FX348" s="197"/>
      <c r="FY348" s="197"/>
      <c r="FZ348" s="197"/>
      <c r="GA348" s="197"/>
      <c r="GB348" s="197"/>
      <c r="GC348" s="197"/>
      <c r="GD348" s="197"/>
      <c r="GE348" s="197"/>
      <c r="GF348" s="197"/>
      <c r="GG348" s="197"/>
      <c r="GH348" s="197"/>
      <c r="GI348" s="197"/>
      <c r="GJ348" s="197"/>
    </row>
    <row r="349" spans="1:192" outlineLevel="1" x14ac:dyDescent="0.35">
      <c r="A349" s="198"/>
      <c r="B349" s="198"/>
      <c r="C349" s="199"/>
      <c r="D349" s="200"/>
      <c r="E349" s="197"/>
      <c r="F349" s="197"/>
      <c r="G349" s="197"/>
      <c r="H349" s="197"/>
      <c r="I349" s="197"/>
      <c r="J349" s="197"/>
      <c r="K349" s="197"/>
      <c r="L349" s="197"/>
      <c r="M349" s="197"/>
      <c r="N349" s="197"/>
      <c r="O349" s="197"/>
      <c r="P349" s="197"/>
      <c r="Q349" s="197"/>
      <c r="R349" s="197"/>
      <c r="S349" s="197"/>
      <c r="T349" s="197"/>
      <c r="U349" s="197"/>
      <c r="V349" s="197"/>
      <c r="W349" s="197"/>
      <c r="X349" s="197"/>
      <c r="Y349" s="197"/>
      <c r="Z349" s="197"/>
      <c r="AA349" s="197"/>
      <c r="AB349" s="197"/>
      <c r="AC349" s="197"/>
      <c r="AD349" s="197"/>
      <c r="AE349" s="197"/>
      <c r="AF349" s="197"/>
      <c r="AG349" s="197"/>
      <c r="AH349" s="197"/>
      <c r="AI349" s="197"/>
      <c r="AJ349" s="197"/>
      <c r="AK349" s="197"/>
      <c r="AL349" s="197"/>
      <c r="AM349" s="197"/>
      <c r="AN349" s="197"/>
      <c r="AO349" s="197"/>
      <c r="AP349" s="197"/>
      <c r="AQ349" s="197"/>
      <c r="AR349" s="197"/>
      <c r="AS349" s="197"/>
      <c r="AT349" s="197"/>
      <c r="AU349" s="197"/>
      <c r="AV349" s="197"/>
      <c r="AW349" s="197"/>
      <c r="AX349" s="197"/>
      <c r="AY349" s="197"/>
      <c r="AZ349" s="197"/>
      <c r="BA349" s="197"/>
      <c r="BB349" s="197"/>
      <c r="BC349" s="197"/>
      <c r="BD349" s="197"/>
      <c r="BE349" s="197"/>
      <c r="BF349" s="197"/>
      <c r="BG349" s="197"/>
      <c r="BH349" s="197"/>
      <c r="BI349" s="197"/>
      <c r="BJ349" s="197"/>
      <c r="BK349" s="197"/>
      <c r="BL349" s="197"/>
      <c r="BM349" s="197"/>
      <c r="BN349" s="197"/>
      <c r="BO349" s="197"/>
      <c r="BP349" s="197"/>
      <c r="BQ349" s="197"/>
      <c r="BR349" s="197"/>
      <c r="BS349" s="197"/>
      <c r="BT349" s="197"/>
      <c r="BU349" s="197"/>
      <c r="BV349" s="197"/>
      <c r="BW349" s="197"/>
      <c r="BX349" s="197"/>
      <c r="BY349" s="197"/>
      <c r="BZ349" s="197"/>
      <c r="CA349" s="197"/>
      <c r="CB349" s="197"/>
      <c r="CC349" s="197"/>
      <c r="CD349" s="197"/>
      <c r="CE349" s="197"/>
      <c r="CF349" s="197"/>
      <c r="CG349" s="197"/>
      <c r="CH349" s="197"/>
      <c r="CI349" s="197"/>
      <c r="CJ349" s="197"/>
      <c r="CK349" s="197"/>
      <c r="CL349" s="197"/>
      <c r="CM349" s="197"/>
      <c r="CN349" s="197"/>
      <c r="CO349" s="197"/>
      <c r="CP349" s="197"/>
      <c r="CQ349" s="197"/>
      <c r="CR349" s="197"/>
      <c r="CS349" s="197"/>
      <c r="CT349" s="197"/>
      <c r="CU349" s="197"/>
      <c r="CV349" s="197"/>
      <c r="CW349" s="197"/>
      <c r="CX349" s="197"/>
      <c r="CY349" s="197"/>
      <c r="CZ349" s="197"/>
      <c r="DA349" s="197"/>
      <c r="DB349" s="197"/>
      <c r="DC349" s="197"/>
      <c r="DD349" s="197"/>
      <c r="DE349" s="197"/>
      <c r="DF349" s="197"/>
      <c r="DG349" s="197"/>
      <c r="DH349" s="197"/>
      <c r="DI349" s="197"/>
      <c r="DJ349" s="197"/>
      <c r="DK349" s="197"/>
      <c r="DL349" s="197"/>
      <c r="DM349" s="197"/>
      <c r="DN349" s="197"/>
      <c r="DO349" s="197"/>
      <c r="DP349" s="197"/>
      <c r="DQ349" s="197"/>
      <c r="DR349" s="197"/>
      <c r="DS349" s="197"/>
      <c r="DT349" s="197"/>
      <c r="DU349" s="197"/>
      <c r="DV349" s="197"/>
      <c r="DW349" s="197"/>
      <c r="DX349" s="197"/>
      <c r="DY349" s="197"/>
      <c r="DZ349" s="197"/>
      <c r="EA349" s="197"/>
      <c r="EB349" s="197"/>
      <c r="EC349" s="197"/>
      <c r="ED349" s="197"/>
      <c r="EE349" s="197"/>
      <c r="EF349" s="197"/>
      <c r="EG349" s="197"/>
      <c r="EH349" s="197"/>
      <c r="EI349" s="197"/>
      <c r="EJ349" s="197"/>
      <c r="EK349" s="197"/>
      <c r="EL349" s="197"/>
      <c r="EM349" s="197"/>
      <c r="EN349" s="197"/>
      <c r="EO349" s="197"/>
      <c r="EP349" s="197"/>
      <c r="EQ349" s="197"/>
      <c r="ER349" s="197"/>
      <c r="ES349" s="197"/>
      <c r="ET349" s="197"/>
      <c r="EU349" s="197"/>
      <c r="EV349" s="197"/>
      <c r="EW349" s="197"/>
      <c r="EX349" s="197"/>
      <c r="EY349" s="197"/>
      <c r="EZ349" s="197"/>
      <c r="FA349" s="197"/>
      <c r="FB349" s="197"/>
      <c r="FC349" s="197"/>
      <c r="FD349" s="197"/>
      <c r="FE349" s="197"/>
      <c r="FF349" s="197"/>
      <c r="FG349" s="197"/>
      <c r="FH349" s="197"/>
      <c r="FI349" s="197"/>
      <c r="FJ349" s="197"/>
      <c r="FK349" s="197"/>
      <c r="FL349" s="197"/>
      <c r="FM349" s="197"/>
      <c r="FN349" s="197"/>
      <c r="FO349" s="197"/>
      <c r="FP349" s="197"/>
      <c r="FQ349" s="197"/>
      <c r="FR349" s="197"/>
      <c r="FS349" s="197"/>
      <c r="FT349" s="197"/>
      <c r="FU349" s="197"/>
      <c r="FV349" s="197"/>
      <c r="FW349" s="197"/>
      <c r="FX349" s="197"/>
      <c r="FY349" s="197"/>
      <c r="FZ349" s="197"/>
      <c r="GA349" s="197"/>
      <c r="GB349" s="197"/>
      <c r="GC349" s="197"/>
      <c r="GD349" s="197"/>
      <c r="GE349" s="197"/>
      <c r="GF349" s="197"/>
      <c r="GG349" s="197"/>
      <c r="GH349" s="197"/>
      <c r="GI349" s="197"/>
      <c r="GJ349" s="197"/>
    </row>
    <row r="350" spans="1:192" outlineLevel="1" x14ac:dyDescent="0.35">
      <c r="A350" s="198"/>
      <c r="B350" s="198"/>
      <c r="C350" s="199"/>
      <c r="D350" s="200"/>
      <c r="E350" s="197"/>
      <c r="F350" s="197"/>
      <c r="G350" s="197"/>
      <c r="H350" s="197"/>
      <c r="I350" s="197"/>
      <c r="J350" s="197"/>
      <c r="K350" s="197"/>
      <c r="L350" s="197"/>
      <c r="M350" s="197"/>
      <c r="N350" s="197"/>
      <c r="O350" s="197"/>
      <c r="P350" s="197"/>
      <c r="Q350" s="197"/>
      <c r="R350" s="197"/>
      <c r="S350" s="197"/>
      <c r="T350" s="197"/>
      <c r="U350" s="197"/>
      <c r="V350" s="197"/>
      <c r="W350" s="197"/>
      <c r="X350" s="197"/>
      <c r="Y350" s="197"/>
      <c r="Z350" s="197"/>
      <c r="AA350" s="197"/>
      <c r="AB350" s="197"/>
      <c r="AC350" s="197"/>
      <c r="AD350" s="197"/>
      <c r="AE350" s="197"/>
      <c r="AF350" s="197"/>
      <c r="AG350" s="197"/>
      <c r="AH350" s="197"/>
      <c r="AI350" s="197"/>
      <c r="AJ350" s="197"/>
      <c r="AK350" s="197"/>
      <c r="AL350" s="197"/>
      <c r="AM350" s="197"/>
      <c r="AN350" s="197"/>
      <c r="AO350" s="197"/>
      <c r="AP350" s="197"/>
      <c r="AQ350" s="197"/>
      <c r="AR350" s="197"/>
      <c r="AS350" s="197"/>
      <c r="AT350" s="197"/>
      <c r="AU350" s="197"/>
      <c r="AV350" s="197"/>
      <c r="AW350" s="197"/>
      <c r="AX350" s="197"/>
      <c r="AY350" s="197"/>
      <c r="AZ350" s="197"/>
      <c r="BA350" s="197"/>
      <c r="BB350" s="197"/>
      <c r="BC350" s="197"/>
      <c r="BD350" s="197"/>
      <c r="BE350" s="197"/>
      <c r="BF350" s="197"/>
      <c r="BG350" s="197"/>
      <c r="BH350" s="197"/>
      <c r="BI350" s="197"/>
      <c r="BJ350" s="197"/>
      <c r="BK350" s="197"/>
      <c r="BL350" s="197"/>
      <c r="BM350" s="197"/>
      <c r="BN350" s="197"/>
      <c r="BO350" s="197"/>
      <c r="BP350" s="197"/>
      <c r="BQ350" s="197"/>
      <c r="BR350" s="197"/>
      <c r="BS350" s="197"/>
      <c r="BT350" s="197"/>
      <c r="BU350" s="197"/>
      <c r="BV350" s="197"/>
      <c r="BW350" s="197"/>
      <c r="BX350" s="197"/>
      <c r="BY350" s="197"/>
      <c r="BZ350" s="197"/>
      <c r="CA350" s="197"/>
      <c r="CB350" s="197"/>
      <c r="CC350" s="197"/>
      <c r="CD350" s="197"/>
      <c r="CE350" s="197"/>
      <c r="CF350" s="197"/>
      <c r="CG350" s="197"/>
      <c r="CH350" s="197"/>
      <c r="CI350" s="197"/>
      <c r="CJ350" s="197"/>
      <c r="CK350" s="197"/>
      <c r="CL350" s="197"/>
      <c r="CM350" s="197"/>
      <c r="CN350" s="197"/>
      <c r="CO350" s="197"/>
      <c r="CP350" s="197"/>
      <c r="CQ350" s="197"/>
      <c r="CR350" s="197"/>
      <c r="CS350" s="197"/>
      <c r="CT350" s="197"/>
      <c r="CU350" s="197"/>
      <c r="CV350" s="197"/>
      <c r="CW350" s="197"/>
      <c r="CX350" s="197"/>
      <c r="CY350" s="197"/>
      <c r="CZ350" s="197"/>
      <c r="DA350" s="197"/>
      <c r="DB350" s="197"/>
      <c r="DC350" s="197"/>
      <c r="DD350" s="197"/>
      <c r="DE350" s="197"/>
      <c r="DF350" s="197"/>
      <c r="DG350" s="197"/>
      <c r="DH350" s="197"/>
      <c r="DI350" s="197"/>
      <c r="DJ350" s="197"/>
      <c r="DK350" s="197"/>
      <c r="DL350" s="197"/>
      <c r="DM350" s="197"/>
      <c r="DN350" s="197"/>
      <c r="DO350" s="197"/>
      <c r="DP350" s="197"/>
      <c r="DQ350" s="197"/>
      <c r="DR350" s="197"/>
      <c r="DS350" s="197"/>
      <c r="DT350" s="197"/>
      <c r="DU350" s="197"/>
      <c r="DV350" s="197"/>
      <c r="DW350" s="197"/>
      <c r="DX350" s="197"/>
      <c r="DY350" s="197"/>
      <c r="DZ350" s="197"/>
      <c r="EA350" s="197"/>
      <c r="EB350" s="197"/>
      <c r="EC350" s="197"/>
      <c r="ED350" s="197"/>
      <c r="EE350" s="197"/>
      <c r="EF350" s="197"/>
      <c r="EG350" s="197"/>
      <c r="EH350" s="197"/>
      <c r="EI350" s="197"/>
      <c r="EJ350" s="197"/>
      <c r="EK350" s="197"/>
      <c r="EL350" s="197"/>
      <c r="EM350" s="197"/>
      <c r="EN350" s="197"/>
      <c r="EO350" s="197"/>
      <c r="EP350" s="197"/>
      <c r="EQ350" s="197"/>
      <c r="ER350" s="197"/>
      <c r="ES350" s="197"/>
      <c r="ET350" s="197"/>
      <c r="EU350" s="197"/>
      <c r="EV350" s="197"/>
      <c r="EW350" s="197"/>
      <c r="EX350" s="197"/>
      <c r="EY350" s="197"/>
      <c r="EZ350" s="197"/>
      <c r="FA350" s="197"/>
      <c r="FB350" s="197"/>
      <c r="FC350" s="197"/>
      <c r="FD350" s="197"/>
      <c r="FE350" s="197"/>
      <c r="FF350" s="197"/>
      <c r="FG350" s="197"/>
      <c r="FH350" s="197"/>
      <c r="FI350" s="197"/>
      <c r="FJ350" s="197"/>
      <c r="FK350" s="197"/>
      <c r="FL350" s="197"/>
      <c r="FM350" s="197"/>
      <c r="FN350" s="197"/>
      <c r="FO350" s="197"/>
      <c r="FP350" s="197"/>
      <c r="FQ350" s="197"/>
      <c r="FR350" s="197"/>
      <c r="FS350" s="197"/>
      <c r="FT350" s="197"/>
      <c r="FU350" s="197"/>
      <c r="FV350" s="197"/>
      <c r="FW350" s="197"/>
      <c r="FX350" s="197"/>
      <c r="FY350" s="197"/>
      <c r="FZ350" s="197"/>
      <c r="GA350" s="197"/>
      <c r="GB350" s="197"/>
      <c r="GC350" s="197"/>
      <c r="GD350" s="197"/>
      <c r="GE350" s="197"/>
      <c r="GF350" s="197"/>
      <c r="GG350" s="197"/>
      <c r="GH350" s="197"/>
      <c r="GI350" s="197"/>
      <c r="GJ350" s="197"/>
    </row>
    <row r="351" spans="1:192" outlineLevel="1" x14ac:dyDescent="0.35">
      <c r="A351" s="198"/>
      <c r="B351" s="198"/>
      <c r="C351" s="199"/>
      <c r="D351" s="200"/>
      <c r="E351" s="197"/>
      <c r="F351" s="197"/>
      <c r="G351" s="197"/>
      <c r="H351" s="197"/>
      <c r="I351" s="197"/>
      <c r="J351" s="197"/>
      <c r="K351" s="197"/>
      <c r="L351" s="197"/>
      <c r="M351" s="197"/>
      <c r="N351" s="197"/>
      <c r="O351" s="197"/>
      <c r="P351" s="197"/>
      <c r="Q351" s="197"/>
      <c r="R351" s="197"/>
      <c r="S351" s="197"/>
      <c r="T351" s="197"/>
      <c r="U351" s="197"/>
      <c r="V351" s="197"/>
      <c r="W351" s="197"/>
      <c r="X351" s="197"/>
      <c r="Y351" s="197"/>
      <c r="Z351" s="197"/>
      <c r="AA351" s="197"/>
      <c r="AB351" s="197"/>
      <c r="AC351" s="197"/>
      <c r="AD351" s="197"/>
      <c r="AE351" s="197"/>
      <c r="AF351" s="197"/>
      <c r="AG351" s="197"/>
      <c r="AH351" s="197"/>
      <c r="AI351" s="197"/>
      <c r="AJ351" s="197"/>
      <c r="AK351" s="197"/>
      <c r="AL351" s="197"/>
      <c r="AM351" s="197"/>
      <c r="AN351" s="197"/>
      <c r="AO351" s="197"/>
      <c r="AP351" s="197"/>
      <c r="AQ351" s="197"/>
      <c r="AR351" s="197"/>
      <c r="AS351" s="197"/>
      <c r="AT351" s="197"/>
      <c r="AU351" s="197"/>
      <c r="AV351" s="197"/>
      <c r="AW351" s="197"/>
      <c r="AX351" s="197"/>
      <c r="AY351" s="197"/>
      <c r="AZ351" s="197"/>
      <c r="BA351" s="197"/>
      <c r="BB351" s="197"/>
      <c r="BC351" s="197"/>
      <c r="BD351" s="197"/>
      <c r="BE351" s="197"/>
      <c r="BF351" s="197"/>
      <c r="BG351" s="197"/>
      <c r="BH351" s="197"/>
      <c r="BI351" s="197"/>
      <c r="BJ351" s="197"/>
      <c r="BK351" s="197"/>
      <c r="BL351" s="197"/>
      <c r="BM351" s="197"/>
      <c r="BN351" s="197"/>
      <c r="BO351" s="197"/>
      <c r="BP351" s="197"/>
      <c r="BQ351" s="197"/>
      <c r="BR351" s="197"/>
      <c r="BS351" s="197"/>
      <c r="BT351" s="197"/>
      <c r="BU351" s="197"/>
      <c r="BV351" s="197"/>
      <c r="BW351" s="197"/>
      <c r="BX351" s="197"/>
      <c r="BY351" s="197"/>
      <c r="BZ351" s="197"/>
      <c r="CA351" s="197"/>
      <c r="CB351" s="197"/>
      <c r="CC351" s="197"/>
      <c r="CD351" s="197"/>
      <c r="CE351" s="197"/>
      <c r="CF351" s="197"/>
      <c r="CG351" s="197"/>
      <c r="CH351" s="197"/>
      <c r="CI351" s="197"/>
      <c r="CJ351" s="197"/>
      <c r="CK351" s="197"/>
      <c r="CL351" s="197"/>
      <c r="CM351" s="197"/>
      <c r="CN351" s="197"/>
      <c r="CO351" s="197"/>
      <c r="CP351" s="197"/>
      <c r="CQ351" s="197"/>
      <c r="CR351" s="197"/>
      <c r="CS351" s="197"/>
      <c r="CT351" s="197"/>
      <c r="CU351" s="197"/>
      <c r="CV351" s="197"/>
      <c r="CW351" s="197"/>
      <c r="CX351" s="197"/>
      <c r="CY351" s="197"/>
      <c r="CZ351" s="197"/>
      <c r="DA351" s="197"/>
      <c r="DB351" s="197"/>
      <c r="DC351" s="197"/>
      <c r="DD351" s="197"/>
      <c r="DE351" s="197"/>
      <c r="DF351" s="197"/>
      <c r="DG351" s="197"/>
      <c r="DH351" s="197"/>
      <c r="DI351" s="197"/>
      <c r="DJ351" s="197"/>
      <c r="DK351" s="197"/>
      <c r="DL351" s="197"/>
      <c r="DM351" s="197"/>
      <c r="DN351" s="197"/>
      <c r="DO351" s="197"/>
      <c r="DP351" s="197"/>
      <c r="DQ351" s="197"/>
      <c r="DR351" s="197"/>
      <c r="DS351" s="197"/>
      <c r="DT351" s="197"/>
      <c r="DU351" s="197"/>
      <c r="DV351" s="197"/>
      <c r="DW351" s="197"/>
      <c r="DX351" s="197"/>
      <c r="DY351" s="197"/>
      <c r="DZ351" s="197"/>
      <c r="EA351" s="197"/>
      <c r="EB351" s="197"/>
      <c r="EC351" s="197"/>
      <c r="ED351" s="197"/>
      <c r="EE351" s="197"/>
      <c r="EF351" s="197"/>
      <c r="EG351" s="197"/>
      <c r="EH351" s="197"/>
      <c r="EI351" s="197"/>
      <c r="EJ351" s="197"/>
      <c r="EK351" s="197"/>
      <c r="EL351" s="197"/>
      <c r="EM351" s="197"/>
      <c r="EN351" s="197"/>
      <c r="EO351" s="197"/>
      <c r="EP351" s="197"/>
      <c r="EQ351" s="197"/>
      <c r="ER351" s="197"/>
      <c r="ES351" s="197"/>
      <c r="ET351" s="197"/>
      <c r="EU351" s="197"/>
      <c r="EV351" s="197"/>
      <c r="EW351" s="197"/>
      <c r="EX351" s="197"/>
      <c r="EY351" s="197"/>
      <c r="EZ351" s="197"/>
      <c r="FA351" s="197"/>
      <c r="FB351" s="197"/>
      <c r="FC351" s="197"/>
      <c r="FD351" s="197"/>
      <c r="FE351" s="197"/>
      <c r="FF351" s="197"/>
      <c r="FG351" s="197"/>
      <c r="FH351" s="197"/>
      <c r="FI351" s="197"/>
      <c r="FJ351" s="197"/>
      <c r="FK351" s="197"/>
      <c r="FL351" s="197"/>
      <c r="FM351" s="197"/>
      <c r="FN351" s="197"/>
      <c r="FO351" s="197"/>
      <c r="FP351" s="197"/>
      <c r="FQ351" s="197"/>
      <c r="FR351" s="197"/>
      <c r="FS351" s="197"/>
      <c r="FT351" s="197"/>
      <c r="FU351" s="197"/>
      <c r="FV351" s="197"/>
      <c r="FW351" s="197"/>
      <c r="FX351" s="197"/>
      <c r="FY351" s="197"/>
      <c r="FZ351" s="197"/>
      <c r="GA351" s="197"/>
      <c r="GB351" s="197"/>
      <c r="GC351" s="197"/>
      <c r="GD351" s="197"/>
      <c r="GE351" s="197"/>
      <c r="GF351" s="197"/>
      <c r="GG351" s="197"/>
      <c r="GH351" s="197"/>
      <c r="GI351" s="197"/>
      <c r="GJ351" s="197"/>
    </row>
    <row r="352" spans="1:192" outlineLevel="1" x14ac:dyDescent="0.35">
      <c r="A352" s="198"/>
      <c r="B352" s="198"/>
      <c r="C352" s="199"/>
      <c r="D352" s="200"/>
      <c r="E352" s="197"/>
      <c r="F352" s="197"/>
      <c r="G352" s="197"/>
      <c r="H352" s="197"/>
      <c r="I352" s="197"/>
      <c r="J352" s="197"/>
      <c r="K352" s="197"/>
      <c r="L352" s="197"/>
      <c r="M352" s="197"/>
      <c r="N352" s="197"/>
      <c r="O352" s="197"/>
      <c r="P352" s="197"/>
      <c r="Q352" s="197"/>
      <c r="R352" s="197"/>
      <c r="S352" s="197"/>
      <c r="T352" s="197"/>
      <c r="U352" s="197"/>
      <c r="V352" s="197"/>
      <c r="W352" s="197"/>
      <c r="X352" s="197"/>
      <c r="Y352" s="197"/>
      <c r="Z352" s="197"/>
      <c r="AA352" s="197"/>
      <c r="AB352" s="197"/>
      <c r="AC352" s="197"/>
      <c r="AD352" s="197"/>
      <c r="AE352" s="197"/>
      <c r="AF352" s="197"/>
      <c r="AG352" s="197"/>
      <c r="AH352" s="197"/>
      <c r="AI352" s="197"/>
      <c r="AJ352" s="197"/>
      <c r="AK352" s="197"/>
      <c r="AL352" s="197"/>
      <c r="AM352" s="197"/>
      <c r="AN352" s="197"/>
      <c r="AO352" s="197"/>
      <c r="AP352" s="197"/>
      <c r="AQ352" s="197"/>
      <c r="AR352" s="197"/>
      <c r="AS352" s="197"/>
      <c r="AT352" s="197"/>
      <c r="AU352" s="197"/>
      <c r="AV352" s="197"/>
      <c r="AW352" s="197"/>
      <c r="AX352" s="197"/>
      <c r="AY352" s="197"/>
      <c r="AZ352" s="197"/>
      <c r="BA352" s="197"/>
      <c r="BB352" s="197"/>
      <c r="BC352" s="197"/>
      <c r="BD352" s="197"/>
      <c r="BE352" s="197"/>
      <c r="BF352" s="197"/>
      <c r="BG352" s="197"/>
      <c r="BH352" s="197"/>
      <c r="BI352" s="197"/>
      <c r="BJ352" s="197"/>
      <c r="BK352" s="197"/>
      <c r="BL352" s="197"/>
      <c r="BM352" s="197"/>
      <c r="BN352" s="197"/>
      <c r="BO352" s="197"/>
      <c r="BP352" s="197"/>
      <c r="BQ352" s="197"/>
      <c r="BR352" s="197"/>
      <c r="BS352" s="197"/>
      <c r="BT352" s="197"/>
      <c r="BU352" s="197"/>
      <c r="BV352" s="197"/>
      <c r="BW352" s="197"/>
      <c r="BX352" s="197"/>
      <c r="BY352" s="197"/>
      <c r="BZ352" s="197"/>
      <c r="CA352" s="197"/>
      <c r="CB352" s="197"/>
      <c r="CC352" s="197"/>
      <c r="CD352" s="197"/>
      <c r="CE352" s="197"/>
      <c r="CF352" s="197"/>
      <c r="CG352" s="197"/>
      <c r="CH352" s="197"/>
      <c r="CI352" s="197"/>
      <c r="CJ352" s="197"/>
      <c r="CK352" s="197"/>
      <c r="CL352" s="197"/>
      <c r="CM352" s="197"/>
      <c r="CN352" s="197"/>
      <c r="CO352" s="197"/>
      <c r="CP352" s="197"/>
      <c r="CQ352" s="197"/>
      <c r="CR352" s="197"/>
      <c r="CS352" s="197"/>
      <c r="CT352" s="197"/>
      <c r="CU352" s="197"/>
      <c r="CV352" s="197"/>
      <c r="CW352" s="197"/>
      <c r="CX352" s="197"/>
      <c r="CY352" s="197"/>
      <c r="CZ352" s="197"/>
      <c r="DA352" s="197"/>
      <c r="DB352" s="197"/>
      <c r="DC352" s="197"/>
      <c r="DD352" s="197"/>
      <c r="DE352" s="197"/>
      <c r="DF352" s="197"/>
      <c r="DG352" s="197"/>
      <c r="DH352" s="197"/>
      <c r="DI352" s="197"/>
      <c r="DJ352" s="197"/>
      <c r="DK352" s="197"/>
      <c r="DL352" s="197"/>
      <c r="DM352" s="197"/>
      <c r="DN352" s="197"/>
      <c r="DO352" s="197"/>
      <c r="DP352" s="197"/>
      <c r="DQ352" s="197"/>
      <c r="DR352" s="197"/>
      <c r="DS352" s="197"/>
      <c r="DT352" s="197"/>
      <c r="DU352" s="197"/>
      <c r="DV352" s="197"/>
      <c r="DW352" s="197"/>
      <c r="DX352" s="197"/>
      <c r="DY352" s="197"/>
      <c r="DZ352" s="197"/>
      <c r="EA352" s="197"/>
      <c r="EB352" s="197"/>
      <c r="EC352" s="197"/>
      <c r="ED352" s="197"/>
      <c r="EE352" s="197"/>
      <c r="EF352" s="197"/>
      <c r="EG352" s="197"/>
      <c r="EH352" s="197"/>
      <c r="EI352" s="197"/>
      <c r="EJ352" s="197"/>
      <c r="EK352" s="197"/>
      <c r="EL352" s="197"/>
      <c r="EM352" s="197"/>
      <c r="EN352" s="197"/>
      <c r="EO352" s="197"/>
      <c r="EP352" s="197"/>
      <c r="EQ352" s="197"/>
      <c r="ER352" s="197"/>
      <c r="ES352" s="197"/>
      <c r="ET352" s="197"/>
      <c r="EU352" s="197"/>
      <c r="EV352" s="197"/>
      <c r="EW352" s="197"/>
      <c r="EX352" s="197"/>
      <c r="EY352" s="197"/>
      <c r="EZ352" s="197"/>
      <c r="FA352" s="197"/>
      <c r="FB352" s="197"/>
      <c r="FC352" s="197"/>
      <c r="FD352" s="197"/>
      <c r="FE352" s="197"/>
      <c r="FF352" s="197"/>
      <c r="FG352" s="197"/>
      <c r="FH352" s="197"/>
      <c r="FI352" s="197"/>
      <c r="FJ352" s="197"/>
      <c r="FK352" s="197"/>
      <c r="FL352" s="197"/>
      <c r="FM352" s="197"/>
      <c r="FN352" s="197"/>
      <c r="FO352" s="197"/>
      <c r="FP352" s="197"/>
      <c r="FQ352" s="197"/>
      <c r="FR352" s="197"/>
      <c r="FS352" s="197"/>
      <c r="FT352" s="197"/>
      <c r="FU352" s="197"/>
      <c r="FV352" s="197"/>
      <c r="FW352" s="197"/>
      <c r="FX352" s="197"/>
      <c r="FY352" s="197"/>
      <c r="FZ352" s="197"/>
      <c r="GA352" s="197"/>
      <c r="GB352" s="197"/>
      <c r="GC352" s="197"/>
      <c r="GD352" s="197"/>
      <c r="GE352" s="197"/>
      <c r="GF352" s="197"/>
      <c r="GG352" s="197"/>
      <c r="GH352" s="197"/>
      <c r="GI352" s="197"/>
      <c r="GJ352" s="197"/>
    </row>
    <row r="353" spans="1:192" x14ac:dyDescent="0.35">
      <c r="A353" s="198"/>
      <c r="B353" s="198"/>
      <c r="C353" s="199"/>
      <c r="D353" s="200"/>
      <c r="E353" s="197"/>
      <c r="F353" s="197"/>
      <c r="G353" s="197"/>
      <c r="H353" s="197"/>
      <c r="I353" s="197"/>
      <c r="J353" s="197"/>
      <c r="K353" s="197"/>
      <c r="L353" s="197"/>
      <c r="M353" s="197"/>
      <c r="N353" s="197"/>
      <c r="O353" s="197"/>
      <c r="P353" s="197"/>
      <c r="Q353" s="197"/>
      <c r="R353" s="197"/>
      <c r="S353" s="197"/>
      <c r="T353" s="197"/>
      <c r="U353" s="197"/>
      <c r="V353" s="197"/>
      <c r="W353" s="197"/>
      <c r="X353" s="197"/>
      <c r="Y353" s="197"/>
      <c r="Z353" s="197"/>
      <c r="AA353" s="197"/>
      <c r="AB353" s="197"/>
      <c r="AC353" s="197"/>
      <c r="AD353" s="197"/>
      <c r="AE353" s="197"/>
      <c r="AF353" s="197"/>
      <c r="AG353" s="197"/>
      <c r="AH353" s="197"/>
      <c r="AI353" s="197"/>
      <c r="AJ353" s="197"/>
      <c r="AK353" s="197"/>
      <c r="AL353" s="197"/>
      <c r="AM353" s="197"/>
      <c r="AN353" s="197"/>
      <c r="AO353" s="197"/>
      <c r="AP353" s="197"/>
      <c r="AQ353" s="197"/>
      <c r="AR353" s="197"/>
      <c r="AS353" s="197"/>
      <c r="AT353" s="197"/>
      <c r="AU353" s="197"/>
      <c r="AV353" s="197"/>
      <c r="AW353" s="197"/>
      <c r="AX353" s="197"/>
      <c r="AY353" s="197"/>
      <c r="AZ353" s="197"/>
      <c r="BA353" s="197"/>
      <c r="BB353" s="197"/>
      <c r="BC353" s="197"/>
      <c r="BD353" s="197"/>
      <c r="BE353" s="197"/>
      <c r="BF353" s="197"/>
      <c r="BG353" s="197"/>
      <c r="BH353" s="197"/>
      <c r="BI353" s="197"/>
      <c r="BJ353" s="197"/>
      <c r="BK353" s="197"/>
      <c r="BL353" s="197"/>
      <c r="BM353" s="197"/>
      <c r="BN353" s="197"/>
      <c r="BO353" s="197"/>
      <c r="BP353" s="197"/>
      <c r="BQ353" s="197"/>
      <c r="BR353" s="197"/>
      <c r="BS353" s="197"/>
      <c r="BT353" s="197"/>
      <c r="BU353" s="197"/>
      <c r="BV353" s="197"/>
      <c r="BW353" s="197"/>
      <c r="BX353" s="197"/>
      <c r="BY353" s="197"/>
      <c r="BZ353" s="197"/>
      <c r="CA353" s="197"/>
      <c r="CB353" s="197"/>
      <c r="CC353" s="197"/>
      <c r="CD353" s="197"/>
      <c r="CE353" s="197"/>
      <c r="CF353" s="197"/>
      <c r="CG353" s="197"/>
      <c r="CH353" s="197"/>
      <c r="CI353" s="197"/>
      <c r="CJ353" s="197"/>
      <c r="CK353" s="197"/>
      <c r="CL353" s="197"/>
      <c r="CM353" s="197"/>
      <c r="CN353" s="197"/>
      <c r="CO353" s="197"/>
      <c r="CP353" s="197"/>
      <c r="CQ353" s="197"/>
      <c r="CR353" s="197"/>
      <c r="CS353" s="197"/>
      <c r="CT353" s="197"/>
      <c r="CU353" s="197"/>
      <c r="CV353" s="197"/>
      <c r="CW353" s="197"/>
      <c r="CX353" s="197"/>
      <c r="CY353" s="197"/>
      <c r="CZ353" s="197"/>
      <c r="DA353" s="197"/>
      <c r="DB353" s="197"/>
      <c r="DC353" s="197"/>
      <c r="DD353" s="197"/>
      <c r="DE353" s="197"/>
      <c r="DF353" s="197"/>
      <c r="DG353" s="197"/>
      <c r="DH353" s="197"/>
      <c r="DI353" s="197"/>
      <c r="DJ353" s="197"/>
      <c r="DK353" s="197"/>
      <c r="DL353" s="197"/>
      <c r="DM353" s="197"/>
      <c r="DN353" s="197"/>
      <c r="DO353" s="197"/>
      <c r="DP353" s="197"/>
      <c r="DQ353" s="197"/>
      <c r="DR353" s="197"/>
      <c r="DS353" s="197"/>
      <c r="DT353" s="197"/>
      <c r="DU353" s="197"/>
      <c r="DV353" s="197"/>
      <c r="DW353" s="197"/>
      <c r="DX353" s="197"/>
      <c r="DY353" s="197"/>
      <c r="DZ353" s="197"/>
      <c r="EA353" s="197"/>
      <c r="EB353" s="197"/>
      <c r="EC353" s="197"/>
      <c r="ED353" s="197"/>
      <c r="EE353" s="197"/>
      <c r="EF353" s="197"/>
      <c r="EG353" s="197"/>
      <c r="EH353" s="197"/>
      <c r="EI353" s="197"/>
      <c r="EJ353" s="197"/>
      <c r="EK353" s="197"/>
      <c r="EL353" s="197"/>
      <c r="EM353" s="197"/>
      <c r="EN353" s="197"/>
      <c r="EO353" s="197"/>
      <c r="EP353" s="197"/>
      <c r="EQ353" s="197"/>
      <c r="ER353" s="197"/>
      <c r="ES353" s="197"/>
      <c r="ET353" s="197"/>
      <c r="EU353" s="197"/>
      <c r="EV353" s="197"/>
      <c r="EW353" s="197"/>
      <c r="EX353" s="197"/>
      <c r="EY353" s="197"/>
      <c r="EZ353" s="197"/>
      <c r="FA353" s="197"/>
      <c r="FB353" s="197"/>
      <c r="FC353" s="197"/>
      <c r="FD353" s="197"/>
      <c r="FE353" s="197"/>
      <c r="FF353" s="197"/>
      <c r="FG353" s="197"/>
      <c r="FH353" s="197"/>
      <c r="FI353" s="197"/>
      <c r="FJ353" s="197"/>
      <c r="FK353" s="197"/>
      <c r="FL353" s="197"/>
      <c r="FM353" s="197"/>
      <c r="FN353" s="197"/>
      <c r="FO353" s="197"/>
      <c r="FP353" s="197"/>
      <c r="FQ353" s="197"/>
      <c r="FR353" s="197"/>
      <c r="FS353" s="197"/>
      <c r="FT353" s="197"/>
      <c r="FU353" s="197"/>
      <c r="FV353" s="197"/>
      <c r="FW353" s="197"/>
      <c r="FX353" s="197"/>
      <c r="FY353" s="197"/>
      <c r="FZ353" s="197"/>
      <c r="GA353" s="197"/>
      <c r="GB353" s="197"/>
      <c r="GC353" s="197"/>
      <c r="GD353" s="197"/>
      <c r="GE353" s="197"/>
      <c r="GF353" s="197"/>
      <c r="GG353" s="197"/>
      <c r="GH353" s="197"/>
      <c r="GI353" s="197"/>
      <c r="GJ353" s="197"/>
    </row>
    <row r="354" spans="1:192" x14ac:dyDescent="0.35">
      <c r="A354" s="198" t="s">
        <v>61</v>
      </c>
      <c r="B354" s="198"/>
      <c r="C354" s="199"/>
      <c r="D354" s="200"/>
      <c r="E354" s="197"/>
      <c r="F354" s="197"/>
      <c r="G354" s="197"/>
      <c r="H354" s="197"/>
      <c r="I354" s="197"/>
      <c r="J354" s="197"/>
      <c r="K354" s="197"/>
      <c r="L354" s="197"/>
      <c r="M354" s="197"/>
      <c r="N354" s="197"/>
      <c r="O354" s="197"/>
      <c r="P354" s="197"/>
      <c r="Q354" s="197"/>
      <c r="R354" s="197"/>
      <c r="S354" s="197"/>
      <c r="T354" s="197"/>
      <c r="U354" s="197"/>
      <c r="V354" s="197"/>
      <c r="W354" s="197"/>
      <c r="X354" s="197"/>
      <c r="Y354" s="197"/>
      <c r="Z354" s="197"/>
      <c r="AA354" s="197"/>
      <c r="AB354" s="197"/>
      <c r="AC354" s="197"/>
      <c r="AD354" s="197"/>
      <c r="AE354" s="197"/>
      <c r="AF354" s="197"/>
      <c r="AG354" s="197"/>
      <c r="AH354" s="197"/>
      <c r="AI354" s="197"/>
      <c r="AJ354" s="197"/>
      <c r="AK354" s="197"/>
      <c r="AL354" s="197"/>
      <c r="AM354" s="197"/>
      <c r="AN354" s="197"/>
      <c r="AO354" s="197"/>
      <c r="AP354" s="197"/>
      <c r="AQ354" s="197"/>
      <c r="AR354" s="197"/>
      <c r="AS354" s="197"/>
      <c r="AT354" s="197"/>
      <c r="AU354" s="197"/>
      <c r="AV354" s="197"/>
      <c r="AW354" s="197"/>
      <c r="AX354" s="197"/>
      <c r="AY354" s="197"/>
      <c r="AZ354" s="197"/>
      <c r="BA354" s="197"/>
      <c r="BB354" s="197"/>
      <c r="BC354" s="197"/>
      <c r="BD354" s="197"/>
      <c r="BE354" s="197"/>
      <c r="BF354" s="197"/>
      <c r="BG354" s="197"/>
      <c r="BH354" s="197"/>
      <c r="BI354" s="197"/>
      <c r="BJ354" s="197"/>
      <c r="BK354" s="197"/>
      <c r="BL354" s="197"/>
      <c r="BM354" s="197"/>
      <c r="BN354" s="197"/>
      <c r="BO354" s="197"/>
      <c r="BP354" s="197"/>
      <c r="BQ354" s="197"/>
      <c r="BR354" s="197"/>
      <c r="BS354" s="197"/>
      <c r="BT354" s="197"/>
      <c r="BU354" s="197"/>
      <c r="BV354" s="197"/>
      <c r="BW354" s="197"/>
      <c r="BX354" s="197"/>
      <c r="BY354" s="197"/>
      <c r="BZ354" s="197"/>
      <c r="CA354" s="197"/>
      <c r="CB354" s="197"/>
      <c r="CC354" s="197"/>
      <c r="CD354" s="197"/>
      <c r="CE354" s="197"/>
      <c r="CF354" s="197"/>
      <c r="CG354" s="197"/>
      <c r="CH354" s="197"/>
      <c r="CI354" s="197"/>
      <c r="CJ354" s="197"/>
      <c r="CK354" s="197"/>
      <c r="CL354" s="197"/>
      <c r="CM354" s="197"/>
      <c r="CN354" s="197"/>
      <c r="CO354" s="197"/>
      <c r="CP354" s="197"/>
      <c r="CQ354" s="197"/>
      <c r="CR354" s="197"/>
      <c r="CS354" s="197"/>
      <c r="CT354" s="197"/>
      <c r="CU354" s="197"/>
      <c r="CV354" s="197"/>
      <c r="CW354" s="197"/>
      <c r="CX354" s="197"/>
      <c r="CY354" s="197"/>
      <c r="CZ354" s="197"/>
      <c r="DA354" s="197"/>
      <c r="DB354" s="197"/>
      <c r="DC354" s="197"/>
      <c r="DD354" s="197"/>
      <c r="DE354" s="197"/>
      <c r="DF354" s="197"/>
      <c r="DG354" s="197"/>
      <c r="DH354" s="197"/>
      <c r="DI354" s="197"/>
      <c r="DJ354" s="197"/>
      <c r="DK354" s="197"/>
      <c r="DL354" s="197"/>
      <c r="DM354" s="197"/>
      <c r="DN354" s="197"/>
      <c r="DO354" s="197"/>
      <c r="DP354" s="197"/>
      <c r="DQ354" s="197"/>
      <c r="DR354" s="197"/>
      <c r="DS354" s="197"/>
      <c r="DT354" s="197"/>
      <c r="DU354" s="197"/>
      <c r="DV354" s="197"/>
      <c r="DW354" s="197"/>
      <c r="DX354" s="197"/>
      <c r="DY354" s="197"/>
      <c r="DZ354" s="197"/>
      <c r="EA354" s="197"/>
      <c r="EB354" s="197"/>
      <c r="EC354" s="197"/>
      <c r="ED354" s="197"/>
      <c r="EE354" s="197"/>
      <c r="EF354" s="197"/>
      <c r="EG354" s="197"/>
      <c r="EH354" s="197"/>
      <c r="EI354" s="197"/>
      <c r="EJ354" s="197"/>
      <c r="EK354" s="197"/>
      <c r="EL354" s="197"/>
      <c r="EM354" s="197"/>
      <c r="EN354" s="197"/>
      <c r="EO354" s="197"/>
      <c r="EP354" s="197"/>
      <c r="EQ354" s="197"/>
      <c r="ER354" s="197"/>
      <c r="ES354" s="197"/>
      <c r="ET354" s="197"/>
      <c r="EU354" s="197"/>
      <c r="EV354" s="197"/>
      <c r="EW354" s="197"/>
      <c r="EX354" s="197"/>
      <c r="EY354" s="197"/>
      <c r="EZ354" s="197"/>
      <c r="FA354" s="197"/>
      <c r="FB354" s="197"/>
      <c r="FC354" s="197"/>
      <c r="FD354" s="197"/>
      <c r="FE354" s="197"/>
      <c r="FF354" s="197"/>
      <c r="FG354" s="197"/>
      <c r="FH354" s="197"/>
      <c r="FI354" s="197"/>
      <c r="FJ354" s="197"/>
      <c r="FK354" s="197"/>
      <c r="FL354" s="197"/>
      <c r="FM354" s="197"/>
      <c r="FN354" s="197"/>
      <c r="FO354" s="197"/>
      <c r="FP354" s="197"/>
      <c r="FQ354" s="197"/>
      <c r="FR354" s="197"/>
      <c r="FS354" s="197"/>
      <c r="FT354" s="197"/>
      <c r="FU354" s="197"/>
      <c r="FV354" s="197"/>
      <c r="FW354" s="197"/>
      <c r="FX354" s="197"/>
      <c r="FY354" s="197"/>
      <c r="FZ354" s="197"/>
      <c r="GA354" s="197"/>
      <c r="GB354" s="197"/>
      <c r="GC354" s="197"/>
      <c r="GD354" s="197"/>
      <c r="GE354" s="197"/>
      <c r="GF354" s="197"/>
      <c r="GG354" s="197"/>
      <c r="GH354" s="197"/>
      <c r="GI354" s="197"/>
      <c r="GJ354" s="197"/>
    </row>
  </sheetData>
  <conditionalFormatting sqref="J3:GJ3">
    <cfRule type="cellIs" dxfId="139" priority="8" stopIfTrue="1" operator="equal">
      <formula>"Construction"</formula>
    </cfRule>
    <cfRule type="cellIs" dxfId="138" priority="9" stopIfTrue="1" operator="equal">
      <formula>"Operations"</formula>
    </cfRule>
  </conditionalFormatting>
  <conditionalFormatting sqref="J3:GJ3">
    <cfRule type="cellIs" dxfId="137" priority="7" operator="equal">
      <formula>"Fin Close"</formula>
    </cfRule>
  </conditionalFormatting>
  <conditionalFormatting sqref="J3:GJ3">
    <cfRule type="cellIs" dxfId="136" priority="5" operator="equal">
      <formula>"PPA ext."</formula>
    </cfRule>
    <cfRule type="cellIs" dxfId="135" priority="6" operator="equal">
      <formula>"Delay"</formula>
    </cfRule>
  </conditionalFormatting>
  <conditionalFormatting sqref="F2:F4">
    <cfRule type="cellIs" dxfId="134" priority="1" stopIfTrue="1" operator="notEqual">
      <formula>0</formula>
    </cfRule>
    <cfRule type="cellIs" dxfId="133" priority="2" stopIfTrue="1" operator="equal">
      <formula>""</formula>
    </cfRule>
  </conditionalFormatting>
  <conditionalFormatting sqref="F2:F4">
    <cfRule type="cellIs" dxfId="132" priority="3" stopIfTrue="1" operator="notEqual">
      <formula>0</formula>
    </cfRule>
    <cfRule type="cellIs" dxfId="131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GJ3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 activeCell="E21" sqref="E21"/>
    </sheetView>
  </sheetViews>
  <sheetFormatPr defaultColWidth="0" defaultRowHeight="13.15" outlineLevelRow="1" outlineLevelCol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4" width="11.59765625" style="11" customWidth="1"/>
    <col min="15" max="30" width="11.59765625" style="11" customWidth="1" outlineLevel="1"/>
    <col min="31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NCA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35">
      <c r="A7" s="69" t="s">
        <v>1420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ht="12.75" outlineLevel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s="594" customFormat="1" ht="12.75" outlineLevel="1" x14ac:dyDescent="0.35">
      <c r="E9" s="594" t="str">
        <f>Fin!$E$138</f>
        <v>Financing costs POS</v>
      </c>
      <c r="G9" s="594" t="str">
        <f>Fin!$G$138</f>
        <v>$ 000s</v>
      </c>
      <c r="H9" s="594">
        <f>Fin!$H$138</f>
        <v>31430.966113810879</v>
      </c>
      <c r="J9" s="594">
        <f>Fin!J$138</f>
        <v>0</v>
      </c>
      <c r="K9" s="594">
        <f>Fin!K$138</f>
        <v>0</v>
      </c>
      <c r="L9" s="594">
        <f>Fin!L$138</f>
        <v>0</v>
      </c>
      <c r="M9" s="594">
        <f>Fin!M$138</f>
        <v>0</v>
      </c>
      <c r="N9" s="594">
        <f>Fin!N$138</f>
        <v>0</v>
      </c>
      <c r="O9" s="594">
        <f>Fin!O$138</f>
        <v>2600</v>
      </c>
      <c r="P9" s="594">
        <f>Fin!P$138</f>
        <v>211.63063216994195</v>
      </c>
      <c r="Q9" s="594">
        <f>Fin!Q$138</f>
        <v>300.18438341950593</v>
      </c>
      <c r="R9" s="594">
        <f>Fin!R$138</f>
        <v>310.2063660395836</v>
      </c>
      <c r="S9" s="594">
        <f>Fin!S$138</f>
        <v>340.93667116552888</v>
      </c>
      <c r="T9" s="594">
        <f>Fin!T$138</f>
        <v>349.75384622443539</v>
      </c>
      <c r="U9" s="594">
        <f>Fin!U$138</f>
        <v>381.91248865618252</v>
      </c>
      <c r="V9" s="594">
        <f>Fin!V$138</f>
        <v>402.50218927197153</v>
      </c>
      <c r="W9" s="594">
        <f>Fin!W$138</f>
        <v>382.19928216392066</v>
      </c>
      <c r="X9" s="594">
        <f>Fin!X$138</f>
        <v>443.73970421318541</v>
      </c>
      <c r="Y9" s="594">
        <f>Fin!Y$138</f>
        <v>449.51759293068983</v>
      </c>
      <c r="Z9" s="594">
        <f>Fin!Z$138</f>
        <v>485.27940503395985</v>
      </c>
      <c r="AA9" s="594">
        <f>Fin!AA$138</f>
        <v>489.82920697632659</v>
      </c>
      <c r="AB9" s="594">
        <f>Fin!AB$138</f>
        <v>527.04695462668451</v>
      </c>
      <c r="AC9" s="594">
        <f>Fin!AC$138</f>
        <v>548.04066475524007</v>
      </c>
      <c r="AD9" s="594">
        <f>Fin!AD$138</f>
        <v>550.73498214834319</v>
      </c>
      <c r="AE9" s="594">
        <f>Fin!AE$138</f>
        <v>590.15246516519505</v>
      </c>
      <c r="AF9" s="594">
        <f>Fin!AF$138</f>
        <v>591.60178213369761</v>
      </c>
      <c r="AG9" s="594">
        <f>Fin!AG$138</f>
        <v>632.1913083528184</v>
      </c>
      <c r="AH9" s="594">
        <f>Fin!AH$138</f>
        <v>652.8894291499746</v>
      </c>
      <c r="AI9" s="594">
        <f>Fin!AI$138</f>
        <v>629.88150970326694</v>
      </c>
      <c r="AJ9" s="594">
        <f>Fin!AJ$138</f>
        <v>693.38580754327779</v>
      </c>
      <c r="AK9" s="594">
        <f>Fin!AK$138</f>
        <v>690.40730328041218</v>
      </c>
      <c r="AL9" s="594">
        <f>Fin!AL$138</f>
        <v>733.04567087048986</v>
      </c>
      <c r="AM9" s="594">
        <f>Fin!AM$138</f>
        <v>728.27791184098771</v>
      </c>
      <c r="AN9" s="594">
        <f>Fin!AN$138</f>
        <v>771.67616510568985</v>
      </c>
      <c r="AO9" s="594">
        <f>Fin!AO$138</f>
        <v>790.63741174788925</v>
      </c>
      <c r="AP9" s="594">
        <f>Fin!AP$138</f>
        <v>783.14462920556207</v>
      </c>
      <c r="AQ9" s="594">
        <f>Fin!AQ$138</f>
        <v>827.52908840946691</v>
      </c>
      <c r="AR9" s="594">
        <f>Fin!AR$138</f>
        <v>818.45935528185441</v>
      </c>
      <c r="AS9" s="594">
        <f>Fin!AS$138</f>
        <v>863.49619208996796</v>
      </c>
      <c r="AT9" s="594">
        <f>Fin!AT$138</f>
        <v>881.2055730809534</v>
      </c>
      <c r="AU9" s="594">
        <f>Fin!AU$138</f>
        <v>816.16878977686065</v>
      </c>
      <c r="AV9" s="594">
        <f>Fin!AV$138</f>
        <v>925.53273364751738</v>
      </c>
      <c r="AW9" s="594">
        <f>Fin!AW$138</f>
        <v>917.37624400002676</v>
      </c>
      <c r="AX9" s="594">
        <f>Fin!AX$138</f>
        <v>969.53138502194429</v>
      </c>
      <c r="AY9" s="594">
        <f>Fin!AY$138</f>
        <v>959.15990764877824</v>
      </c>
      <c r="AZ9" s="594">
        <f>Fin!AZ$138</f>
        <v>1013.3358048907489</v>
      </c>
      <c r="BA9" s="594">
        <f>Fin!BA$138</f>
        <v>1039.3565900929045</v>
      </c>
      <c r="BB9" s="594">
        <f>Fin!BB$138</f>
        <v>1030.453882718105</v>
      </c>
      <c r="BC9" s="594">
        <f>Fin!BC$138</f>
        <v>1089.8209254025887</v>
      </c>
      <c r="BD9" s="594">
        <f>Fin!BD$138</f>
        <v>1078.9888479418926</v>
      </c>
      <c r="BE9" s="594">
        <f>Fin!BE$138</f>
        <v>1139.7450299125012</v>
      </c>
      <c r="BF9" s="594">
        <f>Fin!BF$138</f>
        <v>0</v>
      </c>
      <c r="BG9" s="594">
        <f>Fin!BG$138</f>
        <v>0</v>
      </c>
      <c r="BH9" s="594">
        <f>Fin!BH$138</f>
        <v>0</v>
      </c>
      <c r="BI9" s="594">
        <f>Fin!BI$138</f>
        <v>0</v>
      </c>
      <c r="BJ9" s="594">
        <f>Fin!BJ$138</f>
        <v>0</v>
      </c>
      <c r="BK9" s="594">
        <f>Fin!BK$138</f>
        <v>0</v>
      </c>
      <c r="BL9" s="594">
        <f>Fin!BL$138</f>
        <v>0</v>
      </c>
      <c r="BM9" s="594">
        <f>Fin!BM$138</f>
        <v>0</v>
      </c>
      <c r="BN9" s="594">
        <f>Fin!BN$138</f>
        <v>0</v>
      </c>
      <c r="BO9" s="594">
        <f>Fin!BO$138</f>
        <v>0</v>
      </c>
      <c r="BP9" s="594">
        <f>Fin!BP$138</f>
        <v>0</v>
      </c>
      <c r="BQ9" s="594">
        <f>Fin!BQ$138</f>
        <v>0</v>
      </c>
      <c r="BR9" s="594">
        <f>Fin!BR$138</f>
        <v>0</v>
      </c>
      <c r="BS9" s="594">
        <f>Fin!BS$138</f>
        <v>0</v>
      </c>
      <c r="BT9" s="594">
        <f>Fin!BT$138</f>
        <v>0</v>
      </c>
      <c r="BU9" s="594">
        <f>Fin!BU$138</f>
        <v>0</v>
      </c>
      <c r="BV9" s="594">
        <f>Fin!BV$138</f>
        <v>0</v>
      </c>
      <c r="BW9" s="594">
        <f>Fin!BW$138</f>
        <v>0</v>
      </c>
      <c r="BX9" s="594">
        <f>Fin!BX$138</f>
        <v>0</v>
      </c>
      <c r="BY9" s="594">
        <f>Fin!BY$138</f>
        <v>0</v>
      </c>
      <c r="BZ9" s="594">
        <f>Fin!BZ$138</f>
        <v>0</v>
      </c>
      <c r="CA9" s="594">
        <f>Fin!CA$138</f>
        <v>0</v>
      </c>
      <c r="CB9" s="594">
        <f>Fin!CB$138</f>
        <v>0</v>
      </c>
      <c r="CC9" s="594">
        <f>Fin!CC$138</f>
        <v>0</v>
      </c>
      <c r="CD9" s="594">
        <f>Fin!CD$138</f>
        <v>0</v>
      </c>
      <c r="CE9" s="594">
        <f>Fin!CE$138</f>
        <v>0</v>
      </c>
      <c r="CF9" s="594">
        <f>Fin!CF$138</f>
        <v>0</v>
      </c>
      <c r="CG9" s="594">
        <f>Fin!CG$138</f>
        <v>0</v>
      </c>
      <c r="CH9" s="594">
        <f>Fin!CH$138</f>
        <v>0</v>
      </c>
      <c r="CI9" s="594">
        <f>Fin!CI$138</f>
        <v>0</v>
      </c>
      <c r="CJ9" s="594">
        <f>Fin!CJ$138</f>
        <v>0</v>
      </c>
      <c r="CK9" s="594">
        <f>Fin!CK$138</f>
        <v>0</v>
      </c>
      <c r="CL9" s="594">
        <f>Fin!CL$138</f>
        <v>0</v>
      </c>
      <c r="CM9" s="594">
        <f>Fin!CM$138</f>
        <v>0</v>
      </c>
      <c r="CN9" s="594">
        <f>Fin!CN$138</f>
        <v>0</v>
      </c>
      <c r="CO9" s="594">
        <f>Fin!CO$138</f>
        <v>0</v>
      </c>
      <c r="CP9" s="594">
        <f>Fin!CP$138</f>
        <v>0</v>
      </c>
      <c r="CQ9" s="594">
        <f>Fin!CQ$138</f>
        <v>0</v>
      </c>
      <c r="CR9" s="594">
        <f>Fin!CR$138</f>
        <v>0</v>
      </c>
      <c r="CS9" s="594">
        <f>Fin!CS$138</f>
        <v>0</v>
      </c>
      <c r="CT9" s="594">
        <f>Fin!CT$138</f>
        <v>0</v>
      </c>
      <c r="CU9" s="594">
        <f>Fin!CU$138</f>
        <v>0</v>
      </c>
      <c r="CV9" s="594">
        <f>Fin!CV$138</f>
        <v>0</v>
      </c>
      <c r="CW9" s="594">
        <f>Fin!CW$138</f>
        <v>0</v>
      </c>
      <c r="CX9" s="594">
        <f>Fin!CX$138</f>
        <v>0</v>
      </c>
      <c r="CY9" s="594">
        <f>Fin!CY$138</f>
        <v>0</v>
      </c>
      <c r="CZ9" s="594">
        <f>Fin!CZ$138</f>
        <v>0</v>
      </c>
      <c r="DA9" s="594">
        <f>Fin!DA$138</f>
        <v>0</v>
      </c>
      <c r="DB9" s="594">
        <f>Fin!DB$138</f>
        <v>0</v>
      </c>
      <c r="DC9" s="594">
        <f>Fin!DC$138</f>
        <v>0</v>
      </c>
      <c r="DD9" s="594">
        <f>Fin!DD$138</f>
        <v>0</v>
      </c>
      <c r="DE9" s="594">
        <f>Fin!DE$138</f>
        <v>0</v>
      </c>
      <c r="DF9" s="594">
        <f>Fin!DF$138</f>
        <v>0</v>
      </c>
      <c r="DG9" s="594">
        <f>Fin!DG$138</f>
        <v>0</v>
      </c>
      <c r="DH9" s="594">
        <f>Fin!DH$138</f>
        <v>0</v>
      </c>
      <c r="DI9" s="594">
        <f>Fin!DI$138</f>
        <v>0</v>
      </c>
      <c r="DJ9" s="594">
        <f>Fin!DJ$138</f>
        <v>0</v>
      </c>
      <c r="DK9" s="594">
        <f>Fin!DK$138</f>
        <v>0</v>
      </c>
      <c r="DL9" s="594">
        <f>Fin!DL$138</f>
        <v>0</v>
      </c>
      <c r="DM9" s="594">
        <f>Fin!DM$138</f>
        <v>0</v>
      </c>
      <c r="DN9" s="594">
        <f>Fin!DN$138</f>
        <v>0</v>
      </c>
      <c r="DO9" s="594">
        <f>Fin!DO$138</f>
        <v>0</v>
      </c>
      <c r="DP9" s="594">
        <f>Fin!DP$138</f>
        <v>0</v>
      </c>
      <c r="DQ9" s="594">
        <f>Fin!DQ$138</f>
        <v>0</v>
      </c>
      <c r="DR9" s="594">
        <f>Fin!DR$138</f>
        <v>0</v>
      </c>
      <c r="DS9" s="594">
        <f>Fin!DS$138</f>
        <v>0</v>
      </c>
      <c r="DT9" s="594">
        <f>Fin!DT$138</f>
        <v>0</v>
      </c>
      <c r="DU9" s="594">
        <f>Fin!DU$138</f>
        <v>0</v>
      </c>
      <c r="DV9" s="594">
        <f>Fin!DV$138</f>
        <v>0</v>
      </c>
      <c r="DW9" s="594">
        <f>Fin!DW$138</f>
        <v>0</v>
      </c>
      <c r="DX9" s="594">
        <f>Fin!DX$138</f>
        <v>0</v>
      </c>
      <c r="DY9" s="594">
        <f>Fin!DY$138</f>
        <v>0</v>
      </c>
      <c r="DZ9" s="594">
        <f>Fin!DZ$138</f>
        <v>0</v>
      </c>
      <c r="EA9" s="594">
        <f>Fin!EA$138</f>
        <v>0</v>
      </c>
      <c r="EB9" s="594">
        <f>Fin!EB$138</f>
        <v>0</v>
      </c>
      <c r="EC9" s="594">
        <f>Fin!EC$138</f>
        <v>0</v>
      </c>
      <c r="ED9" s="594">
        <f>Fin!ED$138</f>
        <v>0</v>
      </c>
      <c r="EE9" s="594">
        <f>Fin!EE$138</f>
        <v>0</v>
      </c>
      <c r="EF9" s="594">
        <f>Fin!EF$138</f>
        <v>0</v>
      </c>
      <c r="EG9" s="594">
        <f>Fin!EG$138</f>
        <v>0</v>
      </c>
      <c r="EH9" s="594">
        <f>Fin!EH$138</f>
        <v>0</v>
      </c>
      <c r="EI9" s="594">
        <f>Fin!EI$138</f>
        <v>0</v>
      </c>
      <c r="EJ9" s="594">
        <f>Fin!EJ$138</f>
        <v>0</v>
      </c>
      <c r="EK9" s="594">
        <f>Fin!EK$138</f>
        <v>0</v>
      </c>
      <c r="EL9" s="594">
        <f>Fin!EL$138</f>
        <v>0</v>
      </c>
      <c r="EM9" s="594">
        <f>Fin!EM$138</f>
        <v>0</v>
      </c>
      <c r="EN9" s="594">
        <f>Fin!EN$138</f>
        <v>0</v>
      </c>
      <c r="EO9" s="594">
        <f>Fin!EO$138</f>
        <v>0</v>
      </c>
      <c r="EP9" s="594">
        <f>Fin!EP$138</f>
        <v>0</v>
      </c>
      <c r="EQ9" s="594">
        <f>Fin!EQ$138</f>
        <v>0</v>
      </c>
      <c r="ER9" s="594">
        <f>Fin!ER$138</f>
        <v>0</v>
      </c>
      <c r="ES9" s="594">
        <f>Fin!ES$138</f>
        <v>0</v>
      </c>
      <c r="ET9" s="594">
        <f>Fin!ET$138</f>
        <v>0</v>
      </c>
      <c r="EU9" s="594">
        <f>Fin!EU$138</f>
        <v>0</v>
      </c>
      <c r="EV9" s="594">
        <f>Fin!EV$138</f>
        <v>0</v>
      </c>
      <c r="EW9" s="594">
        <f>Fin!EW$138</f>
        <v>0</v>
      </c>
      <c r="EX9" s="594">
        <f>Fin!EX$138</f>
        <v>0</v>
      </c>
      <c r="EY9" s="594">
        <f>Fin!EY$138</f>
        <v>0</v>
      </c>
      <c r="EZ9" s="594">
        <f>Fin!EZ$138</f>
        <v>0</v>
      </c>
      <c r="FA9" s="594">
        <f>Fin!FA$138</f>
        <v>0</v>
      </c>
      <c r="FB9" s="594">
        <f>Fin!FB$138</f>
        <v>0</v>
      </c>
      <c r="FC9" s="594">
        <f>Fin!FC$138</f>
        <v>0</v>
      </c>
      <c r="FD9" s="594">
        <f>Fin!FD$138</f>
        <v>0</v>
      </c>
      <c r="FE9" s="594">
        <f>Fin!FE$138</f>
        <v>0</v>
      </c>
      <c r="FF9" s="594">
        <f>Fin!FF$138</f>
        <v>0</v>
      </c>
      <c r="FG9" s="594">
        <f>Fin!FG$138</f>
        <v>0</v>
      </c>
      <c r="FH9" s="594">
        <f>Fin!FH$138</f>
        <v>0</v>
      </c>
      <c r="FI9" s="594">
        <f>Fin!FI$138</f>
        <v>0</v>
      </c>
      <c r="FJ9" s="594">
        <f>Fin!FJ$138</f>
        <v>0</v>
      </c>
      <c r="FK9" s="594">
        <f>Fin!FK$138</f>
        <v>0</v>
      </c>
      <c r="FL9" s="594">
        <f>Fin!FL$138</f>
        <v>0</v>
      </c>
      <c r="FM9" s="594">
        <f>Fin!FM$138</f>
        <v>0</v>
      </c>
      <c r="FN9" s="594">
        <f>Fin!FN$138</f>
        <v>0</v>
      </c>
      <c r="FO9" s="594">
        <f>Fin!FO$138</f>
        <v>0</v>
      </c>
      <c r="FP9" s="594">
        <f>Fin!FP$138</f>
        <v>0</v>
      </c>
      <c r="FQ9" s="594">
        <f>Fin!FQ$138</f>
        <v>0</v>
      </c>
      <c r="FR9" s="594">
        <f>Fin!FR$138</f>
        <v>0</v>
      </c>
      <c r="FS9" s="594">
        <f>Fin!FS$138</f>
        <v>0</v>
      </c>
      <c r="FT9" s="594">
        <f>Fin!FT$138</f>
        <v>0</v>
      </c>
      <c r="FU9" s="594">
        <f>Fin!FU$138</f>
        <v>0</v>
      </c>
      <c r="FV9" s="594">
        <f>Fin!FV$138</f>
        <v>0</v>
      </c>
      <c r="FW9" s="594">
        <f>Fin!FW$138</f>
        <v>0</v>
      </c>
      <c r="FX9" s="594">
        <f>Fin!FX$138</f>
        <v>0</v>
      </c>
      <c r="FY9" s="594">
        <f>Fin!FY$138</f>
        <v>0</v>
      </c>
      <c r="FZ9" s="594">
        <f>Fin!FZ$138</f>
        <v>0</v>
      </c>
      <c r="GA9" s="594">
        <f>Fin!GA$138</f>
        <v>0</v>
      </c>
      <c r="GB9" s="594">
        <f>Fin!GB$138</f>
        <v>0</v>
      </c>
      <c r="GC9" s="594">
        <f>Fin!GC$138</f>
        <v>0</v>
      </c>
      <c r="GD9" s="594">
        <f>Fin!GD$138</f>
        <v>0</v>
      </c>
      <c r="GE9" s="594">
        <f>Fin!GE$138</f>
        <v>0</v>
      </c>
      <c r="GF9" s="594">
        <f>Fin!GF$138</f>
        <v>0</v>
      </c>
      <c r="GG9" s="594">
        <f>Fin!GG$138</f>
        <v>0</v>
      </c>
      <c r="GH9" s="594">
        <f>Fin!GH$138</f>
        <v>0</v>
      </c>
      <c r="GI9" s="594">
        <f>Fin!GI$138</f>
        <v>0</v>
      </c>
      <c r="GJ9" s="594">
        <f>Fin!GJ$138</f>
        <v>0</v>
      </c>
    </row>
    <row r="10" spans="1:192" ht="12.75" outlineLevel="1" x14ac:dyDescent="0.35">
      <c r="A10"/>
      <c r="B10"/>
      <c r="C10"/>
      <c r="D10"/>
      <c r="E10" t="s">
        <v>1421</v>
      </c>
      <c r="F10">
        <f>SUM($J9:$GJ9)</f>
        <v>31430.966113810879</v>
      </c>
      <c r="G10" t="s">
        <v>101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2" spans="1:192" x14ac:dyDescent="0.35">
      <c r="A12" s="13" t="s">
        <v>203</v>
      </c>
    </row>
    <row r="13" spans="1:192" ht="12.75" outlineLevel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</row>
    <row r="14" spans="1:192" s="112" customFormat="1" ht="12.75" outlineLevel="1" x14ac:dyDescent="0.35">
      <c r="E14" s="112" t="str">
        <f>Const!$E$67</f>
        <v>Sum of Construction costs POS</v>
      </c>
      <c r="F14" s="112">
        <f>Const!$F$67</f>
        <v>344899.99999999994</v>
      </c>
      <c r="G14" s="112" t="str">
        <f>Const!$G$67</f>
        <v>$ 000s</v>
      </c>
    </row>
    <row r="15" spans="1:192" ht="12.75" outlineLevel="1" x14ac:dyDescent="0.35">
      <c r="A15"/>
      <c r="B15"/>
      <c r="C15"/>
      <c r="D15"/>
      <c r="E15" t="str">
        <f>$E$10</f>
        <v>Total capitalized financing costs</v>
      </c>
      <c r="F15">
        <f>$F$10</f>
        <v>31430.966113810879</v>
      </c>
      <c r="G15" t="str">
        <f>$G$10</f>
        <v>$ 000s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s="159" customFormat="1" ht="12.75" outlineLevel="1" x14ac:dyDescent="0.35">
      <c r="E16" s="159" t="s">
        <v>1422</v>
      </c>
      <c r="F16" s="159">
        <f>$F14+$F15</f>
        <v>376330.96611381083</v>
      </c>
      <c r="G16" s="159" t="s">
        <v>101</v>
      </c>
    </row>
    <row r="17" spans="1:192" outlineLevel="1" x14ac:dyDescent="0.35"/>
    <row r="18" spans="1:192" ht="12.75" outlineLevel="1" x14ac:dyDescent="0.35">
      <c r="A18"/>
      <c r="B18"/>
      <c r="C18"/>
      <c r="D18"/>
      <c r="E18" t="str">
        <f>$E$16</f>
        <v>Total asset cost</v>
      </c>
      <c r="F18">
        <f>$F$16</f>
        <v>376330.96611381083</v>
      </c>
      <c r="G18" t="str">
        <f>$G$16</f>
        <v>$ 000s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</row>
    <row r="19" spans="1:192" s="523" customFormat="1" outlineLevel="1" x14ac:dyDescent="0.35">
      <c r="A19" s="547"/>
      <c r="B19" s="547"/>
      <c r="C19" s="548"/>
      <c r="D19" s="549"/>
      <c r="E19" s="581" t="str">
        <f xml:space="preserve"> InpC!E$132</f>
        <v>Useful life of asset</v>
      </c>
      <c r="F19" s="581">
        <f xml:space="preserve"> InpC!F$132</f>
        <v>25</v>
      </c>
      <c r="G19" s="581" t="str">
        <f xml:space="preserve"> InpC!G$132</f>
        <v>years</v>
      </c>
      <c r="H19" s="595"/>
      <c r="I19" s="595"/>
      <c r="J19" s="595"/>
      <c r="K19" s="595"/>
      <c r="L19" s="595"/>
      <c r="M19" s="595"/>
      <c r="N19" s="595"/>
      <c r="O19" s="595"/>
      <c r="P19" s="595"/>
      <c r="Q19" s="595"/>
      <c r="R19" s="595"/>
      <c r="S19" s="595"/>
      <c r="T19" s="595"/>
      <c r="U19" s="595"/>
      <c r="V19" s="595"/>
      <c r="W19" s="595"/>
      <c r="X19" s="595"/>
      <c r="Y19" s="595"/>
      <c r="Z19" s="595"/>
      <c r="AA19" s="595"/>
      <c r="AB19" s="595"/>
      <c r="AC19" s="595"/>
      <c r="AD19" s="595"/>
      <c r="AE19" s="595"/>
      <c r="AF19" s="595"/>
      <c r="AG19" s="595"/>
      <c r="AH19" s="595"/>
      <c r="AI19" s="595"/>
      <c r="AJ19" s="595"/>
      <c r="AK19" s="595"/>
      <c r="AL19" s="595"/>
      <c r="AM19" s="595"/>
      <c r="AN19" s="595"/>
      <c r="AO19" s="595"/>
      <c r="AP19" s="595"/>
      <c r="AQ19" s="595"/>
      <c r="AR19" s="595"/>
      <c r="AS19" s="595"/>
      <c r="AT19" s="595"/>
      <c r="AU19" s="595"/>
      <c r="AV19" s="595"/>
      <c r="AW19" s="595"/>
      <c r="AX19" s="595"/>
      <c r="AY19" s="595"/>
      <c r="AZ19" s="595"/>
      <c r="BA19" s="595"/>
      <c r="BB19" s="595"/>
      <c r="BC19" s="595"/>
      <c r="BD19" s="595"/>
      <c r="BE19" s="595"/>
      <c r="BF19" s="595"/>
      <c r="BG19" s="595"/>
      <c r="BH19" s="595"/>
      <c r="BI19" s="595"/>
      <c r="BJ19" s="595"/>
      <c r="BK19" s="595"/>
      <c r="BL19" s="595"/>
      <c r="BM19" s="595"/>
      <c r="BN19" s="595"/>
      <c r="BO19" s="595"/>
      <c r="BP19" s="595"/>
      <c r="BQ19" s="595"/>
      <c r="BR19" s="595"/>
      <c r="BS19" s="595"/>
      <c r="BT19" s="595"/>
      <c r="BU19" s="595"/>
      <c r="BV19" s="595"/>
      <c r="BW19" s="595"/>
      <c r="BX19" s="595"/>
      <c r="BY19" s="595"/>
      <c r="BZ19" s="595"/>
      <c r="CA19" s="595"/>
      <c r="CB19" s="595"/>
      <c r="CC19" s="595"/>
      <c r="CD19" s="595"/>
      <c r="CE19" s="595"/>
      <c r="CF19" s="595"/>
      <c r="CG19" s="595"/>
      <c r="CH19" s="595"/>
      <c r="CI19" s="595"/>
      <c r="CJ19" s="595"/>
      <c r="CK19" s="595"/>
      <c r="CL19" s="595"/>
      <c r="CM19" s="595"/>
      <c r="CN19" s="595"/>
      <c r="CO19" s="595"/>
      <c r="CP19" s="595"/>
      <c r="CQ19" s="595"/>
      <c r="CR19" s="595"/>
      <c r="CS19" s="595"/>
      <c r="CT19" s="595"/>
      <c r="CU19" s="595"/>
      <c r="CV19" s="595"/>
      <c r="CW19" s="595"/>
      <c r="CX19" s="595"/>
      <c r="CY19" s="595"/>
      <c r="CZ19" s="595"/>
      <c r="DA19" s="595"/>
      <c r="DB19" s="595"/>
      <c r="DC19" s="595"/>
      <c r="DD19" s="595"/>
      <c r="DE19" s="595"/>
      <c r="DF19" s="595"/>
      <c r="DG19" s="595"/>
      <c r="DH19" s="595"/>
      <c r="DI19" s="595"/>
      <c r="DJ19" s="595"/>
      <c r="DK19" s="595"/>
      <c r="DL19" s="595"/>
      <c r="DM19" s="595"/>
      <c r="DN19" s="595"/>
      <c r="DO19" s="595"/>
      <c r="DP19" s="595"/>
      <c r="DQ19" s="595"/>
      <c r="DR19" s="595"/>
      <c r="DS19" s="595"/>
      <c r="DT19" s="595"/>
      <c r="DU19" s="595"/>
      <c r="DV19" s="595"/>
      <c r="DW19" s="595"/>
      <c r="DX19" s="595"/>
      <c r="DY19" s="595"/>
      <c r="DZ19" s="595"/>
      <c r="EA19" s="595"/>
      <c r="EB19" s="595"/>
      <c r="EC19" s="595"/>
      <c r="ED19" s="595"/>
      <c r="EE19" s="595"/>
      <c r="EF19" s="595"/>
      <c r="EG19" s="595"/>
      <c r="EH19" s="595"/>
      <c r="EI19" s="595"/>
      <c r="EJ19" s="595"/>
      <c r="EK19" s="595"/>
      <c r="EL19" s="595"/>
      <c r="EM19" s="595"/>
      <c r="EN19" s="595"/>
      <c r="EO19" s="595"/>
      <c r="EP19" s="595"/>
      <c r="EQ19" s="595"/>
      <c r="ER19" s="595"/>
      <c r="ES19" s="595"/>
      <c r="ET19" s="595"/>
      <c r="EU19" s="595"/>
      <c r="EV19" s="595"/>
      <c r="EW19" s="595"/>
      <c r="EX19" s="595"/>
      <c r="EY19" s="595"/>
      <c r="EZ19" s="595"/>
      <c r="FA19" s="595"/>
      <c r="FB19" s="595"/>
      <c r="FC19" s="595"/>
      <c r="FD19" s="595"/>
      <c r="FE19" s="595"/>
      <c r="FF19" s="595"/>
      <c r="FG19" s="595"/>
      <c r="FH19" s="595"/>
      <c r="FI19" s="595"/>
      <c r="FJ19" s="595"/>
      <c r="FK19" s="595"/>
      <c r="FL19" s="595"/>
      <c r="FM19" s="595"/>
      <c r="FN19" s="595"/>
      <c r="FO19" s="595"/>
      <c r="FP19" s="595"/>
      <c r="FQ19" s="595"/>
      <c r="FR19" s="595"/>
      <c r="FS19" s="595"/>
      <c r="FT19" s="595"/>
      <c r="FU19" s="595"/>
      <c r="FV19" s="595"/>
      <c r="FW19" s="595"/>
      <c r="FX19" s="595"/>
      <c r="FY19" s="595"/>
      <c r="FZ19" s="595"/>
      <c r="GA19" s="595"/>
      <c r="GB19" s="595"/>
      <c r="GC19" s="595"/>
      <c r="GD19" s="595"/>
      <c r="GE19" s="595"/>
      <c r="GF19" s="595"/>
      <c r="GG19" s="595"/>
      <c r="GH19" s="595"/>
      <c r="GI19" s="595"/>
      <c r="GJ19" s="595"/>
    </row>
    <row r="20" spans="1:192" outlineLevel="1" x14ac:dyDescent="0.35">
      <c r="E20" s="322" t="str">
        <f xml:space="preserve"> InpC!E$144</f>
        <v>Number of periods in a year</v>
      </c>
      <c r="F20" s="322">
        <f xml:space="preserve"> InpC!F$144</f>
        <v>4</v>
      </c>
      <c r="G20" s="322" t="str">
        <f xml:space="preserve"> InpC!G$144</f>
        <v>periods</v>
      </c>
    </row>
    <row r="21" spans="1:192" outlineLevel="1" x14ac:dyDescent="0.35">
      <c r="E21" s="160" t="str">
        <f xml:space="preserve"> Time!E$126</f>
        <v>Useful life of asset flag</v>
      </c>
      <c r="F21" s="160">
        <f xml:space="preserve"> Time!F$126</f>
        <v>0</v>
      </c>
      <c r="G21" s="160" t="str">
        <f xml:space="preserve"> Time!G$126</f>
        <v>flag</v>
      </c>
      <c r="H21" s="160">
        <f xml:space="preserve"> Time!H$126</f>
        <v>100</v>
      </c>
      <c r="I21" s="160">
        <f xml:space="preserve"> Time!I$126</f>
        <v>0</v>
      </c>
      <c r="J21" s="160">
        <f xml:space="preserve"> Time!J$126</f>
        <v>0</v>
      </c>
      <c r="K21" s="160">
        <f xml:space="preserve"> Time!K$126</f>
        <v>0</v>
      </c>
      <c r="L21" s="160">
        <f xml:space="preserve"> Time!L$126</f>
        <v>0</v>
      </c>
      <c r="M21" s="160">
        <f xml:space="preserve"> Time!M$126</f>
        <v>0</v>
      </c>
      <c r="N21" s="160">
        <f xml:space="preserve"> Time!N$126</f>
        <v>0</v>
      </c>
      <c r="O21" s="160">
        <f xml:space="preserve"> Time!O$126</f>
        <v>0</v>
      </c>
      <c r="P21" s="160">
        <f xml:space="preserve"> Time!P$126</f>
        <v>0</v>
      </c>
      <c r="Q21" s="160">
        <f xml:space="preserve"> Time!Q$126</f>
        <v>0</v>
      </c>
      <c r="R21" s="160">
        <f xml:space="preserve"> Time!R$126</f>
        <v>0</v>
      </c>
      <c r="S21" s="160">
        <f xml:space="preserve"> Time!S$126</f>
        <v>0</v>
      </c>
      <c r="T21" s="160">
        <f xml:space="preserve"> Time!T$126</f>
        <v>0</v>
      </c>
      <c r="U21" s="160">
        <f xml:space="preserve"> Time!U$126</f>
        <v>0</v>
      </c>
      <c r="V21" s="160">
        <f xml:space="preserve"> Time!V$126</f>
        <v>0</v>
      </c>
      <c r="W21" s="160">
        <f xml:space="preserve"> Time!W$126</f>
        <v>0</v>
      </c>
      <c r="X21" s="160">
        <f xml:space="preserve"> Time!X$126</f>
        <v>0</v>
      </c>
      <c r="Y21" s="160">
        <f xml:space="preserve"> Time!Y$126</f>
        <v>0</v>
      </c>
      <c r="Z21" s="160">
        <f xml:space="preserve"> Time!Z$126</f>
        <v>0</v>
      </c>
      <c r="AA21" s="160">
        <f xml:space="preserve"> Time!AA$126</f>
        <v>0</v>
      </c>
      <c r="AB21" s="160">
        <f xml:space="preserve"> Time!AB$126</f>
        <v>0</v>
      </c>
      <c r="AC21" s="160">
        <f xml:space="preserve"> Time!AC$126</f>
        <v>0</v>
      </c>
      <c r="AD21" s="160">
        <f xml:space="preserve"> Time!AD$126</f>
        <v>0</v>
      </c>
      <c r="AE21" s="160">
        <f xml:space="preserve"> Time!AE$126</f>
        <v>0</v>
      </c>
      <c r="AF21" s="160">
        <f xml:space="preserve"> Time!AF$126</f>
        <v>0</v>
      </c>
      <c r="AG21" s="160">
        <f xml:space="preserve"> Time!AG$126</f>
        <v>0</v>
      </c>
      <c r="AH21" s="160">
        <f xml:space="preserve"> Time!AH$126</f>
        <v>0</v>
      </c>
      <c r="AI21" s="160">
        <f xml:space="preserve"> Time!AI$126</f>
        <v>0</v>
      </c>
      <c r="AJ21" s="160">
        <f xml:space="preserve"> Time!AJ$126</f>
        <v>0</v>
      </c>
      <c r="AK21" s="160">
        <f xml:space="preserve"> Time!AK$126</f>
        <v>0</v>
      </c>
      <c r="AL21" s="160">
        <f xml:space="preserve"> Time!AL$126</f>
        <v>0</v>
      </c>
      <c r="AM21" s="160">
        <f xml:space="preserve"> Time!AM$126</f>
        <v>0</v>
      </c>
      <c r="AN21" s="160">
        <f xml:space="preserve"> Time!AN$126</f>
        <v>0</v>
      </c>
      <c r="AO21" s="160">
        <f xml:space="preserve"> Time!AO$126</f>
        <v>0</v>
      </c>
      <c r="AP21" s="160">
        <f xml:space="preserve"> Time!AP$126</f>
        <v>0</v>
      </c>
      <c r="AQ21" s="160">
        <f xml:space="preserve"> Time!AQ$126</f>
        <v>0</v>
      </c>
      <c r="AR21" s="160">
        <f xml:space="preserve"> Time!AR$126</f>
        <v>0</v>
      </c>
      <c r="AS21" s="160">
        <f xml:space="preserve"> Time!AS$126</f>
        <v>0</v>
      </c>
      <c r="AT21" s="160">
        <f xml:space="preserve"> Time!AT$126</f>
        <v>0</v>
      </c>
      <c r="AU21" s="160">
        <f xml:space="preserve"> Time!AU$126</f>
        <v>0</v>
      </c>
      <c r="AV21" s="160">
        <f xml:space="preserve"> Time!AV$126</f>
        <v>0</v>
      </c>
      <c r="AW21" s="160">
        <f xml:space="preserve"> Time!AW$126</f>
        <v>0</v>
      </c>
      <c r="AX21" s="160">
        <f xml:space="preserve"> Time!AX$126</f>
        <v>0</v>
      </c>
      <c r="AY21" s="160">
        <f xml:space="preserve"> Time!AY$126</f>
        <v>0</v>
      </c>
      <c r="AZ21" s="160">
        <f xml:space="preserve"> Time!AZ$126</f>
        <v>0</v>
      </c>
      <c r="BA21" s="160">
        <f xml:space="preserve"> Time!BA$126</f>
        <v>0</v>
      </c>
      <c r="BB21" s="160">
        <f xml:space="preserve"> Time!BB$126</f>
        <v>0</v>
      </c>
      <c r="BC21" s="160">
        <f xml:space="preserve"> Time!BC$126</f>
        <v>0</v>
      </c>
      <c r="BD21" s="160">
        <f xml:space="preserve"> Time!BD$126</f>
        <v>0</v>
      </c>
      <c r="BE21" s="160">
        <f xml:space="preserve"> Time!BE$126</f>
        <v>0</v>
      </c>
      <c r="BF21" s="160">
        <f xml:space="preserve"> Time!BF$126</f>
        <v>1</v>
      </c>
      <c r="BG21" s="160">
        <f xml:space="preserve"> Time!BG$126</f>
        <v>1</v>
      </c>
      <c r="BH21" s="160">
        <f xml:space="preserve"> Time!BH$126</f>
        <v>1</v>
      </c>
      <c r="BI21" s="160">
        <f xml:space="preserve"> Time!BI$126</f>
        <v>1</v>
      </c>
      <c r="BJ21" s="160">
        <f xml:space="preserve"> Time!BJ$126</f>
        <v>1</v>
      </c>
      <c r="BK21" s="160">
        <f xml:space="preserve"> Time!BK$126</f>
        <v>1</v>
      </c>
      <c r="BL21" s="160">
        <f xml:space="preserve"> Time!BL$126</f>
        <v>1</v>
      </c>
      <c r="BM21" s="160">
        <f xml:space="preserve"> Time!BM$126</f>
        <v>1</v>
      </c>
      <c r="BN21" s="160">
        <f xml:space="preserve"> Time!BN$126</f>
        <v>1</v>
      </c>
      <c r="BO21" s="160">
        <f xml:space="preserve"> Time!BO$126</f>
        <v>1</v>
      </c>
      <c r="BP21" s="160">
        <f xml:space="preserve"> Time!BP$126</f>
        <v>1</v>
      </c>
      <c r="BQ21" s="160">
        <f xml:space="preserve"> Time!BQ$126</f>
        <v>1</v>
      </c>
      <c r="BR21" s="160">
        <f xml:space="preserve"> Time!BR$126</f>
        <v>1</v>
      </c>
      <c r="BS21" s="160">
        <f xml:space="preserve"> Time!BS$126</f>
        <v>1</v>
      </c>
      <c r="BT21" s="160">
        <f xml:space="preserve"> Time!BT$126</f>
        <v>1</v>
      </c>
      <c r="BU21" s="160">
        <f xml:space="preserve"> Time!BU$126</f>
        <v>1</v>
      </c>
      <c r="BV21" s="160">
        <f xml:space="preserve"> Time!BV$126</f>
        <v>1</v>
      </c>
      <c r="BW21" s="160">
        <f xml:space="preserve"> Time!BW$126</f>
        <v>1</v>
      </c>
      <c r="BX21" s="160">
        <f xml:space="preserve"> Time!BX$126</f>
        <v>1</v>
      </c>
      <c r="BY21" s="160">
        <f xml:space="preserve"> Time!BY$126</f>
        <v>1</v>
      </c>
      <c r="BZ21" s="160">
        <f xml:space="preserve"> Time!BZ$126</f>
        <v>1</v>
      </c>
      <c r="CA21" s="160">
        <f xml:space="preserve"> Time!CA$126</f>
        <v>1</v>
      </c>
      <c r="CB21" s="160">
        <f xml:space="preserve"> Time!CB$126</f>
        <v>1</v>
      </c>
      <c r="CC21" s="160">
        <f xml:space="preserve"> Time!CC$126</f>
        <v>1</v>
      </c>
      <c r="CD21" s="160">
        <f xml:space="preserve"> Time!CD$126</f>
        <v>1</v>
      </c>
      <c r="CE21" s="160">
        <f xml:space="preserve"> Time!CE$126</f>
        <v>1</v>
      </c>
      <c r="CF21" s="160">
        <f xml:space="preserve"> Time!CF$126</f>
        <v>1</v>
      </c>
      <c r="CG21" s="160">
        <f xml:space="preserve"> Time!CG$126</f>
        <v>1</v>
      </c>
      <c r="CH21" s="160">
        <f xml:space="preserve"> Time!CH$126</f>
        <v>1</v>
      </c>
      <c r="CI21" s="160">
        <f xml:space="preserve"> Time!CI$126</f>
        <v>1</v>
      </c>
      <c r="CJ21" s="160">
        <f xml:space="preserve"> Time!CJ$126</f>
        <v>1</v>
      </c>
      <c r="CK21" s="160">
        <f xml:space="preserve"> Time!CK$126</f>
        <v>1</v>
      </c>
      <c r="CL21" s="160">
        <f xml:space="preserve"> Time!CL$126</f>
        <v>1</v>
      </c>
      <c r="CM21" s="160">
        <f xml:space="preserve"> Time!CM$126</f>
        <v>1</v>
      </c>
      <c r="CN21" s="160">
        <f xml:space="preserve"> Time!CN$126</f>
        <v>1</v>
      </c>
      <c r="CO21" s="160">
        <f xml:space="preserve"> Time!CO$126</f>
        <v>1</v>
      </c>
      <c r="CP21" s="160">
        <f xml:space="preserve"> Time!CP$126</f>
        <v>1</v>
      </c>
      <c r="CQ21" s="160">
        <f xml:space="preserve"> Time!CQ$126</f>
        <v>1</v>
      </c>
      <c r="CR21" s="160">
        <f xml:space="preserve"> Time!CR$126</f>
        <v>1</v>
      </c>
      <c r="CS21" s="160">
        <f xml:space="preserve"> Time!CS$126</f>
        <v>1</v>
      </c>
      <c r="CT21" s="160">
        <f xml:space="preserve"> Time!CT$126</f>
        <v>1</v>
      </c>
      <c r="CU21" s="160">
        <f xml:space="preserve"> Time!CU$126</f>
        <v>1</v>
      </c>
      <c r="CV21" s="160">
        <f xml:space="preserve"> Time!CV$126</f>
        <v>1</v>
      </c>
      <c r="CW21" s="160">
        <f xml:space="preserve"> Time!CW$126</f>
        <v>1</v>
      </c>
      <c r="CX21" s="160">
        <f xml:space="preserve"> Time!CX$126</f>
        <v>1</v>
      </c>
      <c r="CY21" s="160">
        <f xml:space="preserve"> Time!CY$126</f>
        <v>1</v>
      </c>
      <c r="CZ21" s="160">
        <f xml:space="preserve"> Time!CZ$126</f>
        <v>1</v>
      </c>
      <c r="DA21" s="160">
        <f xml:space="preserve"> Time!DA$126</f>
        <v>1</v>
      </c>
      <c r="DB21" s="160">
        <f xml:space="preserve"> Time!DB$126</f>
        <v>1</v>
      </c>
      <c r="DC21" s="160">
        <f xml:space="preserve"> Time!DC$126</f>
        <v>1</v>
      </c>
      <c r="DD21" s="160">
        <f xml:space="preserve"> Time!DD$126</f>
        <v>1</v>
      </c>
      <c r="DE21" s="160">
        <f xml:space="preserve"> Time!DE$126</f>
        <v>1</v>
      </c>
      <c r="DF21" s="160">
        <f xml:space="preserve"> Time!DF$126</f>
        <v>1</v>
      </c>
      <c r="DG21" s="160">
        <f xml:space="preserve"> Time!DG$126</f>
        <v>1</v>
      </c>
      <c r="DH21" s="160">
        <f xml:space="preserve"> Time!DH$126</f>
        <v>1</v>
      </c>
      <c r="DI21" s="160">
        <f xml:space="preserve"> Time!DI$126</f>
        <v>1</v>
      </c>
      <c r="DJ21" s="160">
        <f xml:space="preserve"> Time!DJ$126</f>
        <v>1</v>
      </c>
      <c r="DK21" s="160">
        <f xml:space="preserve"> Time!DK$126</f>
        <v>1</v>
      </c>
      <c r="DL21" s="160">
        <f xml:space="preserve"> Time!DL$126</f>
        <v>1</v>
      </c>
      <c r="DM21" s="160">
        <f xml:space="preserve"> Time!DM$126</f>
        <v>1</v>
      </c>
      <c r="DN21" s="160">
        <f xml:space="preserve"> Time!DN$126</f>
        <v>1</v>
      </c>
      <c r="DO21" s="160">
        <f xml:space="preserve"> Time!DO$126</f>
        <v>1</v>
      </c>
      <c r="DP21" s="160">
        <f xml:space="preserve"> Time!DP$126</f>
        <v>1</v>
      </c>
      <c r="DQ21" s="160">
        <f xml:space="preserve"> Time!DQ$126</f>
        <v>1</v>
      </c>
      <c r="DR21" s="160">
        <f xml:space="preserve"> Time!DR$126</f>
        <v>1</v>
      </c>
      <c r="DS21" s="160">
        <f xml:space="preserve"> Time!DS$126</f>
        <v>1</v>
      </c>
      <c r="DT21" s="160">
        <f xml:space="preserve"> Time!DT$126</f>
        <v>1</v>
      </c>
      <c r="DU21" s="160">
        <f xml:space="preserve"> Time!DU$126</f>
        <v>1</v>
      </c>
      <c r="DV21" s="160">
        <f xml:space="preserve"> Time!DV$126</f>
        <v>1</v>
      </c>
      <c r="DW21" s="160">
        <f xml:space="preserve"> Time!DW$126</f>
        <v>1</v>
      </c>
      <c r="DX21" s="160">
        <f xml:space="preserve"> Time!DX$126</f>
        <v>1</v>
      </c>
      <c r="DY21" s="160">
        <f xml:space="preserve"> Time!DY$126</f>
        <v>1</v>
      </c>
      <c r="DZ21" s="160">
        <f xml:space="preserve"> Time!DZ$126</f>
        <v>1</v>
      </c>
      <c r="EA21" s="160">
        <f xml:space="preserve"> Time!EA$126</f>
        <v>1</v>
      </c>
      <c r="EB21" s="160">
        <f xml:space="preserve"> Time!EB$126</f>
        <v>1</v>
      </c>
      <c r="EC21" s="160">
        <f xml:space="preserve"> Time!EC$126</f>
        <v>1</v>
      </c>
      <c r="ED21" s="160">
        <f xml:space="preserve"> Time!ED$126</f>
        <v>1</v>
      </c>
      <c r="EE21" s="160">
        <f xml:space="preserve"> Time!EE$126</f>
        <v>1</v>
      </c>
      <c r="EF21" s="160">
        <f xml:space="preserve"> Time!EF$126</f>
        <v>1</v>
      </c>
      <c r="EG21" s="160">
        <f xml:space="preserve"> Time!EG$126</f>
        <v>1</v>
      </c>
      <c r="EH21" s="160">
        <f xml:space="preserve"> Time!EH$126</f>
        <v>1</v>
      </c>
      <c r="EI21" s="160">
        <f xml:space="preserve"> Time!EI$126</f>
        <v>1</v>
      </c>
      <c r="EJ21" s="160">
        <f xml:space="preserve"> Time!EJ$126</f>
        <v>1</v>
      </c>
      <c r="EK21" s="160">
        <f xml:space="preserve"> Time!EK$126</f>
        <v>1</v>
      </c>
      <c r="EL21" s="160">
        <f xml:space="preserve"> Time!EL$126</f>
        <v>1</v>
      </c>
      <c r="EM21" s="160">
        <f xml:space="preserve"> Time!EM$126</f>
        <v>1</v>
      </c>
      <c r="EN21" s="160">
        <f xml:space="preserve"> Time!EN$126</f>
        <v>1</v>
      </c>
      <c r="EO21" s="160">
        <f xml:space="preserve"> Time!EO$126</f>
        <v>1</v>
      </c>
      <c r="EP21" s="160">
        <f xml:space="preserve"> Time!EP$126</f>
        <v>1</v>
      </c>
      <c r="EQ21" s="160">
        <f xml:space="preserve"> Time!EQ$126</f>
        <v>1</v>
      </c>
      <c r="ER21" s="160">
        <f xml:space="preserve"> Time!ER$126</f>
        <v>1</v>
      </c>
      <c r="ES21" s="160">
        <f xml:space="preserve"> Time!ES$126</f>
        <v>1</v>
      </c>
      <c r="ET21" s="160">
        <f xml:space="preserve"> Time!ET$126</f>
        <v>1</v>
      </c>
      <c r="EU21" s="160">
        <f xml:space="preserve"> Time!EU$126</f>
        <v>1</v>
      </c>
      <c r="EV21" s="160">
        <f xml:space="preserve"> Time!EV$126</f>
        <v>1</v>
      </c>
      <c r="EW21" s="160">
        <f xml:space="preserve"> Time!EW$126</f>
        <v>1</v>
      </c>
      <c r="EX21" s="160">
        <f xml:space="preserve"> Time!EX$126</f>
        <v>1</v>
      </c>
      <c r="EY21" s="160">
        <f xml:space="preserve"> Time!EY$126</f>
        <v>1</v>
      </c>
      <c r="EZ21" s="160">
        <f xml:space="preserve"> Time!EZ$126</f>
        <v>1</v>
      </c>
      <c r="FA21" s="160">
        <f xml:space="preserve"> Time!FA$126</f>
        <v>1</v>
      </c>
      <c r="FB21" s="160">
        <f xml:space="preserve"> Time!FB$126</f>
        <v>0</v>
      </c>
      <c r="FC21" s="160">
        <f xml:space="preserve"> Time!FC$126</f>
        <v>0</v>
      </c>
      <c r="FD21" s="160">
        <f xml:space="preserve"> Time!FD$126</f>
        <v>0</v>
      </c>
      <c r="FE21" s="160">
        <f xml:space="preserve"> Time!FE$126</f>
        <v>0</v>
      </c>
      <c r="FF21" s="160">
        <f xml:space="preserve"> Time!FF$126</f>
        <v>0</v>
      </c>
      <c r="FG21" s="160">
        <f xml:space="preserve"> Time!FG$126</f>
        <v>0</v>
      </c>
      <c r="FH21" s="160">
        <f xml:space="preserve"> Time!FH$126</f>
        <v>0</v>
      </c>
      <c r="FI21" s="160">
        <f xml:space="preserve"> Time!FI$126</f>
        <v>0</v>
      </c>
      <c r="FJ21" s="160">
        <f xml:space="preserve"> Time!FJ$126</f>
        <v>0</v>
      </c>
      <c r="FK21" s="160">
        <f xml:space="preserve"> Time!FK$126</f>
        <v>0</v>
      </c>
      <c r="FL21" s="160">
        <f xml:space="preserve"> Time!FL$126</f>
        <v>0</v>
      </c>
      <c r="FM21" s="160">
        <f xml:space="preserve"> Time!FM$126</f>
        <v>0</v>
      </c>
      <c r="FN21" s="160">
        <f xml:space="preserve"> Time!FN$126</f>
        <v>0</v>
      </c>
      <c r="FO21" s="160">
        <f xml:space="preserve"> Time!FO$126</f>
        <v>0</v>
      </c>
      <c r="FP21" s="160">
        <f xml:space="preserve"> Time!FP$126</f>
        <v>0</v>
      </c>
      <c r="FQ21" s="160">
        <f xml:space="preserve"> Time!FQ$126</f>
        <v>0</v>
      </c>
      <c r="FR21" s="160">
        <f xml:space="preserve"> Time!FR$126</f>
        <v>0</v>
      </c>
      <c r="FS21" s="160">
        <f xml:space="preserve"> Time!FS$126</f>
        <v>0</v>
      </c>
      <c r="FT21" s="160">
        <f xml:space="preserve"> Time!FT$126</f>
        <v>0</v>
      </c>
      <c r="FU21" s="160">
        <f xml:space="preserve"> Time!FU$126</f>
        <v>0</v>
      </c>
      <c r="FV21" s="160">
        <f xml:space="preserve"> Time!FV$126</f>
        <v>0</v>
      </c>
      <c r="FW21" s="160">
        <f xml:space="preserve"> Time!FW$126</f>
        <v>0</v>
      </c>
      <c r="FX21" s="160">
        <f xml:space="preserve"> Time!FX$126</f>
        <v>0</v>
      </c>
      <c r="FY21" s="160">
        <f xml:space="preserve"> Time!FY$126</f>
        <v>0</v>
      </c>
      <c r="FZ21" s="160">
        <f xml:space="preserve"> Time!FZ$126</f>
        <v>0</v>
      </c>
      <c r="GA21" s="160">
        <f xml:space="preserve"> Time!GA$126</f>
        <v>0</v>
      </c>
      <c r="GB21" s="160">
        <f xml:space="preserve"> Time!GB$126</f>
        <v>0</v>
      </c>
      <c r="GC21" s="160">
        <f xml:space="preserve"> Time!GC$126</f>
        <v>0</v>
      </c>
      <c r="GD21" s="160">
        <f xml:space="preserve"> Time!GD$126</f>
        <v>0</v>
      </c>
      <c r="GE21" s="160">
        <f xml:space="preserve"> Time!GE$126</f>
        <v>0</v>
      </c>
      <c r="GF21" s="160">
        <f xml:space="preserve"> Time!GF$126</f>
        <v>0</v>
      </c>
      <c r="GG21" s="160">
        <f xml:space="preserve"> Time!GG$126</f>
        <v>0</v>
      </c>
      <c r="GH21" s="160">
        <f xml:space="preserve"> Time!GH$126</f>
        <v>0</v>
      </c>
      <c r="GI21" s="160">
        <f xml:space="preserve"> Time!GI$126</f>
        <v>0</v>
      </c>
      <c r="GJ21" s="160">
        <f xml:space="preserve"> Time!GJ$126</f>
        <v>0</v>
      </c>
    </row>
    <row r="22" spans="1:192" outlineLevel="1" x14ac:dyDescent="0.35">
      <c r="E22" s="11" t="s">
        <v>222</v>
      </c>
      <c r="G22" s="11" t="s">
        <v>101</v>
      </c>
      <c r="H22" s="11">
        <f>SUM(J22:GJ22)</f>
        <v>376330.96611381054</v>
      </c>
      <c r="J22" s="11">
        <f t="shared" ref="J22:AO22" si="0">$F18/$F19/$F20*J21</f>
        <v>0</v>
      </c>
      <c r="K22" s="11">
        <f t="shared" si="0"/>
        <v>0</v>
      </c>
      <c r="L22" s="11">
        <f t="shared" si="0"/>
        <v>0</v>
      </c>
      <c r="M22" s="11">
        <f t="shared" si="0"/>
        <v>0</v>
      </c>
      <c r="N22" s="11">
        <f t="shared" si="0"/>
        <v>0</v>
      </c>
      <c r="O22" s="11">
        <f t="shared" si="0"/>
        <v>0</v>
      </c>
      <c r="P22" s="11">
        <f t="shared" si="0"/>
        <v>0</v>
      </c>
      <c r="Q22" s="11">
        <f t="shared" si="0"/>
        <v>0</v>
      </c>
      <c r="R22" s="11">
        <f t="shared" si="0"/>
        <v>0</v>
      </c>
      <c r="S22" s="11">
        <f t="shared" si="0"/>
        <v>0</v>
      </c>
      <c r="T22" s="11">
        <f t="shared" si="0"/>
        <v>0</v>
      </c>
      <c r="U22" s="11">
        <f t="shared" si="0"/>
        <v>0</v>
      </c>
      <c r="V22" s="11">
        <f t="shared" si="0"/>
        <v>0</v>
      </c>
      <c r="W22" s="11">
        <f t="shared" si="0"/>
        <v>0</v>
      </c>
      <c r="X22" s="11">
        <f t="shared" si="0"/>
        <v>0</v>
      </c>
      <c r="Y22" s="11">
        <f t="shared" si="0"/>
        <v>0</v>
      </c>
      <c r="Z22" s="11">
        <f t="shared" si="0"/>
        <v>0</v>
      </c>
      <c r="AA22" s="11">
        <f t="shared" si="0"/>
        <v>0</v>
      </c>
      <c r="AB22" s="11">
        <f t="shared" si="0"/>
        <v>0</v>
      </c>
      <c r="AC22" s="11">
        <f t="shared" si="0"/>
        <v>0</v>
      </c>
      <c r="AD22" s="11">
        <f t="shared" si="0"/>
        <v>0</v>
      </c>
      <c r="AE22" s="11">
        <f t="shared" si="0"/>
        <v>0</v>
      </c>
      <c r="AF22" s="11">
        <f t="shared" si="0"/>
        <v>0</v>
      </c>
      <c r="AG22" s="11">
        <f t="shared" si="0"/>
        <v>0</v>
      </c>
      <c r="AH22" s="11">
        <f t="shared" si="0"/>
        <v>0</v>
      </c>
      <c r="AI22" s="11">
        <f t="shared" si="0"/>
        <v>0</v>
      </c>
      <c r="AJ22" s="11">
        <f t="shared" si="0"/>
        <v>0</v>
      </c>
      <c r="AK22" s="11">
        <f t="shared" si="0"/>
        <v>0</v>
      </c>
      <c r="AL22" s="11">
        <f t="shared" si="0"/>
        <v>0</v>
      </c>
      <c r="AM22" s="11">
        <f t="shared" si="0"/>
        <v>0</v>
      </c>
      <c r="AN22" s="11">
        <f t="shared" si="0"/>
        <v>0</v>
      </c>
      <c r="AO22" s="11">
        <f t="shared" si="0"/>
        <v>0</v>
      </c>
      <c r="AP22" s="11">
        <f t="shared" ref="AP22:BU22" si="1">$F18/$F19/$F20*AP21</f>
        <v>0</v>
      </c>
      <c r="AQ22" s="11">
        <f t="shared" si="1"/>
        <v>0</v>
      </c>
      <c r="AR22" s="11">
        <f t="shared" si="1"/>
        <v>0</v>
      </c>
      <c r="AS22" s="11">
        <f t="shared" si="1"/>
        <v>0</v>
      </c>
      <c r="AT22" s="11">
        <f t="shared" si="1"/>
        <v>0</v>
      </c>
      <c r="AU22" s="11">
        <f t="shared" si="1"/>
        <v>0</v>
      </c>
      <c r="AV22" s="11">
        <f t="shared" si="1"/>
        <v>0</v>
      </c>
      <c r="AW22" s="11">
        <f t="shared" si="1"/>
        <v>0</v>
      </c>
      <c r="AX22" s="11">
        <f t="shared" si="1"/>
        <v>0</v>
      </c>
      <c r="AY22" s="11">
        <f t="shared" si="1"/>
        <v>0</v>
      </c>
      <c r="AZ22" s="11">
        <f t="shared" si="1"/>
        <v>0</v>
      </c>
      <c r="BA22" s="11">
        <f t="shared" si="1"/>
        <v>0</v>
      </c>
      <c r="BB22" s="11">
        <f t="shared" si="1"/>
        <v>0</v>
      </c>
      <c r="BC22" s="11">
        <f t="shared" si="1"/>
        <v>0</v>
      </c>
      <c r="BD22" s="11">
        <f t="shared" si="1"/>
        <v>0</v>
      </c>
      <c r="BE22" s="11">
        <f t="shared" si="1"/>
        <v>0</v>
      </c>
      <c r="BF22" s="11">
        <f t="shared" si="1"/>
        <v>3763.3096611381084</v>
      </c>
      <c r="BG22" s="11">
        <f t="shared" si="1"/>
        <v>3763.3096611381084</v>
      </c>
      <c r="BH22" s="11">
        <f t="shared" si="1"/>
        <v>3763.3096611381084</v>
      </c>
      <c r="BI22" s="11">
        <f t="shared" si="1"/>
        <v>3763.3096611381084</v>
      </c>
      <c r="BJ22" s="11">
        <f t="shared" si="1"/>
        <v>3763.3096611381084</v>
      </c>
      <c r="BK22" s="11">
        <f t="shared" si="1"/>
        <v>3763.3096611381084</v>
      </c>
      <c r="BL22" s="11">
        <f t="shared" si="1"/>
        <v>3763.3096611381084</v>
      </c>
      <c r="BM22" s="11">
        <f t="shared" si="1"/>
        <v>3763.3096611381084</v>
      </c>
      <c r="BN22" s="11">
        <f t="shared" si="1"/>
        <v>3763.3096611381084</v>
      </c>
      <c r="BO22" s="11">
        <f t="shared" si="1"/>
        <v>3763.3096611381084</v>
      </c>
      <c r="BP22" s="11">
        <f t="shared" si="1"/>
        <v>3763.3096611381084</v>
      </c>
      <c r="BQ22" s="11">
        <f t="shared" si="1"/>
        <v>3763.3096611381084</v>
      </c>
      <c r="BR22" s="11">
        <f t="shared" si="1"/>
        <v>3763.3096611381084</v>
      </c>
      <c r="BS22" s="11">
        <f t="shared" si="1"/>
        <v>3763.3096611381084</v>
      </c>
      <c r="BT22" s="11">
        <f t="shared" si="1"/>
        <v>3763.3096611381084</v>
      </c>
      <c r="BU22" s="11">
        <f t="shared" si="1"/>
        <v>3763.3096611381084</v>
      </c>
      <c r="BV22" s="11">
        <f t="shared" ref="BV22:DA22" si="2">$F18/$F19/$F20*BV21</f>
        <v>3763.3096611381084</v>
      </c>
      <c r="BW22" s="11">
        <f t="shared" si="2"/>
        <v>3763.3096611381084</v>
      </c>
      <c r="BX22" s="11">
        <f t="shared" si="2"/>
        <v>3763.3096611381084</v>
      </c>
      <c r="BY22" s="11">
        <f t="shared" si="2"/>
        <v>3763.3096611381084</v>
      </c>
      <c r="BZ22" s="11">
        <f t="shared" si="2"/>
        <v>3763.3096611381084</v>
      </c>
      <c r="CA22" s="11">
        <f t="shared" si="2"/>
        <v>3763.3096611381084</v>
      </c>
      <c r="CB22" s="11">
        <f t="shared" si="2"/>
        <v>3763.3096611381084</v>
      </c>
      <c r="CC22" s="11">
        <f t="shared" si="2"/>
        <v>3763.3096611381084</v>
      </c>
      <c r="CD22" s="11">
        <f t="shared" si="2"/>
        <v>3763.3096611381084</v>
      </c>
      <c r="CE22" s="11">
        <f t="shared" si="2"/>
        <v>3763.3096611381084</v>
      </c>
      <c r="CF22" s="11">
        <f t="shared" si="2"/>
        <v>3763.3096611381084</v>
      </c>
      <c r="CG22" s="11">
        <f t="shared" si="2"/>
        <v>3763.3096611381084</v>
      </c>
      <c r="CH22" s="11">
        <f t="shared" si="2"/>
        <v>3763.3096611381084</v>
      </c>
      <c r="CI22" s="11">
        <f t="shared" si="2"/>
        <v>3763.3096611381084</v>
      </c>
      <c r="CJ22" s="11">
        <f t="shared" si="2"/>
        <v>3763.3096611381084</v>
      </c>
      <c r="CK22" s="11">
        <f t="shared" si="2"/>
        <v>3763.3096611381084</v>
      </c>
      <c r="CL22" s="11">
        <f t="shared" si="2"/>
        <v>3763.3096611381084</v>
      </c>
      <c r="CM22" s="11">
        <f t="shared" si="2"/>
        <v>3763.3096611381084</v>
      </c>
      <c r="CN22" s="11">
        <f t="shared" si="2"/>
        <v>3763.3096611381084</v>
      </c>
      <c r="CO22" s="11">
        <f t="shared" si="2"/>
        <v>3763.3096611381084</v>
      </c>
      <c r="CP22" s="11">
        <f t="shared" si="2"/>
        <v>3763.3096611381084</v>
      </c>
      <c r="CQ22" s="11">
        <f t="shared" si="2"/>
        <v>3763.3096611381084</v>
      </c>
      <c r="CR22" s="11">
        <f t="shared" si="2"/>
        <v>3763.3096611381084</v>
      </c>
      <c r="CS22" s="11">
        <f t="shared" si="2"/>
        <v>3763.3096611381084</v>
      </c>
      <c r="CT22" s="11">
        <f t="shared" si="2"/>
        <v>3763.3096611381084</v>
      </c>
      <c r="CU22" s="11">
        <f t="shared" si="2"/>
        <v>3763.3096611381084</v>
      </c>
      <c r="CV22" s="11">
        <f t="shared" si="2"/>
        <v>3763.3096611381084</v>
      </c>
      <c r="CW22" s="11">
        <f t="shared" si="2"/>
        <v>3763.3096611381084</v>
      </c>
      <c r="CX22" s="11">
        <f t="shared" si="2"/>
        <v>3763.3096611381084</v>
      </c>
      <c r="CY22" s="11">
        <f t="shared" si="2"/>
        <v>3763.3096611381084</v>
      </c>
      <c r="CZ22" s="11">
        <f t="shared" si="2"/>
        <v>3763.3096611381084</v>
      </c>
      <c r="DA22" s="11">
        <f t="shared" si="2"/>
        <v>3763.3096611381084</v>
      </c>
      <c r="DB22" s="11">
        <f t="shared" ref="DB22:EG22" si="3">$F18/$F19/$F20*DB21</f>
        <v>3763.3096611381084</v>
      </c>
      <c r="DC22" s="11">
        <f t="shared" si="3"/>
        <v>3763.3096611381084</v>
      </c>
      <c r="DD22" s="11">
        <f t="shared" si="3"/>
        <v>3763.3096611381084</v>
      </c>
      <c r="DE22" s="11">
        <f t="shared" si="3"/>
        <v>3763.3096611381084</v>
      </c>
      <c r="DF22" s="11">
        <f t="shared" si="3"/>
        <v>3763.3096611381084</v>
      </c>
      <c r="DG22" s="11">
        <f t="shared" si="3"/>
        <v>3763.3096611381084</v>
      </c>
      <c r="DH22" s="11">
        <f t="shared" si="3"/>
        <v>3763.3096611381084</v>
      </c>
      <c r="DI22" s="11">
        <f t="shared" si="3"/>
        <v>3763.3096611381084</v>
      </c>
      <c r="DJ22" s="11">
        <f t="shared" si="3"/>
        <v>3763.3096611381084</v>
      </c>
      <c r="DK22" s="11">
        <f t="shared" si="3"/>
        <v>3763.3096611381084</v>
      </c>
      <c r="DL22" s="11">
        <f t="shared" si="3"/>
        <v>3763.3096611381084</v>
      </c>
      <c r="DM22" s="11">
        <f t="shared" si="3"/>
        <v>3763.3096611381084</v>
      </c>
      <c r="DN22" s="11">
        <f t="shared" si="3"/>
        <v>3763.3096611381084</v>
      </c>
      <c r="DO22" s="11">
        <f t="shared" si="3"/>
        <v>3763.3096611381084</v>
      </c>
      <c r="DP22" s="11">
        <f t="shared" si="3"/>
        <v>3763.3096611381084</v>
      </c>
      <c r="DQ22" s="11">
        <f t="shared" si="3"/>
        <v>3763.3096611381084</v>
      </c>
      <c r="DR22" s="11">
        <f t="shared" si="3"/>
        <v>3763.3096611381084</v>
      </c>
      <c r="DS22" s="11">
        <f t="shared" si="3"/>
        <v>3763.3096611381084</v>
      </c>
      <c r="DT22" s="11">
        <f t="shared" si="3"/>
        <v>3763.3096611381084</v>
      </c>
      <c r="DU22" s="11">
        <f t="shared" si="3"/>
        <v>3763.3096611381084</v>
      </c>
      <c r="DV22" s="11">
        <f t="shared" si="3"/>
        <v>3763.3096611381084</v>
      </c>
      <c r="DW22" s="11">
        <f t="shared" si="3"/>
        <v>3763.3096611381084</v>
      </c>
      <c r="DX22" s="11">
        <f t="shared" si="3"/>
        <v>3763.3096611381084</v>
      </c>
      <c r="DY22" s="11">
        <f t="shared" si="3"/>
        <v>3763.3096611381084</v>
      </c>
      <c r="DZ22" s="11">
        <f t="shared" si="3"/>
        <v>3763.3096611381084</v>
      </c>
      <c r="EA22" s="11">
        <f t="shared" si="3"/>
        <v>3763.3096611381084</v>
      </c>
      <c r="EB22" s="11">
        <f t="shared" si="3"/>
        <v>3763.3096611381084</v>
      </c>
      <c r="EC22" s="11">
        <f t="shared" si="3"/>
        <v>3763.3096611381084</v>
      </c>
      <c r="ED22" s="11">
        <f t="shared" si="3"/>
        <v>3763.3096611381084</v>
      </c>
      <c r="EE22" s="11">
        <f t="shared" si="3"/>
        <v>3763.3096611381084</v>
      </c>
      <c r="EF22" s="11">
        <f t="shared" si="3"/>
        <v>3763.3096611381084</v>
      </c>
      <c r="EG22" s="11">
        <f t="shared" si="3"/>
        <v>3763.3096611381084</v>
      </c>
      <c r="EH22" s="11">
        <f t="shared" ref="EH22:FM22" si="4">$F18/$F19/$F20*EH21</f>
        <v>3763.3096611381084</v>
      </c>
      <c r="EI22" s="11">
        <f t="shared" si="4"/>
        <v>3763.3096611381084</v>
      </c>
      <c r="EJ22" s="11">
        <f t="shared" si="4"/>
        <v>3763.3096611381084</v>
      </c>
      <c r="EK22" s="11">
        <f t="shared" si="4"/>
        <v>3763.3096611381084</v>
      </c>
      <c r="EL22" s="11">
        <f t="shared" si="4"/>
        <v>3763.3096611381084</v>
      </c>
      <c r="EM22" s="11">
        <f t="shared" si="4"/>
        <v>3763.3096611381084</v>
      </c>
      <c r="EN22" s="11">
        <f t="shared" si="4"/>
        <v>3763.3096611381084</v>
      </c>
      <c r="EO22" s="11">
        <f t="shared" si="4"/>
        <v>3763.3096611381084</v>
      </c>
      <c r="EP22" s="11">
        <f t="shared" si="4"/>
        <v>3763.3096611381084</v>
      </c>
      <c r="EQ22" s="11">
        <f t="shared" si="4"/>
        <v>3763.3096611381084</v>
      </c>
      <c r="ER22" s="11">
        <f t="shared" si="4"/>
        <v>3763.3096611381084</v>
      </c>
      <c r="ES22" s="11">
        <f t="shared" si="4"/>
        <v>3763.3096611381084</v>
      </c>
      <c r="ET22" s="11">
        <f t="shared" si="4"/>
        <v>3763.3096611381084</v>
      </c>
      <c r="EU22" s="11">
        <f t="shared" si="4"/>
        <v>3763.3096611381084</v>
      </c>
      <c r="EV22" s="11">
        <f t="shared" si="4"/>
        <v>3763.3096611381084</v>
      </c>
      <c r="EW22" s="11">
        <f t="shared" si="4"/>
        <v>3763.3096611381084</v>
      </c>
      <c r="EX22" s="11">
        <f t="shared" si="4"/>
        <v>3763.3096611381084</v>
      </c>
      <c r="EY22" s="11">
        <f t="shared" si="4"/>
        <v>3763.3096611381084</v>
      </c>
      <c r="EZ22" s="11">
        <f t="shared" si="4"/>
        <v>3763.3096611381084</v>
      </c>
      <c r="FA22" s="11">
        <f t="shared" si="4"/>
        <v>3763.3096611381084</v>
      </c>
      <c r="FB22" s="11">
        <f t="shared" si="4"/>
        <v>0</v>
      </c>
      <c r="FC22" s="11">
        <f t="shared" si="4"/>
        <v>0</v>
      </c>
      <c r="FD22" s="11">
        <f t="shared" si="4"/>
        <v>0</v>
      </c>
      <c r="FE22" s="11">
        <f t="shared" si="4"/>
        <v>0</v>
      </c>
      <c r="FF22" s="11">
        <f t="shared" si="4"/>
        <v>0</v>
      </c>
      <c r="FG22" s="11">
        <f t="shared" si="4"/>
        <v>0</v>
      </c>
      <c r="FH22" s="11">
        <f t="shared" si="4"/>
        <v>0</v>
      </c>
      <c r="FI22" s="11">
        <f t="shared" si="4"/>
        <v>0</v>
      </c>
      <c r="FJ22" s="11">
        <f t="shared" si="4"/>
        <v>0</v>
      </c>
      <c r="FK22" s="11">
        <f t="shared" si="4"/>
        <v>0</v>
      </c>
      <c r="FL22" s="11">
        <f t="shared" si="4"/>
        <v>0</v>
      </c>
      <c r="FM22" s="11">
        <f t="shared" si="4"/>
        <v>0</v>
      </c>
      <c r="FN22" s="11">
        <f t="shared" ref="FN22:GJ22" si="5">$F18/$F19/$F20*FN21</f>
        <v>0</v>
      </c>
      <c r="FO22" s="11">
        <f t="shared" si="5"/>
        <v>0</v>
      </c>
      <c r="FP22" s="11">
        <f t="shared" si="5"/>
        <v>0</v>
      </c>
      <c r="FQ22" s="11">
        <f t="shared" si="5"/>
        <v>0</v>
      </c>
      <c r="FR22" s="11">
        <f t="shared" si="5"/>
        <v>0</v>
      </c>
      <c r="FS22" s="11">
        <f t="shared" si="5"/>
        <v>0</v>
      </c>
      <c r="FT22" s="11">
        <f t="shared" si="5"/>
        <v>0</v>
      </c>
      <c r="FU22" s="11">
        <f t="shared" si="5"/>
        <v>0</v>
      </c>
      <c r="FV22" s="11">
        <f t="shared" si="5"/>
        <v>0</v>
      </c>
      <c r="FW22" s="11">
        <f t="shared" si="5"/>
        <v>0</v>
      </c>
      <c r="FX22" s="11">
        <f t="shared" si="5"/>
        <v>0</v>
      </c>
      <c r="FY22" s="11">
        <f t="shared" si="5"/>
        <v>0</v>
      </c>
      <c r="FZ22" s="11">
        <f t="shared" si="5"/>
        <v>0</v>
      </c>
      <c r="GA22" s="11">
        <f t="shared" si="5"/>
        <v>0</v>
      </c>
      <c r="GB22" s="11">
        <f t="shared" si="5"/>
        <v>0</v>
      </c>
      <c r="GC22" s="11">
        <f t="shared" si="5"/>
        <v>0</v>
      </c>
      <c r="GD22" s="11">
        <f t="shared" si="5"/>
        <v>0</v>
      </c>
      <c r="GE22" s="11">
        <f t="shared" si="5"/>
        <v>0</v>
      </c>
      <c r="GF22" s="11">
        <f t="shared" si="5"/>
        <v>0</v>
      </c>
      <c r="GG22" s="11">
        <f t="shared" si="5"/>
        <v>0</v>
      </c>
      <c r="GH22" s="11">
        <f t="shared" si="5"/>
        <v>0</v>
      </c>
      <c r="GI22" s="11">
        <f t="shared" si="5"/>
        <v>0</v>
      </c>
      <c r="GJ22" s="11">
        <f t="shared" si="5"/>
        <v>0</v>
      </c>
    </row>
    <row r="23" spans="1:192" outlineLevel="1" x14ac:dyDescent="0.35">
      <c r="A23" s="125"/>
      <c r="B23" s="125"/>
      <c r="C23" s="126"/>
      <c r="D23" s="127"/>
      <c r="E23" s="158" t="str">
        <f xml:space="preserve"> LEFT(E22, LEN(E22) - 4)</f>
        <v>Fixed asset depreciation</v>
      </c>
      <c r="F23" s="158"/>
      <c r="G23" s="158" t="str">
        <f xml:space="preserve"> SMU</f>
        <v>$ 000s</v>
      </c>
      <c r="H23" s="158">
        <f xml:space="preserve"> SUM(J23:GJ23)</f>
        <v>-376330.96611381054</v>
      </c>
      <c r="I23" s="128"/>
      <c r="J23" s="158">
        <f t="shared" ref="J23:AO23" si="6" xml:space="preserve"> -1 * J22</f>
        <v>0</v>
      </c>
      <c r="K23" s="158">
        <f t="shared" si="6"/>
        <v>0</v>
      </c>
      <c r="L23" s="158">
        <f t="shared" si="6"/>
        <v>0</v>
      </c>
      <c r="M23" s="158">
        <f t="shared" si="6"/>
        <v>0</v>
      </c>
      <c r="N23" s="158">
        <f t="shared" si="6"/>
        <v>0</v>
      </c>
      <c r="O23" s="158">
        <f t="shared" si="6"/>
        <v>0</v>
      </c>
      <c r="P23" s="158">
        <f t="shared" si="6"/>
        <v>0</v>
      </c>
      <c r="Q23" s="158">
        <f t="shared" si="6"/>
        <v>0</v>
      </c>
      <c r="R23" s="158">
        <f t="shared" si="6"/>
        <v>0</v>
      </c>
      <c r="S23" s="158">
        <f t="shared" si="6"/>
        <v>0</v>
      </c>
      <c r="T23" s="158">
        <f t="shared" si="6"/>
        <v>0</v>
      </c>
      <c r="U23" s="158">
        <f t="shared" si="6"/>
        <v>0</v>
      </c>
      <c r="V23" s="158">
        <f t="shared" si="6"/>
        <v>0</v>
      </c>
      <c r="W23" s="158">
        <f t="shared" si="6"/>
        <v>0</v>
      </c>
      <c r="X23" s="158">
        <f t="shared" si="6"/>
        <v>0</v>
      </c>
      <c r="Y23" s="158">
        <f t="shared" si="6"/>
        <v>0</v>
      </c>
      <c r="Z23" s="158">
        <f t="shared" si="6"/>
        <v>0</v>
      </c>
      <c r="AA23" s="158">
        <f t="shared" si="6"/>
        <v>0</v>
      </c>
      <c r="AB23" s="158">
        <f t="shared" si="6"/>
        <v>0</v>
      </c>
      <c r="AC23" s="158">
        <f t="shared" si="6"/>
        <v>0</v>
      </c>
      <c r="AD23" s="158">
        <f t="shared" si="6"/>
        <v>0</v>
      </c>
      <c r="AE23" s="158">
        <f t="shared" si="6"/>
        <v>0</v>
      </c>
      <c r="AF23" s="158">
        <f t="shared" si="6"/>
        <v>0</v>
      </c>
      <c r="AG23" s="158">
        <f t="shared" si="6"/>
        <v>0</v>
      </c>
      <c r="AH23" s="158">
        <f t="shared" si="6"/>
        <v>0</v>
      </c>
      <c r="AI23" s="158">
        <f t="shared" si="6"/>
        <v>0</v>
      </c>
      <c r="AJ23" s="158">
        <f t="shared" si="6"/>
        <v>0</v>
      </c>
      <c r="AK23" s="158">
        <f t="shared" si="6"/>
        <v>0</v>
      </c>
      <c r="AL23" s="158">
        <f t="shared" si="6"/>
        <v>0</v>
      </c>
      <c r="AM23" s="158">
        <f t="shared" si="6"/>
        <v>0</v>
      </c>
      <c r="AN23" s="158">
        <f t="shared" si="6"/>
        <v>0</v>
      </c>
      <c r="AO23" s="158">
        <f t="shared" si="6"/>
        <v>0</v>
      </c>
      <c r="AP23" s="158">
        <f t="shared" ref="AP23:BU23" si="7" xml:space="preserve"> -1 * AP22</f>
        <v>0</v>
      </c>
      <c r="AQ23" s="158">
        <f t="shared" si="7"/>
        <v>0</v>
      </c>
      <c r="AR23" s="158">
        <f t="shared" si="7"/>
        <v>0</v>
      </c>
      <c r="AS23" s="158">
        <f t="shared" si="7"/>
        <v>0</v>
      </c>
      <c r="AT23" s="158">
        <f t="shared" si="7"/>
        <v>0</v>
      </c>
      <c r="AU23" s="158">
        <f t="shared" si="7"/>
        <v>0</v>
      </c>
      <c r="AV23" s="158">
        <f t="shared" si="7"/>
        <v>0</v>
      </c>
      <c r="AW23" s="158">
        <f t="shared" si="7"/>
        <v>0</v>
      </c>
      <c r="AX23" s="158">
        <f t="shared" si="7"/>
        <v>0</v>
      </c>
      <c r="AY23" s="158">
        <f t="shared" si="7"/>
        <v>0</v>
      </c>
      <c r="AZ23" s="158">
        <f t="shared" si="7"/>
        <v>0</v>
      </c>
      <c r="BA23" s="158">
        <f t="shared" si="7"/>
        <v>0</v>
      </c>
      <c r="BB23" s="158">
        <f t="shared" si="7"/>
        <v>0</v>
      </c>
      <c r="BC23" s="158">
        <f t="shared" si="7"/>
        <v>0</v>
      </c>
      <c r="BD23" s="158">
        <f t="shared" si="7"/>
        <v>0</v>
      </c>
      <c r="BE23" s="158">
        <f t="shared" si="7"/>
        <v>0</v>
      </c>
      <c r="BF23" s="158">
        <f t="shared" si="7"/>
        <v>-3763.3096611381084</v>
      </c>
      <c r="BG23" s="158">
        <f t="shared" si="7"/>
        <v>-3763.3096611381084</v>
      </c>
      <c r="BH23" s="158">
        <f t="shared" si="7"/>
        <v>-3763.3096611381084</v>
      </c>
      <c r="BI23" s="158">
        <f t="shared" si="7"/>
        <v>-3763.3096611381084</v>
      </c>
      <c r="BJ23" s="158">
        <f t="shared" si="7"/>
        <v>-3763.3096611381084</v>
      </c>
      <c r="BK23" s="158">
        <f t="shared" si="7"/>
        <v>-3763.3096611381084</v>
      </c>
      <c r="BL23" s="158">
        <f t="shared" si="7"/>
        <v>-3763.3096611381084</v>
      </c>
      <c r="BM23" s="158">
        <f t="shared" si="7"/>
        <v>-3763.3096611381084</v>
      </c>
      <c r="BN23" s="158">
        <f t="shared" si="7"/>
        <v>-3763.3096611381084</v>
      </c>
      <c r="BO23" s="158">
        <f t="shared" si="7"/>
        <v>-3763.3096611381084</v>
      </c>
      <c r="BP23" s="158">
        <f t="shared" si="7"/>
        <v>-3763.3096611381084</v>
      </c>
      <c r="BQ23" s="158">
        <f t="shared" si="7"/>
        <v>-3763.3096611381084</v>
      </c>
      <c r="BR23" s="158">
        <f t="shared" si="7"/>
        <v>-3763.3096611381084</v>
      </c>
      <c r="BS23" s="158">
        <f t="shared" si="7"/>
        <v>-3763.3096611381084</v>
      </c>
      <c r="BT23" s="158">
        <f t="shared" si="7"/>
        <v>-3763.3096611381084</v>
      </c>
      <c r="BU23" s="158">
        <f t="shared" si="7"/>
        <v>-3763.3096611381084</v>
      </c>
      <c r="BV23" s="158">
        <f t="shared" ref="BV23:DA23" si="8" xml:space="preserve"> -1 * BV22</f>
        <v>-3763.3096611381084</v>
      </c>
      <c r="BW23" s="158">
        <f t="shared" si="8"/>
        <v>-3763.3096611381084</v>
      </c>
      <c r="BX23" s="158">
        <f t="shared" si="8"/>
        <v>-3763.3096611381084</v>
      </c>
      <c r="BY23" s="158">
        <f t="shared" si="8"/>
        <v>-3763.3096611381084</v>
      </c>
      <c r="BZ23" s="158">
        <f t="shared" si="8"/>
        <v>-3763.3096611381084</v>
      </c>
      <c r="CA23" s="158">
        <f t="shared" si="8"/>
        <v>-3763.3096611381084</v>
      </c>
      <c r="CB23" s="158">
        <f t="shared" si="8"/>
        <v>-3763.3096611381084</v>
      </c>
      <c r="CC23" s="158">
        <f t="shared" si="8"/>
        <v>-3763.3096611381084</v>
      </c>
      <c r="CD23" s="158">
        <f t="shared" si="8"/>
        <v>-3763.3096611381084</v>
      </c>
      <c r="CE23" s="158">
        <f t="shared" si="8"/>
        <v>-3763.3096611381084</v>
      </c>
      <c r="CF23" s="158">
        <f t="shared" si="8"/>
        <v>-3763.3096611381084</v>
      </c>
      <c r="CG23" s="158">
        <f t="shared" si="8"/>
        <v>-3763.3096611381084</v>
      </c>
      <c r="CH23" s="158">
        <f t="shared" si="8"/>
        <v>-3763.3096611381084</v>
      </c>
      <c r="CI23" s="158">
        <f t="shared" si="8"/>
        <v>-3763.3096611381084</v>
      </c>
      <c r="CJ23" s="158">
        <f t="shared" si="8"/>
        <v>-3763.3096611381084</v>
      </c>
      <c r="CK23" s="158">
        <f t="shared" si="8"/>
        <v>-3763.3096611381084</v>
      </c>
      <c r="CL23" s="158">
        <f t="shared" si="8"/>
        <v>-3763.3096611381084</v>
      </c>
      <c r="CM23" s="158">
        <f t="shared" si="8"/>
        <v>-3763.3096611381084</v>
      </c>
      <c r="CN23" s="158">
        <f t="shared" si="8"/>
        <v>-3763.3096611381084</v>
      </c>
      <c r="CO23" s="158">
        <f t="shared" si="8"/>
        <v>-3763.3096611381084</v>
      </c>
      <c r="CP23" s="158">
        <f t="shared" si="8"/>
        <v>-3763.3096611381084</v>
      </c>
      <c r="CQ23" s="158">
        <f t="shared" si="8"/>
        <v>-3763.3096611381084</v>
      </c>
      <c r="CR23" s="158">
        <f t="shared" si="8"/>
        <v>-3763.3096611381084</v>
      </c>
      <c r="CS23" s="158">
        <f t="shared" si="8"/>
        <v>-3763.3096611381084</v>
      </c>
      <c r="CT23" s="158">
        <f t="shared" si="8"/>
        <v>-3763.3096611381084</v>
      </c>
      <c r="CU23" s="158">
        <f t="shared" si="8"/>
        <v>-3763.3096611381084</v>
      </c>
      <c r="CV23" s="158">
        <f t="shared" si="8"/>
        <v>-3763.3096611381084</v>
      </c>
      <c r="CW23" s="158">
        <f t="shared" si="8"/>
        <v>-3763.3096611381084</v>
      </c>
      <c r="CX23" s="158">
        <f t="shared" si="8"/>
        <v>-3763.3096611381084</v>
      </c>
      <c r="CY23" s="158">
        <f t="shared" si="8"/>
        <v>-3763.3096611381084</v>
      </c>
      <c r="CZ23" s="158">
        <f t="shared" si="8"/>
        <v>-3763.3096611381084</v>
      </c>
      <c r="DA23" s="158">
        <f t="shared" si="8"/>
        <v>-3763.3096611381084</v>
      </c>
      <c r="DB23" s="158">
        <f t="shared" ref="DB23:EG23" si="9" xml:space="preserve"> -1 * DB22</f>
        <v>-3763.3096611381084</v>
      </c>
      <c r="DC23" s="158">
        <f t="shared" si="9"/>
        <v>-3763.3096611381084</v>
      </c>
      <c r="DD23" s="158">
        <f t="shared" si="9"/>
        <v>-3763.3096611381084</v>
      </c>
      <c r="DE23" s="158">
        <f t="shared" si="9"/>
        <v>-3763.3096611381084</v>
      </c>
      <c r="DF23" s="158">
        <f t="shared" si="9"/>
        <v>-3763.3096611381084</v>
      </c>
      <c r="DG23" s="158">
        <f t="shared" si="9"/>
        <v>-3763.3096611381084</v>
      </c>
      <c r="DH23" s="158">
        <f t="shared" si="9"/>
        <v>-3763.3096611381084</v>
      </c>
      <c r="DI23" s="158">
        <f t="shared" si="9"/>
        <v>-3763.3096611381084</v>
      </c>
      <c r="DJ23" s="158">
        <f t="shared" si="9"/>
        <v>-3763.3096611381084</v>
      </c>
      <c r="DK23" s="158">
        <f t="shared" si="9"/>
        <v>-3763.3096611381084</v>
      </c>
      <c r="DL23" s="158">
        <f t="shared" si="9"/>
        <v>-3763.3096611381084</v>
      </c>
      <c r="DM23" s="158">
        <f t="shared" si="9"/>
        <v>-3763.3096611381084</v>
      </c>
      <c r="DN23" s="158">
        <f t="shared" si="9"/>
        <v>-3763.3096611381084</v>
      </c>
      <c r="DO23" s="158">
        <f t="shared" si="9"/>
        <v>-3763.3096611381084</v>
      </c>
      <c r="DP23" s="158">
        <f t="shared" si="9"/>
        <v>-3763.3096611381084</v>
      </c>
      <c r="DQ23" s="158">
        <f t="shared" si="9"/>
        <v>-3763.3096611381084</v>
      </c>
      <c r="DR23" s="158">
        <f t="shared" si="9"/>
        <v>-3763.3096611381084</v>
      </c>
      <c r="DS23" s="158">
        <f t="shared" si="9"/>
        <v>-3763.3096611381084</v>
      </c>
      <c r="DT23" s="158">
        <f t="shared" si="9"/>
        <v>-3763.3096611381084</v>
      </c>
      <c r="DU23" s="158">
        <f t="shared" si="9"/>
        <v>-3763.3096611381084</v>
      </c>
      <c r="DV23" s="158">
        <f t="shared" si="9"/>
        <v>-3763.3096611381084</v>
      </c>
      <c r="DW23" s="158">
        <f t="shared" si="9"/>
        <v>-3763.3096611381084</v>
      </c>
      <c r="DX23" s="158">
        <f t="shared" si="9"/>
        <v>-3763.3096611381084</v>
      </c>
      <c r="DY23" s="158">
        <f t="shared" si="9"/>
        <v>-3763.3096611381084</v>
      </c>
      <c r="DZ23" s="158">
        <f t="shared" si="9"/>
        <v>-3763.3096611381084</v>
      </c>
      <c r="EA23" s="158">
        <f t="shared" si="9"/>
        <v>-3763.3096611381084</v>
      </c>
      <c r="EB23" s="158">
        <f t="shared" si="9"/>
        <v>-3763.3096611381084</v>
      </c>
      <c r="EC23" s="158">
        <f t="shared" si="9"/>
        <v>-3763.3096611381084</v>
      </c>
      <c r="ED23" s="158">
        <f t="shared" si="9"/>
        <v>-3763.3096611381084</v>
      </c>
      <c r="EE23" s="158">
        <f t="shared" si="9"/>
        <v>-3763.3096611381084</v>
      </c>
      <c r="EF23" s="158">
        <f t="shared" si="9"/>
        <v>-3763.3096611381084</v>
      </c>
      <c r="EG23" s="158">
        <f t="shared" si="9"/>
        <v>-3763.3096611381084</v>
      </c>
      <c r="EH23" s="158">
        <f t="shared" ref="EH23:FM23" si="10" xml:space="preserve"> -1 * EH22</f>
        <v>-3763.3096611381084</v>
      </c>
      <c r="EI23" s="158">
        <f t="shared" si="10"/>
        <v>-3763.3096611381084</v>
      </c>
      <c r="EJ23" s="158">
        <f t="shared" si="10"/>
        <v>-3763.3096611381084</v>
      </c>
      <c r="EK23" s="158">
        <f t="shared" si="10"/>
        <v>-3763.3096611381084</v>
      </c>
      <c r="EL23" s="158">
        <f t="shared" si="10"/>
        <v>-3763.3096611381084</v>
      </c>
      <c r="EM23" s="158">
        <f t="shared" si="10"/>
        <v>-3763.3096611381084</v>
      </c>
      <c r="EN23" s="158">
        <f t="shared" si="10"/>
        <v>-3763.3096611381084</v>
      </c>
      <c r="EO23" s="158">
        <f t="shared" si="10"/>
        <v>-3763.3096611381084</v>
      </c>
      <c r="EP23" s="158">
        <f t="shared" si="10"/>
        <v>-3763.3096611381084</v>
      </c>
      <c r="EQ23" s="158">
        <f t="shared" si="10"/>
        <v>-3763.3096611381084</v>
      </c>
      <c r="ER23" s="158">
        <f t="shared" si="10"/>
        <v>-3763.3096611381084</v>
      </c>
      <c r="ES23" s="158">
        <f t="shared" si="10"/>
        <v>-3763.3096611381084</v>
      </c>
      <c r="ET23" s="158">
        <f t="shared" si="10"/>
        <v>-3763.3096611381084</v>
      </c>
      <c r="EU23" s="158">
        <f t="shared" si="10"/>
        <v>-3763.3096611381084</v>
      </c>
      <c r="EV23" s="158">
        <f t="shared" si="10"/>
        <v>-3763.3096611381084</v>
      </c>
      <c r="EW23" s="158">
        <f t="shared" si="10"/>
        <v>-3763.3096611381084</v>
      </c>
      <c r="EX23" s="158">
        <f t="shared" si="10"/>
        <v>-3763.3096611381084</v>
      </c>
      <c r="EY23" s="158">
        <f t="shared" si="10"/>
        <v>-3763.3096611381084</v>
      </c>
      <c r="EZ23" s="158">
        <f t="shared" si="10"/>
        <v>-3763.3096611381084</v>
      </c>
      <c r="FA23" s="158">
        <f t="shared" si="10"/>
        <v>-3763.3096611381084</v>
      </c>
      <c r="FB23" s="158">
        <f t="shared" si="10"/>
        <v>0</v>
      </c>
      <c r="FC23" s="158">
        <f t="shared" si="10"/>
        <v>0</v>
      </c>
      <c r="FD23" s="158">
        <f t="shared" si="10"/>
        <v>0</v>
      </c>
      <c r="FE23" s="158">
        <f t="shared" si="10"/>
        <v>0</v>
      </c>
      <c r="FF23" s="158">
        <f t="shared" si="10"/>
        <v>0</v>
      </c>
      <c r="FG23" s="158">
        <f t="shared" si="10"/>
        <v>0</v>
      </c>
      <c r="FH23" s="158">
        <f t="shared" si="10"/>
        <v>0</v>
      </c>
      <c r="FI23" s="158">
        <f t="shared" si="10"/>
        <v>0</v>
      </c>
      <c r="FJ23" s="158">
        <f t="shared" si="10"/>
        <v>0</v>
      </c>
      <c r="FK23" s="158">
        <f t="shared" si="10"/>
        <v>0</v>
      </c>
      <c r="FL23" s="158">
        <f t="shared" si="10"/>
        <v>0</v>
      </c>
      <c r="FM23" s="158">
        <f t="shared" si="10"/>
        <v>0</v>
      </c>
      <c r="FN23" s="158">
        <f t="shared" ref="FN23:GJ23" si="11" xml:space="preserve"> -1 * FN22</f>
        <v>0</v>
      </c>
      <c r="FO23" s="158">
        <f t="shared" si="11"/>
        <v>0</v>
      </c>
      <c r="FP23" s="158">
        <f t="shared" si="11"/>
        <v>0</v>
      </c>
      <c r="FQ23" s="158">
        <f t="shared" si="11"/>
        <v>0</v>
      </c>
      <c r="FR23" s="158">
        <f t="shared" si="11"/>
        <v>0</v>
      </c>
      <c r="FS23" s="158">
        <f t="shared" si="11"/>
        <v>0</v>
      </c>
      <c r="FT23" s="158">
        <f t="shared" si="11"/>
        <v>0</v>
      </c>
      <c r="FU23" s="158">
        <f t="shared" si="11"/>
        <v>0</v>
      </c>
      <c r="FV23" s="158">
        <f t="shared" si="11"/>
        <v>0</v>
      </c>
      <c r="FW23" s="158">
        <f t="shared" si="11"/>
        <v>0</v>
      </c>
      <c r="FX23" s="158">
        <f t="shared" si="11"/>
        <v>0</v>
      </c>
      <c r="FY23" s="158">
        <f t="shared" si="11"/>
        <v>0</v>
      </c>
      <c r="FZ23" s="158">
        <f t="shared" si="11"/>
        <v>0</v>
      </c>
      <c r="GA23" s="158">
        <f t="shared" si="11"/>
        <v>0</v>
      </c>
      <c r="GB23" s="158">
        <f t="shared" si="11"/>
        <v>0</v>
      </c>
      <c r="GC23" s="158">
        <f t="shared" si="11"/>
        <v>0</v>
      </c>
      <c r="GD23" s="158">
        <f t="shared" si="11"/>
        <v>0</v>
      </c>
      <c r="GE23" s="158">
        <f t="shared" si="11"/>
        <v>0</v>
      </c>
      <c r="GF23" s="158">
        <f t="shared" si="11"/>
        <v>0</v>
      </c>
      <c r="GG23" s="158">
        <f t="shared" si="11"/>
        <v>0</v>
      </c>
      <c r="GH23" s="158">
        <f t="shared" si="11"/>
        <v>0</v>
      </c>
      <c r="GI23" s="158">
        <f t="shared" si="11"/>
        <v>0</v>
      </c>
      <c r="GJ23" s="158">
        <f t="shared" si="11"/>
        <v>0</v>
      </c>
    </row>
    <row r="25" spans="1:192" x14ac:dyDescent="0.35">
      <c r="A25" s="13" t="s">
        <v>202</v>
      </c>
    </row>
    <row r="26" spans="1:192" outlineLevel="1" x14ac:dyDescent="0.35"/>
    <row r="27" spans="1:192" s="356" customFormat="1" ht="12.75" outlineLevel="1" x14ac:dyDescent="0.35">
      <c r="E27" s="356" t="s">
        <v>204</v>
      </c>
      <c r="G27" s="356" t="str">
        <f xml:space="preserve"> SMU</f>
        <v>$ 000s</v>
      </c>
      <c r="J27" s="356">
        <f t="shared" ref="J27:AO27" si="12">I31</f>
        <v>0</v>
      </c>
      <c r="K27" s="356">
        <f t="shared" si="12"/>
        <v>0</v>
      </c>
      <c r="L27" s="356">
        <f t="shared" si="12"/>
        <v>0</v>
      </c>
      <c r="M27" s="356">
        <f t="shared" si="12"/>
        <v>0</v>
      </c>
      <c r="N27" s="356">
        <f t="shared" si="12"/>
        <v>0</v>
      </c>
      <c r="O27" s="356">
        <f t="shared" si="12"/>
        <v>0</v>
      </c>
      <c r="P27" s="356">
        <f t="shared" si="12"/>
        <v>5650</v>
      </c>
      <c r="Q27" s="356">
        <f t="shared" si="12"/>
        <v>37461.630632169945</v>
      </c>
      <c r="R27" s="356">
        <f t="shared" si="12"/>
        <v>44776.449161930912</v>
      </c>
      <c r="S27" s="356">
        <f t="shared" si="12"/>
        <v>52101.289674311964</v>
      </c>
      <c r="T27" s="356">
        <f t="shared" si="12"/>
        <v>59456.860491818959</v>
      </c>
      <c r="U27" s="356">
        <f t="shared" si="12"/>
        <v>66821.248484384865</v>
      </c>
      <c r="V27" s="356">
        <f t="shared" si="12"/>
        <v>74217.795119382499</v>
      </c>
      <c r="W27" s="356">
        <f t="shared" si="12"/>
        <v>81634.931454995924</v>
      </c>
      <c r="X27" s="356">
        <f t="shared" si="12"/>
        <v>89031.764883501295</v>
      </c>
      <c r="Y27" s="356">
        <f t="shared" si="12"/>
        <v>96490.138734055945</v>
      </c>
      <c r="Z27" s="356">
        <f t="shared" si="12"/>
        <v>103954.29047332809</v>
      </c>
      <c r="AA27" s="356">
        <f t="shared" si="12"/>
        <v>111454.2040247035</v>
      </c>
      <c r="AB27" s="356">
        <f t="shared" si="12"/>
        <v>118958.66737802129</v>
      </c>
      <c r="AC27" s="356">
        <f t="shared" si="12"/>
        <v>126500.34847898943</v>
      </c>
      <c r="AD27" s="356">
        <f t="shared" si="12"/>
        <v>134063.02329008613</v>
      </c>
      <c r="AE27" s="356">
        <f t="shared" si="12"/>
        <v>141628.39241857594</v>
      </c>
      <c r="AF27" s="356">
        <f t="shared" si="12"/>
        <v>149233.1790300826</v>
      </c>
      <c r="AG27" s="356">
        <f t="shared" si="12"/>
        <v>156839.41495855775</v>
      </c>
      <c r="AH27" s="356">
        <f t="shared" si="12"/>
        <v>164486.24041325203</v>
      </c>
      <c r="AI27" s="356">
        <f t="shared" si="12"/>
        <v>172153.76398874348</v>
      </c>
      <c r="AJ27" s="356">
        <f t="shared" si="12"/>
        <v>179798.27964478821</v>
      </c>
      <c r="AK27" s="356">
        <f t="shared" si="12"/>
        <v>187506.29959867295</v>
      </c>
      <c r="AL27" s="356">
        <f t="shared" si="12"/>
        <v>195211.34104829482</v>
      </c>
      <c r="AM27" s="356">
        <f t="shared" si="12"/>
        <v>202959.02086550678</v>
      </c>
      <c r="AN27" s="356">
        <f t="shared" si="12"/>
        <v>210701.93292368925</v>
      </c>
      <c r="AO27" s="356">
        <f t="shared" si="12"/>
        <v>218488.24323513641</v>
      </c>
      <c r="AP27" s="356">
        <f t="shared" ref="AP27:BU27" si="13">AO31</f>
        <v>226293.51479322577</v>
      </c>
      <c r="AQ27" s="356">
        <f t="shared" si="13"/>
        <v>234091.29356877279</v>
      </c>
      <c r="AR27" s="356">
        <f t="shared" si="13"/>
        <v>241933.45680352373</v>
      </c>
      <c r="AS27" s="356">
        <f t="shared" si="13"/>
        <v>249766.55030514704</v>
      </c>
      <c r="AT27" s="356">
        <f t="shared" si="13"/>
        <v>257644.6806435785</v>
      </c>
      <c r="AU27" s="356">
        <f t="shared" si="13"/>
        <v>267373.85369633429</v>
      </c>
      <c r="AV27" s="356">
        <f t="shared" si="13"/>
        <v>277037.98996578594</v>
      </c>
      <c r="AW27" s="356">
        <f t="shared" si="13"/>
        <v>286811.49017910822</v>
      </c>
      <c r="AX27" s="356">
        <f t="shared" si="13"/>
        <v>296576.83390278305</v>
      </c>
      <c r="AY27" s="356">
        <f t="shared" si="13"/>
        <v>306394.33276747976</v>
      </c>
      <c r="AZ27" s="356">
        <f t="shared" si="13"/>
        <v>316201.46015480335</v>
      </c>
      <c r="BA27" s="356">
        <f t="shared" si="13"/>
        <v>326062.76343936886</v>
      </c>
      <c r="BB27" s="356">
        <f t="shared" si="13"/>
        <v>335950.08750913653</v>
      </c>
      <c r="BC27" s="356">
        <f t="shared" si="13"/>
        <v>345828.50887152943</v>
      </c>
      <c r="BD27" s="356">
        <f t="shared" si="13"/>
        <v>355766.29727660678</v>
      </c>
      <c r="BE27" s="356">
        <f t="shared" si="13"/>
        <v>365693.25360422349</v>
      </c>
      <c r="BF27" s="356">
        <f t="shared" si="13"/>
        <v>376330.96611381078</v>
      </c>
      <c r="BG27" s="356">
        <f t="shared" si="13"/>
        <v>372567.65645267267</v>
      </c>
      <c r="BH27" s="356">
        <f t="shared" si="13"/>
        <v>368804.34679153457</v>
      </c>
      <c r="BI27" s="356">
        <f t="shared" si="13"/>
        <v>365041.03713039646</v>
      </c>
      <c r="BJ27" s="356">
        <f t="shared" si="13"/>
        <v>361277.72746925836</v>
      </c>
      <c r="BK27" s="356">
        <f t="shared" si="13"/>
        <v>357514.41780812026</v>
      </c>
      <c r="BL27" s="356">
        <f t="shared" si="13"/>
        <v>353751.10814698215</v>
      </c>
      <c r="BM27" s="356">
        <f t="shared" si="13"/>
        <v>349987.79848584405</v>
      </c>
      <c r="BN27" s="356">
        <f t="shared" si="13"/>
        <v>346224.48882470594</v>
      </c>
      <c r="BO27" s="356">
        <f t="shared" si="13"/>
        <v>342461.17916356784</v>
      </c>
      <c r="BP27" s="356">
        <f t="shared" si="13"/>
        <v>338697.86950242973</v>
      </c>
      <c r="BQ27" s="356">
        <f t="shared" si="13"/>
        <v>334934.55984129163</v>
      </c>
      <c r="BR27" s="356">
        <f t="shared" si="13"/>
        <v>331171.25018015353</v>
      </c>
      <c r="BS27" s="356">
        <f t="shared" si="13"/>
        <v>327407.94051901542</v>
      </c>
      <c r="BT27" s="356">
        <f t="shared" si="13"/>
        <v>323644.63085787732</v>
      </c>
      <c r="BU27" s="356">
        <f t="shared" si="13"/>
        <v>319881.32119673921</v>
      </c>
      <c r="BV27" s="356">
        <f t="shared" ref="BV27:DA27" si="14">BU31</f>
        <v>316118.01153560111</v>
      </c>
      <c r="BW27" s="356">
        <f t="shared" si="14"/>
        <v>312354.701874463</v>
      </c>
      <c r="BX27" s="356">
        <f t="shared" si="14"/>
        <v>308591.3922133249</v>
      </c>
      <c r="BY27" s="356">
        <f t="shared" si="14"/>
        <v>304828.0825521868</v>
      </c>
      <c r="BZ27" s="356">
        <f t="shared" si="14"/>
        <v>301064.77289104869</v>
      </c>
      <c r="CA27" s="356">
        <f t="shared" si="14"/>
        <v>297301.46322991059</v>
      </c>
      <c r="CB27" s="356">
        <f t="shared" si="14"/>
        <v>293538.15356877248</v>
      </c>
      <c r="CC27" s="356">
        <f t="shared" si="14"/>
        <v>289774.84390763438</v>
      </c>
      <c r="CD27" s="356">
        <f t="shared" si="14"/>
        <v>286011.53424649627</v>
      </c>
      <c r="CE27" s="356">
        <f t="shared" si="14"/>
        <v>282248.22458535817</v>
      </c>
      <c r="CF27" s="356">
        <f t="shared" si="14"/>
        <v>278484.91492422007</v>
      </c>
      <c r="CG27" s="356">
        <f t="shared" si="14"/>
        <v>274721.60526308196</v>
      </c>
      <c r="CH27" s="356">
        <f t="shared" si="14"/>
        <v>270958.29560194386</v>
      </c>
      <c r="CI27" s="356">
        <f t="shared" si="14"/>
        <v>267194.98594080575</v>
      </c>
      <c r="CJ27" s="356">
        <f t="shared" si="14"/>
        <v>263431.67627966765</v>
      </c>
      <c r="CK27" s="356">
        <f t="shared" si="14"/>
        <v>259668.36661852954</v>
      </c>
      <c r="CL27" s="356">
        <f t="shared" si="14"/>
        <v>255905.05695739144</v>
      </c>
      <c r="CM27" s="356">
        <f t="shared" si="14"/>
        <v>252141.74729625334</v>
      </c>
      <c r="CN27" s="356">
        <f t="shared" si="14"/>
        <v>248378.43763511523</v>
      </c>
      <c r="CO27" s="356">
        <f t="shared" si="14"/>
        <v>244615.12797397713</v>
      </c>
      <c r="CP27" s="356">
        <f t="shared" si="14"/>
        <v>240851.81831283902</v>
      </c>
      <c r="CQ27" s="356">
        <f t="shared" si="14"/>
        <v>237088.50865170092</v>
      </c>
      <c r="CR27" s="356">
        <f t="shared" si="14"/>
        <v>233325.19899056281</v>
      </c>
      <c r="CS27" s="356">
        <f t="shared" si="14"/>
        <v>229561.88932942471</v>
      </c>
      <c r="CT27" s="356">
        <f t="shared" si="14"/>
        <v>225798.57966828661</v>
      </c>
      <c r="CU27" s="356">
        <f t="shared" si="14"/>
        <v>222035.2700071485</v>
      </c>
      <c r="CV27" s="356">
        <f t="shared" si="14"/>
        <v>218271.9603460104</v>
      </c>
      <c r="CW27" s="356">
        <f t="shared" si="14"/>
        <v>214508.65068487229</v>
      </c>
      <c r="CX27" s="356">
        <f t="shared" si="14"/>
        <v>210745.34102373419</v>
      </c>
      <c r="CY27" s="356">
        <f t="shared" si="14"/>
        <v>206982.03136259608</v>
      </c>
      <c r="CZ27" s="356">
        <f t="shared" si="14"/>
        <v>203218.72170145798</v>
      </c>
      <c r="DA27" s="356">
        <f t="shared" si="14"/>
        <v>199455.41204031988</v>
      </c>
      <c r="DB27" s="356">
        <f t="shared" ref="DB27:EG27" si="15">DA31</f>
        <v>195692.10237918177</v>
      </c>
      <c r="DC27" s="356">
        <f t="shared" si="15"/>
        <v>191928.79271804367</v>
      </c>
      <c r="DD27" s="356">
        <f t="shared" si="15"/>
        <v>188165.48305690556</v>
      </c>
      <c r="DE27" s="356">
        <f t="shared" si="15"/>
        <v>184402.17339576746</v>
      </c>
      <c r="DF27" s="356">
        <f t="shared" si="15"/>
        <v>180638.86373462935</v>
      </c>
      <c r="DG27" s="356">
        <f t="shared" si="15"/>
        <v>176875.55407349125</v>
      </c>
      <c r="DH27" s="356">
        <f t="shared" si="15"/>
        <v>173112.24441235315</v>
      </c>
      <c r="DI27" s="356">
        <f t="shared" si="15"/>
        <v>169348.93475121504</v>
      </c>
      <c r="DJ27" s="356">
        <f t="shared" si="15"/>
        <v>165585.62509007694</v>
      </c>
      <c r="DK27" s="356">
        <f t="shared" si="15"/>
        <v>161822.31542893883</v>
      </c>
      <c r="DL27" s="356">
        <f t="shared" si="15"/>
        <v>158059.00576780073</v>
      </c>
      <c r="DM27" s="356">
        <f t="shared" si="15"/>
        <v>154295.69610666262</v>
      </c>
      <c r="DN27" s="356">
        <f t="shared" si="15"/>
        <v>150532.38644552452</v>
      </c>
      <c r="DO27" s="356">
        <f t="shared" si="15"/>
        <v>146769.07678438642</v>
      </c>
      <c r="DP27" s="356">
        <f t="shared" si="15"/>
        <v>143005.76712324831</v>
      </c>
      <c r="DQ27" s="356">
        <f t="shared" si="15"/>
        <v>139242.45746211021</v>
      </c>
      <c r="DR27" s="356">
        <f t="shared" si="15"/>
        <v>135479.1478009721</v>
      </c>
      <c r="DS27" s="356">
        <f t="shared" si="15"/>
        <v>131715.838139834</v>
      </c>
      <c r="DT27" s="356">
        <f t="shared" si="15"/>
        <v>127952.52847869589</v>
      </c>
      <c r="DU27" s="356">
        <f t="shared" si="15"/>
        <v>124189.21881755779</v>
      </c>
      <c r="DV27" s="356">
        <f t="shared" si="15"/>
        <v>120425.90915641969</v>
      </c>
      <c r="DW27" s="356">
        <f t="shared" si="15"/>
        <v>116662.59949528158</v>
      </c>
      <c r="DX27" s="356">
        <f t="shared" si="15"/>
        <v>112899.28983414348</v>
      </c>
      <c r="DY27" s="356">
        <f t="shared" si="15"/>
        <v>109135.98017300537</v>
      </c>
      <c r="DZ27" s="356">
        <f t="shared" si="15"/>
        <v>105372.67051186727</v>
      </c>
      <c r="EA27" s="356">
        <f t="shared" si="15"/>
        <v>101609.36085072916</v>
      </c>
      <c r="EB27" s="356">
        <f t="shared" si="15"/>
        <v>97846.05118959106</v>
      </c>
      <c r="EC27" s="356">
        <f t="shared" si="15"/>
        <v>94082.741528452956</v>
      </c>
      <c r="ED27" s="356">
        <f t="shared" si="15"/>
        <v>90319.431867314852</v>
      </c>
      <c r="EE27" s="356">
        <f t="shared" si="15"/>
        <v>86556.122206176748</v>
      </c>
      <c r="EF27" s="356">
        <f t="shared" si="15"/>
        <v>82792.812545038643</v>
      </c>
      <c r="EG27" s="356">
        <f t="shared" si="15"/>
        <v>79029.502883900539</v>
      </c>
      <c r="EH27" s="356">
        <f t="shared" ref="EH27:FM27" si="16">EG31</f>
        <v>75266.193222762435</v>
      </c>
      <c r="EI27" s="356">
        <f t="shared" si="16"/>
        <v>71502.88356162433</v>
      </c>
      <c r="EJ27" s="356">
        <f t="shared" si="16"/>
        <v>67739.573900486226</v>
      </c>
      <c r="EK27" s="356">
        <f t="shared" si="16"/>
        <v>63976.264239348115</v>
      </c>
      <c r="EL27" s="356">
        <f t="shared" si="16"/>
        <v>60212.954578210003</v>
      </c>
      <c r="EM27" s="356">
        <f t="shared" si="16"/>
        <v>56449.644917071892</v>
      </c>
      <c r="EN27" s="356">
        <f t="shared" si="16"/>
        <v>52686.33525593378</v>
      </c>
      <c r="EO27" s="356">
        <f t="shared" si="16"/>
        <v>48923.025594795668</v>
      </c>
      <c r="EP27" s="356">
        <f t="shared" si="16"/>
        <v>45159.715933657557</v>
      </c>
      <c r="EQ27" s="356">
        <f t="shared" si="16"/>
        <v>41396.406272519445</v>
      </c>
      <c r="ER27" s="356">
        <f t="shared" si="16"/>
        <v>37633.096611381334</v>
      </c>
      <c r="ES27" s="356">
        <f t="shared" si="16"/>
        <v>33869.786950243222</v>
      </c>
      <c r="ET27" s="356">
        <f t="shared" si="16"/>
        <v>30106.477289105114</v>
      </c>
      <c r="EU27" s="356">
        <f t="shared" si="16"/>
        <v>26343.167627967006</v>
      </c>
      <c r="EV27" s="356">
        <f t="shared" si="16"/>
        <v>22579.857966828898</v>
      </c>
      <c r="EW27" s="356">
        <f t="shared" si="16"/>
        <v>18816.548305690791</v>
      </c>
      <c r="EX27" s="356">
        <f t="shared" si="16"/>
        <v>15053.238644552683</v>
      </c>
      <c r="EY27" s="356">
        <f t="shared" si="16"/>
        <v>11289.928983414575</v>
      </c>
      <c r="EZ27" s="356">
        <f t="shared" si="16"/>
        <v>7526.6193222764668</v>
      </c>
      <c r="FA27" s="356">
        <f t="shared" si="16"/>
        <v>3763.3096611383585</v>
      </c>
      <c r="FB27" s="356">
        <f t="shared" si="16"/>
        <v>2.5011104298755527E-10</v>
      </c>
      <c r="FC27" s="356">
        <f t="shared" si="16"/>
        <v>2.5011104298755527E-10</v>
      </c>
      <c r="FD27" s="356">
        <f t="shared" si="16"/>
        <v>2.5011104298755527E-10</v>
      </c>
      <c r="FE27" s="356">
        <f t="shared" si="16"/>
        <v>2.5011104298755527E-10</v>
      </c>
      <c r="FF27" s="356">
        <f t="shared" si="16"/>
        <v>2.5011104298755527E-10</v>
      </c>
      <c r="FG27" s="356">
        <f t="shared" si="16"/>
        <v>2.5011104298755527E-10</v>
      </c>
      <c r="FH27" s="356">
        <f t="shared" si="16"/>
        <v>2.5011104298755527E-10</v>
      </c>
      <c r="FI27" s="356">
        <f t="shared" si="16"/>
        <v>2.5011104298755527E-10</v>
      </c>
      <c r="FJ27" s="356">
        <f t="shared" si="16"/>
        <v>2.5011104298755527E-10</v>
      </c>
      <c r="FK27" s="356">
        <f t="shared" si="16"/>
        <v>2.5011104298755527E-10</v>
      </c>
      <c r="FL27" s="356">
        <f t="shared" si="16"/>
        <v>2.5011104298755527E-10</v>
      </c>
      <c r="FM27" s="356">
        <f t="shared" si="16"/>
        <v>2.5011104298755527E-10</v>
      </c>
      <c r="FN27" s="356">
        <f t="shared" ref="FN27:GJ27" si="17">FM31</f>
        <v>2.5011104298755527E-10</v>
      </c>
      <c r="FO27" s="356">
        <f t="shared" si="17"/>
        <v>2.5011104298755527E-10</v>
      </c>
      <c r="FP27" s="356">
        <f t="shared" si="17"/>
        <v>2.5011104298755527E-10</v>
      </c>
      <c r="FQ27" s="356">
        <f t="shared" si="17"/>
        <v>2.5011104298755527E-10</v>
      </c>
      <c r="FR27" s="356">
        <f t="shared" si="17"/>
        <v>2.5011104298755527E-10</v>
      </c>
      <c r="FS27" s="356">
        <f t="shared" si="17"/>
        <v>2.5011104298755527E-10</v>
      </c>
      <c r="FT27" s="356">
        <f t="shared" si="17"/>
        <v>2.5011104298755527E-10</v>
      </c>
      <c r="FU27" s="356">
        <f t="shared" si="17"/>
        <v>2.5011104298755527E-10</v>
      </c>
      <c r="FV27" s="356">
        <f t="shared" si="17"/>
        <v>2.5011104298755527E-10</v>
      </c>
      <c r="FW27" s="356">
        <f t="shared" si="17"/>
        <v>2.5011104298755527E-10</v>
      </c>
      <c r="FX27" s="356">
        <f t="shared" si="17"/>
        <v>2.5011104298755527E-10</v>
      </c>
      <c r="FY27" s="356">
        <f t="shared" si="17"/>
        <v>2.5011104298755527E-10</v>
      </c>
      <c r="FZ27" s="356">
        <f t="shared" si="17"/>
        <v>2.5011104298755527E-10</v>
      </c>
      <c r="GA27" s="356">
        <f t="shared" si="17"/>
        <v>2.5011104298755527E-10</v>
      </c>
      <c r="GB27" s="356">
        <f t="shared" si="17"/>
        <v>2.5011104298755527E-10</v>
      </c>
      <c r="GC27" s="356">
        <f t="shared" si="17"/>
        <v>2.5011104298755527E-10</v>
      </c>
      <c r="GD27" s="356">
        <f t="shared" si="17"/>
        <v>2.5011104298755527E-10</v>
      </c>
      <c r="GE27" s="356">
        <f t="shared" si="17"/>
        <v>2.5011104298755527E-10</v>
      </c>
      <c r="GF27" s="356">
        <f t="shared" si="17"/>
        <v>2.5011104298755527E-10</v>
      </c>
      <c r="GG27" s="356">
        <f t="shared" si="17"/>
        <v>2.5011104298755527E-10</v>
      </c>
      <c r="GH27" s="356">
        <f t="shared" si="17"/>
        <v>2.5011104298755527E-10</v>
      </c>
      <c r="GI27" s="356">
        <f t="shared" si="17"/>
        <v>2.5011104298755527E-10</v>
      </c>
      <c r="GJ27" s="356">
        <f t="shared" si="17"/>
        <v>2.5011104298755527E-10</v>
      </c>
    </row>
    <row r="28" spans="1:192" s="629" customFormat="1" ht="12.75" outlineLevel="1" x14ac:dyDescent="0.35">
      <c r="A28" s="582"/>
      <c r="B28" s="582"/>
      <c r="C28" s="579"/>
      <c r="D28" s="580"/>
      <c r="E28" s="628" t="str">
        <f xml:space="preserve"> Const!E$63</f>
        <v>Construction costs POS</v>
      </c>
      <c r="F28" s="628">
        <f xml:space="preserve"> Const!F$63</f>
        <v>0</v>
      </c>
      <c r="G28" s="628" t="str">
        <f xml:space="preserve"> Const!G$63</f>
        <v>$ 000s</v>
      </c>
      <c r="H28" s="628">
        <f xml:space="preserve"> Const!H$63</f>
        <v>344899.99999999994</v>
      </c>
      <c r="I28" s="628">
        <f xml:space="preserve"> Const!I$63</f>
        <v>0</v>
      </c>
      <c r="J28" s="628">
        <f xml:space="preserve"> Const!J$63</f>
        <v>0</v>
      </c>
      <c r="K28" s="628">
        <f xml:space="preserve"> Const!K$63</f>
        <v>0</v>
      </c>
      <c r="L28" s="628">
        <f xml:space="preserve"> Const!L$63</f>
        <v>0</v>
      </c>
      <c r="M28" s="628">
        <f xml:space="preserve"> Const!M$63</f>
        <v>0</v>
      </c>
      <c r="N28" s="628">
        <f xml:space="preserve"> Const!N$63</f>
        <v>0</v>
      </c>
      <c r="O28" s="628">
        <f xml:space="preserve"> Const!O$63</f>
        <v>3050</v>
      </c>
      <c r="P28" s="628">
        <f xml:space="preserve"> Const!P$63</f>
        <v>31600</v>
      </c>
      <c r="Q28" s="628">
        <f xml:space="preserve"> Const!Q$63</f>
        <v>7014.6341463414637</v>
      </c>
      <c r="R28" s="628">
        <f xml:space="preserve"> Const!R$63</f>
        <v>7014.6341463414637</v>
      </c>
      <c r="S28" s="628">
        <f xml:space="preserve"> Const!S$63</f>
        <v>7014.6341463414637</v>
      </c>
      <c r="T28" s="628">
        <f xml:space="preserve"> Const!T$63</f>
        <v>7014.6341463414637</v>
      </c>
      <c r="U28" s="628">
        <f xml:space="preserve"> Const!U$63</f>
        <v>7014.6341463414637</v>
      </c>
      <c r="V28" s="628">
        <f xml:space="preserve"> Const!V$63</f>
        <v>7014.6341463414637</v>
      </c>
      <c r="W28" s="628">
        <f xml:space="preserve"> Const!W$63</f>
        <v>7014.6341463414637</v>
      </c>
      <c r="X28" s="628">
        <f xml:space="preserve"> Const!X$63</f>
        <v>7014.6341463414637</v>
      </c>
      <c r="Y28" s="628">
        <f xml:space="preserve"> Const!Y$63</f>
        <v>7014.6341463414637</v>
      </c>
      <c r="Z28" s="628">
        <f xml:space="preserve"> Const!Z$63</f>
        <v>7014.6341463414637</v>
      </c>
      <c r="AA28" s="628">
        <f xml:space="preserve"> Const!AA$63</f>
        <v>7014.6341463414637</v>
      </c>
      <c r="AB28" s="628">
        <f xml:space="preserve"> Const!AB$63</f>
        <v>7014.6341463414637</v>
      </c>
      <c r="AC28" s="628">
        <f xml:space="preserve"> Const!AC$63</f>
        <v>7014.6341463414637</v>
      </c>
      <c r="AD28" s="628">
        <f xml:space="preserve"> Const!AD$63</f>
        <v>7014.6341463414637</v>
      </c>
      <c r="AE28" s="628">
        <f xml:space="preserve"> Const!AE$63</f>
        <v>7014.6341463414637</v>
      </c>
      <c r="AF28" s="628">
        <f xml:space="preserve"> Const!AF$63</f>
        <v>7014.6341463414637</v>
      </c>
      <c r="AG28" s="628">
        <f xml:space="preserve"> Const!AG$63</f>
        <v>7014.6341463414637</v>
      </c>
      <c r="AH28" s="628">
        <f xml:space="preserve"> Const!AH$63</f>
        <v>7014.6341463414637</v>
      </c>
      <c r="AI28" s="628">
        <f xml:space="preserve"> Const!AI$63</f>
        <v>7014.6341463414637</v>
      </c>
      <c r="AJ28" s="628">
        <f xml:space="preserve"> Const!AJ$63</f>
        <v>7014.6341463414637</v>
      </c>
      <c r="AK28" s="628">
        <f xml:space="preserve"> Const!AK$63</f>
        <v>7014.6341463414637</v>
      </c>
      <c r="AL28" s="628">
        <f xml:space="preserve"> Const!AL$63</f>
        <v>7014.6341463414637</v>
      </c>
      <c r="AM28" s="628">
        <f xml:space="preserve"> Const!AM$63</f>
        <v>7014.6341463414637</v>
      </c>
      <c r="AN28" s="628">
        <f xml:space="preserve"> Const!AN$63</f>
        <v>7014.6341463414637</v>
      </c>
      <c r="AO28" s="628">
        <f xml:space="preserve"> Const!AO$63</f>
        <v>7014.6341463414637</v>
      </c>
      <c r="AP28" s="628">
        <f xml:space="preserve"> Const!AP$63</f>
        <v>7014.6341463414637</v>
      </c>
      <c r="AQ28" s="628">
        <f xml:space="preserve"> Const!AQ$63</f>
        <v>7014.6341463414637</v>
      </c>
      <c r="AR28" s="628">
        <f xml:space="preserve"> Const!AR$63</f>
        <v>7014.6341463414637</v>
      </c>
      <c r="AS28" s="628">
        <f xml:space="preserve"> Const!AS$63</f>
        <v>7014.6341463414637</v>
      </c>
      <c r="AT28" s="628">
        <f xml:space="preserve"> Const!AT$63</f>
        <v>8847.9674796747968</v>
      </c>
      <c r="AU28" s="628">
        <f xml:space="preserve"> Const!AU$63</f>
        <v>8847.9674796747968</v>
      </c>
      <c r="AV28" s="628">
        <f xml:space="preserve"> Const!AV$63</f>
        <v>8847.9674796747968</v>
      </c>
      <c r="AW28" s="628">
        <f xml:space="preserve"> Const!AW$63</f>
        <v>8847.9674796747968</v>
      </c>
      <c r="AX28" s="628">
        <f xml:space="preserve"> Const!AX$63</f>
        <v>8847.9674796747968</v>
      </c>
      <c r="AY28" s="628">
        <f xml:space="preserve"> Const!AY$63</f>
        <v>8847.9674796747968</v>
      </c>
      <c r="AZ28" s="628">
        <f xml:space="preserve"> Const!AZ$63</f>
        <v>8847.9674796747968</v>
      </c>
      <c r="BA28" s="628">
        <f xml:space="preserve"> Const!BA$63</f>
        <v>8847.9674796747968</v>
      </c>
      <c r="BB28" s="628">
        <f xml:space="preserve"> Const!BB$63</f>
        <v>8847.9674796747968</v>
      </c>
      <c r="BC28" s="628">
        <f xml:space="preserve"> Const!BC$63</f>
        <v>8847.9674796747968</v>
      </c>
      <c r="BD28" s="628">
        <f xml:space="preserve"> Const!BD$63</f>
        <v>8847.9674796747968</v>
      </c>
      <c r="BE28" s="628">
        <f xml:space="preserve"> Const!BE$63</f>
        <v>9497.9674796747968</v>
      </c>
      <c r="BF28" s="628">
        <f xml:space="preserve"> Const!BF$63</f>
        <v>0</v>
      </c>
      <c r="BG28" s="628">
        <f xml:space="preserve"> Const!BG$63</f>
        <v>0</v>
      </c>
      <c r="BH28" s="628">
        <f xml:space="preserve"> Const!BH$63</f>
        <v>0</v>
      </c>
      <c r="BI28" s="628">
        <f xml:space="preserve"> Const!BI$63</f>
        <v>0</v>
      </c>
      <c r="BJ28" s="628">
        <f xml:space="preserve"> Const!BJ$63</f>
        <v>0</v>
      </c>
      <c r="BK28" s="628">
        <f xml:space="preserve"> Const!BK$63</f>
        <v>0</v>
      </c>
      <c r="BL28" s="628">
        <f xml:space="preserve"> Const!BL$63</f>
        <v>0</v>
      </c>
      <c r="BM28" s="628">
        <f xml:space="preserve"> Const!BM$63</f>
        <v>0</v>
      </c>
      <c r="BN28" s="628">
        <f xml:space="preserve"> Const!BN$63</f>
        <v>0</v>
      </c>
      <c r="BO28" s="628">
        <f xml:space="preserve"> Const!BO$63</f>
        <v>0</v>
      </c>
      <c r="BP28" s="628">
        <f xml:space="preserve"> Const!BP$63</f>
        <v>0</v>
      </c>
      <c r="BQ28" s="628">
        <f xml:space="preserve"> Const!BQ$63</f>
        <v>0</v>
      </c>
      <c r="BR28" s="628">
        <f xml:space="preserve"> Const!BR$63</f>
        <v>0</v>
      </c>
      <c r="BS28" s="628">
        <f xml:space="preserve"> Const!BS$63</f>
        <v>0</v>
      </c>
      <c r="BT28" s="628">
        <f xml:space="preserve"> Const!BT$63</f>
        <v>0</v>
      </c>
      <c r="BU28" s="628">
        <f xml:space="preserve"> Const!BU$63</f>
        <v>0</v>
      </c>
      <c r="BV28" s="628">
        <f xml:space="preserve"> Const!BV$63</f>
        <v>0</v>
      </c>
      <c r="BW28" s="628">
        <f xml:space="preserve"> Const!BW$63</f>
        <v>0</v>
      </c>
      <c r="BX28" s="628">
        <f xml:space="preserve"> Const!BX$63</f>
        <v>0</v>
      </c>
      <c r="BY28" s="628">
        <f xml:space="preserve"> Const!BY$63</f>
        <v>0</v>
      </c>
      <c r="BZ28" s="628">
        <f xml:space="preserve"> Const!BZ$63</f>
        <v>0</v>
      </c>
      <c r="CA28" s="628">
        <f xml:space="preserve"> Const!CA$63</f>
        <v>0</v>
      </c>
      <c r="CB28" s="628">
        <f xml:space="preserve"> Const!CB$63</f>
        <v>0</v>
      </c>
      <c r="CC28" s="628">
        <f xml:space="preserve"> Const!CC$63</f>
        <v>0</v>
      </c>
      <c r="CD28" s="628">
        <f xml:space="preserve"> Const!CD$63</f>
        <v>0</v>
      </c>
      <c r="CE28" s="628">
        <f xml:space="preserve"> Const!CE$63</f>
        <v>0</v>
      </c>
      <c r="CF28" s="628">
        <f xml:space="preserve"> Const!CF$63</f>
        <v>0</v>
      </c>
      <c r="CG28" s="628">
        <f xml:space="preserve"> Const!CG$63</f>
        <v>0</v>
      </c>
      <c r="CH28" s="628">
        <f xml:space="preserve"> Const!CH$63</f>
        <v>0</v>
      </c>
      <c r="CI28" s="628">
        <f xml:space="preserve"> Const!CI$63</f>
        <v>0</v>
      </c>
      <c r="CJ28" s="628">
        <f xml:space="preserve"> Const!CJ$63</f>
        <v>0</v>
      </c>
      <c r="CK28" s="628">
        <f xml:space="preserve"> Const!CK$63</f>
        <v>0</v>
      </c>
      <c r="CL28" s="628">
        <f xml:space="preserve"> Const!CL$63</f>
        <v>0</v>
      </c>
      <c r="CM28" s="628">
        <f xml:space="preserve"> Const!CM$63</f>
        <v>0</v>
      </c>
      <c r="CN28" s="628">
        <f xml:space="preserve"> Const!CN$63</f>
        <v>0</v>
      </c>
      <c r="CO28" s="628">
        <f xml:space="preserve"> Const!CO$63</f>
        <v>0</v>
      </c>
      <c r="CP28" s="628">
        <f xml:space="preserve"> Const!CP$63</f>
        <v>0</v>
      </c>
      <c r="CQ28" s="628">
        <f xml:space="preserve"> Const!CQ$63</f>
        <v>0</v>
      </c>
      <c r="CR28" s="628">
        <f xml:space="preserve"> Const!CR$63</f>
        <v>0</v>
      </c>
      <c r="CS28" s="628">
        <f xml:space="preserve"> Const!CS$63</f>
        <v>0</v>
      </c>
      <c r="CT28" s="628">
        <f xml:space="preserve"> Const!CT$63</f>
        <v>0</v>
      </c>
      <c r="CU28" s="628">
        <f xml:space="preserve"> Const!CU$63</f>
        <v>0</v>
      </c>
      <c r="CV28" s="628">
        <f xml:space="preserve"> Const!CV$63</f>
        <v>0</v>
      </c>
      <c r="CW28" s="628">
        <f xml:space="preserve"> Const!CW$63</f>
        <v>0</v>
      </c>
      <c r="CX28" s="628">
        <f xml:space="preserve"> Const!CX$63</f>
        <v>0</v>
      </c>
      <c r="CY28" s="628">
        <f xml:space="preserve"> Const!CY$63</f>
        <v>0</v>
      </c>
      <c r="CZ28" s="628">
        <f xml:space="preserve"> Const!CZ$63</f>
        <v>0</v>
      </c>
      <c r="DA28" s="628">
        <f xml:space="preserve"> Const!DA$63</f>
        <v>0</v>
      </c>
      <c r="DB28" s="628">
        <f xml:space="preserve"> Const!DB$63</f>
        <v>0</v>
      </c>
      <c r="DC28" s="628">
        <f xml:space="preserve"> Const!DC$63</f>
        <v>0</v>
      </c>
      <c r="DD28" s="628">
        <f xml:space="preserve"> Const!DD$63</f>
        <v>0</v>
      </c>
      <c r="DE28" s="628">
        <f xml:space="preserve"> Const!DE$63</f>
        <v>0</v>
      </c>
      <c r="DF28" s="628">
        <f xml:space="preserve"> Const!DF$63</f>
        <v>0</v>
      </c>
      <c r="DG28" s="628">
        <f xml:space="preserve"> Const!DG$63</f>
        <v>0</v>
      </c>
      <c r="DH28" s="628">
        <f xml:space="preserve"> Const!DH$63</f>
        <v>0</v>
      </c>
      <c r="DI28" s="628">
        <f xml:space="preserve"> Const!DI$63</f>
        <v>0</v>
      </c>
      <c r="DJ28" s="628">
        <f xml:space="preserve"> Const!DJ$63</f>
        <v>0</v>
      </c>
      <c r="DK28" s="628">
        <f xml:space="preserve"> Const!DK$63</f>
        <v>0</v>
      </c>
      <c r="DL28" s="628">
        <f xml:space="preserve"> Const!DL$63</f>
        <v>0</v>
      </c>
      <c r="DM28" s="628">
        <f xml:space="preserve"> Const!DM$63</f>
        <v>0</v>
      </c>
      <c r="DN28" s="628">
        <f xml:space="preserve"> Const!DN$63</f>
        <v>0</v>
      </c>
      <c r="DO28" s="628">
        <f xml:space="preserve"> Const!DO$63</f>
        <v>0</v>
      </c>
      <c r="DP28" s="628">
        <f xml:space="preserve"> Const!DP$63</f>
        <v>0</v>
      </c>
      <c r="DQ28" s="628">
        <f xml:space="preserve"> Const!DQ$63</f>
        <v>0</v>
      </c>
      <c r="DR28" s="628">
        <f xml:space="preserve"> Const!DR$63</f>
        <v>0</v>
      </c>
      <c r="DS28" s="628">
        <f xml:space="preserve"> Const!DS$63</f>
        <v>0</v>
      </c>
      <c r="DT28" s="628">
        <f xml:space="preserve"> Const!DT$63</f>
        <v>0</v>
      </c>
      <c r="DU28" s="628">
        <f xml:space="preserve"> Const!DU$63</f>
        <v>0</v>
      </c>
      <c r="DV28" s="628">
        <f xml:space="preserve"> Const!DV$63</f>
        <v>0</v>
      </c>
      <c r="DW28" s="628">
        <f xml:space="preserve"> Const!DW$63</f>
        <v>0</v>
      </c>
      <c r="DX28" s="628">
        <f xml:space="preserve"> Const!DX$63</f>
        <v>0</v>
      </c>
      <c r="DY28" s="628">
        <f xml:space="preserve"> Const!DY$63</f>
        <v>0</v>
      </c>
      <c r="DZ28" s="628">
        <f xml:space="preserve"> Const!DZ$63</f>
        <v>0</v>
      </c>
      <c r="EA28" s="628">
        <f xml:space="preserve"> Const!EA$63</f>
        <v>0</v>
      </c>
      <c r="EB28" s="628">
        <f xml:space="preserve"> Const!EB$63</f>
        <v>0</v>
      </c>
      <c r="EC28" s="628">
        <f xml:space="preserve"> Const!EC$63</f>
        <v>0</v>
      </c>
      <c r="ED28" s="628">
        <f xml:space="preserve"> Const!ED$63</f>
        <v>0</v>
      </c>
      <c r="EE28" s="628">
        <f xml:space="preserve"> Const!EE$63</f>
        <v>0</v>
      </c>
      <c r="EF28" s="628">
        <f xml:space="preserve"> Const!EF$63</f>
        <v>0</v>
      </c>
      <c r="EG28" s="628">
        <f xml:space="preserve"> Const!EG$63</f>
        <v>0</v>
      </c>
      <c r="EH28" s="628">
        <f xml:space="preserve"> Const!EH$63</f>
        <v>0</v>
      </c>
      <c r="EI28" s="628">
        <f xml:space="preserve"> Const!EI$63</f>
        <v>0</v>
      </c>
      <c r="EJ28" s="628">
        <f xml:space="preserve"> Const!EJ$63</f>
        <v>0</v>
      </c>
      <c r="EK28" s="628">
        <f xml:space="preserve"> Const!EK$63</f>
        <v>0</v>
      </c>
      <c r="EL28" s="628">
        <f xml:space="preserve"> Const!EL$63</f>
        <v>0</v>
      </c>
      <c r="EM28" s="628">
        <f xml:space="preserve"> Const!EM$63</f>
        <v>0</v>
      </c>
      <c r="EN28" s="628">
        <f xml:space="preserve"> Const!EN$63</f>
        <v>0</v>
      </c>
      <c r="EO28" s="628">
        <f xml:space="preserve"> Const!EO$63</f>
        <v>0</v>
      </c>
      <c r="EP28" s="628">
        <f xml:space="preserve"> Const!EP$63</f>
        <v>0</v>
      </c>
      <c r="EQ28" s="628">
        <f xml:space="preserve"> Const!EQ$63</f>
        <v>0</v>
      </c>
      <c r="ER28" s="628">
        <f xml:space="preserve"> Const!ER$63</f>
        <v>0</v>
      </c>
      <c r="ES28" s="628">
        <f xml:space="preserve"> Const!ES$63</f>
        <v>0</v>
      </c>
      <c r="ET28" s="628">
        <f xml:space="preserve"> Const!ET$63</f>
        <v>0</v>
      </c>
      <c r="EU28" s="628">
        <f xml:space="preserve"> Const!EU$63</f>
        <v>0</v>
      </c>
      <c r="EV28" s="628">
        <f xml:space="preserve"> Const!EV$63</f>
        <v>0</v>
      </c>
      <c r="EW28" s="628">
        <f xml:space="preserve"> Const!EW$63</f>
        <v>0</v>
      </c>
      <c r="EX28" s="628">
        <f xml:space="preserve"> Const!EX$63</f>
        <v>0</v>
      </c>
      <c r="EY28" s="628">
        <f xml:space="preserve"> Const!EY$63</f>
        <v>0</v>
      </c>
      <c r="EZ28" s="628">
        <f xml:space="preserve"> Const!EZ$63</f>
        <v>0</v>
      </c>
      <c r="FA28" s="628">
        <f xml:space="preserve"> Const!FA$63</f>
        <v>0</v>
      </c>
      <c r="FB28" s="628">
        <f xml:space="preserve"> Const!FB$63</f>
        <v>0</v>
      </c>
      <c r="FC28" s="628">
        <f xml:space="preserve"> Const!FC$63</f>
        <v>0</v>
      </c>
      <c r="FD28" s="628">
        <f xml:space="preserve"> Const!FD$63</f>
        <v>0</v>
      </c>
      <c r="FE28" s="628">
        <f xml:space="preserve"> Const!FE$63</f>
        <v>0</v>
      </c>
      <c r="FF28" s="628">
        <f xml:space="preserve"> Const!FF$63</f>
        <v>0</v>
      </c>
      <c r="FG28" s="628">
        <f xml:space="preserve"> Const!FG$63</f>
        <v>0</v>
      </c>
      <c r="FH28" s="628">
        <f xml:space="preserve"> Const!FH$63</f>
        <v>0</v>
      </c>
      <c r="FI28" s="628">
        <f xml:space="preserve"> Const!FI$63</f>
        <v>0</v>
      </c>
      <c r="FJ28" s="628">
        <f xml:space="preserve"> Const!FJ$63</f>
        <v>0</v>
      </c>
      <c r="FK28" s="628">
        <f xml:space="preserve"> Const!FK$63</f>
        <v>0</v>
      </c>
      <c r="FL28" s="628">
        <f xml:space="preserve"> Const!FL$63</f>
        <v>0</v>
      </c>
      <c r="FM28" s="628">
        <f xml:space="preserve"> Const!FM$63</f>
        <v>0</v>
      </c>
      <c r="FN28" s="628">
        <f xml:space="preserve"> Const!FN$63</f>
        <v>0</v>
      </c>
      <c r="FO28" s="628">
        <f xml:space="preserve"> Const!FO$63</f>
        <v>0</v>
      </c>
      <c r="FP28" s="628">
        <f xml:space="preserve"> Const!FP$63</f>
        <v>0</v>
      </c>
      <c r="FQ28" s="628">
        <f xml:space="preserve"> Const!FQ$63</f>
        <v>0</v>
      </c>
      <c r="FR28" s="628">
        <f xml:space="preserve"> Const!FR$63</f>
        <v>0</v>
      </c>
      <c r="FS28" s="628">
        <f xml:space="preserve"> Const!FS$63</f>
        <v>0</v>
      </c>
      <c r="FT28" s="628">
        <f xml:space="preserve"> Const!FT$63</f>
        <v>0</v>
      </c>
      <c r="FU28" s="628">
        <f xml:space="preserve"> Const!FU$63</f>
        <v>0</v>
      </c>
      <c r="FV28" s="628">
        <f xml:space="preserve"> Const!FV$63</f>
        <v>0</v>
      </c>
      <c r="FW28" s="628">
        <f xml:space="preserve"> Const!FW$63</f>
        <v>0</v>
      </c>
      <c r="FX28" s="628">
        <f xml:space="preserve"> Const!FX$63</f>
        <v>0</v>
      </c>
      <c r="FY28" s="628">
        <f xml:space="preserve"> Const!FY$63</f>
        <v>0</v>
      </c>
      <c r="FZ28" s="628">
        <f xml:space="preserve"> Const!FZ$63</f>
        <v>0</v>
      </c>
      <c r="GA28" s="628">
        <f xml:space="preserve"> Const!GA$63</f>
        <v>0</v>
      </c>
      <c r="GB28" s="628">
        <f xml:space="preserve"> Const!GB$63</f>
        <v>0</v>
      </c>
      <c r="GC28" s="628">
        <f xml:space="preserve"> Const!GC$63</f>
        <v>0</v>
      </c>
      <c r="GD28" s="628">
        <f xml:space="preserve"> Const!GD$63</f>
        <v>0</v>
      </c>
      <c r="GE28" s="628">
        <f xml:space="preserve"> Const!GE$63</f>
        <v>0</v>
      </c>
      <c r="GF28" s="628">
        <f xml:space="preserve"> Const!GF$63</f>
        <v>0</v>
      </c>
      <c r="GG28" s="628">
        <f xml:space="preserve"> Const!GG$63</f>
        <v>0</v>
      </c>
      <c r="GH28" s="628">
        <f xml:space="preserve"> Const!GH$63</f>
        <v>0</v>
      </c>
      <c r="GI28" s="628">
        <f xml:space="preserve"> Const!GI$63</f>
        <v>0</v>
      </c>
      <c r="GJ28" s="628">
        <f xml:space="preserve"> Const!GJ$63</f>
        <v>0</v>
      </c>
    </row>
    <row r="29" spans="1:192" s="631" customFormat="1" ht="12.75" outlineLevel="1" x14ac:dyDescent="0.35">
      <c r="E29" s="631" t="str">
        <f>Fin!$E$138</f>
        <v>Financing costs POS</v>
      </c>
      <c r="G29" s="631" t="str">
        <f>Fin!$G$138</f>
        <v>$ 000s</v>
      </c>
      <c r="H29" s="631">
        <f>Fin!$H$138</f>
        <v>31430.966113810879</v>
      </c>
      <c r="J29" s="631">
        <f>Fin!J$138</f>
        <v>0</v>
      </c>
      <c r="K29" s="631">
        <f>Fin!K$138</f>
        <v>0</v>
      </c>
      <c r="L29" s="631">
        <f>Fin!L$138</f>
        <v>0</v>
      </c>
      <c r="M29" s="631">
        <f>Fin!M$138</f>
        <v>0</v>
      </c>
      <c r="N29" s="631">
        <f>Fin!N$138</f>
        <v>0</v>
      </c>
      <c r="O29" s="631">
        <f>Fin!O$138</f>
        <v>2600</v>
      </c>
      <c r="P29" s="631">
        <f>Fin!P$138</f>
        <v>211.63063216994195</v>
      </c>
      <c r="Q29" s="631">
        <f>Fin!Q$138</f>
        <v>300.18438341950593</v>
      </c>
      <c r="R29" s="631">
        <f>Fin!R$138</f>
        <v>310.2063660395836</v>
      </c>
      <c r="S29" s="631">
        <f>Fin!S$138</f>
        <v>340.93667116552888</v>
      </c>
      <c r="T29" s="631">
        <f>Fin!T$138</f>
        <v>349.75384622443539</v>
      </c>
      <c r="U29" s="631">
        <f>Fin!U$138</f>
        <v>381.91248865618252</v>
      </c>
      <c r="V29" s="631">
        <f>Fin!V$138</f>
        <v>402.50218927197153</v>
      </c>
      <c r="W29" s="631">
        <f>Fin!W$138</f>
        <v>382.19928216392066</v>
      </c>
      <c r="X29" s="631">
        <f>Fin!X$138</f>
        <v>443.73970421318541</v>
      </c>
      <c r="Y29" s="631">
        <f>Fin!Y$138</f>
        <v>449.51759293068983</v>
      </c>
      <c r="Z29" s="631">
        <f>Fin!Z$138</f>
        <v>485.27940503395985</v>
      </c>
      <c r="AA29" s="631">
        <f>Fin!AA$138</f>
        <v>489.82920697632659</v>
      </c>
      <c r="AB29" s="631">
        <f>Fin!AB$138</f>
        <v>527.04695462668451</v>
      </c>
      <c r="AC29" s="631">
        <f>Fin!AC$138</f>
        <v>548.04066475524007</v>
      </c>
      <c r="AD29" s="631">
        <f>Fin!AD$138</f>
        <v>550.73498214834319</v>
      </c>
      <c r="AE29" s="631">
        <f>Fin!AE$138</f>
        <v>590.15246516519505</v>
      </c>
      <c r="AF29" s="631">
        <f>Fin!AF$138</f>
        <v>591.60178213369761</v>
      </c>
      <c r="AG29" s="631">
        <f>Fin!AG$138</f>
        <v>632.1913083528184</v>
      </c>
      <c r="AH29" s="631">
        <f>Fin!AH$138</f>
        <v>652.8894291499746</v>
      </c>
      <c r="AI29" s="631">
        <f>Fin!AI$138</f>
        <v>629.88150970326694</v>
      </c>
      <c r="AJ29" s="631">
        <f>Fin!AJ$138</f>
        <v>693.38580754327779</v>
      </c>
      <c r="AK29" s="631">
        <f>Fin!AK$138</f>
        <v>690.40730328041218</v>
      </c>
      <c r="AL29" s="631">
        <f>Fin!AL$138</f>
        <v>733.04567087048986</v>
      </c>
      <c r="AM29" s="631">
        <f>Fin!AM$138</f>
        <v>728.27791184098771</v>
      </c>
      <c r="AN29" s="631">
        <f>Fin!AN$138</f>
        <v>771.67616510568985</v>
      </c>
      <c r="AO29" s="631">
        <f>Fin!AO$138</f>
        <v>790.63741174788925</v>
      </c>
      <c r="AP29" s="631">
        <f>Fin!AP$138</f>
        <v>783.14462920556207</v>
      </c>
      <c r="AQ29" s="631">
        <f>Fin!AQ$138</f>
        <v>827.52908840946691</v>
      </c>
      <c r="AR29" s="631">
        <f>Fin!AR$138</f>
        <v>818.45935528185441</v>
      </c>
      <c r="AS29" s="631">
        <f>Fin!AS$138</f>
        <v>863.49619208996796</v>
      </c>
      <c r="AT29" s="631">
        <f>Fin!AT$138</f>
        <v>881.2055730809534</v>
      </c>
      <c r="AU29" s="631">
        <f>Fin!AU$138</f>
        <v>816.16878977686065</v>
      </c>
      <c r="AV29" s="631">
        <f>Fin!AV$138</f>
        <v>925.53273364751738</v>
      </c>
      <c r="AW29" s="631">
        <f>Fin!AW$138</f>
        <v>917.37624400002676</v>
      </c>
      <c r="AX29" s="631">
        <f>Fin!AX$138</f>
        <v>969.53138502194429</v>
      </c>
      <c r="AY29" s="631">
        <f>Fin!AY$138</f>
        <v>959.15990764877824</v>
      </c>
      <c r="AZ29" s="631">
        <f>Fin!AZ$138</f>
        <v>1013.3358048907489</v>
      </c>
      <c r="BA29" s="631">
        <f>Fin!BA$138</f>
        <v>1039.3565900929045</v>
      </c>
      <c r="BB29" s="631">
        <f>Fin!BB$138</f>
        <v>1030.453882718105</v>
      </c>
      <c r="BC29" s="631">
        <f>Fin!BC$138</f>
        <v>1089.8209254025887</v>
      </c>
      <c r="BD29" s="631">
        <f>Fin!BD$138</f>
        <v>1078.9888479418926</v>
      </c>
      <c r="BE29" s="631">
        <f>Fin!BE$138</f>
        <v>1139.7450299125012</v>
      </c>
      <c r="BF29" s="631">
        <f>Fin!BF$138</f>
        <v>0</v>
      </c>
      <c r="BG29" s="631">
        <f>Fin!BG$138</f>
        <v>0</v>
      </c>
      <c r="BH29" s="631">
        <f>Fin!BH$138</f>
        <v>0</v>
      </c>
      <c r="BI29" s="631">
        <f>Fin!BI$138</f>
        <v>0</v>
      </c>
      <c r="BJ29" s="631">
        <f>Fin!BJ$138</f>
        <v>0</v>
      </c>
      <c r="BK29" s="631">
        <f>Fin!BK$138</f>
        <v>0</v>
      </c>
      <c r="BL29" s="631">
        <f>Fin!BL$138</f>
        <v>0</v>
      </c>
      <c r="BM29" s="631">
        <f>Fin!BM$138</f>
        <v>0</v>
      </c>
      <c r="BN29" s="631">
        <f>Fin!BN$138</f>
        <v>0</v>
      </c>
      <c r="BO29" s="631">
        <f>Fin!BO$138</f>
        <v>0</v>
      </c>
      <c r="BP29" s="631">
        <f>Fin!BP$138</f>
        <v>0</v>
      </c>
      <c r="BQ29" s="631">
        <f>Fin!BQ$138</f>
        <v>0</v>
      </c>
      <c r="BR29" s="631">
        <f>Fin!BR$138</f>
        <v>0</v>
      </c>
      <c r="BS29" s="631">
        <f>Fin!BS$138</f>
        <v>0</v>
      </c>
      <c r="BT29" s="631">
        <f>Fin!BT$138</f>
        <v>0</v>
      </c>
      <c r="BU29" s="631">
        <f>Fin!BU$138</f>
        <v>0</v>
      </c>
      <c r="BV29" s="631">
        <f>Fin!BV$138</f>
        <v>0</v>
      </c>
      <c r="BW29" s="631">
        <f>Fin!BW$138</f>
        <v>0</v>
      </c>
      <c r="BX29" s="631">
        <f>Fin!BX$138</f>
        <v>0</v>
      </c>
      <c r="BY29" s="631">
        <f>Fin!BY$138</f>
        <v>0</v>
      </c>
      <c r="BZ29" s="631">
        <f>Fin!BZ$138</f>
        <v>0</v>
      </c>
      <c r="CA29" s="631">
        <f>Fin!CA$138</f>
        <v>0</v>
      </c>
      <c r="CB29" s="631">
        <f>Fin!CB$138</f>
        <v>0</v>
      </c>
      <c r="CC29" s="631">
        <f>Fin!CC$138</f>
        <v>0</v>
      </c>
      <c r="CD29" s="631">
        <f>Fin!CD$138</f>
        <v>0</v>
      </c>
      <c r="CE29" s="631">
        <f>Fin!CE$138</f>
        <v>0</v>
      </c>
      <c r="CF29" s="631">
        <f>Fin!CF$138</f>
        <v>0</v>
      </c>
      <c r="CG29" s="631">
        <f>Fin!CG$138</f>
        <v>0</v>
      </c>
      <c r="CH29" s="631">
        <f>Fin!CH$138</f>
        <v>0</v>
      </c>
      <c r="CI29" s="631">
        <f>Fin!CI$138</f>
        <v>0</v>
      </c>
      <c r="CJ29" s="631">
        <f>Fin!CJ$138</f>
        <v>0</v>
      </c>
      <c r="CK29" s="631">
        <f>Fin!CK$138</f>
        <v>0</v>
      </c>
      <c r="CL29" s="631">
        <f>Fin!CL$138</f>
        <v>0</v>
      </c>
      <c r="CM29" s="631">
        <f>Fin!CM$138</f>
        <v>0</v>
      </c>
      <c r="CN29" s="631">
        <f>Fin!CN$138</f>
        <v>0</v>
      </c>
      <c r="CO29" s="631">
        <f>Fin!CO$138</f>
        <v>0</v>
      </c>
      <c r="CP29" s="631">
        <f>Fin!CP$138</f>
        <v>0</v>
      </c>
      <c r="CQ29" s="631">
        <f>Fin!CQ$138</f>
        <v>0</v>
      </c>
      <c r="CR29" s="631">
        <f>Fin!CR$138</f>
        <v>0</v>
      </c>
      <c r="CS29" s="631">
        <f>Fin!CS$138</f>
        <v>0</v>
      </c>
      <c r="CT29" s="631">
        <f>Fin!CT$138</f>
        <v>0</v>
      </c>
      <c r="CU29" s="631">
        <f>Fin!CU$138</f>
        <v>0</v>
      </c>
      <c r="CV29" s="631">
        <f>Fin!CV$138</f>
        <v>0</v>
      </c>
      <c r="CW29" s="631">
        <f>Fin!CW$138</f>
        <v>0</v>
      </c>
      <c r="CX29" s="631">
        <f>Fin!CX$138</f>
        <v>0</v>
      </c>
      <c r="CY29" s="631">
        <f>Fin!CY$138</f>
        <v>0</v>
      </c>
      <c r="CZ29" s="631">
        <f>Fin!CZ$138</f>
        <v>0</v>
      </c>
      <c r="DA29" s="631">
        <f>Fin!DA$138</f>
        <v>0</v>
      </c>
      <c r="DB29" s="631">
        <f>Fin!DB$138</f>
        <v>0</v>
      </c>
      <c r="DC29" s="631">
        <f>Fin!DC$138</f>
        <v>0</v>
      </c>
      <c r="DD29" s="631">
        <f>Fin!DD$138</f>
        <v>0</v>
      </c>
      <c r="DE29" s="631">
        <f>Fin!DE$138</f>
        <v>0</v>
      </c>
      <c r="DF29" s="631">
        <f>Fin!DF$138</f>
        <v>0</v>
      </c>
      <c r="DG29" s="631">
        <f>Fin!DG$138</f>
        <v>0</v>
      </c>
      <c r="DH29" s="631">
        <f>Fin!DH$138</f>
        <v>0</v>
      </c>
      <c r="DI29" s="631">
        <f>Fin!DI$138</f>
        <v>0</v>
      </c>
      <c r="DJ29" s="631">
        <f>Fin!DJ$138</f>
        <v>0</v>
      </c>
      <c r="DK29" s="631">
        <f>Fin!DK$138</f>
        <v>0</v>
      </c>
      <c r="DL29" s="631">
        <f>Fin!DL$138</f>
        <v>0</v>
      </c>
      <c r="DM29" s="631">
        <f>Fin!DM$138</f>
        <v>0</v>
      </c>
      <c r="DN29" s="631">
        <f>Fin!DN$138</f>
        <v>0</v>
      </c>
      <c r="DO29" s="631">
        <f>Fin!DO$138</f>
        <v>0</v>
      </c>
      <c r="DP29" s="631">
        <f>Fin!DP$138</f>
        <v>0</v>
      </c>
      <c r="DQ29" s="631">
        <f>Fin!DQ$138</f>
        <v>0</v>
      </c>
      <c r="DR29" s="631">
        <f>Fin!DR$138</f>
        <v>0</v>
      </c>
      <c r="DS29" s="631">
        <f>Fin!DS$138</f>
        <v>0</v>
      </c>
      <c r="DT29" s="631">
        <f>Fin!DT$138</f>
        <v>0</v>
      </c>
      <c r="DU29" s="631">
        <f>Fin!DU$138</f>
        <v>0</v>
      </c>
      <c r="DV29" s="631">
        <f>Fin!DV$138</f>
        <v>0</v>
      </c>
      <c r="DW29" s="631">
        <f>Fin!DW$138</f>
        <v>0</v>
      </c>
      <c r="DX29" s="631">
        <f>Fin!DX$138</f>
        <v>0</v>
      </c>
      <c r="DY29" s="631">
        <f>Fin!DY$138</f>
        <v>0</v>
      </c>
      <c r="DZ29" s="631">
        <f>Fin!DZ$138</f>
        <v>0</v>
      </c>
      <c r="EA29" s="631">
        <f>Fin!EA$138</f>
        <v>0</v>
      </c>
      <c r="EB29" s="631">
        <f>Fin!EB$138</f>
        <v>0</v>
      </c>
      <c r="EC29" s="631">
        <f>Fin!EC$138</f>
        <v>0</v>
      </c>
      <c r="ED29" s="631">
        <f>Fin!ED$138</f>
        <v>0</v>
      </c>
      <c r="EE29" s="631">
        <f>Fin!EE$138</f>
        <v>0</v>
      </c>
      <c r="EF29" s="631">
        <f>Fin!EF$138</f>
        <v>0</v>
      </c>
      <c r="EG29" s="631">
        <f>Fin!EG$138</f>
        <v>0</v>
      </c>
      <c r="EH29" s="631">
        <f>Fin!EH$138</f>
        <v>0</v>
      </c>
      <c r="EI29" s="631">
        <f>Fin!EI$138</f>
        <v>0</v>
      </c>
      <c r="EJ29" s="631">
        <f>Fin!EJ$138</f>
        <v>0</v>
      </c>
      <c r="EK29" s="631">
        <f>Fin!EK$138</f>
        <v>0</v>
      </c>
      <c r="EL29" s="631">
        <f>Fin!EL$138</f>
        <v>0</v>
      </c>
      <c r="EM29" s="631">
        <f>Fin!EM$138</f>
        <v>0</v>
      </c>
      <c r="EN29" s="631">
        <f>Fin!EN$138</f>
        <v>0</v>
      </c>
      <c r="EO29" s="631">
        <f>Fin!EO$138</f>
        <v>0</v>
      </c>
      <c r="EP29" s="631">
        <f>Fin!EP$138</f>
        <v>0</v>
      </c>
      <c r="EQ29" s="631">
        <f>Fin!EQ$138</f>
        <v>0</v>
      </c>
      <c r="ER29" s="631">
        <f>Fin!ER$138</f>
        <v>0</v>
      </c>
      <c r="ES29" s="631">
        <f>Fin!ES$138</f>
        <v>0</v>
      </c>
      <c r="ET29" s="631">
        <f>Fin!ET$138</f>
        <v>0</v>
      </c>
      <c r="EU29" s="631">
        <f>Fin!EU$138</f>
        <v>0</v>
      </c>
      <c r="EV29" s="631">
        <f>Fin!EV$138</f>
        <v>0</v>
      </c>
      <c r="EW29" s="631">
        <f>Fin!EW$138</f>
        <v>0</v>
      </c>
      <c r="EX29" s="631">
        <f>Fin!EX$138</f>
        <v>0</v>
      </c>
      <c r="EY29" s="631">
        <f>Fin!EY$138</f>
        <v>0</v>
      </c>
      <c r="EZ29" s="631">
        <f>Fin!EZ$138</f>
        <v>0</v>
      </c>
      <c r="FA29" s="631">
        <f>Fin!FA$138</f>
        <v>0</v>
      </c>
      <c r="FB29" s="631">
        <f>Fin!FB$138</f>
        <v>0</v>
      </c>
      <c r="FC29" s="631">
        <f>Fin!FC$138</f>
        <v>0</v>
      </c>
      <c r="FD29" s="631">
        <f>Fin!FD$138</f>
        <v>0</v>
      </c>
      <c r="FE29" s="631">
        <f>Fin!FE$138</f>
        <v>0</v>
      </c>
      <c r="FF29" s="631">
        <f>Fin!FF$138</f>
        <v>0</v>
      </c>
      <c r="FG29" s="631">
        <f>Fin!FG$138</f>
        <v>0</v>
      </c>
      <c r="FH29" s="631">
        <f>Fin!FH$138</f>
        <v>0</v>
      </c>
      <c r="FI29" s="631">
        <f>Fin!FI$138</f>
        <v>0</v>
      </c>
      <c r="FJ29" s="631">
        <f>Fin!FJ$138</f>
        <v>0</v>
      </c>
      <c r="FK29" s="631">
        <f>Fin!FK$138</f>
        <v>0</v>
      </c>
      <c r="FL29" s="631">
        <f>Fin!FL$138</f>
        <v>0</v>
      </c>
      <c r="FM29" s="631">
        <f>Fin!FM$138</f>
        <v>0</v>
      </c>
      <c r="FN29" s="631">
        <f>Fin!FN$138</f>
        <v>0</v>
      </c>
      <c r="FO29" s="631">
        <f>Fin!FO$138</f>
        <v>0</v>
      </c>
      <c r="FP29" s="631">
        <f>Fin!FP$138</f>
        <v>0</v>
      </c>
      <c r="FQ29" s="631">
        <f>Fin!FQ$138</f>
        <v>0</v>
      </c>
      <c r="FR29" s="631">
        <f>Fin!FR$138</f>
        <v>0</v>
      </c>
      <c r="FS29" s="631">
        <f>Fin!FS$138</f>
        <v>0</v>
      </c>
      <c r="FT29" s="631">
        <f>Fin!FT$138</f>
        <v>0</v>
      </c>
      <c r="FU29" s="631">
        <f>Fin!FU$138</f>
        <v>0</v>
      </c>
      <c r="FV29" s="631">
        <f>Fin!FV$138</f>
        <v>0</v>
      </c>
      <c r="FW29" s="631">
        <f>Fin!FW$138</f>
        <v>0</v>
      </c>
      <c r="FX29" s="631">
        <f>Fin!FX$138</f>
        <v>0</v>
      </c>
      <c r="FY29" s="631">
        <f>Fin!FY$138</f>
        <v>0</v>
      </c>
      <c r="FZ29" s="631">
        <f>Fin!FZ$138</f>
        <v>0</v>
      </c>
      <c r="GA29" s="631">
        <f>Fin!GA$138</f>
        <v>0</v>
      </c>
      <c r="GB29" s="631">
        <f>Fin!GB$138</f>
        <v>0</v>
      </c>
      <c r="GC29" s="631">
        <f>Fin!GC$138</f>
        <v>0</v>
      </c>
      <c r="GD29" s="631">
        <f>Fin!GD$138</f>
        <v>0</v>
      </c>
      <c r="GE29" s="631">
        <f>Fin!GE$138</f>
        <v>0</v>
      </c>
      <c r="GF29" s="631">
        <f>Fin!GF$138</f>
        <v>0</v>
      </c>
      <c r="GG29" s="631">
        <f>Fin!GG$138</f>
        <v>0</v>
      </c>
      <c r="GH29" s="631">
        <f>Fin!GH$138</f>
        <v>0</v>
      </c>
      <c r="GI29" s="631">
        <f>Fin!GI$138</f>
        <v>0</v>
      </c>
      <c r="GJ29" s="631">
        <f>Fin!GJ$138</f>
        <v>0</v>
      </c>
    </row>
    <row r="30" spans="1:192" s="355" customFormat="1" outlineLevel="1" x14ac:dyDescent="0.35">
      <c r="A30" s="13"/>
      <c r="B30" s="13"/>
      <c r="C30" s="18"/>
      <c r="D30" s="42"/>
      <c r="E30" s="33" t="str">
        <f t="shared" ref="E30:AJ30" si="18" xml:space="preserve"> E$22</f>
        <v>Fixed asset depreciation POS</v>
      </c>
      <c r="F30" s="33">
        <f t="shared" si="18"/>
        <v>0</v>
      </c>
      <c r="G30" s="33" t="str">
        <f t="shared" si="18"/>
        <v>$ 000s</v>
      </c>
      <c r="H30" s="33">
        <f t="shared" si="18"/>
        <v>376330.96611381054</v>
      </c>
      <c r="I30" s="33">
        <f t="shared" si="18"/>
        <v>0</v>
      </c>
      <c r="J30" s="33">
        <f t="shared" si="18"/>
        <v>0</v>
      </c>
      <c r="K30" s="33">
        <f t="shared" si="18"/>
        <v>0</v>
      </c>
      <c r="L30" s="33">
        <f t="shared" si="18"/>
        <v>0</v>
      </c>
      <c r="M30" s="33">
        <f t="shared" si="18"/>
        <v>0</v>
      </c>
      <c r="N30" s="33">
        <f t="shared" si="18"/>
        <v>0</v>
      </c>
      <c r="O30" s="33">
        <f t="shared" si="18"/>
        <v>0</v>
      </c>
      <c r="P30" s="33">
        <f t="shared" si="18"/>
        <v>0</v>
      </c>
      <c r="Q30" s="33">
        <f t="shared" si="18"/>
        <v>0</v>
      </c>
      <c r="R30" s="33">
        <f t="shared" si="18"/>
        <v>0</v>
      </c>
      <c r="S30" s="33">
        <f t="shared" si="18"/>
        <v>0</v>
      </c>
      <c r="T30" s="33">
        <f t="shared" si="18"/>
        <v>0</v>
      </c>
      <c r="U30" s="33">
        <f t="shared" si="18"/>
        <v>0</v>
      </c>
      <c r="V30" s="33">
        <f t="shared" si="18"/>
        <v>0</v>
      </c>
      <c r="W30" s="33">
        <f t="shared" si="18"/>
        <v>0</v>
      </c>
      <c r="X30" s="33">
        <f t="shared" si="18"/>
        <v>0</v>
      </c>
      <c r="Y30" s="33">
        <f t="shared" si="18"/>
        <v>0</v>
      </c>
      <c r="Z30" s="33">
        <f t="shared" si="18"/>
        <v>0</v>
      </c>
      <c r="AA30" s="33">
        <f t="shared" si="18"/>
        <v>0</v>
      </c>
      <c r="AB30" s="33">
        <f t="shared" si="18"/>
        <v>0</v>
      </c>
      <c r="AC30" s="33">
        <f t="shared" si="18"/>
        <v>0</v>
      </c>
      <c r="AD30" s="33">
        <f t="shared" si="18"/>
        <v>0</v>
      </c>
      <c r="AE30" s="33">
        <f t="shared" si="18"/>
        <v>0</v>
      </c>
      <c r="AF30" s="33">
        <f t="shared" si="18"/>
        <v>0</v>
      </c>
      <c r="AG30" s="33">
        <f t="shared" si="18"/>
        <v>0</v>
      </c>
      <c r="AH30" s="33">
        <f t="shared" si="18"/>
        <v>0</v>
      </c>
      <c r="AI30" s="33">
        <f t="shared" si="18"/>
        <v>0</v>
      </c>
      <c r="AJ30" s="33">
        <f t="shared" si="18"/>
        <v>0</v>
      </c>
      <c r="AK30" s="33">
        <f t="shared" ref="AK30:BP30" si="19" xml:space="preserve"> AK$22</f>
        <v>0</v>
      </c>
      <c r="AL30" s="33">
        <f t="shared" si="19"/>
        <v>0</v>
      </c>
      <c r="AM30" s="33">
        <f t="shared" si="19"/>
        <v>0</v>
      </c>
      <c r="AN30" s="33">
        <f t="shared" si="19"/>
        <v>0</v>
      </c>
      <c r="AO30" s="33">
        <f t="shared" si="19"/>
        <v>0</v>
      </c>
      <c r="AP30" s="33">
        <f t="shared" si="19"/>
        <v>0</v>
      </c>
      <c r="AQ30" s="33">
        <f t="shared" si="19"/>
        <v>0</v>
      </c>
      <c r="AR30" s="33">
        <f t="shared" si="19"/>
        <v>0</v>
      </c>
      <c r="AS30" s="33">
        <f t="shared" si="19"/>
        <v>0</v>
      </c>
      <c r="AT30" s="33">
        <f t="shared" si="19"/>
        <v>0</v>
      </c>
      <c r="AU30" s="33">
        <f t="shared" si="19"/>
        <v>0</v>
      </c>
      <c r="AV30" s="33">
        <f t="shared" si="19"/>
        <v>0</v>
      </c>
      <c r="AW30" s="33">
        <f t="shared" si="19"/>
        <v>0</v>
      </c>
      <c r="AX30" s="33">
        <f t="shared" si="19"/>
        <v>0</v>
      </c>
      <c r="AY30" s="33">
        <f t="shared" si="19"/>
        <v>0</v>
      </c>
      <c r="AZ30" s="33">
        <f t="shared" si="19"/>
        <v>0</v>
      </c>
      <c r="BA30" s="33">
        <f t="shared" si="19"/>
        <v>0</v>
      </c>
      <c r="BB30" s="33">
        <f t="shared" si="19"/>
        <v>0</v>
      </c>
      <c r="BC30" s="33">
        <f t="shared" si="19"/>
        <v>0</v>
      </c>
      <c r="BD30" s="33">
        <f t="shared" si="19"/>
        <v>0</v>
      </c>
      <c r="BE30" s="33">
        <f t="shared" si="19"/>
        <v>0</v>
      </c>
      <c r="BF30" s="33">
        <f t="shared" si="19"/>
        <v>3763.3096611381084</v>
      </c>
      <c r="BG30" s="33">
        <f t="shared" si="19"/>
        <v>3763.3096611381084</v>
      </c>
      <c r="BH30" s="33">
        <f t="shared" si="19"/>
        <v>3763.3096611381084</v>
      </c>
      <c r="BI30" s="33">
        <f t="shared" si="19"/>
        <v>3763.3096611381084</v>
      </c>
      <c r="BJ30" s="33">
        <f t="shared" si="19"/>
        <v>3763.3096611381084</v>
      </c>
      <c r="BK30" s="33">
        <f t="shared" si="19"/>
        <v>3763.3096611381084</v>
      </c>
      <c r="BL30" s="33">
        <f t="shared" si="19"/>
        <v>3763.3096611381084</v>
      </c>
      <c r="BM30" s="33">
        <f t="shared" si="19"/>
        <v>3763.3096611381084</v>
      </c>
      <c r="BN30" s="33">
        <f t="shared" si="19"/>
        <v>3763.3096611381084</v>
      </c>
      <c r="BO30" s="33">
        <f t="shared" si="19"/>
        <v>3763.3096611381084</v>
      </c>
      <c r="BP30" s="33">
        <f t="shared" si="19"/>
        <v>3763.3096611381084</v>
      </c>
      <c r="BQ30" s="33">
        <f t="shared" ref="BQ30:CV30" si="20" xml:space="preserve"> BQ$22</f>
        <v>3763.3096611381084</v>
      </c>
      <c r="BR30" s="33">
        <f t="shared" si="20"/>
        <v>3763.3096611381084</v>
      </c>
      <c r="BS30" s="33">
        <f t="shared" si="20"/>
        <v>3763.3096611381084</v>
      </c>
      <c r="BT30" s="33">
        <f t="shared" si="20"/>
        <v>3763.3096611381084</v>
      </c>
      <c r="BU30" s="33">
        <f t="shared" si="20"/>
        <v>3763.3096611381084</v>
      </c>
      <c r="BV30" s="33">
        <f t="shared" si="20"/>
        <v>3763.3096611381084</v>
      </c>
      <c r="BW30" s="33">
        <f t="shared" si="20"/>
        <v>3763.3096611381084</v>
      </c>
      <c r="BX30" s="33">
        <f t="shared" si="20"/>
        <v>3763.3096611381084</v>
      </c>
      <c r="BY30" s="33">
        <f t="shared" si="20"/>
        <v>3763.3096611381084</v>
      </c>
      <c r="BZ30" s="33">
        <f t="shared" si="20"/>
        <v>3763.3096611381084</v>
      </c>
      <c r="CA30" s="33">
        <f t="shared" si="20"/>
        <v>3763.3096611381084</v>
      </c>
      <c r="CB30" s="33">
        <f t="shared" si="20"/>
        <v>3763.3096611381084</v>
      </c>
      <c r="CC30" s="33">
        <f t="shared" si="20"/>
        <v>3763.3096611381084</v>
      </c>
      <c r="CD30" s="33">
        <f t="shared" si="20"/>
        <v>3763.3096611381084</v>
      </c>
      <c r="CE30" s="33">
        <f t="shared" si="20"/>
        <v>3763.3096611381084</v>
      </c>
      <c r="CF30" s="33">
        <f t="shared" si="20"/>
        <v>3763.3096611381084</v>
      </c>
      <c r="CG30" s="33">
        <f t="shared" si="20"/>
        <v>3763.3096611381084</v>
      </c>
      <c r="CH30" s="33">
        <f t="shared" si="20"/>
        <v>3763.3096611381084</v>
      </c>
      <c r="CI30" s="33">
        <f t="shared" si="20"/>
        <v>3763.3096611381084</v>
      </c>
      <c r="CJ30" s="33">
        <f t="shared" si="20"/>
        <v>3763.3096611381084</v>
      </c>
      <c r="CK30" s="33">
        <f t="shared" si="20"/>
        <v>3763.3096611381084</v>
      </c>
      <c r="CL30" s="33">
        <f t="shared" si="20"/>
        <v>3763.3096611381084</v>
      </c>
      <c r="CM30" s="33">
        <f t="shared" si="20"/>
        <v>3763.3096611381084</v>
      </c>
      <c r="CN30" s="33">
        <f t="shared" si="20"/>
        <v>3763.3096611381084</v>
      </c>
      <c r="CO30" s="33">
        <f t="shared" si="20"/>
        <v>3763.3096611381084</v>
      </c>
      <c r="CP30" s="33">
        <f t="shared" si="20"/>
        <v>3763.3096611381084</v>
      </c>
      <c r="CQ30" s="33">
        <f t="shared" si="20"/>
        <v>3763.3096611381084</v>
      </c>
      <c r="CR30" s="33">
        <f t="shared" si="20"/>
        <v>3763.3096611381084</v>
      </c>
      <c r="CS30" s="33">
        <f t="shared" si="20"/>
        <v>3763.3096611381084</v>
      </c>
      <c r="CT30" s="33">
        <f t="shared" si="20"/>
        <v>3763.3096611381084</v>
      </c>
      <c r="CU30" s="33">
        <f t="shared" si="20"/>
        <v>3763.3096611381084</v>
      </c>
      <c r="CV30" s="33">
        <f t="shared" si="20"/>
        <v>3763.3096611381084</v>
      </c>
      <c r="CW30" s="33">
        <f t="shared" ref="CW30:EB30" si="21" xml:space="preserve"> CW$22</f>
        <v>3763.3096611381084</v>
      </c>
      <c r="CX30" s="33">
        <f t="shared" si="21"/>
        <v>3763.3096611381084</v>
      </c>
      <c r="CY30" s="33">
        <f t="shared" si="21"/>
        <v>3763.3096611381084</v>
      </c>
      <c r="CZ30" s="33">
        <f t="shared" si="21"/>
        <v>3763.3096611381084</v>
      </c>
      <c r="DA30" s="33">
        <f t="shared" si="21"/>
        <v>3763.3096611381084</v>
      </c>
      <c r="DB30" s="33">
        <f t="shared" si="21"/>
        <v>3763.3096611381084</v>
      </c>
      <c r="DC30" s="33">
        <f t="shared" si="21"/>
        <v>3763.3096611381084</v>
      </c>
      <c r="DD30" s="33">
        <f t="shared" si="21"/>
        <v>3763.3096611381084</v>
      </c>
      <c r="DE30" s="33">
        <f t="shared" si="21"/>
        <v>3763.3096611381084</v>
      </c>
      <c r="DF30" s="33">
        <f t="shared" si="21"/>
        <v>3763.3096611381084</v>
      </c>
      <c r="DG30" s="33">
        <f t="shared" si="21"/>
        <v>3763.3096611381084</v>
      </c>
      <c r="DH30" s="33">
        <f t="shared" si="21"/>
        <v>3763.3096611381084</v>
      </c>
      <c r="DI30" s="33">
        <f t="shared" si="21"/>
        <v>3763.3096611381084</v>
      </c>
      <c r="DJ30" s="33">
        <f t="shared" si="21"/>
        <v>3763.3096611381084</v>
      </c>
      <c r="DK30" s="33">
        <f t="shared" si="21"/>
        <v>3763.3096611381084</v>
      </c>
      <c r="DL30" s="33">
        <f t="shared" si="21"/>
        <v>3763.3096611381084</v>
      </c>
      <c r="DM30" s="33">
        <f t="shared" si="21"/>
        <v>3763.3096611381084</v>
      </c>
      <c r="DN30" s="33">
        <f t="shared" si="21"/>
        <v>3763.3096611381084</v>
      </c>
      <c r="DO30" s="33">
        <f t="shared" si="21"/>
        <v>3763.3096611381084</v>
      </c>
      <c r="DP30" s="33">
        <f t="shared" si="21"/>
        <v>3763.3096611381084</v>
      </c>
      <c r="DQ30" s="33">
        <f t="shared" si="21"/>
        <v>3763.3096611381084</v>
      </c>
      <c r="DR30" s="33">
        <f t="shared" si="21"/>
        <v>3763.3096611381084</v>
      </c>
      <c r="DS30" s="33">
        <f t="shared" si="21"/>
        <v>3763.3096611381084</v>
      </c>
      <c r="DT30" s="33">
        <f t="shared" si="21"/>
        <v>3763.3096611381084</v>
      </c>
      <c r="DU30" s="33">
        <f t="shared" si="21"/>
        <v>3763.3096611381084</v>
      </c>
      <c r="DV30" s="33">
        <f t="shared" si="21"/>
        <v>3763.3096611381084</v>
      </c>
      <c r="DW30" s="33">
        <f t="shared" si="21"/>
        <v>3763.3096611381084</v>
      </c>
      <c r="DX30" s="33">
        <f t="shared" si="21"/>
        <v>3763.3096611381084</v>
      </c>
      <c r="DY30" s="33">
        <f t="shared" si="21"/>
        <v>3763.3096611381084</v>
      </c>
      <c r="DZ30" s="33">
        <f t="shared" si="21"/>
        <v>3763.3096611381084</v>
      </c>
      <c r="EA30" s="33">
        <f t="shared" si="21"/>
        <v>3763.3096611381084</v>
      </c>
      <c r="EB30" s="33">
        <f t="shared" si="21"/>
        <v>3763.3096611381084</v>
      </c>
      <c r="EC30" s="33">
        <f t="shared" ref="EC30:FH30" si="22" xml:space="preserve"> EC$22</f>
        <v>3763.3096611381084</v>
      </c>
      <c r="ED30" s="33">
        <f t="shared" si="22"/>
        <v>3763.3096611381084</v>
      </c>
      <c r="EE30" s="33">
        <f t="shared" si="22"/>
        <v>3763.3096611381084</v>
      </c>
      <c r="EF30" s="33">
        <f t="shared" si="22"/>
        <v>3763.3096611381084</v>
      </c>
      <c r="EG30" s="33">
        <f t="shared" si="22"/>
        <v>3763.3096611381084</v>
      </c>
      <c r="EH30" s="33">
        <f t="shared" si="22"/>
        <v>3763.3096611381084</v>
      </c>
      <c r="EI30" s="33">
        <f t="shared" si="22"/>
        <v>3763.3096611381084</v>
      </c>
      <c r="EJ30" s="33">
        <f t="shared" si="22"/>
        <v>3763.3096611381084</v>
      </c>
      <c r="EK30" s="33">
        <f t="shared" si="22"/>
        <v>3763.3096611381084</v>
      </c>
      <c r="EL30" s="33">
        <f t="shared" si="22"/>
        <v>3763.3096611381084</v>
      </c>
      <c r="EM30" s="33">
        <f t="shared" si="22"/>
        <v>3763.3096611381084</v>
      </c>
      <c r="EN30" s="33">
        <f t="shared" si="22"/>
        <v>3763.3096611381084</v>
      </c>
      <c r="EO30" s="33">
        <f t="shared" si="22"/>
        <v>3763.3096611381084</v>
      </c>
      <c r="EP30" s="33">
        <f t="shared" si="22"/>
        <v>3763.3096611381084</v>
      </c>
      <c r="EQ30" s="33">
        <f t="shared" si="22"/>
        <v>3763.3096611381084</v>
      </c>
      <c r="ER30" s="33">
        <f t="shared" si="22"/>
        <v>3763.3096611381084</v>
      </c>
      <c r="ES30" s="33">
        <f t="shared" si="22"/>
        <v>3763.3096611381084</v>
      </c>
      <c r="ET30" s="33">
        <f t="shared" si="22"/>
        <v>3763.3096611381084</v>
      </c>
      <c r="EU30" s="33">
        <f t="shared" si="22"/>
        <v>3763.3096611381084</v>
      </c>
      <c r="EV30" s="33">
        <f t="shared" si="22"/>
        <v>3763.3096611381084</v>
      </c>
      <c r="EW30" s="33">
        <f t="shared" si="22"/>
        <v>3763.3096611381084</v>
      </c>
      <c r="EX30" s="33">
        <f t="shared" si="22"/>
        <v>3763.3096611381084</v>
      </c>
      <c r="EY30" s="33">
        <f t="shared" si="22"/>
        <v>3763.3096611381084</v>
      </c>
      <c r="EZ30" s="33">
        <f t="shared" si="22"/>
        <v>3763.3096611381084</v>
      </c>
      <c r="FA30" s="33">
        <f t="shared" si="22"/>
        <v>3763.3096611381084</v>
      </c>
      <c r="FB30" s="33">
        <f t="shared" si="22"/>
        <v>0</v>
      </c>
      <c r="FC30" s="33">
        <f t="shared" si="22"/>
        <v>0</v>
      </c>
      <c r="FD30" s="33">
        <f t="shared" si="22"/>
        <v>0</v>
      </c>
      <c r="FE30" s="33">
        <f t="shared" si="22"/>
        <v>0</v>
      </c>
      <c r="FF30" s="33">
        <f t="shared" si="22"/>
        <v>0</v>
      </c>
      <c r="FG30" s="33">
        <f t="shared" si="22"/>
        <v>0</v>
      </c>
      <c r="FH30" s="33">
        <f t="shared" si="22"/>
        <v>0</v>
      </c>
      <c r="FI30" s="33">
        <f t="shared" ref="FI30:GJ30" si="23" xml:space="preserve"> FI$22</f>
        <v>0</v>
      </c>
      <c r="FJ30" s="33">
        <f t="shared" si="23"/>
        <v>0</v>
      </c>
      <c r="FK30" s="33">
        <f t="shared" si="23"/>
        <v>0</v>
      </c>
      <c r="FL30" s="33">
        <f t="shared" si="23"/>
        <v>0</v>
      </c>
      <c r="FM30" s="33">
        <f t="shared" si="23"/>
        <v>0</v>
      </c>
      <c r="FN30" s="33">
        <f t="shared" si="23"/>
        <v>0</v>
      </c>
      <c r="FO30" s="33">
        <f t="shared" si="23"/>
        <v>0</v>
      </c>
      <c r="FP30" s="33">
        <f t="shared" si="23"/>
        <v>0</v>
      </c>
      <c r="FQ30" s="33">
        <f t="shared" si="23"/>
        <v>0</v>
      </c>
      <c r="FR30" s="33">
        <f t="shared" si="23"/>
        <v>0</v>
      </c>
      <c r="FS30" s="33">
        <f t="shared" si="23"/>
        <v>0</v>
      </c>
      <c r="FT30" s="33">
        <f t="shared" si="23"/>
        <v>0</v>
      </c>
      <c r="FU30" s="33">
        <f t="shared" si="23"/>
        <v>0</v>
      </c>
      <c r="FV30" s="33">
        <f t="shared" si="23"/>
        <v>0</v>
      </c>
      <c r="FW30" s="33">
        <f t="shared" si="23"/>
        <v>0</v>
      </c>
      <c r="FX30" s="33">
        <f t="shared" si="23"/>
        <v>0</v>
      </c>
      <c r="FY30" s="33">
        <f t="shared" si="23"/>
        <v>0</v>
      </c>
      <c r="FZ30" s="33">
        <f t="shared" si="23"/>
        <v>0</v>
      </c>
      <c r="GA30" s="33">
        <f t="shared" si="23"/>
        <v>0</v>
      </c>
      <c r="GB30" s="33">
        <f t="shared" si="23"/>
        <v>0</v>
      </c>
      <c r="GC30" s="33">
        <f t="shared" si="23"/>
        <v>0</v>
      </c>
      <c r="GD30" s="33">
        <f t="shared" si="23"/>
        <v>0</v>
      </c>
      <c r="GE30" s="33">
        <f t="shared" si="23"/>
        <v>0</v>
      </c>
      <c r="GF30" s="33">
        <f t="shared" si="23"/>
        <v>0</v>
      </c>
      <c r="GG30" s="33">
        <f t="shared" si="23"/>
        <v>0</v>
      </c>
      <c r="GH30" s="33">
        <f t="shared" si="23"/>
        <v>0</v>
      </c>
      <c r="GI30" s="33">
        <f t="shared" si="23"/>
        <v>0</v>
      </c>
      <c r="GJ30" s="33">
        <f t="shared" si="23"/>
        <v>0</v>
      </c>
    </row>
    <row r="31" spans="1:192" s="357" customFormat="1" outlineLevel="1" x14ac:dyDescent="0.35">
      <c r="A31" s="317"/>
      <c r="B31" s="317"/>
      <c r="C31" s="318"/>
      <c r="D31" s="319"/>
      <c r="E31" s="320" t="s">
        <v>205</v>
      </c>
      <c r="F31" s="320"/>
      <c r="G31" s="320" t="s">
        <v>101</v>
      </c>
      <c r="H31" s="320"/>
      <c r="I31" s="321"/>
      <c r="J31" s="320">
        <f t="shared" ref="J31:AO31" si="24" xml:space="preserve"> J27 + J28 + J29 - J30</f>
        <v>0</v>
      </c>
      <c r="K31" s="320">
        <f t="shared" si="24"/>
        <v>0</v>
      </c>
      <c r="L31" s="320">
        <f t="shared" si="24"/>
        <v>0</v>
      </c>
      <c r="M31" s="320">
        <f t="shared" si="24"/>
        <v>0</v>
      </c>
      <c r="N31" s="320">
        <f t="shared" si="24"/>
        <v>0</v>
      </c>
      <c r="O31" s="320">
        <f t="shared" si="24"/>
        <v>5650</v>
      </c>
      <c r="P31" s="320">
        <f t="shared" si="24"/>
        <v>37461.630632169945</v>
      </c>
      <c r="Q31" s="320">
        <f t="shared" si="24"/>
        <v>44776.449161930912</v>
      </c>
      <c r="R31" s="320">
        <f t="shared" si="24"/>
        <v>52101.289674311964</v>
      </c>
      <c r="S31" s="320">
        <f t="shared" si="24"/>
        <v>59456.860491818959</v>
      </c>
      <c r="T31" s="320">
        <f t="shared" si="24"/>
        <v>66821.248484384865</v>
      </c>
      <c r="U31" s="320">
        <f t="shared" si="24"/>
        <v>74217.795119382499</v>
      </c>
      <c r="V31" s="320">
        <f t="shared" si="24"/>
        <v>81634.931454995924</v>
      </c>
      <c r="W31" s="320">
        <f t="shared" si="24"/>
        <v>89031.764883501295</v>
      </c>
      <c r="X31" s="320">
        <f t="shared" si="24"/>
        <v>96490.138734055945</v>
      </c>
      <c r="Y31" s="320">
        <f t="shared" si="24"/>
        <v>103954.29047332809</v>
      </c>
      <c r="Z31" s="320">
        <f t="shared" si="24"/>
        <v>111454.2040247035</v>
      </c>
      <c r="AA31" s="320">
        <f t="shared" si="24"/>
        <v>118958.66737802129</v>
      </c>
      <c r="AB31" s="320">
        <f t="shared" si="24"/>
        <v>126500.34847898943</v>
      </c>
      <c r="AC31" s="320">
        <f t="shared" si="24"/>
        <v>134063.02329008613</v>
      </c>
      <c r="AD31" s="320">
        <f t="shared" si="24"/>
        <v>141628.39241857594</v>
      </c>
      <c r="AE31" s="320">
        <f t="shared" si="24"/>
        <v>149233.1790300826</v>
      </c>
      <c r="AF31" s="320">
        <f t="shared" si="24"/>
        <v>156839.41495855775</v>
      </c>
      <c r="AG31" s="320">
        <f t="shared" si="24"/>
        <v>164486.24041325203</v>
      </c>
      <c r="AH31" s="320">
        <f t="shared" si="24"/>
        <v>172153.76398874348</v>
      </c>
      <c r="AI31" s="320">
        <f t="shared" si="24"/>
        <v>179798.27964478821</v>
      </c>
      <c r="AJ31" s="320">
        <f t="shared" si="24"/>
        <v>187506.29959867295</v>
      </c>
      <c r="AK31" s="320">
        <f t="shared" si="24"/>
        <v>195211.34104829482</v>
      </c>
      <c r="AL31" s="320">
        <f t="shared" si="24"/>
        <v>202959.02086550678</v>
      </c>
      <c r="AM31" s="320">
        <f t="shared" si="24"/>
        <v>210701.93292368925</v>
      </c>
      <c r="AN31" s="320">
        <f t="shared" si="24"/>
        <v>218488.24323513641</v>
      </c>
      <c r="AO31" s="320">
        <f t="shared" si="24"/>
        <v>226293.51479322577</v>
      </c>
      <c r="AP31" s="320">
        <f t="shared" ref="AP31:BU31" si="25" xml:space="preserve"> AP27 + AP28 + AP29 - AP30</f>
        <v>234091.29356877279</v>
      </c>
      <c r="AQ31" s="320">
        <f t="shared" si="25"/>
        <v>241933.45680352373</v>
      </c>
      <c r="AR31" s="320">
        <f t="shared" si="25"/>
        <v>249766.55030514704</v>
      </c>
      <c r="AS31" s="320">
        <f t="shared" si="25"/>
        <v>257644.6806435785</v>
      </c>
      <c r="AT31" s="320">
        <f t="shared" si="25"/>
        <v>267373.85369633429</v>
      </c>
      <c r="AU31" s="320">
        <f t="shared" si="25"/>
        <v>277037.98996578594</v>
      </c>
      <c r="AV31" s="320">
        <f t="shared" si="25"/>
        <v>286811.49017910822</v>
      </c>
      <c r="AW31" s="320">
        <f t="shared" si="25"/>
        <v>296576.83390278305</v>
      </c>
      <c r="AX31" s="320">
        <f t="shared" si="25"/>
        <v>306394.33276747976</v>
      </c>
      <c r="AY31" s="320">
        <f t="shared" si="25"/>
        <v>316201.46015480335</v>
      </c>
      <c r="AZ31" s="320">
        <f t="shared" si="25"/>
        <v>326062.76343936886</v>
      </c>
      <c r="BA31" s="320">
        <f t="shared" si="25"/>
        <v>335950.08750913653</v>
      </c>
      <c r="BB31" s="320">
        <f t="shared" si="25"/>
        <v>345828.50887152943</v>
      </c>
      <c r="BC31" s="320">
        <f t="shared" si="25"/>
        <v>355766.29727660678</v>
      </c>
      <c r="BD31" s="320">
        <f t="shared" si="25"/>
        <v>365693.25360422349</v>
      </c>
      <c r="BE31" s="320">
        <f t="shared" si="25"/>
        <v>376330.96611381078</v>
      </c>
      <c r="BF31" s="320">
        <f t="shared" si="25"/>
        <v>372567.65645267267</v>
      </c>
      <c r="BG31" s="320">
        <f t="shared" si="25"/>
        <v>368804.34679153457</v>
      </c>
      <c r="BH31" s="320">
        <f t="shared" si="25"/>
        <v>365041.03713039646</v>
      </c>
      <c r="BI31" s="320">
        <f t="shared" si="25"/>
        <v>361277.72746925836</v>
      </c>
      <c r="BJ31" s="320">
        <f t="shared" si="25"/>
        <v>357514.41780812026</v>
      </c>
      <c r="BK31" s="320">
        <f t="shared" si="25"/>
        <v>353751.10814698215</v>
      </c>
      <c r="BL31" s="320">
        <f t="shared" si="25"/>
        <v>349987.79848584405</v>
      </c>
      <c r="BM31" s="320">
        <f t="shared" si="25"/>
        <v>346224.48882470594</v>
      </c>
      <c r="BN31" s="320">
        <f t="shared" si="25"/>
        <v>342461.17916356784</v>
      </c>
      <c r="BO31" s="320">
        <f t="shared" si="25"/>
        <v>338697.86950242973</v>
      </c>
      <c r="BP31" s="320">
        <f t="shared" si="25"/>
        <v>334934.55984129163</v>
      </c>
      <c r="BQ31" s="320">
        <f t="shared" si="25"/>
        <v>331171.25018015353</v>
      </c>
      <c r="BR31" s="320">
        <f t="shared" si="25"/>
        <v>327407.94051901542</v>
      </c>
      <c r="BS31" s="320">
        <f t="shared" si="25"/>
        <v>323644.63085787732</v>
      </c>
      <c r="BT31" s="320">
        <f t="shared" si="25"/>
        <v>319881.32119673921</v>
      </c>
      <c r="BU31" s="320">
        <f t="shared" si="25"/>
        <v>316118.01153560111</v>
      </c>
      <c r="BV31" s="320">
        <f t="shared" ref="BV31:DA31" si="26" xml:space="preserve"> BV27 + BV28 + BV29 - BV30</f>
        <v>312354.701874463</v>
      </c>
      <c r="BW31" s="320">
        <f t="shared" si="26"/>
        <v>308591.3922133249</v>
      </c>
      <c r="BX31" s="320">
        <f t="shared" si="26"/>
        <v>304828.0825521868</v>
      </c>
      <c r="BY31" s="320">
        <f t="shared" si="26"/>
        <v>301064.77289104869</v>
      </c>
      <c r="BZ31" s="320">
        <f t="shared" si="26"/>
        <v>297301.46322991059</v>
      </c>
      <c r="CA31" s="320">
        <f t="shared" si="26"/>
        <v>293538.15356877248</v>
      </c>
      <c r="CB31" s="320">
        <f t="shared" si="26"/>
        <v>289774.84390763438</v>
      </c>
      <c r="CC31" s="320">
        <f t="shared" si="26"/>
        <v>286011.53424649627</v>
      </c>
      <c r="CD31" s="320">
        <f t="shared" si="26"/>
        <v>282248.22458535817</v>
      </c>
      <c r="CE31" s="320">
        <f t="shared" si="26"/>
        <v>278484.91492422007</v>
      </c>
      <c r="CF31" s="320">
        <f t="shared" si="26"/>
        <v>274721.60526308196</v>
      </c>
      <c r="CG31" s="320">
        <f t="shared" si="26"/>
        <v>270958.29560194386</v>
      </c>
      <c r="CH31" s="320">
        <f t="shared" si="26"/>
        <v>267194.98594080575</v>
      </c>
      <c r="CI31" s="320">
        <f t="shared" si="26"/>
        <v>263431.67627966765</v>
      </c>
      <c r="CJ31" s="320">
        <f t="shared" si="26"/>
        <v>259668.36661852954</v>
      </c>
      <c r="CK31" s="320">
        <f t="shared" si="26"/>
        <v>255905.05695739144</v>
      </c>
      <c r="CL31" s="320">
        <f t="shared" si="26"/>
        <v>252141.74729625334</v>
      </c>
      <c r="CM31" s="320">
        <f t="shared" si="26"/>
        <v>248378.43763511523</v>
      </c>
      <c r="CN31" s="320">
        <f t="shared" si="26"/>
        <v>244615.12797397713</v>
      </c>
      <c r="CO31" s="320">
        <f t="shared" si="26"/>
        <v>240851.81831283902</v>
      </c>
      <c r="CP31" s="320">
        <f t="shared" si="26"/>
        <v>237088.50865170092</v>
      </c>
      <c r="CQ31" s="320">
        <f t="shared" si="26"/>
        <v>233325.19899056281</v>
      </c>
      <c r="CR31" s="320">
        <f t="shared" si="26"/>
        <v>229561.88932942471</v>
      </c>
      <c r="CS31" s="320">
        <f t="shared" si="26"/>
        <v>225798.57966828661</v>
      </c>
      <c r="CT31" s="320">
        <f t="shared" si="26"/>
        <v>222035.2700071485</v>
      </c>
      <c r="CU31" s="320">
        <f t="shared" si="26"/>
        <v>218271.9603460104</v>
      </c>
      <c r="CV31" s="320">
        <f t="shared" si="26"/>
        <v>214508.65068487229</v>
      </c>
      <c r="CW31" s="320">
        <f t="shared" si="26"/>
        <v>210745.34102373419</v>
      </c>
      <c r="CX31" s="320">
        <f t="shared" si="26"/>
        <v>206982.03136259608</v>
      </c>
      <c r="CY31" s="320">
        <f t="shared" si="26"/>
        <v>203218.72170145798</v>
      </c>
      <c r="CZ31" s="320">
        <f t="shared" si="26"/>
        <v>199455.41204031988</v>
      </c>
      <c r="DA31" s="320">
        <f t="shared" si="26"/>
        <v>195692.10237918177</v>
      </c>
      <c r="DB31" s="320">
        <f t="shared" ref="DB31:EG31" si="27" xml:space="preserve"> DB27 + DB28 + DB29 - DB30</f>
        <v>191928.79271804367</v>
      </c>
      <c r="DC31" s="320">
        <f t="shared" si="27"/>
        <v>188165.48305690556</v>
      </c>
      <c r="DD31" s="320">
        <f t="shared" si="27"/>
        <v>184402.17339576746</v>
      </c>
      <c r="DE31" s="320">
        <f t="shared" si="27"/>
        <v>180638.86373462935</v>
      </c>
      <c r="DF31" s="320">
        <f t="shared" si="27"/>
        <v>176875.55407349125</v>
      </c>
      <c r="DG31" s="320">
        <f t="shared" si="27"/>
        <v>173112.24441235315</v>
      </c>
      <c r="DH31" s="320">
        <f t="shared" si="27"/>
        <v>169348.93475121504</v>
      </c>
      <c r="DI31" s="320">
        <f t="shared" si="27"/>
        <v>165585.62509007694</v>
      </c>
      <c r="DJ31" s="320">
        <f t="shared" si="27"/>
        <v>161822.31542893883</v>
      </c>
      <c r="DK31" s="320">
        <f t="shared" si="27"/>
        <v>158059.00576780073</v>
      </c>
      <c r="DL31" s="320">
        <f t="shared" si="27"/>
        <v>154295.69610666262</v>
      </c>
      <c r="DM31" s="320">
        <f t="shared" si="27"/>
        <v>150532.38644552452</v>
      </c>
      <c r="DN31" s="320">
        <f t="shared" si="27"/>
        <v>146769.07678438642</v>
      </c>
      <c r="DO31" s="320">
        <f t="shared" si="27"/>
        <v>143005.76712324831</v>
      </c>
      <c r="DP31" s="320">
        <f t="shared" si="27"/>
        <v>139242.45746211021</v>
      </c>
      <c r="DQ31" s="320">
        <f t="shared" si="27"/>
        <v>135479.1478009721</v>
      </c>
      <c r="DR31" s="320">
        <f t="shared" si="27"/>
        <v>131715.838139834</v>
      </c>
      <c r="DS31" s="320">
        <f t="shared" si="27"/>
        <v>127952.52847869589</v>
      </c>
      <c r="DT31" s="320">
        <f t="shared" si="27"/>
        <v>124189.21881755779</v>
      </c>
      <c r="DU31" s="320">
        <f t="shared" si="27"/>
        <v>120425.90915641969</v>
      </c>
      <c r="DV31" s="320">
        <f t="shared" si="27"/>
        <v>116662.59949528158</v>
      </c>
      <c r="DW31" s="320">
        <f t="shared" si="27"/>
        <v>112899.28983414348</v>
      </c>
      <c r="DX31" s="320">
        <f t="shared" si="27"/>
        <v>109135.98017300537</v>
      </c>
      <c r="DY31" s="320">
        <f t="shared" si="27"/>
        <v>105372.67051186727</v>
      </c>
      <c r="DZ31" s="320">
        <f t="shared" si="27"/>
        <v>101609.36085072916</v>
      </c>
      <c r="EA31" s="320">
        <f t="shared" si="27"/>
        <v>97846.05118959106</v>
      </c>
      <c r="EB31" s="320">
        <f t="shared" si="27"/>
        <v>94082.741528452956</v>
      </c>
      <c r="EC31" s="320">
        <f t="shared" si="27"/>
        <v>90319.431867314852</v>
      </c>
      <c r="ED31" s="320">
        <f t="shared" si="27"/>
        <v>86556.122206176748</v>
      </c>
      <c r="EE31" s="320">
        <f t="shared" si="27"/>
        <v>82792.812545038643</v>
      </c>
      <c r="EF31" s="320">
        <f t="shared" si="27"/>
        <v>79029.502883900539</v>
      </c>
      <c r="EG31" s="320">
        <f t="shared" si="27"/>
        <v>75266.193222762435</v>
      </c>
      <c r="EH31" s="320">
        <f t="shared" ref="EH31:FM31" si="28" xml:space="preserve"> EH27 + EH28 + EH29 - EH30</f>
        <v>71502.88356162433</v>
      </c>
      <c r="EI31" s="320">
        <f t="shared" si="28"/>
        <v>67739.573900486226</v>
      </c>
      <c r="EJ31" s="320">
        <f t="shared" si="28"/>
        <v>63976.264239348115</v>
      </c>
      <c r="EK31" s="320">
        <f t="shared" si="28"/>
        <v>60212.954578210003</v>
      </c>
      <c r="EL31" s="320">
        <f t="shared" si="28"/>
        <v>56449.644917071892</v>
      </c>
      <c r="EM31" s="320">
        <f t="shared" si="28"/>
        <v>52686.33525593378</v>
      </c>
      <c r="EN31" s="320">
        <f t="shared" si="28"/>
        <v>48923.025594795668</v>
      </c>
      <c r="EO31" s="320">
        <f t="shared" si="28"/>
        <v>45159.715933657557</v>
      </c>
      <c r="EP31" s="320">
        <f t="shared" si="28"/>
        <v>41396.406272519445</v>
      </c>
      <c r="EQ31" s="320">
        <f t="shared" si="28"/>
        <v>37633.096611381334</v>
      </c>
      <c r="ER31" s="320">
        <f t="shared" si="28"/>
        <v>33869.786950243222</v>
      </c>
      <c r="ES31" s="320">
        <f t="shared" si="28"/>
        <v>30106.477289105114</v>
      </c>
      <c r="ET31" s="320">
        <f t="shared" si="28"/>
        <v>26343.167627967006</v>
      </c>
      <c r="EU31" s="320">
        <f t="shared" si="28"/>
        <v>22579.857966828898</v>
      </c>
      <c r="EV31" s="320">
        <f t="shared" si="28"/>
        <v>18816.548305690791</v>
      </c>
      <c r="EW31" s="320">
        <f t="shared" si="28"/>
        <v>15053.238644552683</v>
      </c>
      <c r="EX31" s="320">
        <f t="shared" si="28"/>
        <v>11289.928983414575</v>
      </c>
      <c r="EY31" s="320">
        <f t="shared" si="28"/>
        <v>7526.6193222764668</v>
      </c>
      <c r="EZ31" s="320">
        <f t="shared" si="28"/>
        <v>3763.3096611383585</v>
      </c>
      <c r="FA31" s="320">
        <f t="shared" si="28"/>
        <v>2.5011104298755527E-10</v>
      </c>
      <c r="FB31" s="320">
        <f t="shared" si="28"/>
        <v>2.5011104298755527E-10</v>
      </c>
      <c r="FC31" s="320">
        <f t="shared" si="28"/>
        <v>2.5011104298755527E-10</v>
      </c>
      <c r="FD31" s="320">
        <f t="shared" si="28"/>
        <v>2.5011104298755527E-10</v>
      </c>
      <c r="FE31" s="320">
        <f t="shared" si="28"/>
        <v>2.5011104298755527E-10</v>
      </c>
      <c r="FF31" s="320">
        <f t="shared" si="28"/>
        <v>2.5011104298755527E-10</v>
      </c>
      <c r="FG31" s="320">
        <f t="shared" si="28"/>
        <v>2.5011104298755527E-10</v>
      </c>
      <c r="FH31" s="320">
        <f t="shared" si="28"/>
        <v>2.5011104298755527E-10</v>
      </c>
      <c r="FI31" s="320">
        <f t="shared" si="28"/>
        <v>2.5011104298755527E-10</v>
      </c>
      <c r="FJ31" s="320">
        <f t="shared" si="28"/>
        <v>2.5011104298755527E-10</v>
      </c>
      <c r="FK31" s="320">
        <f t="shared" si="28"/>
        <v>2.5011104298755527E-10</v>
      </c>
      <c r="FL31" s="320">
        <f t="shared" si="28"/>
        <v>2.5011104298755527E-10</v>
      </c>
      <c r="FM31" s="320">
        <f t="shared" si="28"/>
        <v>2.5011104298755527E-10</v>
      </c>
      <c r="FN31" s="320">
        <f t="shared" ref="FN31:GJ31" si="29" xml:space="preserve"> FN27 + FN28 + FN29 - FN30</f>
        <v>2.5011104298755527E-10</v>
      </c>
      <c r="FO31" s="320">
        <f t="shared" si="29"/>
        <v>2.5011104298755527E-10</v>
      </c>
      <c r="FP31" s="320">
        <f t="shared" si="29"/>
        <v>2.5011104298755527E-10</v>
      </c>
      <c r="FQ31" s="320">
        <f t="shared" si="29"/>
        <v>2.5011104298755527E-10</v>
      </c>
      <c r="FR31" s="320">
        <f t="shared" si="29"/>
        <v>2.5011104298755527E-10</v>
      </c>
      <c r="FS31" s="320">
        <f t="shared" si="29"/>
        <v>2.5011104298755527E-10</v>
      </c>
      <c r="FT31" s="320">
        <f t="shared" si="29"/>
        <v>2.5011104298755527E-10</v>
      </c>
      <c r="FU31" s="320">
        <f t="shared" si="29"/>
        <v>2.5011104298755527E-10</v>
      </c>
      <c r="FV31" s="320">
        <f t="shared" si="29"/>
        <v>2.5011104298755527E-10</v>
      </c>
      <c r="FW31" s="320">
        <f t="shared" si="29"/>
        <v>2.5011104298755527E-10</v>
      </c>
      <c r="FX31" s="320">
        <f t="shared" si="29"/>
        <v>2.5011104298755527E-10</v>
      </c>
      <c r="FY31" s="320">
        <f t="shared" si="29"/>
        <v>2.5011104298755527E-10</v>
      </c>
      <c r="FZ31" s="320">
        <f t="shared" si="29"/>
        <v>2.5011104298755527E-10</v>
      </c>
      <c r="GA31" s="320">
        <f t="shared" si="29"/>
        <v>2.5011104298755527E-10</v>
      </c>
      <c r="GB31" s="320">
        <f t="shared" si="29"/>
        <v>2.5011104298755527E-10</v>
      </c>
      <c r="GC31" s="320">
        <f t="shared" si="29"/>
        <v>2.5011104298755527E-10</v>
      </c>
      <c r="GD31" s="320">
        <f t="shared" si="29"/>
        <v>2.5011104298755527E-10</v>
      </c>
      <c r="GE31" s="320">
        <f t="shared" si="29"/>
        <v>2.5011104298755527E-10</v>
      </c>
      <c r="GF31" s="320">
        <f t="shared" si="29"/>
        <v>2.5011104298755527E-10</v>
      </c>
      <c r="GG31" s="320">
        <f t="shared" si="29"/>
        <v>2.5011104298755527E-10</v>
      </c>
      <c r="GH31" s="320">
        <f t="shared" si="29"/>
        <v>2.5011104298755527E-10</v>
      </c>
      <c r="GI31" s="320">
        <f t="shared" si="29"/>
        <v>2.5011104298755527E-10</v>
      </c>
      <c r="GJ31" s="320">
        <f t="shared" si="29"/>
        <v>2.5011104298755527E-10</v>
      </c>
    </row>
    <row r="32" spans="1:192" outlineLevel="1" x14ac:dyDescent="0.35"/>
    <row r="33" spans="1:1" outlineLevel="1" x14ac:dyDescent="0.35"/>
    <row r="34" spans="1:1" outlineLevel="1" x14ac:dyDescent="0.35"/>
    <row r="35" spans="1:1" outlineLevel="1" x14ac:dyDescent="0.35"/>
    <row r="36" spans="1:1" outlineLevel="1" x14ac:dyDescent="0.35"/>
    <row r="38" spans="1:1" x14ac:dyDescent="0.35">
      <c r="A38" s="13" t="s">
        <v>61</v>
      </c>
    </row>
  </sheetData>
  <conditionalFormatting sqref="J3:GJ3">
    <cfRule type="cellIs" dxfId="130" priority="8" stopIfTrue="1" operator="equal">
      <formula>"Construction"</formula>
    </cfRule>
    <cfRule type="cellIs" dxfId="129" priority="9" stopIfTrue="1" operator="equal">
      <formula>"Operations"</formula>
    </cfRule>
  </conditionalFormatting>
  <conditionalFormatting sqref="J3:GJ3">
    <cfRule type="cellIs" dxfId="128" priority="7" operator="equal">
      <formula>"Fin Close"</formula>
    </cfRule>
  </conditionalFormatting>
  <conditionalFormatting sqref="J3:GJ3">
    <cfRule type="cellIs" dxfId="127" priority="5" operator="equal">
      <formula>"PPA ext."</formula>
    </cfRule>
    <cfRule type="cellIs" dxfId="126" priority="6" operator="equal">
      <formula>"Delay"</formula>
    </cfRule>
  </conditionalFormatting>
  <conditionalFormatting sqref="F2:F4">
    <cfRule type="cellIs" dxfId="125" priority="1" stopIfTrue="1" operator="notEqual">
      <formula>0</formula>
    </cfRule>
    <cfRule type="cellIs" dxfId="124" priority="2" stopIfTrue="1" operator="equal">
      <formula>""</formula>
    </cfRule>
  </conditionalFormatting>
  <conditionalFormatting sqref="F2:F4">
    <cfRule type="cellIs" dxfId="123" priority="3" stopIfTrue="1" operator="notEqual">
      <formula>0</formula>
    </cfRule>
    <cfRule type="cellIs" dxfId="122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4341-4B6E-45CA-9B6C-14DDAFD4C5DD}">
  <sheetPr codeName="Sheet25">
    <tabColor theme="0" tint="-4.9989318521683403E-2"/>
    <outlinePr summaryBelow="0" summaryRight="0"/>
  </sheetPr>
  <dimension ref="A1:GJ6"/>
  <sheetViews>
    <sheetView showGridLines="0" defaultGridColor="0" colorId="8" zoomScaleNormal="100" workbookViewId="0">
      <pane xSplit="9" ySplit="5" topLeftCell="J104855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DSRA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E6" s="2"/>
      <c r="F6" s="210"/>
      <c r="G6" s="211"/>
      <c r="H6" s="210"/>
      <c r="I6" s="14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</row>
  </sheetData>
  <conditionalFormatting sqref="J3:GJ3">
    <cfRule type="cellIs" dxfId="121" priority="8" stopIfTrue="1" operator="equal">
      <formula>"Construction"</formula>
    </cfRule>
    <cfRule type="cellIs" dxfId="120" priority="9" stopIfTrue="1" operator="equal">
      <formula>"Operations"</formula>
    </cfRule>
  </conditionalFormatting>
  <conditionalFormatting sqref="J3:GJ3">
    <cfRule type="cellIs" dxfId="119" priority="7" operator="equal">
      <formula>"Fin Close"</formula>
    </cfRule>
  </conditionalFormatting>
  <conditionalFormatting sqref="J3:GJ3">
    <cfRule type="cellIs" dxfId="118" priority="5" operator="equal">
      <formula>"PPA ext."</formula>
    </cfRule>
    <cfRule type="cellIs" dxfId="117" priority="6" operator="equal">
      <formula>"Delay"</formula>
    </cfRule>
  </conditionalFormatting>
  <conditionalFormatting sqref="F2:F4">
    <cfRule type="cellIs" dxfId="116" priority="1" stopIfTrue="1" operator="notEqual">
      <formula>0</formula>
    </cfRule>
    <cfRule type="cellIs" dxfId="115" priority="2" stopIfTrue="1" operator="equal">
      <formula>""</formula>
    </cfRule>
  </conditionalFormatting>
  <conditionalFormatting sqref="F2:F4">
    <cfRule type="cellIs" dxfId="114" priority="3" stopIfTrue="1" operator="notEqual">
      <formula>0</formula>
    </cfRule>
    <cfRule type="cellIs" dxfId="113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GJ53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Equity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collapsed="1" x14ac:dyDescent="0.35">
      <c r="A8" s="13" t="s">
        <v>131</v>
      </c>
    </row>
    <row r="9" spans="1:192" hidden="1" outlineLevel="1" x14ac:dyDescent="0.35"/>
    <row r="10" spans="1:192" hidden="1" outlineLevel="1" x14ac:dyDescent="0.35">
      <c r="E10" s="168" t="str">
        <f t="shared" ref="E10:AJ10" si="0" xml:space="preserve"> E$15</f>
        <v>Share capital balance BEG</v>
      </c>
      <c r="F10" s="168">
        <f t="shared" si="0"/>
        <v>0</v>
      </c>
      <c r="G10" s="168" t="str">
        <f t="shared" si="0"/>
        <v>$ 000s</v>
      </c>
      <c r="H10" s="168">
        <f t="shared" si="0"/>
        <v>0</v>
      </c>
      <c r="I10" s="168">
        <f t="shared" si="0"/>
        <v>0</v>
      </c>
      <c r="J10" s="168">
        <f t="shared" si="0"/>
        <v>0</v>
      </c>
      <c r="K10" s="168">
        <f t="shared" si="0"/>
        <v>0</v>
      </c>
      <c r="L10" s="168">
        <f t="shared" si="0"/>
        <v>0</v>
      </c>
      <c r="M10" s="168">
        <f t="shared" si="0"/>
        <v>0</v>
      </c>
      <c r="N10" s="168">
        <f t="shared" si="0"/>
        <v>0</v>
      </c>
      <c r="O10" s="168">
        <f t="shared" si="0"/>
        <v>0</v>
      </c>
      <c r="P10" s="168">
        <f t="shared" si="0"/>
        <v>611.48824811648331</v>
      </c>
      <c r="Q10" s="168">
        <f t="shared" si="0"/>
        <v>4054.3976790886295</v>
      </c>
      <c r="R10" s="168">
        <f t="shared" si="0"/>
        <v>4846.0659212199935</v>
      </c>
      <c r="S10" s="168">
        <f t="shared" si="0"/>
        <v>5638.8188225708373</v>
      </c>
      <c r="T10" s="168">
        <f t="shared" si="0"/>
        <v>6434.897603645456</v>
      </c>
      <c r="U10" s="168">
        <f t="shared" si="0"/>
        <v>7231.9306500165367</v>
      </c>
      <c r="V10" s="168">
        <f t="shared" si="0"/>
        <v>8032.4441622133691</v>
      </c>
      <c r="W10" s="168">
        <f t="shared" si="0"/>
        <v>8835.1860567027124</v>
      </c>
      <c r="X10" s="168">
        <f t="shared" si="0"/>
        <v>9635.7306079884038</v>
      </c>
      <c r="Y10" s="168">
        <f t="shared" si="0"/>
        <v>10442.935556593986</v>
      </c>
      <c r="Z10" s="168">
        <f t="shared" si="0"/>
        <v>11250.765834588248</v>
      </c>
      <c r="AA10" s="168">
        <f t="shared" si="0"/>
        <v>12062.466542286171</v>
      </c>
      <c r="AB10" s="168">
        <f t="shared" si="0"/>
        <v>12874.659665987027</v>
      </c>
      <c r="AC10" s="168">
        <f t="shared" si="0"/>
        <v>13690.880792396454</v>
      </c>
      <c r="AD10" s="168">
        <f t="shared" si="0"/>
        <v>14509.374026243853</v>
      </c>
      <c r="AE10" s="168">
        <f t="shared" si="0"/>
        <v>15328.158860696971</v>
      </c>
      <c r="AF10" s="168">
        <f t="shared" si="0"/>
        <v>16151.20977083692</v>
      </c>
      <c r="AG10" s="168">
        <f t="shared" si="0"/>
        <v>16962.600401969798</v>
      </c>
      <c r="AH10" s="168">
        <f t="shared" si="0"/>
        <v>17767.329216846301</v>
      </c>
      <c r="AI10" s="168">
        <f t="shared" si="0"/>
        <v>18561.718616568847</v>
      </c>
      <c r="AJ10" s="168">
        <f t="shared" si="0"/>
        <v>19341.800779294157</v>
      </c>
      <c r="AK10" s="168">
        <f t="shared" ref="AK10:BP10" si="1" xml:space="preserve"> AK$15</f>
        <v>20120.7507292667</v>
      </c>
      <c r="AL10" s="168">
        <f t="shared" si="1"/>
        <v>20883.749206701934</v>
      </c>
      <c r="AM10" s="168">
        <f t="shared" si="1"/>
        <v>21642.213599531264</v>
      </c>
      <c r="AN10" s="168">
        <f t="shared" si="1"/>
        <v>22385.676466120443</v>
      </c>
      <c r="AO10" s="168">
        <f t="shared" si="1"/>
        <v>23122.876798870184</v>
      </c>
      <c r="AP10" s="168">
        <f t="shared" si="1"/>
        <v>23846.500154630405</v>
      </c>
      <c r="AQ10" s="168">
        <f t="shared" si="1"/>
        <v>24557.200017370156</v>
      </c>
      <c r="AR10" s="168">
        <f t="shared" si="1"/>
        <v>25265.279692136366</v>
      </c>
      <c r="AS10" s="168">
        <f t="shared" si="1"/>
        <v>25955.576469174739</v>
      </c>
      <c r="AT10" s="168">
        <f t="shared" si="1"/>
        <v>26644.105119516276</v>
      </c>
      <c r="AU10" s="168">
        <f t="shared" si="1"/>
        <v>27515.385682185984</v>
      </c>
      <c r="AV10" s="168">
        <f t="shared" si="1"/>
        <v>28367.514879230897</v>
      </c>
      <c r="AW10" s="168">
        <f t="shared" si="1"/>
        <v>29239.294875601456</v>
      </c>
      <c r="AX10" s="168">
        <f t="shared" si="1"/>
        <v>30078.152425687353</v>
      </c>
      <c r="AY10" s="168">
        <f t="shared" si="1"/>
        <v>30917.965888334507</v>
      </c>
      <c r="AZ10" s="168">
        <f t="shared" si="1"/>
        <v>31737.120472949089</v>
      </c>
      <c r="BA10" s="168">
        <f t="shared" si="1"/>
        <v>32552.077164280618</v>
      </c>
      <c r="BB10" s="168">
        <f t="shared" si="1"/>
        <v>33349.024237699909</v>
      </c>
      <c r="BC10" s="168">
        <f t="shared" si="1"/>
        <v>34132.592410639081</v>
      </c>
      <c r="BD10" s="168">
        <f t="shared" si="1"/>
        <v>34919.782287885071</v>
      </c>
      <c r="BE10" s="168">
        <f t="shared" si="1"/>
        <v>35696.187925263199</v>
      </c>
      <c r="BF10" s="168">
        <f t="shared" si="1"/>
        <v>36559.129194452908</v>
      </c>
      <c r="BG10" s="168">
        <f t="shared" si="1"/>
        <v>36559.129194452908</v>
      </c>
      <c r="BH10" s="168">
        <f t="shared" si="1"/>
        <v>36559.129194452908</v>
      </c>
      <c r="BI10" s="168">
        <f t="shared" si="1"/>
        <v>36559.129194452908</v>
      </c>
      <c r="BJ10" s="168">
        <f t="shared" si="1"/>
        <v>36559.129194452908</v>
      </c>
      <c r="BK10" s="168">
        <f t="shared" si="1"/>
        <v>36559.129194452908</v>
      </c>
      <c r="BL10" s="168">
        <f t="shared" si="1"/>
        <v>36559.129194452908</v>
      </c>
      <c r="BM10" s="168">
        <f t="shared" si="1"/>
        <v>36559.129194452908</v>
      </c>
      <c r="BN10" s="168">
        <f t="shared" si="1"/>
        <v>36559.129194452908</v>
      </c>
      <c r="BO10" s="168">
        <f t="shared" si="1"/>
        <v>36559.129194452908</v>
      </c>
      <c r="BP10" s="168">
        <f t="shared" si="1"/>
        <v>36559.129194452908</v>
      </c>
      <c r="BQ10" s="168">
        <f t="shared" ref="BQ10:CV10" si="2" xml:space="preserve"> BQ$15</f>
        <v>36559.129194452908</v>
      </c>
      <c r="BR10" s="168">
        <f t="shared" si="2"/>
        <v>36559.129194452908</v>
      </c>
      <c r="BS10" s="168">
        <f t="shared" si="2"/>
        <v>36559.129194452908</v>
      </c>
      <c r="BT10" s="168">
        <f t="shared" si="2"/>
        <v>36559.129194452908</v>
      </c>
      <c r="BU10" s="168">
        <f t="shared" si="2"/>
        <v>36559.129194452908</v>
      </c>
      <c r="BV10" s="168">
        <f t="shared" si="2"/>
        <v>36559.129194452908</v>
      </c>
      <c r="BW10" s="168">
        <f t="shared" si="2"/>
        <v>36559.129194452908</v>
      </c>
      <c r="BX10" s="168">
        <f t="shared" si="2"/>
        <v>36559.129194452908</v>
      </c>
      <c r="BY10" s="168">
        <f t="shared" si="2"/>
        <v>36559.129194452908</v>
      </c>
      <c r="BZ10" s="168">
        <f t="shared" si="2"/>
        <v>36559.129194452908</v>
      </c>
      <c r="CA10" s="168">
        <f t="shared" si="2"/>
        <v>36559.129194452908</v>
      </c>
      <c r="CB10" s="168">
        <f t="shared" si="2"/>
        <v>36559.129194452908</v>
      </c>
      <c r="CC10" s="168">
        <f t="shared" si="2"/>
        <v>36559.129194452908</v>
      </c>
      <c r="CD10" s="168">
        <f t="shared" si="2"/>
        <v>36559.129194452908</v>
      </c>
      <c r="CE10" s="168">
        <f t="shared" si="2"/>
        <v>36559.129194452908</v>
      </c>
      <c r="CF10" s="168">
        <f t="shared" si="2"/>
        <v>36559.129194452908</v>
      </c>
      <c r="CG10" s="168">
        <f t="shared" si="2"/>
        <v>36559.129194452908</v>
      </c>
      <c r="CH10" s="168">
        <f t="shared" si="2"/>
        <v>36559.129194452908</v>
      </c>
      <c r="CI10" s="168">
        <f t="shared" si="2"/>
        <v>36559.129194452908</v>
      </c>
      <c r="CJ10" s="168">
        <f t="shared" si="2"/>
        <v>36559.129194452908</v>
      </c>
      <c r="CK10" s="168">
        <f t="shared" si="2"/>
        <v>36559.129194452908</v>
      </c>
      <c r="CL10" s="168">
        <f t="shared" si="2"/>
        <v>36559.129194452908</v>
      </c>
      <c r="CM10" s="168">
        <f t="shared" si="2"/>
        <v>36559.129194452908</v>
      </c>
      <c r="CN10" s="168">
        <f t="shared" si="2"/>
        <v>36559.129194452908</v>
      </c>
      <c r="CO10" s="168">
        <f t="shared" si="2"/>
        <v>36559.129194452908</v>
      </c>
      <c r="CP10" s="168">
        <f t="shared" si="2"/>
        <v>36559.129194452908</v>
      </c>
      <c r="CQ10" s="168">
        <f t="shared" si="2"/>
        <v>36559.129194452908</v>
      </c>
      <c r="CR10" s="168">
        <f t="shared" si="2"/>
        <v>36559.129194452908</v>
      </c>
      <c r="CS10" s="168">
        <f t="shared" si="2"/>
        <v>36559.129194452908</v>
      </c>
      <c r="CT10" s="168">
        <f t="shared" si="2"/>
        <v>36559.129194452908</v>
      </c>
      <c r="CU10" s="168">
        <f t="shared" si="2"/>
        <v>36559.129194452908</v>
      </c>
      <c r="CV10" s="168">
        <f t="shared" si="2"/>
        <v>36559.129194452908</v>
      </c>
      <c r="CW10" s="168">
        <f t="shared" ref="CW10:EB10" si="3" xml:space="preserve"> CW$15</f>
        <v>36559.129194452908</v>
      </c>
      <c r="CX10" s="168">
        <f t="shared" si="3"/>
        <v>36559.129194452908</v>
      </c>
      <c r="CY10" s="168">
        <f t="shared" si="3"/>
        <v>36559.129194452908</v>
      </c>
      <c r="CZ10" s="168">
        <f t="shared" si="3"/>
        <v>36559.129194452908</v>
      </c>
      <c r="DA10" s="168">
        <f t="shared" si="3"/>
        <v>36559.129194452908</v>
      </c>
      <c r="DB10" s="168">
        <f t="shared" si="3"/>
        <v>36559.129194452908</v>
      </c>
      <c r="DC10" s="168">
        <f t="shared" si="3"/>
        <v>36559.129194452908</v>
      </c>
      <c r="DD10" s="168">
        <f t="shared" si="3"/>
        <v>36559.129194452908</v>
      </c>
      <c r="DE10" s="168">
        <f t="shared" si="3"/>
        <v>36559.129194452908</v>
      </c>
      <c r="DF10" s="168">
        <f t="shared" si="3"/>
        <v>36559.129194452908</v>
      </c>
      <c r="DG10" s="168">
        <f t="shared" si="3"/>
        <v>36559.129194452908</v>
      </c>
      <c r="DH10" s="168">
        <f t="shared" si="3"/>
        <v>36559.129194452908</v>
      </c>
      <c r="DI10" s="168">
        <f t="shared" si="3"/>
        <v>36559.129194452908</v>
      </c>
      <c r="DJ10" s="168">
        <f t="shared" si="3"/>
        <v>36559.129194452908</v>
      </c>
      <c r="DK10" s="168">
        <f t="shared" si="3"/>
        <v>36559.129194452908</v>
      </c>
      <c r="DL10" s="168">
        <f t="shared" si="3"/>
        <v>36559.129194452908</v>
      </c>
      <c r="DM10" s="168">
        <f t="shared" si="3"/>
        <v>36559.129194452908</v>
      </c>
      <c r="DN10" s="168">
        <f t="shared" si="3"/>
        <v>36559.129194452908</v>
      </c>
      <c r="DO10" s="168">
        <f t="shared" si="3"/>
        <v>36559.129194452908</v>
      </c>
      <c r="DP10" s="168">
        <f t="shared" si="3"/>
        <v>36559.129194452908</v>
      </c>
      <c r="DQ10" s="168">
        <f t="shared" si="3"/>
        <v>36559.129194452908</v>
      </c>
      <c r="DR10" s="168">
        <f t="shared" si="3"/>
        <v>36559.129194452908</v>
      </c>
      <c r="DS10" s="168">
        <f t="shared" si="3"/>
        <v>36559.129194452908</v>
      </c>
      <c r="DT10" s="168">
        <f t="shared" si="3"/>
        <v>36559.129194452908</v>
      </c>
      <c r="DU10" s="168">
        <f t="shared" si="3"/>
        <v>36559.129194452908</v>
      </c>
      <c r="DV10" s="168">
        <f t="shared" si="3"/>
        <v>36559.129194452908</v>
      </c>
      <c r="DW10" s="168">
        <f t="shared" si="3"/>
        <v>36559.129194452908</v>
      </c>
      <c r="DX10" s="168">
        <f t="shared" si="3"/>
        <v>36559.129194452908</v>
      </c>
      <c r="DY10" s="168">
        <f t="shared" si="3"/>
        <v>36559.129194452908</v>
      </c>
      <c r="DZ10" s="168">
        <f t="shared" si="3"/>
        <v>36559.129194452908</v>
      </c>
      <c r="EA10" s="168">
        <f t="shared" si="3"/>
        <v>36559.129194452908</v>
      </c>
      <c r="EB10" s="168">
        <f t="shared" si="3"/>
        <v>36559.129194452908</v>
      </c>
      <c r="EC10" s="168">
        <f t="shared" ref="EC10:FH10" si="4" xml:space="preserve"> EC$15</f>
        <v>36559.129194452908</v>
      </c>
      <c r="ED10" s="168">
        <f t="shared" si="4"/>
        <v>36559.129194452908</v>
      </c>
      <c r="EE10" s="168">
        <f t="shared" si="4"/>
        <v>36559.129194452908</v>
      </c>
      <c r="EF10" s="168">
        <f t="shared" si="4"/>
        <v>36559.129194452908</v>
      </c>
      <c r="EG10" s="168">
        <f t="shared" si="4"/>
        <v>36559.129194452908</v>
      </c>
      <c r="EH10" s="168">
        <f t="shared" si="4"/>
        <v>36559.129194452908</v>
      </c>
      <c r="EI10" s="168">
        <f t="shared" si="4"/>
        <v>36559.129194452908</v>
      </c>
      <c r="EJ10" s="168">
        <f t="shared" si="4"/>
        <v>36559.129194452908</v>
      </c>
      <c r="EK10" s="168">
        <f t="shared" si="4"/>
        <v>36559.129194452908</v>
      </c>
      <c r="EL10" s="168">
        <f t="shared" si="4"/>
        <v>36559.129194452908</v>
      </c>
      <c r="EM10" s="168">
        <f t="shared" si="4"/>
        <v>36559.129194452908</v>
      </c>
      <c r="EN10" s="168">
        <f t="shared" si="4"/>
        <v>36559.129194452908</v>
      </c>
      <c r="EO10" s="168">
        <f t="shared" si="4"/>
        <v>36559.129194452908</v>
      </c>
      <c r="EP10" s="168">
        <f t="shared" si="4"/>
        <v>36559.129194452908</v>
      </c>
      <c r="EQ10" s="168">
        <f t="shared" si="4"/>
        <v>36559.129194452908</v>
      </c>
      <c r="ER10" s="168">
        <f t="shared" si="4"/>
        <v>36559.129194452908</v>
      </c>
      <c r="ES10" s="168">
        <f t="shared" si="4"/>
        <v>36559.129194452908</v>
      </c>
      <c r="ET10" s="168">
        <f t="shared" si="4"/>
        <v>36559.129194452908</v>
      </c>
      <c r="EU10" s="168">
        <f t="shared" si="4"/>
        <v>36559.129194452908</v>
      </c>
      <c r="EV10" s="168">
        <f t="shared" si="4"/>
        <v>36559.129194452908</v>
      </c>
      <c r="EW10" s="168">
        <f t="shared" si="4"/>
        <v>36559.129194452908</v>
      </c>
      <c r="EX10" s="168">
        <f t="shared" si="4"/>
        <v>36559.129194452908</v>
      </c>
      <c r="EY10" s="168">
        <f t="shared" si="4"/>
        <v>36559.129194452908</v>
      </c>
      <c r="EZ10" s="168">
        <f t="shared" si="4"/>
        <v>36559.129194452908</v>
      </c>
      <c r="FA10" s="168">
        <f t="shared" si="4"/>
        <v>36559.129194452908</v>
      </c>
      <c r="FB10" s="168">
        <f t="shared" si="4"/>
        <v>0</v>
      </c>
      <c r="FC10" s="168">
        <f t="shared" si="4"/>
        <v>0</v>
      </c>
      <c r="FD10" s="168">
        <f t="shared" si="4"/>
        <v>0</v>
      </c>
      <c r="FE10" s="168">
        <f t="shared" si="4"/>
        <v>0</v>
      </c>
      <c r="FF10" s="168">
        <f t="shared" si="4"/>
        <v>0</v>
      </c>
      <c r="FG10" s="168">
        <f t="shared" si="4"/>
        <v>0</v>
      </c>
      <c r="FH10" s="168">
        <f t="shared" si="4"/>
        <v>0</v>
      </c>
      <c r="FI10" s="168">
        <f t="shared" ref="FI10:GJ10" si="5" xml:space="preserve"> FI$15</f>
        <v>0</v>
      </c>
      <c r="FJ10" s="168">
        <f t="shared" si="5"/>
        <v>0</v>
      </c>
      <c r="FK10" s="168">
        <f t="shared" si="5"/>
        <v>0</v>
      </c>
      <c r="FL10" s="168">
        <f t="shared" si="5"/>
        <v>0</v>
      </c>
      <c r="FM10" s="168">
        <f t="shared" si="5"/>
        <v>0</v>
      </c>
      <c r="FN10" s="168">
        <f t="shared" si="5"/>
        <v>0</v>
      </c>
      <c r="FO10" s="168">
        <f t="shared" si="5"/>
        <v>0</v>
      </c>
      <c r="FP10" s="168">
        <f t="shared" si="5"/>
        <v>0</v>
      </c>
      <c r="FQ10" s="168">
        <f t="shared" si="5"/>
        <v>0</v>
      </c>
      <c r="FR10" s="168">
        <f t="shared" si="5"/>
        <v>0</v>
      </c>
      <c r="FS10" s="168">
        <f t="shared" si="5"/>
        <v>0</v>
      </c>
      <c r="FT10" s="168">
        <f t="shared" si="5"/>
        <v>0</v>
      </c>
      <c r="FU10" s="168">
        <f t="shared" si="5"/>
        <v>0</v>
      </c>
      <c r="FV10" s="168">
        <f t="shared" si="5"/>
        <v>0</v>
      </c>
      <c r="FW10" s="168">
        <f t="shared" si="5"/>
        <v>0</v>
      </c>
      <c r="FX10" s="168">
        <f t="shared" si="5"/>
        <v>0</v>
      </c>
      <c r="FY10" s="168">
        <f t="shared" si="5"/>
        <v>0</v>
      </c>
      <c r="FZ10" s="168">
        <f t="shared" si="5"/>
        <v>0</v>
      </c>
      <c r="GA10" s="168">
        <f t="shared" si="5"/>
        <v>0</v>
      </c>
      <c r="GB10" s="168">
        <f t="shared" si="5"/>
        <v>0</v>
      </c>
      <c r="GC10" s="168">
        <f t="shared" si="5"/>
        <v>0</v>
      </c>
      <c r="GD10" s="168">
        <f t="shared" si="5"/>
        <v>0</v>
      </c>
      <c r="GE10" s="168">
        <f t="shared" si="5"/>
        <v>0</v>
      </c>
      <c r="GF10" s="168">
        <f t="shared" si="5"/>
        <v>0</v>
      </c>
      <c r="GG10" s="168">
        <f t="shared" si="5"/>
        <v>0</v>
      </c>
      <c r="GH10" s="168">
        <f t="shared" si="5"/>
        <v>0</v>
      </c>
      <c r="GI10" s="168">
        <f t="shared" si="5"/>
        <v>0</v>
      </c>
      <c r="GJ10" s="168">
        <f t="shared" si="5"/>
        <v>0</v>
      </c>
    </row>
    <row r="11" spans="1:192" hidden="1" outlineLevel="1" x14ac:dyDescent="0.35">
      <c r="E11" s="190" t="str">
        <f xml:space="preserve"> Time!E$85</f>
        <v xml:space="preserve">Last operating period flag </v>
      </c>
      <c r="F11" s="190">
        <f xml:space="preserve"> Time!F$85</f>
        <v>0</v>
      </c>
      <c r="G11" s="190" t="str">
        <f xml:space="preserve"> Time!G$85</f>
        <v>flag</v>
      </c>
      <c r="H11" s="190">
        <f xml:space="preserve"> Time!H$85</f>
        <v>1</v>
      </c>
      <c r="I11" s="190">
        <f xml:space="preserve"> Time!I$85</f>
        <v>0</v>
      </c>
      <c r="J11" s="190">
        <f xml:space="preserve"> Time!J$85</f>
        <v>0</v>
      </c>
      <c r="K11" s="190">
        <f xml:space="preserve"> Time!K$85</f>
        <v>0</v>
      </c>
      <c r="L11" s="190">
        <f xml:space="preserve"> Time!L$85</f>
        <v>0</v>
      </c>
      <c r="M11" s="190">
        <f xml:space="preserve"> Time!M$85</f>
        <v>0</v>
      </c>
      <c r="N11" s="190">
        <f xml:space="preserve"> Time!N$85</f>
        <v>0</v>
      </c>
      <c r="O11" s="190">
        <f xml:space="preserve"> Time!O$85</f>
        <v>0</v>
      </c>
      <c r="P11" s="190">
        <f xml:space="preserve"> Time!P$85</f>
        <v>0</v>
      </c>
      <c r="Q11" s="190">
        <f xml:space="preserve"> Time!Q$85</f>
        <v>0</v>
      </c>
      <c r="R11" s="190">
        <f xml:space="preserve"> Time!R$85</f>
        <v>0</v>
      </c>
      <c r="S11" s="190">
        <f xml:space="preserve"> Time!S$85</f>
        <v>0</v>
      </c>
      <c r="T11" s="190">
        <f xml:space="preserve"> Time!T$85</f>
        <v>0</v>
      </c>
      <c r="U11" s="190">
        <f xml:space="preserve"> Time!U$85</f>
        <v>0</v>
      </c>
      <c r="V11" s="190">
        <f xml:space="preserve"> Time!V$85</f>
        <v>0</v>
      </c>
      <c r="W11" s="190">
        <f xml:space="preserve"> Time!W$85</f>
        <v>0</v>
      </c>
      <c r="X11" s="190">
        <f xml:space="preserve"> Time!X$85</f>
        <v>0</v>
      </c>
      <c r="Y11" s="190">
        <f xml:space="preserve"> Time!Y$85</f>
        <v>0</v>
      </c>
      <c r="Z11" s="190">
        <f xml:space="preserve"> Time!Z$85</f>
        <v>0</v>
      </c>
      <c r="AA11" s="190">
        <f xml:space="preserve"> Time!AA$85</f>
        <v>0</v>
      </c>
      <c r="AB11" s="190">
        <f xml:space="preserve"> Time!AB$85</f>
        <v>0</v>
      </c>
      <c r="AC11" s="190">
        <f xml:space="preserve"> Time!AC$85</f>
        <v>0</v>
      </c>
      <c r="AD11" s="190">
        <f xml:space="preserve"> Time!AD$85</f>
        <v>0</v>
      </c>
      <c r="AE11" s="190">
        <f xml:space="preserve"> Time!AE$85</f>
        <v>0</v>
      </c>
      <c r="AF11" s="190">
        <f xml:space="preserve"> Time!AF$85</f>
        <v>0</v>
      </c>
      <c r="AG11" s="190">
        <f xml:space="preserve"> Time!AG$85</f>
        <v>0</v>
      </c>
      <c r="AH11" s="190">
        <f xml:space="preserve"> Time!AH$85</f>
        <v>0</v>
      </c>
      <c r="AI11" s="190">
        <f xml:space="preserve"> Time!AI$85</f>
        <v>0</v>
      </c>
      <c r="AJ11" s="190">
        <f xml:space="preserve"> Time!AJ$85</f>
        <v>0</v>
      </c>
      <c r="AK11" s="190">
        <f xml:space="preserve"> Time!AK$85</f>
        <v>0</v>
      </c>
      <c r="AL11" s="190">
        <f xml:space="preserve"> Time!AL$85</f>
        <v>0</v>
      </c>
      <c r="AM11" s="190">
        <f xml:space="preserve"> Time!AM$85</f>
        <v>0</v>
      </c>
      <c r="AN11" s="190">
        <f xml:space="preserve"> Time!AN$85</f>
        <v>0</v>
      </c>
      <c r="AO11" s="190">
        <f xml:space="preserve"> Time!AO$85</f>
        <v>0</v>
      </c>
      <c r="AP11" s="190">
        <f xml:space="preserve"> Time!AP$85</f>
        <v>0</v>
      </c>
      <c r="AQ11" s="190">
        <f xml:space="preserve"> Time!AQ$85</f>
        <v>0</v>
      </c>
      <c r="AR11" s="190">
        <f xml:space="preserve"> Time!AR$85</f>
        <v>0</v>
      </c>
      <c r="AS11" s="190">
        <f xml:space="preserve"> Time!AS$85</f>
        <v>0</v>
      </c>
      <c r="AT11" s="190">
        <f xml:space="preserve"> Time!AT$85</f>
        <v>0</v>
      </c>
      <c r="AU11" s="190">
        <f xml:space="preserve"> Time!AU$85</f>
        <v>0</v>
      </c>
      <c r="AV11" s="190">
        <f xml:space="preserve"> Time!AV$85</f>
        <v>0</v>
      </c>
      <c r="AW11" s="190">
        <f xml:space="preserve"> Time!AW$85</f>
        <v>0</v>
      </c>
      <c r="AX11" s="190">
        <f xml:space="preserve"> Time!AX$85</f>
        <v>0</v>
      </c>
      <c r="AY11" s="190">
        <f xml:space="preserve"> Time!AY$85</f>
        <v>0</v>
      </c>
      <c r="AZ11" s="190">
        <f xml:space="preserve"> Time!AZ$85</f>
        <v>0</v>
      </c>
      <c r="BA11" s="190">
        <f xml:space="preserve"> Time!BA$85</f>
        <v>0</v>
      </c>
      <c r="BB11" s="190">
        <f xml:space="preserve"> Time!BB$85</f>
        <v>0</v>
      </c>
      <c r="BC11" s="190">
        <f xml:space="preserve"> Time!BC$85</f>
        <v>0</v>
      </c>
      <c r="BD11" s="190">
        <f xml:space="preserve"> Time!BD$85</f>
        <v>0</v>
      </c>
      <c r="BE11" s="190">
        <f xml:space="preserve"> Time!BE$85</f>
        <v>0</v>
      </c>
      <c r="BF11" s="190">
        <f xml:space="preserve"> Time!BF$85</f>
        <v>0</v>
      </c>
      <c r="BG11" s="190">
        <f xml:space="preserve"> Time!BG$85</f>
        <v>0</v>
      </c>
      <c r="BH11" s="190">
        <f xml:space="preserve"> Time!BH$85</f>
        <v>0</v>
      </c>
      <c r="BI11" s="190">
        <f xml:space="preserve"> Time!BI$85</f>
        <v>0</v>
      </c>
      <c r="BJ11" s="190">
        <f xml:space="preserve"> Time!BJ$85</f>
        <v>0</v>
      </c>
      <c r="BK11" s="190">
        <f xml:space="preserve"> Time!BK$85</f>
        <v>0</v>
      </c>
      <c r="BL11" s="190">
        <f xml:space="preserve"> Time!BL$85</f>
        <v>0</v>
      </c>
      <c r="BM11" s="190">
        <f xml:space="preserve"> Time!BM$85</f>
        <v>0</v>
      </c>
      <c r="BN11" s="190">
        <f xml:space="preserve"> Time!BN$85</f>
        <v>0</v>
      </c>
      <c r="BO11" s="190">
        <f xml:space="preserve"> Time!BO$85</f>
        <v>0</v>
      </c>
      <c r="BP11" s="190">
        <f xml:space="preserve"> Time!BP$85</f>
        <v>0</v>
      </c>
      <c r="BQ11" s="190">
        <f xml:space="preserve"> Time!BQ$85</f>
        <v>0</v>
      </c>
      <c r="BR11" s="190">
        <f xml:space="preserve"> Time!BR$85</f>
        <v>0</v>
      </c>
      <c r="BS11" s="190">
        <f xml:space="preserve"> Time!BS$85</f>
        <v>0</v>
      </c>
      <c r="BT11" s="190">
        <f xml:space="preserve"> Time!BT$85</f>
        <v>0</v>
      </c>
      <c r="BU11" s="190">
        <f xml:space="preserve"> Time!BU$85</f>
        <v>0</v>
      </c>
      <c r="BV11" s="190">
        <f xml:space="preserve"> Time!BV$85</f>
        <v>0</v>
      </c>
      <c r="BW11" s="190">
        <f xml:space="preserve"> Time!BW$85</f>
        <v>0</v>
      </c>
      <c r="BX11" s="190">
        <f xml:space="preserve"> Time!BX$85</f>
        <v>0</v>
      </c>
      <c r="BY11" s="190">
        <f xml:space="preserve"> Time!BY$85</f>
        <v>0</v>
      </c>
      <c r="BZ11" s="190">
        <f xml:space="preserve"> Time!BZ$85</f>
        <v>0</v>
      </c>
      <c r="CA11" s="190">
        <f xml:space="preserve"> Time!CA$85</f>
        <v>0</v>
      </c>
      <c r="CB11" s="190">
        <f xml:space="preserve"> Time!CB$85</f>
        <v>0</v>
      </c>
      <c r="CC11" s="190">
        <f xml:space="preserve"> Time!CC$85</f>
        <v>0</v>
      </c>
      <c r="CD11" s="190">
        <f xml:space="preserve"> Time!CD$85</f>
        <v>0</v>
      </c>
      <c r="CE11" s="190">
        <f xml:space="preserve"> Time!CE$85</f>
        <v>0</v>
      </c>
      <c r="CF11" s="190">
        <f xml:space="preserve"> Time!CF$85</f>
        <v>0</v>
      </c>
      <c r="CG11" s="190">
        <f xml:space="preserve"> Time!CG$85</f>
        <v>0</v>
      </c>
      <c r="CH11" s="190">
        <f xml:space="preserve"> Time!CH$85</f>
        <v>0</v>
      </c>
      <c r="CI11" s="190">
        <f xml:space="preserve"> Time!CI$85</f>
        <v>0</v>
      </c>
      <c r="CJ11" s="190">
        <f xml:space="preserve"> Time!CJ$85</f>
        <v>0</v>
      </c>
      <c r="CK11" s="190">
        <f xml:space="preserve"> Time!CK$85</f>
        <v>0</v>
      </c>
      <c r="CL11" s="190">
        <f xml:space="preserve"> Time!CL$85</f>
        <v>0</v>
      </c>
      <c r="CM11" s="190">
        <f xml:space="preserve"> Time!CM$85</f>
        <v>0</v>
      </c>
      <c r="CN11" s="190">
        <f xml:space="preserve"> Time!CN$85</f>
        <v>0</v>
      </c>
      <c r="CO11" s="190">
        <f xml:space="preserve"> Time!CO$85</f>
        <v>0</v>
      </c>
      <c r="CP11" s="190">
        <f xml:space="preserve"> Time!CP$85</f>
        <v>0</v>
      </c>
      <c r="CQ11" s="190">
        <f xml:space="preserve"> Time!CQ$85</f>
        <v>0</v>
      </c>
      <c r="CR11" s="190">
        <f xml:space="preserve"> Time!CR$85</f>
        <v>0</v>
      </c>
      <c r="CS11" s="190">
        <f xml:space="preserve"> Time!CS$85</f>
        <v>0</v>
      </c>
      <c r="CT11" s="190">
        <f xml:space="preserve"> Time!CT$85</f>
        <v>0</v>
      </c>
      <c r="CU11" s="190">
        <f xml:space="preserve"> Time!CU$85</f>
        <v>0</v>
      </c>
      <c r="CV11" s="190">
        <f xml:space="preserve"> Time!CV$85</f>
        <v>0</v>
      </c>
      <c r="CW11" s="190">
        <f xml:space="preserve"> Time!CW$85</f>
        <v>0</v>
      </c>
      <c r="CX11" s="190">
        <f xml:space="preserve"> Time!CX$85</f>
        <v>0</v>
      </c>
      <c r="CY11" s="190">
        <f xml:space="preserve"> Time!CY$85</f>
        <v>0</v>
      </c>
      <c r="CZ11" s="190">
        <f xml:space="preserve"> Time!CZ$85</f>
        <v>0</v>
      </c>
      <c r="DA11" s="190">
        <f xml:space="preserve"> Time!DA$85</f>
        <v>0</v>
      </c>
      <c r="DB11" s="190">
        <f xml:space="preserve"> Time!DB$85</f>
        <v>0</v>
      </c>
      <c r="DC11" s="190">
        <f xml:space="preserve"> Time!DC$85</f>
        <v>0</v>
      </c>
      <c r="DD11" s="190">
        <f xml:space="preserve"> Time!DD$85</f>
        <v>0</v>
      </c>
      <c r="DE11" s="190">
        <f xml:space="preserve"> Time!DE$85</f>
        <v>0</v>
      </c>
      <c r="DF11" s="190">
        <f xml:space="preserve"> Time!DF$85</f>
        <v>0</v>
      </c>
      <c r="DG11" s="190">
        <f xml:space="preserve"> Time!DG$85</f>
        <v>0</v>
      </c>
      <c r="DH11" s="190">
        <f xml:space="preserve"> Time!DH$85</f>
        <v>0</v>
      </c>
      <c r="DI11" s="190">
        <f xml:space="preserve"> Time!DI$85</f>
        <v>0</v>
      </c>
      <c r="DJ11" s="190">
        <f xml:space="preserve"> Time!DJ$85</f>
        <v>0</v>
      </c>
      <c r="DK11" s="190">
        <f xml:space="preserve"> Time!DK$85</f>
        <v>0</v>
      </c>
      <c r="DL11" s="190">
        <f xml:space="preserve"> Time!DL$85</f>
        <v>0</v>
      </c>
      <c r="DM11" s="190">
        <f xml:space="preserve"> Time!DM$85</f>
        <v>0</v>
      </c>
      <c r="DN11" s="190">
        <f xml:space="preserve"> Time!DN$85</f>
        <v>0</v>
      </c>
      <c r="DO11" s="190">
        <f xml:space="preserve"> Time!DO$85</f>
        <v>0</v>
      </c>
      <c r="DP11" s="190">
        <f xml:space="preserve"> Time!DP$85</f>
        <v>0</v>
      </c>
      <c r="DQ11" s="190">
        <f xml:space="preserve"> Time!DQ$85</f>
        <v>0</v>
      </c>
      <c r="DR11" s="190">
        <f xml:space="preserve"> Time!DR$85</f>
        <v>0</v>
      </c>
      <c r="DS11" s="190">
        <f xml:space="preserve"> Time!DS$85</f>
        <v>0</v>
      </c>
      <c r="DT11" s="190">
        <f xml:space="preserve"> Time!DT$85</f>
        <v>0</v>
      </c>
      <c r="DU11" s="190">
        <f xml:space="preserve"> Time!DU$85</f>
        <v>0</v>
      </c>
      <c r="DV11" s="190">
        <f xml:space="preserve"> Time!DV$85</f>
        <v>0</v>
      </c>
      <c r="DW11" s="190">
        <f xml:space="preserve"> Time!DW$85</f>
        <v>0</v>
      </c>
      <c r="DX11" s="190">
        <f xml:space="preserve"> Time!DX$85</f>
        <v>0</v>
      </c>
      <c r="DY11" s="190">
        <f xml:space="preserve"> Time!DY$85</f>
        <v>0</v>
      </c>
      <c r="DZ11" s="190">
        <f xml:space="preserve"> Time!DZ$85</f>
        <v>0</v>
      </c>
      <c r="EA11" s="190">
        <f xml:space="preserve"> Time!EA$85</f>
        <v>0</v>
      </c>
      <c r="EB11" s="190">
        <f xml:space="preserve"> Time!EB$85</f>
        <v>0</v>
      </c>
      <c r="EC11" s="190">
        <f xml:space="preserve"> Time!EC$85</f>
        <v>0</v>
      </c>
      <c r="ED11" s="190">
        <f xml:space="preserve"> Time!ED$85</f>
        <v>0</v>
      </c>
      <c r="EE11" s="190">
        <f xml:space="preserve"> Time!EE$85</f>
        <v>0</v>
      </c>
      <c r="EF11" s="190">
        <f xml:space="preserve"> Time!EF$85</f>
        <v>0</v>
      </c>
      <c r="EG11" s="190">
        <f xml:space="preserve"> Time!EG$85</f>
        <v>0</v>
      </c>
      <c r="EH11" s="190">
        <f xml:space="preserve"> Time!EH$85</f>
        <v>0</v>
      </c>
      <c r="EI11" s="190">
        <f xml:space="preserve"> Time!EI$85</f>
        <v>0</v>
      </c>
      <c r="EJ11" s="190">
        <f xml:space="preserve"> Time!EJ$85</f>
        <v>0</v>
      </c>
      <c r="EK11" s="190">
        <f xml:space="preserve"> Time!EK$85</f>
        <v>0</v>
      </c>
      <c r="EL11" s="190">
        <f xml:space="preserve"> Time!EL$85</f>
        <v>0</v>
      </c>
      <c r="EM11" s="190">
        <f xml:space="preserve"> Time!EM$85</f>
        <v>0</v>
      </c>
      <c r="EN11" s="190">
        <f xml:space="preserve"> Time!EN$85</f>
        <v>0</v>
      </c>
      <c r="EO11" s="190">
        <f xml:space="preserve"> Time!EO$85</f>
        <v>0</v>
      </c>
      <c r="EP11" s="190">
        <f xml:space="preserve"> Time!EP$85</f>
        <v>0</v>
      </c>
      <c r="EQ11" s="190">
        <f xml:space="preserve"> Time!EQ$85</f>
        <v>0</v>
      </c>
      <c r="ER11" s="190">
        <f xml:space="preserve"> Time!ER$85</f>
        <v>0</v>
      </c>
      <c r="ES11" s="190">
        <f xml:space="preserve"> Time!ES$85</f>
        <v>0</v>
      </c>
      <c r="ET11" s="190">
        <f xml:space="preserve"> Time!ET$85</f>
        <v>0</v>
      </c>
      <c r="EU11" s="190">
        <f xml:space="preserve"> Time!EU$85</f>
        <v>0</v>
      </c>
      <c r="EV11" s="190">
        <f xml:space="preserve"> Time!EV$85</f>
        <v>0</v>
      </c>
      <c r="EW11" s="190">
        <f xml:space="preserve"> Time!EW$85</f>
        <v>0</v>
      </c>
      <c r="EX11" s="190">
        <f xml:space="preserve"> Time!EX$85</f>
        <v>0</v>
      </c>
      <c r="EY11" s="190">
        <f xml:space="preserve"> Time!EY$85</f>
        <v>0</v>
      </c>
      <c r="EZ11" s="190">
        <f xml:space="preserve"> Time!EZ$85</f>
        <v>0</v>
      </c>
      <c r="FA11" s="190">
        <f xml:space="preserve"> Time!FA$85</f>
        <v>1</v>
      </c>
      <c r="FB11" s="190">
        <f xml:space="preserve"> Time!FB$85</f>
        <v>0</v>
      </c>
      <c r="FC11" s="190">
        <f xml:space="preserve"> Time!FC$85</f>
        <v>0</v>
      </c>
      <c r="FD11" s="190">
        <f xml:space="preserve"> Time!FD$85</f>
        <v>0</v>
      </c>
      <c r="FE11" s="190">
        <f xml:space="preserve"> Time!FE$85</f>
        <v>0</v>
      </c>
      <c r="FF11" s="190">
        <f xml:space="preserve"> Time!FF$85</f>
        <v>0</v>
      </c>
      <c r="FG11" s="190">
        <f xml:space="preserve"> Time!FG$85</f>
        <v>0</v>
      </c>
      <c r="FH11" s="190">
        <f xml:space="preserve"> Time!FH$85</f>
        <v>0</v>
      </c>
      <c r="FI11" s="190">
        <f xml:space="preserve"> Time!FI$85</f>
        <v>0</v>
      </c>
      <c r="FJ11" s="190">
        <f xml:space="preserve"> Time!FJ$85</f>
        <v>0</v>
      </c>
      <c r="FK11" s="190">
        <f xml:space="preserve"> Time!FK$85</f>
        <v>0</v>
      </c>
      <c r="FL11" s="190">
        <f xml:space="preserve"> Time!FL$85</f>
        <v>0</v>
      </c>
      <c r="FM11" s="190">
        <f xml:space="preserve"> Time!FM$85</f>
        <v>0</v>
      </c>
      <c r="FN11" s="190">
        <f xml:space="preserve"> Time!FN$85</f>
        <v>0</v>
      </c>
      <c r="FO11" s="190">
        <f xml:space="preserve"> Time!FO$85</f>
        <v>0</v>
      </c>
      <c r="FP11" s="190">
        <f xml:space="preserve"> Time!FP$85</f>
        <v>0</v>
      </c>
      <c r="FQ11" s="190">
        <f xml:space="preserve"> Time!FQ$85</f>
        <v>0</v>
      </c>
      <c r="FR11" s="190">
        <f xml:space="preserve"> Time!FR$85</f>
        <v>0</v>
      </c>
      <c r="FS11" s="190">
        <f xml:space="preserve"> Time!FS$85</f>
        <v>0</v>
      </c>
      <c r="FT11" s="190">
        <f xml:space="preserve"> Time!FT$85</f>
        <v>0</v>
      </c>
      <c r="FU11" s="190">
        <f xml:space="preserve"> Time!FU$85</f>
        <v>0</v>
      </c>
      <c r="FV11" s="190">
        <f xml:space="preserve"> Time!FV$85</f>
        <v>0</v>
      </c>
      <c r="FW11" s="190">
        <f xml:space="preserve"> Time!FW$85</f>
        <v>0</v>
      </c>
      <c r="FX11" s="190">
        <f xml:space="preserve"> Time!FX$85</f>
        <v>0</v>
      </c>
      <c r="FY11" s="190">
        <f xml:space="preserve"> Time!FY$85</f>
        <v>0</v>
      </c>
      <c r="FZ11" s="190">
        <f xml:space="preserve"> Time!FZ$85</f>
        <v>0</v>
      </c>
      <c r="GA11" s="190">
        <f xml:space="preserve"> Time!GA$85</f>
        <v>0</v>
      </c>
      <c r="GB11" s="190">
        <f xml:space="preserve"> Time!GB$85</f>
        <v>0</v>
      </c>
      <c r="GC11" s="190">
        <f xml:space="preserve"> Time!GC$85</f>
        <v>0</v>
      </c>
      <c r="GD11" s="190">
        <f xml:space="preserve"> Time!GD$85</f>
        <v>0</v>
      </c>
      <c r="GE11" s="190">
        <f xml:space="preserve"> Time!GE$85</f>
        <v>0</v>
      </c>
      <c r="GF11" s="190">
        <f xml:space="preserve"> Time!GF$85</f>
        <v>0</v>
      </c>
      <c r="GG11" s="190">
        <f xml:space="preserve"> Time!GG$85</f>
        <v>0</v>
      </c>
      <c r="GH11" s="190">
        <f xml:space="preserve"> Time!GH$85</f>
        <v>0</v>
      </c>
      <c r="GI11" s="190">
        <f xml:space="preserve"> Time!GI$85</f>
        <v>0</v>
      </c>
      <c r="GJ11" s="190">
        <f xml:space="preserve"> Time!GJ$85</f>
        <v>0</v>
      </c>
    </row>
    <row r="12" spans="1:192" s="159" customFormat="1" hidden="1" outlineLevel="1" x14ac:dyDescent="0.35">
      <c r="A12" s="125"/>
      <c r="B12" s="125"/>
      <c r="C12" s="126"/>
      <c r="D12" s="127"/>
      <c r="E12" s="324" t="s">
        <v>134</v>
      </c>
      <c r="F12" s="324"/>
      <c r="G12" s="324" t="str">
        <f xml:space="preserve"> SMU</f>
        <v>$ 000s</v>
      </c>
      <c r="H12" s="324">
        <f xml:space="preserve"> SUM(J12:GJ12)</f>
        <v>36559.129194452908</v>
      </c>
      <c r="I12" s="324"/>
      <c r="J12" s="324">
        <f t="shared" ref="J12:AO12" si="6" xml:space="preserve"> J10 * J11</f>
        <v>0</v>
      </c>
      <c r="K12" s="324">
        <f t="shared" si="6"/>
        <v>0</v>
      </c>
      <c r="L12" s="324">
        <f t="shared" si="6"/>
        <v>0</v>
      </c>
      <c r="M12" s="324">
        <f t="shared" si="6"/>
        <v>0</v>
      </c>
      <c r="N12" s="324">
        <f t="shared" si="6"/>
        <v>0</v>
      </c>
      <c r="O12" s="324">
        <f t="shared" si="6"/>
        <v>0</v>
      </c>
      <c r="P12" s="324">
        <f t="shared" si="6"/>
        <v>0</v>
      </c>
      <c r="Q12" s="324">
        <f t="shared" si="6"/>
        <v>0</v>
      </c>
      <c r="R12" s="324">
        <f t="shared" si="6"/>
        <v>0</v>
      </c>
      <c r="S12" s="324">
        <f t="shared" si="6"/>
        <v>0</v>
      </c>
      <c r="T12" s="324">
        <f t="shared" si="6"/>
        <v>0</v>
      </c>
      <c r="U12" s="324">
        <f t="shared" si="6"/>
        <v>0</v>
      </c>
      <c r="V12" s="324">
        <f t="shared" si="6"/>
        <v>0</v>
      </c>
      <c r="W12" s="324">
        <f t="shared" si="6"/>
        <v>0</v>
      </c>
      <c r="X12" s="324">
        <f t="shared" si="6"/>
        <v>0</v>
      </c>
      <c r="Y12" s="324">
        <f t="shared" si="6"/>
        <v>0</v>
      </c>
      <c r="Z12" s="324">
        <f t="shared" si="6"/>
        <v>0</v>
      </c>
      <c r="AA12" s="324">
        <f t="shared" si="6"/>
        <v>0</v>
      </c>
      <c r="AB12" s="324">
        <f t="shared" si="6"/>
        <v>0</v>
      </c>
      <c r="AC12" s="324">
        <f t="shared" si="6"/>
        <v>0</v>
      </c>
      <c r="AD12" s="324">
        <f t="shared" si="6"/>
        <v>0</v>
      </c>
      <c r="AE12" s="324">
        <f t="shared" si="6"/>
        <v>0</v>
      </c>
      <c r="AF12" s="324">
        <f t="shared" si="6"/>
        <v>0</v>
      </c>
      <c r="AG12" s="324">
        <f t="shared" si="6"/>
        <v>0</v>
      </c>
      <c r="AH12" s="324">
        <f t="shared" si="6"/>
        <v>0</v>
      </c>
      <c r="AI12" s="324">
        <f t="shared" si="6"/>
        <v>0</v>
      </c>
      <c r="AJ12" s="324">
        <f t="shared" si="6"/>
        <v>0</v>
      </c>
      <c r="AK12" s="324">
        <f t="shared" si="6"/>
        <v>0</v>
      </c>
      <c r="AL12" s="324">
        <f t="shared" si="6"/>
        <v>0</v>
      </c>
      <c r="AM12" s="324">
        <f t="shared" si="6"/>
        <v>0</v>
      </c>
      <c r="AN12" s="324">
        <f t="shared" si="6"/>
        <v>0</v>
      </c>
      <c r="AO12" s="324">
        <f t="shared" si="6"/>
        <v>0</v>
      </c>
      <c r="AP12" s="324">
        <f t="shared" ref="AP12:BU12" si="7" xml:space="preserve"> AP10 * AP11</f>
        <v>0</v>
      </c>
      <c r="AQ12" s="324">
        <f t="shared" si="7"/>
        <v>0</v>
      </c>
      <c r="AR12" s="324">
        <f t="shared" si="7"/>
        <v>0</v>
      </c>
      <c r="AS12" s="324">
        <f t="shared" si="7"/>
        <v>0</v>
      </c>
      <c r="AT12" s="324">
        <f t="shared" si="7"/>
        <v>0</v>
      </c>
      <c r="AU12" s="324">
        <f t="shared" si="7"/>
        <v>0</v>
      </c>
      <c r="AV12" s="324">
        <f t="shared" si="7"/>
        <v>0</v>
      </c>
      <c r="AW12" s="324">
        <f t="shared" si="7"/>
        <v>0</v>
      </c>
      <c r="AX12" s="324">
        <f t="shared" si="7"/>
        <v>0</v>
      </c>
      <c r="AY12" s="324">
        <f t="shared" si="7"/>
        <v>0</v>
      </c>
      <c r="AZ12" s="324">
        <f t="shared" si="7"/>
        <v>0</v>
      </c>
      <c r="BA12" s="324">
        <f t="shared" si="7"/>
        <v>0</v>
      </c>
      <c r="BB12" s="324">
        <f t="shared" si="7"/>
        <v>0</v>
      </c>
      <c r="BC12" s="324">
        <f t="shared" si="7"/>
        <v>0</v>
      </c>
      <c r="BD12" s="324">
        <f t="shared" si="7"/>
        <v>0</v>
      </c>
      <c r="BE12" s="324">
        <f t="shared" si="7"/>
        <v>0</v>
      </c>
      <c r="BF12" s="324">
        <f t="shared" si="7"/>
        <v>0</v>
      </c>
      <c r="BG12" s="324">
        <f t="shared" si="7"/>
        <v>0</v>
      </c>
      <c r="BH12" s="324">
        <f t="shared" si="7"/>
        <v>0</v>
      </c>
      <c r="BI12" s="324">
        <f t="shared" si="7"/>
        <v>0</v>
      </c>
      <c r="BJ12" s="324">
        <f t="shared" si="7"/>
        <v>0</v>
      </c>
      <c r="BK12" s="324">
        <f t="shared" si="7"/>
        <v>0</v>
      </c>
      <c r="BL12" s="324">
        <f t="shared" si="7"/>
        <v>0</v>
      </c>
      <c r="BM12" s="324">
        <f t="shared" si="7"/>
        <v>0</v>
      </c>
      <c r="BN12" s="324">
        <f t="shared" si="7"/>
        <v>0</v>
      </c>
      <c r="BO12" s="324">
        <f t="shared" si="7"/>
        <v>0</v>
      </c>
      <c r="BP12" s="324">
        <f t="shared" si="7"/>
        <v>0</v>
      </c>
      <c r="BQ12" s="324">
        <f t="shared" si="7"/>
        <v>0</v>
      </c>
      <c r="BR12" s="324">
        <f t="shared" si="7"/>
        <v>0</v>
      </c>
      <c r="BS12" s="324">
        <f t="shared" si="7"/>
        <v>0</v>
      </c>
      <c r="BT12" s="324">
        <f t="shared" si="7"/>
        <v>0</v>
      </c>
      <c r="BU12" s="324">
        <f t="shared" si="7"/>
        <v>0</v>
      </c>
      <c r="BV12" s="324">
        <f t="shared" ref="BV12:DA12" si="8" xml:space="preserve"> BV10 * BV11</f>
        <v>0</v>
      </c>
      <c r="BW12" s="324">
        <f t="shared" si="8"/>
        <v>0</v>
      </c>
      <c r="BX12" s="324">
        <f t="shared" si="8"/>
        <v>0</v>
      </c>
      <c r="BY12" s="324">
        <f t="shared" si="8"/>
        <v>0</v>
      </c>
      <c r="BZ12" s="324">
        <f t="shared" si="8"/>
        <v>0</v>
      </c>
      <c r="CA12" s="324">
        <f t="shared" si="8"/>
        <v>0</v>
      </c>
      <c r="CB12" s="324">
        <f t="shared" si="8"/>
        <v>0</v>
      </c>
      <c r="CC12" s="324">
        <f t="shared" si="8"/>
        <v>0</v>
      </c>
      <c r="CD12" s="324">
        <f t="shared" si="8"/>
        <v>0</v>
      </c>
      <c r="CE12" s="324">
        <f t="shared" si="8"/>
        <v>0</v>
      </c>
      <c r="CF12" s="324">
        <f t="shared" si="8"/>
        <v>0</v>
      </c>
      <c r="CG12" s="324">
        <f t="shared" si="8"/>
        <v>0</v>
      </c>
      <c r="CH12" s="324">
        <f t="shared" si="8"/>
        <v>0</v>
      </c>
      <c r="CI12" s="324">
        <f t="shared" si="8"/>
        <v>0</v>
      </c>
      <c r="CJ12" s="324">
        <f t="shared" si="8"/>
        <v>0</v>
      </c>
      <c r="CK12" s="324">
        <f t="shared" si="8"/>
        <v>0</v>
      </c>
      <c r="CL12" s="324">
        <f t="shared" si="8"/>
        <v>0</v>
      </c>
      <c r="CM12" s="324">
        <f t="shared" si="8"/>
        <v>0</v>
      </c>
      <c r="CN12" s="324">
        <f t="shared" si="8"/>
        <v>0</v>
      </c>
      <c r="CO12" s="324">
        <f t="shared" si="8"/>
        <v>0</v>
      </c>
      <c r="CP12" s="324">
        <f t="shared" si="8"/>
        <v>0</v>
      </c>
      <c r="CQ12" s="324">
        <f t="shared" si="8"/>
        <v>0</v>
      </c>
      <c r="CR12" s="324">
        <f t="shared" si="8"/>
        <v>0</v>
      </c>
      <c r="CS12" s="324">
        <f t="shared" si="8"/>
        <v>0</v>
      </c>
      <c r="CT12" s="324">
        <f t="shared" si="8"/>
        <v>0</v>
      </c>
      <c r="CU12" s="324">
        <f t="shared" si="8"/>
        <v>0</v>
      </c>
      <c r="CV12" s="324">
        <f t="shared" si="8"/>
        <v>0</v>
      </c>
      <c r="CW12" s="324">
        <f t="shared" si="8"/>
        <v>0</v>
      </c>
      <c r="CX12" s="324">
        <f t="shared" si="8"/>
        <v>0</v>
      </c>
      <c r="CY12" s="324">
        <f t="shared" si="8"/>
        <v>0</v>
      </c>
      <c r="CZ12" s="324">
        <f t="shared" si="8"/>
        <v>0</v>
      </c>
      <c r="DA12" s="324">
        <f t="shared" si="8"/>
        <v>0</v>
      </c>
      <c r="DB12" s="324">
        <f t="shared" ref="DB12:EG12" si="9" xml:space="preserve"> DB10 * DB11</f>
        <v>0</v>
      </c>
      <c r="DC12" s="324">
        <f t="shared" si="9"/>
        <v>0</v>
      </c>
      <c r="DD12" s="324">
        <f t="shared" si="9"/>
        <v>0</v>
      </c>
      <c r="DE12" s="324">
        <f t="shared" si="9"/>
        <v>0</v>
      </c>
      <c r="DF12" s="324">
        <f t="shared" si="9"/>
        <v>0</v>
      </c>
      <c r="DG12" s="324">
        <f t="shared" si="9"/>
        <v>0</v>
      </c>
      <c r="DH12" s="324">
        <f t="shared" si="9"/>
        <v>0</v>
      </c>
      <c r="DI12" s="324">
        <f t="shared" si="9"/>
        <v>0</v>
      </c>
      <c r="DJ12" s="324">
        <f t="shared" si="9"/>
        <v>0</v>
      </c>
      <c r="DK12" s="324">
        <f t="shared" si="9"/>
        <v>0</v>
      </c>
      <c r="DL12" s="324">
        <f t="shared" si="9"/>
        <v>0</v>
      </c>
      <c r="DM12" s="324">
        <f t="shared" si="9"/>
        <v>0</v>
      </c>
      <c r="DN12" s="324">
        <f t="shared" si="9"/>
        <v>0</v>
      </c>
      <c r="DO12" s="324">
        <f t="shared" si="9"/>
        <v>0</v>
      </c>
      <c r="DP12" s="324">
        <f t="shared" si="9"/>
        <v>0</v>
      </c>
      <c r="DQ12" s="324">
        <f t="shared" si="9"/>
        <v>0</v>
      </c>
      <c r="DR12" s="324">
        <f t="shared" si="9"/>
        <v>0</v>
      </c>
      <c r="DS12" s="324">
        <f t="shared" si="9"/>
        <v>0</v>
      </c>
      <c r="DT12" s="324">
        <f t="shared" si="9"/>
        <v>0</v>
      </c>
      <c r="DU12" s="324">
        <f t="shared" si="9"/>
        <v>0</v>
      </c>
      <c r="DV12" s="324">
        <f t="shared" si="9"/>
        <v>0</v>
      </c>
      <c r="DW12" s="324">
        <f t="shared" si="9"/>
        <v>0</v>
      </c>
      <c r="DX12" s="324">
        <f t="shared" si="9"/>
        <v>0</v>
      </c>
      <c r="DY12" s="324">
        <f t="shared" si="9"/>
        <v>0</v>
      </c>
      <c r="DZ12" s="324">
        <f t="shared" si="9"/>
        <v>0</v>
      </c>
      <c r="EA12" s="324">
        <f t="shared" si="9"/>
        <v>0</v>
      </c>
      <c r="EB12" s="324">
        <f t="shared" si="9"/>
        <v>0</v>
      </c>
      <c r="EC12" s="324">
        <f t="shared" si="9"/>
        <v>0</v>
      </c>
      <c r="ED12" s="324">
        <f t="shared" si="9"/>
        <v>0</v>
      </c>
      <c r="EE12" s="324">
        <f t="shared" si="9"/>
        <v>0</v>
      </c>
      <c r="EF12" s="324">
        <f t="shared" si="9"/>
        <v>0</v>
      </c>
      <c r="EG12" s="324">
        <f t="shared" si="9"/>
        <v>0</v>
      </c>
      <c r="EH12" s="324">
        <f t="shared" ref="EH12:FM12" si="10" xml:space="preserve"> EH10 * EH11</f>
        <v>0</v>
      </c>
      <c r="EI12" s="324">
        <f t="shared" si="10"/>
        <v>0</v>
      </c>
      <c r="EJ12" s="324">
        <f t="shared" si="10"/>
        <v>0</v>
      </c>
      <c r="EK12" s="324">
        <f t="shared" si="10"/>
        <v>0</v>
      </c>
      <c r="EL12" s="324">
        <f t="shared" si="10"/>
        <v>0</v>
      </c>
      <c r="EM12" s="324">
        <f t="shared" si="10"/>
        <v>0</v>
      </c>
      <c r="EN12" s="324">
        <f t="shared" si="10"/>
        <v>0</v>
      </c>
      <c r="EO12" s="324">
        <f t="shared" si="10"/>
        <v>0</v>
      </c>
      <c r="EP12" s="324">
        <f t="shared" si="10"/>
        <v>0</v>
      </c>
      <c r="EQ12" s="324">
        <f t="shared" si="10"/>
        <v>0</v>
      </c>
      <c r="ER12" s="324">
        <f t="shared" si="10"/>
        <v>0</v>
      </c>
      <c r="ES12" s="324">
        <f t="shared" si="10"/>
        <v>0</v>
      </c>
      <c r="ET12" s="324">
        <f t="shared" si="10"/>
        <v>0</v>
      </c>
      <c r="EU12" s="324">
        <f t="shared" si="10"/>
        <v>0</v>
      </c>
      <c r="EV12" s="324">
        <f t="shared" si="10"/>
        <v>0</v>
      </c>
      <c r="EW12" s="324">
        <f t="shared" si="10"/>
        <v>0</v>
      </c>
      <c r="EX12" s="324">
        <f t="shared" si="10"/>
        <v>0</v>
      </c>
      <c r="EY12" s="324">
        <f t="shared" si="10"/>
        <v>0</v>
      </c>
      <c r="EZ12" s="324">
        <f t="shared" si="10"/>
        <v>0</v>
      </c>
      <c r="FA12" s="324">
        <f t="shared" si="10"/>
        <v>36559.129194452908</v>
      </c>
      <c r="FB12" s="324">
        <f t="shared" si="10"/>
        <v>0</v>
      </c>
      <c r="FC12" s="324">
        <f t="shared" si="10"/>
        <v>0</v>
      </c>
      <c r="FD12" s="324">
        <f t="shared" si="10"/>
        <v>0</v>
      </c>
      <c r="FE12" s="324">
        <f t="shared" si="10"/>
        <v>0</v>
      </c>
      <c r="FF12" s="324">
        <f t="shared" si="10"/>
        <v>0</v>
      </c>
      <c r="FG12" s="324">
        <f t="shared" si="10"/>
        <v>0</v>
      </c>
      <c r="FH12" s="324">
        <f t="shared" si="10"/>
        <v>0</v>
      </c>
      <c r="FI12" s="324">
        <f t="shared" si="10"/>
        <v>0</v>
      </c>
      <c r="FJ12" s="324">
        <f t="shared" si="10"/>
        <v>0</v>
      </c>
      <c r="FK12" s="324">
        <f t="shared" si="10"/>
        <v>0</v>
      </c>
      <c r="FL12" s="324">
        <f t="shared" si="10"/>
        <v>0</v>
      </c>
      <c r="FM12" s="324">
        <f t="shared" si="10"/>
        <v>0</v>
      </c>
      <c r="FN12" s="324">
        <f t="shared" ref="FN12:GJ12" si="11" xml:space="preserve"> FN10 * FN11</f>
        <v>0</v>
      </c>
      <c r="FO12" s="324">
        <f t="shared" si="11"/>
        <v>0</v>
      </c>
      <c r="FP12" s="324">
        <f t="shared" si="11"/>
        <v>0</v>
      </c>
      <c r="FQ12" s="324">
        <f t="shared" si="11"/>
        <v>0</v>
      </c>
      <c r="FR12" s="324">
        <f t="shared" si="11"/>
        <v>0</v>
      </c>
      <c r="FS12" s="324">
        <f t="shared" si="11"/>
        <v>0</v>
      </c>
      <c r="FT12" s="324">
        <f t="shared" si="11"/>
        <v>0</v>
      </c>
      <c r="FU12" s="324">
        <f t="shared" si="11"/>
        <v>0</v>
      </c>
      <c r="FV12" s="324">
        <f t="shared" si="11"/>
        <v>0</v>
      </c>
      <c r="FW12" s="324">
        <f t="shared" si="11"/>
        <v>0</v>
      </c>
      <c r="FX12" s="324">
        <f t="shared" si="11"/>
        <v>0</v>
      </c>
      <c r="FY12" s="324">
        <f t="shared" si="11"/>
        <v>0</v>
      </c>
      <c r="FZ12" s="324">
        <f t="shared" si="11"/>
        <v>0</v>
      </c>
      <c r="GA12" s="324">
        <f t="shared" si="11"/>
        <v>0</v>
      </c>
      <c r="GB12" s="324">
        <f t="shared" si="11"/>
        <v>0</v>
      </c>
      <c r="GC12" s="324">
        <f t="shared" si="11"/>
        <v>0</v>
      </c>
      <c r="GD12" s="324">
        <f t="shared" si="11"/>
        <v>0</v>
      </c>
      <c r="GE12" s="324">
        <f t="shared" si="11"/>
        <v>0</v>
      </c>
      <c r="GF12" s="324">
        <f t="shared" si="11"/>
        <v>0</v>
      </c>
      <c r="GG12" s="324">
        <f t="shared" si="11"/>
        <v>0</v>
      </c>
      <c r="GH12" s="324">
        <f t="shared" si="11"/>
        <v>0</v>
      </c>
      <c r="GI12" s="324">
        <f t="shared" si="11"/>
        <v>0</v>
      </c>
      <c r="GJ12" s="324">
        <f t="shared" si="11"/>
        <v>0</v>
      </c>
    </row>
    <row r="13" spans="1:192" hidden="1" outlineLevel="1" x14ac:dyDescent="0.35">
      <c r="A13" s="125"/>
      <c r="B13" s="125"/>
      <c r="C13" s="126"/>
      <c r="D13" s="127"/>
      <c r="E13" s="158" t="str">
        <f xml:space="preserve"> LEFT(E12, LEN(E12) - 4)</f>
        <v>Share capital redemption</v>
      </c>
      <c r="F13" s="158"/>
      <c r="G13" s="158" t="str">
        <f xml:space="preserve"> SMU</f>
        <v>$ 000s</v>
      </c>
      <c r="H13" s="158">
        <f xml:space="preserve"> SUM(J13:GJ13)</f>
        <v>-36559.129194452908</v>
      </c>
      <c r="I13" s="128"/>
      <c r="J13" s="158">
        <f t="shared" ref="J13:BU13" si="12" xml:space="preserve"> -1 * J12</f>
        <v>0</v>
      </c>
      <c r="K13" s="158">
        <f t="shared" si="12"/>
        <v>0</v>
      </c>
      <c r="L13" s="158">
        <f t="shared" si="12"/>
        <v>0</v>
      </c>
      <c r="M13" s="158">
        <f t="shared" si="12"/>
        <v>0</v>
      </c>
      <c r="N13" s="158">
        <f t="shared" si="12"/>
        <v>0</v>
      </c>
      <c r="O13" s="158">
        <f t="shared" si="12"/>
        <v>0</v>
      </c>
      <c r="P13" s="158">
        <f t="shared" si="12"/>
        <v>0</v>
      </c>
      <c r="Q13" s="158">
        <f t="shared" si="12"/>
        <v>0</v>
      </c>
      <c r="R13" s="158">
        <f t="shared" si="12"/>
        <v>0</v>
      </c>
      <c r="S13" s="158">
        <f t="shared" si="12"/>
        <v>0</v>
      </c>
      <c r="T13" s="158">
        <f t="shared" si="12"/>
        <v>0</v>
      </c>
      <c r="U13" s="158">
        <f t="shared" si="12"/>
        <v>0</v>
      </c>
      <c r="V13" s="158">
        <f t="shared" si="12"/>
        <v>0</v>
      </c>
      <c r="W13" s="158">
        <f t="shared" si="12"/>
        <v>0</v>
      </c>
      <c r="X13" s="158">
        <f t="shared" si="12"/>
        <v>0</v>
      </c>
      <c r="Y13" s="158">
        <f t="shared" si="12"/>
        <v>0</v>
      </c>
      <c r="Z13" s="158">
        <f t="shared" si="12"/>
        <v>0</v>
      </c>
      <c r="AA13" s="158">
        <f t="shared" si="12"/>
        <v>0</v>
      </c>
      <c r="AB13" s="158">
        <f t="shared" si="12"/>
        <v>0</v>
      </c>
      <c r="AC13" s="158">
        <f t="shared" si="12"/>
        <v>0</v>
      </c>
      <c r="AD13" s="158">
        <f t="shared" si="12"/>
        <v>0</v>
      </c>
      <c r="AE13" s="158">
        <f t="shared" si="12"/>
        <v>0</v>
      </c>
      <c r="AF13" s="158">
        <f t="shared" si="12"/>
        <v>0</v>
      </c>
      <c r="AG13" s="158">
        <f t="shared" si="12"/>
        <v>0</v>
      </c>
      <c r="AH13" s="158">
        <f t="shared" si="12"/>
        <v>0</v>
      </c>
      <c r="AI13" s="158">
        <f t="shared" si="12"/>
        <v>0</v>
      </c>
      <c r="AJ13" s="158">
        <f t="shared" si="12"/>
        <v>0</v>
      </c>
      <c r="AK13" s="158">
        <f t="shared" si="12"/>
        <v>0</v>
      </c>
      <c r="AL13" s="158">
        <f t="shared" si="12"/>
        <v>0</v>
      </c>
      <c r="AM13" s="158">
        <f t="shared" si="12"/>
        <v>0</v>
      </c>
      <c r="AN13" s="158">
        <f t="shared" si="12"/>
        <v>0</v>
      </c>
      <c r="AO13" s="158">
        <f t="shared" si="12"/>
        <v>0</v>
      </c>
      <c r="AP13" s="158">
        <f t="shared" si="12"/>
        <v>0</v>
      </c>
      <c r="AQ13" s="158">
        <f t="shared" si="12"/>
        <v>0</v>
      </c>
      <c r="AR13" s="158">
        <f t="shared" si="12"/>
        <v>0</v>
      </c>
      <c r="AS13" s="158">
        <f t="shared" si="12"/>
        <v>0</v>
      </c>
      <c r="AT13" s="158">
        <f t="shared" si="12"/>
        <v>0</v>
      </c>
      <c r="AU13" s="158">
        <f t="shared" si="12"/>
        <v>0</v>
      </c>
      <c r="AV13" s="158">
        <f t="shared" si="12"/>
        <v>0</v>
      </c>
      <c r="AW13" s="158">
        <f t="shared" si="12"/>
        <v>0</v>
      </c>
      <c r="AX13" s="158">
        <f t="shared" si="12"/>
        <v>0</v>
      </c>
      <c r="AY13" s="158">
        <f t="shared" si="12"/>
        <v>0</v>
      </c>
      <c r="AZ13" s="158">
        <f t="shared" si="12"/>
        <v>0</v>
      </c>
      <c r="BA13" s="158">
        <f t="shared" si="12"/>
        <v>0</v>
      </c>
      <c r="BB13" s="158">
        <f t="shared" si="12"/>
        <v>0</v>
      </c>
      <c r="BC13" s="158">
        <f t="shared" si="12"/>
        <v>0</v>
      </c>
      <c r="BD13" s="158">
        <f t="shared" si="12"/>
        <v>0</v>
      </c>
      <c r="BE13" s="158">
        <f t="shared" si="12"/>
        <v>0</v>
      </c>
      <c r="BF13" s="158">
        <f t="shared" si="12"/>
        <v>0</v>
      </c>
      <c r="BG13" s="158">
        <f t="shared" si="12"/>
        <v>0</v>
      </c>
      <c r="BH13" s="158">
        <f t="shared" si="12"/>
        <v>0</v>
      </c>
      <c r="BI13" s="158">
        <f t="shared" si="12"/>
        <v>0</v>
      </c>
      <c r="BJ13" s="158">
        <f t="shared" si="12"/>
        <v>0</v>
      </c>
      <c r="BK13" s="158">
        <f t="shared" si="12"/>
        <v>0</v>
      </c>
      <c r="BL13" s="158">
        <f t="shared" si="12"/>
        <v>0</v>
      </c>
      <c r="BM13" s="158">
        <f t="shared" si="12"/>
        <v>0</v>
      </c>
      <c r="BN13" s="158">
        <f t="shared" si="12"/>
        <v>0</v>
      </c>
      <c r="BO13" s="158">
        <f t="shared" si="12"/>
        <v>0</v>
      </c>
      <c r="BP13" s="158">
        <f t="shared" si="12"/>
        <v>0</v>
      </c>
      <c r="BQ13" s="158">
        <f t="shared" si="12"/>
        <v>0</v>
      </c>
      <c r="BR13" s="158">
        <f t="shared" si="12"/>
        <v>0</v>
      </c>
      <c r="BS13" s="158">
        <f t="shared" si="12"/>
        <v>0</v>
      </c>
      <c r="BT13" s="158">
        <f t="shared" si="12"/>
        <v>0</v>
      </c>
      <c r="BU13" s="158">
        <f t="shared" si="12"/>
        <v>0</v>
      </c>
      <c r="BV13" s="158">
        <f t="shared" ref="BV13:EG13" si="13" xml:space="preserve"> -1 * BV12</f>
        <v>0</v>
      </c>
      <c r="BW13" s="158">
        <f t="shared" si="13"/>
        <v>0</v>
      </c>
      <c r="BX13" s="158">
        <f t="shared" si="13"/>
        <v>0</v>
      </c>
      <c r="BY13" s="158">
        <f t="shared" si="13"/>
        <v>0</v>
      </c>
      <c r="BZ13" s="158">
        <f t="shared" si="13"/>
        <v>0</v>
      </c>
      <c r="CA13" s="158">
        <f t="shared" si="13"/>
        <v>0</v>
      </c>
      <c r="CB13" s="158">
        <f t="shared" si="13"/>
        <v>0</v>
      </c>
      <c r="CC13" s="158">
        <f t="shared" si="13"/>
        <v>0</v>
      </c>
      <c r="CD13" s="158">
        <f t="shared" si="13"/>
        <v>0</v>
      </c>
      <c r="CE13" s="158">
        <f t="shared" si="13"/>
        <v>0</v>
      </c>
      <c r="CF13" s="158">
        <f t="shared" si="13"/>
        <v>0</v>
      </c>
      <c r="CG13" s="158">
        <f t="shared" si="13"/>
        <v>0</v>
      </c>
      <c r="CH13" s="158">
        <f t="shared" si="13"/>
        <v>0</v>
      </c>
      <c r="CI13" s="158">
        <f t="shared" si="13"/>
        <v>0</v>
      </c>
      <c r="CJ13" s="158">
        <f t="shared" si="13"/>
        <v>0</v>
      </c>
      <c r="CK13" s="158">
        <f t="shared" si="13"/>
        <v>0</v>
      </c>
      <c r="CL13" s="158">
        <f t="shared" si="13"/>
        <v>0</v>
      </c>
      <c r="CM13" s="158">
        <f t="shared" si="13"/>
        <v>0</v>
      </c>
      <c r="CN13" s="158">
        <f t="shared" si="13"/>
        <v>0</v>
      </c>
      <c r="CO13" s="158">
        <f t="shared" si="13"/>
        <v>0</v>
      </c>
      <c r="CP13" s="158">
        <f t="shared" si="13"/>
        <v>0</v>
      </c>
      <c r="CQ13" s="158">
        <f t="shared" si="13"/>
        <v>0</v>
      </c>
      <c r="CR13" s="158">
        <f t="shared" si="13"/>
        <v>0</v>
      </c>
      <c r="CS13" s="158">
        <f t="shared" si="13"/>
        <v>0</v>
      </c>
      <c r="CT13" s="158">
        <f t="shared" si="13"/>
        <v>0</v>
      </c>
      <c r="CU13" s="158">
        <f t="shared" si="13"/>
        <v>0</v>
      </c>
      <c r="CV13" s="158">
        <f t="shared" si="13"/>
        <v>0</v>
      </c>
      <c r="CW13" s="158">
        <f t="shared" si="13"/>
        <v>0</v>
      </c>
      <c r="CX13" s="158">
        <f t="shared" si="13"/>
        <v>0</v>
      </c>
      <c r="CY13" s="158">
        <f t="shared" si="13"/>
        <v>0</v>
      </c>
      <c r="CZ13" s="158">
        <f t="shared" si="13"/>
        <v>0</v>
      </c>
      <c r="DA13" s="158">
        <f t="shared" si="13"/>
        <v>0</v>
      </c>
      <c r="DB13" s="158">
        <f t="shared" si="13"/>
        <v>0</v>
      </c>
      <c r="DC13" s="158">
        <f t="shared" si="13"/>
        <v>0</v>
      </c>
      <c r="DD13" s="158">
        <f t="shared" si="13"/>
        <v>0</v>
      </c>
      <c r="DE13" s="158">
        <f t="shared" si="13"/>
        <v>0</v>
      </c>
      <c r="DF13" s="158">
        <f t="shared" si="13"/>
        <v>0</v>
      </c>
      <c r="DG13" s="158">
        <f t="shared" si="13"/>
        <v>0</v>
      </c>
      <c r="DH13" s="158">
        <f t="shared" si="13"/>
        <v>0</v>
      </c>
      <c r="DI13" s="158">
        <f t="shared" si="13"/>
        <v>0</v>
      </c>
      <c r="DJ13" s="158">
        <f t="shared" si="13"/>
        <v>0</v>
      </c>
      <c r="DK13" s="158">
        <f t="shared" si="13"/>
        <v>0</v>
      </c>
      <c r="DL13" s="158">
        <f t="shared" si="13"/>
        <v>0</v>
      </c>
      <c r="DM13" s="158">
        <f t="shared" si="13"/>
        <v>0</v>
      </c>
      <c r="DN13" s="158">
        <f t="shared" si="13"/>
        <v>0</v>
      </c>
      <c r="DO13" s="158">
        <f t="shared" si="13"/>
        <v>0</v>
      </c>
      <c r="DP13" s="158">
        <f t="shared" si="13"/>
        <v>0</v>
      </c>
      <c r="DQ13" s="158">
        <f t="shared" si="13"/>
        <v>0</v>
      </c>
      <c r="DR13" s="158">
        <f t="shared" si="13"/>
        <v>0</v>
      </c>
      <c r="DS13" s="158">
        <f t="shared" si="13"/>
        <v>0</v>
      </c>
      <c r="DT13" s="158">
        <f t="shared" si="13"/>
        <v>0</v>
      </c>
      <c r="DU13" s="158">
        <f t="shared" si="13"/>
        <v>0</v>
      </c>
      <c r="DV13" s="158">
        <f t="shared" si="13"/>
        <v>0</v>
      </c>
      <c r="DW13" s="158">
        <f t="shared" si="13"/>
        <v>0</v>
      </c>
      <c r="DX13" s="158">
        <f t="shared" si="13"/>
        <v>0</v>
      </c>
      <c r="DY13" s="158">
        <f t="shared" si="13"/>
        <v>0</v>
      </c>
      <c r="DZ13" s="158">
        <f t="shared" si="13"/>
        <v>0</v>
      </c>
      <c r="EA13" s="158">
        <f t="shared" si="13"/>
        <v>0</v>
      </c>
      <c r="EB13" s="158">
        <f t="shared" si="13"/>
        <v>0</v>
      </c>
      <c r="EC13" s="158">
        <f t="shared" si="13"/>
        <v>0</v>
      </c>
      <c r="ED13" s="158">
        <f t="shared" si="13"/>
        <v>0</v>
      </c>
      <c r="EE13" s="158">
        <f t="shared" si="13"/>
        <v>0</v>
      </c>
      <c r="EF13" s="158">
        <f t="shared" si="13"/>
        <v>0</v>
      </c>
      <c r="EG13" s="158">
        <f t="shared" si="13"/>
        <v>0</v>
      </c>
      <c r="EH13" s="158">
        <f t="shared" ref="EH13:GJ13" si="14" xml:space="preserve"> -1 * EH12</f>
        <v>0</v>
      </c>
      <c r="EI13" s="158">
        <f t="shared" si="14"/>
        <v>0</v>
      </c>
      <c r="EJ13" s="158">
        <f t="shared" si="14"/>
        <v>0</v>
      </c>
      <c r="EK13" s="158">
        <f t="shared" si="14"/>
        <v>0</v>
      </c>
      <c r="EL13" s="158">
        <f t="shared" si="14"/>
        <v>0</v>
      </c>
      <c r="EM13" s="158">
        <f t="shared" si="14"/>
        <v>0</v>
      </c>
      <c r="EN13" s="158">
        <f t="shared" si="14"/>
        <v>0</v>
      </c>
      <c r="EO13" s="158">
        <f t="shared" si="14"/>
        <v>0</v>
      </c>
      <c r="EP13" s="158">
        <f t="shared" si="14"/>
        <v>0</v>
      </c>
      <c r="EQ13" s="158">
        <f t="shared" si="14"/>
        <v>0</v>
      </c>
      <c r="ER13" s="158">
        <f t="shared" si="14"/>
        <v>0</v>
      </c>
      <c r="ES13" s="158">
        <f t="shared" si="14"/>
        <v>0</v>
      </c>
      <c r="ET13" s="158">
        <f t="shared" si="14"/>
        <v>0</v>
      </c>
      <c r="EU13" s="158">
        <f t="shared" si="14"/>
        <v>0</v>
      </c>
      <c r="EV13" s="158">
        <f t="shared" si="14"/>
        <v>0</v>
      </c>
      <c r="EW13" s="158">
        <f t="shared" si="14"/>
        <v>0</v>
      </c>
      <c r="EX13" s="158">
        <f t="shared" si="14"/>
        <v>0</v>
      </c>
      <c r="EY13" s="158">
        <f t="shared" si="14"/>
        <v>0</v>
      </c>
      <c r="EZ13" s="158">
        <f t="shared" si="14"/>
        <v>0</v>
      </c>
      <c r="FA13" s="158">
        <f t="shared" si="14"/>
        <v>-36559.129194452908</v>
      </c>
      <c r="FB13" s="158">
        <f t="shared" si="14"/>
        <v>0</v>
      </c>
      <c r="FC13" s="158">
        <f t="shared" si="14"/>
        <v>0</v>
      </c>
      <c r="FD13" s="158">
        <f t="shared" si="14"/>
        <v>0</v>
      </c>
      <c r="FE13" s="158">
        <f t="shared" si="14"/>
        <v>0</v>
      </c>
      <c r="FF13" s="158">
        <f t="shared" si="14"/>
        <v>0</v>
      </c>
      <c r="FG13" s="158">
        <f t="shared" si="14"/>
        <v>0</v>
      </c>
      <c r="FH13" s="158">
        <f t="shared" si="14"/>
        <v>0</v>
      </c>
      <c r="FI13" s="158">
        <f t="shared" si="14"/>
        <v>0</v>
      </c>
      <c r="FJ13" s="158">
        <f t="shared" si="14"/>
        <v>0</v>
      </c>
      <c r="FK13" s="158">
        <f t="shared" si="14"/>
        <v>0</v>
      </c>
      <c r="FL13" s="158">
        <f t="shared" si="14"/>
        <v>0</v>
      </c>
      <c r="FM13" s="158">
        <f t="shared" si="14"/>
        <v>0</v>
      </c>
      <c r="FN13" s="158">
        <f t="shared" si="14"/>
        <v>0</v>
      </c>
      <c r="FO13" s="158">
        <f t="shared" si="14"/>
        <v>0</v>
      </c>
      <c r="FP13" s="158">
        <f t="shared" si="14"/>
        <v>0</v>
      </c>
      <c r="FQ13" s="158">
        <f t="shared" si="14"/>
        <v>0</v>
      </c>
      <c r="FR13" s="158">
        <f t="shared" si="14"/>
        <v>0</v>
      </c>
      <c r="FS13" s="158">
        <f t="shared" si="14"/>
        <v>0</v>
      </c>
      <c r="FT13" s="158">
        <f t="shared" si="14"/>
        <v>0</v>
      </c>
      <c r="FU13" s="158">
        <f t="shared" si="14"/>
        <v>0</v>
      </c>
      <c r="FV13" s="158">
        <f t="shared" si="14"/>
        <v>0</v>
      </c>
      <c r="FW13" s="158">
        <f t="shared" si="14"/>
        <v>0</v>
      </c>
      <c r="FX13" s="158">
        <f t="shared" si="14"/>
        <v>0</v>
      </c>
      <c r="FY13" s="158">
        <f t="shared" si="14"/>
        <v>0</v>
      </c>
      <c r="FZ13" s="158">
        <f t="shared" si="14"/>
        <v>0</v>
      </c>
      <c r="GA13" s="158">
        <f t="shared" si="14"/>
        <v>0</v>
      </c>
      <c r="GB13" s="158">
        <f t="shared" si="14"/>
        <v>0</v>
      </c>
      <c r="GC13" s="158">
        <f t="shared" si="14"/>
        <v>0</v>
      </c>
      <c r="GD13" s="158">
        <f t="shared" si="14"/>
        <v>0</v>
      </c>
      <c r="GE13" s="158">
        <f t="shared" si="14"/>
        <v>0</v>
      </c>
      <c r="GF13" s="158">
        <f t="shared" si="14"/>
        <v>0</v>
      </c>
      <c r="GG13" s="158">
        <f t="shared" si="14"/>
        <v>0</v>
      </c>
      <c r="GH13" s="158">
        <f t="shared" si="14"/>
        <v>0</v>
      </c>
      <c r="GI13" s="158">
        <f t="shared" si="14"/>
        <v>0</v>
      </c>
      <c r="GJ13" s="158">
        <f t="shared" si="14"/>
        <v>0</v>
      </c>
    </row>
    <row r="14" spans="1:192" s="355" customFormat="1" hidden="1" outlineLevel="1" x14ac:dyDescent="0.35">
      <c r="A14" s="13"/>
      <c r="B14" s="13"/>
      <c r="C14" s="18"/>
      <c r="D14" s="42"/>
      <c r="E14" s="178"/>
      <c r="F14" s="178"/>
      <c r="G14" s="178"/>
      <c r="H14" s="178"/>
      <c r="I14" s="33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/>
      <c r="AD14" s="178"/>
      <c r="AE14" s="178"/>
      <c r="AF14" s="178"/>
      <c r="AG14" s="178"/>
      <c r="AH14" s="178"/>
      <c r="AI14" s="178"/>
      <c r="AJ14" s="178"/>
      <c r="AK14" s="178"/>
      <c r="AL14" s="178"/>
      <c r="AM14" s="178"/>
      <c r="AN14" s="178"/>
      <c r="AO14" s="178"/>
      <c r="AP14" s="178"/>
      <c r="AQ14" s="178"/>
      <c r="AR14" s="178"/>
      <c r="AS14" s="178"/>
      <c r="AT14" s="178"/>
      <c r="AU14" s="178"/>
      <c r="AV14" s="178"/>
      <c r="AW14" s="178"/>
      <c r="AX14" s="178"/>
      <c r="AY14" s="178"/>
      <c r="AZ14" s="178"/>
      <c r="BA14" s="178"/>
      <c r="BB14" s="178"/>
      <c r="BC14" s="178"/>
      <c r="BD14" s="178"/>
      <c r="BE14" s="178"/>
      <c r="BF14" s="178"/>
      <c r="BG14" s="178"/>
      <c r="BH14" s="178"/>
      <c r="BI14" s="178"/>
      <c r="BJ14" s="178"/>
      <c r="BK14" s="178"/>
      <c r="BL14" s="178"/>
      <c r="BM14" s="178"/>
      <c r="BN14" s="178"/>
      <c r="BO14" s="178"/>
      <c r="BP14" s="178"/>
      <c r="BQ14" s="178"/>
      <c r="BR14" s="178"/>
      <c r="BS14" s="178"/>
      <c r="BT14" s="178"/>
      <c r="BU14" s="178"/>
      <c r="BV14" s="178"/>
      <c r="BW14" s="178"/>
      <c r="BX14" s="178"/>
      <c r="BY14" s="178"/>
      <c r="BZ14" s="178"/>
      <c r="CA14" s="178"/>
      <c r="CB14" s="178"/>
      <c r="CC14" s="178"/>
      <c r="CD14" s="178"/>
      <c r="CE14" s="178"/>
      <c r="CF14" s="178"/>
      <c r="CG14" s="178"/>
      <c r="CH14" s="178"/>
      <c r="CI14" s="178"/>
      <c r="CJ14" s="178"/>
      <c r="CK14" s="178"/>
      <c r="CL14" s="178"/>
      <c r="CM14" s="178"/>
      <c r="CN14" s="178"/>
      <c r="CO14" s="178"/>
      <c r="CP14" s="178"/>
      <c r="CQ14" s="178"/>
      <c r="CR14" s="178"/>
      <c r="CS14" s="178"/>
      <c r="CT14" s="178"/>
      <c r="CU14" s="178"/>
      <c r="CV14" s="178"/>
      <c r="CW14" s="178"/>
      <c r="CX14" s="178"/>
      <c r="CY14" s="178"/>
      <c r="CZ14" s="178"/>
      <c r="DA14" s="178"/>
      <c r="DB14" s="178"/>
      <c r="DC14" s="178"/>
      <c r="DD14" s="178"/>
      <c r="DE14" s="178"/>
      <c r="DF14" s="178"/>
      <c r="DG14" s="178"/>
      <c r="DH14" s="178"/>
      <c r="DI14" s="178"/>
      <c r="DJ14" s="178"/>
      <c r="DK14" s="178"/>
      <c r="DL14" s="178"/>
      <c r="DM14" s="178"/>
      <c r="DN14" s="178"/>
      <c r="DO14" s="178"/>
      <c r="DP14" s="178"/>
      <c r="DQ14" s="178"/>
      <c r="DR14" s="178"/>
      <c r="DS14" s="178"/>
      <c r="DT14" s="178"/>
      <c r="DU14" s="178"/>
      <c r="DV14" s="178"/>
      <c r="DW14" s="178"/>
      <c r="DX14" s="178"/>
      <c r="DY14" s="178"/>
      <c r="DZ14" s="178"/>
      <c r="EA14" s="178"/>
      <c r="EB14" s="178"/>
      <c r="EC14" s="178"/>
      <c r="ED14" s="178"/>
      <c r="EE14" s="178"/>
      <c r="EF14" s="178"/>
      <c r="EG14" s="178"/>
      <c r="EH14" s="178"/>
      <c r="EI14" s="178"/>
      <c r="EJ14" s="178"/>
      <c r="EK14" s="178"/>
      <c r="EL14" s="178"/>
      <c r="EM14" s="178"/>
      <c r="EN14" s="178"/>
      <c r="EO14" s="178"/>
      <c r="EP14" s="178"/>
      <c r="EQ14" s="178"/>
      <c r="ER14" s="178"/>
      <c r="ES14" s="178"/>
      <c r="ET14" s="178"/>
      <c r="EU14" s="178"/>
      <c r="EV14" s="178"/>
      <c r="EW14" s="178"/>
      <c r="EX14" s="178"/>
      <c r="EY14" s="178"/>
      <c r="EZ14" s="178"/>
      <c r="FA14" s="178"/>
      <c r="FB14" s="178"/>
      <c r="FC14" s="178"/>
      <c r="FD14" s="178"/>
      <c r="FE14" s="178"/>
      <c r="FF14" s="178"/>
      <c r="FG14" s="178"/>
      <c r="FH14" s="178"/>
      <c r="FI14" s="178"/>
      <c r="FJ14" s="178"/>
      <c r="FK14" s="178"/>
      <c r="FL14" s="178"/>
      <c r="FM14" s="178"/>
      <c r="FN14" s="178"/>
      <c r="FO14" s="178"/>
      <c r="FP14" s="178"/>
      <c r="FQ14" s="178"/>
      <c r="FR14" s="178"/>
      <c r="FS14" s="178"/>
      <c r="FT14" s="178"/>
      <c r="FU14" s="178"/>
      <c r="FV14" s="178"/>
      <c r="FW14" s="178"/>
      <c r="FX14" s="178"/>
      <c r="FY14" s="178"/>
      <c r="FZ14" s="178"/>
      <c r="GA14" s="178"/>
      <c r="GB14" s="178"/>
      <c r="GC14" s="178"/>
      <c r="GD14" s="178"/>
      <c r="GE14" s="178"/>
      <c r="GF14" s="178"/>
      <c r="GG14" s="178"/>
      <c r="GH14" s="178"/>
      <c r="GI14" s="178"/>
      <c r="GJ14" s="178"/>
    </row>
    <row r="15" spans="1:192" s="356" customFormat="1" hidden="1" outlineLevel="1" x14ac:dyDescent="0.35">
      <c r="A15" s="180"/>
      <c r="B15" s="180"/>
      <c r="C15" s="181"/>
      <c r="D15" s="182"/>
      <c r="E15" s="183" t="s">
        <v>132</v>
      </c>
      <c r="F15" s="183"/>
      <c r="G15" s="183" t="str">
        <f xml:space="preserve"> SMU</f>
        <v>$ 000s</v>
      </c>
      <c r="H15" s="183"/>
      <c r="I15" s="184"/>
      <c r="J15" s="183">
        <f t="shared" ref="J15:BU15" si="15">I18</f>
        <v>0</v>
      </c>
      <c r="K15" s="183">
        <f t="shared" si="15"/>
        <v>0</v>
      </c>
      <c r="L15" s="183">
        <f t="shared" si="15"/>
        <v>0</v>
      </c>
      <c r="M15" s="183">
        <f t="shared" si="15"/>
        <v>0</v>
      </c>
      <c r="N15" s="183">
        <f t="shared" si="15"/>
        <v>0</v>
      </c>
      <c r="O15" s="183">
        <f t="shared" si="15"/>
        <v>0</v>
      </c>
      <c r="P15" s="183">
        <f t="shared" si="15"/>
        <v>611.48824811648331</v>
      </c>
      <c r="Q15" s="183">
        <f t="shared" si="15"/>
        <v>4054.3976790886295</v>
      </c>
      <c r="R15" s="183">
        <f t="shared" si="15"/>
        <v>4846.0659212199935</v>
      </c>
      <c r="S15" s="183">
        <f t="shared" si="15"/>
        <v>5638.8188225708373</v>
      </c>
      <c r="T15" s="183">
        <f t="shared" si="15"/>
        <v>6434.897603645456</v>
      </c>
      <c r="U15" s="183">
        <f t="shared" si="15"/>
        <v>7231.9306500165367</v>
      </c>
      <c r="V15" s="183">
        <f t="shared" si="15"/>
        <v>8032.4441622133691</v>
      </c>
      <c r="W15" s="183">
        <f t="shared" si="15"/>
        <v>8835.1860567027124</v>
      </c>
      <c r="X15" s="183">
        <f t="shared" si="15"/>
        <v>9635.7306079884038</v>
      </c>
      <c r="Y15" s="183">
        <f t="shared" si="15"/>
        <v>10442.935556593986</v>
      </c>
      <c r="Z15" s="183">
        <f t="shared" si="15"/>
        <v>11250.765834588248</v>
      </c>
      <c r="AA15" s="183">
        <f t="shared" si="15"/>
        <v>12062.466542286171</v>
      </c>
      <c r="AB15" s="183">
        <f t="shared" si="15"/>
        <v>12874.659665987027</v>
      </c>
      <c r="AC15" s="183">
        <f t="shared" si="15"/>
        <v>13690.880792396454</v>
      </c>
      <c r="AD15" s="183">
        <f t="shared" si="15"/>
        <v>14509.374026243853</v>
      </c>
      <c r="AE15" s="183">
        <f t="shared" si="15"/>
        <v>15328.158860696971</v>
      </c>
      <c r="AF15" s="183">
        <f t="shared" si="15"/>
        <v>16151.20977083692</v>
      </c>
      <c r="AG15" s="183">
        <f t="shared" si="15"/>
        <v>16962.600401969798</v>
      </c>
      <c r="AH15" s="183">
        <f t="shared" si="15"/>
        <v>17767.329216846301</v>
      </c>
      <c r="AI15" s="183">
        <f t="shared" si="15"/>
        <v>18561.718616568847</v>
      </c>
      <c r="AJ15" s="183">
        <f t="shared" si="15"/>
        <v>19341.800779294157</v>
      </c>
      <c r="AK15" s="183">
        <f t="shared" si="15"/>
        <v>20120.7507292667</v>
      </c>
      <c r="AL15" s="183">
        <f t="shared" si="15"/>
        <v>20883.749206701934</v>
      </c>
      <c r="AM15" s="183">
        <f t="shared" si="15"/>
        <v>21642.213599531264</v>
      </c>
      <c r="AN15" s="183">
        <f t="shared" si="15"/>
        <v>22385.676466120443</v>
      </c>
      <c r="AO15" s="183">
        <f t="shared" si="15"/>
        <v>23122.876798870184</v>
      </c>
      <c r="AP15" s="183">
        <f t="shared" si="15"/>
        <v>23846.500154630405</v>
      </c>
      <c r="AQ15" s="183">
        <f t="shared" si="15"/>
        <v>24557.200017370156</v>
      </c>
      <c r="AR15" s="183">
        <f t="shared" si="15"/>
        <v>25265.279692136366</v>
      </c>
      <c r="AS15" s="183">
        <f t="shared" si="15"/>
        <v>25955.576469174739</v>
      </c>
      <c r="AT15" s="183">
        <f t="shared" si="15"/>
        <v>26644.105119516276</v>
      </c>
      <c r="AU15" s="183">
        <f t="shared" si="15"/>
        <v>27515.385682185984</v>
      </c>
      <c r="AV15" s="183">
        <f t="shared" si="15"/>
        <v>28367.514879230897</v>
      </c>
      <c r="AW15" s="183">
        <f t="shared" si="15"/>
        <v>29239.294875601456</v>
      </c>
      <c r="AX15" s="183">
        <f t="shared" si="15"/>
        <v>30078.152425687353</v>
      </c>
      <c r="AY15" s="183">
        <f t="shared" si="15"/>
        <v>30917.965888334507</v>
      </c>
      <c r="AZ15" s="183">
        <f t="shared" si="15"/>
        <v>31737.120472949089</v>
      </c>
      <c r="BA15" s="183">
        <f t="shared" si="15"/>
        <v>32552.077164280618</v>
      </c>
      <c r="BB15" s="183">
        <f t="shared" si="15"/>
        <v>33349.024237699909</v>
      </c>
      <c r="BC15" s="183">
        <f t="shared" si="15"/>
        <v>34132.592410639081</v>
      </c>
      <c r="BD15" s="183">
        <f t="shared" si="15"/>
        <v>34919.782287885071</v>
      </c>
      <c r="BE15" s="183">
        <f t="shared" si="15"/>
        <v>35696.187925263199</v>
      </c>
      <c r="BF15" s="183">
        <f t="shared" si="15"/>
        <v>36559.129194452908</v>
      </c>
      <c r="BG15" s="183">
        <f t="shared" si="15"/>
        <v>36559.129194452908</v>
      </c>
      <c r="BH15" s="183">
        <f t="shared" si="15"/>
        <v>36559.129194452908</v>
      </c>
      <c r="BI15" s="183">
        <f t="shared" si="15"/>
        <v>36559.129194452908</v>
      </c>
      <c r="BJ15" s="183">
        <f t="shared" si="15"/>
        <v>36559.129194452908</v>
      </c>
      <c r="BK15" s="183">
        <f t="shared" si="15"/>
        <v>36559.129194452908</v>
      </c>
      <c r="BL15" s="183">
        <f t="shared" si="15"/>
        <v>36559.129194452908</v>
      </c>
      <c r="BM15" s="183">
        <f t="shared" si="15"/>
        <v>36559.129194452908</v>
      </c>
      <c r="BN15" s="183">
        <f t="shared" si="15"/>
        <v>36559.129194452908</v>
      </c>
      <c r="BO15" s="183">
        <f t="shared" si="15"/>
        <v>36559.129194452908</v>
      </c>
      <c r="BP15" s="183">
        <f t="shared" si="15"/>
        <v>36559.129194452908</v>
      </c>
      <c r="BQ15" s="183">
        <f t="shared" si="15"/>
        <v>36559.129194452908</v>
      </c>
      <c r="BR15" s="183">
        <f t="shared" si="15"/>
        <v>36559.129194452908</v>
      </c>
      <c r="BS15" s="183">
        <f t="shared" si="15"/>
        <v>36559.129194452908</v>
      </c>
      <c r="BT15" s="183">
        <f t="shared" si="15"/>
        <v>36559.129194452908</v>
      </c>
      <c r="BU15" s="183">
        <f t="shared" si="15"/>
        <v>36559.129194452908</v>
      </c>
      <c r="BV15" s="183">
        <f t="shared" ref="BV15:EG15" si="16">BU18</f>
        <v>36559.129194452908</v>
      </c>
      <c r="BW15" s="183">
        <f t="shared" si="16"/>
        <v>36559.129194452908</v>
      </c>
      <c r="BX15" s="183">
        <f t="shared" si="16"/>
        <v>36559.129194452908</v>
      </c>
      <c r="BY15" s="183">
        <f t="shared" si="16"/>
        <v>36559.129194452908</v>
      </c>
      <c r="BZ15" s="183">
        <f t="shared" si="16"/>
        <v>36559.129194452908</v>
      </c>
      <c r="CA15" s="183">
        <f t="shared" si="16"/>
        <v>36559.129194452908</v>
      </c>
      <c r="CB15" s="183">
        <f t="shared" si="16"/>
        <v>36559.129194452908</v>
      </c>
      <c r="CC15" s="183">
        <f t="shared" si="16"/>
        <v>36559.129194452908</v>
      </c>
      <c r="CD15" s="183">
        <f t="shared" si="16"/>
        <v>36559.129194452908</v>
      </c>
      <c r="CE15" s="183">
        <f t="shared" si="16"/>
        <v>36559.129194452908</v>
      </c>
      <c r="CF15" s="183">
        <f t="shared" si="16"/>
        <v>36559.129194452908</v>
      </c>
      <c r="CG15" s="183">
        <f t="shared" si="16"/>
        <v>36559.129194452908</v>
      </c>
      <c r="CH15" s="183">
        <f t="shared" si="16"/>
        <v>36559.129194452908</v>
      </c>
      <c r="CI15" s="183">
        <f t="shared" si="16"/>
        <v>36559.129194452908</v>
      </c>
      <c r="CJ15" s="183">
        <f t="shared" si="16"/>
        <v>36559.129194452908</v>
      </c>
      <c r="CK15" s="183">
        <f t="shared" si="16"/>
        <v>36559.129194452908</v>
      </c>
      <c r="CL15" s="183">
        <f t="shared" si="16"/>
        <v>36559.129194452908</v>
      </c>
      <c r="CM15" s="183">
        <f t="shared" si="16"/>
        <v>36559.129194452908</v>
      </c>
      <c r="CN15" s="183">
        <f t="shared" si="16"/>
        <v>36559.129194452908</v>
      </c>
      <c r="CO15" s="183">
        <f t="shared" si="16"/>
        <v>36559.129194452908</v>
      </c>
      <c r="CP15" s="183">
        <f t="shared" si="16"/>
        <v>36559.129194452908</v>
      </c>
      <c r="CQ15" s="183">
        <f t="shared" si="16"/>
        <v>36559.129194452908</v>
      </c>
      <c r="CR15" s="183">
        <f t="shared" si="16"/>
        <v>36559.129194452908</v>
      </c>
      <c r="CS15" s="183">
        <f t="shared" si="16"/>
        <v>36559.129194452908</v>
      </c>
      <c r="CT15" s="183">
        <f t="shared" si="16"/>
        <v>36559.129194452908</v>
      </c>
      <c r="CU15" s="183">
        <f t="shared" si="16"/>
        <v>36559.129194452908</v>
      </c>
      <c r="CV15" s="183">
        <f t="shared" si="16"/>
        <v>36559.129194452908</v>
      </c>
      <c r="CW15" s="183">
        <f t="shared" si="16"/>
        <v>36559.129194452908</v>
      </c>
      <c r="CX15" s="183">
        <f t="shared" si="16"/>
        <v>36559.129194452908</v>
      </c>
      <c r="CY15" s="183">
        <f t="shared" si="16"/>
        <v>36559.129194452908</v>
      </c>
      <c r="CZ15" s="183">
        <f t="shared" si="16"/>
        <v>36559.129194452908</v>
      </c>
      <c r="DA15" s="183">
        <f t="shared" si="16"/>
        <v>36559.129194452908</v>
      </c>
      <c r="DB15" s="183">
        <f t="shared" si="16"/>
        <v>36559.129194452908</v>
      </c>
      <c r="DC15" s="183">
        <f t="shared" si="16"/>
        <v>36559.129194452908</v>
      </c>
      <c r="DD15" s="183">
        <f t="shared" si="16"/>
        <v>36559.129194452908</v>
      </c>
      <c r="DE15" s="183">
        <f t="shared" si="16"/>
        <v>36559.129194452908</v>
      </c>
      <c r="DF15" s="183">
        <f t="shared" si="16"/>
        <v>36559.129194452908</v>
      </c>
      <c r="DG15" s="183">
        <f t="shared" si="16"/>
        <v>36559.129194452908</v>
      </c>
      <c r="DH15" s="183">
        <f t="shared" si="16"/>
        <v>36559.129194452908</v>
      </c>
      <c r="DI15" s="183">
        <f t="shared" si="16"/>
        <v>36559.129194452908</v>
      </c>
      <c r="DJ15" s="183">
        <f t="shared" si="16"/>
        <v>36559.129194452908</v>
      </c>
      <c r="DK15" s="183">
        <f t="shared" si="16"/>
        <v>36559.129194452908</v>
      </c>
      <c r="DL15" s="183">
        <f t="shared" si="16"/>
        <v>36559.129194452908</v>
      </c>
      <c r="DM15" s="183">
        <f t="shared" si="16"/>
        <v>36559.129194452908</v>
      </c>
      <c r="DN15" s="183">
        <f t="shared" si="16"/>
        <v>36559.129194452908</v>
      </c>
      <c r="DO15" s="183">
        <f t="shared" si="16"/>
        <v>36559.129194452908</v>
      </c>
      <c r="DP15" s="183">
        <f t="shared" si="16"/>
        <v>36559.129194452908</v>
      </c>
      <c r="DQ15" s="183">
        <f t="shared" si="16"/>
        <v>36559.129194452908</v>
      </c>
      <c r="DR15" s="183">
        <f t="shared" si="16"/>
        <v>36559.129194452908</v>
      </c>
      <c r="DS15" s="183">
        <f t="shared" si="16"/>
        <v>36559.129194452908</v>
      </c>
      <c r="DT15" s="183">
        <f t="shared" si="16"/>
        <v>36559.129194452908</v>
      </c>
      <c r="DU15" s="183">
        <f t="shared" si="16"/>
        <v>36559.129194452908</v>
      </c>
      <c r="DV15" s="183">
        <f t="shared" si="16"/>
        <v>36559.129194452908</v>
      </c>
      <c r="DW15" s="183">
        <f t="shared" si="16"/>
        <v>36559.129194452908</v>
      </c>
      <c r="DX15" s="183">
        <f t="shared" si="16"/>
        <v>36559.129194452908</v>
      </c>
      <c r="DY15" s="183">
        <f t="shared" si="16"/>
        <v>36559.129194452908</v>
      </c>
      <c r="DZ15" s="183">
        <f t="shared" si="16"/>
        <v>36559.129194452908</v>
      </c>
      <c r="EA15" s="183">
        <f t="shared" si="16"/>
        <v>36559.129194452908</v>
      </c>
      <c r="EB15" s="183">
        <f t="shared" si="16"/>
        <v>36559.129194452908</v>
      </c>
      <c r="EC15" s="183">
        <f t="shared" si="16"/>
        <v>36559.129194452908</v>
      </c>
      <c r="ED15" s="183">
        <f t="shared" si="16"/>
        <v>36559.129194452908</v>
      </c>
      <c r="EE15" s="183">
        <f t="shared" si="16"/>
        <v>36559.129194452908</v>
      </c>
      <c r="EF15" s="183">
        <f t="shared" si="16"/>
        <v>36559.129194452908</v>
      </c>
      <c r="EG15" s="183">
        <f t="shared" si="16"/>
        <v>36559.129194452908</v>
      </c>
      <c r="EH15" s="183">
        <f t="shared" ref="EH15:GJ15" si="17">EG18</f>
        <v>36559.129194452908</v>
      </c>
      <c r="EI15" s="183">
        <f t="shared" si="17"/>
        <v>36559.129194452908</v>
      </c>
      <c r="EJ15" s="183">
        <f t="shared" si="17"/>
        <v>36559.129194452908</v>
      </c>
      <c r="EK15" s="183">
        <f t="shared" si="17"/>
        <v>36559.129194452908</v>
      </c>
      <c r="EL15" s="183">
        <f t="shared" si="17"/>
        <v>36559.129194452908</v>
      </c>
      <c r="EM15" s="183">
        <f t="shared" si="17"/>
        <v>36559.129194452908</v>
      </c>
      <c r="EN15" s="183">
        <f t="shared" si="17"/>
        <v>36559.129194452908</v>
      </c>
      <c r="EO15" s="183">
        <f t="shared" si="17"/>
        <v>36559.129194452908</v>
      </c>
      <c r="EP15" s="183">
        <f t="shared" si="17"/>
        <v>36559.129194452908</v>
      </c>
      <c r="EQ15" s="183">
        <f t="shared" si="17"/>
        <v>36559.129194452908</v>
      </c>
      <c r="ER15" s="183">
        <f t="shared" si="17"/>
        <v>36559.129194452908</v>
      </c>
      <c r="ES15" s="183">
        <f t="shared" si="17"/>
        <v>36559.129194452908</v>
      </c>
      <c r="ET15" s="183">
        <f t="shared" si="17"/>
        <v>36559.129194452908</v>
      </c>
      <c r="EU15" s="183">
        <f t="shared" si="17"/>
        <v>36559.129194452908</v>
      </c>
      <c r="EV15" s="183">
        <f t="shared" si="17"/>
        <v>36559.129194452908</v>
      </c>
      <c r="EW15" s="183">
        <f t="shared" si="17"/>
        <v>36559.129194452908</v>
      </c>
      <c r="EX15" s="183">
        <f t="shared" si="17"/>
        <v>36559.129194452908</v>
      </c>
      <c r="EY15" s="183">
        <f t="shared" si="17"/>
        <v>36559.129194452908</v>
      </c>
      <c r="EZ15" s="183">
        <f t="shared" si="17"/>
        <v>36559.129194452908</v>
      </c>
      <c r="FA15" s="183">
        <f t="shared" si="17"/>
        <v>36559.129194452908</v>
      </c>
      <c r="FB15" s="183">
        <f t="shared" si="17"/>
        <v>0</v>
      </c>
      <c r="FC15" s="183">
        <f t="shared" si="17"/>
        <v>0</v>
      </c>
      <c r="FD15" s="183">
        <f t="shared" si="17"/>
        <v>0</v>
      </c>
      <c r="FE15" s="183">
        <f t="shared" si="17"/>
        <v>0</v>
      </c>
      <c r="FF15" s="183">
        <f t="shared" si="17"/>
        <v>0</v>
      </c>
      <c r="FG15" s="183">
        <f t="shared" si="17"/>
        <v>0</v>
      </c>
      <c r="FH15" s="183">
        <f t="shared" si="17"/>
        <v>0</v>
      </c>
      <c r="FI15" s="183">
        <f t="shared" si="17"/>
        <v>0</v>
      </c>
      <c r="FJ15" s="183">
        <f t="shared" si="17"/>
        <v>0</v>
      </c>
      <c r="FK15" s="183">
        <f t="shared" si="17"/>
        <v>0</v>
      </c>
      <c r="FL15" s="183">
        <f t="shared" si="17"/>
        <v>0</v>
      </c>
      <c r="FM15" s="183">
        <f t="shared" si="17"/>
        <v>0</v>
      </c>
      <c r="FN15" s="183">
        <f t="shared" si="17"/>
        <v>0</v>
      </c>
      <c r="FO15" s="183">
        <f t="shared" si="17"/>
        <v>0</v>
      </c>
      <c r="FP15" s="183">
        <f t="shared" si="17"/>
        <v>0</v>
      </c>
      <c r="FQ15" s="183">
        <f t="shared" si="17"/>
        <v>0</v>
      </c>
      <c r="FR15" s="183">
        <f t="shared" si="17"/>
        <v>0</v>
      </c>
      <c r="FS15" s="183">
        <f t="shared" si="17"/>
        <v>0</v>
      </c>
      <c r="FT15" s="183">
        <f t="shared" si="17"/>
        <v>0</v>
      </c>
      <c r="FU15" s="183">
        <f t="shared" si="17"/>
        <v>0</v>
      </c>
      <c r="FV15" s="183">
        <f t="shared" si="17"/>
        <v>0</v>
      </c>
      <c r="FW15" s="183">
        <f t="shared" si="17"/>
        <v>0</v>
      </c>
      <c r="FX15" s="183">
        <f t="shared" si="17"/>
        <v>0</v>
      </c>
      <c r="FY15" s="183">
        <f t="shared" si="17"/>
        <v>0</v>
      </c>
      <c r="FZ15" s="183">
        <f t="shared" si="17"/>
        <v>0</v>
      </c>
      <c r="GA15" s="183">
        <f t="shared" si="17"/>
        <v>0</v>
      </c>
      <c r="GB15" s="183">
        <f t="shared" si="17"/>
        <v>0</v>
      </c>
      <c r="GC15" s="183">
        <f t="shared" si="17"/>
        <v>0</v>
      </c>
      <c r="GD15" s="183">
        <f t="shared" si="17"/>
        <v>0</v>
      </c>
      <c r="GE15" s="183">
        <f t="shared" si="17"/>
        <v>0</v>
      </c>
      <c r="GF15" s="183">
        <f t="shared" si="17"/>
        <v>0</v>
      </c>
      <c r="GG15" s="183">
        <f t="shared" si="17"/>
        <v>0</v>
      </c>
      <c r="GH15" s="183">
        <f t="shared" si="17"/>
        <v>0</v>
      </c>
      <c r="GI15" s="183">
        <f t="shared" si="17"/>
        <v>0</v>
      </c>
      <c r="GJ15" s="183">
        <f t="shared" si="17"/>
        <v>0</v>
      </c>
    </row>
    <row r="16" spans="1:192" s="270" customFormat="1" hidden="1" outlineLevel="1" x14ac:dyDescent="0.35">
      <c r="A16" s="198"/>
      <c r="B16" s="198"/>
      <c r="C16" s="199"/>
      <c r="D16" s="200"/>
      <c r="E16" s="129" t="str">
        <f xml:space="preserve"> Fin!E$30</f>
        <v>Equity drawdown during construction</v>
      </c>
      <c r="F16" s="129">
        <f xml:space="preserve"> Fin!F$30</f>
        <v>0</v>
      </c>
      <c r="G16" s="129" t="str">
        <f xml:space="preserve"> Fin!G$30</f>
        <v>$ 000s</v>
      </c>
      <c r="H16" s="129">
        <f xml:space="preserve"> Fin!H$30</f>
        <v>36559.129194452908</v>
      </c>
      <c r="I16" s="129">
        <f xml:space="preserve"> Fin!I$30</f>
        <v>0</v>
      </c>
      <c r="J16" s="129">
        <f xml:space="preserve"> Fin!J$30</f>
        <v>0</v>
      </c>
      <c r="K16" s="129">
        <f xml:space="preserve"> Fin!K$30</f>
        <v>0</v>
      </c>
      <c r="L16" s="129">
        <f xml:space="preserve"> Fin!L$30</f>
        <v>0</v>
      </c>
      <c r="M16" s="129">
        <f xml:space="preserve"> Fin!M$30</f>
        <v>0</v>
      </c>
      <c r="N16" s="129">
        <f xml:space="preserve"> Fin!N$30</f>
        <v>0</v>
      </c>
      <c r="O16" s="129">
        <f xml:space="preserve"> Fin!O$30</f>
        <v>611.48824811648331</v>
      </c>
      <c r="P16" s="129">
        <f xml:space="preserve"> Fin!P$30</f>
        <v>3442.9094309721463</v>
      </c>
      <c r="Q16" s="129">
        <f xml:space="preserve"> Fin!Q$30</f>
        <v>791.66824213136351</v>
      </c>
      <c r="R16" s="129">
        <f xml:space="preserve"> Fin!R$30</f>
        <v>792.75290135084413</v>
      </c>
      <c r="S16" s="129">
        <f xml:space="preserve"> Fin!S$30</f>
        <v>796.07878107461886</v>
      </c>
      <c r="T16" s="129">
        <f xml:space="preserve"> Fin!T$30</f>
        <v>797.03304637108033</v>
      </c>
      <c r="U16" s="129">
        <f xml:space="preserve"> Fin!U$30</f>
        <v>800.51351219683238</v>
      </c>
      <c r="V16" s="129">
        <f xml:space="preserve"> Fin!V$30</f>
        <v>802.74189448934396</v>
      </c>
      <c r="W16" s="129">
        <f xml:space="preserve"> Fin!W$30</f>
        <v>800.54455128569157</v>
      </c>
      <c r="X16" s="129">
        <f xml:space="preserve"> Fin!X$30</f>
        <v>807.20494860558188</v>
      </c>
      <c r="Y16" s="129">
        <f xml:space="preserve"> Fin!Y$30</f>
        <v>807.83027799426202</v>
      </c>
      <c r="Z16" s="129">
        <f xml:space="preserve"> Fin!Z$30</f>
        <v>811.70070769792221</v>
      </c>
      <c r="AA16" s="129">
        <f xml:space="preserve"> Fin!AA$30</f>
        <v>812.19312370085561</v>
      </c>
      <c r="AB16" s="129">
        <f xml:space="preserve"> Fin!AB$30</f>
        <v>816.22112640942782</v>
      </c>
      <c r="AC16" s="129">
        <f xml:space="preserve"> Fin!AC$30</f>
        <v>818.49323384739887</v>
      </c>
      <c r="AD16" s="129">
        <f xml:space="preserve"> Fin!AD$30</f>
        <v>818.78483445311679</v>
      </c>
      <c r="AE16" s="129">
        <f xml:space="preserve"> Fin!AE$30</f>
        <v>823.05091013994945</v>
      </c>
      <c r="AF16" s="129">
        <f xml:space="preserve"> Fin!AF$30</f>
        <v>811.39063113287614</v>
      </c>
      <c r="AG16" s="129">
        <f xml:space="preserve"> Fin!AG$30</f>
        <v>804.72881487650272</v>
      </c>
      <c r="AH16" s="129">
        <f xml:space="preserve"> Fin!AH$30</f>
        <v>794.38939972254718</v>
      </c>
      <c r="AI16" s="129">
        <f xml:space="preserve"> Fin!AI$30</f>
        <v>780.08216272531104</v>
      </c>
      <c r="AJ16" s="129">
        <f xml:space="preserve"> Fin!AJ$30</f>
        <v>778.9499499725423</v>
      </c>
      <c r="AK16" s="129">
        <f xml:space="preserve"> Fin!AK$30</f>
        <v>762.99847743523378</v>
      </c>
      <c r="AL16" s="129">
        <f xml:space="preserve"> Fin!AL$30</f>
        <v>758.46439282933034</v>
      </c>
      <c r="AM16" s="129">
        <f xml:space="preserve"> Fin!AM$30</f>
        <v>743.46286658917847</v>
      </c>
      <c r="AN16" s="129">
        <f xml:space="preserve"> Fin!AN$30</f>
        <v>737.2003327497406</v>
      </c>
      <c r="AO16" s="129">
        <f xml:space="preserve"> Fin!AO$30</f>
        <v>723.62335576022144</v>
      </c>
      <c r="AP16" s="129">
        <f xml:space="preserve"> Fin!AP$30</f>
        <v>710.69986273975076</v>
      </c>
      <c r="AQ16" s="129">
        <f xml:space="preserve"> Fin!AQ$30</f>
        <v>708.07967476621127</v>
      </c>
      <c r="AR16" s="129">
        <f xml:space="preserve"> Fin!AR$30</f>
        <v>690.29677703837149</v>
      </c>
      <c r="AS16" s="129">
        <f xml:space="preserve"> Fin!AS$30</f>
        <v>688.5286503415382</v>
      </c>
      <c r="AT16" s="129">
        <f xml:space="preserve"> Fin!AT$30</f>
        <v>871.28056266970987</v>
      </c>
      <c r="AU16" s="129">
        <f xml:space="preserve"> Fin!AU$30</f>
        <v>852.12919704491401</v>
      </c>
      <c r="AV16" s="129">
        <f xml:space="preserve"> Fin!AV$30</f>
        <v>871.7799963705595</v>
      </c>
      <c r="AW16" s="129">
        <f xml:space="preserve"> Fin!AW$30</f>
        <v>838.85755008589558</v>
      </c>
      <c r="AX16" s="129">
        <f xml:space="preserve"> Fin!AX$30</f>
        <v>839.81346264715307</v>
      </c>
      <c r="AY16" s="129">
        <f xml:space="preserve"> Fin!AY$30</f>
        <v>819.15458461458195</v>
      </c>
      <c r="AZ16" s="129">
        <f xml:space="preserve"> Fin!AZ$30</f>
        <v>814.9566913315291</v>
      </c>
      <c r="BA16" s="129">
        <f xml:space="preserve"> Fin!BA$30</f>
        <v>796.94707341929325</v>
      </c>
      <c r="BB16" s="129">
        <f xml:space="preserve"> Fin!BB$30</f>
        <v>783.56817293916959</v>
      </c>
      <c r="BC16" s="129">
        <f xml:space="preserve"> Fin!BC$30</f>
        <v>787.18987724598969</v>
      </c>
      <c r="BD16" s="129">
        <f xml:space="preserve"> Fin!BD$30</f>
        <v>776.40563737812658</v>
      </c>
      <c r="BE16" s="129">
        <f xml:space="preserve"> Fin!BE$30</f>
        <v>862.94126918971119</v>
      </c>
      <c r="BF16" s="129">
        <f xml:space="preserve"> Fin!BF$30</f>
        <v>0</v>
      </c>
      <c r="BG16" s="129">
        <f xml:space="preserve"> Fin!BG$30</f>
        <v>0</v>
      </c>
      <c r="BH16" s="129">
        <f xml:space="preserve"> Fin!BH$30</f>
        <v>0</v>
      </c>
      <c r="BI16" s="129">
        <f xml:space="preserve"> Fin!BI$30</f>
        <v>0</v>
      </c>
      <c r="BJ16" s="129">
        <f xml:space="preserve"> Fin!BJ$30</f>
        <v>0</v>
      </c>
      <c r="BK16" s="129">
        <f xml:space="preserve"> Fin!BK$30</f>
        <v>0</v>
      </c>
      <c r="BL16" s="129">
        <f xml:space="preserve"> Fin!BL$30</f>
        <v>0</v>
      </c>
      <c r="BM16" s="129">
        <f xml:space="preserve"> Fin!BM$30</f>
        <v>0</v>
      </c>
      <c r="BN16" s="129">
        <f xml:space="preserve"> Fin!BN$30</f>
        <v>0</v>
      </c>
      <c r="BO16" s="129">
        <f xml:space="preserve"> Fin!BO$30</f>
        <v>0</v>
      </c>
      <c r="BP16" s="129">
        <f xml:space="preserve"> Fin!BP$30</f>
        <v>0</v>
      </c>
      <c r="BQ16" s="129">
        <f xml:space="preserve"> Fin!BQ$30</f>
        <v>0</v>
      </c>
      <c r="BR16" s="129">
        <f xml:space="preserve"> Fin!BR$30</f>
        <v>0</v>
      </c>
      <c r="BS16" s="129">
        <f xml:space="preserve"> Fin!BS$30</f>
        <v>0</v>
      </c>
      <c r="BT16" s="129">
        <f xml:space="preserve"> Fin!BT$30</f>
        <v>0</v>
      </c>
      <c r="BU16" s="129">
        <f xml:space="preserve"> Fin!BU$30</f>
        <v>0</v>
      </c>
      <c r="BV16" s="129">
        <f xml:space="preserve"> Fin!BV$30</f>
        <v>0</v>
      </c>
      <c r="BW16" s="129">
        <f xml:space="preserve"> Fin!BW$30</f>
        <v>0</v>
      </c>
      <c r="BX16" s="129">
        <f xml:space="preserve"> Fin!BX$30</f>
        <v>0</v>
      </c>
      <c r="BY16" s="129">
        <f xml:space="preserve"> Fin!BY$30</f>
        <v>0</v>
      </c>
      <c r="BZ16" s="129">
        <f xml:space="preserve"> Fin!BZ$30</f>
        <v>0</v>
      </c>
      <c r="CA16" s="129">
        <f xml:space="preserve"> Fin!CA$30</f>
        <v>0</v>
      </c>
      <c r="CB16" s="129">
        <f xml:space="preserve"> Fin!CB$30</f>
        <v>0</v>
      </c>
      <c r="CC16" s="129">
        <f xml:space="preserve"> Fin!CC$30</f>
        <v>0</v>
      </c>
      <c r="CD16" s="129">
        <f xml:space="preserve"> Fin!CD$30</f>
        <v>0</v>
      </c>
      <c r="CE16" s="129">
        <f xml:space="preserve"> Fin!CE$30</f>
        <v>0</v>
      </c>
      <c r="CF16" s="129">
        <f xml:space="preserve"> Fin!CF$30</f>
        <v>0</v>
      </c>
      <c r="CG16" s="129">
        <f xml:space="preserve"> Fin!CG$30</f>
        <v>0</v>
      </c>
      <c r="CH16" s="129">
        <f xml:space="preserve"> Fin!CH$30</f>
        <v>0</v>
      </c>
      <c r="CI16" s="129">
        <f xml:space="preserve"> Fin!CI$30</f>
        <v>0</v>
      </c>
      <c r="CJ16" s="129">
        <f xml:space="preserve"> Fin!CJ$30</f>
        <v>0</v>
      </c>
      <c r="CK16" s="129">
        <f xml:space="preserve"> Fin!CK$30</f>
        <v>0</v>
      </c>
      <c r="CL16" s="129">
        <f xml:space="preserve"> Fin!CL$30</f>
        <v>0</v>
      </c>
      <c r="CM16" s="129">
        <f xml:space="preserve"> Fin!CM$30</f>
        <v>0</v>
      </c>
      <c r="CN16" s="129">
        <f xml:space="preserve"> Fin!CN$30</f>
        <v>0</v>
      </c>
      <c r="CO16" s="129">
        <f xml:space="preserve"> Fin!CO$30</f>
        <v>0</v>
      </c>
      <c r="CP16" s="129">
        <f xml:space="preserve"> Fin!CP$30</f>
        <v>0</v>
      </c>
      <c r="CQ16" s="129">
        <f xml:space="preserve"> Fin!CQ$30</f>
        <v>0</v>
      </c>
      <c r="CR16" s="129">
        <f xml:space="preserve"> Fin!CR$30</f>
        <v>0</v>
      </c>
      <c r="CS16" s="129">
        <f xml:space="preserve"> Fin!CS$30</f>
        <v>0</v>
      </c>
      <c r="CT16" s="129">
        <f xml:space="preserve"> Fin!CT$30</f>
        <v>0</v>
      </c>
      <c r="CU16" s="129">
        <f xml:space="preserve"> Fin!CU$30</f>
        <v>0</v>
      </c>
      <c r="CV16" s="129">
        <f xml:space="preserve"> Fin!CV$30</f>
        <v>0</v>
      </c>
      <c r="CW16" s="129">
        <f xml:space="preserve"> Fin!CW$30</f>
        <v>0</v>
      </c>
      <c r="CX16" s="129">
        <f xml:space="preserve"> Fin!CX$30</f>
        <v>0</v>
      </c>
      <c r="CY16" s="129">
        <f xml:space="preserve"> Fin!CY$30</f>
        <v>0</v>
      </c>
      <c r="CZ16" s="129">
        <f xml:space="preserve"> Fin!CZ$30</f>
        <v>0</v>
      </c>
      <c r="DA16" s="129">
        <f xml:space="preserve"> Fin!DA$30</f>
        <v>0</v>
      </c>
      <c r="DB16" s="129">
        <f xml:space="preserve"> Fin!DB$30</f>
        <v>0</v>
      </c>
      <c r="DC16" s="129">
        <f xml:space="preserve"> Fin!DC$30</f>
        <v>0</v>
      </c>
      <c r="DD16" s="129">
        <f xml:space="preserve"> Fin!DD$30</f>
        <v>0</v>
      </c>
      <c r="DE16" s="129">
        <f xml:space="preserve"> Fin!DE$30</f>
        <v>0</v>
      </c>
      <c r="DF16" s="129">
        <f xml:space="preserve"> Fin!DF$30</f>
        <v>0</v>
      </c>
      <c r="DG16" s="129">
        <f xml:space="preserve"> Fin!DG$30</f>
        <v>0</v>
      </c>
      <c r="DH16" s="129">
        <f xml:space="preserve"> Fin!DH$30</f>
        <v>0</v>
      </c>
      <c r="DI16" s="129">
        <f xml:space="preserve"> Fin!DI$30</f>
        <v>0</v>
      </c>
      <c r="DJ16" s="129">
        <f xml:space="preserve"> Fin!DJ$30</f>
        <v>0</v>
      </c>
      <c r="DK16" s="129">
        <f xml:space="preserve"> Fin!DK$30</f>
        <v>0</v>
      </c>
      <c r="DL16" s="129">
        <f xml:space="preserve"> Fin!DL$30</f>
        <v>0</v>
      </c>
      <c r="DM16" s="129">
        <f xml:space="preserve"> Fin!DM$30</f>
        <v>0</v>
      </c>
      <c r="DN16" s="129">
        <f xml:space="preserve"> Fin!DN$30</f>
        <v>0</v>
      </c>
      <c r="DO16" s="129">
        <f xml:space="preserve"> Fin!DO$30</f>
        <v>0</v>
      </c>
      <c r="DP16" s="129">
        <f xml:space="preserve"> Fin!DP$30</f>
        <v>0</v>
      </c>
      <c r="DQ16" s="129">
        <f xml:space="preserve"> Fin!DQ$30</f>
        <v>0</v>
      </c>
      <c r="DR16" s="129">
        <f xml:space="preserve"> Fin!DR$30</f>
        <v>0</v>
      </c>
      <c r="DS16" s="129">
        <f xml:space="preserve"> Fin!DS$30</f>
        <v>0</v>
      </c>
      <c r="DT16" s="129">
        <f xml:space="preserve"> Fin!DT$30</f>
        <v>0</v>
      </c>
      <c r="DU16" s="129">
        <f xml:space="preserve"> Fin!DU$30</f>
        <v>0</v>
      </c>
      <c r="DV16" s="129">
        <f xml:space="preserve"> Fin!DV$30</f>
        <v>0</v>
      </c>
      <c r="DW16" s="129">
        <f xml:space="preserve"> Fin!DW$30</f>
        <v>0</v>
      </c>
      <c r="DX16" s="129">
        <f xml:space="preserve"> Fin!DX$30</f>
        <v>0</v>
      </c>
      <c r="DY16" s="129">
        <f xml:space="preserve"> Fin!DY$30</f>
        <v>0</v>
      </c>
      <c r="DZ16" s="129">
        <f xml:space="preserve"> Fin!DZ$30</f>
        <v>0</v>
      </c>
      <c r="EA16" s="129">
        <f xml:space="preserve"> Fin!EA$30</f>
        <v>0</v>
      </c>
      <c r="EB16" s="129">
        <f xml:space="preserve"> Fin!EB$30</f>
        <v>0</v>
      </c>
      <c r="EC16" s="129">
        <f xml:space="preserve"> Fin!EC$30</f>
        <v>0</v>
      </c>
      <c r="ED16" s="129">
        <f xml:space="preserve"> Fin!ED$30</f>
        <v>0</v>
      </c>
      <c r="EE16" s="129">
        <f xml:space="preserve"> Fin!EE$30</f>
        <v>0</v>
      </c>
      <c r="EF16" s="129">
        <f xml:space="preserve"> Fin!EF$30</f>
        <v>0</v>
      </c>
      <c r="EG16" s="129">
        <f xml:space="preserve"> Fin!EG$30</f>
        <v>0</v>
      </c>
      <c r="EH16" s="129">
        <f xml:space="preserve"> Fin!EH$30</f>
        <v>0</v>
      </c>
      <c r="EI16" s="129">
        <f xml:space="preserve"> Fin!EI$30</f>
        <v>0</v>
      </c>
      <c r="EJ16" s="129">
        <f xml:space="preserve"> Fin!EJ$30</f>
        <v>0</v>
      </c>
      <c r="EK16" s="129">
        <f xml:space="preserve"> Fin!EK$30</f>
        <v>0</v>
      </c>
      <c r="EL16" s="129">
        <f xml:space="preserve"> Fin!EL$30</f>
        <v>0</v>
      </c>
      <c r="EM16" s="129">
        <f xml:space="preserve"> Fin!EM$30</f>
        <v>0</v>
      </c>
      <c r="EN16" s="129">
        <f xml:space="preserve"> Fin!EN$30</f>
        <v>0</v>
      </c>
      <c r="EO16" s="129">
        <f xml:space="preserve"> Fin!EO$30</f>
        <v>0</v>
      </c>
      <c r="EP16" s="129">
        <f xml:space="preserve"> Fin!EP$30</f>
        <v>0</v>
      </c>
      <c r="EQ16" s="129">
        <f xml:space="preserve"> Fin!EQ$30</f>
        <v>0</v>
      </c>
      <c r="ER16" s="129">
        <f xml:space="preserve"> Fin!ER$30</f>
        <v>0</v>
      </c>
      <c r="ES16" s="129">
        <f xml:space="preserve"> Fin!ES$30</f>
        <v>0</v>
      </c>
      <c r="ET16" s="129">
        <f xml:space="preserve"> Fin!ET$30</f>
        <v>0</v>
      </c>
      <c r="EU16" s="129">
        <f xml:space="preserve"> Fin!EU$30</f>
        <v>0</v>
      </c>
      <c r="EV16" s="129">
        <f xml:space="preserve"> Fin!EV$30</f>
        <v>0</v>
      </c>
      <c r="EW16" s="129">
        <f xml:space="preserve"> Fin!EW$30</f>
        <v>0</v>
      </c>
      <c r="EX16" s="129">
        <f xml:space="preserve"> Fin!EX$30</f>
        <v>0</v>
      </c>
      <c r="EY16" s="129">
        <f xml:space="preserve"> Fin!EY$30</f>
        <v>0</v>
      </c>
      <c r="EZ16" s="129">
        <f xml:space="preserve"> Fin!EZ$30</f>
        <v>0</v>
      </c>
      <c r="FA16" s="129">
        <f xml:space="preserve"> Fin!FA$30</f>
        <v>0</v>
      </c>
      <c r="FB16" s="129">
        <f xml:space="preserve"> Fin!FB$30</f>
        <v>0</v>
      </c>
      <c r="FC16" s="129">
        <f xml:space="preserve"> Fin!FC$30</f>
        <v>0</v>
      </c>
      <c r="FD16" s="129">
        <f xml:space="preserve"> Fin!FD$30</f>
        <v>0</v>
      </c>
      <c r="FE16" s="129">
        <f xml:space="preserve"> Fin!FE$30</f>
        <v>0</v>
      </c>
      <c r="FF16" s="129">
        <f xml:space="preserve"> Fin!FF$30</f>
        <v>0</v>
      </c>
      <c r="FG16" s="129">
        <f xml:space="preserve"> Fin!FG$30</f>
        <v>0</v>
      </c>
      <c r="FH16" s="129">
        <f xml:space="preserve"> Fin!FH$30</f>
        <v>0</v>
      </c>
      <c r="FI16" s="129">
        <f xml:space="preserve"> Fin!FI$30</f>
        <v>0</v>
      </c>
      <c r="FJ16" s="129">
        <f xml:space="preserve"> Fin!FJ$30</f>
        <v>0</v>
      </c>
      <c r="FK16" s="129">
        <f xml:space="preserve"> Fin!FK$30</f>
        <v>0</v>
      </c>
      <c r="FL16" s="129">
        <f xml:space="preserve"> Fin!FL$30</f>
        <v>0</v>
      </c>
      <c r="FM16" s="129">
        <f xml:space="preserve"> Fin!FM$30</f>
        <v>0</v>
      </c>
      <c r="FN16" s="129">
        <f xml:space="preserve"> Fin!FN$30</f>
        <v>0</v>
      </c>
      <c r="FO16" s="129">
        <f xml:space="preserve"> Fin!FO$30</f>
        <v>0</v>
      </c>
      <c r="FP16" s="129">
        <f xml:space="preserve"> Fin!FP$30</f>
        <v>0</v>
      </c>
      <c r="FQ16" s="129">
        <f xml:space="preserve"> Fin!FQ$30</f>
        <v>0</v>
      </c>
      <c r="FR16" s="129">
        <f xml:space="preserve"> Fin!FR$30</f>
        <v>0</v>
      </c>
      <c r="FS16" s="129">
        <f xml:space="preserve"> Fin!FS$30</f>
        <v>0</v>
      </c>
      <c r="FT16" s="129">
        <f xml:space="preserve"> Fin!FT$30</f>
        <v>0</v>
      </c>
      <c r="FU16" s="129">
        <f xml:space="preserve"> Fin!FU$30</f>
        <v>0</v>
      </c>
      <c r="FV16" s="129">
        <f xml:space="preserve"> Fin!FV$30</f>
        <v>0</v>
      </c>
      <c r="FW16" s="129">
        <f xml:space="preserve"> Fin!FW$30</f>
        <v>0</v>
      </c>
      <c r="FX16" s="129">
        <f xml:space="preserve"> Fin!FX$30</f>
        <v>0</v>
      </c>
      <c r="FY16" s="129">
        <f xml:space="preserve"> Fin!FY$30</f>
        <v>0</v>
      </c>
      <c r="FZ16" s="129">
        <f xml:space="preserve"> Fin!FZ$30</f>
        <v>0</v>
      </c>
      <c r="GA16" s="129">
        <f xml:space="preserve"> Fin!GA$30</f>
        <v>0</v>
      </c>
      <c r="GB16" s="129">
        <f xml:space="preserve"> Fin!GB$30</f>
        <v>0</v>
      </c>
      <c r="GC16" s="129">
        <f xml:space="preserve"> Fin!GC$30</f>
        <v>0</v>
      </c>
      <c r="GD16" s="129">
        <f xml:space="preserve"> Fin!GD$30</f>
        <v>0</v>
      </c>
      <c r="GE16" s="129">
        <f xml:space="preserve"> Fin!GE$30</f>
        <v>0</v>
      </c>
      <c r="GF16" s="129">
        <f xml:space="preserve"> Fin!GF$30</f>
        <v>0</v>
      </c>
      <c r="GG16" s="129">
        <f xml:space="preserve"> Fin!GG$30</f>
        <v>0</v>
      </c>
      <c r="GH16" s="129">
        <f xml:space="preserve"> Fin!GH$30</f>
        <v>0</v>
      </c>
      <c r="GI16" s="129">
        <f xml:space="preserve"> Fin!GI$30</f>
        <v>0</v>
      </c>
      <c r="GJ16" s="129">
        <f xml:space="preserve"> Fin!GJ$30</f>
        <v>0</v>
      </c>
    </row>
    <row r="17" spans="1:192" s="355" customFormat="1" hidden="1" outlineLevel="1" x14ac:dyDescent="0.35">
      <c r="A17" s="13"/>
      <c r="B17" s="13"/>
      <c r="C17" s="18"/>
      <c r="D17" s="42"/>
      <c r="E17" s="113" t="str">
        <f t="shared" ref="E17:AJ17" si="18" xml:space="preserve"> E$12</f>
        <v>Share capital redemption POS</v>
      </c>
      <c r="F17" s="113">
        <f t="shared" si="18"/>
        <v>0</v>
      </c>
      <c r="G17" s="113" t="str">
        <f t="shared" si="18"/>
        <v>$ 000s</v>
      </c>
      <c r="H17" s="113">
        <f t="shared" si="18"/>
        <v>36559.129194452908</v>
      </c>
      <c r="I17" s="113">
        <f t="shared" si="18"/>
        <v>0</v>
      </c>
      <c r="J17" s="113">
        <f t="shared" si="18"/>
        <v>0</v>
      </c>
      <c r="K17" s="113">
        <f t="shared" si="18"/>
        <v>0</v>
      </c>
      <c r="L17" s="113">
        <f t="shared" si="18"/>
        <v>0</v>
      </c>
      <c r="M17" s="113">
        <f t="shared" si="18"/>
        <v>0</v>
      </c>
      <c r="N17" s="113">
        <f t="shared" si="18"/>
        <v>0</v>
      </c>
      <c r="O17" s="113">
        <f t="shared" si="18"/>
        <v>0</v>
      </c>
      <c r="P17" s="113">
        <f t="shared" si="18"/>
        <v>0</v>
      </c>
      <c r="Q17" s="113">
        <f t="shared" si="18"/>
        <v>0</v>
      </c>
      <c r="R17" s="113">
        <f t="shared" si="18"/>
        <v>0</v>
      </c>
      <c r="S17" s="113">
        <f t="shared" si="18"/>
        <v>0</v>
      </c>
      <c r="T17" s="113">
        <f t="shared" si="18"/>
        <v>0</v>
      </c>
      <c r="U17" s="113">
        <f t="shared" si="18"/>
        <v>0</v>
      </c>
      <c r="V17" s="113">
        <f t="shared" si="18"/>
        <v>0</v>
      </c>
      <c r="W17" s="113">
        <f t="shared" si="18"/>
        <v>0</v>
      </c>
      <c r="X17" s="113">
        <f t="shared" si="18"/>
        <v>0</v>
      </c>
      <c r="Y17" s="113">
        <f t="shared" si="18"/>
        <v>0</v>
      </c>
      <c r="Z17" s="113">
        <f t="shared" si="18"/>
        <v>0</v>
      </c>
      <c r="AA17" s="113">
        <f t="shared" si="18"/>
        <v>0</v>
      </c>
      <c r="AB17" s="113">
        <f t="shared" si="18"/>
        <v>0</v>
      </c>
      <c r="AC17" s="113">
        <f t="shared" si="18"/>
        <v>0</v>
      </c>
      <c r="AD17" s="113">
        <f t="shared" si="18"/>
        <v>0</v>
      </c>
      <c r="AE17" s="113">
        <f t="shared" si="18"/>
        <v>0</v>
      </c>
      <c r="AF17" s="113">
        <f t="shared" si="18"/>
        <v>0</v>
      </c>
      <c r="AG17" s="113">
        <f t="shared" si="18"/>
        <v>0</v>
      </c>
      <c r="AH17" s="113">
        <f t="shared" si="18"/>
        <v>0</v>
      </c>
      <c r="AI17" s="113">
        <f t="shared" si="18"/>
        <v>0</v>
      </c>
      <c r="AJ17" s="113">
        <f t="shared" si="18"/>
        <v>0</v>
      </c>
      <c r="AK17" s="113">
        <f t="shared" ref="AK17:BP17" si="19" xml:space="preserve"> AK$12</f>
        <v>0</v>
      </c>
      <c r="AL17" s="113">
        <f t="shared" si="19"/>
        <v>0</v>
      </c>
      <c r="AM17" s="113">
        <f t="shared" si="19"/>
        <v>0</v>
      </c>
      <c r="AN17" s="113">
        <f t="shared" si="19"/>
        <v>0</v>
      </c>
      <c r="AO17" s="113">
        <f t="shared" si="19"/>
        <v>0</v>
      </c>
      <c r="AP17" s="113">
        <f t="shared" si="19"/>
        <v>0</v>
      </c>
      <c r="AQ17" s="113">
        <f t="shared" si="19"/>
        <v>0</v>
      </c>
      <c r="AR17" s="113">
        <f t="shared" si="19"/>
        <v>0</v>
      </c>
      <c r="AS17" s="113">
        <f t="shared" si="19"/>
        <v>0</v>
      </c>
      <c r="AT17" s="113">
        <f t="shared" si="19"/>
        <v>0</v>
      </c>
      <c r="AU17" s="113">
        <f t="shared" si="19"/>
        <v>0</v>
      </c>
      <c r="AV17" s="113">
        <f t="shared" si="19"/>
        <v>0</v>
      </c>
      <c r="AW17" s="113">
        <f t="shared" si="19"/>
        <v>0</v>
      </c>
      <c r="AX17" s="113">
        <f t="shared" si="19"/>
        <v>0</v>
      </c>
      <c r="AY17" s="113">
        <f t="shared" si="19"/>
        <v>0</v>
      </c>
      <c r="AZ17" s="113">
        <f t="shared" si="19"/>
        <v>0</v>
      </c>
      <c r="BA17" s="113">
        <f t="shared" si="19"/>
        <v>0</v>
      </c>
      <c r="BB17" s="113">
        <f t="shared" si="19"/>
        <v>0</v>
      </c>
      <c r="BC17" s="113">
        <f t="shared" si="19"/>
        <v>0</v>
      </c>
      <c r="BD17" s="113">
        <f t="shared" si="19"/>
        <v>0</v>
      </c>
      <c r="BE17" s="113">
        <f t="shared" si="19"/>
        <v>0</v>
      </c>
      <c r="BF17" s="113">
        <f t="shared" si="19"/>
        <v>0</v>
      </c>
      <c r="BG17" s="113">
        <f t="shared" si="19"/>
        <v>0</v>
      </c>
      <c r="BH17" s="113">
        <f t="shared" si="19"/>
        <v>0</v>
      </c>
      <c r="BI17" s="113">
        <f t="shared" si="19"/>
        <v>0</v>
      </c>
      <c r="BJ17" s="113">
        <f t="shared" si="19"/>
        <v>0</v>
      </c>
      <c r="BK17" s="113">
        <f t="shared" si="19"/>
        <v>0</v>
      </c>
      <c r="BL17" s="113">
        <f t="shared" si="19"/>
        <v>0</v>
      </c>
      <c r="BM17" s="113">
        <f t="shared" si="19"/>
        <v>0</v>
      </c>
      <c r="BN17" s="113">
        <f t="shared" si="19"/>
        <v>0</v>
      </c>
      <c r="BO17" s="113">
        <f t="shared" si="19"/>
        <v>0</v>
      </c>
      <c r="BP17" s="113">
        <f t="shared" si="19"/>
        <v>0</v>
      </c>
      <c r="BQ17" s="113">
        <f t="shared" ref="BQ17:CV17" si="20" xml:space="preserve"> BQ$12</f>
        <v>0</v>
      </c>
      <c r="BR17" s="113">
        <f t="shared" si="20"/>
        <v>0</v>
      </c>
      <c r="BS17" s="113">
        <f t="shared" si="20"/>
        <v>0</v>
      </c>
      <c r="BT17" s="113">
        <f t="shared" si="20"/>
        <v>0</v>
      </c>
      <c r="BU17" s="113">
        <f t="shared" si="20"/>
        <v>0</v>
      </c>
      <c r="BV17" s="113">
        <f t="shared" si="20"/>
        <v>0</v>
      </c>
      <c r="BW17" s="113">
        <f t="shared" si="20"/>
        <v>0</v>
      </c>
      <c r="BX17" s="113">
        <f t="shared" si="20"/>
        <v>0</v>
      </c>
      <c r="BY17" s="113">
        <f t="shared" si="20"/>
        <v>0</v>
      </c>
      <c r="BZ17" s="113">
        <f t="shared" si="20"/>
        <v>0</v>
      </c>
      <c r="CA17" s="113">
        <f t="shared" si="20"/>
        <v>0</v>
      </c>
      <c r="CB17" s="113">
        <f t="shared" si="20"/>
        <v>0</v>
      </c>
      <c r="CC17" s="113">
        <f t="shared" si="20"/>
        <v>0</v>
      </c>
      <c r="CD17" s="113">
        <f t="shared" si="20"/>
        <v>0</v>
      </c>
      <c r="CE17" s="113">
        <f t="shared" si="20"/>
        <v>0</v>
      </c>
      <c r="CF17" s="113">
        <f t="shared" si="20"/>
        <v>0</v>
      </c>
      <c r="CG17" s="113">
        <f t="shared" si="20"/>
        <v>0</v>
      </c>
      <c r="CH17" s="113">
        <f t="shared" si="20"/>
        <v>0</v>
      </c>
      <c r="CI17" s="113">
        <f t="shared" si="20"/>
        <v>0</v>
      </c>
      <c r="CJ17" s="113">
        <f t="shared" si="20"/>
        <v>0</v>
      </c>
      <c r="CK17" s="113">
        <f t="shared" si="20"/>
        <v>0</v>
      </c>
      <c r="CL17" s="113">
        <f t="shared" si="20"/>
        <v>0</v>
      </c>
      <c r="CM17" s="113">
        <f t="shared" si="20"/>
        <v>0</v>
      </c>
      <c r="CN17" s="113">
        <f t="shared" si="20"/>
        <v>0</v>
      </c>
      <c r="CO17" s="113">
        <f t="shared" si="20"/>
        <v>0</v>
      </c>
      <c r="CP17" s="113">
        <f t="shared" si="20"/>
        <v>0</v>
      </c>
      <c r="CQ17" s="113">
        <f t="shared" si="20"/>
        <v>0</v>
      </c>
      <c r="CR17" s="113">
        <f t="shared" si="20"/>
        <v>0</v>
      </c>
      <c r="CS17" s="113">
        <f t="shared" si="20"/>
        <v>0</v>
      </c>
      <c r="CT17" s="113">
        <f t="shared" si="20"/>
        <v>0</v>
      </c>
      <c r="CU17" s="113">
        <f t="shared" si="20"/>
        <v>0</v>
      </c>
      <c r="CV17" s="113">
        <f t="shared" si="20"/>
        <v>0</v>
      </c>
      <c r="CW17" s="113">
        <f t="shared" ref="CW17:EB17" si="21" xml:space="preserve"> CW$12</f>
        <v>0</v>
      </c>
      <c r="CX17" s="113">
        <f t="shared" si="21"/>
        <v>0</v>
      </c>
      <c r="CY17" s="113">
        <f t="shared" si="21"/>
        <v>0</v>
      </c>
      <c r="CZ17" s="113">
        <f t="shared" si="21"/>
        <v>0</v>
      </c>
      <c r="DA17" s="113">
        <f t="shared" si="21"/>
        <v>0</v>
      </c>
      <c r="DB17" s="113">
        <f t="shared" si="21"/>
        <v>0</v>
      </c>
      <c r="DC17" s="113">
        <f t="shared" si="21"/>
        <v>0</v>
      </c>
      <c r="DD17" s="113">
        <f t="shared" si="21"/>
        <v>0</v>
      </c>
      <c r="DE17" s="113">
        <f t="shared" si="21"/>
        <v>0</v>
      </c>
      <c r="DF17" s="113">
        <f t="shared" si="21"/>
        <v>0</v>
      </c>
      <c r="DG17" s="113">
        <f t="shared" si="21"/>
        <v>0</v>
      </c>
      <c r="DH17" s="113">
        <f t="shared" si="21"/>
        <v>0</v>
      </c>
      <c r="DI17" s="113">
        <f t="shared" si="21"/>
        <v>0</v>
      </c>
      <c r="DJ17" s="113">
        <f t="shared" si="21"/>
        <v>0</v>
      </c>
      <c r="DK17" s="113">
        <f t="shared" si="21"/>
        <v>0</v>
      </c>
      <c r="DL17" s="113">
        <f t="shared" si="21"/>
        <v>0</v>
      </c>
      <c r="DM17" s="113">
        <f t="shared" si="21"/>
        <v>0</v>
      </c>
      <c r="DN17" s="113">
        <f t="shared" si="21"/>
        <v>0</v>
      </c>
      <c r="DO17" s="113">
        <f t="shared" si="21"/>
        <v>0</v>
      </c>
      <c r="DP17" s="113">
        <f t="shared" si="21"/>
        <v>0</v>
      </c>
      <c r="DQ17" s="113">
        <f t="shared" si="21"/>
        <v>0</v>
      </c>
      <c r="DR17" s="113">
        <f t="shared" si="21"/>
        <v>0</v>
      </c>
      <c r="DS17" s="113">
        <f t="shared" si="21"/>
        <v>0</v>
      </c>
      <c r="DT17" s="113">
        <f t="shared" si="21"/>
        <v>0</v>
      </c>
      <c r="DU17" s="113">
        <f t="shared" si="21"/>
        <v>0</v>
      </c>
      <c r="DV17" s="113">
        <f t="shared" si="21"/>
        <v>0</v>
      </c>
      <c r="DW17" s="113">
        <f t="shared" si="21"/>
        <v>0</v>
      </c>
      <c r="DX17" s="113">
        <f t="shared" si="21"/>
        <v>0</v>
      </c>
      <c r="DY17" s="113">
        <f t="shared" si="21"/>
        <v>0</v>
      </c>
      <c r="DZ17" s="113">
        <f t="shared" si="21"/>
        <v>0</v>
      </c>
      <c r="EA17" s="113">
        <f t="shared" si="21"/>
        <v>0</v>
      </c>
      <c r="EB17" s="113">
        <f t="shared" si="21"/>
        <v>0</v>
      </c>
      <c r="EC17" s="113">
        <f t="shared" ref="EC17:FH17" si="22" xml:space="preserve"> EC$12</f>
        <v>0</v>
      </c>
      <c r="ED17" s="113">
        <f t="shared" si="22"/>
        <v>0</v>
      </c>
      <c r="EE17" s="113">
        <f t="shared" si="22"/>
        <v>0</v>
      </c>
      <c r="EF17" s="113">
        <f t="shared" si="22"/>
        <v>0</v>
      </c>
      <c r="EG17" s="113">
        <f t="shared" si="22"/>
        <v>0</v>
      </c>
      <c r="EH17" s="113">
        <f t="shared" si="22"/>
        <v>0</v>
      </c>
      <c r="EI17" s="113">
        <f t="shared" si="22"/>
        <v>0</v>
      </c>
      <c r="EJ17" s="113">
        <f t="shared" si="22"/>
        <v>0</v>
      </c>
      <c r="EK17" s="113">
        <f t="shared" si="22"/>
        <v>0</v>
      </c>
      <c r="EL17" s="113">
        <f t="shared" si="22"/>
        <v>0</v>
      </c>
      <c r="EM17" s="113">
        <f t="shared" si="22"/>
        <v>0</v>
      </c>
      <c r="EN17" s="113">
        <f t="shared" si="22"/>
        <v>0</v>
      </c>
      <c r="EO17" s="113">
        <f t="shared" si="22"/>
        <v>0</v>
      </c>
      <c r="EP17" s="113">
        <f t="shared" si="22"/>
        <v>0</v>
      </c>
      <c r="EQ17" s="113">
        <f t="shared" si="22"/>
        <v>0</v>
      </c>
      <c r="ER17" s="113">
        <f t="shared" si="22"/>
        <v>0</v>
      </c>
      <c r="ES17" s="113">
        <f t="shared" si="22"/>
        <v>0</v>
      </c>
      <c r="ET17" s="113">
        <f t="shared" si="22"/>
        <v>0</v>
      </c>
      <c r="EU17" s="113">
        <f t="shared" si="22"/>
        <v>0</v>
      </c>
      <c r="EV17" s="113">
        <f t="shared" si="22"/>
        <v>0</v>
      </c>
      <c r="EW17" s="113">
        <f t="shared" si="22"/>
        <v>0</v>
      </c>
      <c r="EX17" s="113">
        <f t="shared" si="22"/>
        <v>0</v>
      </c>
      <c r="EY17" s="113">
        <f t="shared" si="22"/>
        <v>0</v>
      </c>
      <c r="EZ17" s="113">
        <f t="shared" si="22"/>
        <v>0</v>
      </c>
      <c r="FA17" s="113">
        <f t="shared" si="22"/>
        <v>36559.129194452908</v>
      </c>
      <c r="FB17" s="113">
        <f t="shared" si="22"/>
        <v>0</v>
      </c>
      <c r="FC17" s="113">
        <f t="shared" si="22"/>
        <v>0</v>
      </c>
      <c r="FD17" s="113">
        <f t="shared" si="22"/>
        <v>0</v>
      </c>
      <c r="FE17" s="113">
        <f t="shared" si="22"/>
        <v>0</v>
      </c>
      <c r="FF17" s="113">
        <f t="shared" si="22"/>
        <v>0</v>
      </c>
      <c r="FG17" s="113">
        <f t="shared" si="22"/>
        <v>0</v>
      </c>
      <c r="FH17" s="113">
        <f t="shared" si="22"/>
        <v>0</v>
      </c>
      <c r="FI17" s="113">
        <f t="shared" ref="FI17:GJ17" si="23" xml:space="preserve"> FI$12</f>
        <v>0</v>
      </c>
      <c r="FJ17" s="113">
        <f t="shared" si="23"/>
        <v>0</v>
      </c>
      <c r="FK17" s="113">
        <f t="shared" si="23"/>
        <v>0</v>
      </c>
      <c r="FL17" s="113">
        <f t="shared" si="23"/>
        <v>0</v>
      </c>
      <c r="FM17" s="113">
        <f t="shared" si="23"/>
        <v>0</v>
      </c>
      <c r="FN17" s="113">
        <f t="shared" si="23"/>
        <v>0</v>
      </c>
      <c r="FO17" s="113">
        <f t="shared" si="23"/>
        <v>0</v>
      </c>
      <c r="FP17" s="113">
        <f t="shared" si="23"/>
        <v>0</v>
      </c>
      <c r="FQ17" s="113">
        <f t="shared" si="23"/>
        <v>0</v>
      </c>
      <c r="FR17" s="113">
        <f t="shared" si="23"/>
        <v>0</v>
      </c>
      <c r="FS17" s="113">
        <f t="shared" si="23"/>
        <v>0</v>
      </c>
      <c r="FT17" s="113">
        <f t="shared" si="23"/>
        <v>0</v>
      </c>
      <c r="FU17" s="113">
        <f t="shared" si="23"/>
        <v>0</v>
      </c>
      <c r="FV17" s="113">
        <f t="shared" si="23"/>
        <v>0</v>
      </c>
      <c r="FW17" s="113">
        <f t="shared" si="23"/>
        <v>0</v>
      </c>
      <c r="FX17" s="113">
        <f t="shared" si="23"/>
        <v>0</v>
      </c>
      <c r="FY17" s="113">
        <f t="shared" si="23"/>
        <v>0</v>
      </c>
      <c r="FZ17" s="113">
        <f t="shared" si="23"/>
        <v>0</v>
      </c>
      <c r="GA17" s="113">
        <f t="shared" si="23"/>
        <v>0</v>
      </c>
      <c r="GB17" s="113">
        <f t="shared" si="23"/>
        <v>0</v>
      </c>
      <c r="GC17" s="113">
        <f t="shared" si="23"/>
        <v>0</v>
      </c>
      <c r="GD17" s="113">
        <f t="shared" si="23"/>
        <v>0</v>
      </c>
      <c r="GE17" s="113">
        <f t="shared" si="23"/>
        <v>0</v>
      </c>
      <c r="GF17" s="113">
        <f t="shared" si="23"/>
        <v>0</v>
      </c>
      <c r="GG17" s="113">
        <f t="shared" si="23"/>
        <v>0</v>
      </c>
      <c r="GH17" s="113">
        <f t="shared" si="23"/>
        <v>0</v>
      </c>
      <c r="GI17" s="113">
        <f t="shared" si="23"/>
        <v>0</v>
      </c>
      <c r="GJ17" s="113">
        <f t="shared" si="23"/>
        <v>0</v>
      </c>
    </row>
    <row r="18" spans="1:192" s="357" customFormat="1" hidden="1" outlineLevel="1" x14ac:dyDescent="0.35">
      <c r="A18" s="317"/>
      <c r="B18" s="317"/>
      <c r="C18" s="318"/>
      <c r="D18" s="319"/>
      <c r="E18" s="320" t="s">
        <v>133</v>
      </c>
      <c r="F18" s="320"/>
      <c r="G18" s="320" t="str">
        <f xml:space="preserve"> SMU</f>
        <v>$ 000s</v>
      </c>
      <c r="H18" s="320"/>
      <c r="I18" s="321"/>
      <c r="J18" s="320">
        <f t="shared" ref="J18:AO18" si="24" xml:space="preserve"> J15 + J16 - J17</f>
        <v>0</v>
      </c>
      <c r="K18" s="320">
        <f t="shared" si="24"/>
        <v>0</v>
      </c>
      <c r="L18" s="320">
        <f t="shared" si="24"/>
        <v>0</v>
      </c>
      <c r="M18" s="320">
        <f t="shared" si="24"/>
        <v>0</v>
      </c>
      <c r="N18" s="320">
        <f t="shared" si="24"/>
        <v>0</v>
      </c>
      <c r="O18" s="320">
        <f t="shared" si="24"/>
        <v>611.48824811648331</v>
      </c>
      <c r="P18" s="320">
        <f t="shared" si="24"/>
        <v>4054.3976790886295</v>
      </c>
      <c r="Q18" s="320">
        <f t="shared" si="24"/>
        <v>4846.0659212199935</v>
      </c>
      <c r="R18" s="320">
        <f t="shared" si="24"/>
        <v>5638.8188225708373</v>
      </c>
      <c r="S18" s="320">
        <f t="shared" si="24"/>
        <v>6434.897603645456</v>
      </c>
      <c r="T18" s="320">
        <f t="shared" si="24"/>
        <v>7231.9306500165367</v>
      </c>
      <c r="U18" s="320">
        <f t="shared" si="24"/>
        <v>8032.4441622133691</v>
      </c>
      <c r="V18" s="320">
        <f t="shared" si="24"/>
        <v>8835.1860567027124</v>
      </c>
      <c r="W18" s="320">
        <f t="shared" si="24"/>
        <v>9635.7306079884038</v>
      </c>
      <c r="X18" s="320">
        <f t="shared" si="24"/>
        <v>10442.935556593986</v>
      </c>
      <c r="Y18" s="320">
        <f t="shared" si="24"/>
        <v>11250.765834588248</v>
      </c>
      <c r="Z18" s="320">
        <f t="shared" si="24"/>
        <v>12062.466542286171</v>
      </c>
      <c r="AA18" s="320">
        <f t="shared" si="24"/>
        <v>12874.659665987027</v>
      </c>
      <c r="AB18" s="320">
        <f t="shared" si="24"/>
        <v>13690.880792396454</v>
      </c>
      <c r="AC18" s="320">
        <f t="shared" si="24"/>
        <v>14509.374026243853</v>
      </c>
      <c r="AD18" s="320">
        <f t="shared" si="24"/>
        <v>15328.158860696971</v>
      </c>
      <c r="AE18" s="320">
        <f t="shared" si="24"/>
        <v>16151.20977083692</v>
      </c>
      <c r="AF18" s="320">
        <f t="shared" si="24"/>
        <v>16962.600401969798</v>
      </c>
      <c r="AG18" s="320">
        <f t="shared" si="24"/>
        <v>17767.329216846301</v>
      </c>
      <c r="AH18" s="320">
        <f t="shared" si="24"/>
        <v>18561.718616568847</v>
      </c>
      <c r="AI18" s="320">
        <f t="shared" si="24"/>
        <v>19341.800779294157</v>
      </c>
      <c r="AJ18" s="320">
        <f t="shared" si="24"/>
        <v>20120.7507292667</v>
      </c>
      <c r="AK18" s="320">
        <f t="shared" si="24"/>
        <v>20883.749206701934</v>
      </c>
      <c r="AL18" s="320">
        <f t="shared" si="24"/>
        <v>21642.213599531264</v>
      </c>
      <c r="AM18" s="320">
        <f t="shared" si="24"/>
        <v>22385.676466120443</v>
      </c>
      <c r="AN18" s="320">
        <f t="shared" si="24"/>
        <v>23122.876798870184</v>
      </c>
      <c r="AO18" s="320">
        <f t="shared" si="24"/>
        <v>23846.500154630405</v>
      </c>
      <c r="AP18" s="320">
        <f t="shared" ref="AP18:BU18" si="25" xml:space="preserve"> AP15 + AP16 - AP17</f>
        <v>24557.200017370156</v>
      </c>
      <c r="AQ18" s="320">
        <f t="shared" si="25"/>
        <v>25265.279692136366</v>
      </c>
      <c r="AR18" s="320">
        <f t="shared" si="25"/>
        <v>25955.576469174739</v>
      </c>
      <c r="AS18" s="320">
        <f t="shared" si="25"/>
        <v>26644.105119516276</v>
      </c>
      <c r="AT18" s="320">
        <f t="shared" si="25"/>
        <v>27515.385682185984</v>
      </c>
      <c r="AU18" s="320">
        <f t="shared" si="25"/>
        <v>28367.514879230897</v>
      </c>
      <c r="AV18" s="320">
        <f t="shared" si="25"/>
        <v>29239.294875601456</v>
      </c>
      <c r="AW18" s="320">
        <f t="shared" si="25"/>
        <v>30078.152425687353</v>
      </c>
      <c r="AX18" s="320">
        <f t="shared" si="25"/>
        <v>30917.965888334507</v>
      </c>
      <c r="AY18" s="320">
        <f t="shared" si="25"/>
        <v>31737.120472949089</v>
      </c>
      <c r="AZ18" s="320">
        <f t="shared" si="25"/>
        <v>32552.077164280618</v>
      </c>
      <c r="BA18" s="320">
        <f t="shared" si="25"/>
        <v>33349.024237699909</v>
      </c>
      <c r="BB18" s="320">
        <f t="shared" si="25"/>
        <v>34132.592410639081</v>
      </c>
      <c r="BC18" s="320">
        <f t="shared" si="25"/>
        <v>34919.782287885071</v>
      </c>
      <c r="BD18" s="320">
        <f t="shared" si="25"/>
        <v>35696.187925263199</v>
      </c>
      <c r="BE18" s="320">
        <f t="shared" si="25"/>
        <v>36559.129194452908</v>
      </c>
      <c r="BF18" s="320">
        <f t="shared" si="25"/>
        <v>36559.129194452908</v>
      </c>
      <c r="BG18" s="320">
        <f t="shared" si="25"/>
        <v>36559.129194452908</v>
      </c>
      <c r="BH18" s="320">
        <f t="shared" si="25"/>
        <v>36559.129194452908</v>
      </c>
      <c r="BI18" s="320">
        <f t="shared" si="25"/>
        <v>36559.129194452908</v>
      </c>
      <c r="BJ18" s="320">
        <f t="shared" si="25"/>
        <v>36559.129194452908</v>
      </c>
      <c r="BK18" s="320">
        <f t="shared" si="25"/>
        <v>36559.129194452908</v>
      </c>
      <c r="BL18" s="320">
        <f t="shared" si="25"/>
        <v>36559.129194452908</v>
      </c>
      <c r="BM18" s="320">
        <f t="shared" si="25"/>
        <v>36559.129194452908</v>
      </c>
      <c r="BN18" s="320">
        <f t="shared" si="25"/>
        <v>36559.129194452908</v>
      </c>
      <c r="BO18" s="320">
        <f t="shared" si="25"/>
        <v>36559.129194452908</v>
      </c>
      <c r="BP18" s="320">
        <f t="shared" si="25"/>
        <v>36559.129194452908</v>
      </c>
      <c r="BQ18" s="320">
        <f t="shared" si="25"/>
        <v>36559.129194452908</v>
      </c>
      <c r="BR18" s="320">
        <f t="shared" si="25"/>
        <v>36559.129194452908</v>
      </c>
      <c r="BS18" s="320">
        <f t="shared" si="25"/>
        <v>36559.129194452908</v>
      </c>
      <c r="BT18" s="320">
        <f t="shared" si="25"/>
        <v>36559.129194452908</v>
      </c>
      <c r="BU18" s="320">
        <f t="shared" si="25"/>
        <v>36559.129194452908</v>
      </c>
      <c r="BV18" s="320">
        <f t="shared" ref="BV18:DA18" si="26" xml:space="preserve"> BV15 + BV16 - BV17</f>
        <v>36559.129194452908</v>
      </c>
      <c r="BW18" s="320">
        <f t="shared" si="26"/>
        <v>36559.129194452908</v>
      </c>
      <c r="BX18" s="320">
        <f t="shared" si="26"/>
        <v>36559.129194452908</v>
      </c>
      <c r="BY18" s="320">
        <f t="shared" si="26"/>
        <v>36559.129194452908</v>
      </c>
      <c r="BZ18" s="320">
        <f t="shared" si="26"/>
        <v>36559.129194452908</v>
      </c>
      <c r="CA18" s="320">
        <f t="shared" si="26"/>
        <v>36559.129194452908</v>
      </c>
      <c r="CB18" s="320">
        <f t="shared" si="26"/>
        <v>36559.129194452908</v>
      </c>
      <c r="CC18" s="320">
        <f t="shared" si="26"/>
        <v>36559.129194452908</v>
      </c>
      <c r="CD18" s="320">
        <f t="shared" si="26"/>
        <v>36559.129194452908</v>
      </c>
      <c r="CE18" s="320">
        <f t="shared" si="26"/>
        <v>36559.129194452908</v>
      </c>
      <c r="CF18" s="320">
        <f t="shared" si="26"/>
        <v>36559.129194452908</v>
      </c>
      <c r="CG18" s="320">
        <f t="shared" si="26"/>
        <v>36559.129194452908</v>
      </c>
      <c r="CH18" s="320">
        <f t="shared" si="26"/>
        <v>36559.129194452908</v>
      </c>
      <c r="CI18" s="320">
        <f t="shared" si="26"/>
        <v>36559.129194452908</v>
      </c>
      <c r="CJ18" s="320">
        <f t="shared" si="26"/>
        <v>36559.129194452908</v>
      </c>
      <c r="CK18" s="320">
        <f t="shared" si="26"/>
        <v>36559.129194452908</v>
      </c>
      <c r="CL18" s="320">
        <f t="shared" si="26"/>
        <v>36559.129194452908</v>
      </c>
      <c r="CM18" s="320">
        <f t="shared" si="26"/>
        <v>36559.129194452908</v>
      </c>
      <c r="CN18" s="320">
        <f t="shared" si="26"/>
        <v>36559.129194452908</v>
      </c>
      <c r="CO18" s="320">
        <f t="shared" si="26"/>
        <v>36559.129194452908</v>
      </c>
      <c r="CP18" s="320">
        <f t="shared" si="26"/>
        <v>36559.129194452908</v>
      </c>
      <c r="CQ18" s="320">
        <f t="shared" si="26"/>
        <v>36559.129194452908</v>
      </c>
      <c r="CR18" s="320">
        <f t="shared" si="26"/>
        <v>36559.129194452908</v>
      </c>
      <c r="CS18" s="320">
        <f t="shared" si="26"/>
        <v>36559.129194452908</v>
      </c>
      <c r="CT18" s="320">
        <f t="shared" si="26"/>
        <v>36559.129194452908</v>
      </c>
      <c r="CU18" s="320">
        <f t="shared" si="26"/>
        <v>36559.129194452908</v>
      </c>
      <c r="CV18" s="320">
        <f t="shared" si="26"/>
        <v>36559.129194452908</v>
      </c>
      <c r="CW18" s="320">
        <f t="shared" si="26"/>
        <v>36559.129194452908</v>
      </c>
      <c r="CX18" s="320">
        <f t="shared" si="26"/>
        <v>36559.129194452908</v>
      </c>
      <c r="CY18" s="320">
        <f t="shared" si="26"/>
        <v>36559.129194452908</v>
      </c>
      <c r="CZ18" s="320">
        <f t="shared" si="26"/>
        <v>36559.129194452908</v>
      </c>
      <c r="DA18" s="320">
        <f t="shared" si="26"/>
        <v>36559.129194452908</v>
      </c>
      <c r="DB18" s="320">
        <f t="shared" ref="DB18:EG18" si="27" xml:space="preserve"> DB15 + DB16 - DB17</f>
        <v>36559.129194452908</v>
      </c>
      <c r="DC18" s="320">
        <f t="shared" si="27"/>
        <v>36559.129194452908</v>
      </c>
      <c r="DD18" s="320">
        <f t="shared" si="27"/>
        <v>36559.129194452908</v>
      </c>
      <c r="DE18" s="320">
        <f t="shared" si="27"/>
        <v>36559.129194452908</v>
      </c>
      <c r="DF18" s="320">
        <f t="shared" si="27"/>
        <v>36559.129194452908</v>
      </c>
      <c r="DG18" s="320">
        <f t="shared" si="27"/>
        <v>36559.129194452908</v>
      </c>
      <c r="DH18" s="320">
        <f t="shared" si="27"/>
        <v>36559.129194452908</v>
      </c>
      <c r="DI18" s="320">
        <f t="shared" si="27"/>
        <v>36559.129194452908</v>
      </c>
      <c r="DJ18" s="320">
        <f t="shared" si="27"/>
        <v>36559.129194452908</v>
      </c>
      <c r="DK18" s="320">
        <f t="shared" si="27"/>
        <v>36559.129194452908</v>
      </c>
      <c r="DL18" s="320">
        <f t="shared" si="27"/>
        <v>36559.129194452908</v>
      </c>
      <c r="DM18" s="320">
        <f t="shared" si="27"/>
        <v>36559.129194452908</v>
      </c>
      <c r="DN18" s="320">
        <f t="shared" si="27"/>
        <v>36559.129194452908</v>
      </c>
      <c r="DO18" s="320">
        <f t="shared" si="27"/>
        <v>36559.129194452908</v>
      </c>
      <c r="DP18" s="320">
        <f t="shared" si="27"/>
        <v>36559.129194452908</v>
      </c>
      <c r="DQ18" s="320">
        <f t="shared" si="27"/>
        <v>36559.129194452908</v>
      </c>
      <c r="DR18" s="320">
        <f t="shared" si="27"/>
        <v>36559.129194452908</v>
      </c>
      <c r="DS18" s="320">
        <f t="shared" si="27"/>
        <v>36559.129194452908</v>
      </c>
      <c r="DT18" s="320">
        <f t="shared" si="27"/>
        <v>36559.129194452908</v>
      </c>
      <c r="DU18" s="320">
        <f t="shared" si="27"/>
        <v>36559.129194452908</v>
      </c>
      <c r="DV18" s="320">
        <f t="shared" si="27"/>
        <v>36559.129194452908</v>
      </c>
      <c r="DW18" s="320">
        <f t="shared" si="27"/>
        <v>36559.129194452908</v>
      </c>
      <c r="DX18" s="320">
        <f t="shared" si="27"/>
        <v>36559.129194452908</v>
      </c>
      <c r="DY18" s="320">
        <f t="shared" si="27"/>
        <v>36559.129194452908</v>
      </c>
      <c r="DZ18" s="320">
        <f t="shared" si="27"/>
        <v>36559.129194452908</v>
      </c>
      <c r="EA18" s="320">
        <f t="shared" si="27"/>
        <v>36559.129194452908</v>
      </c>
      <c r="EB18" s="320">
        <f t="shared" si="27"/>
        <v>36559.129194452908</v>
      </c>
      <c r="EC18" s="320">
        <f t="shared" si="27"/>
        <v>36559.129194452908</v>
      </c>
      <c r="ED18" s="320">
        <f t="shared" si="27"/>
        <v>36559.129194452908</v>
      </c>
      <c r="EE18" s="320">
        <f t="shared" si="27"/>
        <v>36559.129194452908</v>
      </c>
      <c r="EF18" s="320">
        <f t="shared" si="27"/>
        <v>36559.129194452908</v>
      </c>
      <c r="EG18" s="320">
        <f t="shared" si="27"/>
        <v>36559.129194452908</v>
      </c>
      <c r="EH18" s="320">
        <f t="shared" ref="EH18:FM18" si="28" xml:space="preserve"> EH15 + EH16 - EH17</f>
        <v>36559.129194452908</v>
      </c>
      <c r="EI18" s="320">
        <f t="shared" si="28"/>
        <v>36559.129194452908</v>
      </c>
      <c r="EJ18" s="320">
        <f t="shared" si="28"/>
        <v>36559.129194452908</v>
      </c>
      <c r="EK18" s="320">
        <f t="shared" si="28"/>
        <v>36559.129194452908</v>
      </c>
      <c r="EL18" s="320">
        <f t="shared" si="28"/>
        <v>36559.129194452908</v>
      </c>
      <c r="EM18" s="320">
        <f t="shared" si="28"/>
        <v>36559.129194452908</v>
      </c>
      <c r="EN18" s="320">
        <f t="shared" si="28"/>
        <v>36559.129194452908</v>
      </c>
      <c r="EO18" s="320">
        <f t="shared" si="28"/>
        <v>36559.129194452908</v>
      </c>
      <c r="EP18" s="320">
        <f t="shared" si="28"/>
        <v>36559.129194452908</v>
      </c>
      <c r="EQ18" s="320">
        <f t="shared" si="28"/>
        <v>36559.129194452908</v>
      </c>
      <c r="ER18" s="320">
        <f t="shared" si="28"/>
        <v>36559.129194452908</v>
      </c>
      <c r="ES18" s="320">
        <f t="shared" si="28"/>
        <v>36559.129194452908</v>
      </c>
      <c r="ET18" s="320">
        <f t="shared" si="28"/>
        <v>36559.129194452908</v>
      </c>
      <c r="EU18" s="320">
        <f t="shared" si="28"/>
        <v>36559.129194452908</v>
      </c>
      <c r="EV18" s="320">
        <f t="shared" si="28"/>
        <v>36559.129194452908</v>
      </c>
      <c r="EW18" s="320">
        <f t="shared" si="28"/>
        <v>36559.129194452908</v>
      </c>
      <c r="EX18" s="320">
        <f t="shared" si="28"/>
        <v>36559.129194452908</v>
      </c>
      <c r="EY18" s="320">
        <f t="shared" si="28"/>
        <v>36559.129194452908</v>
      </c>
      <c r="EZ18" s="320">
        <f t="shared" si="28"/>
        <v>36559.129194452908</v>
      </c>
      <c r="FA18" s="320">
        <f t="shared" si="28"/>
        <v>0</v>
      </c>
      <c r="FB18" s="320">
        <f t="shared" si="28"/>
        <v>0</v>
      </c>
      <c r="FC18" s="320">
        <f t="shared" si="28"/>
        <v>0</v>
      </c>
      <c r="FD18" s="320">
        <f t="shared" si="28"/>
        <v>0</v>
      </c>
      <c r="FE18" s="320">
        <f t="shared" si="28"/>
        <v>0</v>
      </c>
      <c r="FF18" s="320">
        <f t="shared" si="28"/>
        <v>0</v>
      </c>
      <c r="FG18" s="320">
        <f t="shared" si="28"/>
        <v>0</v>
      </c>
      <c r="FH18" s="320">
        <f t="shared" si="28"/>
        <v>0</v>
      </c>
      <c r="FI18" s="320">
        <f t="shared" si="28"/>
        <v>0</v>
      </c>
      <c r="FJ18" s="320">
        <f t="shared" si="28"/>
        <v>0</v>
      </c>
      <c r="FK18" s="320">
        <f t="shared" si="28"/>
        <v>0</v>
      </c>
      <c r="FL18" s="320">
        <f t="shared" si="28"/>
        <v>0</v>
      </c>
      <c r="FM18" s="320">
        <f t="shared" si="28"/>
        <v>0</v>
      </c>
      <c r="FN18" s="320">
        <f t="shared" ref="FN18:GJ18" si="29" xml:space="preserve"> FN15 + FN16 - FN17</f>
        <v>0</v>
      </c>
      <c r="FO18" s="320">
        <f t="shared" si="29"/>
        <v>0</v>
      </c>
      <c r="FP18" s="320">
        <f t="shared" si="29"/>
        <v>0</v>
      </c>
      <c r="FQ18" s="320">
        <f t="shared" si="29"/>
        <v>0</v>
      </c>
      <c r="FR18" s="320">
        <f t="shared" si="29"/>
        <v>0</v>
      </c>
      <c r="FS18" s="320">
        <f t="shared" si="29"/>
        <v>0</v>
      </c>
      <c r="FT18" s="320">
        <f t="shared" si="29"/>
        <v>0</v>
      </c>
      <c r="FU18" s="320">
        <f t="shared" si="29"/>
        <v>0</v>
      </c>
      <c r="FV18" s="320">
        <f t="shared" si="29"/>
        <v>0</v>
      </c>
      <c r="FW18" s="320">
        <f t="shared" si="29"/>
        <v>0</v>
      </c>
      <c r="FX18" s="320">
        <f t="shared" si="29"/>
        <v>0</v>
      </c>
      <c r="FY18" s="320">
        <f t="shared" si="29"/>
        <v>0</v>
      </c>
      <c r="FZ18" s="320">
        <f t="shared" si="29"/>
        <v>0</v>
      </c>
      <c r="GA18" s="320">
        <f t="shared" si="29"/>
        <v>0</v>
      </c>
      <c r="GB18" s="320">
        <f t="shared" si="29"/>
        <v>0</v>
      </c>
      <c r="GC18" s="320">
        <f t="shared" si="29"/>
        <v>0</v>
      </c>
      <c r="GD18" s="320">
        <f t="shared" si="29"/>
        <v>0</v>
      </c>
      <c r="GE18" s="320">
        <f t="shared" si="29"/>
        <v>0</v>
      </c>
      <c r="GF18" s="320">
        <f t="shared" si="29"/>
        <v>0</v>
      </c>
      <c r="GG18" s="320">
        <f t="shared" si="29"/>
        <v>0</v>
      </c>
      <c r="GH18" s="320">
        <f t="shared" si="29"/>
        <v>0</v>
      </c>
      <c r="GI18" s="320">
        <f t="shared" si="29"/>
        <v>0</v>
      </c>
      <c r="GJ18" s="320">
        <f t="shared" si="29"/>
        <v>0</v>
      </c>
    </row>
    <row r="19" spans="1:192" hidden="1" outlineLevel="1" x14ac:dyDescent="0.35"/>
    <row r="21" spans="1:192" collapsed="1" x14ac:dyDescent="0.35">
      <c r="A21" s="13" t="s">
        <v>127</v>
      </c>
    </row>
    <row r="22" spans="1:192" hidden="1" outlineLevel="1" x14ac:dyDescent="0.35"/>
    <row r="23" spans="1:192" s="356" customFormat="1" hidden="1" outlineLevel="1" x14ac:dyDescent="0.35">
      <c r="A23" s="180"/>
      <c r="B23" s="180"/>
      <c r="C23" s="181"/>
      <c r="D23" s="182"/>
      <c r="E23" s="183" t="s">
        <v>125</v>
      </c>
      <c r="F23" s="183"/>
      <c r="G23" s="183" t="str">
        <f xml:space="preserve"> SMU</f>
        <v>$ 000s</v>
      </c>
      <c r="H23" s="183"/>
      <c r="I23" s="184"/>
      <c r="J23" s="183">
        <f t="shared" ref="J23:BU23" si="30">I26</f>
        <v>0</v>
      </c>
      <c r="K23" s="183">
        <f t="shared" si="30"/>
        <v>0</v>
      </c>
      <c r="L23" s="183">
        <f t="shared" si="30"/>
        <v>0</v>
      </c>
      <c r="M23" s="183">
        <f t="shared" si="30"/>
        <v>0</v>
      </c>
      <c r="N23" s="183">
        <f t="shared" si="30"/>
        <v>0</v>
      </c>
      <c r="O23" s="183">
        <f t="shared" si="30"/>
        <v>0</v>
      </c>
      <c r="P23" s="183">
        <f t="shared" si="30"/>
        <v>0</v>
      </c>
      <c r="Q23" s="183">
        <f t="shared" si="30"/>
        <v>0</v>
      </c>
      <c r="R23" s="183">
        <f t="shared" si="30"/>
        <v>0</v>
      </c>
      <c r="S23" s="183">
        <f t="shared" si="30"/>
        <v>0</v>
      </c>
      <c r="T23" s="183">
        <f t="shared" si="30"/>
        <v>0</v>
      </c>
      <c r="U23" s="183">
        <f t="shared" si="30"/>
        <v>0</v>
      </c>
      <c r="V23" s="183">
        <f t="shared" si="30"/>
        <v>0</v>
      </c>
      <c r="W23" s="183">
        <f t="shared" si="30"/>
        <v>0</v>
      </c>
      <c r="X23" s="183">
        <f t="shared" si="30"/>
        <v>0</v>
      </c>
      <c r="Y23" s="183">
        <f t="shared" si="30"/>
        <v>0</v>
      </c>
      <c r="Z23" s="183">
        <f t="shared" si="30"/>
        <v>0</v>
      </c>
      <c r="AA23" s="183">
        <f t="shared" si="30"/>
        <v>0</v>
      </c>
      <c r="AB23" s="183">
        <f t="shared" si="30"/>
        <v>0</v>
      </c>
      <c r="AC23" s="183">
        <f t="shared" si="30"/>
        <v>0</v>
      </c>
      <c r="AD23" s="183">
        <f t="shared" si="30"/>
        <v>0</v>
      </c>
      <c r="AE23" s="183">
        <f t="shared" si="30"/>
        <v>0</v>
      </c>
      <c r="AF23" s="183">
        <f t="shared" si="30"/>
        <v>109.18740775624998</v>
      </c>
      <c r="AG23" s="183">
        <f t="shared" si="30"/>
        <v>320.51787438124995</v>
      </c>
      <c r="AH23" s="183">
        <f t="shared" si="30"/>
        <v>648.08009764999997</v>
      </c>
      <c r="AI23" s="183">
        <f t="shared" si="30"/>
        <v>1084.8297286749998</v>
      </c>
      <c r="AJ23" s="183">
        <f t="shared" si="30"/>
        <v>1595.5450230187498</v>
      </c>
      <c r="AK23" s="183">
        <f t="shared" si="30"/>
        <v>2250.6694695562501</v>
      </c>
      <c r="AL23" s="183">
        <f t="shared" si="30"/>
        <v>2990.3261027437502</v>
      </c>
      <c r="AM23" s="183">
        <f t="shared" si="30"/>
        <v>3863.8253647937499</v>
      </c>
      <c r="AN23" s="183">
        <f t="shared" si="30"/>
        <v>4838.5871421015627</v>
      </c>
      <c r="AO23" s="183">
        <f t="shared" si="30"/>
        <v>5957.7580716031252</v>
      </c>
      <c r="AP23" s="183">
        <f t="shared" si="30"/>
        <v>7188.8460940548439</v>
      </c>
      <c r="AQ23" s="183">
        <f t="shared" si="30"/>
        <v>8488.5284637985933</v>
      </c>
      <c r="AR23" s="183">
        <f t="shared" si="30"/>
        <v>9943.4506721506241</v>
      </c>
      <c r="AS23" s="183">
        <f t="shared" si="30"/>
        <v>11459.746770185</v>
      </c>
      <c r="AT23" s="183">
        <f t="shared" si="30"/>
        <v>13138.503164437343</v>
      </c>
      <c r="AU23" s="183">
        <f t="shared" si="30"/>
        <v>14929.176651639844</v>
      </c>
      <c r="AV23" s="183">
        <f t="shared" si="30"/>
        <v>16647.645562745471</v>
      </c>
      <c r="AW23" s="183">
        <f t="shared" si="30"/>
        <v>18662.153235848284</v>
      </c>
      <c r="AX23" s="183">
        <f t="shared" si="30"/>
        <v>20719.983654609219</v>
      </c>
      <c r="AY23" s="183">
        <f t="shared" si="30"/>
        <v>22958.325513612344</v>
      </c>
      <c r="AZ23" s="183">
        <f t="shared" si="30"/>
        <v>25289.630764340196</v>
      </c>
      <c r="BA23" s="183">
        <f t="shared" si="30"/>
        <v>27813.36121036622</v>
      </c>
      <c r="BB23" s="183">
        <f t="shared" si="30"/>
        <v>30451.806676666154</v>
      </c>
      <c r="BC23" s="183">
        <f t="shared" si="30"/>
        <v>33116.155534640842</v>
      </c>
      <c r="BD23" s="183">
        <f t="shared" si="30"/>
        <v>35869.316021214683</v>
      </c>
      <c r="BE23" s="183">
        <f t="shared" si="30"/>
        <v>38533.664879189368</v>
      </c>
      <c r="BF23" s="183">
        <f t="shared" si="30"/>
        <v>41286.825365763209</v>
      </c>
      <c r="BG23" s="183">
        <f t="shared" si="30"/>
        <v>39307.221126777025</v>
      </c>
      <c r="BH23" s="183">
        <f t="shared" si="30"/>
        <v>37659.864350918549</v>
      </c>
      <c r="BI23" s="183">
        <f t="shared" si="30"/>
        <v>36048.620522757075</v>
      </c>
      <c r="BJ23" s="183">
        <f t="shared" si="30"/>
        <v>34450.395700339614</v>
      </c>
      <c r="BK23" s="183">
        <f t="shared" si="30"/>
        <v>32791.958981868615</v>
      </c>
      <c r="BL23" s="183">
        <f t="shared" si="30"/>
        <v>31358.828954021756</v>
      </c>
      <c r="BM23" s="183">
        <f t="shared" si="30"/>
        <v>29966.136661823639</v>
      </c>
      <c r="BN23" s="183">
        <f t="shared" si="30"/>
        <v>28588.472960501218</v>
      </c>
      <c r="BO23" s="183">
        <f t="shared" si="30"/>
        <v>27191.167068805618</v>
      </c>
      <c r="BP23" s="183">
        <f t="shared" si="30"/>
        <v>25975.506626234277</v>
      </c>
      <c r="BQ23" s="183">
        <f t="shared" si="30"/>
        <v>24813.974051163987</v>
      </c>
      <c r="BR23" s="183">
        <f t="shared" si="30"/>
        <v>23669.602923299863</v>
      </c>
      <c r="BS23" s="183">
        <f t="shared" si="30"/>
        <v>22457.93052022536</v>
      </c>
      <c r="BT23" s="183">
        <f t="shared" si="30"/>
        <v>21490.190867702371</v>
      </c>
      <c r="BU23" s="183">
        <f t="shared" si="30"/>
        <v>20572.305424559541</v>
      </c>
      <c r="BV23" s="183">
        <f t="shared" ref="BV23:EG23" si="31">BU26</f>
        <v>19673.836181340743</v>
      </c>
      <c r="BW23" s="183">
        <f t="shared" si="31"/>
        <v>18704.26505825936</v>
      </c>
      <c r="BX23" s="183">
        <f t="shared" si="31"/>
        <v>17988.509146334552</v>
      </c>
      <c r="BY23" s="183">
        <f t="shared" si="31"/>
        <v>17327.716247726399</v>
      </c>
      <c r="BZ23" s="183">
        <f t="shared" si="31"/>
        <v>16688.725847195463</v>
      </c>
      <c r="CA23" s="183">
        <f t="shared" si="31"/>
        <v>15974.650732209524</v>
      </c>
      <c r="CB23" s="183">
        <f t="shared" si="31"/>
        <v>15524.676168217629</v>
      </c>
      <c r="CC23" s="183">
        <f t="shared" si="31"/>
        <v>15135.060183697049</v>
      </c>
      <c r="CD23" s="183">
        <f t="shared" si="31"/>
        <v>14769.77092498809</v>
      </c>
      <c r="CE23" s="183">
        <f t="shared" si="31"/>
        <v>14382.220363145079</v>
      </c>
      <c r="CF23" s="183">
        <f t="shared" si="31"/>
        <v>14202.89862969967</v>
      </c>
      <c r="CG23" s="183">
        <f t="shared" si="31"/>
        <v>14099.696034053326</v>
      </c>
      <c r="CH23" s="183">
        <f t="shared" si="31"/>
        <v>14023.493947510588</v>
      </c>
      <c r="CI23" s="183">
        <f t="shared" si="31"/>
        <v>13863.65609997906</v>
      </c>
      <c r="CJ23" s="183">
        <f t="shared" si="31"/>
        <v>13989.775018923883</v>
      </c>
      <c r="CK23" s="183">
        <f t="shared" si="31"/>
        <v>14187.969902519011</v>
      </c>
      <c r="CL23" s="183">
        <f t="shared" si="31"/>
        <v>14415.985899260844</v>
      </c>
      <c r="CM23" s="183">
        <f t="shared" si="31"/>
        <v>14555.786071147504</v>
      </c>
      <c r="CN23" s="183">
        <f t="shared" si="31"/>
        <v>14993.139071316746</v>
      </c>
      <c r="CO23" s="183">
        <f t="shared" si="31"/>
        <v>15508.909104515918</v>
      </c>
      <c r="CP23" s="183">
        <f t="shared" si="31"/>
        <v>16057.479717947204</v>
      </c>
      <c r="CQ23" s="183">
        <f t="shared" si="31"/>
        <v>16513.037445757793</v>
      </c>
      <c r="CR23" s="183">
        <f t="shared" si="31"/>
        <v>17278.217082972333</v>
      </c>
      <c r="CS23" s="183">
        <f t="shared" si="31"/>
        <v>18128.50025541001</v>
      </c>
      <c r="CT23" s="183">
        <f t="shared" si="31"/>
        <v>19014.729947642598</v>
      </c>
      <c r="CU23" s="183">
        <f t="shared" si="31"/>
        <v>19875.705657822899</v>
      </c>
      <c r="CV23" s="183">
        <f t="shared" si="31"/>
        <v>20975.607609158244</v>
      </c>
      <c r="CW23" s="183">
        <f t="shared" si="31"/>
        <v>22178.772818540663</v>
      </c>
      <c r="CX23" s="183">
        <f t="shared" si="31"/>
        <v>23421.211420033051</v>
      </c>
      <c r="CY23" s="183">
        <f t="shared" si="31"/>
        <v>24560.345474080041</v>
      </c>
      <c r="CZ23" s="183">
        <f t="shared" si="31"/>
        <v>26034.750409744796</v>
      </c>
      <c r="DA23" s="183">
        <f t="shared" si="31"/>
        <v>27608.748013901379</v>
      </c>
      <c r="DB23" s="183">
        <f t="shared" si="31"/>
        <v>29225.52236587257</v>
      </c>
      <c r="DC23" s="183">
        <f t="shared" si="31"/>
        <v>30733.484258805416</v>
      </c>
      <c r="DD23" s="183">
        <f t="shared" si="31"/>
        <v>32590.325133006165</v>
      </c>
      <c r="DE23" s="183">
        <f t="shared" si="31"/>
        <v>34554.582970646508</v>
      </c>
      <c r="DF23" s="183">
        <f t="shared" si="31"/>
        <v>36565.312323104641</v>
      </c>
      <c r="DG23" s="183">
        <f t="shared" si="31"/>
        <v>38461.463153611825</v>
      </c>
      <c r="DH23" s="183">
        <f t="shared" si="31"/>
        <v>40720.656469408161</v>
      </c>
      <c r="DI23" s="183">
        <f t="shared" si="31"/>
        <v>43095.506306109688</v>
      </c>
      <c r="DJ23" s="183">
        <f t="shared" si="31"/>
        <v>45520.722896462386</v>
      </c>
      <c r="DK23" s="183">
        <f t="shared" si="31"/>
        <v>47917.262657189975</v>
      </c>
      <c r="DL23" s="183">
        <f t="shared" si="31"/>
        <v>50588.204597183743</v>
      </c>
      <c r="DM23" s="183">
        <f t="shared" si="31"/>
        <v>53395.744758906338</v>
      </c>
      <c r="DN23" s="183">
        <f t="shared" si="31"/>
        <v>56257.765259016596</v>
      </c>
      <c r="DO23" s="183">
        <f t="shared" si="31"/>
        <v>56625.505630320651</v>
      </c>
      <c r="DP23" s="183">
        <f t="shared" si="31"/>
        <v>57591.637815306807</v>
      </c>
      <c r="DQ23" s="183">
        <f t="shared" si="31"/>
        <v>58676.203538219248</v>
      </c>
      <c r="DR23" s="183">
        <f t="shared" si="31"/>
        <v>59797.319763205363</v>
      </c>
      <c r="DS23" s="183">
        <f t="shared" si="31"/>
        <v>60764.158000903553</v>
      </c>
      <c r="DT23" s="183">
        <f t="shared" si="31"/>
        <v>62056.122530691202</v>
      </c>
      <c r="DU23" s="183">
        <f t="shared" si="31"/>
        <v>63473.884810357704</v>
      </c>
      <c r="DV23" s="183">
        <f t="shared" si="31"/>
        <v>64931.278462409522</v>
      </c>
      <c r="DW23" s="183">
        <f t="shared" si="31"/>
        <v>66228.023045727023</v>
      </c>
      <c r="DX23" s="183">
        <f t="shared" si="31"/>
        <v>67862.513817969128</v>
      </c>
      <c r="DY23" s="183">
        <f t="shared" si="31"/>
        <v>69630.531972851473</v>
      </c>
      <c r="DZ23" s="183">
        <f t="shared" si="31"/>
        <v>71441.428626101653</v>
      </c>
      <c r="EA23" s="183">
        <f t="shared" si="31"/>
        <v>67631.947021370754</v>
      </c>
      <c r="EB23" s="183">
        <f t="shared" si="31"/>
        <v>63933.180244360032</v>
      </c>
      <c r="EC23" s="183">
        <f t="shared" si="31"/>
        <v>60217.196825404535</v>
      </c>
      <c r="ED23" s="183">
        <f t="shared" si="31"/>
        <v>56453.887164266431</v>
      </c>
      <c r="EE23" s="183">
        <f t="shared" si="31"/>
        <v>52595.92501876309</v>
      </c>
      <c r="EF23" s="183">
        <f t="shared" si="31"/>
        <v>48946.098056038165</v>
      </c>
      <c r="EG23" s="183">
        <f t="shared" si="31"/>
        <v>45231.297793137244</v>
      </c>
      <c r="EH23" s="183">
        <f t="shared" ref="EH23:GJ23" si="32">EG26</f>
        <v>41467.98813199914</v>
      </c>
      <c r="EI23" s="183">
        <f t="shared" si="32"/>
        <v>37607.659674386668</v>
      </c>
      <c r="EJ23" s="183">
        <f t="shared" si="32"/>
        <v>33960.669779122087</v>
      </c>
      <c r="EK23" s="183">
        <f t="shared" si="32"/>
        <v>30247.082251177089</v>
      </c>
      <c r="EL23" s="183">
        <f t="shared" si="32"/>
        <v>26483.772590038985</v>
      </c>
      <c r="EM23" s="183">
        <f t="shared" si="32"/>
        <v>22621.01866251466</v>
      </c>
      <c r="EN23" s="183">
        <f t="shared" si="32"/>
        <v>18976.936761396908</v>
      </c>
      <c r="EO23" s="183">
        <f t="shared" si="32"/>
        <v>15264.592286781739</v>
      </c>
      <c r="EP23" s="183">
        <f t="shared" si="32"/>
        <v>11501.282625643631</v>
      </c>
      <c r="EQ23" s="183">
        <f t="shared" si="32"/>
        <v>7687.0077779825842</v>
      </c>
      <c r="ER23" s="183">
        <f t="shared" si="32"/>
        <v>3994.9413843424045</v>
      </c>
      <c r="ES23" s="183">
        <f t="shared" si="32"/>
        <v>283.87103939030749</v>
      </c>
      <c r="ET23" s="183">
        <f t="shared" si="32"/>
        <v>0</v>
      </c>
      <c r="EU23" s="183">
        <f t="shared" si="32"/>
        <v>0</v>
      </c>
      <c r="EV23" s="183">
        <f t="shared" si="32"/>
        <v>0</v>
      </c>
      <c r="EW23" s="183">
        <f t="shared" si="32"/>
        <v>0</v>
      </c>
      <c r="EX23" s="183">
        <f t="shared" si="32"/>
        <v>0</v>
      </c>
      <c r="EY23" s="183">
        <f t="shared" si="32"/>
        <v>0</v>
      </c>
      <c r="EZ23" s="183">
        <f t="shared" si="32"/>
        <v>0</v>
      </c>
      <c r="FA23" s="183">
        <f t="shared" si="32"/>
        <v>0</v>
      </c>
      <c r="FB23" s="183">
        <f t="shared" si="32"/>
        <v>3123.7322060825463</v>
      </c>
      <c r="FC23" s="183">
        <f t="shared" si="32"/>
        <v>0</v>
      </c>
      <c r="FD23" s="183">
        <f t="shared" si="32"/>
        <v>0</v>
      </c>
      <c r="FE23" s="183">
        <f t="shared" si="32"/>
        <v>0</v>
      </c>
      <c r="FF23" s="183">
        <f t="shared" si="32"/>
        <v>0</v>
      </c>
      <c r="FG23" s="183">
        <f t="shared" si="32"/>
        <v>0</v>
      </c>
      <c r="FH23" s="183">
        <f t="shared" si="32"/>
        <v>0</v>
      </c>
      <c r="FI23" s="183">
        <f t="shared" si="32"/>
        <v>0</v>
      </c>
      <c r="FJ23" s="183">
        <f t="shared" si="32"/>
        <v>0</v>
      </c>
      <c r="FK23" s="183">
        <f t="shared" si="32"/>
        <v>0</v>
      </c>
      <c r="FL23" s="183">
        <f t="shared" si="32"/>
        <v>0</v>
      </c>
      <c r="FM23" s="183">
        <f t="shared" si="32"/>
        <v>0</v>
      </c>
      <c r="FN23" s="183">
        <f t="shared" si="32"/>
        <v>0</v>
      </c>
      <c r="FO23" s="183">
        <f t="shared" si="32"/>
        <v>0</v>
      </c>
      <c r="FP23" s="183">
        <f t="shared" si="32"/>
        <v>0</v>
      </c>
      <c r="FQ23" s="183">
        <f t="shared" si="32"/>
        <v>0</v>
      </c>
      <c r="FR23" s="183">
        <f t="shared" si="32"/>
        <v>0</v>
      </c>
      <c r="FS23" s="183">
        <f t="shared" si="32"/>
        <v>0</v>
      </c>
      <c r="FT23" s="183">
        <f t="shared" si="32"/>
        <v>0</v>
      </c>
      <c r="FU23" s="183">
        <f t="shared" si="32"/>
        <v>0</v>
      </c>
      <c r="FV23" s="183">
        <f t="shared" si="32"/>
        <v>0</v>
      </c>
      <c r="FW23" s="183">
        <f t="shared" si="32"/>
        <v>0</v>
      </c>
      <c r="FX23" s="183">
        <f t="shared" si="32"/>
        <v>0</v>
      </c>
      <c r="FY23" s="183">
        <f t="shared" si="32"/>
        <v>0</v>
      </c>
      <c r="FZ23" s="183">
        <f t="shared" si="32"/>
        <v>0</v>
      </c>
      <c r="GA23" s="183">
        <f t="shared" si="32"/>
        <v>0</v>
      </c>
      <c r="GB23" s="183">
        <f t="shared" si="32"/>
        <v>0</v>
      </c>
      <c r="GC23" s="183">
        <f t="shared" si="32"/>
        <v>0</v>
      </c>
      <c r="GD23" s="183">
        <f t="shared" si="32"/>
        <v>0</v>
      </c>
      <c r="GE23" s="183">
        <f t="shared" si="32"/>
        <v>0</v>
      </c>
      <c r="GF23" s="183">
        <f t="shared" si="32"/>
        <v>0</v>
      </c>
      <c r="GG23" s="183">
        <f t="shared" si="32"/>
        <v>0</v>
      </c>
      <c r="GH23" s="183">
        <f t="shared" si="32"/>
        <v>0</v>
      </c>
      <c r="GI23" s="183">
        <f t="shared" si="32"/>
        <v>0</v>
      </c>
      <c r="GJ23" s="183">
        <f t="shared" si="32"/>
        <v>0</v>
      </c>
    </row>
    <row r="24" spans="1:192" s="355" customFormat="1" hidden="1" outlineLevel="1" x14ac:dyDescent="0.35">
      <c r="A24" s="13"/>
      <c r="B24" s="13"/>
      <c r="C24" s="18"/>
      <c r="D24" s="42"/>
      <c r="E24" s="316" t="str">
        <f xml:space="preserve"> FS!E$21</f>
        <v>Profit after tax</v>
      </c>
      <c r="F24" s="316">
        <f xml:space="preserve"> FS!F$21</f>
        <v>0</v>
      </c>
      <c r="G24" s="316" t="str">
        <f xml:space="preserve"> FS!G$21</f>
        <v>$ 000s</v>
      </c>
      <c r="H24" s="316">
        <f xml:space="preserve"> FS!H$21</f>
        <v>378010.89704389451</v>
      </c>
      <c r="I24" s="316">
        <f xml:space="preserve"> FS!I$21</f>
        <v>0</v>
      </c>
      <c r="J24" s="316">
        <f xml:space="preserve"> FS!J$21</f>
        <v>0</v>
      </c>
      <c r="K24" s="316">
        <f xml:space="preserve"> FS!K$21</f>
        <v>0</v>
      </c>
      <c r="L24" s="316">
        <f xml:space="preserve"> FS!L$21</f>
        <v>0</v>
      </c>
      <c r="M24" s="316">
        <f xml:space="preserve"> FS!M$21</f>
        <v>0</v>
      </c>
      <c r="N24" s="316">
        <f xml:space="preserve"> FS!N$21</f>
        <v>0</v>
      </c>
      <c r="O24" s="316">
        <f xml:space="preserve"> FS!O$21</f>
        <v>0</v>
      </c>
      <c r="P24" s="316">
        <f xml:space="preserve"> FS!P$21</f>
        <v>0</v>
      </c>
      <c r="Q24" s="316">
        <f xml:space="preserve"> FS!Q$21</f>
        <v>0</v>
      </c>
      <c r="R24" s="316">
        <f xml:space="preserve"> FS!R$21</f>
        <v>0</v>
      </c>
      <c r="S24" s="316">
        <f xml:space="preserve"> FS!S$21</f>
        <v>0</v>
      </c>
      <c r="T24" s="316">
        <f xml:space="preserve"> FS!T$21</f>
        <v>0</v>
      </c>
      <c r="U24" s="316">
        <f xml:space="preserve"> FS!U$21</f>
        <v>0</v>
      </c>
      <c r="V24" s="316">
        <f xml:space="preserve"> FS!V$21</f>
        <v>0</v>
      </c>
      <c r="W24" s="316">
        <f xml:space="preserve"> FS!W$21</f>
        <v>0</v>
      </c>
      <c r="X24" s="316">
        <f xml:space="preserve"> FS!X$21</f>
        <v>0</v>
      </c>
      <c r="Y24" s="316">
        <f xml:space="preserve"> FS!Y$21</f>
        <v>0</v>
      </c>
      <c r="Z24" s="316">
        <f xml:space="preserve"> FS!Z$21</f>
        <v>0</v>
      </c>
      <c r="AA24" s="316">
        <f xml:space="preserve"> FS!AA$21</f>
        <v>0</v>
      </c>
      <c r="AB24" s="316">
        <f xml:space="preserve"> FS!AB$21</f>
        <v>0</v>
      </c>
      <c r="AC24" s="316">
        <f xml:space="preserve"> FS!AC$21</f>
        <v>0</v>
      </c>
      <c r="AD24" s="316">
        <f xml:space="preserve"> FS!AD$21</f>
        <v>0</v>
      </c>
      <c r="AE24" s="316">
        <f xml:space="preserve"> FS!AE$21</f>
        <v>109.18740775624998</v>
      </c>
      <c r="AF24" s="316">
        <f xml:space="preserve"> FS!AF$21</f>
        <v>211.33046662499999</v>
      </c>
      <c r="AG24" s="316">
        <f xml:space="preserve"> FS!AG$21</f>
        <v>327.56222326875002</v>
      </c>
      <c r="AH24" s="316">
        <f xml:space="preserve"> FS!AH$21</f>
        <v>436.74963102499993</v>
      </c>
      <c r="AI24" s="316">
        <f xml:space="preserve"> FS!AI$21</f>
        <v>510.71529434374997</v>
      </c>
      <c r="AJ24" s="316">
        <f xml:space="preserve"> FS!AJ$21</f>
        <v>655.12444653750003</v>
      </c>
      <c r="AK24" s="316">
        <f xml:space="preserve"> FS!AK$21</f>
        <v>739.65663318750001</v>
      </c>
      <c r="AL24" s="316">
        <f xml:space="preserve"> FS!AL$21</f>
        <v>873.49926204999986</v>
      </c>
      <c r="AM24" s="316">
        <f xml:space="preserve"> FS!AM$21</f>
        <v>974.76177730781251</v>
      </c>
      <c r="AN24" s="316">
        <f xml:space="preserve"> FS!AN$21</f>
        <v>1119.1709295015628</v>
      </c>
      <c r="AO24" s="316">
        <f xml:space="preserve"> FS!AO$21</f>
        <v>1231.0880224517184</v>
      </c>
      <c r="AP24" s="316">
        <f xml:space="preserve"> FS!AP$21</f>
        <v>1299.6823697437499</v>
      </c>
      <c r="AQ24" s="316">
        <f xml:space="preserve"> FS!AQ$21</f>
        <v>1454.9222083520308</v>
      </c>
      <c r="AR24" s="316">
        <f xml:space="preserve"> FS!AR$21</f>
        <v>1516.2960980343753</v>
      </c>
      <c r="AS24" s="316">
        <f xml:space="preserve"> FS!AS$21</f>
        <v>1678.7563942523436</v>
      </c>
      <c r="AT24" s="316">
        <f xml:space="preserve"> FS!AT$21</f>
        <v>1790.6734872025002</v>
      </c>
      <c r="AU24" s="316">
        <f xml:space="preserve"> FS!AU$21</f>
        <v>1718.468911105625</v>
      </c>
      <c r="AV24" s="316">
        <f xml:space="preserve"> FS!AV$21</f>
        <v>2014.5076731028128</v>
      </c>
      <c r="AW24" s="316">
        <f xml:space="preserve"> FS!AW$21</f>
        <v>2057.8304187609369</v>
      </c>
      <c r="AX24" s="316">
        <f xml:space="preserve"> FS!AX$21</f>
        <v>2238.3418590031256</v>
      </c>
      <c r="AY24" s="316">
        <f xml:space="preserve"> FS!AY$21</f>
        <v>2331.3052507278517</v>
      </c>
      <c r="AZ24" s="316">
        <f xml:space="preserve"> FS!AZ$21</f>
        <v>2523.7304460260229</v>
      </c>
      <c r="BA24" s="316">
        <f xml:space="preserve"> FS!BA$21</f>
        <v>2638.4454662999337</v>
      </c>
      <c r="BB24" s="316">
        <f xml:space="preserve"> FS!BB$21</f>
        <v>2664.3488579746872</v>
      </c>
      <c r="BC24" s="316">
        <f xml:space="preserve"> FS!BC$21</f>
        <v>2753.1604865738432</v>
      </c>
      <c r="BD24" s="316">
        <f xml:space="preserve"> FS!BD$21</f>
        <v>2664.3488579746872</v>
      </c>
      <c r="BE24" s="316">
        <f xml:space="preserve"> FS!BE$21</f>
        <v>2753.1604865738432</v>
      </c>
      <c r="BF24" s="316">
        <f xml:space="preserve"> FS!BF$21</f>
        <v>120.59055092893232</v>
      </c>
      <c r="BG24" s="316">
        <f xml:space="preserve"> FS!BG$21</f>
        <v>373.18834152908039</v>
      </c>
      <c r="BH24" s="316">
        <f xml:space="preserve"> FS!BH$21</f>
        <v>451.73012791687916</v>
      </c>
      <c r="BI24" s="316">
        <f xml:space="preserve"> FS!BI$21</f>
        <v>473.41884026223715</v>
      </c>
      <c r="BJ24" s="316">
        <f xml:space="preserve"> FS!BJ$21</f>
        <v>378.52811780331513</v>
      </c>
      <c r="BK24" s="316">
        <f xml:space="preserve"> FS!BK$21</f>
        <v>637.92871747538447</v>
      </c>
      <c r="BL24" s="316">
        <f xml:space="preserve"> FS!BL$21</f>
        <v>721.85601278219519</v>
      </c>
      <c r="BM24" s="316">
        <f xml:space="preserve"> FS!BM$21</f>
        <v>745.77105292427268</v>
      </c>
      <c r="BN24" s="316">
        <f xml:space="preserve"> FS!BN$21</f>
        <v>708.35596401833118</v>
      </c>
      <c r="BO24" s="316">
        <f xml:space="preserve"> FS!BO$21</f>
        <v>916.06122065033469</v>
      </c>
      <c r="BP24" s="316">
        <f xml:space="preserve"> FS!BP$21</f>
        <v>1005.8794375345283</v>
      </c>
      <c r="BQ24" s="316">
        <f xml:space="preserve"> FS!BQ$21</f>
        <v>1032.1494952387361</v>
      </c>
      <c r="BR24" s="316">
        <f xml:space="preserve"> FS!BR$21</f>
        <v>928.41377803619571</v>
      </c>
      <c r="BS24" s="316">
        <f xml:space="preserve"> FS!BS$21</f>
        <v>1208.1664417811908</v>
      </c>
      <c r="BT24" s="316">
        <f xml:space="preserve"> FS!BT$21</f>
        <v>1303.7118697771111</v>
      </c>
      <c r="BU24" s="316">
        <f xml:space="preserve"> FS!BU$21</f>
        <v>1332.4643954616322</v>
      </c>
      <c r="BV24" s="316">
        <f xml:space="preserve"> FS!BV$21</f>
        <v>1224.0172125570862</v>
      </c>
      <c r="BW24" s="316">
        <f xml:space="preserve"> FS!BW$21</f>
        <v>1514.5478347369781</v>
      </c>
      <c r="BX24" s="316">
        <f xml:space="preserve"> FS!BX$21</f>
        <v>1616.3443471347841</v>
      </c>
      <c r="BY24" s="316">
        <f xml:space="preserve"> FS!BY$21</f>
        <v>1647.7165791165071</v>
      </c>
      <c r="BZ24" s="316">
        <f xml:space="preserve"> FS!BZ$21</f>
        <v>1534.3529290434917</v>
      </c>
      <c r="CA24" s="316">
        <f xml:space="preserve"> FS!CA$21</f>
        <v>1836.0867763364331</v>
      </c>
      <c r="CB24" s="316">
        <f xml:space="preserve"> FS!CB$21</f>
        <v>1944.4496923659312</v>
      </c>
      <c r="CC24" s="316">
        <f xml:space="preserve"> FS!CC$21</f>
        <v>1978.5853954296681</v>
      </c>
      <c r="CD24" s="316">
        <f xml:space="preserve"> FS!CD$21</f>
        <v>1936.7061377913851</v>
      </c>
      <c r="CE24" s="316">
        <f xml:space="preserve"> FS!CE$21</f>
        <v>2173.7001176432404</v>
      </c>
      <c r="CF24" s="316">
        <f xml:space="preserve"> FS!CF$21</f>
        <v>2289.2147231623317</v>
      </c>
      <c r="CG24" s="316">
        <f xml:space="preserve"> FS!CG$21</f>
        <v>2326.2694339493523</v>
      </c>
      <c r="CH24" s="316">
        <f xml:space="preserve"> FS!CH$21</f>
        <v>2202.4168662268903</v>
      </c>
      <c r="CI24" s="316">
        <f xml:space="preserve"> FS!CI$21</f>
        <v>2527.9121146272737</v>
      </c>
      <c r="CJ24" s="316">
        <f xml:space="preserve"> FS!CJ$21</f>
        <v>2650.422635374021</v>
      </c>
      <c r="CK24" s="316">
        <f xml:space="preserve"> FS!CK$21</f>
        <v>2690.5493052462261</v>
      </c>
      <c r="CL24" s="316">
        <f xml:space="preserve"> FS!CL$21</f>
        <v>2561.1112534890412</v>
      </c>
      <c r="CM24" s="316">
        <f xml:space="preserve"> FS!CM$21</f>
        <v>2899.1910257437517</v>
      </c>
      <c r="CN24" s="316">
        <f xml:space="preserve"> FS!CN$21</f>
        <v>3029.3034787725392</v>
      </c>
      <c r="CO24" s="316">
        <f xml:space="preserve"> FS!CO$21</f>
        <v>3072.6672546482923</v>
      </c>
      <c r="CP24" s="316">
        <f xml:space="preserve"> FS!CP$21</f>
        <v>2937.4015864530247</v>
      </c>
      <c r="CQ24" s="316">
        <f xml:space="preserve"> FS!CQ$21</f>
        <v>3288.5636134284132</v>
      </c>
      <c r="CR24" s="316">
        <f xml:space="preserve"> FS!CR$21</f>
        <v>3426.6549541503728</v>
      </c>
      <c r="CS24" s="316">
        <f xml:space="preserve"> FS!CS$21</f>
        <v>3473.4287494800155</v>
      </c>
      <c r="CT24" s="316">
        <f xml:space="preserve"> FS!CT$21</f>
        <v>3426.520216358264</v>
      </c>
      <c r="CU24" s="316">
        <f xml:space="preserve"> FS!CU$21</f>
        <v>3697.1978024893006</v>
      </c>
      <c r="CV24" s="316">
        <f xml:space="preserve"> FS!CV$21</f>
        <v>3843.9462856379323</v>
      </c>
      <c r="CW24" s="316">
        <f xml:space="preserve"> FS!CW$21</f>
        <v>3894.3176351710044</v>
      </c>
      <c r="CX24" s="316">
        <f xml:space="preserve"> FS!CX$21</f>
        <v>3746.621258033203</v>
      </c>
      <c r="CY24" s="316">
        <f xml:space="preserve"> FS!CY$21</f>
        <v>4125.5352256744591</v>
      </c>
      <c r="CZ24" s="316">
        <f xml:space="preserve"> FS!CZ$21</f>
        <v>4280.7982073184812</v>
      </c>
      <c r="DA24" s="316">
        <f xml:space="preserve"> FS!DA$21</f>
        <v>4334.9503614917712</v>
      </c>
      <c r="DB24" s="316">
        <f xml:space="preserve"> FS!DB$21</f>
        <v>4180.6362770187179</v>
      </c>
      <c r="DC24" s="316">
        <f xml:space="preserve"> FS!DC$21</f>
        <v>4574.2494214606922</v>
      </c>
      <c r="DD24" s="316">
        <f xml:space="preserve"> FS!DD$21</f>
        <v>4738.7284558812917</v>
      </c>
      <c r="DE24" s="316">
        <f xml:space="preserve"> FS!DE$21</f>
        <v>4796.859762216729</v>
      </c>
      <c r="DF24" s="316">
        <f xml:space="preserve"> FS!DF$21</f>
        <v>4635.642074195197</v>
      </c>
      <c r="DG24" s="316">
        <f xml:space="preserve"> FS!DG$21</f>
        <v>5044.5370767377772</v>
      </c>
      <c r="DH24" s="316">
        <f xml:space="preserve"> FS!DH$21</f>
        <v>5218.6822203984975</v>
      </c>
      <c r="DI24" s="316">
        <f xml:space="preserve"> FS!DI$21</f>
        <v>5281.0002603552584</v>
      </c>
      <c r="DJ24" s="316">
        <f xml:space="preserve"> FS!DJ$21</f>
        <v>5228.4208581189769</v>
      </c>
      <c r="DK24" s="316">
        <f xml:space="preserve"> FS!DK$21</f>
        <v>5537.8705812643311</v>
      </c>
      <c r="DL24" s="316">
        <f xml:space="preserve"> FS!DL$21</f>
        <v>5722.4683550119944</v>
      </c>
      <c r="DM24" s="316">
        <f xml:space="preserve"> FS!DM$21</f>
        <v>5789.1987618628864</v>
      </c>
      <c r="DN24" s="316">
        <f xml:space="preserve"> FS!DN$21</f>
        <v>2688.8973885943101</v>
      </c>
      <c r="DO24" s="316">
        <f xml:space="preserve"> FS!DO$21</f>
        <v>3043.0269936458271</v>
      </c>
      <c r="DP24" s="316">
        <f xml:space="preserve"> FS!DP$21</f>
        <v>3215.9473787220204</v>
      </c>
      <c r="DQ24" s="316">
        <f xml:space="preserve"> FS!DQ$21</f>
        <v>3265.0542009705055</v>
      </c>
      <c r="DR24" s="316">
        <f xml:space="preserve"> FS!DR$21</f>
        <v>3060.5509329833531</v>
      </c>
      <c r="DS24" s="316">
        <f xml:space="preserve"> FS!DS$21</f>
        <v>3420.7817086638061</v>
      </c>
      <c r="DT24" s="316">
        <f xml:space="preserve"> FS!DT$21</f>
        <v>3602.428476871326</v>
      </c>
      <c r="DU24" s="316">
        <f xml:space="preserve"> FS!DU$21</f>
        <v>3654.9300774358071</v>
      </c>
      <c r="DV24" s="316">
        <f xml:space="preserve"> FS!DV$21</f>
        <v>3442.8000959847836</v>
      </c>
      <c r="DW24" s="316">
        <f xml:space="preserve"> FS!DW$21</f>
        <v>3816.528380590174</v>
      </c>
      <c r="DX24" s="316">
        <f xml:space="preserve"> FS!DX$21</f>
        <v>4007.3010070172863</v>
      </c>
      <c r="DY24" s="316">
        <f xml:space="preserve"> FS!DY$21</f>
        <v>4063.3714892687694</v>
      </c>
      <c r="DZ24" s="316">
        <f xml:space="preserve"> FS!DZ$21</f>
        <v>3981.8364341485862</v>
      </c>
      <c r="EA24" s="316">
        <f xml:space="preserve"> FS!EA$21</f>
        <v>4175.465086530754</v>
      </c>
      <c r="EB24" s="316">
        <f xml:space="preserve"> FS!EB$21</f>
        <v>4317.4438130786002</v>
      </c>
      <c r="EC24" s="316">
        <f xml:space="preserve"> FS!EC$21</f>
        <v>4317.4438130786002</v>
      </c>
      <c r="ED24" s="316">
        <f xml:space="preserve"> FS!ED$21</f>
        <v>4033.4863599829055</v>
      </c>
      <c r="EE24" s="316">
        <f xml:space="preserve"> FS!EE$21</f>
        <v>4373.9344552224757</v>
      </c>
      <c r="EF24" s="316">
        <f xml:space="preserve"> FS!EF$21</f>
        <v>4519.4626499340211</v>
      </c>
      <c r="EG24" s="316">
        <f xml:space="preserve"> FS!EG$21</f>
        <v>4519.4626499340211</v>
      </c>
      <c r="EH24" s="316">
        <f xml:space="preserve"> FS!EH$21</f>
        <v>4228.406260510932</v>
      </c>
      <c r="EI24" s="316">
        <f xml:space="preserve"> FS!EI$21</f>
        <v>4577.3655581314924</v>
      </c>
      <c r="EJ24" s="316">
        <f xml:space="preserve"> FS!EJ$21</f>
        <v>4726.5319577108221</v>
      </c>
      <c r="EK24" s="316">
        <f xml:space="preserve"> FS!EK$21</f>
        <v>4726.5319577108221</v>
      </c>
      <c r="EL24" s="316">
        <f xml:space="preserve"> FS!EL$21</f>
        <v>4428.1991585521591</v>
      </c>
      <c r="EM24" s="316">
        <f xml:space="preserve"> FS!EM$21</f>
        <v>4785.8824386132292</v>
      </c>
      <c r="EN24" s="316">
        <f xml:space="preserve"> FS!EN$21</f>
        <v>4938.7779981820458</v>
      </c>
      <c r="EO24" s="316">
        <f xml:space="preserve"> FS!EO$21</f>
        <v>4938.7779981820458</v>
      </c>
      <c r="EP24" s="316">
        <f xml:space="preserve"> FS!EP$21</f>
        <v>4785.8824386132292</v>
      </c>
      <c r="EQ24" s="316">
        <f xml:space="preserve"> FS!EQ$21</f>
        <v>4999.6122411070137</v>
      </c>
      <c r="ER24" s="316">
        <f xml:space="preserve"> FS!ER$21</f>
        <v>5156.3301896650482</v>
      </c>
      <c r="ES24" s="316">
        <f xml:space="preserve"> FS!ES$21</f>
        <v>5156.3301896650482</v>
      </c>
      <c r="ET24" s="316">
        <f xml:space="preserve"> FS!ET$21</f>
        <v>4842.8942925489755</v>
      </c>
      <c r="EU24" s="316">
        <f xml:space="preserve"> FS!EU$21</f>
        <v>5218.6852886631405</v>
      </c>
      <c r="EV24" s="316">
        <f xml:space="preserve"> FS!EV$21</f>
        <v>5379.3211859351231</v>
      </c>
      <c r="EW24" s="316">
        <f xml:space="preserve"> FS!EW$21</f>
        <v>5379.3211859351231</v>
      </c>
      <c r="EX24" s="316">
        <f xml:space="preserve"> FS!EX$21</f>
        <v>5058.0493913911523</v>
      </c>
      <c r="EY24" s="316">
        <f xml:space="preserve"> FS!EY$21</f>
        <v>5443.2351624081675</v>
      </c>
      <c r="EZ24" s="316">
        <f xml:space="preserve"> FS!EZ$21</f>
        <v>5607.886957111954</v>
      </c>
      <c r="FA24" s="316">
        <f xml:space="preserve"> FS!FA$21</f>
        <v>5607.886957111954</v>
      </c>
      <c r="FB24" s="316">
        <f xml:space="preserve"> FS!FB$21</f>
        <v>0</v>
      </c>
      <c r="FC24" s="316">
        <f xml:space="preserve"> FS!FC$21</f>
        <v>0</v>
      </c>
      <c r="FD24" s="316">
        <f xml:space="preserve"> FS!FD$21</f>
        <v>0</v>
      </c>
      <c r="FE24" s="316">
        <f xml:space="preserve"> FS!FE$21</f>
        <v>0</v>
      </c>
      <c r="FF24" s="316">
        <f xml:space="preserve"> FS!FF$21</f>
        <v>0</v>
      </c>
      <c r="FG24" s="316">
        <f xml:space="preserve"> FS!FG$21</f>
        <v>0</v>
      </c>
      <c r="FH24" s="316">
        <f xml:space="preserve"> FS!FH$21</f>
        <v>0</v>
      </c>
      <c r="FI24" s="316">
        <f xml:space="preserve"> FS!FI$21</f>
        <v>0</v>
      </c>
      <c r="FJ24" s="316">
        <f xml:space="preserve"> FS!FJ$21</f>
        <v>0</v>
      </c>
      <c r="FK24" s="316">
        <f xml:space="preserve"> FS!FK$21</f>
        <v>0</v>
      </c>
      <c r="FL24" s="316">
        <f xml:space="preserve"> FS!FL$21</f>
        <v>0</v>
      </c>
      <c r="FM24" s="316">
        <f xml:space="preserve"> FS!FM$21</f>
        <v>0</v>
      </c>
      <c r="FN24" s="316">
        <f xml:space="preserve"> FS!FN$21</f>
        <v>0</v>
      </c>
      <c r="FO24" s="316">
        <f xml:space="preserve"> FS!FO$21</f>
        <v>0</v>
      </c>
      <c r="FP24" s="316">
        <f xml:space="preserve"> FS!FP$21</f>
        <v>0</v>
      </c>
      <c r="FQ24" s="316">
        <f xml:space="preserve"> FS!FQ$21</f>
        <v>0</v>
      </c>
      <c r="FR24" s="316">
        <f xml:space="preserve"> FS!FR$21</f>
        <v>0</v>
      </c>
      <c r="FS24" s="316">
        <f xml:space="preserve"> FS!FS$21</f>
        <v>0</v>
      </c>
      <c r="FT24" s="316">
        <f xml:space="preserve"> FS!FT$21</f>
        <v>0</v>
      </c>
      <c r="FU24" s="316">
        <f xml:space="preserve"> FS!FU$21</f>
        <v>0</v>
      </c>
      <c r="FV24" s="316">
        <f xml:space="preserve"> FS!FV$21</f>
        <v>0</v>
      </c>
      <c r="FW24" s="316">
        <f xml:space="preserve"> FS!FW$21</f>
        <v>0</v>
      </c>
      <c r="FX24" s="316">
        <f xml:space="preserve"> FS!FX$21</f>
        <v>0</v>
      </c>
      <c r="FY24" s="316">
        <f xml:space="preserve"> FS!FY$21</f>
        <v>0</v>
      </c>
      <c r="FZ24" s="316">
        <f xml:space="preserve"> FS!FZ$21</f>
        <v>0</v>
      </c>
      <c r="GA24" s="316">
        <f xml:space="preserve"> FS!GA$21</f>
        <v>0</v>
      </c>
      <c r="GB24" s="316">
        <f xml:space="preserve"> FS!GB$21</f>
        <v>0</v>
      </c>
      <c r="GC24" s="316">
        <f xml:space="preserve"> FS!GC$21</f>
        <v>0</v>
      </c>
      <c r="GD24" s="316">
        <f xml:space="preserve"> FS!GD$21</f>
        <v>0</v>
      </c>
      <c r="GE24" s="316">
        <f xml:space="preserve"> FS!GE$21</f>
        <v>0</v>
      </c>
      <c r="GF24" s="316">
        <f xml:space="preserve"> FS!GF$21</f>
        <v>0</v>
      </c>
      <c r="GG24" s="316">
        <f xml:space="preserve"> FS!GG$21</f>
        <v>0</v>
      </c>
      <c r="GH24" s="316">
        <f xml:space="preserve"> FS!GH$21</f>
        <v>0</v>
      </c>
      <c r="GI24" s="316">
        <f xml:space="preserve"> FS!GI$21</f>
        <v>0</v>
      </c>
      <c r="GJ24" s="316">
        <f xml:space="preserve"> FS!GJ$21</f>
        <v>0</v>
      </c>
    </row>
    <row r="25" spans="1:192" s="355" customFormat="1" hidden="1" outlineLevel="1" x14ac:dyDescent="0.35">
      <c r="A25" s="13"/>
      <c r="B25" s="13"/>
      <c r="C25" s="18"/>
      <c r="D25" s="42"/>
      <c r="E25" s="113" t="str">
        <f t="shared" ref="E25:AJ25" si="33" xml:space="preserve"> E$48</f>
        <v>Dividends paid POS</v>
      </c>
      <c r="F25" s="113">
        <f t="shared" si="33"/>
        <v>0</v>
      </c>
      <c r="G25" s="113" t="str">
        <f t="shared" si="33"/>
        <v>$ 000s</v>
      </c>
      <c r="H25" s="113">
        <f t="shared" si="33"/>
        <v>378010.89704389469</v>
      </c>
      <c r="I25" s="113">
        <f t="shared" si="33"/>
        <v>0</v>
      </c>
      <c r="J25" s="113">
        <f t="shared" si="33"/>
        <v>0</v>
      </c>
      <c r="K25" s="113">
        <f t="shared" si="33"/>
        <v>0</v>
      </c>
      <c r="L25" s="113">
        <f t="shared" si="33"/>
        <v>0</v>
      </c>
      <c r="M25" s="113">
        <f t="shared" si="33"/>
        <v>0</v>
      </c>
      <c r="N25" s="113">
        <f t="shared" si="33"/>
        <v>0</v>
      </c>
      <c r="O25" s="113">
        <f t="shared" si="33"/>
        <v>0</v>
      </c>
      <c r="P25" s="113">
        <f t="shared" si="33"/>
        <v>0</v>
      </c>
      <c r="Q25" s="113">
        <f t="shared" si="33"/>
        <v>0</v>
      </c>
      <c r="R25" s="113">
        <f t="shared" si="33"/>
        <v>0</v>
      </c>
      <c r="S25" s="113">
        <f t="shared" si="33"/>
        <v>0</v>
      </c>
      <c r="T25" s="113">
        <f t="shared" si="33"/>
        <v>0</v>
      </c>
      <c r="U25" s="113">
        <f t="shared" si="33"/>
        <v>0</v>
      </c>
      <c r="V25" s="113">
        <f t="shared" si="33"/>
        <v>0</v>
      </c>
      <c r="W25" s="113">
        <f t="shared" si="33"/>
        <v>0</v>
      </c>
      <c r="X25" s="113">
        <f t="shared" si="33"/>
        <v>0</v>
      </c>
      <c r="Y25" s="113">
        <f t="shared" si="33"/>
        <v>0</v>
      </c>
      <c r="Z25" s="113">
        <f t="shared" si="33"/>
        <v>0</v>
      </c>
      <c r="AA25" s="113">
        <f t="shared" si="33"/>
        <v>0</v>
      </c>
      <c r="AB25" s="113">
        <f t="shared" si="33"/>
        <v>0</v>
      </c>
      <c r="AC25" s="113">
        <f t="shared" si="33"/>
        <v>0</v>
      </c>
      <c r="AD25" s="113">
        <f t="shared" si="33"/>
        <v>0</v>
      </c>
      <c r="AE25" s="113">
        <f t="shared" si="33"/>
        <v>0</v>
      </c>
      <c r="AF25" s="113">
        <f t="shared" si="33"/>
        <v>0</v>
      </c>
      <c r="AG25" s="113">
        <f t="shared" si="33"/>
        <v>0</v>
      </c>
      <c r="AH25" s="113">
        <f t="shared" si="33"/>
        <v>0</v>
      </c>
      <c r="AI25" s="113">
        <f t="shared" si="33"/>
        <v>0</v>
      </c>
      <c r="AJ25" s="113">
        <f t="shared" si="33"/>
        <v>0</v>
      </c>
      <c r="AK25" s="113">
        <f t="shared" ref="AK25:BP25" si="34" xml:space="preserve"> AK$48</f>
        <v>0</v>
      </c>
      <c r="AL25" s="113">
        <f t="shared" si="34"/>
        <v>0</v>
      </c>
      <c r="AM25" s="113">
        <f t="shared" si="34"/>
        <v>0</v>
      </c>
      <c r="AN25" s="113">
        <f t="shared" si="34"/>
        <v>0</v>
      </c>
      <c r="AO25" s="113">
        <f t="shared" si="34"/>
        <v>0</v>
      </c>
      <c r="AP25" s="113">
        <f t="shared" si="34"/>
        <v>0</v>
      </c>
      <c r="AQ25" s="113">
        <f t="shared" si="34"/>
        <v>0</v>
      </c>
      <c r="AR25" s="113">
        <f t="shared" si="34"/>
        <v>0</v>
      </c>
      <c r="AS25" s="113">
        <f t="shared" si="34"/>
        <v>0</v>
      </c>
      <c r="AT25" s="113">
        <f t="shared" si="34"/>
        <v>0</v>
      </c>
      <c r="AU25" s="113">
        <f t="shared" si="34"/>
        <v>0</v>
      </c>
      <c r="AV25" s="113">
        <f t="shared" si="34"/>
        <v>0</v>
      </c>
      <c r="AW25" s="113">
        <f t="shared" si="34"/>
        <v>0</v>
      </c>
      <c r="AX25" s="113">
        <f t="shared" si="34"/>
        <v>0</v>
      </c>
      <c r="AY25" s="113">
        <f t="shared" si="34"/>
        <v>0</v>
      </c>
      <c r="AZ25" s="113">
        <f t="shared" si="34"/>
        <v>0</v>
      </c>
      <c r="BA25" s="113">
        <f t="shared" si="34"/>
        <v>0</v>
      </c>
      <c r="BB25" s="113">
        <f t="shared" si="34"/>
        <v>0</v>
      </c>
      <c r="BC25" s="113">
        <f t="shared" si="34"/>
        <v>0</v>
      </c>
      <c r="BD25" s="113">
        <f t="shared" si="34"/>
        <v>0</v>
      </c>
      <c r="BE25" s="113">
        <f t="shared" si="34"/>
        <v>0</v>
      </c>
      <c r="BF25" s="113">
        <f t="shared" si="34"/>
        <v>2100.1947899151128</v>
      </c>
      <c r="BG25" s="113">
        <f t="shared" si="34"/>
        <v>2020.5451173875535</v>
      </c>
      <c r="BH25" s="113">
        <f t="shared" si="34"/>
        <v>2062.9739560783537</v>
      </c>
      <c r="BI25" s="113">
        <f t="shared" si="34"/>
        <v>2071.6436626797004</v>
      </c>
      <c r="BJ25" s="113">
        <f t="shared" si="34"/>
        <v>2036.9648362743146</v>
      </c>
      <c r="BK25" s="113">
        <f t="shared" si="34"/>
        <v>2071.0587453222424</v>
      </c>
      <c r="BL25" s="113">
        <f t="shared" si="34"/>
        <v>2114.5483049803115</v>
      </c>
      <c r="BM25" s="113">
        <f t="shared" si="34"/>
        <v>2123.4347542466912</v>
      </c>
      <c r="BN25" s="113">
        <f t="shared" si="34"/>
        <v>2105.6618557139318</v>
      </c>
      <c r="BO25" s="113">
        <f t="shared" si="34"/>
        <v>2131.7216632216778</v>
      </c>
      <c r="BP25" s="113">
        <f t="shared" si="34"/>
        <v>2167.4120126048192</v>
      </c>
      <c r="BQ25" s="113">
        <f t="shared" ref="BQ25:CV25" si="35" xml:space="preserve"> BQ$48</f>
        <v>2176.5206231028587</v>
      </c>
      <c r="BR25" s="113">
        <f t="shared" si="35"/>
        <v>2140.0861811107006</v>
      </c>
      <c r="BS25" s="113">
        <f t="shared" si="35"/>
        <v>2175.9060943041804</v>
      </c>
      <c r="BT25" s="113">
        <f t="shared" si="35"/>
        <v>2221.5973129199401</v>
      </c>
      <c r="BU25" s="113">
        <f t="shared" si="35"/>
        <v>2230.9336386804307</v>
      </c>
      <c r="BV25" s="113">
        <f t="shared" si="35"/>
        <v>2193.5883356384684</v>
      </c>
      <c r="BW25" s="113">
        <f t="shared" si="35"/>
        <v>2230.3037466617843</v>
      </c>
      <c r="BX25" s="113">
        <f t="shared" si="35"/>
        <v>2277.1372457429379</v>
      </c>
      <c r="BY25" s="113">
        <f t="shared" si="35"/>
        <v>2286.7069796474407</v>
      </c>
      <c r="BZ25" s="113">
        <f t="shared" si="35"/>
        <v>2248.4280440294306</v>
      </c>
      <c r="CA25" s="113">
        <f t="shared" si="35"/>
        <v>2286.0613403283287</v>
      </c>
      <c r="CB25" s="113">
        <f t="shared" si="35"/>
        <v>2334.0656768865119</v>
      </c>
      <c r="CC25" s="113">
        <f t="shared" si="35"/>
        <v>2343.8746541386272</v>
      </c>
      <c r="CD25" s="113">
        <f t="shared" si="35"/>
        <v>2324.2566996343967</v>
      </c>
      <c r="CE25" s="113">
        <f t="shared" si="35"/>
        <v>2353.0218510886525</v>
      </c>
      <c r="CF25" s="113">
        <f t="shared" si="35"/>
        <v>2392.4173188086743</v>
      </c>
      <c r="CG25" s="113">
        <f t="shared" si="35"/>
        <v>2402.4715204920922</v>
      </c>
      <c r="CH25" s="113">
        <f t="shared" si="35"/>
        <v>2362.2547137584197</v>
      </c>
      <c r="CI25" s="113">
        <f t="shared" si="35"/>
        <v>2401.7931956824505</v>
      </c>
      <c r="CJ25" s="113">
        <f t="shared" si="35"/>
        <v>2452.2277517788916</v>
      </c>
      <c r="CK25" s="113">
        <f t="shared" si="35"/>
        <v>2462.5333085043949</v>
      </c>
      <c r="CL25" s="113">
        <f t="shared" si="35"/>
        <v>2421.3110816023809</v>
      </c>
      <c r="CM25" s="113">
        <f t="shared" si="35"/>
        <v>2461.8380255745114</v>
      </c>
      <c r="CN25" s="113">
        <f t="shared" si="35"/>
        <v>2513.5334455733637</v>
      </c>
      <c r="CO25" s="113">
        <f t="shared" si="35"/>
        <v>2524.0966412170046</v>
      </c>
      <c r="CP25" s="113">
        <f t="shared" si="35"/>
        <v>2481.84385864244</v>
      </c>
      <c r="CQ25" s="113">
        <f t="shared" si="35"/>
        <v>2523.3839762138741</v>
      </c>
      <c r="CR25" s="113">
        <f t="shared" si="35"/>
        <v>2576.3717817126972</v>
      </c>
      <c r="CS25" s="113">
        <f t="shared" si="35"/>
        <v>2587.1990572474288</v>
      </c>
      <c r="CT25" s="113">
        <f t="shared" si="35"/>
        <v>2565.5445061779646</v>
      </c>
      <c r="CU25" s="113">
        <f t="shared" si="35"/>
        <v>2597.2958511539528</v>
      </c>
      <c r="CV25" s="113">
        <f t="shared" si="35"/>
        <v>2640.7810762555137</v>
      </c>
      <c r="CW25" s="113">
        <f t="shared" ref="CW25:EB25" si="36" xml:space="preserve"> CW$48</f>
        <v>2651.8790336786142</v>
      </c>
      <c r="CX25" s="113">
        <f t="shared" si="36"/>
        <v>2607.487203986213</v>
      </c>
      <c r="CY25" s="113">
        <f t="shared" si="36"/>
        <v>2651.1302900097016</v>
      </c>
      <c r="CZ25" s="113">
        <f t="shared" si="36"/>
        <v>2706.8006031619025</v>
      </c>
      <c r="DA25" s="113">
        <f t="shared" si="36"/>
        <v>2718.17600952058</v>
      </c>
      <c r="DB25" s="113">
        <f t="shared" si="36"/>
        <v>2672.674384085869</v>
      </c>
      <c r="DC25" s="113">
        <f t="shared" si="36"/>
        <v>2717.4085472599445</v>
      </c>
      <c r="DD25" s="113">
        <f t="shared" si="36"/>
        <v>2774.47061824095</v>
      </c>
      <c r="DE25" s="113">
        <f t="shared" si="36"/>
        <v>2786.1304097585944</v>
      </c>
      <c r="DF25" s="113">
        <f t="shared" si="36"/>
        <v>2739.4912436880149</v>
      </c>
      <c r="DG25" s="113">
        <f t="shared" si="36"/>
        <v>2785.3437609414432</v>
      </c>
      <c r="DH25" s="113">
        <f t="shared" si="36"/>
        <v>2843.8323836969721</v>
      </c>
      <c r="DI25" s="113">
        <f t="shared" si="36"/>
        <v>2855.7836700025582</v>
      </c>
      <c r="DJ25" s="113">
        <f t="shared" si="36"/>
        <v>2831.8810973913869</v>
      </c>
      <c r="DK25" s="113">
        <f t="shared" si="36"/>
        <v>2866.9286412705642</v>
      </c>
      <c r="DL25" s="113">
        <f t="shared" si="36"/>
        <v>2914.9281932893973</v>
      </c>
      <c r="DM25" s="113">
        <f t="shared" si="36"/>
        <v>2927.1782617526233</v>
      </c>
      <c r="DN25" s="113">
        <f t="shared" si="36"/>
        <v>2321.1570172902548</v>
      </c>
      <c r="DO25" s="113">
        <f t="shared" si="36"/>
        <v>2076.8948086596683</v>
      </c>
      <c r="DP25" s="113">
        <f t="shared" si="36"/>
        <v>2131.3816558095787</v>
      </c>
      <c r="DQ25" s="113">
        <f t="shared" si="36"/>
        <v>2143.937975984385</v>
      </c>
      <c r="DR25" s="113">
        <f t="shared" si="36"/>
        <v>2093.7126952851595</v>
      </c>
      <c r="DS25" s="113">
        <f t="shared" si="36"/>
        <v>2128.8171788761592</v>
      </c>
      <c r="DT25" s="113">
        <f t="shared" si="36"/>
        <v>2184.6661972048187</v>
      </c>
      <c r="DU25" s="113">
        <f t="shared" si="36"/>
        <v>2197.5364253839953</v>
      </c>
      <c r="DV25" s="113">
        <f t="shared" si="36"/>
        <v>2146.0555126672889</v>
      </c>
      <c r="DW25" s="113">
        <f t="shared" si="36"/>
        <v>2182.0376083480633</v>
      </c>
      <c r="DX25" s="113">
        <f t="shared" si="36"/>
        <v>2239.2828521349384</v>
      </c>
      <c r="DY25" s="113">
        <f t="shared" si="36"/>
        <v>2252.474836018594</v>
      </c>
      <c r="DZ25" s="113">
        <f t="shared" si="36"/>
        <v>7791.318038879489</v>
      </c>
      <c r="EA25" s="113">
        <f t="shared" si="36"/>
        <v>7874.2318635414731</v>
      </c>
      <c r="EB25" s="113">
        <f t="shared" si="36"/>
        <v>8033.4272320340933</v>
      </c>
      <c r="EC25" s="113">
        <f t="shared" ref="EC25:FH25" si="37" xml:space="preserve"> EC$48</f>
        <v>8080.7534742167081</v>
      </c>
      <c r="ED25" s="113">
        <f t="shared" si="37"/>
        <v>7891.4485054862444</v>
      </c>
      <c r="EE25" s="113">
        <f t="shared" si="37"/>
        <v>8023.761417947394</v>
      </c>
      <c r="EF25" s="113">
        <f t="shared" si="37"/>
        <v>8234.2629128349472</v>
      </c>
      <c r="EG25" s="113">
        <f t="shared" si="37"/>
        <v>8282.772311072129</v>
      </c>
      <c r="EH25" s="113">
        <f t="shared" si="37"/>
        <v>8088.7347181234036</v>
      </c>
      <c r="EI25" s="113">
        <f t="shared" si="37"/>
        <v>8224.3554533960796</v>
      </c>
      <c r="EJ25" s="113">
        <f t="shared" si="37"/>
        <v>8440.1194856558195</v>
      </c>
      <c r="EK25" s="113">
        <f t="shared" si="37"/>
        <v>8489.84161884893</v>
      </c>
      <c r="EL25" s="113">
        <f t="shared" si="37"/>
        <v>8290.953086076488</v>
      </c>
      <c r="EM25" s="113">
        <f t="shared" si="37"/>
        <v>8429.9643397309792</v>
      </c>
      <c r="EN25" s="113">
        <f t="shared" si="37"/>
        <v>8651.1224727972149</v>
      </c>
      <c r="EO25" s="113">
        <f t="shared" si="37"/>
        <v>8702.0876593201538</v>
      </c>
      <c r="EP25" s="113">
        <f t="shared" si="37"/>
        <v>8600.157286274276</v>
      </c>
      <c r="EQ25" s="113">
        <f t="shared" si="37"/>
        <v>8691.6786347471934</v>
      </c>
      <c r="ER25" s="113">
        <f t="shared" si="37"/>
        <v>8867.4005346171452</v>
      </c>
      <c r="ES25" s="113">
        <f t="shared" si="37"/>
        <v>5440.2012290553557</v>
      </c>
      <c r="ET25" s="113">
        <f t="shared" si="37"/>
        <v>4842.8942925489755</v>
      </c>
      <c r="EU25" s="113">
        <f t="shared" si="37"/>
        <v>5218.6852886631405</v>
      </c>
      <c r="EV25" s="113">
        <f t="shared" si="37"/>
        <v>5379.3211859351231</v>
      </c>
      <c r="EW25" s="113">
        <f t="shared" si="37"/>
        <v>5379.3211859351231</v>
      </c>
      <c r="EX25" s="113">
        <f t="shared" si="37"/>
        <v>5058.0493913911523</v>
      </c>
      <c r="EY25" s="113">
        <f t="shared" si="37"/>
        <v>5443.2351624081675</v>
      </c>
      <c r="EZ25" s="113">
        <f t="shared" si="37"/>
        <v>5607.886957111954</v>
      </c>
      <c r="FA25" s="113">
        <f t="shared" si="37"/>
        <v>2484.1547510294076</v>
      </c>
      <c r="FB25" s="113">
        <f t="shared" si="37"/>
        <v>3123.7322060825463</v>
      </c>
      <c r="FC25" s="113">
        <f t="shared" si="37"/>
        <v>0</v>
      </c>
      <c r="FD25" s="113">
        <f t="shared" si="37"/>
        <v>0</v>
      </c>
      <c r="FE25" s="113">
        <f t="shared" si="37"/>
        <v>0</v>
      </c>
      <c r="FF25" s="113">
        <f t="shared" si="37"/>
        <v>0</v>
      </c>
      <c r="FG25" s="113">
        <f t="shared" si="37"/>
        <v>0</v>
      </c>
      <c r="FH25" s="113">
        <f t="shared" si="37"/>
        <v>0</v>
      </c>
      <c r="FI25" s="113">
        <f t="shared" ref="FI25:GJ25" si="38" xml:space="preserve"> FI$48</f>
        <v>0</v>
      </c>
      <c r="FJ25" s="113">
        <f t="shared" si="38"/>
        <v>0</v>
      </c>
      <c r="FK25" s="113">
        <f t="shared" si="38"/>
        <v>0</v>
      </c>
      <c r="FL25" s="113">
        <f t="shared" si="38"/>
        <v>0</v>
      </c>
      <c r="FM25" s="113">
        <f t="shared" si="38"/>
        <v>0</v>
      </c>
      <c r="FN25" s="113">
        <f t="shared" si="38"/>
        <v>0</v>
      </c>
      <c r="FO25" s="113">
        <f t="shared" si="38"/>
        <v>0</v>
      </c>
      <c r="FP25" s="113">
        <f t="shared" si="38"/>
        <v>0</v>
      </c>
      <c r="FQ25" s="113">
        <f t="shared" si="38"/>
        <v>0</v>
      </c>
      <c r="FR25" s="113">
        <f t="shared" si="38"/>
        <v>0</v>
      </c>
      <c r="FS25" s="113">
        <f t="shared" si="38"/>
        <v>0</v>
      </c>
      <c r="FT25" s="113">
        <f t="shared" si="38"/>
        <v>0</v>
      </c>
      <c r="FU25" s="113">
        <f t="shared" si="38"/>
        <v>0</v>
      </c>
      <c r="FV25" s="113">
        <f t="shared" si="38"/>
        <v>0</v>
      </c>
      <c r="FW25" s="113">
        <f t="shared" si="38"/>
        <v>0</v>
      </c>
      <c r="FX25" s="113">
        <f t="shared" si="38"/>
        <v>0</v>
      </c>
      <c r="FY25" s="113">
        <f t="shared" si="38"/>
        <v>0</v>
      </c>
      <c r="FZ25" s="113">
        <f t="shared" si="38"/>
        <v>0</v>
      </c>
      <c r="GA25" s="113">
        <f t="shared" si="38"/>
        <v>0</v>
      </c>
      <c r="GB25" s="113">
        <f t="shared" si="38"/>
        <v>0</v>
      </c>
      <c r="GC25" s="113">
        <f t="shared" si="38"/>
        <v>0</v>
      </c>
      <c r="GD25" s="113">
        <f t="shared" si="38"/>
        <v>0</v>
      </c>
      <c r="GE25" s="113">
        <f t="shared" si="38"/>
        <v>0</v>
      </c>
      <c r="GF25" s="113">
        <f t="shared" si="38"/>
        <v>0</v>
      </c>
      <c r="GG25" s="113">
        <f t="shared" si="38"/>
        <v>0</v>
      </c>
      <c r="GH25" s="113">
        <f t="shared" si="38"/>
        <v>0</v>
      </c>
      <c r="GI25" s="113">
        <f t="shared" si="38"/>
        <v>0</v>
      </c>
      <c r="GJ25" s="113">
        <f t="shared" si="38"/>
        <v>0</v>
      </c>
    </row>
    <row r="26" spans="1:192" s="357" customFormat="1" hidden="1" outlineLevel="1" x14ac:dyDescent="0.35">
      <c r="A26" s="317"/>
      <c r="B26" s="317"/>
      <c r="C26" s="318"/>
      <c r="D26" s="319"/>
      <c r="E26" s="320" t="s">
        <v>126</v>
      </c>
      <c r="F26" s="320"/>
      <c r="G26" s="320" t="str">
        <f xml:space="preserve"> SMU</f>
        <v>$ 000s</v>
      </c>
      <c r="H26" s="320"/>
      <c r="I26" s="321"/>
      <c r="J26" s="320">
        <f t="shared" ref="J26:AO26" si="39" xml:space="preserve"> J23 + J24 - J25</f>
        <v>0</v>
      </c>
      <c r="K26" s="320">
        <f t="shared" si="39"/>
        <v>0</v>
      </c>
      <c r="L26" s="320">
        <f t="shared" si="39"/>
        <v>0</v>
      </c>
      <c r="M26" s="320">
        <f t="shared" si="39"/>
        <v>0</v>
      </c>
      <c r="N26" s="320">
        <f t="shared" si="39"/>
        <v>0</v>
      </c>
      <c r="O26" s="320">
        <f t="shared" si="39"/>
        <v>0</v>
      </c>
      <c r="P26" s="320">
        <f t="shared" si="39"/>
        <v>0</v>
      </c>
      <c r="Q26" s="320">
        <f t="shared" si="39"/>
        <v>0</v>
      </c>
      <c r="R26" s="320">
        <f t="shared" si="39"/>
        <v>0</v>
      </c>
      <c r="S26" s="320">
        <f t="shared" si="39"/>
        <v>0</v>
      </c>
      <c r="T26" s="320">
        <f t="shared" si="39"/>
        <v>0</v>
      </c>
      <c r="U26" s="320">
        <f t="shared" si="39"/>
        <v>0</v>
      </c>
      <c r="V26" s="320">
        <f t="shared" si="39"/>
        <v>0</v>
      </c>
      <c r="W26" s="320">
        <f t="shared" si="39"/>
        <v>0</v>
      </c>
      <c r="X26" s="320">
        <f t="shared" si="39"/>
        <v>0</v>
      </c>
      <c r="Y26" s="320">
        <f t="shared" si="39"/>
        <v>0</v>
      </c>
      <c r="Z26" s="320">
        <f t="shared" si="39"/>
        <v>0</v>
      </c>
      <c r="AA26" s="320">
        <f t="shared" si="39"/>
        <v>0</v>
      </c>
      <c r="AB26" s="320">
        <f t="shared" si="39"/>
        <v>0</v>
      </c>
      <c r="AC26" s="320">
        <f t="shared" si="39"/>
        <v>0</v>
      </c>
      <c r="AD26" s="320">
        <f t="shared" si="39"/>
        <v>0</v>
      </c>
      <c r="AE26" s="320">
        <f t="shared" si="39"/>
        <v>109.18740775624998</v>
      </c>
      <c r="AF26" s="320">
        <f t="shared" si="39"/>
        <v>320.51787438124995</v>
      </c>
      <c r="AG26" s="320">
        <f t="shared" si="39"/>
        <v>648.08009764999997</v>
      </c>
      <c r="AH26" s="320">
        <f t="shared" si="39"/>
        <v>1084.8297286749998</v>
      </c>
      <c r="AI26" s="320">
        <f t="shared" si="39"/>
        <v>1595.5450230187498</v>
      </c>
      <c r="AJ26" s="320">
        <f t="shared" si="39"/>
        <v>2250.6694695562501</v>
      </c>
      <c r="AK26" s="320">
        <f t="shared" si="39"/>
        <v>2990.3261027437502</v>
      </c>
      <c r="AL26" s="320">
        <f t="shared" si="39"/>
        <v>3863.8253647937499</v>
      </c>
      <c r="AM26" s="320">
        <f t="shared" si="39"/>
        <v>4838.5871421015627</v>
      </c>
      <c r="AN26" s="320">
        <f t="shared" si="39"/>
        <v>5957.7580716031252</v>
      </c>
      <c r="AO26" s="320">
        <f t="shared" si="39"/>
        <v>7188.8460940548439</v>
      </c>
      <c r="AP26" s="320">
        <f t="shared" ref="AP26:BU26" si="40" xml:space="preserve"> AP23 + AP24 - AP25</f>
        <v>8488.5284637985933</v>
      </c>
      <c r="AQ26" s="320">
        <f t="shared" si="40"/>
        <v>9943.4506721506241</v>
      </c>
      <c r="AR26" s="320">
        <f t="shared" si="40"/>
        <v>11459.746770185</v>
      </c>
      <c r="AS26" s="320">
        <f t="shared" si="40"/>
        <v>13138.503164437343</v>
      </c>
      <c r="AT26" s="320">
        <f t="shared" si="40"/>
        <v>14929.176651639844</v>
      </c>
      <c r="AU26" s="320">
        <f t="shared" si="40"/>
        <v>16647.645562745471</v>
      </c>
      <c r="AV26" s="320">
        <f t="shared" si="40"/>
        <v>18662.153235848284</v>
      </c>
      <c r="AW26" s="320">
        <f t="shared" si="40"/>
        <v>20719.983654609219</v>
      </c>
      <c r="AX26" s="320">
        <f t="shared" si="40"/>
        <v>22958.325513612344</v>
      </c>
      <c r="AY26" s="320">
        <f t="shared" si="40"/>
        <v>25289.630764340196</v>
      </c>
      <c r="AZ26" s="320">
        <f t="shared" si="40"/>
        <v>27813.36121036622</v>
      </c>
      <c r="BA26" s="320">
        <f t="shared" si="40"/>
        <v>30451.806676666154</v>
      </c>
      <c r="BB26" s="320">
        <f t="shared" si="40"/>
        <v>33116.155534640842</v>
      </c>
      <c r="BC26" s="320">
        <f t="shared" si="40"/>
        <v>35869.316021214683</v>
      </c>
      <c r="BD26" s="320">
        <f t="shared" si="40"/>
        <v>38533.664879189368</v>
      </c>
      <c r="BE26" s="320">
        <f t="shared" si="40"/>
        <v>41286.825365763209</v>
      </c>
      <c r="BF26" s="320">
        <f t="shared" si="40"/>
        <v>39307.221126777025</v>
      </c>
      <c r="BG26" s="320">
        <f t="shared" si="40"/>
        <v>37659.864350918549</v>
      </c>
      <c r="BH26" s="320">
        <f t="shared" si="40"/>
        <v>36048.620522757075</v>
      </c>
      <c r="BI26" s="320">
        <f t="shared" si="40"/>
        <v>34450.395700339614</v>
      </c>
      <c r="BJ26" s="320">
        <f t="shared" si="40"/>
        <v>32791.958981868615</v>
      </c>
      <c r="BK26" s="320">
        <f t="shared" si="40"/>
        <v>31358.828954021756</v>
      </c>
      <c r="BL26" s="320">
        <f t="shared" si="40"/>
        <v>29966.136661823639</v>
      </c>
      <c r="BM26" s="320">
        <f t="shared" si="40"/>
        <v>28588.472960501218</v>
      </c>
      <c r="BN26" s="320">
        <f t="shared" si="40"/>
        <v>27191.167068805618</v>
      </c>
      <c r="BO26" s="320">
        <f t="shared" si="40"/>
        <v>25975.506626234277</v>
      </c>
      <c r="BP26" s="320">
        <f t="shared" si="40"/>
        <v>24813.974051163987</v>
      </c>
      <c r="BQ26" s="320">
        <f t="shared" si="40"/>
        <v>23669.602923299863</v>
      </c>
      <c r="BR26" s="320">
        <f t="shared" si="40"/>
        <v>22457.93052022536</v>
      </c>
      <c r="BS26" s="320">
        <f t="shared" si="40"/>
        <v>21490.190867702371</v>
      </c>
      <c r="BT26" s="320">
        <f t="shared" si="40"/>
        <v>20572.305424559541</v>
      </c>
      <c r="BU26" s="320">
        <f t="shared" si="40"/>
        <v>19673.836181340743</v>
      </c>
      <c r="BV26" s="320">
        <f t="shared" ref="BV26:DA26" si="41" xml:space="preserve"> BV23 + BV24 - BV25</f>
        <v>18704.26505825936</v>
      </c>
      <c r="BW26" s="320">
        <f t="shared" si="41"/>
        <v>17988.509146334552</v>
      </c>
      <c r="BX26" s="320">
        <f t="shared" si="41"/>
        <v>17327.716247726399</v>
      </c>
      <c r="BY26" s="320">
        <f t="shared" si="41"/>
        <v>16688.725847195463</v>
      </c>
      <c r="BZ26" s="320">
        <f t="shared" si="41"/>
        <v>15974.650732209524</v>
      </c>
      <c r="CA26" s="320">
        <f t="shared" si="41"/>
        <v>15524.676168217629</v>
      </c>
      <c r="CB26" s="320">
        <f t="shared" si="41"/>
        <v>15135.060183697049</v>
      </c>
      <c r="CC26" s="320">
        <f t="shared" si="41"/>
        <v>14769.77092498809</v>
      </c>
      <c r="CD26" s="320">
        <f t="shared" si="41"/>
        <v>14382.220363145079</v>
      </c>
      <c r="CE26" s="320">
        <f t="shared" si="41"/>
        <v>14202.89862969967</v>
      </c>
      <c r="CF26" s="320">
        <f t="shared" si="41"/>
        <v>14099.696034053326</v>
      </c>
      <c r="CG26" s="320">
        <f t="shared" si="41"/>
        <v>14023.493947510588</v>
      </c>
      <c r="CH26" s="320">
        <f t="shared" si="41"/>
        <v>13863.65609997906</v>
      </c>
      <c r="CI26" s="320">
        <f t="shared" si="41"/>
        <v>13989.775018923883</v>
      </c>
      <c r="CJ26" s="320">
        <f t="shared" si="41"/>
        <v>14187.969902519011</v>
      </c>
      <c r="CK26" s="320">
        <f t="shared" si="41"/>
        <v>14415.985899260844</v>
      </c>
      <c r="CL26" s="320">
        <f t="shared" si="41"/>
        <v>14555.786071147504</v>
      </c>
      <c r="CM26" s="320">
        <f t="shared" si="41"/>
        <v>14993.139071316746</v>
      </c>
      <c r="CN26" s="320">
        <f t="shared" si="41"/>
        <v>15508.909104515918</v>
      </c>
      <c r="CO26" s="320">
        <f t="shared" si="41"/>
        <v>16057.479717947204</v>
      </c>
      <c r="CP26" s="320">
        <f t="shared" si="41"/>
        <v>16513.037445757793</v>
      </c>
      <c r="CQ26" s="320">
        <f t="shared" si="41"/>
        <v>17278.217082972333</v>
      </c>
      <c r="CR26" s="320">
        <f t="shared" si="41"/>
        <v>18128.50025541001</v>
      </c>
      <c r="CS26" s="320">
        <f t="shared" si="41"/>
        <v>19014.729947642598</v>
      </c>
      <c r="CT26" s="320">
        <f t="shared" si="41"/>
        <v>19875.705657822899</v>
      </c>
      <c r="CU26" s="320">
        <f t="shared" si="41"/>
        <v>20975.607609158244</v>
      </c>
      <c r="CV26" s="320">
        <f t="shared" si="41"/>
        <v>22178.772818540663</v>
      </c>
      <c r="CW26" s="320">
        <f t="shared" si="41"/>
        <v>23421.211420033051</v>
      </c>
      <c r="CX26" s="320">
        <f t="shared" si="41"/>
        <v>24560.345474080041</v>
      </c>
      <c r="CY26" s="320">
        <f t="shared" si="41"/>
        <v>26034.750409744796</v>
      </c>
      <c r="CZ26" s="320">
        <f t="shared" si="41"/>
        <v>27608.748013901379</v>
      </c>
      <c r="DA26" s="320">
        <f t="shared" si="41"/>
        <v>29225.52236587257</v>
      </c>
      <c r="DB26" s="320">
        <f t="shared" ref="DB26:EG26" si="42" xml:space="preserve"> DB23 + DB24 - DB25</f>
        <v>30733.484258805416</v>
      </c>
      <c r="DC26" s="320">
        <f t="shared" si="42"/>
        <v>32590.325133006165</v>
      </c>
      <c r="DD26" s="320">
        <f t="shared" si="42"/>
        <v>34554.582970646508</v>
      </c>
      <c r="DE26" s="320">
        <f t="shared" si="42"/>
        <v>36565.312323104641</v>
      </c>
      <c r="DF26" s="320">
        <f t="shared" si="42"/>
        <v>38461.463153611825</v>
      </c>
      <c r="DG26" s="320">
        <f t="shared" si="42"/>
        <v>40720.656469408161</v>
      </c>
      <c r="DH26" s="320">
        <f t="shared" si="42"/>
        <v>43095.506306109688</v>
      </c>
      <c r="DI26" s="320">
        <f t="shared" si="42"/>
        <v>45520.722896462386</v>
      </c>
      <c r="DJ26" s="320">
        <f t="shared" si="42"/>
        <v>47917.262657189975</v>
      </c>
      <c r="DK26" s="320">
        <f t="shared" si="42"/>
        <v>50588.204597183743</v>
      </c>
      <c r="DL26" s="320">
        <f t="shared" si="42"/>
        <v>53395.744758906338</v>
      </c>
      <c r="DM26" s="320">
        <f t="shared" si="42"/>
        <v>56257.765259016596</v>
      </c>
      <c r="DN26" s="320">
        <f t="shared" si="42"/>
        <v>56625.505630320651</v>
      </c>
      <c r="DO26" s="320">
        <f t="shared" si="42"/>
        <v>57591.637815306807</v>
      </c>
      <c r="DP26" s="320">
        <f t="shared" si="42"/>
        <v>58676.203538219248</v>
      </c>
      <c r="DQ26" s="320">
        <f t="shared" si="42"/>
        <v>59797.319763205363</v>
      </c>
      <c r="DR26" s="320">
        <f t="shared" si="42"/>
        <v>60764.158000903553</v>
      </c>
      <c r="DS26" s="320">
        <f t="shared" si="42"/>
        <v>62056.122530691202</v>
      </c>
      <c r="DT26" s="320">
        <f t="shared" si="42"/>
        <v>63473.884810357704</v>
      </c>
      <c r="DU26" s="320">
        <f t="shared" si="42"/>
        <v>64931.278462409522</v>
      </c>
      <c r="DV26" s="320">
        <f t="shared" si="42"/>
        <v>66228.023045727023</v>
      </c>
      <c r="DW26" s="320">
        <f t="shared" si="42"/>
        <v>67862.513817969128</v>
      </c>
      <c r="DX26" s="320">
        <f t="shared" si="42"/>
        <v>69630.531972851473</v>
      </c>
      <c r="DY26" s="320">
        <f t="shared" si="42"/>
        <v>71441.428626101653</v>
      </c>
      <c r="DZ26" s="320">
        <f t="shared" si="42"/>
        <v>67631.947021370754</v>
      </c>
      <c r="EA26" s="320">
        <f t="shared" si="42"/>
        <v>63933.180244360032</v>
      </c>
      <c r="EB26" s="320">
        <f t="shared" si="42"/>
        <v>60217.196825404535</v>
      </c>
      <c r="EC26" s="320">
        <f t="shared" si="42"/>
        <v>56453.887164266431</v>
      </c>
      <c r="ED26" s="320">
        <f t="shared" si="42"/>
        <v>52595.92501876309</v>
      </c>
      <c r="EE26" s="320">
        <f t="shared" si="42"/>
        <v>48946.098056038165</v>
      </c>
      <c r="EF26" s="320">
        <f t="shared" si="42"/>
        <v>45231.297793137244</v>
      </c>
      <c r="EG26" s="320">
        <f t="shared" si="42"/>
        <v>41467.98813199914</v>
      </c>
      <c r="EH26" s="320">
        <f t="shared" ref="EH26:FM26" si="43" xml:space="preserve"> EH23 + EH24 - EH25</f>
        <v>37607.659674386668</v>
      </c>
      <c r="EI26" s="320">
        <f t="shared" si="43"/>
        <v>33960.669779122087</v>
      </c>
      <c r="EJ26" s="320">
        <f t="shared" si="43"/>
        <v>30247.082251177089</v>
      </c>
      <c r="EK26" s="320">
        <f t="shared" si="43"/>
        <v>26483.772590038985</v>
      </c>
      <c r="EL26" s="320">
        <f t="shared" si="43"/>
        <v>22621.01866251466</v>
      </c>
      <c r="EM26" s="320">
        <f t="shared" si="43"/>
        <v>18976.936761396908</v>
      </c>
      <c r="EN26" s="320">
        <f t="shared" si="43"/>
        <v>15264.592286781739</v>
      </c>
      <c r="EO26" s="320">
        <f t="shared" si="43"/>
        <v>11501.282625643631</v>
      </c>
      <c r="EP26" s="320">
        <f t="shared" si="43"/>
        <v>7687.0077779825842</v>
      </c>
      <c r="EQ26" s="320">
        <f t="shared" si="43"/>
        <v>3994.9413843424045</v>
      </c>
      <c r="ER26" s="320">
        <f t="shared" si="43"/>
        <v>283.87103939030749</v>
      </c>
      <c r="ES26" s="320">
        <f t="shared" si="43"/>
        <v>0</v>
      </c>
      <c r="ET26" s="320">
        <f t="shared" si="43"/>
        <v>0</v>
      </c>
      <c r="EU26" s="320">
        <f t="shared" si="43"/>
        <v>0</v>
      </c>
      <c r="EV26" s="320">
        <f t="shared" si="43"/>
        <v>0</v>
      </c>
      <c r="EW26" s="320">
        <f t="shared" si="43"/>
        <v>0</v>
      </c>
      <c r="EX26" s="320">
        <f t="shared" si="43"/>
        <v>0</v>
      </c>
      <c r="EY26" s="320">
        <f t="shared" si="43"/>
        <v>0</v>
      </c>
      <c r="EZ26" s="320">
        <f t="shared" si="43"/>
        <v>0</v>
      </c>
      <c r="FA26" s="320">
        <f t="shared" si="43"/>
        <v>3123.7322060825463</v>
      </c>
      <c r="FB26" s="320">
        <f t="shared" si="43"/>
        <v>0</v>
      </c>
      <c r="FC26" s="320">
        <f t="shared" si="43"/>
        <v>0</v>
      </c>
      <c r="FD26" s="320">
        <f t="shared" si="43"/>
        <v>0</v>
      </c>
      <c r="FE26" s="320">
        <f t="shared" si="43"/>
        <v>0</v>
      </c>
      <c r="FF26" s="320">
        <f t="shared" si="43"/>
        <v>0</v>
      </c>
      <c r="FG26" s="320">
        <f t="shared" si="43"/>
        <v>0</v>
      </c>
      <c r="FH26" s="320">
        <f t="shared" si="43"/>
        <v>0</v>
      </c>
      <c r="FI26" s="320">
        <f t="shared" si="43"/>
        <v>0</v>
      </c>
      <c r="FJ26" s="320">
        <f t="shared" si="43"/>
        <v>0</v>
      </c>
      <c r="FK26" s="320">
        <f t="shared" si="43"/>
        <v>0</v>
      </c>
      <c r="FL26" s="320">
        <f t="shared" si="43"/>
        <v>0</v>
      </c>
      <c r="FM26" s="320">
        <f t="shared" si="43"/>
        <v>0</v>
      </c>
      <c r="FN26" s="320">
        <f t="shared" ref="FN26:GJ26" si="44" xml:space="preserve"> FN23 + FN24 - FN25</f>
        <v>0</v>
      </c>
      <c r="FO26" s="320">
        <f t="shared" si="44"/>
        <v>0</v>
      </c>
      <c r="FP26" s="320">
        <f t="shared" si="44"/>
        <v>0</v>
      </c>
      <c r="FQ26" s="320">
        <f t="shared" si="44"/>
        <v>0</v>
      </c>
      <c r="FR26" s="320">
        <f t="shared" si="44"/>
        <v>0</v>
      </c>
      <c r="FS26" s="320">
        <f t="shared" si="44"/>
        <v>0</v>
      </c>
      <c r="FT26" s="320">
        <f t="shared" si="44"/>
        <v>0</v>
      </c>
      <c r="FU26" s="320">
        <f t="shared" si="44"/>
        <v>0</v>
      </c>
      <c r="FV26" s="320">
        <f t="shared" si="44"/>
        <v>0</v>
      </c>
      <c r="FW26" s="320">
        <f t="shared" si="44"/>
        <v>0</v>
      </c>
      <c r="FX26" s="320">
        <f t="shared" si="44"/>
        <v>0</v>
      </c>
      <c r="FY26" s="320">
        <f t="shared" si="44"/>
        <v>0</v>
      </c>
      <c r="FZ26" s="320">
        <f t="shared" si="44"/>
        <v>0</v>
      </c>
      <c r="GA26" s="320">
        <f t="shared" si="44"/>
        <v>0</v>
      </c>
      <c r="GB26" s="320">
        <f t="shared" si="44"/>
        <v>0</v>
      </c>
      <c r="GC26" s="320">
        <f t="shared" si="44"/>
        <v>0</v>
      </c>
      <c r="GD26" s="320">
        <f t="shared" si="44"/>
        <v>0</v>
      </c>
      <c r="GE26" s="320">
        <f t="shared" si="44"/>
        <v>0</v>
      </c>
      <c r="GF26" s="320">
        <f t="shared" si="44"/>
        <v>0</v>
      </c>
      <c r="GG26" s="320">
        <f t="shared" si="44"/>
        <v>0</v>
      </c>
      <c r="GH26" s="320">
        <f t="shared" si="44"/>
        <v>0</v>
      </c>
      <c r="GI26" s="320">
        <f t="shared" si="44"/>
        <v>0</v>
      </c>
      <c r="GJ26" s="320">
        <f t="shared" si="44"/>
        <v>0</v>
      </c>
    </row>
    <row r="27" spans="1:192" hidden="1" outlineLevel="1" x14ac:dyDescent="0.35"/>
    <row r="29" spans="1:192" collapsed="1" x14ac:dyDescent="0.35">
      <c r="A29" s="13" t="s">
        <v>128</v>
      </c>
    </row>
    <row r="30" spans="1:192" hidden="1" outlineLevel="1" x14ac:dyDescent="0.35">
      <c r="E30" s="178"/>
      <c r="F30" s="178"/>
      <c r="G30" s="178"/>
      <c r="H30" s="178"/>
      <c r="I30" s="33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78"/>
      <c r="W30" s="178"/>
      <c r="X30" s="178"/>
      <c r="Y30" s="178"/>
      <c r="Z30" s="178"/>
      <c r="AA30" s="178"/>
      <c r="AB30" s="178"/>
      <c r="AC30" s="178"/>
      <c r="AD30" s="178"/>
      <c r="AE30" s="178"/>
      <c r="AF30" s="178"/>
      <c r="AG30" s="178"/>
      <c r="AH30" s="178"/>
      <c r="AI30" s="178"/>
      <c r="AJ30" s="178"/>
      <c r="AK30" s="178"/>
      <c r="AL30" s="178"/>
      <c r="AM30" s="178"/>
      <c r="AN30" s="178"/>
      <c r="AO30" s="178"/>
      <c r="AP30" s="178"/>
      <c r="AQ30" s="178"/>
      <c r="AR30" s="178"/>
      <c r="AS30" s="178"/>
      <c r="AT30" s="178"/>
      <c r="AU30" s="178"/>
      <c r="AV30" s="178"/>
      <c r="AW30" s="178"/>
      <c r="AX30" s="178"/>
      <c r="AY30" s="178"/>
      <c r="AZ30" s="178"/>
      <c r="BA30" s="178"/>
      <c r="BB30" s="178"/>
      <c r="BC30" s="178"/>
      <c r="BD30" s="178"/>
      <c r="BE30" s="178"/>
      <c r="BF30" s="178"/>
      <c r="BG30" s="178"/>
      <c r="BH30" s="178"/>
      <c r="BI30" s="178"/>
      <c r="BJ30" s="178"/>
      <c r="BK30" s="178"/>
      <c r="BL30" s="178"/>
      <c r="BM30" s="178"/>
      <c r="BN30" s="178"/>
      <c r="BO30" s="178"/>
      <c r="BP30" s="178"/>
      <c r="BQ30" s="178"/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  <c r="CB30" s="178"/>
      <c r="CC30" s="178"/>
      <c r="CD30" s="178"/>
      <c r="CE30" s="178"/>
      <c r="CF30" s="178"/>
      <c r="CG30" s="178"/>
      <c r="CH30" s="178"/>
      <c r="CI30" s="178"/>
      <c r="CJ30" s="178"/>
      <c r="CK30" s="178"/>
      <c r="CL30" s="178"/>
      <c r="CM30" s="178"/>
      <c r="CN30" s="178"/>
      <c r="CO30" s="178"/>
      <c r="CP30" s="178"/>
      <c r="CQ30" s="178"/>
      <c r="CR30" s="178"/>
      <c r="CS30" s="178"/>
      <c r="CT30" s="178"/>
      <c r="CU30" s="178"/>
      <c r="CV30" s="178"/>
      <c r="CW30" s="178"/>
      <c r="CX30" s="178"/>
      <c r="CY30" s="178"/>
      <c r="CZ30" s="178"/>
      <c r="DA30" s="178"/>
      <c r="DB30" s="178"/>
      <c r="DC30" s="178"/>
      <c r="DD30" s="178"/>
      <c r="DE30" s="178"/>
      <c r="DF30" s="178"/>
      <c r="DG30" s="178"/>
      <c r="DH30" s="178"/>
      <c r="DI30" s="178"/>
      <c r="DJ30" s="178"/>
      <c r="DK30" s="178"/>
      <c r="DL30" s="178"/>
      <c r="DM30" s="178"/>
      <c r="DN30" s="178"/>
      <c r="DO30" s="178"/>
      <c r="DP30" s="178"/>
      <c r="DQ30" s="178"/>
      <c r="DR30" s="178"/>
      <c r="DS30" s="178"/>
      <c r="DT30" s="178"/>
      <c r="DU30" s="178"/>
      <c r="DV30" s="178"/>
      <c r="DW30" s="178"/>
      <c r="DX30" s="178"/>
      <c r="DY30" s="178"/>
      <c r="DZ30" s="178"/>
      <c r="EA30" s="178"/>
      <c r="EB30" s="178"/>
      <c r="EC30" s="178"/>
      <c r="ED30" s="178"/>
      <c r="EE30" s="178"/>
      <c r="EF30" s="178"/>
      <c r="EG30" s="178"/>
      <c r="EH30" s="178"/>
      <c r="EI30" s="178"/>
      <c r="EJ30" s="178"/>
      <c r="EK30" s="178"/>
      <c r="EL30" s="178"/>
      <c r="EM30" s="178"/>
      <c r="EN30" s="178"/>
      <c r="EO30" s="178"/>
      <c r="EP30" s="178"/>
      <c r="EQ30" s="178"/>
      <c r="ER30" s="178"/>
      <c r="ES30" s="178"/>
      <c r="ET30" s="178"/>
      <c r="EU30" s="178"/>
      <c r="EV30" s="178"/>
      <c r="EW30" s="178"/>
      <c r="EX30" s="178"/>
      <c r="EY30" s="178"/>
      <c r="EZ30" s="178"/>
      <c r="FA30" s="178"/>
      <c r="FB30" s="178"/>
      <c r="FC30" s="178"/>
      <c r="FD30" s="178"/>
      <c r="FE30" s="178"/>
      <c r="FF30" s="178"/>
      <c r="FG30" s="178"/>
      <c r="FH30" s="178"/>
      <c r="FI30" s="178"/>
      <c r="FJ30" s="178"/>
      <c r="FK30" s="178"/>
      <c r="FL30" s="178"/>
      <c r="FM30" s="178"/>
      <c r="FN30" s="178"/>
      <c r="FO30" s="178"/>
      <c r="FP30" s="178"/>
      <c r="FQ30" s="178"/>
      <c r="FR30" s="178"/>
      <c r="FS30" s="178"/>
      <c r="FT30" s="178"/>
      <c r="FU30" s="178"/>
      <c r="FV30" s="178"/>
      <c r="FW30" s="178"/>
      <c r="FX30" s="178"/>
      <c r="FY30" s="178"/>
      <c r="FZ30" s="178"/>
      <c r="GA30" s="178"/>
      <c r="GB30" s="178"/>
      <c r="GC30" s="178"/>
      <c r="GD30" s="178"/>
      <c r="GE30" s="178"/>
      <c r="GF30" s="178"/>
      <c r="GG30" s="178"/>
      <c r="GH30" s="178"/>
      <c r="GI30" s="178"/>
      <c r="GJ30" s="178"/>
    </row>
    <row r="31" spans="1:192" s="380" customFormat="1" hidden="1" outlineLevel="1" x14ac:dyDescent="0.35">
      <c r="A31" s="375"/>
      <c r="B31" s="375"/>
      <c r="C31" s="376"/>
      <c r="D31" s="377"/>
      <c r="E31" s="378" t="s">
        <v>129</v>
      </c>
      <c r="F31" s="378"/>
      <c r="G31" s="378" t="str">
        <f xml:space="preserve"> SMU</f>
        <v>$ 000s</v>
      </c>
      <c r="H31" s="378"/>
      <c r="I31" s="379"/>
      <c r="J31" s="378">
        <f t="shared" ref="J31:BU31" si="45">I34</f>
        <v>0</v>
      </c>
      <c r="K31" s="378">
        <f t="shared" si="45"/>
        <v>0</v>
      </c>
      <c r="L31" s="378">
        <f t="shared" si="45"/>
        <v>0</v>
      </c>
      <c r="M31" s="378">
        <f t="shared" si="45"/>
        <v>0</v>
      </c>
      <c r="N31" s="378">
        <f t="shared" si="45"/>
        <v>0</v>
      </c>
      <c r="O31" s="378">
        <f t="shared" si="45"/>
        <v>0</v>
      </c>
      <c r="P31" s="378">
        <f t="shared" si="45"/>
        <v>0</v>
      </c>
      <c r="Q31" s="378">
        <f t="shared" si="45"/>
        <v>-2.6643647288437933E-9</v>
      </c>
      <c r="R31" s="378">
        <f t="shared" si="45"/>
        <v>-2.1179857867537066E-8</v>
      </c>
      <c r="S31" s="378">
        <f t="shared" si="45"/>
        <v>-4.777223239216255E-8</v>
      </c>
      <c r="T31" s="378">
        <f t="shared" si="45"/>
        <v>-8.4540261013898998E-8</v>
      </c>
      <c r="U31" s="378">
        <f t="shared" si="45"/>
        <v>-1.2964972029294586E-7</v>
      </c>
      <c r="V31" s="378">
        <f t="shared" si="45"/>
        <v>-1.8603293483465677E-7</v>
      </c>
      <c r="W31" s="378">
        <f t="shared" si="45"/>
        <v>-2.5239455681003164E-7</v>
      </c>
      <c r="X31" s="378">
        <f t="shared" si="45"/>
        <v>-3.2114667192217894E-7</v>
      </c>
      <c r="Y31" s="378">
        <f t="shared" si="45"/>
        <v>-4.0604641071695369E-7</v>
      </c>
      <c r="Z31" s="378">
        <f t="shared" si="45"/>
        <v>-4.9689163006405579E-7</v>
      </c>
      <c r="AA31" s="378">
        <f t="shared" si="45"/>
        <v>-5.9888998293899931E-7</v>
      </c>
      <c r="AB31" s="378">
        <f t="shared" si="45"/>
        <v>-7.0487988068634877E-7</v>
      </c>
      <c r="AC31" s="378">
        <f t="shared" si="45"/>
        <v>-8.208866120185121E-7</v>
      </c>
      <c r="AD31" s="378">
        <f t="shared" si="45"/>
        <v>-9.4251902282849187E-7</v>
      </c>
      <c r="AE31" s="378">
        <f t="shared" si="45"/>
        <v>-1.0645958354871254E-6</v>
      </c>
      <c r="AF31" s="378">
        <f t="shared" si="45"/>
        <v>-1.1940832109758048E-6</v>
      </c>
      <c r="AG31" s="378">
        <f t="shared" si="45"/>
        <v>-1.3215262413268647E-6</v>
      </c>
      <c r="AH31" s="378">
        <f t="shared" si="45"/>
        <v>-1.4542149244789471E-6</v>
      </c>
      <c r="AI31" s="378">
        <f t="shared" si="45"/>
        <v>-1.5866034743794444E-6</v>
      </c>
      <c r="AJ31" s="378">
        <f t="shared" si="45"/>
        <v>-1.7089547270643379E-6</v>
      </c>
      <c r="AK31" s="378">
        <f t="shared" si="45"/>
        <v>-1.8372641932273837E-6</v>
      </c>
      <c r="AL31" s="378">
        <f t="shared" si="45"/>
        <v>-1.9576310421598464E-6</v>
      </c>
      <c r="AM31" s="378">
        <f t="shared" si="45"/>
        <v>-2.0771692277321563E-6</v>
      </c>
      <c r="AN31" s="378">
        <f t="shared" si="45"/>
        <v>-2.18694717091239E-6</v>
      </c>
      <c r="AO31" s="378">
        <f t="shared" si="45"/>
        <v>-2.2936228276648762E-6</v>
      </c>
      <c r="AP31" s="378">
        <f t="shared" si="45"/>
        <v>-2.3924223739868467E-6</v>
      </c>
      <c r="AQ31" s="378">
        <f t="shared" si="45"/>
        <v>-2.4796986224373541E-6</v>
      </c>
      <c r="AR31" s="378">
        <f t="shared" si="45"/>
        <v>-2.5610765703731886E-6</v>
      </c>
      <c r="AS31" s="378">
        <f t="shared" si="45"/>
        <v>-2.6305878861876408E-6</v>
      </c>
      <c r="AT31" s="378">
        <f t="shared" si="45"/>
        <v>-2.6929990042390273E-6</v>
      </c>
      <c r="AU31" s="378">
        <f t="shared" si="45"/>
        <v>-2.7455607494175638E-6</v>
      </c>
      <c r="AV31" s="378">
        <f t="shared" si="45"/>
        <v>-2.784982115144885E-6</v>
      </c>
      <c r="AW31" s="378">
        <f t="shared" si="45"/>
        <v>-2.8213798657361622E-6</v>
      </c>
      <c r="AX31" s="378">
        <f t="shared" si="45"/>
        <v>-2.8492649732925202E-6</v>
      </c>
      <c r="AY31" s="378">
        <f t="shared" si="45"/>
        <v>-2.8715457744965533E-6</v>
      </c>
      <c r="AZ31" s="378">
        <f t="shared" si="45"/>
        <v>-2.8873687085706479E-6</v>
      </c>
      <c r="BA31" s="378">
        <f t="shared" si="45"/>
        <v>-2.9018187603924162E-6</v>
      </c>
      <c r="BB31" s="378">
        <f t="shared" si="45"/>
        <v>-2.9091761177824083E-6</v>
      </c>
      <c r="BC31" s="378">
        <f t="shared" si="45"/>
        <v>-2.9110542243415694E-6</v>
      </c>
      <c r="BD31" s="378">
        <f t="shared" si="45"/>
        <v>-2.9096408695750142E-6</v>
      </c>
      <c r="BE31" s="378">
        <f t="shared" si="45"/>
        <v>-2.9066795548260416E-6</v>
      </c>
      <c r="BF31" s="378">
        <f t="shared" si="45"/>
        <v>-2.9040201923180575E-6</v>
      </c>
      <c r="BG31" s="378">
        <f t="shared" si="45"/>
        <v>0</v>
      </c>
      <c r="BH31" s="378">
        <f t="shared" si="45"/>
        <v>0</v>
      </c>
      <c r="BI31" s="378">
        <f t="shared" si="45"/>
        <v>0</v>
      </c>
      <c r="BJ31" s="378">
        <f t="shared" si="45"/>
        <v>0</v>
      </c>
      <c r="BK31" s="378">
        <f t="shared" si="45"/>
        <v>0</v>
      </c>
      <c r="BL31" s="378">
        <f t="shared" si="45"/>
        <v>0</v>
      </c>
      <c r="BM31" s="378">
        <f t="shared" si="45"/>
        <v>0</v>
      </c>
      <c r="BN31" s="378">
        <f t="shared" si="45"/>
        <v>0</v>
      </c>
      <c r="BO31" s="378">
        <f t="shared" si="45"/>
        <v>0</v>
      </c>
      <c r="BP31" s="378">
        <f t="shared" si="45"/>
        <v>0</v>
      </c>
      <c r="BQ31" s="378">
        <f t="shared" si="45"/>
        <v>0</v>
      </c>
      <c r="BR31" s="378">
        <f t="shared" si="45"/>
        <v>0</v>
      </c>
      <c r="BS31" s="378">
        <f t="shared" si="45"/>
        <v>0</v>
      </c>
      <c r="BT31" s="378">
        <f t="shared" si="45"/>
        <v>0</v>
      </c>
      <c r="BU31" s="378">
        <f t="shared" si="45"/>
        <v>0</v>
      </c>
      <c r="BV31" s="378">
        <f t="shared" ref="BV31:EG31" si="46">BU34</f>
        <v>0</v>
      </c>
      <c r="BW31" s="378">
        <f t="shared" si="46"/>
        <v>0</v>
      </c>
      <c r="BX31" s="378">
        <f t="shared" si="46"/>
        <v>0</v>
      </c>
      <c r="BY31" s="378">
        <f t="shared" si="46"/>
        <v>0</v>
      </c>
      <c r="BZ31" s="378">
        <f t="shared" si="46"/>
        <v>0</v>
      </c>
      <c r="CA31" s="378">
        <f t="shared" si="46"/>
        <v>0</v>
      </c>
      <c r="CB31" s="378">
        <f t="shared" si="46"/>
        <v>0</v>
      </c>
      <c r="CC31" s="378">
        <f t="shared" si="46"/>
        <v>0</v>
      </c>
      <c r="CD31" s="378">
        <f t="shared" si="46"/>
        <v>0</v>
      </c>
      <c r="CE31" s="378">
        <f t="shared" si="46"/>
        <v>0</v>
      </c>
      <c r="CF31" s="378">
        <f t="shared" si="46"/>
        <v>0</v>
      </c>
      <c r="CG31" s="378">
        <f t="shared" si="46"/>
        <v>0</v>
      </c>
      <c r="CH31" s="378">
        <f t="shared" si="46"/>
        <v>0</v>
      </c>
      <c r="CI31" s="378">
        <f t="shared" si="46"/>
        <v>0</v>
      </c>
      <c r="CJ31" s="378">
        <f t="shared" si="46"/>
        <v>0</v>
      </c>
      <c r="CK31" s="378">
        <f t="shared" si="46"/>
        <v>0</v>
      </c>
      <c r="CL31" s="378">
        <f t="shared" si="46"/>
        <v>0</v>
      </c>
      <c r="CM31" s="378">
        <f t="shared" si="46"/>
        <v>0</v>
      </c>
      <c r="CN31" s="378">
        <f t="shared" si="46"/>
        <v>0</v>
      </c>
      <c r="CO31" s="378">
        <f t="shared" si="46"/>
        <v>0</v>
      </c>
      <c r="CP31" s="378">
        <f t="shared" si="46"/>
        <v>0</v>
      </c>
      <c r="CQ31" s="378">
        <f t="shared" si="46"/>
        <v>0</v>
      </c>
      <c r="CR31" s="378">
        <f t="shared" si="46"/>
        <v>0</v>
      </c>
      <c r="CS31" s="378">
        <f t="shared" si="46"/>
        <v>0</v>
      </c>
      <c r="CT31" s="378">
        <f t="shared" si="46"/>
        <v>0</v>
      </c>
      <c r="CU31" s="378">
        <f t="shared" si="46"/>
        <v>0</v>
      </c>
      <c r="CV31" s="378">
        <f t="shared" si="46"/>
        <v>0</v>
      </c>
      <c r="CW31" s="378">
        <f t="shared" si="46"/>
        <v>0</v>
      </c>
      <c r="CX31" s="378">
        <f t="shared" si="46"/>
        <v>0</v>
      </c>
      <c r="CY31" s="378">
        <f t="shared" si="46"/>
        <v>0</v>
      </c>
      <c r="CZ31" s="378">
        <f t="shared" si="46"/>
        <v>0</v>
      </c>
      <c r="DA31" s="378">
        <f t="shared" si="46"/>
        <v>0</v>
      </c>
      <c r="DB31" s="378">
        <f t="shared" si="46"/>
        <v>0</v>
      </c>
      <c r="DC31" s="378">
        <f t="shared" si="46"/>
        <v>0</v>
      </c>
      <c r="DD31" s="378">
        <f t="shared" si="46"/>
        <v>0</v>
      </c>
      <c r="DE31" s="378">
        <f t="shared" si="46"/>
        <v>0</v>
      </c>
      <c r="DF31" s="378">
        <f t="shared" si="46"/>
        <v>0</v>
      </c>
      <c r="DG31" s="378">
        <f t="shared" si="46"/>
        <v>0</v>
      </c>
      <c r="DH31" s="378">
        <f t="shared" si="46"/>
        <v>0</v>
      </c>
      <c r="DI31" s="378">
        <f t="shared" si="46"/>
        <v>0</v>
      </c>
      <c r="DJ31" s="378">
        <f t="shared" si="46"/>
        <v>0</v>
      </c>
      <c r="DK31" s="378">
        <f t="shared" si="46"/>
        <v>0</v>
      </c>
      <c r="DL31" s="378">
        <f t="shared" si="46"/>
        <v>0</v>
      </c>
      <c r="DM31" s="378">
        <f t="shared" si="46"/>
        <v>0</v>
      </c>
      <c r="DN31" s="378">
        <f t="shared" si="46"/>
        <v>0</v>
      </c>
      <c r="DO31" s="378">
        <f t="shared" si="46"/>
        <v>0</v>
      </c>
      <c r="DP31" s="378">
        <f t="shared" si="46"/>
        <v>0</v>
      </c>
      <c r="DQ31" s="378">
        <f t="shared" si="46"/>
        <v>0</v>
      </c>
      <c r="DR31" s="378">
        <f t="shared" si="46"/>
        <v>0</v>
      </c>
      <c r="DS31" s="378">
        <f t="shared" si="46"/>
        <v>0</v>
      </c>
      <c r="DT31" s="378">
        <f t="shared" si="46"/>
        <v>0</v>
      </c>
      <c r="DU31" s="378">
        <f t="shared" si="46"/>
        <v>0</v>
      </c>
      <c r="DV31" s="378">
        <f t="shared" si="46"/>
        <v>0</v>
      </c>
      <c r="DW31" s="378">
        <f t="shared" si="46"/>
        <v>0</v>
      </c>
      <c r="DX31" s="378">
        <f t="shared" si="46"/>
        <v>0</v>
      </c>
      <c r="DY31" s="378">
        <f t="shared" si="46"/>
        <v>0</v>
      </c>
      <c r="DZ31" s="378">
        <f t="shared" si="46"/>
        <v>0</v>
      </c>
      <c r="EA31" s="378">
        <f t="shared" si="46"/>
        <v>0</v>
      </c>
      <c r="EB31" s="378">
        <f t="shared" si="46"/>
        <v>0</v>
      </c>
      <c r="EC31" s="378">
        <f t="shared" si="46"/>
        <v>0</v>
      </c>
      <c r="ED31" s="378">
        <f t="shared" si="46"/>
        <v>0</v>
      </c>
      <c r="EE31" s="378">
        <f t="shared" si="46"/>
        <v>0</v>
      </c>
      <c r="EF31" s="378">
        <f t="shared" si="46"/>
        <v>0</v>
      </c>
      <c r="EG31" s="378">
        <f t="shared" si="46"/>
        <v>0</v>
      </c>
      <c r="EH31" s="378">
        <f t="shared" ref="EH31:GJ31" si="47">EG34</f>
        <v>0</v>
      </c>
      <c r="EI31" s="378">
        <f t="shared" si="47"/>
        <v>0</v>
      </c>
      <c r="EJ31" s="378">
        <f t="shared" si="47"/>
        <v>0</v>
      </c>
      <c r="EK31" s="378">
        <f t="shared" si="47"/>
        <v>0</v>
      </c>
      <c r="EL31" s="378">
        <f t="shared" si="47"/>
        <v>0</v>
      </c>
      <c r="EM31" s="378">
        <f t="shared" si="47"/>
        <v>0</v>
      </c>
      <c r="EN31" s="378">
        <f t="shared" si="47"/>
        <v>0</v>
      </c>
      <c r="EO31" s="378">
        <f t="shared" si="47"/>
        <v>0</v>
      </c>
      <c r="EP31" s="378">
        <f t="shared" si="47"/>
        <v>0</v>
      </c>
      <c r="EQ31" s="378">
        <f t="shared" si="47"/>
        <v>0</v>
      </c>
      <c r="ER31" s="378">
        <f t="shared" si="47"/>
        <v>0</v>
      </c>
      <c r="ES31" s="378">
        <f t="shared" si="47"/>
        <v>0</v>
      </c>
      <c r="ET31" s="378">
        <f t="shared" si="47"/>
        <v>3479.4386217478004</v>
      </c>
      <c r="EU31" s="378">
        <f t="shared" si="47"/>
        <v>7347.226915257932</v>
      </c>
      <c r="EV31" s="378">
        <f t="shared" si="47"/>
        <v>10985.272911024653</v>
      </c>
      <c r="EW31" s="378">
        <f t="shared" si="47"/>
        <v>14695.037273072097</v>
      </c>
      <c r="EX31" s="378">
        <f t="shared" si="47"/>
        <v>18458.346934210203</v>
      </c>
      <c r="EY31" s="378">
        <f t="shared" si="47"/>
        <v>22328.747193529634</v>
      </c>
      <c r="EZ31" s="378">
        <f t="shared" si="47"/>
        <v>25963.661597662071</v>
      </c>
      <c r="FA31" s="378">
        <f t="shared" si="47"/>
        <v>29672.087327232253</v>
      </c>
      <c r="FB31" s="378">
        <f t="shared" si="47"/>
        <v>0</v>
      </c>
      <c r="FC31" s="378">
        <f t="shared" si="47"/>
        <v>8.0763129517436028E-10</v>
      </c>
      <c r="FD31" s="378">
        <f t="shared" si="47"/>
        <v>8.0763129517436028E-10</v>
      </c>
      <c r="FE31" s="378">
        <f t="shared" si="47"/>
        <v>8.0763129517436028E-10</v>
      </c>
      <c r="FF31" s="378">
        <f t="shared" si="47"/>
        <v>8.0763129517436028E-10</v>
      </c>
      <c r="FG31" s="378">
        <f t="shared" si="47"/>
        <v>8.0763129517436028E-10</v>
      </c>
      <c r="FH31" s="378">
        <f t="shared" si="47"/>
        <v>8.0763129517436028E-10</v>
      </c>
      <c r="FI31" s="378">
        <f t="shared" si="47"/>
        <v>8.0763129517436028E-10</v>
      </c>
      <c r="FJ31" s="378">
        <f t="shared" si="47"/>
        <v>8.0763129517436028E-10</v>
      </c>
      <c r="FK31" s="378">
        <f t="shared" si="47"/>
        <v>8.0763129517436028E-10</v>
      </c>
      <c r="FL31" s="378">
        <f t="shared" si="47"/>
        <v>8.0763129517436028E-10</v>
      </c>
      <c r="FM31" s="378">
        <f t="shared" si="47"/>
        <v>8.0763129517436028E-10</v>
      </c>
      <c r="FN31" s="378">
        <f t="shared" si="47"/>
        <v>8.0763129517436028E-10</v>
      </c>
      <c r="FO31" s="378">
        <f t="shared" si="47"/>
        <v>8.0763129517436028E-10</v>
      </c>
      <c r="FP31" s="378">
        <f t="shared" si="47"/>
        <v>8.0763129517436028E-10</v>
      </c>
      <c r="FQ31" s="378">
        <f t="shared" si="47"/>
        <v>8.0763129517436028E-10</v>
      </c>
      <c r="FR31" s="378">
        <f t="shared" si="47"/>
        <v>8.0763129517436028E-10</v>
      </c>
      <c r="FS31" s="378">
        <f t="shared" si="47"/>
        <v>8.0763129517436028E-10</v>
      </c>
      <c r="FT31" s="378">
        <f t="shared" si="47"/>
        <v>8.0763129517436028E-10</v>
      </c>
      <c r="FU31" s="378">
        <f t="shared" si="47"/>
        <v>8.0763129517436028E-10</v>
      </c>
      <c r="FV31" s="378">
        <f t="shared" si="47"/>
        <v>8.0763129517436028E-10</v>
      </c>
      <c r="FW31" s="378">
        <f t="shared" si="47"/>
        <v>8.0763129517436028E-10</v>
      </c>
      <c r="FX31" s="378">
        <f t="shared" si="47"/>
        <v>8.0763129517436028E-10</v>
      </c>
      <c r="FY31" s="378">
        <f t="shared" si="47"/>
        <v>8.0763129517436028E-10</v>
      </c>
      <c r="FZ31" s="378">
        <f t="shared" si="47"/>
        <v>8.0763129517436028E-10</v>
      </c>
      <c r="GA31" s="378">
        <f t="shared" si="47"/>
        <v>8.0763129517436028E-10</v>
      </c>
      <c r="GB31" s="378">
        <f t="shared" si="47"/>
        <v>8.0763129517436028E-10</v>
      </c>
      <c r="GC31" s="378">
        <f t="shared" si="47"/>
        <v>8.0763129517436028E-10</v>
      </c>
      <c r="GD31" s="378">
        <f t="shared" si="47"/>
        <v>8.0763129517436028E-10</v>
      </c>
      <c r="GE31" s="378">
        <f t="shared" si="47"/>
        <v>8.0763129517436028E-10</v>
      </c>
      <c r="GF31" s="378">
        <f t="shared" si="47"/>
        <v>8.0763129517436028E-10</v>
      </c>
      <c r="GG31" s="378">
        <f t="shared" si="47"/>
        <v>8.0763129517436028E-10</v>
      </c>
      <c r="GH31" s="378">
        <f t="shared" si="47"/>
        <v>8.0763129517436028E-10</v>
      </c>
      <c r="GI31" s="378">
        <f t="shared" si="47"/>
        <v>8.0763129517436028E-10</v>
      </c>
      <c r="GJ31" s="378">
        <f t="shared" si="47"/>
        <v>8.0763129517436028E-10</v>
      </c>
    </row>
    <row r="32" spans="1:192" s="355" customFormat="1" hidden="1" outlineLevel="1" x14ac:dyDescent="0.35">
      <c r="A32" s="13"/>
      <c r="B32" s="13"/>
      <c r="C32" s="18"/>
      <c r="D32" s="42"/>
      <c r="E32" s="316" t="str">
        <f xml:space="preserve"> FS!E$53</f>
        <v>Cash flow available for dividends</v>
      </c>
      <c r="F32" s="316">
        <f xml:space="preserve"> FS!F$53</f>
        <v>0</v>
      </c>
      <c r="G32" s="316" t="str">
        <f xml:space="preserve"> FS!G$53</f>
        <v>$ 000s</v>
      </c>
      <c r="H32" s="316">
        <f xml:space="preserve"> FS!H$53</f>
        <v>378010.8970438955</v>
      </c>
      <c r="I32" s="316">
        <f xml:space="preserve"> FS!I$53</f>
        <v>0</v>
      </c>
      <c r="J32" s="316">
        <f xml:space="preserve"> FS!J$53</f>
        <v>0</v>
      </c>
      <c r="K32" s="316">
        <f xml:space="preserve"> FS!K$53</f>
        <v>0</v>
      </c>
      <c r="L32" s="316">
        <f xml:space="preserve"> FS!L$53</f>
        <v>0</v>
      </c>
      <c r="M32" s="316">
        <f xml:space="preserve"> FS!M$53</f>
        <v>0</v>
      </c>
      <c r="N32" s="316">
        <f xml:space="preserve"> FS!N$53</f>
        <v>0</v>
      </c>
      <c r="O32" s="316">
        <f xml:space="preserve"> FS!O$53</f>
        <v>0</v>
      </c>
      <c r="P32" s="316">
        <f xml:space="preserve"> FS!P$53</f>
        <v>-2.6643647288437933E-9</v>
      </c>
      <c r="Q32" s="316">
        <f xml:space="preserve"> FS!Q$53</f>
        <v>-1.8515493138693273E-8</v>
      </c>
      <c r="R32" s="316">
        <f xml:space="preserve"> FS!R$53</f>
        <v>-2.6592374524625484E-8</v>
      </c>
      <c r="S32" s="316">
        <f xml:space="preserve"> FS!S$53</f>
        <v>-3.6768028621736448E-8</v>
      </c>
      <c r="T32" s="316">
        <f xml:space="preserve"> FS!T$53</f>
        <v>-4.510945927904686E-8</v>
      </c>
      <c r="U32" s="316">
        <f xml:space="preserve"> FS!U$53</f>
        <v>-5.6383214541710913E-8</v>
      </c>
      <c r="V32" s="316">
        <f xml:space="preserve"> FS!V$53</f>
        <v>-6.6361621975374874E-8</v>
      </c>
      <c r="W32" s="316">
        <f xml:space="preserve"> FS!W$53</f>
        <v>-6.8752115112147294E-8</v>
      </c>
      <c r="X32" s="316">
        <f xml:space="preserve"> FS!X$53</f>
        <v>-8.4899738794774748E-8</v>
      </c>
      <c r="Y32" s="316">
        <f xml:space="preserve"> FS!Y$53</f>
        <v>-9.0845219347102102E-8</v>
      </c>
      <c r="Z32" s="316">
        <f xml:space="preserve"> FS!Z$53</f>
        <v>-1.0199835287494352E-7</v>
      </c>
      <c r="AA32" s="316">
        <f xml:space="preserve"> FS!AA$53</f>
        <v>-1.0598989774734946E-7</v>
      </c>
      <c r="AB32" s="316">
        <f xml:space="preserve"> FS!AB$53</f>
        <v>-1.1600673133216333E-7</v>
      </c>
      <c r="AC32" s="316">
        <f xml:space="preserve"> FS!AC$53</f>
        <v>-1.2163241080997977E-7</v>
      </c>
      <c r="AD32" s="316">
        <f xml:space="preserve"> FS!AD$53</f>
        <v>-1.2207681265863357E-7</v>
      </c>
      <c r="AE32" s="316">
        <f xml:space="preserve"> FS!AE$53</f>
        <v>-1.2948737548867939E-7</v>
      </c>
      <c r="AF32" s="316">
        <f xml:space="preserve"> FS!AF$53</f>
        <v>-1.2744303035105986E-7</v>
      </c>
      <c r="AG32" s="316">
        <f xml:space="preserve"> FS!AG$53</f>
        <v>-1.3268868315208238E-7</v>
      </c>
      <c r="AH32" s="316">
        <f xml:space="preserve"> FS!AH$53</f>
        <v>-1.3238854990049731E-7</v>
      </c>
      <c r="AI32" s="316">
        <f xml:space="preserve"> FS!AI$53</f>
        <v>-1.2235125268489355E-7</v>
      </c>
      <c r="AJ32" s="316">
        <f xml:space="preserve"> FS!AJ$53</f>
        <v>-1.2830946616304573E-7</v>
      </c>
      <c r="AK32" s="316">
        <f xml:space="preserve"> FS!AK$53</f>
        <v>-1.2036684893246274E-7</v>
      </c>
      <c r="AL32" s="316">
        <f xml:space="preserve"> FS!AL$53</f>
        <v>-1.1953818557230989E-7</v>
      </c>
      <c r="AM32" s="316">
        <f xml:space="preserve"> FS!AM$53</f>
        <v>-1.0977794318023371E-7</v>
      </c>
      <c r="AN32" s="316">
        <f xml:space="preserve"> FS!AN$53</f>
        <v>-1.0667565675248625E-7</v>
      </c>
      <c r="AO32" s="316">
        <f xml:space="preserve"> FS!AO$53</f>
        <v>-9.8799546321970411E-8</v>
      </c>
      <c r="AP32" s="316">
        <f xml:space="preserve"> FS!AP$53</f>
        <v>-8.727624845050741E-8</v>
      </c>
      <c r="AQ32" s="316">
        <f xml:space="preserve"> FS!AQ$53</f>
        <v>-8.1377947935834527E-8</v>
      </c>
      <c r="AR32" s="316">
        <f xml:space="preserve"> FS!AR$53</f>
        <v>-6.9511315814452246E-8</v>
      </c>
      <c r="AS32" s="316">
        <f xml:space="preserve"> FS!AS$53</f>
        <v>-6.2411118051386438E-8</v>
      </c>
      <c r="AT32" s="316">
        <f xml:space="preserve"> FS!AT$53</f>
        <v>-5.2561745178536512E-8</v>
      </c>
      <c r="AU32" s="316">
        <f xml:space="preserve"> FS!AU$53</f>
        <v>-3.9421365727321245E-8</v>
      </c>
      <c r="AV32" s="316">
        <f xml:space="preserve"> FS!AV$53</f>
        <v>-3.6397750591277145E-8</v>
      </c>
      <c r="AW32" s="316">
        <f xml:space="preserve"> FS!AW$53</f>
        <v>-2.788510755635798E-8</v>
      </c>
      <c r="AX32" s="316">
        <f xml:space="preserve"> FS!AX$53</f>
        <v>-2.2280801204033196E-8</v>
      </c>
      <c r="AY32" s="316">
        <f xml:space="preserve"> FS!AY$53</f>
        <v>-1.5822934074094519E-8</v>
      </c>
      <c r="AZ32" s="316">
        <f xml:space="preserve"> FS!AZ$53</f>
        <v>-1.4450051821768284E-8</v>
      </c>
      <c r="BA32" s="316">
        <f xml:space="preserve"> FS!BA$53</f>
        <v>-7.357357389992103E-9</v>
      </c>
      <c r="BB32" s="316">
        <f xml:space="preserve"> FS!BB$53</f>
        <v>-1.8781065591610968E-9</v>
      </c>
      <c r="BC32" s="316">
        <f xml:space="preserve"> FS!BC$53</f>
        <v>1.4133547665551305E-9</v>
      </c>
      <c r="BD32" s="316">
        <f xml:space="preserve"> FS!BD$53</f>
        <v>2.9613147489726543E-9</v>
      </c>
      <c r="BE32" s="316">
        <f xml:space="preserve"> FS!BE$53</f>
        <v>2.6593625079840422E-9</v>
      </c>
      <c r="BF32" s="316">
        <f xml:space="preserve"> FS!BF$53</f>
        <v>2100.194792819133</v>
      </c>
      <c r="BG32" s="316">
        <f xml:space="preserve"> FS!BG$53</f>
        <v>2020.5451173875535</v>
      </c>
      <c r="BH32" s="316">
        <f xml:space="preserve"> FS!BH$53</f>
        <v>2062.9739560783537</v>
      </c>
      <c r="BI32" s="316">
        <f xml:space="preserve"> FS!BI$53</f>
        <v>2071.6436626797004</v>
      </c>
      <c r="BJ32" s="316">
        <f xml:space="preserve"> FS!BJ$53</f>
        <v>2036.9648362743146</v>
      </c>
      <c r="BK32" s="316">
        <f xml:space="preserve"> FS!BK$53</f>
        <v>2071.0587453222424</v>
      </c>
      <c r="BL32" s="316">
        <f xml:space="preserve"> FS!BL$53</f>
        <v>2114.5483049803115</v>
      </c>
      <c r="BM32" s="316">
        <f xml:space="preserve"> FS!BM$53</f>
        <v>2123.4347542466912</v>
      </c>
      <c r="BN32" s="316">
        <f xml:space="preserve"> FS!BN$53</f>
        <v>2105.6618557139318</v>
      </c>
      <c r="BO32" s="316">
        <f xml:space="preserve"> FS!BO$53</f>
        <v>2131.7216632216778</v>
      </c>
      <c r="BP32" s="316">
        <f xml:space="preserve"> FS!BP$53</f>
        <v>2167.4120126048192</v>
      </c>
      <c r="BQ32" s="316">
        <f xml:space="preserve"> FS!BQ$53</f>
        <v>2176.5206231028587</v>
      </c>
      <c r="BR32" s="316">
        <f xml:space="preserve"> FS!BR$53</f>
        <v>2140.0861811107006</v>
      </c>
      <c r="BS32" s="316">
        <f xml:space="preserve"> FS!BS$53</f>
        <v>2175.9060943041804</v>
      </c>
      <c r="BT32" s="316">
        <f xml:space="preserve"> FS!BT$53</f>
        <v>2221.5973129199401</v>
      </c>
      <c r="BU32" s="316">
        <f xml:space="preserve"> FS!BU$53</f>
        <v>2230.9336386804307</v>
      </c>
      <c r="BV32" s="316">
        <f xml:space="preserve"> FS!BV$53</f>
        <v>2193.5883356384684</v>
      </c>
      <c r="BW32" s="316">
        <f xml:space="preserve"> FS!BW$53</f>
        <v>2230.3037466617843</v>
      </c>
      <c r="BX32" s="316">
        <f xml:space="preserve"> FS!BX$53</f>
        <v>2277.1372457429379</v>
      </c>
      <c r="BY32" s="316">
        <f xml:space="preserve"> FS!BY$53</f>
        <v>2286.7069796474407</v>
      </c>
      <c r="BZ32" s="316">
        <f xml:space="preserve"> FS!BZ$53</f>
        <v>2248.4280440294306</v>
      </c>
      <c r="CA32" s="316">
        <f xml:space="preserve"> FS!CA$53</f>
        <v>2286.0613403283287</v>
      </c>
      <c r="CB32" s="316">
        <f xml:space="preserve"> FS!CB$53</f>
        <v>2334.0656768865119</v>
      </c>
      <c r="CC32" s="316">
        <f xml:space="preserve"> FS!CC$53</f>
        <v>2343.8746541386272</v>
      </c>
      <c r="CD32" s="316">
        <f xml:space="preserve"> FS!CD$53</f>
        <v>2324.2566996343967</v>
      </c>
      <c r="CE32" s="316">
        <f xml:space="preserve"> FS!CE$53</f>
        <v>2353.0218510886525</v>
      </c>
      <c r="CF32" s="316">
        <f xml:space="preserve"> FS!CF$53</f>
        <v>2392.4173188086743</v>
      </c>
      <c r="CG32" s="316">
        <f xml:space="preserve"> FS!CG$53</f>
        <v>2402.4715204920922</v>
      </c>
      <c r="CH32" s="316">
        <f xml:space="preserve"> FS!CH$53</f>
        <v>2362.2547137584197</v>
      </c>
      <c r="CI32" s="316">
        <f xml:space="preserve"> FS!CI$53</f>
        <v>2401.7931956824505</v>
      </c>
      <c r="CJ32" s="316">
        <f xml:space="preserve"> FS!CJ$53</f>
        <v>2452.2277517788916</v>
      </c>
      <c r="CK32" s="316">
        <f xml:space="preserve"> FS!CK$53</f>
        <v>2462.5333085043949</v>
      </c>
      <c r="CL32" s="316">
        <f xml:space="preserve"> FS!CL$53</f>
        <v>2421.3110816023809</v>
      </c>
      <c r="CM32" s="316">
        <f xml:space="preserve"> FS!CM$53</f>
        <v>2461.8380255745114</v>
      </c>
      <c r="CN32" s="316">
        <f xml:space="preserve"> FS!CN$53</f>
        <v>2513.5334455733637</v>
      </c>
      <c r="CO32" s="316">
        <f xml:space="preserve"> FS!CO$53</f>
        <v>2524.0966412170046</v>
      </c>
      <c r="CP32" s="316">
        <f xml:space="preserve"> FS!CP$53</f>
        <v>2481.84385864244</v>
      </c>
      <c r="CQ32" s="316">
        <f xml:space="preserve"> FS!CQ$53</f>
        <v>2523.3839762138741</v>
      </c>
      <c r="CR32" s="316">
        <f xml:space="preserve"> FS!CR$53</f>
        <v>2576.3717817126972</v>
      </c>
      <c r="CS32" s="316">
        <f xml:space="preserve"> FS!CS$53</f>
        <v>2587.1990572474288</v>
      </c>
      <c r="CT32" s="316">
        <f xml:space="preserve"> FS!CT$53</f>
        <v>2565.5445061779646</v>
      </c>
      <c r="CU32" s="316">
        <f xml:space="preserve"> FS!CU$53</f>
        <v>2597.2958511539528</v>
      </c>
      <c r="CV32" s="316">
        <f xml:space="preserve"> FS!CV$53</f>
        <v>2640.7810762555137</v>
      </c>
      <c r="CW32" s="316">
        <f xml:space="preserve"> FS!CW$53</f>
        <v>2651.8790336786142</v>
      </c>
      <c r="CX32" s="316">
        <f xml:space="preserve"> FS!CX$53</f>
        <v>2607.487203986213</v>
      </c>
      <c r="CY32" s="316">
        <f xml:space="preserve"> FS!CY$53</f>
        <v>2651.1302900097016</v>
      </c>
      <c r="CZ32" s="316">
        <f xml:space="preserve"> FS!CZ$53</f>
        <v>2706.8006031619025</v>
      </c>
      <c r="DA32" s="316">
        <f xml:space="preserve"> FS!DA$53</f>
        <v>2718.17600952058</v>
      </c>
      <c r="DB32" s="316">
        <f xml:space="preserve"> FS!DB$53</f>
        <v>2672.674384085869</v>
      </c>
      <c r="DC32" s="316">
        <f xml:space="preserve"> FS!DC$53</f>
        <v>2717.4085472599445</v>
      </c>
      <c r="DD32" s="316">
        <f xml:space="preserve"> FS!DD$53</f>
        <v>2774.47061824095</v>
      </c>
      <c r="DE32" s="316">
        <f xml:space="preserve"> FS!DE$53</f>
        <v>2786.1304097585944</v>
      </c>
      <c r="DF32" s="316">
        <f xml:space="preserve"> FS!DF$53</f>
        <v>2739.4912436880149</v>
      </c>
      <c r="DG32" s="316">
        <f xml:space="preserve"> FS!DG$53</f>
        <v>2785.3437609414432</v>
      </c>
      <c r="DH32" s="316">
        <f xml:space="preserve"> FS!DH$53</f>
        <v>2843.8323836969721</v>
      </c>
      <c r="DI32" s="316">
        <f xml:space="preserve"> FS!DI$53</f>
        <v>2855.7836700025582</v>
      </c>
      <c r="DJ32" s="316">
        <f xml:space="preserve"> FS!DJ$53</f>
        <v>2831.8810973913869</v>
      </c>
      <c r="DK32" s="316">
        <f xml:space="preserve"> FS!DK$53</f>
        <v>2866.9286412705642</v>
      </c>
      <c r="DL32" s="316">
        <f xml:space="preserve"> FS!DL$53</f>
        <v>2914.9281932893973</v>
      </c>
      <c r="DM32" s="316">
        <f xml:space="preserve"> FS!DM$53</f>
        <v>2927.1782617526233</v>
      </c>
      <c r="DN32" s="316">
        <f xml:space="preserve"> FS!DN$53</f>
        <v>2321.1570172902548</v>
      </c>
      <c r="DO32" s="316">
        <f xml:space="preserve"> FS!DO$53</f>
        <v>2076.8948086596683</v>
      </c>
      <c r="DP32" s="316">
        <f xml:space="preserve"> FS!DP$53</f>
        <v>2131.3816558095787</v>
      </c>
      <c r="DQ32" s="316">
        <f xml:space="preserve"> FS!DQ$53</f>
        <v>2143.937975984385</v>
      </c>
      <c r="DR32" s="316">
        <f xml:space="preserve"> FS!DR$53</f>
        <v>2093.7126952851595</v>
      </c>
      <c r="DS32" s="316">
        <f xml:space="preserve"> FS!DS$53</f>
        <v>2128.8171788761592</v>
      </c>
      <c r="DT32" s="316">
        <f xml:space="preserve"> FS!DT$53</f>
        <v>2184.6661972048187</v>
      </c>
      <c r="DU32" s="316">
        <f xml:space="preserve"> FS!DU$53</f>
        <v>2197.5364253839953</v>
      </c>
      <c r="DV32" s="316">
        <f xml:space="preserve"> FS!DV$53</f>
        <v>2146.0555126672889</v>
      </c>
      <c r="DW32" s="316">
        <f xml:space="preserve"> FS!DW$53</f>
        <v>2182.0376083480633</v>
      </c>
      <c r="DX32" s="316">
        <f xml:space="preserve"> FS!DX$53</f>
        <v>2239.2828521349384</v>
      </c>
      <c r="DY32" s="316">
        <f xml:space="preserve"> FS!DY$53</f>
        <v>2252.474836018594</v>
      </c>
      <c r="DZ32" s="316">
        <f xml:space="preserve"> FS!DZ$53</f>
        <v>7791.318038879489</v>
      </c>
      <c r="EA32" s="316">
        <f xml:space="preserve"> FS!EA$53</f>
        <v>7874.2318635414731</v>
      </c>
      <c r="EB32" s="316">
        <f xml:space="preserve"> FS!EB$53</f>
        <v>8033.4272320340933</v>
      </c>
      <c r="EC32" s="316">
        <f xml:space="preserve"> FS!EC$53</f>
        <v>8080.7534742167081</v>
      </c>
      <c r="ED32" s="316">
        <f xml:space="preserve"> FS!ED$53</f>
        <v>7891.4485054862444</v>
      </c>
      <c r="EE32" s="316">
        <f xml:space="preserve"> FS!EE$53</f>
        <v>8023.761417947394</v>
      </c>
      <c r="EF32" s="316">
        <f xml:space="preserve"> FS!EF$53</f>
        <v>8234.2629128349472</v>
      </c>
      <c r="EG32" s="316">
        <f xml:space="preserve"> FS!EG$53</f>
        <v>8282.772311072129</v>
      </c>
      <c r="EH32" s="316">
        <f xml:space="preserve"> FS!EH$53</f>
        <v>8088.7347181234036</v>
      </c>
      <c r="EI32" s="316">
        <f xml:space="preserve"> FS!EI$53</f>
        <v>8224.3554533960796</v>
      </c>
      <c r="EJ32" s="316">
        <f xml:space="preserve"> FS!EJ$53</f>
        <v>8440.1194856558195</v>
      </c>
      <c r="EK32" s="316">
        <f xml:space="preserve"> FS!EK$53</f>
        <v>8489.84161884893</v>
      </c>
      <c r="EL32" s="316">
        <f xml:space="preserve"> FS!EL$53</f>
        <v>8290.953086076488</v>
      </c>
      <c r="EM32" s="316">
        <f xml:space="preserve"> FS!EM$53</f>
        <v>8429.9643397309792</v>
      </c>
      <c r="EN32" s="316">
        <f xml:space="preserve"> FS!EN$53</f>
        <v>8651.1224727972149</v>
      </c>
      <c r="EO32" s="316">
        <f xml:space="preserve"> FS!EO$53</f>
        <v>8702.0876593201538</v>
      </c>
      <c r="EP32" s="316">
        <f xml:space="preserve"> FS!EP$53</f>
        <v>8600.157286274276</v>
      </c>
      <c r="EQ32" s="316">
        <f xml:space="preserve"> FS!EQ$53</f>
        <v>8691.6786347471934</v>
      </c>
      <c r="ER32" s="316">
        <f xml:space="preserve"> FS!ER$53</f>
        <v>8867.4005346171452</v>
      </c>
      <c r="ES32" s="316">
        <f xml:space="preserve"> FS!ES$53</f>
        <v>8919.6398508031562</v>
      </c>
      <c r="ET32" s="316">
        <f xml:space="preserve"> FS!ET$53</f>
        <v>8710.6825860591071</v>
      </c>
      <c r="EU32" s="316">
        <f xml:space="preserve"> FS!EU$53</f>
        <v>8856.7312844298613</v>
      </c>
      <c r="EV32" s="316">
        <f xml:space="preserve"> FS!EV$53</f>
        <v>9089.0855479825696</v>
      </c>
      <c r="EW32" s="316">
        <f xml:space="preserve"> FS!EW$53</f>
        <v>9142.6308470732311</v>
      </c>
      <c r="EX32" s="316">
        <f xml:space="preserve"> FS!EX$53</f>
        <v>8928.4496507105832</v>
      </c>
      <c r="EY32" s="316">
        <f xml:space="preserve"> FS!EY$53</f>
        <v>9078.1495665406037</v>
      </c>
      <c r="EZ32" s="316">
        <f xml:space="preserve"> FS!EZ$53</f>
        <v>9316.3126866821331</v>
      </c>
      <c r="FA32" s="316">
        <f xml:space="preserve"> FS!FA$53</f>
        <v>-27187.932576202846</v>
      </c>
      <c r="FB32" s="316">
        <f xml:space="preserve"> FS!FB$53</f>
        <v>3123.732206083354</v>
      </c>
      <c r="FC32" s="316">
        <f xml:space="preserve"> FS!FC$53</f>
        <v>0</v>
      </c>
      <c r="FD32" s="316">
        <f xml:space="preserve"> FS!FD$53</f>
        <v>0</v>
      </c>
      <c r="FE32" s="316">
        <f xml:space="preserve"> FS!FE$53</f>
        <v>0</v>
      </c>
      <c r="FF32" s="316">
        <f xml:space="preserve"> FS!FF$53</f>
        <v>0</v>
      </c>
      <c r="FG32" s="316">
        <f xml:space="preserve"> FS!FG$53</f>
        <v>0</v>
      </c>
      <c r="FH32" s="316">
        <f xml:space="preserve"> FS!FH$53</f>
        <v>0</v>
      </c>
      <c r="FI32" s="316">
        <f xml:space="preserve"> FS!FI$53</f>
        <v>0</v>
      </c>
      <c r="FJ32" s="316">
        <f xml:space="preserve"> FS!FJ$53</f>
        <v>0</v>
      </c>
      <c r="FK32" s="316">
        <f xml:space="preserve"> FS!FK$53</f>
        <v>0</v>
      </c>
      <c r="FL32" s="316">
        <f xml:space="preserve"> FS!FL$53</f>
        <v>0</v>
      </c>
      <c r="FM32" s="316">
        <f xml:space="preserve"> FS!FM$53</f>
        <v>0</v>
      </c>
      <c r="FN32" s="316">
        <f xml:space="preserve"> FS!FN$53</f>
        <v>0</v>
      </c>
      <c r="FO32" s="316">
        <f xml:space="preserve"> FS!FO$53</f>
        <v>0</v>
      </c>
      <c r="FP32" s="316">
        <f xml:space="preserve"> FS!FP$53</f>
        <v>0</v>
      </c>
      <c r="FQ32" s="316">
        <f xml:space="preserve"> FS!FQ$53</f>
        <v>0</v>
      </c>
      <c r="FR32" s="316">
        <f xml:space="preserve"> FS!FR$53</f>
        <v>0</v>
      </c>
      <c r="FS32" s="316">
        <f xml:space="preserve"> FS!FS$53</f>
        <v>0</v>
      </c>
      <c r="FT32" s="316">
        <f xml:space="preserve"> FS!FT$53</f>
        <v>0</v>
      </c>
      <c r="FU32" s="316">
        <f xml:space="preserve"> FS!FU$53</f>
        <v>0</v>
      </c>
      <c r="FV32" s="316">
        <f xml:space="preserve"> FS!FV$53</f>
        <v>0</v>
      </c>
      <c r="FW32" s="316">
        <f xml:space="preserve"> FS!FW$53</f>
        <v>0</v>
      </c>
      <c r="FX32" s="316">
        <f xml:space="preserve"> FS!FX$53</f>
        <v>0</v>
      </c>
      <c r="FY32" s="316">
        <f xml:space="preserve"> FS!FY$53</f>
        <v>0</v>
      </c>
      <c r="FZ32" s="316">
        <f xml:space="preserve"> FS!FZ$53</f>
        <v>0</v>
      </c>
      <c r="GA32" s="316">
        <f xml:space="preserve"> FS!GA$53</f>
        <v>0</v>
      </c>
      <c r="GB32" s="316">
        <f xml:space="preserve"> FS!GB$53</f>
        <v>0</v>
      </c>
      <c r="GC32" s="316">
        <f xml:space="preserve"> FS!GC$53</f>
        <v>0</v>
      </c>
      <c r="GD32" s="316">
        <f xml:space="preserve"> FS!GD$53</f>
        <v>0</v>
      </c>
      <c r="GE32" s="316">
        <f xml:space="preserve"> FS!GE$53</f>
        <v>0</v>
      </c>
      <c r="GF32" s="316">
        <f xml:space="preserve"> FS!GF$53</f>
        <v>0</v>
      </c>
      <c r="GG32" s="316">
        <f xml:space="preserve"> FS!GG$53</f>
        <v>0</v>
      </c>
      <c r="GH32" s="316">
        <f xml:space="preserve"> FS!GH$53</f>
        <v>0</v>
      </c>
      <c r="GI32" s="316">
        <f xml:space="preserve"> FS!GI$53</f>
        <v>0</v>
      </c>
      <c r="GJ32" s="316">
        <f xml:space="preserve"> FS!GJ$53</f>
        <v>0</v>
      </c>
    </row>
    <row r="33" spans="1:192" s="355" customFormat="1" hidden="1" outlineLevel="1" x14ac:dyDescent="0.35">
      <c r="A33" s="13"/>
      <c r="B33" s="13"/>
      <c r="C33" s="18"/>
      <c r="D33" s="42"/>
      <c r="E33" s="113" t="str">
        <f t="shared" ref="E33:BP33" si="48" xml:space="preserve"> E$48</f>
        <v>Dividends paid POS</v>
      </c>
      <c r="F33" s="113">
        <f t="shared" si="48"/>
        <v>0</v>
      </c>
      <c r="G33" s="113" t="str">
        <f t="shared" si="48"/>
        <v>$ 000s</v>
      </c>
      <c r="H33" s="113">
        <f t="shared" si="48"/>
        <v>378010.89704389469</v>
      </c>
      <c r="I33" s="113">
        <f t="shared" si="48"/>
        <v>0</v>
      </c>
      <c r="J33" s="113">
        <f t="shared" si="48"/>
        <v>0</v>
      </c>
      <c r="K33" s="113">
        <f t="shared" si="48"/>
        <v>0</v>
      </c>
      <c r="L33" s="113">
        <f t="shared" si="48"/>
        <v>0</v>
      </c>
      <c r="M33" s="113">
        <f t="shared" si="48"/>
        <v>0</v>
      </c>
      <c r="N33" s="113">
        <f t="shared" si="48"/>
        <v>0</v>
      </c>
      <c r="O33" s="113">
        <f t="shared" si="48"/>
        <v>0</v>
      </c>
      <c r="P33" s="113">
        <f t="shared" si="48"/>
        <v>0</v>
      </c>
      <c r="Q33" s="113">
        <f t="shared" si="48"/>
        <v>0</v>
      </c>
      <c r="R33" s="113">
        <f t="shared" si="48"/>
        <v>0</v>
      </c>
      <c r="S33" s="113">
        <f t="shared" si="48"/>
        <v>0</v>
      </c>
      <c r="T33" s="113">
        <f t="shared" si="48"/>
        <v>0</v>
      </c>
      <c r="U33" s="113">
        <f t="shared" si="48"/>
        <v>0</v>
      </c>
      <c r="V33" s="113">
        <f t="shared" si="48"/>
        <v>0</v>
      </c>
      <c r="W33" s="113">
        <f t="shared" si="48"/>
        <v>0</v>
      </c>
      <c r="X33" s="113">
        <f t="shared" si="48"/>
        <v>0</v>
      </c>
      <c r="Y33" s="113">
        <f t="shared" si="48"/>
        <v>0</v>
      </c>
      <c r="Z33" s="113">
        <f t="shared" si="48"/>
        <v>0</v>
      </c>
      <c r="AA33" s="113">
        <f t="shared" si="48"/>
        <v>0</v>
      </c>
      <c r="AB33" s="113">
        <f t="shared" si="48"/>
        <v>0</v>
      </c>
      <c r="AC33" s="113">
        <f t="shared" si="48"/>
        <v>0</v>
      </c>
      <c r="AD33" s="113">
        <f t="shared" si="48"/>
        <v>0</v>
      </c>
      <c r="AE33" s="113">
        <f t="shared" si="48"/>
        <v>0</v>
      </c>
      <c r="AF33" s="113">
        <f t="shared" si="48"/>
        <v>0</v>
      </c>
      <c r="AG33" s="113">
        <f t="shared" si="48"/>
        <v>0</v>
      </c>
      <c r="AH33" s="113">
        <f t="shared" si="48"/>
        <v>0</v>
      </c>
      <c r="AI33" s="113">
        <f t="shared" si="48"/>
        <v>0</v>
      </c>
      <c r="AJ33" s="113">
        <f t="shared" si="48"/>
        <v>0</v>
      </c>
      <c r="AK33" s="113">
        <f t="shared" si="48"/>
        <v>0</v>
      </c>
      <c r="AL33" s="113">
        <f t="shared" si="48"/>
        <v>0</v>
      </c>
      <c r="AM33" s="113">
        <f t="shared" si="48"/>
        <v>0</v>
      </c>
      <c r="AN33" s="113">
        <f t="shared" si="48"/>
        <v>0</v>
      </c>
      <c r="AO33" s="113">
        <f t="shared" si="48"/>
        <v>0</v>
      </c>
      <c r="AP33" s="113">
        <f t="shared" si="48"/>
        <v>0</v>
      </c>
      <c r="AQ33" s="113">
        <f t="shared" si="48"/>
        <v>0</v>
      </c>
      <c r="AR33" s="113">
        <f t="shared" si="48"/>
        <v>0</v>
      </c>
      <c r="AS33" s="113">
        <f t="shared" si="48"/>
        <v>0</v>
      </c>
      <c r="AT33" s="113">
        <f t="shared" si="48"/>
        <v>0</v>
      </c>
      <c r="AU33" s="113">
        <f t="shared" si="48"/>
        <v>0</v>
      </c>
      <c r="AV33" s="113">
        <f t="shared" si="48"/>
        <v>0</v>
      </c>
      <c r="AW33" s="113">
        <f t="shared" si="48"/>
        <v>0</v>
      </c>
      <c r="AX33" s="113">
        <f t="shared" si="48"/>
        <v>0</v>
      </c>
      <c r="AY33" s="113">
        <f t="shared" si="48"/>
        <v>0</v>
      </c>
      <c r="AZ33" s="113">
        <f t="shared" si="48"/>
        <v>0</v>
      </c>
      <c r="BA33" s="113">
        <f t="shared" si="48"/>
        <v>0</v>
      </c>
      <c r="BB33" s="113">
        <f t="shared" si="48"/>
        <v>0</v>
      </c>
      <c r="BC33" s="113">
        <f t="shared" si="48"/>
        <v>0</v>
      </c>
      <c r="BD33" s="113">
        <f t="shared" si="48"/>
        <v>0</v>
      </c>
      <c r="BE33" s="113">
        <f t="shared" si="48"/>
        <v>0</v>
      </c>
      <c r="BF33" s="113">
        <f t="shared" si="48"/>
        <v>2100.1947899151128</v>
      </c>
      <c r="BG33" s="113">
        <f t="shared" si="48"/>
        <v>2020.5451173875535</v>
      </c>
      <c r="BH33" s="113">
        <f t="shared" si="48"/>
        <v>2062.9739560783537</v>
      </c>
      <c r="BI33" s="113">
        <f t="shared" si="48"/>
        <v>2071.6436626797004</v>
      </c>
      <c r="BJ33" s="113">
        <f t="shared" si="48"/>
        <v>2036.9648362743146</v>
      </c>
      <c r="BK33" s="113">
        <f t="shared" si="48"/>
        <v>2071.0587453222424</v>
      </c>
      <c r="BL33" s="113">
        <f t="shared" si="48"/>
        <v>2114.5483049803115</v>
      </c>
      <c r="BM33" s="113">
        <f t="shared" si="48"/>
        <v>2123.4347542466912</v>
      </c>
      <c r="BN33" s="113">
        <f t="shared" si="48"/>
        <v>2105.6618557139318</v>
      </c>
      <c r="BO33" s="113">
        <f t="shared" si="48"/>
        <v>2131.7216632216778</v>
      </c>
      <c r="BP33" s="113">
        <f t="shared" si="48"/>
        <v>2167.4120126048192</v>
      </c>
      <c r="BQ33" s="113">
        <f t="shared" ref="BQ33:EB33" si="49" xml:space="preserve"> BQ$48</f>
        <v>2176.5206231028587</v>
      </c>
      <c r="BR33" s="113">
        <f t="shared" si="49"/>
        <v>2140.0861811107006</v>
      </c>
      <c r="BS33" s="113">
        <f t="shared" si="49"/>
        <v>2175.9060943041804</v>
      </c>
      <c r="BT33" s="113">
        <f t="shared" si="49"/>
        <v>2221.5973129199401</v>
      </c>
      <c r="BU33" s="113">
        <f t="shared" si="49"/>
        <v>2230.9336386804307</v>
      </c>
      <c r="BV33" s="113">
        <f t="shared" si="49"/>
        <v>2193.5883356384684</v>
      </c>
      <c r="BW33" s="113">
        <f t="shared" si="49"/>
        <v>2230.3037466617843</v>
      </c>
      <c r="BX33" s="113">
        <f t="shared" si="49"/>
        <v>2277.1372457429379</v>
      </c>
      <c r="BY33" s="113">
        <f t="shared" si="49"/>
        <v>2286.7069796474407</v>
      </c>
      <c r="BZ33" s="113">
        <f t="shared" si="49"/>
        <v>2248.4280440294306</v>
      </c>
      <c r="CA33" s="113">
        <f t="shared" si="49"/>
        <v>2286.0613403283287</v>
      </c>
      <c r="CB33" s="113">
        <f t="shared" si="49"/>
        <v>2334.0656768865119</v>
      </c>
      <c r="CC33" s="113">
        <f t="shared" si="49"/>
        <v>2343.8746541386272</v>
      </c>
      <c r="CD33" s="113">
        <f t="shared" si="49"/>
        <v>2324.2566996343967</v>
      </c>
      <c r="CE33" s="113">
        <f t="shared" si="49"/>
        <v>2353.0218510886525</v>
      </c>
      <c r="CF33" s="113">
        <f t="shared" si="49"/>
        <v>2392.4173188086743</v>
      </c>
      <c r="CG33" s="113">
        <f t="shared" si="49"/>
        <v>2402.4715204920922</v>
      </c>
      <c r="CH33" s="113">
        <f t="shared" si="49"/>
        <v>2362.2547137584197</v>
      </c>
      <c r="CI33" s="113">
        <f t="shared" si="49"/>
        <v>2401.7931956824505</v>
      </c>
      <c r="CJ33" s="113">
        <f t="shared" si="49"/>
        <v>2452.2277517788916</v>
      </c>
      <c r="CK33" s="113">
        <f t="shared" si="49"/>
        <v>2462.5333085043949</v>
      </c>
      <c r="CL33" s="113">
        <f t="shared" si="49"/>
        <v>2421.3110816023809</v>
      </c>
      <c r="CM33" s="113">
        <f t="shared" si="49"/>
        <v>2461.8380255745114</v>
      </c>
      <c r="CN33" s="113">
        <f t="shared" si="49"/>
        <v>2513.5334455733637</v>
      </c>
      <c r="CO33" s="113">
        <f t="shared" si="49"/>
        <v>2524.0966412170046</v>
      </c>
      <c r="CP33" s="113">
        <f t="shared" si="49"/>
        <v>2481.84385864244</v>
      </c>
      <c r="CQ33" s="113">
        <f t="shared" si="49"/>
        <v>2523.3839762138741</v>
      </c>
      <c r="CR33" s="113">
        <f t="shared" si="49"/>
        <v>2576.3717817126972</v>
      </c>
      <c r="CS33" s="113">
        <f t="shared" si="49"/>
        <v>2587.1990572474288</v>
      </c>
      <c r="CT33" s="113">
        <f t="shared" si="49"/>
        <v>2565.5445061779646</v>
      </c>
      <c r="CU33" s="113">
        <f t="shared" si="49"/>
        <v>2597.2958511539528</v>
      </c>
      <c r="CV33" s="113">
        <f t="shared" si="49"/>
        <v>2640.7810762555137</v>
      </c>
      <c r="CW33" s="113">
        <f t="shared" si="49"/>
        <v>2651.8790336786142</v>
      </c>
      <c r="CX33" s="113">
        <f t="shared" si="49"/>
        <v>2607.487203986213</v>
      </c>
      <c r="CY33" s="113">
        <f t="shared" si="49"/>
        <v>2651.1302900097016</v>
      </c>
      <c r="CZ33" s="113">
        <f t="shared" si="49"/>
        <v>2706.8006031619025</v>
      </c>
      <c r="DA33" s="113">
        <f t="shared" si="49"/>
        <v>2718.17600952058</v>
      </c>
      <c r="DB33" s="113">
        <f t="shared" si="49"/>
        <v>2672.674384085869</v>
      </c>
      <c r="DC33" s="113">
        <f t="shared" si="49"/>
        <v>2717.4085472599445</v>
      </c>
      <c r="DD33" s="113">
        <f t="shared" si="49"/>
        <v>2774.47061824095</v>
      </c>
      <c r="DE33" s="113">
        <f t="shared" si="49"/>
        <v>2786.1304097585944</v>
      </c>
      <c r="DF33" s="113">
        <f t="shared" si="49"/>
        <v>2739.4912436880149</v>
      </c>
      <c r="DG33" s="113">
        <f t="shared" si="49"/>
        <v>2785.3437609414432</v>
      </c>
      <c r="DH33" s="113">
        <f t="shared" si="49"/>
        <v>2843.8323836969721</v>
      </c>
      <c r="DI33" s="113">
        <f t="shared" si="49"/>
        <v>2855.7836700025582</v>
      </c>
      <c r="DJ33" s="113">
        <f t="shared" si="49"/>
        <v>2831.8810973913869</v>
      </c>
      <c r="DK33" s="113">
        <f t="shared" si="49"/>
        <v>2866.9286412705642</v>
      </c>
      <c r="DL33" s="113">
        <f t="shared" si="49"/>
        <v>2914.9281932893973</v>
      </c>
      <c r="DM33" s="113">
        <f t="shared" si="49"/>
        <v>2927.1782617526233</v>
      </c>
      <c r="DN33" s="113">
        <f t="shared" si="49"/>
        <v>2321.1570172902548</v>
      </c>
      <c r="DO33" s="113">
        <f t="shared" si="49"/>
        <v>2076.8948086596683</v>
      </c>
      <c r="DP33" s="113">
        <f t="shared" si="49"/>
        <v>2131.3816558095787</v>
      </c>
      <c r="DQ33" s="113">
        <f t="shared" si="49"/>
        <v>2143.937975984385</v>
      </c>
      <c r="DR33" s="113">
        <f t="shared" si="49"/>
        <v>2093.7126952851595</v>
      </c>
      <c r="DS33" s="113">
        <f t="shared" si="49"/>
        <v>2128.8171788761592</v>
      </c>
      <c r="DT33" s="113">
        <f t="shared" si="49"/>
        <v>2184.6661972048187</v>
      </c>
      <c r="DU33" s="113">
        <f t="shared" si="49"/>
        <v>2197.5364253839953</v>
      </c>
      <c r="DV33" s="113">
        <f t="shared" si="49"/>
        <v>2146.0555126672889</v>
      </c>
      <c r="DW33" s="113">
        <f t="shared" si="49"/>
        <v>2182.0376083480633</v>
      </c>
      <c r="DX33" s="113">
        <f t="shared" si="49"/>
        <v>2239.2828521349384</v>
      </c>
      <c r="DY33" s="113">
        <f t="shared" si="49"/>
        <v>2252.474836018594</v>
      </c>
      <c r="DZ33" s="113">
        <f t="shared" si="49"/>
        <v>7791.318038879489</v>
      </c>
      <c r="EA33" s="113">
        <f t="shared" si="49"/>
        <v>7874.2318635414731</v>
      </c>
      <c r="EB33" s="113">
        <f t="shared" si="49"/>
        <v>8033.4272320340933</v>
      </c>
      <c r="EC33" s="113">
        <f t="shared" ref="EC33:GJ33" si="50" xml:space="preserve"> EC$48</f>
        <v>8080.7534742167081</v>
      </c>
      <c r="ED33" s="113">
        <f t="shared" si="50"/>
        <v>7891.4485054862444</v>
      </c>
      <c r="EE33" s="113">
        <f t="shared" si="50"/>
        <v>8023.761417947394</v>
      </c>
      <c r="EF33" s="113">
        <f t="shared" si="50"/>
        <v>8234.2629128349472</v>
      </c>
      <c r="EG33" s="113">
        <f t="shared" si="50"/>
        <v>8282.772311072129</v>
      </c>
      <c r="EH33" s="113">
        <f t="shared" si="50"/>
        <v>8088.7347181234036</v>
      </c>
      <c r="EI33" s="113">
        <f t="shared" si="50"/>
        <v>8224.3554533960796</v>
      </c>
      <c r="EJ33" s="113">
        <f t="shared" si="50"/>
        <v>8440.1194856558195</v>
      </c>
      <c r="EK33" s="113">
        <f t="shared" si="50"/>
        <v>8489.84161884893</v>
      </c>
      <c r="EL33" s="113">
        <f t="shared" si="50"/>
        <v>8290.953086076488</v>
      </c>
      <c r="EM33" s="113">
        <f t="shared" si="50"/>
        <v>8429.9643397309792</v>
      </c>
      <c r="EN33" s="113">
        <f t="shared" si="50"/>
        <v>8651.1224727972149</v>
      </c>
      <c r="EO33" s="113">
        <f t="shared" si="50"/>
        <v>8702.0876593201538</v>
      </c>
      <c r="EP33" s="113">
        <f t="shared" si="50"/>
        <v>8600.157286274276</v>
      </c>
      <c r="EQ33" s="113">
        <f t="shared" si="50"/>
        <v>8691.6786347471934</v>
      </c>
      <c r="ER33" s="113">
        <f t="shared" si="50"/>
        <v>8867.4005346171452</v>
      </c>
      <c r="ES33" s="113">
        <f t="shared" si="50"/>
        <v>5440.2012290553557</v>
      </c>
      <c r="ET33" s="113">
        <f t="shared" si="50"/>
        <v>4842.8942925489755</v>
      </c>
      <c r="EU33" s="113">
        <f t="shared" si="50"/>
        <v>5218.6852886631405</v>
      </c>
      <c r="EV33" s="113">
        <f t="shared" si="50"/>
        <v>5379.3211859351231</v>
      </c>
      <c r="EW33" s="113">
        <f t="shared" si="50"/>
        <v>5379.3211859351231</v>
      </c>
      <c r="EX33" s="113">
        <f t="shared" si="50"/>
        <v>5058.0493913911523</v>
      </c>
      <c r="EY33" s="113">
        <f t="shared" si="50"/>
        <v>5443.2351624081675</v>
      </c>
      <c r="EZ33" s="113">
        <f t="shared" si="50"/>
        <v>5607.886957111954</v>
      </c>
      <c r="FA33" s="113">
        <f t="shared" si="50"/>
        <v>2484.1547510294076</v>
      </c>
      <c r="FB33" s="113">
        <f t="shared" si="50"/>
        <v>3123.7322060825463</v>
      </c>
      <c r="FC33" s="113">
        <f t="shared" si="50"/>
        <v>0</v>
      </c>
      <c r="FD33" s="113">
        <f t="shared" si="50"/>
        <v>0</v>
      </c>
      <c r="FE33" s="113">
        <f t="shared" si="50"/>
        <v>0</v>
      </c>
      <c r="FF33" s="113">
        <f t="shared" si="50"/>
        <v>0</v>
      </c>
      <c r="FG33" s="113">
        <f t="shared" si="50"/>
        <v>0</v>
      </c>
      <c r="FH33" s="113">
        <f t="shared" si="50"/>
        <v>0</v>
      </c>
      <c r="FI33" s="113">
        <f t="shared" si="50"/>
        <v>0</v>
      </c>
      <c r="FJ33" s="113">
        <f t="shared" si="50"/>
        <v>0</v>
      </c>
      <c r="FK33" s="113">
        <f t="shared" si="50"/>
        <v>0</v>
      </c>
      <c r="FL33" s="113">
        <f t="shared" si="50"/>
        <v>0</v>
      </c>
      <c r="FM33" s="113">
        <f t="shared" si="50"/>
        <v>0</v>
      </c>
      <c r="FN33" s="113">
        <f t="shared" si="50"/>
        <v>0</v>
      </c>
      <c r="FO33" s="113">
        <f t="shared" si="50"/>
        <v>0</v>
      </c>
      <c r="FP33" s="113">
        <f t="shared" si="50"/>
        <v>0</v>
      </c>
      <c r="FQ33" s="113">
        <f t="shared" si="50"/>
        <v>0</v>
      </c>
      <c r="FR33" s="113">
        <f t="shared" si="50"/>
        <v>0</v>
      </c>
      <c r="FS33" s="113">
        <f t="shared" si="50"/>
        <v>0</v>
      </c>
      <c r="FT33" s="113">
        <f t="shared" si="50"/>
        <v>0</v>
      </c>
      <c r="FU33" s="113">
        <f t="shared" si="50"/>
        <v>0</v>
      </c>
      <c r="FV33" s="113">
        <f t="shared" si="50"/>
        <v>0</v>
      </c>
      <c r="FW33" s="113">
        <f t="shared" si="50"/>
        <v>0</v>
      </c>
      <c r="FX33" s="113">
        <f t="shared" si="50"/>
        <v>0</v>
      </c>
      <c r="FY33" s="113">
        <f t="shared" si="50"/>
        <v>0</v>
      </c>
      <c r="FZ33" s="113">
        <f t="shared" si="50"/>
        <v>0</v>
      </c>
      <c r="GA33" s="113">
        <f t="shared" si="50"/>
        <v>0</v>
      </c>
      <c r="GB33" s="113">
        <f t="shared" si="50"/>
        <v>0</v>
      </c>
      <c r="GC33" s="113">
        <f t="shared" si="50"/>
        <v>0</v>
      </c>
      <c r="GD33" s="113">
        <f t="shared" si="50"/>
        <v>0</v>
      </c>
      <c r="GE33" s="113">
        <f t="shared" si="50"/>
        <v>0</v>
      </c>
      <c r="GF33" s="113">
        <f t="shared" si="50"/>
        <v>0</v>
      </c>
      <c r="GG33" s="113">
        <f t="shared" si="50"/>
        <v>0</v>
      </c>
      <c r="GH33" s="113">
        <f t="shared" si="50"/>
        <v>0</v>
      </c>
      <c r="GI33" s="113">
        <f t="shared" si="50"/>
        <v>0</v>
      </c>
      <c r="GJ33" s="113">
        <f t="shared" si="50"/>
        <v>0</v>
      </c>
    </row>
    <row r="34" spans="1:192" s="357" customFormat="1" hidden="1" outlineLevel="1" x14ac:dyDescent="0.35">
      <c r="A34" s="317"/>
      <c r="B34" s="317"/>
      <c r="C34" s="318"/>
      <c r="D34" s="319"/>
      <c r="E34" s="320" t="s">
        <v>130</v>
      </c>
      <c r="F34" s="320"/>
      <c r="G34" s="320" t="str">
        <f xml:space="preserve"> SMU</f>
        <v>$ 000s</v>
      </c>
      <c r="H34" s="320"/>
      <c r="I34" s="321"/>
      <c r="J34" s="320">
        <f t="shared" ref="J34:AO34" si="51" xml:space="preserve"> J31 + J32 - J33</f>
        <v>0</v>
      </c>
      <c r="K34" s="320">
        <f t="shared" si="51"/>
        <v>0</v>
      </c>
      <c r="L34" s="320">
        <f t="shared" si="51"/>
        <v>0</v>
      </c>
      <c r="M34" s="320">
        <f t="shared" si="51"/>
        <v>0</v>
      </c>
      <c r="N34" s="320">
        <f t="shared" si="51"/>
        <v>0</v>
      </c>
      <c r="O34" s="320">
        <f t="shared" si="51"/>
        <v>0</v>
      </c>
      <c r="P34" s="320">
        <f t="shared" si="51"/>
        <v>-2.6643647288437933E-9</v>
      </c>
      <c r="Q34" s="320">
        <f t="shared" si="51"/>
        <v>-2.1179857867537066E-8</v>
      </c>
      <c r="R34" s="320">
        <f t="shared" si="51"/>
        <v>-4.777223239216255E-8</v>
      </c>
      <c r="S34" s="320">
        <f t="shared" si="51"/>
        <v>-8.4540261013898998E-8</v>
      </c>
      <c r="T34" s="320">
        <f t="shared" si="51"/>
        <v>-1.2964972029294586E-7</v>
      </c>
      <c r="U34" s="320">
        <f t="shared" si="51"/>
        <v>-1.8603293483465677E-7</v>
      </c>
      <c r="V34" s="320">
        <f t="shared" si="51"/>
        <v>-2.5239455681003164E-7</v>
      </c>
      <c r="W34" s="320">
        <f t="shared" si="51"/>
        <v>-3.2114667192217894E-7</v>
      </c>
      <c r="X34" s="320">
        <f t="shared" si="51"/>
        <v>-4.0604641071695369E-7</v>
      </c>
      <c r="Y34" s="320">
        <f t="shared" si="51"/>
        <v>-4.9689163006405579E-7</v>
      </c>
      <c r="Z34" s="320">
        <f t="shared" si="51"/>
        <v>-5.9888998293899931E-7</v>
      </c>
      <c r="AA34" s="320">
        <f t="shared" si="51"/>
        <v>-7.0487988068634877E-7</v>
      </c>
      <c r="AB34" s="320">
        <f t="shared" si="51"/>
        <v>-8.208866120185121E-7</v>
      </c>
      <c r="AC34" s="320">
        <f t="shared" si="51"/>
        <v>-9.4251902282849187E-7</v>
      </c>
      <c r="AD34" s="320">
        <f t="shared" si="51"/>
        <v>-1.0645958354871254E-6</v>
      </c>
      <c r="AE34" s="320">
        <f t="shared" si="51"/>
        <v>-1.1940832109758048E-6</v>
      </c>
      <c r="AF34" s="320">
        <f t="shared" si="51"/>
        <v>-1.3215262413268647E-6</v>
      </c>
      <c r="AG34" s="320">
        <f t="shared" si="51"/>
        <v>-1.4542149244789471E-6</v>
      </c>
      <c r="AH34" s="320">
        <f t="shared" si="51"/>
        <v>-1.5866034743794444E-6</v>
      </c>
      <c r="AI34" s="320">
        <f t="shared" si="51"/>
        <v>-1.7089547270643379E-6</v>
      </c>
      <c r="AJ34" s="320">
        <f t="shared" si="51"/>
        <v>-1.8372641932273837E-6</v>
      </c>
      <c r="AK34" s="320">
        <f t="shared" si="51"/>
        <v>-1.9576310421598464E-6</v>
      </c>
      <c r="AL34" s="320">
        <f t="shared" si="51"/>
        <v>-2.0771692277321563E-6</v>
      </c>
      <c r="AM34" s="320">
        <f t="shared" si="51"/>
        <v>-2.18694717091239E-6</v>
      </c>
      <c r="AN34" s="320">
        <f t="shared" si="51"/>
        <v>-2.2936228276648762E-6</v>
      </c>
      <c r="AO34" s="320">
        <f t="shared" si="51"/>
        <v>-2.3924223739868467E-6</v>
      </c>
      <c r="AP34" s="320">
        <f t="shared" ref="AP34:BU34" si="52" xml:space="preserve"> AP31 + AP32 - AP33</f>
        <v>-2.4796986224373541E-6</v>
      </c>
      <c r="AQ34" s="320">
        <f t="shared" si="52"/>
        <v>-2.5610765703731886E-6</v>
      </c>
      <c r="AR34" s="320">
        <f t="shared" si="52"/>
        <v>-2.6305878861876408E-6</v>
      </c>
      <c r="AS34" s="320">
        <f t="shared" si="52"/>
        <v>-2.6929990042390273E-6</v>
      </c>
      <c r="AT34" s="320">
        <f t="shared" si="52"/>
        <v>-2.7455607494175638E-6</v>
      </c>
      <c r="AU34" s="320">
        <f t="shared" si="52"/>
        <v>-2.784982115144885E-6</v>
      </c>
      <c r="AV34" s="320">
        <f t="shared" si="52"/>
        <v>-2.8213798657361622E-6</v>
      </c>
      <c r="AW34" s="320">
        <f t="shared" si="52"/>
        <v>-2.8492649732925202E-6</v>
      </c>
      <c r="AX34" s="320">
        <f t="shared" si="52"/>
        <v>-2.8715457744965533E-6</v>
      </c>
      <c r="AY34" s="320">
        <f t="shared" si="52"/>
        <v>-2.8873687085706479E-6</v>
      </c>
      <c r="AZ34" s="320">
        <f t="shared" si="52"/>
        <v>-2.9018187603924162E-6</v>
      </c>
      <c r="BA34" s="320">
        <f t="shared" si="52"/>
        <v>-2.9091761177824083E-6</v>
      </c>
      <c r="BB34" s="320">
        <f t="shared" si="52"/>
        <v>-2.9110542243415694E-6</v>
      </c>
      <c r="BC34" s="320">
        <f t="shared" si="52"/>
        <v>-2.9096408695750142E-6</v>
      </c>
      <c r="BD34" s="320">
        <f t="shared" si="52"/>
        <v>-2.9066795548260416E-6</v>
      </c>
      <c r="BE34" s="320">
        <f t="shared" si="52"/>
        <v>-2.9040201923180575E-6</v>
      </c>
      <c r="BF34" s="320">
        <f t="shared" si="52"/>
        <v>0</v>
      </c>
      <c r="BG34" s="320">
        <f t="shared" si="52"/>
        <v>0</v>
      </c>
      <c r="BH34" s="320">
        <f t="shared" si="52"/>
        <v>0</v>
      </c>
      <c r="BI34" s="320">
        <f t="shared" si="52"/>
        <v>0</v>
      </c>
      <c r="BJ34" s="320">
        <f t="shared" si="52"/>
        <v>0</v>
      </c>
      <c r="BK34" s="320">
        <f t="shared" si="52"/>
        <v>0</v>
      </c>
      <c r="BL34" s="320">
        <f t="shared" si="52"/>
        <v>0</v>
      </c>
      <c r="BM34" s="320">
        <f t="shared" si="52"/>
        <v>0</v>
      </c>
      <c r="BN34" s="320">
        <f t="shared" si="52"/>
        <v>0</v>
      </c>
      <c r="BO34" s="320">
        <f t="shared" si="52"/>
        <v>0</v>
      </c>
      <c r="BP34" s="320">
        <f t="shared" si="52"/>
        <v>0</v>
      </c>
      <c r="BQ34" s="320">
        <f t="shared" si="52"/>
        <v>0</v>
      </c>
      <c r="BR34" s="320">
        <f t="shared" si="52"/>
        <v>0</v>
      </c>
      <c r="BS34" s="320">
        <f t="shared" si="52"/>
        <v>0</v>
      </c>
      <c r="BT34" s="320">
        <f t="shared" si="52"/>
        <v>0</v>
      </c>
      <c r="BU34" s="320">
        <f t="shared" si="52"/>
        <v>0</v>
      </c>
      <c r="BV34" s="320">
        <f t="shared" ref="BV34:DA34" si="53" xml:space="preserve"> BV31 + BV32 - BV33</f>
        <v>0</v>
      </c>
      <c r="BW34" s="320">
        <f t="shared" si="53"/>
        <v>0</v>
      </c>
      <c r="BX34" s="320">
        <f t="shared" si="53"/>
        <v>0</v>
      </c>
      <c r="BY34" s="320">
        <f t="shared" si="53"/>
        <v>0</v>
      </c>
      <c r="BZ34" s="320">
        <f t="shared" si="53"/>
        <v>0</v>
      </c>
      <c r="CA34" s="320">
        <f t="shared" si="53"/>
        <v>0</v>
      </c>
      <c r="CB34" s="320">
        <f t="shared" si="53"/>
        <v>0</v>
      </c>
      <c r="CC34" s="320">
        <f t="shared" si="53"/>
        <v>0</v>
      </c>
      <c r="CD34" s="320">
        <f t="shared" si="53"/>
        <v>0</v>
      </c>
      <c r="CE34" s="320">
        <f t="shared" si="53"/>
        <v>0</v>
      </c>
      <c r="CF34" s="320">
        <f t="shared" si="53"/>
        <v>0</v>
      </c>
      <c r="CG34" s="320">
        <f t="shared" si="53"/>
        <v>0</v>
      </c>
      <c r="CH34" s="320">
        <f t="shared" si="53"/>
        <v>0</v>
      </c>
      <c r="CI34" s="320">
        <f t="shared" si="53"/>
        <v>0</v>
      </c>
      <c r="CJ34" s="320">
        <f t="shared" si="53"/>
        <v>0</v>
      </c>
      <c r="CK34" s="320">
        <f t="shared" si="53"/>
        <v>0</v>
      </c>
      <c r="CL34" s="320">
        <f t="shared" si="53"/>
        <v>0</v>
      </c>
      <c r="CM34" s="320">
        <f t="shared" si="53"/>
        <v>0</v>
      </c>
      <c r="CN34" s="320">
        <f t="shared" si="53"/>
        <v>0</v>
      </c>
      <c r="CO34" s="320">
        <f t="shared" si="53"/>
        <v>0</v>
      </c>
      <c r="CP34" s="320">
        <f t="shared" si="53"/>
        <v>0</v>
      </c>
      <c r="CQ34" s="320">
        <f t="shared" si="53"/>
        <v>0</v>
      </c>
      <c r="CR34" s="320">
        <f t="shared" si="53"/>
        <v>0</v>
      </c>
      <c r="CS34" s="320">
        <f t="shared" si="53"/>
        <v>0</v>
      </c>
      <c r="CT34" s="320">
        <f t="shared" si="53"/>
        <v>0</v>
      </c>
      <c r="CU34" s="320">
        <f t="shared" si="53"/>
        <v>0</v>
      </c>
      <c r="CV34" s="320">
        <f t="shared" si="53"/>
        <v>0</v>
      </c>
      <c r="CW34" s="320">
        <f t="shared" si="53"/>
        <v>0</v>
      </c>
      <c r="CX34" s="320">
        <f t="shared" si="53"/>
        <v>0</v>
      </c>
      <c r="CY34" s="320">
        <f t="shared" si="53"/>
        <v>0</v>
      </c>
      <c r="CZ34" s="320">
        <f t="shared" si="53"/>
        <v>0</v>
      </c>
      <c r="DA34" s="320">
        <f t="shared" si="53"/>
        <v>0</v>
      </c>
      <c r="DB34" s="320">
        <f t="shared" ref="DB34:EG34" si="54" xml:space="preserve"> DB31 + DB32 - DB33</f>
        <v>0</v>
      </c>
      <c r="DC34" s="320">
        <f t="shared" si="54"/>
        <v>0</v>
      </c>
      <c r="DD34" s="320">
        <f t="shared" si="54"/>
        <v>0</v>
      </c>
      <c r="DE34" s="320">
        <f t="shared" si="54"/>
        <v>0</v>
      </c>
      <c r="DF34" s="320">
        <f t="shared" si="54"/>
        <v>0</v>
      </c>
      <c r="DG34" s="320">
        <f t="shared" si="54"/>
        <v>0</v>
      </c>
      <c r="DH34" s="320">
        <f t="shared" si="54"/>
        <v>0</v>
      </c>
      <c r="DI34" s="320">
        <f t="shared" si="54"/>
        <v>0</v>
      </c>
      <c r="DJ34" s="320">
        <f t="shared" si="54"/>
        <v>0</v>
      </c>
      <c r="DK34" s="320">
        <f t="shared" si="54"/>
        <v>0</v>
      </c>
      <c r="DL34" s="320">
        <f t="shared" si="54"/>
        <v>0</v>
      </c>
      <c r="DM34" s="320">
        <f t="shared" si="54"/>
        <v>0</v>
      </c>
      <c r="DN34" s="320">
        <f t="shared" si="54"/>
        <v>0</v>
      </c>
      <c r="DO34" s="320">
        <f t="shared" si="54"/>
        <v>0</v>
      </c>
      <c r="DP34" s="320">
        <f t="shared" si="54"/>
        <v>0</v>
      </c>
      <c r="DQ34" s="320">
        <f t="shared" si="54"/>
        <v>0</v>
      </c>
      <c r="DR34" s="320">
        <f t="shared" si="54"/>
        <v>0</v>
      </c>
      <c r="DS34" s="320">
        <f t="shared" si="54"/>
        <v>0</v>
      </c>
      <c r="DT34" s="320">
        <f t="shared" si="54"/>
        <v>0</v>
      </c>
      <c r="DU34" s="320">
        <f t="shared" si="54"/>
        <v>0</v>
      </c>
      <c r="DV34" s="320">
        <f t="shared" si="54"/>
        <v>0</v>
      </c>
      <c r="DW34" s="320">
        <f t="shared" si="54"/>
        <v>0</v>
      </c>
      <c r="DX34" s="320">
        <f t="shared" si="54"/>
        <v>0</v>
      </c>
      <c r="DY34" s="320">
        <f t="shared" si="54"/>
        <v>0</v>
      </c>
      <c r="DZ34" s="320">
        <f t="shared" si="54"/>
        <v>0</v>
      </c>
      <c r="EA34" s="320">
        <f t="shared" si="54"/>
        <v>0</v>
      </c>
      <c r="EB34" s="320">
        <f t="shared" si="54"/>
        <v>0</v>
      </c>
      <c r="EC34" s="320">
        <f t="shared" si="54"/>
        <v>0</v>
      </c>
      <c r="ED34" s="320">
        <f t="shared" si="54"/>
        <v>0</v>
      </c>
      <c r="EE34" s="320">
        <f t="shared" si="54"/>
        <v>0</v>
      </c>
      <c r="EF34" s="320">
        <f t="shared" si="54"/>
        <v>0</v>
      </c>
      <c r="EG34" s="320">
        <f t="shared" si="54"/>
        <v>0</v>
      </c>
      <c r="EH34" s="320">
        <f t="shared" ref="EH34:FM34" si="55" xml:space="preserve"> EH31 + EH32 - EH33</f>
        <v>0</v>
      </c>
      <c r="EI34" s="320">
        <f t="shared" si="55"/>
        <v>0</v>
      </c>
      <c r="EJ34" s="320">
        <f t="shared" si="55"/>
        <v>0</v>
      </c>
      <c r="EK34" s="320">
        <f t="shared" si="55"/>
        <v>0</v>
      </c>
      <c r="EL34" s="320">
        <f t="shared" si="55"/>
        <v>0</v>
      </c>
      <c r="EM34" s="320">
        <f t="shared" si="55"/>
        <v>0</v>
      </c>
      <c r="EN34" s="320">
        <f t="shared" si="55"/>
        <v>0</v>
      </c>
      <c r="EO34" s="320">
        <f t="shared" si="55"/>
        <v>0</v>
      </c>
      <c r="EP34" s="320">
        <f t="shared" si="55"/>
        <v>0</v>
      </c>
      <c r="EQ34" s="320">
        <f t="shared" si="55"/>
        <v>0</v>
      </c>
      <c r="ER34" s="320">
        <f t="shared" si="55"/>
        <v>0</v>
      </c>
      <c r="ES34" s="320">
        <f t="shared" si="55"/>
        <v>3479.4386217478004</v>
      </c>
      <c r="ET34" s="320">
        <f t="shared" si="55"/>
        <v>7347.226915257932</v>
      </c>
      <c r="EU34" s="320">
        <f t="shared" si="55"/>
        <v>10985.272911024653</v>
      </c>
      <c r="EV34" s="320">
        <f t="shared" si="55"/>
        <v>14695.037273072097</v>
      </c>
      <c r="EW34" s="320">
        <f t="shared" si="55"/>
        <v>18458.346934210203</v>
      </c>
      <c r="EX34" s="320">
        <f t="shared" si="55"/>
        <v>22328.747193529634</v>
      </c>
      <c r="EY34" s="320">
        <f t="shared" si="55"/>
        <v>25963.661597662071</v>
      </c>
      <c r="EZ34" s="320">
        <f t="shared" si="55"/>
        <v>29672.087327232253</v>
      </c>
      <c r="FA34" s="320">
        <f t="shared" si="55"/>
        <v>0</v>
      </c>
      <c r="FB34" s="320">
        <f t="shared" si="55"/>
        <v>8.0763129517436028E-10</v>
      </c>
      <c r="FC34" s="320">
        <f t="shared" si="55"/>
        <v>8.0763129517436028E-10</v>
      </c>
      <c r="FD34" s="320">
        <f t="shared" si="55"/>
        <v>8.0763129517436028E-10</v>
      </c>
      <c r="FE34" s="320">
        <f t="shared" si="55"/>
        <v>8.0763129517436028E-10</v>
      </c>
      <c r="FF34" s="320">
        <f t="shared" si="55"/>
        <v>8.0763129517436028E-10</v>
      </c>
      <c r="FG34" s="320">
        <f t="shared" si="55"/>
        <v>8.0763129517436028E-10</v>
      </c>
      <c r="FH34" s="320">
        <f t="shared" si="55"/>
        <v>8.0763129517436028E-10</v>
      </c>
      <c r="FI34" s="320">
        <f t="shared" si="55"/>
        <v>8.0763129517436028E-10</v>
      </c>
      <c r="FJ34" s="320">
        <f t="shared" si="55"/>
        <v>8.0763129517436028E-10</v>
      </c>
      <c r="FK34" s="320">
        <f t="shared" si="55"/>
        <v>8.0763129517436028E-10</v>
      </c>
      <c r="FL34" s="320">
        <f t="shared" si="55"/>
        <v>8.0763129517436028E-10</v>
      </c>
      <c r="FM34" s="320">
        <f t="shared" si="55"/>
        <v>8.0763129517436028E-10</v>
      </c>
      <c r="FN34" s="320">
        <f t="shared" ref="FN34:GJ34" si="56" xml:space="preserve"> FN31 + FN32 - FN33</f>
        <v>8.0763129517436028E-10</v>
      </c>
      <c r="FO34" s="320">
        <f t="shared" si="56"/>
        <v>8.0763129517436028E-10</v>
      </c>
      <c r="FP34" s="320">
        <f t="shared" si="56"/>
        <v>8.0763129517436028E-10</v>
      </c>
      <c r="FQ34" s="320">
        <f t="shared" si="56"/>
        <v>8.0763129517436028E-10</v>
      </c>
      <c r="FR34" s="320">
        <f t="shared" si="56"/>
        <v>8.0763129517436028E-10</v>
      </c>
      <c r="FS34" s="320">
        <f t="shared" si="56"/>
        <v>8.0763129517436028E-10</v>
      </c>
      <c r="FT34" s="320">
        <f t="shared" si="56"/>
        <v>8.0763129517436028E-10</v>
      </c>
      <c r="FU34" s="320">
        <f t="shared" si="56"/>
        <v>8.0763129517436028E-10</v>
      </c>
      <c r="FV34" s="320">
        <f t="shared" si="56"/>
        <v>8.0763129517436028E-10</v>
      </c>
      <c r="FW34" s="320">
        <f t="shared" si="56"/>
        <v>8.0763129517436028E-10</v>
      </c>
      <c r="FX34" s="320">
        <f t="shared" si="56"/>
        <v>8.0763129517436028E-10</v>
      </c>
      <c r="FY34" s="320">
        <f t="shared" si="56"/>
        <v>8.0763129517436028E-10</v>
      </c>
      <c r="FZ34" s="320">
        <f t="shared" si="56"/>
        <v>8.0763129517436028E-10</v>
      </c>
      <c r="GA34" s="320">
        <f t="shared" si="56"/>
        <v>8.0763129517436028E-10</v>
      </c>
      <c r="GB34" s="320">
        <f t="shared" si="56"/>
        <v>8.0763129517436028E-10</v>
      </c>
      <c r="GC34" s="320">
        <f t="shared" si="56"/>
        <v>8.0763129517436028E-10</v>
      </c>
      <c r="GD34" s="320">
        <f t="shared" si="56"/>
        <v>8.0763129517436028E-10</v>
      </c>
      <c r="GE34" s="320">
        <f t="shared" si="56"/>
        <v>8.0763129517436028E-10</v>
      </c>
      <c r="GF34" s="320">
        <f t="shared" si="56"/>
        <v>8.0763129517436028E-10</v>
      </c>
      <c r="GG34" s="320">
        <f t="shared" si="56"/>
        <v>8.0763129517436028E-10</v>
      </c>
      <c r="GH34" s="320">
        <f t="shared" si="56"/>
        <v>8.0763129517436028E-10</v>
      </c>
      <c r="GI34" s="320">
        <f t="shared" si="56"/>
        <v>8.0763129517436028E-10</v>
      </c>
      <c r="GJ34" s="320">
        <f t="shared" si="56"/>
        <v>8.0763129517436028E-10</v>
      </c>
    </row>
    <row r="35" spans="1:192" hidden="1" outlineLevel="1" x14ac:dyDescent="0.35"/>
    <row r="37" spans="1:192" collapsed="1" x14ac:dyDescent="0.35">
      <c r="A37" s="13" t="s">
        <v>135</v>
      </c>
    </row>
    <row r="38" spans="1:192" hidden="1" outlineLevel="1" x14ac:dyDescent="0.35">
      <c r="E38" s="168" t="str">
        <f t="shared" ref="E38:AJ38" si="57" xml:space="preserve"> E$23</f>
        <v>Retained earnings balance BEG</v>
      </c>
      <c r="F38" s="168">
        <f t="shared" si="57"/>
        <v>0</v>
      </c>
      <c r="G38" s="168" t="str">
        <f t="shared" si="57"/>
        <v>$ 000s</v>
      </c>
      <c r="H38" s="168">
        <f t="shared" si="57"/>
        <v>0</v>
      </c>
      <c r="I38" s="168">
        <f t="shared" si="57"/>
        <v>0</v>
      </c>
      <c r="J38" s="168">
        <f t="shared" si="57"/>
        <v>0</v>
      </c>
      <c r="K38" s="168">
        <f t="shared" si="57"/>
        <v>0</v>
      </c>
      <c r="L38" s="168">
        <f t="shared" si="57"/>
        <v>0</v>
      </c>
      <c r="M38" s="168">
        <f t="shared" si="57"/>
        <v>0</v>
      </c>
      <c r="N38" s="168">
        <f t="shared" si="57"/>
        <v>0</v>
      </c>
      <c r="O38" s="168">
        <f t="shared" si="57"/>
        <v>0</v>
      </c>
      <c r="P38" s="168">
        <f t="shared" si="57"/>
        <v>0</v>
      </c>
      <c r="Q38" s="168">
        <f t="shared" si="57"/>
        <v>0</v>
      </c>
      <c r="R38" s="168">
        <f t="shared" si="57"/>
        <v>0</v>
      </c>
      <c r="S38" s="168">
        <f t="shared" si="57"/>
        <v>0</v>
      </c>
      <c r="T38" s="168">
        <f t="shared" si="57"/>
        <v>0</v>
      </c>
      <c r="U38" s="168">
        <f t="shared" si="57"/>
        <v>0</v>
      </c>
      <c r="V38" s="168">
        <f t="shared" si="57"/>
        <v>0</v>
      </c>
      <c r="W38" s="168">
        <f t="shared" si="57"/>
        <v>0</v>
      </c>
      <c r="X38" s="168">
        <f t="shared" si="57"/>
        <v>0</v>
      </c>
      <c r="Y38" s="168">
        <f t="shared" si="57"/>
        <v>0</v>
      </c>
      <c r="Z38" s="168">
        <f t="shared" si="57"/>
        <v>0</v>
      </c>
      <c r="AA38" s="168">
        <f t="shared" si="57"/>
        <v>0</v>
      </c>
      <c r="AB38" s="168">
        <f t="shared" si="57"/>
        <v>0</v>
      </c>
      <c r="AC38" s="168">
        <f t="shared" si="57"/>
        <v>0</v>
      </c>
      <c r="AD38" s="168">
        <f t="shared" si="57"/>
        <v>0</v>
      </c>
      <c r="AE38" s="168">
        <f t="shared" si="57"/>
        <v>0</v>
      </c>
      <c r="AF38" s="168">
        <f t="shared" si="57"/>
        <v>109.18740775624998</v>
      </c>
      <c r="AG38" s="168">
        <f t="shared" si="57"/>
        <v>320.51787438124995</v>
      </c>
      <c r="AH38" s="168">
        <f t="shared" si="57"/>
        <v>648.08009764999997</v>
      </c>
      <c r="AI38" s="168">
        <f t="shared" si="57"/>
        <v>1084.8297286749998</v>
      </c>
      <c r="AJ38" s="168">
        <f t="shared" si="57"/>
        <v>1595.5450230187498</v>
      </c>
      <c r="AK38" s="168">
        <f t="shared" ref="AK38:BP38" si="58" xml:space="preserve"> AK$23</f>
        <v>2250.6694695562501</v>
      </c>
      <c r="AL38" s="168">
        <f t="shared" si="58"/>
        <v>2990.3261027437502</v>
      </c>
      <c r="AM38" s="168">
        <f t="shared" si="58"/>
        <v>3863.8253647937499</v>
      </c>
      <c r="AN38" s="168">
        <f t="shared" si="58"/>
        <v>4838.5871421015627</v>
      </c>
      <c r="AO38" s="168">
        <f t="shared" si="58"/>
        <v>5957.7580716031252</v>
      </c>
      <c r="AP38" s="168">
        <f t="shared" si="58"/>
        <v>7188.8460940548439</v>
      </c>
      <c r="AQ38" s="168">
        <f t="shared" si="58"/>
        <v>8488.5284637985933</v>
      </c>
      <c r="AR38" s="168">
        <f t="shared" si="58"/>
        <v>9943.4506721506241</v>
      </c>
      <c r="AS38" s="168">
        <f t="shared" si="58"/>
        <v>11459.746770185</v>
      </c>
      <c r="AT38" s="168">
        <f t="shared" si="58"/>
        <v>13138.503164437343</v>
      </c>
      <c r="AU38" s="168">
        <f t="shared" si="58"/>
        <v>14929.176651639844</v>
      </c>
      <c r="AV38" s="168">
        <f t="shared" si="58"/>
        <v>16647.645562745471</v>
      </c>
      <c r="AW38" s="168">
        <f t="shared" si="58"/>
        <v>18662.153235848284</v>
      </c>
      <c r="AX38" s="168">
        <f t="shared" si="58"/>
        <v>20719.983654609219</v>
      </c>
      <c r="AY38" s="168">
        <f t="shared" si="58"/>
        <v>22958.325513612344</v>
      </c>
      <c r="AZ38" s="168">
        <f t="shared" si="58"/>
        <v>25289.630764340196</v>
      </c>
      <c r="BA38" s="168">
        <f t="shared" si="58"/>
        <v>27813.36121036622</v>
      </c>
      <c r="BB38" s="168">
        <f t="shared" si="58"/>
        <v>30451.806676666154</v>
      </c>
      <c r="BC38" s="168">
        <f t="shared" si="58"/>
        <v>33116.155534640842</v>
      </c>
      <c r="BD38" s="168">
        <f t="shared" si="58"/>
        <v>35869.316021214683</v>
      </c>
      <c r="BE38" s="168">
        <f t="shared" si="58"/>
        <v>38533.664879189368</v>
      </c>
      <c r="BF38" s="168">
        <f t="shared" si="58"/>
        <v>41286.825365763209</v>
      </c>
      <c r="BG38" s="168">
        <f t="shared" si="58"/>
        <v>39307.221126777025</v>
      </c>
      <c r="BH38" s="168">
        <f t="shared" si="58"/>
        <v>37659.864350918549</v>
      </c>
      <c r="BI38" s="168">
        <f t="shared" si="58"/>
        <v>36048.620522757075</v>
      </c>
      <c r="BJ38" s="168">
        <f t="shared" si="58"/>
        <v>34450.395700339614</v>
      </c>
      <c r="BK38" s="168">
        <f t="shared" si="58"/>
        <v>32791.958981868615</v>
      </c>
      <c r="BL38" s="168">
        <f t="shared" si="58"/>
        <v>31358.828954021756</v>
      </c>
      <c r="BM38" s="168">
        <f t="shared" si="58"/>
        <v>29966.136661823639</v>
      </c>
      <c r="BN38" s="168">
        <f t="shared" si="58"/>
        <v>28588.472960501218</v>
      </c>
      <c r="BO38" s="168">
        <f t="shared" si="58"/>
        <v>27191.167068805618</v>
      </c>
      <c r="BP38" s="168">
        <f t="shared" si="58"/>
        <v>25975.506626234277</v>
      </c>
      <c r="BQ38" s="168">
        <f t="shared" ref="BQ38:CV38" si="59" xml:space="preserve"> BQ$23</f>
        <v>24813.974051163987</v>
      </c>
      <c r="BR38" s="168">
        <f t="shared" si="59"/>
        <v>23669.602923299863</v>
      </c>
      <c r="BS38" s="168">
        <f t="shared" si="59"/>
        <v>22457.93052022536</v>
      </c>
      <c r="BT38" s="168">
        <f t="shared" si="59"/>
        <v>21490.190867702371</v>
      </c>
      <c r="BU38" s="168">
        <f t="shared" si="59"/>
        <v>20572.305424559541</v>
      </c>
      <c r="BV38" s="168">
        <f t="shared" si="59"/>
        <v>19673.836181340743</v>
      </c>
      <c r="BW38" s="168">
        <f t="shared" si="59"/>
        <v>18704.26505825936</v>
      </c>
      <c r="BX38" s="168">
        <f t="shared" si="59"/>
        <v>17988.509146334552</v>
      </c>
      <c r="BY38" s="168">
        <f t="shared" si="59"/>
        <v>17327.716247726399</v>
      </c>
      <c r="BZ38" s="168">
        <f t="shared" si="59"/>
        <v>16688.725847195463</v>
      </c>
      <c r="CA38" s="168">
        <f t="shared" si="59"/>
        <v>15974.650732209524</v>
      </c>
      <c r="CB38" s="168">
        <f t="shared" si="59"/>
        <v>15524.676168217629</v>
      </c>
      <c r="CC38" s="168">
        <f t="shared" si="59"/>
        <v>15135.060183697049</v>
      </c>
      <c r="CD38" s="168">
        <f t="shared" si="59"/>
        <v>14769.77092498809</v>
      </c>
      <c r="CE38" s="168">
        <f t="shared" si="59"/>
        <v>14382.220363145079</v>
      </c>
      <c r="CF38" s="168">
        <f t="shared" si="59"/>
        <v>14202.89862969967</v>
      </c>
      <c r="CG38" s="168">
        <f t="shared" si="59"/>
        <v>14099.696034053326</v>
      </c>
      <c r="CH38" s="168">
        <f t="shared" si="59"/>
        <v>14023.493947510588</v>
      </c>
      <c r="CI38" s="168">
        <f t="shared" si="59"/>
        <v>13863.65609997906</v>
      </c>
      <c r="CJ38" s="168">
        <f t="shared" si="59"/>
        <v>13989.775018923883</v>
      </c>
      <c r="CK38" s="168">
        <f t="shared" si="59"/>
        <v>14187.969902519011</v>
      </c>
      <c r="CL38" s="168">
        <f t="shared" si="59"/>
        <v>14415.985899260844</v>
      </c>
      <c r="CM38" s="168">
        <f t="shared" si="59"/>
        <v>14555.786071147504</v>
      </c>
      <c r="CN38" s="168">
        <f t="shared" si="59"/>
        <v>14993.139071316746</v>
      </c>
      <c r="CO38" s="168">
        <f t="shared" si="59"/>
        <v>15508.909104515918</v>
      </c>
      <c r="CP38" s="168">
        <f t="shared" si="59"/>
        <v>16057.479717947204</v>
      </c>
      <c r="CQ38" s="168">
        <f t="shared" si="59"/>
        <v>16513.037445757793</v>
      </c>
      <c r="CR38" s="168">
        <f t="shared" si="59"/>
        <v>17278.217082972333</v>
      </c>
      <c r="CS38" s="168">
        <f t="shared" si="59"/>
        <v>18128.50025541001</v>
      </c>
      <c r="CT38" s="168">
        <f t="shared" si="59"/>
        <v>19014.729947642598</v>
      </c>
      <c r="CU38" s="168">
        <f t="shared" si="59"/>
        <v>19875.705657822899</v>
      </c>
      <c r="CV38" s="168">
        <f t="shared" si="59"/>
        <v>20975.607609158244</v>
      </c>
      <c r="CW38" s="168">
        <f t="shared" ref="CW38:EB38" si="60" xml:space="preserve"> CW$23</f>
        <v>22178.772818540663</v>
      </c>
      <c r="CX38" s="168">
        <f t="shared" si="60"/>
        <v>23421.211420033051</v>
      </c>
      <c r="CY38" s="168">
        <f t="shared" si="60"/>
        <v>24560.345474080041</v>
      </c>
      <c r="CZ38" s="168">
        <f t="shared" si="60"/>
        <v>26034.750409744796</v>
      </c>
      <c r="DA38" s="168">
        <f t="shared" si="60"/>
        <v>27608.748013901379</v>
      </c>
      <c r="DB38" s="168">
        <f t="shared" si="60"/>
        <v>29225.52236587257</v>
      </c>
      <c r="DC38" s="168">
        <f t="shared" si="60"/>
        <v>30733.484258805416</v>
      </c>
      <c r="DD38" s="168">
        <f t="shared" si="60"/>
        <v>32590.325133006165</v>
      </c>
      <c r="DE38" s="168">
        <f t="shared" si="60"/>
        <v>34554.582970646508</v>
      </c>
      <c r="DF38" s="168">
        <f t="shared" si="60"/>
        <v>36565.312323104641</v>
      </c>
      <c r="DG38" s="168">
        <f t="shared" si="60"/>
        <v>38461.463153611825</v>
      </c>
      <c r="DH38" s="168">
        <f t="shared" si="60"/>
        <v>40720.656469408161</v>
      </c>
      <c r="DI38" s="168">
        <f t="shared" si="60"/>
        <v>43095.506306109688</v>
      </c>
      <c r="DJ38" s="168">
        <f t="shared" si="60"/>
        <v>45520.722896462386</v>
      </c>
      <c r="DK38" s="168">
        <f t="shared" si="60"/>
        <v>47917.262657189975</v>
      </c>
      <c r="DL38" s="168">
        <f t="shared" si="60"/>
        <v>50588.204597183743</v>
      </c>
      <c r="DM38" s="168">
        <f t="shared" si="60"/>
        <v>53395.744758906338</v>
      </c>
      <c r="DN38" s="168">
        <f t="shared" si="60"/>
        <v>56257.765259016596</v>
      </c>
      <c r="DO38" s="168">
        <f t="shared" si="60"/>
        <v>56625.505630320651</v>
      </c>
      <c r="DP38" s="168">
        <f t="shared" si="60"/>
        <v>57591.637815306807</v>
      </c>
      <c r="DQ38" s="168">
        <f t="shared" si="60"/>
        <v>58676.203538219248</v>
      </c>
      <c r="DR38" s="168">
        <f t="shared" si="60"/>
        <v>59797.319763205363</v>
      </c>
      <c r="DS38" s="168">
        <f t="shared" si="60"/>
        <v>60764.158000903553</v>
      </c>
      <c r="DT38" s="168">
        <f t="shared" si="60"/>
        <v>62056.122530691202</v>
      </c>
      <c r="DU38" s="168">
        <f t="shared" si="60"/>
        <v>63473.884810357704</v>
      </c>
      <c r="DV38" s="168">
        <f t="shared" si="60"/>
        <v>64931.278462409522</v>
      </c>
      <c r="DW38" s="168">
        <f t="shared" si="60"/>
        <v>66228.023045727023</v>
      </c>
      <c r="DX38" s="168">
        <f t="shared" si="60"/>
        <v>67862.513817969128</v>
      </c>
      <c r="DY38" s="168">
        <f t="shared" si="60"/>
        <v>69630.531972851473</v>
      </c>
      <c r="DZ38" s="168">
        <f t="shared" si="60"/>
        <v>71441.428626101653</v>
      </c>
      <c r="EA38" s="168">
        <f t="shared" si="60"/>
        <v>67631.947021370754</v>
      </c>
      <c r="EB38" s="168">
        <f t="shared" si="60"/>
        <v>63933.180244360032</v>
      </c>
      <c r="EC38" s="168">
        <f t="shared" ref="EC38:FH38" si="61" xml:space="preserve"> EC$23</f>
        <v>60217.196825404535</v>
      </c>
      <c r="ED38" s="168">
        <f t="shared" si="61"/>
        <v>56453.887164266431</v>
      </c>
      <c r="EE38" s="168">
        <f t="shared" si="61"/>
        <v>52595.92501876309</v>
      </c>
      <c r="EF38" s="168">
        <f t="shared" si="61"/>
        <v>48946.098056038165</v>
      </c>
      <c r="EG38" s="168">
        <f t="shared" si="61"/>
        <v>45231.297793137244</v>
      </c>
      <c r="EH38" s="168">
        <f t="shared" si="61"/>
        <v>41467.98813199914</v>
      </c>
      <c r="EI38" s="168">
        <f t="shared" si="61"/>
        <v>37607.659674386668</v>
      </c>
      <c r="EJ38" s="168">
        <f t="shared" si="61"/>
        <v>33960.669779122087</v>
      </c>
      <c r="EK38" s="168">
        <f t="shared" si="61"/>
        <v>30247.082251177089</v>
      </c>
      <c r="EL38" s="168">
        <f t="shared" si="61"/>
        <v>26483.772590038985</v>
      </c>
      <c r="EM38" s="168">
        <f t="shared" si="61"/>
        <v>22621.01866251466</v>
      </c>
      <c r="EN38" s="168">
        <f t="shared" si="61"/>
        <v>18976.936761396908</v>
      </c>
      <c r="EO38" s="168">
        <f t="shared" si="61"/>
        <v>15264.592286781739</v>
      </c>
      <c r="EP38" s="168">
        <f t="shared" si="61"/>
        <v>11501.282625643631</v>
      </c>
      <c r="EQ38" s="168">
        <f t="shared" si="61"/>
        <v>7687.0077779825842</v>
      </c>
      <c r="ER38" s="168">
        <f t="shared" si="61"/>
        <v>3994.9413843424045</v>
      </c>
      <c r="ES38" s="168">
        <f t="shared" si="61"/>
        <v>283.87103939030749</v>
      </c>
      <c r="ET38" s="168">
        <f t="shared" si="61"/>
        <v>0</v>
      </c>
      <c r="EU38" s="168">
        <f t="shared" si="61"/>
        <v>0</v>
      </c>
      <c r="EV38" s="168">
        <f t="shared" si="61"/>
        <v>0</v>
      </c>
      <c r="EW38" s="168">
        <f t="shared" si="61"/>
        <v>0</v>
      </c>
      <c r="EX38" s="168">
        <f t="shared" si="61"/>
        <v>0</v>
      </c>
      <c r="EY38" s="168">
        <f t="shared" si="61"/>
        <v>0</v>
      </c>
      <c r="EZ38" s="168">
        <f t="shared" si="61"/>
        <v>0</v>
      </c>
      <c r="FA38" s="168">
        <f t="shared" si="61"/>
        <v>0</v>
      </c>
      <c r="FB38" s="168">
        <f t="shared" si="61"/>
        <v>3123.7322060825463</v>
      </c>
      <c r="FC38" s="168">
        <f t="shared" si="61"/>
        <v>0</v>
      </c>
      <c r="FD38" s="168">
        <f t="shared" si="61"/>
        <v>0</v>
      </c>
      <c r="FE38" s="168">
        <f t="shared" si="61"/>
        <v>0</v>
      </c>
      <c r="FF38" s="168">
        <f t="shared" si="61"/>
        <v>0</v>
      </c>
      <c r="FG38" s="168">
        <f t="shared" si="61"/>
        <v>0</v>
      </c>
      <c r="FH38" s="168">
        <f t="shared" si="61"/>
        <v>0</v>
      </c>
      <c r="FI38" s="168">
        <f t="shared" ref="FI38:GJ38" si="62" xml:space="preserve"> FI$23</f>
        <v>0</v>
      </c>
      <c r="FJ38" s="168">
        <f t="shared" si="62"/>
        <v>0</v>
      </c>
      <c r="FK38" s="168">
        <f t="shared" si="62"/>
        <v>0</v>
      </c>
      <c r="FL38" s="168">
        <f t="shared" si="62"/>
        <v>0</v>
      </c>
      <c r="FM38" s="168">
        <f t="shared" si="62"/>
        <v>0</v>
      </c>
      <c r="FN38" s="168">
        <f t="shared" si="62"/>
        <v>0</v>
      </c>
      <c r="FO38" s="168">
        <f t="shared" si="62"/>
        <v>0</v>
      </c>
      <c r="FP38" s="168">
        <f t="shared" si="62"/>
        <v>0</v>
      </c>
      <c r="FQ38" s="168">
        <f t="shared" si="62"/>
        <v>0</v>
      </c>
      <c r="FR38" s="168">
        <f t="shared" si="62"/>
        <v>0</v>
      </c>
      <c r="FS38" s="168">
        <f t="shared" si="62"/>
        <v>0</v>
      </c>
      <c r="FT38" s="168">
        <f t="shared" si="62"/>
        <v>0</v>
      </c>
      <c r="FU38" s="168">
        <f t="shared" si="62"/>
        <v>0</v>
      </c>
      <c r="FV38" s="168">
        <f t="shared" si="62"/>
        <v>0</v>
      </c>
      <c r="FW38" s="168">
        <f t="shared" si="62"/>
        <v>0</v>
      </c>
      <c r="FX38" s="168">
        <f t="shared" si="62"/>
        <v>0</v>
      </c>
      <c r="FY38" s="168">
        <f t="shared" si="62"/>
        <v>0</v>
      </c>
      <c r="FZ38" s="168">
        <f t="shared" si="62"/>
        <v>0</v>
      </c>
      <c r="GA38" s="168">
        <f t="shared" si="62"/>
        <v>0</v>
      </c>
      <c r="GB38" s="168">
        <f t="shared" si="62"/>
        <v>0</v>
      </c>
      <c r="GC38" s="168">
        <f t="shared" si="62"/>
        <v>0</v>
      </c>
      <c r="GD38" s="168">
        <f t="shared" si="62"/>
        <v>0</v>
      </c>
      <c r="GE38" s="168">
        <f t="shared" si="62"/>
        <v>0</v>
      </c>
      <c r="GF38" s="168">
        <f t="shared" si="62"/>
        <v>0</v>
      </c>
      <c r="GG38" s="168">
        <f t="shared" si="62"/>
        <v>0</v>
      </c>
      <c r="GH38" s="168">
        <f t="shared" si="62"/>
        <v>0</v>
      </c>
      <c r="GI38" s="168">
        <f t="shared" si="62"/>
        <v>0</v>
      </c>
      <c r="GJ38" s="168">
        <f t="shared" si="62"/>
        <v>0</v>
      </c>
    </row>
    <row r="39" spans="1:192" hidden="1" outlineLevel="1" x14ac:dyDescent="0.35">
      <c r="E39" s="316" t="str">
        <f xml:space="preserve"> FS!E$21</f>
        <v>Profit after tax</v>
      </c>
      <c r="F39" s="316">
        <f xml:space="preserve"> FS!F$21</f>
        <v>0</v>
      </c>
      <c r="G39" s="316" t="str">
        <f xml:space="preserve"> FS!G$21</f>
        <v>$ 000s</v>
      </c>
      <c r="H39" s="316">
        <f xml:space="preserve"> FS!H$21</f>
        <v>378010.89704389451</v>
      </c>
      <c r="I39" s="316">
        <f xml:space="preserve"> FS!I$21</f>
        <v>0</v>
      </c>
      <c r="J39" s="316">
        <f xml:space="preserve"> FS!J$21</f>
        <v>0</v>
      </c>
      <c r="K39" s="316">
        <f xml:space="preserve"> FS!K$21</f>
        <v>0</v>
      </c>
      <c r="L39" s="316">
        <f xml:space="preserve"> FS!L$21</f>
        <v>0</v>
      </c>
      <c r="M39" s="316">
        <f xml:space="preserve"> FS!M$21</f>
        <v>0</v>
      </c>
      <c r="N39" s="316">
        <f xml:space="preserve"> FS!N$21</f>
        <v>0</v>
      </c>
      <c r="O39" s="316">
        <f xml:space="preserve"> FS!O$21</f>
        <v>0</v>
      </c>
      <c r="P39" s="316">
        <f xml:space="preserve"> FS!P$21</f>
        <v>0</v>
      </c>
      <c r="Q39" s="316">
        <f xml:space="preserve"> FS!Q$21</f>
        <v>0</v>
      </c>
      <c r="R39" s="316">
        <f xml:space="preserve"> FS!R$21</f>
        <v>0</v>
      </c>
      <c r="S39" s="316">
        <f xml:space="preserve"> FS!S$21</f>
        <v>0</v>
      </c>
      <c r="T39" s="316">
        <f xml:space="preserve"> FS!T$21</f>
        <v>0</v>
      </c>
      <c r="U39" s="316">
        <f xml:space="preserve"> FS!U$21</f>
        <v>0</v>
      </c>
      <c r="V39" s="316">
        <f xml:space="preserve"> FS!V$21</f>
        <v>0</v>
      </c>
      <c r="W39" s="316">
        <f xml:space="preserve"> FS!W$21</f>
        <v>0</v>
      </c>
      <c r="X39" s="316">
        <f xml:space="preserve"> FS!X$21</f>
        <v>0</v>
      </c>
      <c r="Y39" s="316">
        <f xml:space="preserve"> FS!Y$21</f>
        <v>0</v>
      </c>
      <c r="Z39" s="316">
        <f xml:space="preserve"> FS!Z$21</f>
        <v>0</v>
      </c>
      <c r="AA39" s="316">
        <f xml:space="preserve"> FS!AA$21</f>
        <v>0</v>
      </c>
      <c r="AB39" s="316">
        <f xml:space="preserve"> FS!AB$21</f>
        <v>0</v>
      </c>
      <c r="AC39" s="316">
        <f xml:space="preserve"> FS!AC$21</f>
        <v>0</v>
      </c>
      <c r="AD39" s="316">
        <f xml:space="preserve"> FS!AD$21</f>
        <v>0</v>
      </c>
      <c r="AE39" s="316">
        <f xml:space="preserve"> FS!AE$21</f>
        <v>109.18740775624998</v>
      </c>
      <c r="AF39" s="316">
        <f xml:space="preserve"> FS!AF$21</f>
        <v>211.33046662499999</v>
      </c>
      <c r="AG39" s="316">
        <f xml:space="preserve"> FS!AG$21</f>
        <v>327.56222326875002</v>
      </c>
      <c r="AH39" s="316">
        <f xml:space="preserve"> FS!AH$21</f>
        <v>436.74963102499993</v>
      </c>
      <c r="AI39" s="316">
        <f xml:space="preserve"> FS!AI$21</f>
        <v>510.71529434374997</v>
      </c>
      <c r="AJ39" s="316">
        <f xml:space="preserve"> FS!AJ$21</f>
        <v>655.12444653750003</v>
      </c>
      <c r="AK39" s="316">
        <f xml:space="preserve"> FS!AK$21</f>
        <v>739.65663318750001</v>
      </c>
      <c r="AL39" s="316">
        <f xml:space="preserve"> FS!AL$21</f>
        <v>873.49926204999986</v>
      </c>
      <c r="AM39" s="316">
        <f xml:space="preserve"> FS!AM$21</f>
        <v>974.76177730781251</v>
      </c>
      <c r="AN39" s="316">
        <f xml:space="preserve"> FS!AN$21</f>
        <v>1119.1709295015628</v>
      </c>
      <c r="AO39" s="316">
        <f xml:space="preserve"> FS!AO$21</f>
        <v>1231.0880224517184</v>
      </c>
      <c r="AP39" s="316">
        <f xml:space="preserve"> FS!AP$21</f>
        <v>1299.6823697437499</v>
      </c>
      <c r="AQ39" s="316">
        <f xml:space="preserve"> FS!AQ$21</f>
        <v>1454.9222083520308</v>
      </c>
      <c r="AR39" s="316">
        <f xml:space="preserve"> FS!AR$21</f>
        <v>1516.2960980343753</v>
      </c>
      <c r="AS39" s="316">
        <f xml:space="preserve"> FS!AS$21</f>
        <v>1678.7563942523436</v>
      </c>
      <c r="AT39" s="316">
        <f xml:space="preserve"> FS!AT$21</f>
        <v>1790.6734872025002</v>
      </c>
      <c r="AU39" s="316">
        <f xml:space="preserve"> FS!AU$21</f>
        <v>1718.468911105625</v>
      </c>
      <c r="AV39" s="316">
        <f xml:space="preserve"> FS!AV$21</f>
        <v>2014.5076731028128</v>
      </c>
      <c r="AW39" s="316">
        <f xml:space="preserve"> FS!AW$21</f>
        <v>2057.8304187609369</v>
      </c>
      <c r="AX39" s="316">
        <f xml:space="preserve"> FS!AX$21</f>
        <v>2238.3418590031256</v>
      </c>
      <c r="AY39" s="316">
        <f xml:space="preserve"> FS!AY$21</f>
        <v>2331.3052507278517</v>
      </c>
      <c r="AZ39" s="316">
        <f xml:space="preserve"> FS!AZ$21</f>
        <v>2523.7304460260229</v>
      </c>
      <c r="BA39" s="316">
        <f xml:space="preserve"> FS!BA$21</f>
        <v>2638.4454662999337</v>
      </c>
      <c r="BB39" s="316">
        <f xml:space="preserve"> FS!BB$21</f>
        <v>2664.3488579746872</v>
      </c>
      <c r="BC39" s="316">
        <f xml:space="preserve"> FS!BC$21</f>
        <v>2753.1604865738432</v>
      </c>
      <c r="BD39" s="316">
        <f xml:space="preserve"> FS!BD$21</f>
        <v>2664.3488579746872</v>
      </c>
      <c r="BE39" s="316">
        <f xml:space="preserve"> FS!BE$21</f>
        <v>2753.1604865738432</v>
      </c>
      <c r="BF39" s="316">
        <f xml:space="preserve"> FS!BF$21</f>
        <v>120.59055092893232</v>
      </c>
      <c r="BG39" s="316">
        <f xml:space="preserve"> FS!BG$21</f>
        <v>373.18834152908039</v>
      </c>
      <c r="BH39" s="316">
        <f xml:space="preserve"> FS!BH$21</f>
        <v>451.73012791687916</v>
      </c>
      <c r="BI39" s="316">
        <f xml:space="preserve"> FS!BI$21</f>
        <v>473.41884026223715</v>
      </c>
      <c r="BJ39" s="316">
        <f xml:space="preserve"> FS!BJ$21</f>
        <v>378.52811780331513</v>
      </c>
      <c r="BK39" s="316">
        <f xml:space="preserve"> FS!BK$21</f>
        <v>637.92871747538447</v>
      </c>
      <c r="BL39" s="316">
        <f xml:space="preserve"> FS!BL$21</f>
        <v>721.85601278219519</v>
      </c>
      <c r="BM39" s="316">
        <f xml:space="preserve"> FS!BM$21</f>
        <v>745.77105292427268</v>
      </c>
      <c r="BN39" s="316">
        <f xml:space="preserve"> FS!BN$21</f>
        <v>708.35596401833118</v>
      </c>
      <c r="BO39" s="316">
        <f xml:space="preserve"> FS!BO$21</f>
        <v>916.06122065033469</v>
      </c>
      <c r="BP39" s="316">
        <f xml:space="preserve"> FS!BP$21</f>
        <v>1005.8794375345283</v>
      </c>
      <c r="BQ39" s="316">
        <f xml:space="preserve"> FS!BQ$21</f>
        <v>1032.1494952387361</v>
      </c>
      <c r="BR39" s="316">
        <f xml:space="preserve"> FS!BR$21</f>
        <v>928.41377803619571</v>
      </c>
      <c r="BS39" s="316">
        <f xml:space="preserve"> FS!BS$21</f>
        <v>1208.1664417811908</v>
      </c>
      <c r="BT39" s="316">
        <f xml:space="preserve"> FS!BT$21</f>
        <v>1303.7118697771111</v>
      </c>
      <c r="BU39" s="316">
        <f xml:space="preserve"> FS!BU$21</f>
        <v>1332.4643954616322</v>
      </c>
      <c r="BV39" s="316">
        <f xml:space="preserve"> FS!BV$21</f>
        <v>1224.0172125570862</v>
      </c>
      <c r="BW39" s="316">
        <f xml:space="preserve"> FS!BW$21</f>
        <v>1514.5478347369781</v>
      </c>
      <c r="BX39" s="316">
        <f xml:space="preserve"> FS!BX$21</f>
        <v>1616.3443471347841</v>
      </c>
      <c r="BY39" s="316">
        <f xml:space="preserve"> FS!BY$21</f>
        <v>1647.7165791165071</v>
      </c>
      <c r="BZ39" s="316">
        <f xml:space="preserve"> FS!BZ$21</f>
        <v>1534.3529290434917</v>
      </c>
      <c r="CA39" s="316">
        <f xml:space="preserve"> FS!CA$21</f>
        <v>1836.0867763364331</v>
      </c>
      <c r="CB39" s="316">
        <f xml:space="preserve"> FS!CB$21</f>
        <v>1944.4496923659312</v>
      </c>
      <c r="CC39" s="316">
        <f xml:space="preserve"> FS!CC$21</f>
        <v>1978.5853954296681</v>
      </c>
      <c r="CD39" s="316">
        <f xml:space="preserve"> FS!CD$21</f>
        <v>1936.7061377913851</v>
      </c>
      <c r="CE39" s="316">
        <f xml:space="preserve"> FS!CE$21</f>
        <v>2173.7001176432404</v>
      </c>
      <c r="CF39" s="316">
        <f xml:space="preserve"> FS!CF$21</f>
        <v>2289.2147231623317</v>
      </c>
      <c r="CG39" s="316">
        <f xml:space="preserve"> FS!CG$21</f>
        <v>2326.2694339493523</v>
      </c>
      <c r="CH39" s="316">
        <f xml:space="preserve"> FS!CH$21</f>
        <v>2202.4168662268903</v>
      </c>
      <c r="CI39" s="316">
        <f xml:space="preserve"> FS!CI$21</f>
        <v>2527.9121146272737</v>
      </c>
      <c r="CJ39" s="316">
        <f xml:space="preserve"> FS!CJ$21</f>
        <v>2650.422635374021</v>
      </c>
      <c r="CK39" s="316">
        <f xml:space="preserve"> FS!CK$21</f>
        <v>2690.5493052462261</v>
      </c>
      <c r="CL39" s="316">
        <f xml:space="preserve"> FS!CL$21</f>
        <v>2561.1112534890412</v>
      </c>
      <c r="CM39" s="316">
        <f xml:space="preserve"> FS!CM$21</f>
        <v>2899.1910257437517</v>
      </c>
      <c r="CN39" s="316">
        <f xml:space="preserve"> FS!CN$21</f>
        <v>3029.3034787725392</v>
      </c>
      <c r="CO39" s="316">
        <f xml:space="preserve"> FS!CO$21</f>
        <v>3072.6672546482923</v>
      </c>
      <c r="CP39" s="316">
        <f xml:space="preserve"> FS!CP$21</f>
        <v>2937.4015864530247</v>
      </c>
      <c r="CQ39" s="316">
        <f xml:space="preserve"> FS!CQ$21</f>
        <v>3288.5636134284132</v>
      </c>
      <c r="CR39" s="316">
        <f xml:space="preserve"> FS!CR$21</f>
        <v>3426.6549541503728</v>
      </c>
      <c r="CS39" s="316">
        <f xml:space="preserve"> FS!CS$21</f>
        <v>3473.4287494800155</v>
      </c>
      <c r="CT39" s="316">
        <f xml:space="preserve"> FS!CT$21</f>
        <v>3426.520216358264</v>
      </c>
      <c r="CU39" s="316">
        <f xml:space="preserve"> FS!CU$21</f>
        <v>3697.1978024893006</v>
      </c>
      <c r="CV39" s="316">
        <f xml:space="preserve"> FS!CV$21</f>
        <v>3843.9462856379323</v>
      </c>
      <c r="CW39" s="316">
        <f xml:space="preserve"> FS!CW$21</f>
        <v>3894.3176351710044</v>
      </c>
      <c r="CX39" s="316">
        <f xml:space="preserve"> FS!CX$21</f>
        <v>3746.621258033203</v>
      </c>
      <c r="CY39" s="316">
        <f xml:space="preserve"> FS!CY$21</f>
        <v>4125.5352256744591</v>
      </c>
      <c r="CZ39" s="316">
        <f xml:space="preserve"> FS!CZ$21</f>
        <v>4280.7982073184812</v>
      </c>
      <c r="DA39" s="316">
        <f xml:space="preserve"> FS!DA$21</f>
        <v>4334.9503614917712</v>
      </c>
      <c r="DB39" s="316">
        <f xml:space="preserve"> FS!DB$21</f>
        <v>4180.6362770187179</v>
      </c>
      <c r="DC39" s="316">
        <f xml:space="preserve"> FS!DC$21</f>
        <v>4574.2494214606922</v>
      </c>
      <c r="DD39" s="316">
        <f xml:space="preserve"> FS!DD$21</f>
        <v>4738.7284558812917</v>
      </c>
      <c r="DE39" s="316">
        <f xml:space="preserve"> FS!DE$21</f>
        <v>4796.859762216729</v>
      </c>
      <c r="DF39" s="316">
        <f xml:space="preserve"> FS!DF$21</f>
        <v>4635.642074195197</v>
      </c>
      <c r="DG39" s="316">
        <f xml:space="preserve"> FS!DG$21</f>
        <v>5044.5370767377772</v>
      </c>
      <c r="DH39" s="316">
        <f xml:space="preserve"> FS!DH$21</f>
        <v>5218.6822203984975</v>
      </c>
      <c r="DI39" s="316">
        <f xml:space="preserve"> FS!DI$21</f>
        <v>5281.0002603552584</v>
      </c>
      <c r="DJ39" s="316">
        <f xml:space="preserve"> FS!DJ$21</f>
        <v>5228.4208581189769</v>
      </c>
      <c r="DK39" s="316">
        <f xml:space="preserve"> FS!DK$21</f>
        <v>5537.8705812643311</v>
      </c>
      <c r="DL39" s="316">
        <f xml:space="preserve"> FS!DL$21</f>
        <v>5722.4683550119944</v>
      </c>
      <c r="DM39" s="316">
        <f xml:space="preserve"> FS!DM$21</f>
        <v>5789.1987618628864</v>
      </c>
      <c r="DN39" s="316">
        <f xml:space="preserve"> FS!DN$21</f>
        <v>2688.8973885943101</v>
      </c>
      <c r="DO39" s="316">
        <f xml:space="preserve"> FS!DO$21</f>
        <v>3043.0269936458271</v>
      </c>
      <c r="DP39" s="316">
        <f xml:space="preserve"> FS!DP$21</f>
        <v>3215.9473787220204</v>
      </c>
      <c r="DQ39" s="316">
        <f xml:space="preserve"> FS!DQ$21</f>
        <v>3265.0542009705055</v>
      </c>
      <c r="DR39" s="316">
        <f xml:space="preserve"> FS!DR$21</f>
        <v>3060.5509329833531</v>
      </c>
      <c r="DS39" s="316">
        <f xml:space="preserve"> FS!DS$21</f>
        <v>3420.7817086638061</v>
      </c>
      <c r="DT39" s="316">
        <f xml:space="preserve"> FS!DT$21</f>
        <v>3602.428476871326</v>
      </c>
      <c r="DU39" s="316">
        <f xml:space="preserve"> FS!DU$21</f>
        <v>3654.9300774358071</v>
      </c>
      <c r="DV39" s="316">
        <f xml:space="preserve"> FS!DV$21</f>
        <v>3442.8000959847836</v>
      </c>
      <c r="DW39" s="316">
        <f xml:space="preserve"> FS!DW$21</f>
        <v>3816.528380590174</v>
      </c>
      <c r="DX39" s="316">
        <f xml:space="preserve"> FS!DX$21</f>
        <v>4007.3010070172863</v>
      </c>
      <c r="DY39" s="316">
        <f xml:space="preserve"> FS!DY$21</f>
        <v>4063.3714892687694</v>
      </c>
      <c r="DZ39" s="316">
        <f xml:space="preserve"> FS!DZ$21</f>
        <v>3981.8364341485862</v>
      </c>
      <c r="EA39" s="316">
        <f xml:space="preserve"> FS!EA$21</f>
        <v>4175.465086530754</v>
      </c>
      <c r="EB39" s="316">
        <f xml:space="preserve"> FS!EB$21</f>
        <v>4317.4438130786002</v>
      </c>
      <c r="EC39" s="316">
        <f xml:space="preserve"> FS!EC$21</f>
        <v>4317.4438130786002</v>
      </c>
      <c r="ED39" s="316">
        <f xml:space="preserve"> FS!ED$21</f>
        <v>4033.4863599829055</v>
      </c>
      <c r="EE39" s="316">
        <f xml:space="preserve"> FS!EE$21</f>
        <v>4373.9344552224757</v>
      </c>
      <c r="EF39" s="316">
        <f xml:space="preserve"> FS!EF$21</f>
        <v>4519.4626499340211</v>
      </c>
      <c r="EG39" s="316">
        <f xml:space="preserve"> FS!EG$21</f>
        <v>4519.4626499340211</v>
      </c>
      <c r="EH39" s="316">
        <f xml:space="preserve"> FS!EH$21</f>
        <v>4228.406260510932</v>
      </c>
      <c r="EI39" s="316">
        <f xml:space="preserve"> FS!EI$21</f>
        <v>4577.3655581314924</v>
      </c>
      <c r="EJ39" s="316">
        <f xml:space="preserve"> FS!EJ$21</f>
        <v>4726.5319577108221</v>
      </c>
      <c r="EK39" s="316">
        <f xml:space="preserve"> FS!EK$21</f>
        <v>4726.5319577108221</v>
      </c>
      <c r="EL39" s="316">
        <f xml:space="preserve"> FS!EL$21</f>
        <v>4428.1991585521591</v>
      </c>
      <c r="EM39" s="316">
        <f xml:space="preserve"> FS!EM$21</f>
        <v>4785.8824386132292</v>
      </c>
      <c r="EN39" s="316">
        <f xml:space="preserve"> FS!EN$21</f>
        <v>4938.7779981820458</v>
      </c>
      <c r="EO39" s="316">
        <f xml:space="preserve"> FS!EO$21</f>
        <v>4938.7779981820458</v>
      </c>
      <c r="EP39" s="316">
        <f xml:space="preserve"> FS!EP$21</f>
        <v>4785.8824386132292</v>
      </c>
      <c r="EQ39" s="316">
        <f xml:space="preserve"> FS!EQ$21</f>
        <v>4999.6122411070137</v>
      </c>
      <c r="ER39" s="316">
        <f xml:space="preserve"> FS!ER$21</f>
        <v>5156.3301896650482</v>
      </c>
      <c r="ES39" s="316">
        <f xml:space="preserve"> FS!ES$21</f>
        <v>5156.3301896650482</v>
      </c>
      <c r="ET39" s="316">
        <f xml:space="preserve"> FS!ET$21</f>
        <v>4842.8942925489755</v>
      </c>
      <c r="EU39" s="316">
        <f xml:space="preserve"> FS!EU$21</f>
        <v>5218.6852886631405</v>
      </c>
      <c r="EV39" s="316">
        <f xml:space="preserve"> FS!EV$21</f>
        <v>5379.3211859351231</v>
      </c>
      <c r="EW39" s="316">
        <f xml:space="preserve"> FS!EW$21</f>
        <v>5379.3211859351231</v>
      </c>
      <c r="EX39" s="316">
        <f xml:space="preserve"> FS!EX$21</f>
        <v>5058.0493913911523</v>
      </c>
      <c r="EY39" s="316">
        <f xml:space="preserve"> FS!EY$21</f>
        <v>5443.2351624081675</v>
      </c>
      <c r="EZ39" s="316">
        <f xml:space="preserve"> FS!EZ$21</f>
        <v>5607.886957111954</v>
      </c>
      <c r="FA39" s="316">
        <f xml:space="preserve"> FS!FA$21</f>
        <v>5607.886957111954</v>
      </c>
      <c r="FB39" s="316">
        <f xml:space="preserve"> FS!FB$21</f>
        <v>0</v>
      </c>
      <c r="FC39" s="316">
        <f xml:space="preserve"> FS!FC$21</f>
        <v>0</v>
      </c>
      <c r="FD39" s="316">
        <f xml:space="preserve"> FS!FD$21</f>
        <v>0</v>
      </c>
      <c r="FE39" s="316">
        <f xml:space="preserve"> FS!FE$21</f>
        <v>0</v>
      </c>
      <c r="FF39" s="316">
        <f xml:space="preserve"> FS!FF$21</f>
        <v>0</v>
      </c>
      <c r="FG39" s="316">
        <f xml:space="preserve"> FS!FG$21</f>
        <v>0</v>
      </c>
      <c r="FH39" s="316">
        <f xml:space="preserve"> FS!FH$21</f>
        <v>0</v>
      </c>
      <c r="FI39" s="316">
        <f xml:space="preserve"> FS!FI$21</f>
        <v>0</v>
      </c>
      <c r="FJ39" s="316">
        <f xml:space="preserve"> FS!FJ$21</f>
        <v>0</v>
      </c>
      <c r="FK39" s="316">
        <f xml:space="preserve"> FS!FK$21</f>
        <v>0</v>
      </c>
      <c r="FL39" s="316">
        <f xml:space="preserve"> FS!FL$21</f>
        <v>0</v>
      </c>
      <c r="FM39" s="316">
        <f xml:space="preserve"> FS!FM$21</f>
        <v>0</v>
      </c>
      <c r="FN39" s="316">
        <f xml:space="preserve"> FS!FN$21</f>
        <v>0</v>
      </c>
      <c r="FO39" s="316">
        <f xml:space="preserve"> FS!FO$21</f>
        <v>0</v>
      </c>
      <c r="FP39" s="316">
        <f xml:space="preserve"> FS!FP$21</f>
        <v>0</v>
      </c>
      <c r="FQ39" s="316">
        <f xml:space="preserve"> FS!FQ$21</f>
        <v>0</v>
      </c>
      <c r="FR39" s="316">
        <f xml:space="preserve"> FS!FR$21</f>
        <v>0</v>
      </c>
      <c r="FS39" s="316">
        <f xml:space="preserve"> FS!FS$21</f>
        <v>0</v>
      </c>
      <c r="FT39" s="316">
        <f xml:space="preserve"> FS!FT$21</f>
        <v>0</v>
      </c>
      <c r="FU39" s="316">
        <f xml:space="preserve"> FS!FU$21</f>
        <v>0</v>
      </c>
      <c r="FV39" s="316">
        <f xml:space="preserve"> FS!FV$21</f>
        <v>0</v>
      </c>
      <c r="FW39" s="316">
        <f xml:space="preserve"> FS!FW$21</f>
        <v>0</v>
      </c>
      <c r="FX39" s="316">
        <f xml:space="preserve"> FS!FX$21</f>
        <v>0</v>
      </c>
      <c r="FY39" s="316">
        <f xml:space="preserve"> FS!FY$21</f>
        <v>0</v>
      </c>
      <c r="FZ39" s="316">
        <f xml:space="preserve"> FS!FZ$21</f>
        <v>0</v>
      </c>
      <c r="GA39" s="316">
        <f xml:space="preserve"> FS!GA$21</f>
        <v>0</v>
      </c>
      <c r="GB39" s="316">
        <f xml:space="preserve"> FS!GB$21</f>
        <v>0</v>
      </c>
      <c r="GC39" s="316">
        <f xml:space="preserve"> FS!GC$21</f>
        <v>0</v>
      </c>
      <c r="GD39" s="316">
        <f xml:space="preserve"> FS!GD$21</f>
        <v>0</v>
      </c>
      <c r="GE39" s="316">
        <f xml:space="preserve"> FS!GE$21</f>
        <v>0</v>
      </c>
      <c r="GF39" s="316">
        <f xml:space="preserve"> FS!GF$21</f>
        <v>0</v>
      </c>
      <c r="GG39" s="316">
        <f xml:space="preserve"> FS!GG$21</f>
        <v>0</v>
      </c>
      <c r="GH39" s="316">
        <f xml:space="preserve"> FS!GH$21</f>
        <v>0</v>
      </c>
      <c r="GI39" s="316">
        <f xml:space="preserve"> FS!GI$21</f>
        <v>0</v>
      </c>
      <c r="GJ39" s="316">
        <f xml:space="preserve"> FS!GJ$21</f>
        <v>0</v>
      </c>
    </row>
    <row r="40" spans="1:192" hidden="1" outlineLevel="1" x14ac:dyDescent="0.35">
      <c r="E40" s="178" t="s">
        <v>136</v>
      </c>
      <c r="F40" s="178"/>
      <c r="G40" s="178" t="str">
        <f xml:space="preserve"> SMU</f>
        <v>$ 000s</v>
      </c>
      <c r="H40" s="178"/>
      <c r="I40" s="33"/>
      <c r="J40" s="178">
        <f t="shared" ref="J40:AO40" si="63" xml:space="preserve"> MAX(0, SUM(J38:J39))</f>
        <v>0</v>
      </c>
      <c r="K40" s="178">
        <f t="shared" si="63"/>
        <v>0</v>
      </c>
      <c r="L40" s="178">
        <f t="shared" si="63"/>
        <v>0</v>
      </c>
      <c r="M40" s="178">
        <f t="shared" si="63"/>
        <v>0</v>
      </c>
      <c r="N40" s="178">
        <f t="shared" si="63"/>
        <v>0</v>
      </c>
      <c r="O40" s="178">
        <f t="shared" si="63"/>
        <v>0</v>
      </c>
      <c r="P40" s="178">
        <f t="shared" si="63"/>
        <v>0</v>
      </c>
      <c r="Q40" s="178">
        <f t="shared" si="63"/>
        <v>0</v>
      </c>
      <c r="R40" s="178">
        <f t="shared" si="63"/>
        <v>0</v>
      </c>
      <c r="S40" s="178">
        <f t="shared" si="63"/>
        <v>0</v>
      </c>
      <c r="T40" s="178">
        <f t="shared" si="63"/>
        <v>0</v>
      </c>
      <c r="U40" s="178">
        <f t="shared" si="63"/>
        <v>0</v>
      </c>
      <c r="V40" s="178">
        <f t="shared" si="63"/>
        <v>0</v>
      </c>
      <c r="W40" s="178">
        <f t="shared" si="63"/>
        <v>0</v>
      </c>
      <c r="X40" s="178">
        <f t="shared" si="63"/>
        <v>0</v>
      </c>
      <c r="Y40" s="178">
        <f t="shared" si="63"/>
        <v>0</v>
      </c>
      <c r="Z40" s="178">
        <f t="shared" si="63"/>
        <v>0</v>
      </c>
      <c r="AA40" s="178">
        <f t="shared" si="63"/>
        <v>0</v>
      </c>
      <c r="AB40" s="178">
        <f t="shared" si="63"/>
        <v>0</v>
      </c>
      <c r="AC40" s="178">
        <f t="shared" si="63"/>
        <v>0</v>
      </c>
      <c r="AD40" s="178">
        <f t="shared" si="63"/>
        <v>0</v>
      </c>
      <c r="AE40" s="178">
        <f t="shared" si="63"/>
        <v>109.18740775624998</v>
      </c>
      <c r="AF40" s="178">
        <f t="shared" si="63"/>
        <v>320.51787438124995</v>
      </c>
      <c r="AG40" s="178">
        <f t="shared" si="63"/>
        <v>648.08009764999997</v>
      </c>
      <c r="AH40" s="178">
        <f t="shared" si="63"/>
        <v>1084.8297286749998</v>
      </c>
      <c r="AI40" s="178">
        <f t="shared" si="63"/>
        <v>1595.5450230187498</v>
      </c>
      <c r="AJ40" s="178">
        <f t="shared" si="63"/>
        <v>2250.6694695562501</v>
      </c>
      <c r="AK40" s="178">
        <f t="shared" si="63"/>
        <v>2990.3261027437502</v>
      </c>
      <c r="AL40" s="178">
        <f t="shared" si="63"/>
        <v>3863.8253647937499</v>
      </c>
      <c r="AM40" s="178">
        <f t="shared" si="63"/>
        <v>4838.5871421015627</v>
      </c>
      <c r="AN40" s="178">
        <f t="shared" si="63"/>
        <v>5957.7580716031252</v>
      </c>
      <c r="AO40" s="178">
        <f t="shared" si="63"/>
        <v>7188.8460940548439</v>
      </c>
      <c r="AP40" s="178">
        <f t="shared" ref="AP40:BU40" si="64" xml:space="preserve"> MAX(0, SUM(AP38:AP39))</f>
        <v>8488.5284637985933</v>
      </c>
      <c r="AQ40" s="178">
        <f t="shared" si="64"/>
        <v>9943.4506721506241</v>
      </c>
      <c r="AR40" s="178">
        <f t="shared" si="64"/>
        <v>11459.746770185</v>
      </c>
      <c r="AS40" s="178">
        <f t="shared" si="64"/>
        <v>13138.503164437343</v>
      </c>
      <c r="AT40" s="178">
        <f t="shared" si="64"/>
        <v>14929.176651639844</v>
      </c>
      <c r="AU40" s="178">
        <f t="shared" si="64"/>
        <v>16647.645562745471</v>
      </c>
      <c r="AV40" s="178">
        <f t="shared" si="64"/>
        <v>18662.153235848284</v>
      </c>
      <c r="AW40" s="178">
        <f t="shared" si="64"/>
        <v>20719.983654609219</v>
      </c>
      <c r="AX40" s="178">
        <f t="shared" si="64"/>
        <v>22958.325513612344</v>
      </c>
      <c r="AY40" s="178">
        <f t="shared" si="64"/>
        <v>25289.630764340196</v>
      </c>
      <c r="AZ40" s="178">
        <f t="shared" si="64"/>
        <v>27813.36121036622</v>
      </c>
      <c r="BA40" s="178">
        <f t="shared" si="64"/>
        <v>30451.806676666154</v>
      </c>
      <c r="BB40" s="178">
        <f t="shared" si="64"/>
        <v>33116.155534640842</v>
      </c>
      <c r="BC40" s="178">
        <f t="shared" si="64"/>
        <v>35869.316021214683</v>
      </c>
      <c r="BD40" s="178">
        <f t="shared" si="64"/>
        <v>38533.664879189368</v>
      </c>
      <c r="BE40" s="178">
        <f t="shared" si="64"/>
        <v>41286.825365763209</v>
      </c>
      <c r="BF40" s="178">
        <f t="shared" si="64"/>
        <v>41407.415916692138</v>
      </c>
      <c r="BG40" s="178">
        <f t="shared" si="64"/>
        <v>39680.409468306105</v>
      </c>
      <c r="BH40" s="178">
        <f t="shared" si="64"/>
        <v>38111.594478835432</v>
      </c>
      <c r="BI40" s="178">
        <f t="shared" si="64"/>
        <v>36522.039363019314</v>
      </c>
      <c r="BJ40" s="178">
        <f t="shared" si="64"/>
        <v>34828.923818142932</v>
      </c>
      <c r="BK40" s="178">
        <f t="shared" si="64"/>
        <v>33429.887699343999</v>
      </c>
      <c r="BL40" s="178">
        <f t="shared" si="64"/>
        <v>32080.68496680395</v>
      </c>
      <c r="BM40" s="178">
        <f t="shared" si="64"/>
        <v>30711.907714747911</v>
      </c>
      <c r="BN40" s="178">
        <f t="shared" si="64"/>
        <v>29296.828924519548</v>
      </c>
      <c r="BO40" s="178">
        <f t="shared" si="64"/>
        <v>28107.228289455954</v>
      </c>
      <c r="BP40" s="178">
        <f t="shared" si="64"/>
        <v>26981.386063768805</v>
      </c>
      <c r="BQ40" s="178">
        <f t="shared" si="64"/>
        <v>25846.123546402723</v>
      </c>
      <c r="BR40" s="178">
        <f t="shared" si="64"/>
        <v>24598.016701336059</v>
      </c>
      <c r="BS40" s="178">
        <f t="shared" si="64"/>
        <v>23666.096962006552</v>
      </c>
      <c r="BT40" s="178">
        <f t="shared" si="64"/>
        <v>22793.902737479482</v>
      </c>
      <c r="BU40" s="178">
        <f t="shared" si="64"/>
        <v>21904.769820021174</v>
      </c>
      <c r="BV40" s="178">
        <f t="shared" ref="BV40:DA40" si="65" xml:space="preserve"> MAX(0, SUM(BV38:BV39))</f>
        <v>20897.853393897829</v>
      </c>
      <c r="BW40" s="178">
        <f t="shared" si="65"/>
        <v>20218.812892996339</v>
      </c>
      <c r="BX40" s="178">
        <f t="shared" si="65"/>
        <v>19604.853493469338</v>
      </c>
      <c r="BY40" s="178">
        <f t="shared" si="65"/>
        <v>18975.432826842905</v>
      </c>
      <c r="BZ40" s="178">
        <f t="shared" si="65"/>
        <v>18223.078776238955</v>
      </c>
      <c r="CA40" s="178">
        <f t="shared" si="65"/>
        <v>17810.737508545957</v>
      </c>
      <c r="CB40" s="178">
        <f t="shared" si="65"/>
        <v>17469.125860583561</v>
      </c>
      <c r="CC40" s="178">
        <f t="shared" si="65"/>
        <v>17113.645579126718</v>
      </c>
      <c r="CD40" s="178">
        <f t="shared" si="65"/>
        <v>16706.477062779475</v>
      </c>
      <c r="CE40" s="178">
        <f t="shared" si="65"/>
        <v>16555.920480788322</v>
      </c>
      <c r="CF40" s="178">
        <f t="shared" si="65"/>
        <v>16492.113352862001</v>
      </c>
      <c r="CG40" s="178">
        <f t="shared" si="65"/>
        <v>16425.96546800268</v>
      </c>
      <c r="CH40" s="178">
        <f t="shared" si="65"/>
        <v>16225.910813737479</v>
      </c>
      <c r="CI40" s="178">
        <f t="shared" si="65"/>
        <v>16391.568214606334</v>
      </c>
      <c r="CJ40" s="178">
        <f t="shared" si="65"/>
        <v>16640.197654297903</v>
      </c>
      <c r="CK40" s="178">
        <f t="shared" si="65"/>
        <v>16878.519207765239</v>
      </c>
      <c r="CL40" s="178">
        <f t="shared" si="65"/>
        <v>16977.097152749884</v>
      </c>
      <c r="CM40" s="178">
        <f t="shared" si="65"/>
        <v>17454.977096891256</v>
      </c>
      <c r="CN40" s="178">
        <f t="shared" si="65"/>
        <v>18022.442550089283</v>
      </c>
      <c r="CO40" s="178">
        <f t="shared" si="65"/>
        <v>18581.57635916421</v>
      </c>
      <c r="CP40" s="178">
        <f t="shared" si="65"/>
        <v>18994.881304400231</v>
      </c>
      <c r="CQ40" s="178">
        <f t="shared" si="65"/>
        <v>19801.601059186207</v>
      </c>
      <c r="CR40" s="178">
        <f t="shared" si="65"/>
        <v>20704.872037122706</v>
      </c>
      <c r="CS40" s="178">
        <f t="shared" si="65"/>
        <v>21601.929004890026</v>
      </c>
      <c r="CT40" s="178">
        <f t="shared" si="65"/>
        <v>22441.250164000863</v>
      </c>
      <c r="CU40" s="178">
        <f t="shared" si="65"/>
        <v>23572.903460312198</v>
      </c>
      <c r="CV40" s="178">
        <f t="shared" si="65"/>
        <v>24819.553894796176</v>
      </c>
      <c r="CW40" s="178">
        <f t="shared" si="65"/>
        <v>26073.090453711666</v>
      </c>
      <c r="CX40" s="178">
        <f t="shared" si="65"/>
        <v>27167.832678066254</v>
      </c>
      <c r="CY40" s="178">
        <f t="shared" si="65"/>
        <v>28685.8806997545</v>
      </c>
      <c r="CZ40" s="178">
        <f t="shared" si="65"/>
        <v>30315.548617063279</v>
      </c>
      <c r="DA40" s="178">
        <f t="shared" si="65"/>
        <v>31943.698375393149</v>
      </c>
      <c r="DB40" s="178">
        <f t="shared" ref="DB40:EG40" si="66" xml:space="preserve"> MAX(0, SUM(DB38:DB39))</f>
        <v>33406.158642891285</v>
      </c>
      <c r="DC40" s="178">
        <f t="shared" si="66"/>
        <v>35307.733680266108</v>
      </c>
      <c r="DD40" s="178">
        <f t="shared" si="66"/>
        <v>37329.053588887458</v>
      </c>
      <c r="DE40" s="178">
        <f t="shared" si="66"/>
        <v>39351.442732863237</v>
      </c>
      <c r="DF40" s="178">
        <f t="shared" si="66"/>
        <v>41200.954397299836</v>
      </c>
      <c r="DG40" s="178">
        <f t="shared" si="66"/>
        <v>43506.0002303496</v>
      </c>
      <c r="DH40" s="178">
        <f t="shared" si="66"/>
        <v>45939.33868980666</v>
      </c>
      <c r="DI40" s="178">
        <f t="shared" si="66"/>
        <v>48376.506566464945</v>
      </c>
      <c r="DJ40" s="178">
        <f t="shared" si="66"/>
        <v>50749.143754581361</v>
      </c>
      <c r="DK40" s="178">
        <f t="shared" si="66"/>
        <v>53455.133238454306</v>
      </c>
      <c r="DL40" s="178">
        <f t="shared" si="66"/>
        <v>56310.672952195739</v>
      </c>
      <c r="DM40" s="178">
        <f t="shared" si="66"/>
        <v>59184.943520769222</v>
      </c>
      <c r="DN40" s="178">
        <f t="shared" si="66"/>
        <v>58946.662647610909</v>
      </c>
      <c r="DO40" s="178">
        <f t="shared" si="66"/>
        <v>59668.532623966479</v>
      </c>
      <c r="DP40" s="178">
        <f t="shared" si="66"/>
        <v>60807.585194028827</v>
      </c>
      <c r="DQ40" s="178">
        <f t="shared" si="66"/>
        <v>61941.25773918975</v>
      </c>
      <c r="DR40" s="178">
        <f t="shared" si="66"/>
        <v>62857.870696188715</v>
      </c>
      <c r="DS40" s="178">
        <f t="shared" si="66"/>
        <v>64184.939709567363</v>
      </c>
      <c r="DT40" s="178">
        <f t="shared" si="66"/>
        <v>65658.551007562521</v>
      </c>
      <c r="DU40" s="178">
        <f t="shared" si="66"/>
        <v>67128.814887793516</v>
      </c>
      <c r="DV40" s="178">
        <f t="shared" si="66"/>
        <v>68374.078558394307</v>
      </c>
      <c r="DW40" s="178">
        <f t="shared" si="66"/>
        <v>70044.551426317194</v>
      </c>
      <c r="DX40" s="178">
        <f t="shared" si="66"/>
        <v>71869.814824986417</v>
      </c>
      <c r="DY40" s="178">
        <f t="shared" si="66"/>
        <v>73693.903462120245</v>
      </c>
      <c r="DZ40" s="178">
        <f t="shared" si="66"/>
        <v>75423.26506025024</v>
      </c>
      <c r="EA40" s="178">
        <f t="shared" si="66"/>
        <v>71807.412107901502</v>
      </c>
      <c r="EB40" s="178">
        <f t="shared" si="66"/>
        <v>68250.624057438632</v>
      </c>
      <c r="EC40" s="178">
        <f t="shared" si="66"/>
        <v>64534.640638483135</v>
      </c>
      <c r="ED40" s="178">
        <f t="shared" si="66"/>
        <v>60487.373524249335</v>
      </c>
      <c r="EE40" s="178">
        <f t="shared" si="66"/>
        <v>56969.859473985562</v>
      </c>
      <c r="EF40" s="178">
        <f t="shared" si="66"/>
        <v>53465.560705972188</v>
      </c>
      <c r="EG40" s="178">
        <f t="shared" si="66"/>
        <v>49750.760443071267</v>
      </c>
      <c r="EH40" s="178">
        <f t="shared" ref="EH40:FM40" si="67" xml:space="preserve"> MAX(0, SUM(EH38:EH39))</f>
        <v>45696.394392510076</v>
      </c>
      <c r="EI40" s="178">
        <f t="shared" si="67"/>
        <v>42185.025232518165</v>
      </c>
      <c r="EJ40" s="178">
        <f t="shared" si="67"/>
        <v>38687.201736832911</v>
      </c>
      <c r="EK40" s="178">
        <f t="shared" si="67"/>
        <v>34973.614208887913</v>
      </c>
      <c r="EL40" s="178">
        <f t="shared" si="67"/>
        <v>30911.971748591146</v>
      </c>
      <c r="EM40" s="178">
        <f t="shared" si="67"/>
        <v>27406.901101127889</v>
      </c>
      <c r="EN40" s="178">
        <f t="shared" si="67"/>
        <v>23915.714759578954</v>
      </c>
      <c r="EO40" s="178">
        <f t="shared" si="67"/>
        <v>20203.370284963785</v>
      </c>
      <c r="EP40" s="178">
        <f t="shared" si="67"/>
        <v>16287.16506425686</v>
      </c>
      <c r="EQ40" s="178">
        <f t="shared" si="67"/>
        <v>12686.620019089598</v>
      </c>
      <c r="ER40" s="178">
        <f t="shared" si="67"/>
        <v>9151.2715740074527</v>
      </c>
      <c r="ES40" s="178">
        <f t="shared" si="67"/>
        <v>5440.2012290553557</v>
      </c>
      <c r="ET40" s="178">
        <f t="shared" si="67"/>
        <v>4842.8942925489755</v>
      </c>
      <c r="EU40" s="178">
        <f t="shared" si="67"/>
        <v>5218.6852886631405</v>
      </c>
      <c r="EV40" s="178">
        <f t="shared" si="67"/>
        <v>5379.3211859351231</v>
      </c>
      <c r="EW40" s="178">
        <f t="shared" si="67"/>
        <v>5379.3211859351231</v>
      </c>
      <c r="EX40" s="178">
        <f t="shared" si="67"/>
        <v>5058.0493913911523</v>
      </c>
      <c r="EY40" s="178">
        <f t="shared" si="67"/>
        <v>5443.2351624081675</v>
      </c>
      <c r="EZ40" s="178">
        <f t="shared" si="67"/>
        <v>5607.886957111954</v>
      </c>
      <c r="FA40" s="178">
        <f t="shared" si="67"/>
        <v>5607.886957111954</v>
      </c>
      <c r="FB40" s="178">
        <f t="shared" si="67"/>
        <v>3123.7322060825463</v>
      </c>
      <c r="FC40" s="178">
        <f t="shared" si="67"/>
        <v>0</v>
      </c>
      <c r="FD40" s="178">
        <f t="shared" si="67"/>
        <v>0</v>
      </c>
      <c r="FE40" s="178">
        <f t="shared" si="67"/>
        <v>0</v>
      </c>
      <c r="FF40" s="178">
        <f t="shared" si="67"/>
        <v>0</v>
      </c>
      <c r="FG40" s="178">
        <f t="shared" si="67"/>
        <v>0</v>
      </c>
      <c r="FH40" s="178">
        <f t="shared" si="67"/>
        <v>0</v>
      </c>
      <c r="FI40" s="178">
        <f t="shared" si="67"/>
        <v>0</v>
      </c>
      <c r="FJ40" s="178">
        <f t="shared" si="67"/>
        <v>0</v>
      </c>
      <c r="FK40" s="178">
        <f t="shared" si="67"/>
        <v>0</v>
      </c>
      <c r="FL40" s="178">
        <f t="shared" si="67"/>
        <v>0</v>
      </c>
      <c r="FM40" s="178">
        <f t="shared" si="67"/>
        <v>0</v>
      </c>
      <c r="FN40" s="178">
        <f t="shared" ref="FN40:GJ40" si="68" xml:space="preserve"> MAX(0, SUM(FN38:FN39))</f>
        <v>0</v>
      </c>
      <c r="FO40" s="178">
        <f t="shared" si="68"/>
        <v>0</v>
      </c>
      <c r="FP40" s="178">
        <f t="shared" si="68"/>
        <v>0</v>
      </c>
      <c r="FQ40" s="178">
        <f t="shared" si="68"/>
        <v>0</v>
      </c>
      <c r="FR40" s="178">
        <f t="shared" si="68"/>
        <v>0</v>
      </c>
      <c r="FS40" s="178">
        <f t="shared" si="68"/>
        <v>0</v>
      </c>
      <c r="FT40" s="178">
        <f t="shared" si="68"/>
        <v>0</v>
      </c>
      <c r="FU40" s="178">
        <f t="shared" si="68"/>
        <v>0</v>
      </c>
      <c r="FV40" s="178">
        <f t="shared" si="68"/>
        <v>0</v>
      </c>
      <c r="FW40" s="178">
        <f t="shared" si="68"/>
        <v>0</v>
      </c>
      <c r="FX40" s="178">
        <f t="shared" si="68"/>
        <v>0</v>
      </c>
      <c r="FY40" s="178">
        <f t="shared" si="68"/>
        <v>0</v>
      </c>
      <c r="FZ40" s="178">
        <f t="shared" si="68"/>
        <v>0</v>
      </c>
      <c r="GA40" s="178">
        <f t="shared" si="68"/>
        <v>0</v>
      </c>
      <c r="GB40" s="178">
        <f t="shared" si="68"/>
        <v>0</v>
      </c>
      <c r="GC40" s="178">
        <f t="shared" si="68"/>
        <v>0</v>
      </c>
      <c r="GD40" s="178">
        <f t="shared" si="68"/>
        <v>0</v>
      </c>
      <c r="GE40" s="178">
        <f t="shared" si="68"/>
        <v>0</v>
      </c>
      <c r="GF40" s="178">
        <f t="shared" si="68"/>
        <v>0</v>
      </c>
      <c r="GG40" s="178">
        <f t="shared" si="68"/>
        <v>0</v>
      </c>
      <c r="GH40" s="178">
        <f t="shared" si="68"/>
        <v>0</v>
      </c>
      <c r="GI40" s="178">
        <f t="shared" si="68"/>
        <v>0</v>
      </c>
      <c r="GJ40" s="178">
        <f t="shared" si="68"/>
        <v>0</v>
      </c>
    </row>
    <row r="41" spans="1:192" hidden="1" outlineLevel="1" x14ac:dyDescent="0.35"/>
    <row r="42" spans="1:192" hidden="1" outlineLevel="1" x14ac:dyDescent="0.35">
      <c r="E42" s="168" t="str">
        <f t="shared" ref="E42:AJ42" si="69" xml:space="preserve"> E$31</f>
        <v>Retained cash balance BEG</v>
      </c>
      <c r="F42" s="168">
        <f t="shared" si="69"/>
        <v>0</v>
      </c>
      <c r="G42" s="168" t="str">
        <f t="shared" si="69"/>
        <v>$ 000s</v>
      </c>
      <c r="H42" s="168">
        <f t="shared" si="69"/>
        <v>0</v>
      </c>
      <c r="I42" s="168">
        <f t="shared" si="69"/>
        <v>0</v>
      </c>
      <c r="J42" s="168">
        <f t="shared" si="69"/>
        <v>0</v>
      </c>
      <c r="K42" s="168">
        <f t="shared" si="69"/>
        <v>0</v>
      </c>
      <c r="L42" s="168">
        <f t="shared" si="69"/>
        <v>0</v>
      </c>
      <c r="M42" s="168">
        <f t="shared" si="69"/>
        <v>0</v>
      </c>
      <c r="N42" s="168">
        <f t="shared" si="69"/>
        <v>0</v>
      </c>
      <c r="O42" s="168">
        <f t="shared" si="69"/>
        <v>0</v>
      </c>
      <c r="P42" s="168">
        <f t="shared" si="69"/>
        <v>0</v>
      </c>
      <c r="Q42" s="168">
        <f t="shared" si="69"/>
        <v>-2.6643647288437933E-9</v>
      </c>
      <c r="R42" s="168">
        <f t="shared" si="69"/>
        <v>-2.1179857867537066E-8</v>
      </c>
      <c r="S42" s="168">
        <f t="shared" si="69"/>
        <v>-4.777223239216255E-8</v>
      </c>
      <c r="T42" s="168">
        <f t="shared" si="69"/>
        <v>-8.4540261013898998E-8</v>
      </c>
      <c r="U42" s="168">
        <f t="shared" si="69"/>
        <v>-1.2964972029294586E-7</v>
      </c>
      <c r="V42" s="168">
        <f t="shared" si="69"/>
        <v>-1.8603293483465677E-7</v>
      </c>
      <c r="W42" s="168">
        <f t="shared" si="69"/>
        <v>-2.5239455681003164E-7</v>
      </c>
      <c r="X42" s="168">
        <f t="shared" si="69"/>
        <v>-3.2114667192217894E-7</v>
      </c>
      <c r="Y42" s="168">
        <f t="shared" si="69"/>
        <v>-4.0604641071695369E-7</v>
      </c>
      <c r="Z42" s="168">
        <f t="shared" si="69"/>
        <v>-4.9689163006405579E-7</v>
      </c>
      <c r="AA42" s="168">
        <f t="shared" si="69"/>
        <v>-5.9888998293899931E-7</v>
      </c>
      <c r="AB42" s="168">
        <f t="shared" si="69"/>
        <v>-7.0487988068634877E-7</v>
      </c>
      <c r="AC42" s="168">
        <f t="shared" si="69"/>
        <v>-8.208866120185121E-7</v>
      </c>
      <c r="AD42" s="168">
        <f t="shared" si="69"/>
        <v>-9.4251902282849187E-7</v>
      </c>
      <c r="AE42" s="168">
        <f t="shared" si="69"/>
        <v>-1.0645958354871254E-6</v>
      </c>
      <c r="AF42" s="168">
        <f t="shared" si="69"/>
        <v>-1.1940832109758048E-6</v>
      </c>
      <c r="AG42" s="168">
        <f t="shared" si="69"/>
        <v>-1.3215262413268647E-6</v>
      </c>
      <c r="AH42" s="168">
        <f t="shared" si="69"/>
        <v>-1.4542149244789471E-6</v>
      </c>
      <c r="AI42" s="168">
        <f t="shared" si="69"/>
        <v>-1.5866034743794444E-6</v>
      </c>
      <c r="AJ42" s="168">
        <f t="shared" si="69"/>
        <v>-1.7089547270643379E-6</v>
      </c>
      <c r="AK42" s="168">
        <f t="shared" ref="AK42:BP42" si="70" xml:space="preserve"> AK$31</f>
        <v>-1.8372641932273837E-6</v>
      </c>
      <c r="AL42" s="168">
        <f t="shared" si="70"/>
        <v>-1.9576310421598464E-6</v>
      </c>
      <c r="AM42" s="168">
        <f t="shared" si="70"/>
        <v>-2.0771692277321563E-6</v>
      </c>
      <c r="AN42" s="168">
        <f t="shared" si="70"/>
        <v>-2.18694717091239E-6</v>
      </c>
      <c r="AO42" s="168">
        <f t="shared" si="70"/>
        <v>-2.2936228276648762E-6</v>
      </c>
      <c r="AP42" s="168">
        <f t="shared" si="70"/>
        <v>-2.3924223739868467E-6</v>
      </c>
      <c r="AQ42" s="168">
        <f t="shared" si="70"/>
        <v>-2.4796986224373541E-6</v>
      </c>
      <c r="AR42" s="168">
        <f t="shared" si="70"/>
        <v>-2.5610765703731886E-6</v>
      </c>
      <c r="AS42" s="168">
        <f t="shared" si="70"/>
        <v>-2.6305878861876408E-6</v>
      </c>
      <c r="AT42" s="168">
        <f t="shared" si="70"/>
        <v>-2.6929990042390273E-6</v>
      </c>
      <c r="AU42" s="168">
        <f t="shared" si="70"/>
        <v>-2.7455607494175638E-6</v>
      </c>
      <c r="AV42" s="168">
        <f t="shared" si="70"/>
        <v>-2.784982115144885E-6</v>
      </c>
      <c r="AW42" s="168">
        <f t="shared" si="70"/>
        <v>-2.8213798657361622E-6</v>
      </c>
      <c r="AX42" s="168">
        <f t="shared" si="70"/>
        <v>-2.8492649732925202E-6</v>
      </c>
      <c r="AY42" s="168">
        <f t="shared" si="70"/>
        <v>-2.8715457744965533E-6</v>
      </c>
      <c r="AZ42" s="168">
        <f t="shared" si="70"/>
        <v>-2.8873687085706479E-6</v>
      </c>
      <c r="BA42" s="168">
        <f t="shared" si="70"/>
        <v>-2.9018187603924162E-6</v>
      </c>
      <c r="BB42" s="168">
        <f t="shared" si="70"/>
        <v>-2.9091761177824083E-6</v>
      </c>
      <c r="BC42" s="168">
        <f t="shared" si="70"/>
        <v>-2.9110542243415694E-6</v>
      </c>
      <c r="BD42" s="168">
        <f t="shared" si="70"/>
        <v>-2.9096408695750142E-6</v>
      </c>
      <c r="BE42" s="168">
        <f t="shared" si="70"/>
        <v>-2.9066795548260416E-6</v>
      </c>
      <c r="BF42" s="168">
        <f t="shared" si="70"/>
        <v>-2.9040201923180575E-6</v>
      </c>
      <c r="BG42" s="168">
        <f t="shared" si="70"/>
        <v>0</v>
      </c>
      <c r="BH42" s="168">
        <f t="shared" si="70"/>
        <v>0</v>
      </c>
      <c r="BI42" s="168">
        <f t="shared" si="70"/>
        <v>0</v>
      </c>
      <c r="BJ42" s="168">
        <f t="shared" si="70"/>
        <v>0</v>
      </c>
      <c r="BK42" s="168">
        <f t="shared" si="70"/>
        <v>0</v>
      </c>
      <c r="BL42" s="168">
        <f t="shared" si="70"/>
        <v>0</v>
      </c>
      <c r="BM42" s="168">
        <f t="shared" si="70"/>
        <v>0</v>
      </c>
      <c r="BN42" s="168">
        <f t="shared" si="70"/>
        <v>0</v>
      </c>
      <c r="BO42" s="168">
        <f t="shared" si="70"/>
        <v>0</v>
      </c>
      <c r="BP42" s="168">
        <f t="shared" si="70"/>
        <v>0</v>
      </c>
      <c r="BQ42" s="168">
        <f t="shared" ref="BQ42:CV42" si="71" xml:space="preserve"> BQ$31</f>
        <v>0</v>
      </c>
      <c r="BR42" s="168">
        <f t="shared" si="71"/>
        <v>0</v>
      </c>
      <c r="BS42" s="168">
        <f t="shared" si="71"/>
        <v>0</v>
      </c>
      <c r="BT42" s="168">
        <f t="shared" si="71"/>
        <v>0</v>
      </c>
      <c r="BU42" s="168">
        <f t="shared" si="71"/>
        <v>0</v>
      </c>
      <c r="BV42" s="168">
        <f t="shared" si="71"/>
        <v>0</v>
      </c>
      <c r="BW42" s="168">
        <f t="shared" si="71"/>
        <v>0</v>
      </c>
      <c r="BX42" s="168">
        <f t="shared" si="71"/>
        <v>0</v>
      </c>
      <c r="BY42" s="168">
        <f t="shared" si="71"/>
        <v>0</v>
      </c>
      <c r="BZ42" s="168">
        <f t="shared" si="71"/>
        <v>0</v>
      </c>
      <c r="CA42" s="168">
        <f t="shared" si="71"/>
        <v>0</v>
      </c>
      <c r="CB42" s="168">
        <f t="shared" si="71"/>
        <v>0</v>
      </c>
      <c r="CC42" s="168">
        <f t="shared" si="71"/>
        <v>0</v>
      </c>
      <c r="CD42" s="168">
        <f t="shared" si="71"/>
        <v>0</v>
      </c>
      <c r="CE42" s="168">
        <f t="shared" si="71"/>
        <v>0</v>
      </c>
      <c r="CF42" s="168">
        <f t="shared" si="71"/>
        <v>0</v>
      </c>
      <c r="CG42" s="168">
        <f t="shared" si="71"/>
        <v>0</v>
      </c>
      <c r="CH42" s="168">
        <f t="shared" si="71"/>
        <v>0</v>
      </c>
      <c r="CI42" s="168">
        <f t="shared" si="71"/>
        <v>0</v>
      </c>
      <c r="CJ42" s="168">
        <f t="shared" si="71"/>
        <v>0</v>
      </c>
      <c r="CK42" s="168">
        <f t="shared" si="71"/>
        <v>0</v>
      </c>
      <c r="CL42" s="168">
        <f t="shared" si="71"/>
        <v>0</v>
      </c>
      <c r="CM42" s="168">
        <f t="shared" si="71"/>
        <v>0</v>
      </c>
      <c r="CN42" s="168">
        <f t="shared" si="71"/>
        <v>0</v>
      </c>
      <c r="CO42" s="168">
        <f t="shared" si="71"/>
        <v>0</v>
      </c>
      <c r="CP42" s="168">
        <f t="shared" si="71"/>
        <v>0</v>
      </c>
      <c r="CQ42" s="168">
        <f t="shared" si="71"/>
        <v>0</v>
      </c>
      <c r="CR42" s="168">
        <f t="shared" si="71"/>
        <v>0</v>
      </c>
      <c r="CS42" s="168">
        <f t="shared" si="71"/>
        <v>0</v>
      </c>
      <c r="CT42" s="168">
        <f t="shared" si="71"/>
        <v>0</v>
      </c>
      <c r="CU42" s="168">
        <f t="shared" si="71"/>
        <v>0</v>
      </c>
      <c r="CV42" s="168">
        <f t="shared" si="71"/>
        <v>0</v>
      </c>
      <c r="CW42" s="168">
        <f t="shared" ref="CW42:EB42" si="72" xml:space="preserve"> CW$31</f>
        <v>0</v>
      </c>
      <c r="CX42" s="168">
        <f t="shared" si="72"/>
        <v>0</v>
      </c>
      <c r="CY42" s="168">
        <f t="shared" si="72"/>
        <v>0</v>
      </c>
      <c r="CZ42" s="168">
        <f t="shared" si="72"/>
        <v>0</v>
      </c>
      <c r="DA42" s="168">
        <f t="shared" si="72"/>
        <v>0</v>
      </c>
      <c r="DB42" s="168">
        <f t="shared" si="72"/>
        <v>0</v>
      </c>
      <c r="DC42" s="168">
        <f t="shared" si="72"/>
        <v>0</v>
      </c>
      <c r="DD42" s="168">
        <f t="shared" si="72"/>
        <v>0</v>
      </c>
      <c r="DE42" s="168">
        <f t="shared" si="72"/>
        <v>0</v>
      </c>
      <c r="DF42" s="168">
        <f t="shared" si="72"/>
        <v>0</v>
      </c>
      <c r="DG42" s="168">
        <f t="shared" si="72"/>
        <v>0</v>
      </c>
      <c r="DH42" s="168">
        <f t="shared" si="72"/>
        <v>0</v>
      </c>
      <c r="DI42" s="168">
        <f t="shared" si="72"/>
        <v>0</v>
      </c>
      <c r="DJ42" s="168">
        <f t="shared" si="72"/>
        <v>0</v>
      </c>
      <c r="DK42" s="168">
        <f t="shared" si="72"/>
        <v>0</v>
      </c>
      <c r="DL42" s="168">
        <f t="shared" si="72"/>
        <v>0</v>
      </c>
      <c r="DM42" s="168">
        <f t="shared" si="72"/>
        <v>0</v>
      </c>
      <c r="DN42" s="168">
        <f t="shared" si="72"/>
        <v>0</v>
      </c>
      <c r="DO42" s="168">
        <f t="shared" si="72"/>
        <v>0</v>
      </c>
      <c r="DP42" s="168">
        <f t="shared" si="72"/>
        <v>0</v>
      </c>
      <c r="DQ42" s="168">
        <f t="shared" si="72"/>
        <v>0</v>
      </c>
      <c r="DR42" s="168">
        <f t="shared" si="72"/>
        <v>0</v>
      </c>
      <c r="DS42" s="168">
        <f t="shared" si="72"/>
        <v>0</v>
      </c>
      <c r="DT42" s="168">
        <f t="shared" si="72"/>
        <v>0</v>
      </c>
      <c r="DU42" s="168">
        <f t="shared" si="72"/>
        <v>0</v>
      </c>
      <c r="DV42" s="168">
        <f t="shared" si="72"/>
        <v>0</v>
      </c>
      <c r="DW42" s="168">
        <f t="shared" si="72"/>
        <v>0</v>
      </c>
      <c r="DX42" s="168">
        <f t="shared" si="72"/>
        <v>0</v>
      </c>
      <c r="DY42" s="168">
        <f t="shared" si="72"/>
        <v>0</v>
      </c>
      <c r="DZ42" s="168">
        <f t="shared" si="72"/>
        <v>0</v>
      </c>
      <c r="EA42" s="168">
        <f t="shared" si="72"/>
        <v>0</v>
      </c>
      <c r="EB42" s="168">
        <f t="shared" si="72"/>
        <v>0</v>
      </c>
      <c r="EC42" s="168">
        <f t="shared" ref="EC42:FH42" si="73" xml:space="preserve"> EC$31</f>
        <v>0</v>
      </c>
      <c r="ED42" s="168">
        <f t="shared" si="73"/>
        <v>0</v>
      </c>
      <c r="EE42" s="168">
        <f t="shared" si="73"/>
        <v>0</v>
      </c>
      <c r="EF42" s="168">
        <f t="shared" si="73"/>
        <v>0</v>
      </c>
      <c r="EG42" s="168">
        <f t="shared" si="73"/>
        <v>0</v>
      </c>
      <c r="EH42" s="168">
        <f t="shared" si="73"/>
        <v>0</v>
      </c>
      <c r="EI42" s="168">
        <f t="shared" si="73"/>
        <v>0</v>
      </c>
      <c r="EJ42" s="168">
        <f t="shared" si="73"/>
        <v>0</v>
      </c>
      <c r="EK42" s="168">
        <f t="shared" si="73"/>
        <v>0</v>
      </c>
      <c r="EL42" s="168">
        <f t="shared" si="73"/>
        <v>0</v>
      </c>
      <c r="EM42" s="168">
        <f t="shared" si="73"/>
        <v>0</v>
      </c>
      <c r="EN42" s="168">
        <f t="shared" si="73"/>
        <v>0</v>
      </c>
      <c r="EO42" s="168">
        <f t="shared" si="73"/>
        <v>0</v>
      </c>
      <c r="EP42" s="168">
        <f t="shared" si="73"/>
        <v>0</v>
      </c>
      <c r="EQ42" s="168">
        <f t="shared" si="73"/>
        <v>0</v>
      </c>
      <c r="ER42" s="168">
        <f t="shared" si="73"/>
        <v>0</v>
      </c>
      <c r="ES42" s="168">
        <f t="shared" si="73"/>
        <v>0</v>
      </c>
      <c r="ET42" s="168">
        <f t="shared" si="73"/>
        <v>3479.4386217478004</v>
      </c>
      <c r="EU42" s="168">
        <f t="shared" si="73"/>
        <v>7347.226915257932</v>
      </c>
      <c r="EV42" s="168">
        <f t="shared" si="73"/>
        <v>10985.272911024653</v>
      </c>
      <c r="EW42" s="168">
        <f t="shared" si="73"/>
        <v>14695.037273072097</v>
      </c>
      <c r="EX42" s="168">
        <f t="shared" si="73"/>
        <v>18458.346934210203</v>
      </c>
      <c r="EY42" s="168">
        <f t="shared" si="73"/>
        <v>22328.747193529634</v>
      </c>
      <c r="EZ42" s="168">
        <f t="shared" si="73"/>
        <v>25963.661597662071</v>
      </c>
      <c r="FA42" s="168">
        <f t="shared" si="73"/>
        <v>29672.087327232253</v>
      </c>
      <c r="FB42" s="168">
        <f t="shared" si="73"/>
        <v>0</v>
      </c>
      <c r="FC42" s="168">
        <f t="shared" si="73"/>
        <v>8.0763129517436028E-10</v>
      </c>
      <c r="FD42" s="168">
        <f t="shared" si="73"/>
        <v>8.0763129517436028E-10</v>
      </c>
      <c r="FE42" s="168">
        <f t="shared" si="73"/>
        <v>8.0763129517436028E-10</v>
      </c>
      <c r="FF42" s="168">
        <f t="shared" si="73"/>
        <v>8.0763129517436028E-10</v>
      </c>
      <c r="FG42" s="168">
        <f t="shared" si="73"/>
        <v>8.0763129517436028E-10</v>
      </c>
      <c r="FH42" s="168">
        <f t="shared" si="73"/>
        <v>8.0763129517436028E-10</v>
      </c>
      <c r="FI42" s="168">
        <f t="shared" ref="FI42:GJ42" si="74" xml:space="preserve"> FI$31</f>
        <v>8.0763129517436028E-10</v>
      </c>
      <c r="FJ42" s="168">
        <f t="shared" si="74"/>
        <v>8.0763129517436028E-10</v>
      </c>
      <c r="FK42" s="168">
        <f t="shared" si="74"/>
        <v>8.0763129517436028E-10</v>
      </c>
      <c r="FL42" s="168">
        <f t="shared" si="74"/>
        <v>8.0763129517436028E-10</v>
      </c>
      <c r="FM42" s="168">
        <f t="shared" si="74"/>
        <v>8.0763129517436028E-10</v>
      </c>
      <c r="FN42" s="168">
        <f t="shared" si="74"/>
        <v>8.0763129517436028E-10</v>
      </c>
      <c r="FO42" s="168">
        <f t="shared" si="74"/>
        <v>8.0763129517436028E-10</v>
      </c>
      <c r="FP42" s="168">
        <f t="shared" si="74"/>
        <v>8.0763129517436028E-10</v>
      </c>
      <c r="FQ42" s="168">
        <f t="shared" si="74"/>
        <v>8.0763129517436028E-10</v>
      </c>
      <c r="FR42" s="168">
        <f t="shared" si="74"/>
        <v>8.0763129517436028E-10</v>
      </c>
      <c r="FS42" s="168">
        <f t="shared" si="74"/>
        <v>8.0763129517436028E-10</v>
      </c>
      <c r="FT42" s="168">
        <f t="shared" si="74"/>
        <v>8.0763129517436028E-10</v>
      </c>
      <c r="FU42" s="168">
        <f t="shared" si="74"/>
        <v>8.0763129517436028E-10</v>
      </c>
      <c r="FV42" s="168">
        <f t="shared" si="74"/>
        <v>8.0763129517436028E-10</v>
      </c>
      <c r="FW42" s="168">
        <f t="shared" si="74"/>
        <v>8.0763129517436028E-10</v>
      </c>
      <c r="FX42" s="168">
        <f t="shared" si="74"/>
        <v>8.0763129517436028E-10</v>
      </c>
      <c r="FY42" s="168">
        <f t="shared" si="74"/>
        <v>8.0763129517436028E-10</v>
      </c>
      <c r="FZ42" s="168">
        <f t="shared" si="74"/>
        <v>8.0763129517436028E-10</v>
      </c>
      <c r="GA42" s="168">
        <f t="shared" si="74"/>
        <v>8.0763129517436028E-10</v>
      </c>
      <c r="GB42" s="168">
        <f t="shared" si="74"/>
        <v>8.0763129517436028E-10</v>
      </c>
      <c r="GC42" s="168">
        <f t="shared" si="74"/>
        <v>8.0763129517436028E-10</v>
      </c>
      <c r="GD42" s="168">
        <f t="shared" si="74"/>
        <v>8.0763129517436028E-10</v>
      </c>
      <c r="GE42" s="168">
        <f t="shared" si="74"/>
        <v>8.0763129517436028E-10</v>
      </c>
      <c r="GF42" s="168">
        <f t="shared" si="74"/>
        <v>8.0763129517436028E-10</v>
      </c>
      <c r="GG42" s="168">
        <f t="shared" si="74"/>
        <v>8.0763129517436028E-10</v>
      </c>
      <c r="GH42" s="168">
        <f t="shared" si="74"/>
        <v>8.0763129517436028E-10</v>
      </c>
      <c r="GI42" s="168">
        <f t="shared" si="74"/>
        <v>8.0763129517436028E-10</v>
      </c>
      <c r="GJ42" s="168">
        <f t="shared" si="74"/>
        <v>8.0763129517436028E-10</v>
      </c>
    </row>
    <row r="43" spans="1:192" hidden="1" outlineLevel="1" x14ac:dyDescent="0.35">
      <c r="E43" s="316" t="str">
        <f xml:space="preserve"> FS!E$53</f>
        <v>Cash flow available for dividends</v>
      </c>
      <c r="F43" s="316">
        <f xml:space="preserve"> FS!F$53</f>
        <v>0</v>
      </c>
      <c r="G43" s="316" t="str">
        <f xml:space="preserve"> FS!G$53</f>
        <v>$ 000s</v>
      </c>
      <c r="H43" s="316">
        <f xml:space="preserve"> FS!H$53</f>
        <v>378010.8970438955</v>
      </c>
      <c r="I43" s="316">
        <f xml:space="preserve"> FS!I$53</f>
        <v>0</v>
      </c>
      <c r="J43" s="316">
        <f xml:space="preserve"> FS!J$53</f>
        <v>0</v>
      </c>
      <c r="K43" s="316">
        <f xml:space="preserve"> FS!K$53</f>
        <v>0</v>
      </c>
      <c r="L43" s="316">
        <f xml:space="preserve"> FS!L$53</f>
        <v>0</v>
      </c>
      <c r="M43" s="316">
        <f xml:space="preserve"> FS!M$53</f>
        <v>0</v>
      </c>
      <c r="N43" s="316">
        <f xml:space="preserve"> FS!N$53</f>
        <v>0</v>
      </c>
      <c r="O43" s="316">
        <f xml:space="preserve"> FS!O$53</f>
        <v>0</v>
      </c>
      <c r="P43" s="316">
        <f xml:space="preserve"> FS!P$53</f>
        <v>-2.6643647288437933E-9</v>
      </c>
      <c r="Q43" s="316">
        <f xml:space="preserve"> FS!Q$53</f>
        <v>-1.8515493138693273E-8</v>
      </c>
      <c r="R43" s="316">
        <f xml:space="preserve"> FS!R$53</f>
        <v>-2.6592374524625484E-8</v>
      </c>
      <c r="S43" s="316">
        <f xml:space="preserve"> FS!S$53</f>
        <v>-3.6768028621736448E-8</v>
      </c>
      <c r="T43" s="316">
        <f xml:space="preserve"> FS!T$53</f>
        <v>-4.510945927904686E-8</v>
      </c>
      <c r="U43" s="316">
        <f xml:space="preserve"> FS!U$53</f>
        <v>-5.6383214541710913E-8</v>
      </c>
      <c r="V43" s="316">
        <f xml:space="preserve"> FS!V$53</f>
        <v>-6.6361621975374874E-8</v>
      </c>
      <c r="W43" s="316">
        <f xml:space="preserve"> FS!W$53</f>
        <v>-6.8752115112147294E-8</v>
      </c>
      <c r="X43" s="316">
        <f xml:space="preserve"> FS!X$53</f>
        <v>-8.4899738794774748E-8</v>
      </c>
      <c r="Y43" s="316">
        <f xml:space="preserve"> FS!Y$53</f>
        <v>-9.0845219347102102E-8</v>
      </c>
      <c r="Z43" s="316">
        <f xml:space="preserve"> FS!Z$53</f>
        <v>-1.0199835287494352E-7</v>
      </c>
      <c r="AA43" s="316">
        <f xml:space="preserve"> FS!AA$53</f>
        <v>-1.0598989774734946E-7</v>
      </c>
      <c r="AB43" s="316">
        <f xml:space="preserve"> FS!AB$53</f>
        <v>-1.1600673133216333E-7</v>
      </c>
      <c r="AC43" s="316">
        <f xml:space="preserve"> FS!AC$53</f>
        <v>-1.2163241080997977E-7</v>
      </c>
      <c r="AD43" s="316">
        <f xml:space="preserve"> FS!AD$53</f>
        <v>-1.2207681265863357E-7</v>
      </c>
      <c r="AE43" s="316">
        <f xml:space="preserve"> FS!AE$53</f>
        <v>-1.2948737548867939E-7</v>
      </c>
      <c r="AF43" s="316">
        <f xml:space="preserve"> FS!AF$53</f>
        <v>-1.2744303035105986E-7</v>
      </c>
      <c r="AG43" s="316">
        <f xml:space="preserve"> FS!AG$53</f>
        <v>-1.3268868315208238E-7</v>
      </c>
      <c r="AH43" s="316">
        <f xml:space="preserve"> FS!AH$53</f>
        <v>-1.3238854990049731E-7</v>
      </c>
      <c r="AI43" s="316">
        <f xml:space="preserve"> FS!AI$53</f>
        <v>-1.2235125268489355E-7</v>
      </c>
      <c r="AJ43" s="316">
        <f xml:space="preserve"> FS!AJ$53</f>
        <v>-1.2830946616304573E-7</v>
      </c>
      <c r="AK43" s="316">
        <f xml:space="preserve"> FS!AK$53</f>
        <v>-1.2036684893246274E-7</v>
      </c>
      <c r="AL43" s="316">
        <f xml:space="preserve"> FS!AL$53</f>
        <v>-1.1953818557230989E-7</v>
      </c>
      <c r="AM43" s="316">
        <f xml:space="preserve"> FS!AM$53</f>
        <v>-1.0977794318023371E-7</v>
      </c>
      <c r="AN43" s="316">
        <f xml:space="preserve"> FS!AN$53</f>
        <v>-1.0667565675248625E-7</v>
      </c>
      <c r="AO43" s="316">
        <f xml:space="preserve"> FS!AO$53</f>
        <v>-9.8799546321970411E-8</v>
      </c>
      <c r="AP43" s="316">
        <f xml:space="preserve"> FS!AP$53</f>
        <v>-8.727624845050741E-8</v>
      </c>
      <c r="AQ43" s="316">
        <f xml:space="preserve"> FS!AQ$53</f>
        <v>-8.1377947935834527E-8</v>
      </c>
      <c r="AR43" s="316">
        <f xml:space="preserve"> FS!AR$53</f>
        <v>-6.9511315814452246E-8</v>
      </c>
      <c r="AS43" s="316">
        <f xml:space="preserve"> FS!AS$53</f>
        <v>-6.2411118051386438E-8</v>
      </c>
      <c r="AT43" s="316">
        <f xml:space="preserve"> FS!AT$53</f>
        <v>-5.2561745178536512E-8</v>
      </c>
      <c r="AU43" s="316">
        <f xml:space="preserve"> FS!AU$53</f>
        <v>-3.9421365727321245E-8</v>
      </c>
      <c r="AV43" s="316">
        <f xml:space="preserve"> FS!AV$53</f>
        <v>-3.6397750591277145E-8</v>
      </c>
      <c r="AW43" s="316">
        <f xml:space="preserve"> FS!AW$53</f>
        <v>-2.788510755635798E-8</v>
      </c>
      <c r="AX43" s="316">
        <f xml:space="preserve"> FS!AX$53</f>
        <v>-2.2280801204033196E-8</v>
      </c>
      <c r="AY43" s="316">
        <f xml:space="preserve"> FS!AY$53</f>
        <v>-1.5822934074094519E-8</v>
      </c>
      <c r="AZ43" s="316">
        <f xml:space="preserve"> FS!AZ$53</f>
        <v>-1.4450051821768284E-8</v>
      </c>
      <c r="BA43" s="316">
        <f xml:space="preserve"> FS!BA$53</f>
        <v>-7.357357389992103E-9</v>
      </c>
      <c r="BB43" s="316">
        <f xml:space="preserve"> FS!BB$53</f>
        <v>-1.8781065591610968E-9</v>
      </c>
      <c r="BC43" s="316">
        <f xml:space="preserve"> FS!BC$53</f>
        <v>1.4133547665551305E-9</v>
      </c>
      <c r="BD43" s="316">
        <f xml:space="preserve"> FS!BD$53</f>
        <v>2.9613147489726543E-9</v>
      </c>
      <c r="BE43" s="316">
        <f xml:space="preserve"> FS!BE$53</f>
        <v>2.6593625079840422E-9</v>
      </c>
      <c r="BF43" s="316">
        <f xml:space="preserve"> FS!BF$53</f>
        <v>2100.194792819133</v>
      </c>
      <c r="BG43" s="316">
        <f xml:space="preserve"> FS!BG$53</f>
        <v>2020.5451173875535</v>
      </c>
      <c r="BH43" s="316">
        <f xml:space="preserve"> FS!BH$53</f>
        <v>2062.9739560783537</v>
      </c>
      <c r="BI43" s="316">
        <f xml:space="preserve"> FS!BI$53</f>
        <v>2071.6436626797004</v>
      </c>
      <c r="BJ43" s="316">
        <f xml:space="preserve"> FS!BJ$53</f>
        <v>2036.9648362743146</v>
      </c>
      <c r="BK43" s="316">
        <f xml:space="preserve"> FS!BK$53</f>
        <v>2071.0587453222424</v>
      </c>
      <c r="BL43" s="316">
        <f xml:space="preserve"> FS!BL$53</f>
        <v>2114.5483049803115</v>
      </c>
      <c r="BM43" s="316">
        <f xml:space="preserve"> FS!BM$53</f>
        <v>2123.4347542466912</v>
      </c>
      <c r="BN43" s="316">
        <f xml:space="preserve"> FS!BN$53</f>
        <v>2105.6618557139318</v>
      </c>
      <c r="BO43" s="316">
        <f xml:space="preserve"> FS!BO$53</f>
        <v>2131.7216632216778</v>
      </c>
      <c r="BP43" s="316">
        <f xml:space="preserve"> FS!BP$53</f>
        <v>2167.4120126048192</v>
      </c>
      <c r="BQ43" s="316">
        <f xml:space="preserve"> FS!BQ$53</f>
        <v>2176.5206231028587</v>
      </c>
      <c r="BR43" s="316">
        <f xml:space="preserve"> FS!BR$53</f>
        <v>2140.0861811107006</v>
      </c>
      <c r="BS43" s="316">
        <f xml:space="preserve"> FS!BS$53</f>
        <v>2175.9060943041804</v>
      </c>
      <c r="BT43" s="316">
        <f xml:space="preserve"> FS!BT$53</f>
        <v>2221.5973129199401</v>
      </c>
      <c r="BU43" s="316">
        <f xml:space="preserve"> FS!BU$53</f>
        <v>2230.9336386804307</v>
      </c>
      <c r="BV43" s="316">
        <f xml:space="preserve"> FS!BV$53</f>
        <v>2193.5883356384684</v>
      </c>
      <c r="BW43" s="316">
        <f xml:space="preserve"> FS!BW$53</f>
        <v>2230.3037466617843</v>
      </c>
      <c r="BX43" s="316">
        <f xml:space="preserve"> FS!BX$53</f>
        <v>2277.1372457429379</v>
      </c>
      <c r="BY43" s="316">
        <f xml:space="preserve"> FS!BY$53</f>
        <v>2286.7069796474407</v>
      </c>
      <c r="BZ43" s="316">
        <f xml:space="preserve"> FS!BZ$53</f>
        <v>2248.4280440294306</v>
      </c>
      <c r="CA43" s="316">
        <f xml:space="preserve"> FS!CA$53</f>
        <v>2286.0613403283287</v>
      </c>
      <c r="CB43" s="316">
        <f xml:space="preserve"> FS!CB$53</f>
        <v>2334.0656768865119</v>
      </c>
      <c r="CC43" s="316">
        <f xml:space="preserve"> FS!CC$53</f>
        <v>2343.8746541386272</v>
      </c>
      <c r="CD43" s="316">
        <f xml:space="preserve"> FS!CD$53</f>
        <v>2324.2566996343967</v>
      </c>
      <c r="CE43" s="316">
        <f xml:space="preserve"> FS!CE$53</f>
        <v>2353.0218510886525</v>
      </c>
      <c r="CF43" s="316">
        <f xml:space="preserve"> FS!CF$53</f>
        <v>2392.4173188086743</v>
      </c>
      <c r="CG43" s="316">
        <f xml:space="preserve"> FS!CG$53</f>
        <v>2402.4715204920922</v>
      </c>
      <c r="CH43" s="316">
        <f xml:space="preserve"> FS!CH$53</f>
        <v>2362.2547137584197</v>
      </c>
      <c r="CI43" s="316">
        <f xml:space="preserve"> FS!CI$53</f>
        <v>2401.7931956824505</v>
      </c>
      <c r="CJ43" s="316">
        <f xml:space="preserve"> FS!CJ$53</f>
        <v>2452.2277517788916</v>
      </c>
      <c r="CK43" s="316">
        <f xml:space="preserve"> FS!CK$53</f>
        <v>2462.5333085043949</v>
      </c>
      <c r="CL43" s="316">
        <f xml:space="preserve"> FS!CL$53</f>
        <v>2421.3110816023809</v>
      </c>
      <c r="CM43" s="316">
        <f xml:space="preserve"> FS!CM$53</f>
        <v>2461.8380255745114</v>
      </c>
      <c r="CN43" s="316">
        <f xml:space="preserve"> FS!CN$53</f>
        <v>2513.5334455733637</v>
      </c>
      <c r="CO43" s="316">
        <f xml:space="preserve"> FS!CO$53</f>
        <v>2524.0966412170046</v>
      </c>
      <c r="CP43" s="316">
        <f xml:space="preserve"> FS!CP$53</f>
        <v>2481.84385864244</v>
      </c>
      <c r="CQ43" s="316">
        <f xml:space="preserve"> FS!CQ$53</f>
        <v>2523.3839762138741</v>
      </c>
      <c r="CR43" s="316">
        <f xml:space="preserve"> FS!CR$53</f>
        <v>2576.3717817126972</v>
      </c>
      <c r="CS43" s="316">
        <f xml:space="preserve"> FS!CS$53</f>
        <v>2587.1990572474288</v>
      </c>
      <c r="CT43" s="316">
        <f xml:space="preserve"> FS!CT$53</f>
        <v>2565.5445061779646</v>
      </c>
      <c r="CU43" s="316">
        <f xml:space="preserve"> FS!CU$53</f>
        <v>2597.2958511539528</v>
      </c>
      <c r="CV43" s="316">
        <f xml:space="preserve"> FS!CV$53</f>
        <v>2640.7810762555137</v>
      </c>
      <c r="CW43" s="316">
        <f xml:space="preserve"> FS!CW$53</f>
        <v>2651.8790336786142</v>
      </c>
      <c r="CX43" s="316">
        <f xml:space="preserve"> FS!CX$53</f>
        <v>2607.487203986213</v>
      </c>
      <c r="CY43" s="316">
        <f xml:space="preserve"> FS!CY$53</f>
        <v>2651.1302900097016</v>
      </c>
      <c r="CZ43" s="316">
        <f xml:space="preserve"> FS!CZ$53</f>
        <v>2706.8006031619025</v>
      </c>
      <c r="DA43" s="316">
        <f xml:space="preserve"> FS!DA$53</f>
        <v>2718.17600952058</v>
      </c>
      <c r="DB43" s="316">
        <f xml:space="preserve"> FS!DB$53</f>
        <v>2672.674384085869</v>
      </c>
      <c r="DC43" s="316">
        <f xml:space="preserve"> FS!DC$53</f>
        <v>2717.4085472599445</v>
      </c>
      <c r="DD43" s="316">
        <f xml:space="preserve"> FS!DD$53</f>
        <v>2774.47061824095</v>
      </c>
      <c r="DE43" s="316">
        <f xml:space="preserve"> FS!DE$53</f>
        <v>2786.1304097585944</v>
      </c>
      <c r="DF43" s="316">
        <f xml:space="preserve"> FS!DF$53</f>
        <v>2739.4912436880149</v>
      </c>
      <c r="DG43" s="316">
        <f xml:space="preserve"> FS!DG$53</f>
        <v>2785.3437609414432</v>
      </c>
      <c r="DH43" s="316">
        <f xml:space="preserve"> FS!DH$53</f>
        <v>2843.8323836969721</v>
      </c>
      <c r="DI43" s="316">
        <f xml:space="preserve"> FS!DI$53</f>
        <v>2855.7836700025582</v>
      </c>
      <c r="DJ43" s="316">
        <f xml:space="preserve"> FS!DJ$53</f>
        <v>2831.8810973913869</v>
      </c>
      <c r="DK43" s="316">
        <f xml:space="preserve"> FS!DK$53</f>
        <v>2866.9286412705642</v>
      </c>
      <c r="DL43" s="316">
        <f xml:space="preserve"> FS!DL$53</f>
        <v>2914.9281932893973</v>
      </c>
      <c r="DM43" s="316">
        <f xml:space="preserve"> FS!DM$53</f>
        <v>2927.1782617526233</v>
      </c>
      <c r="DN43" s="316">
        <f xml:space="preserve"> FS!DN$53</f>
        <v>2321.1570172902548</v>
      </c>
      <c r="DO43" s="316">
        <f xml:space="preserve"> FS!DO$53</f>
        <v>2076.8948086596683</v>
      </c>
      <c r="DP43" s="316">
        <f xml:space="preserve"> FS!DP$53</f>
        <v>2131.3816558095787</v>
      </c>
      <c r="DQ43" s="316">
        <f xml:space="preserve"> FS!DQ$53</f>
        <v>2143.937975984385</v>
      </c>
      <c r="DR43" s="316">
        <f xml:space="preserve"> FS!DR$53</f>
        <v>2093.7126952851595</v>
      </c>
      <c r="DS43" s="316">
        <f xml:space="preserve"> FS!DS$53</f>
        <v>2128.8171788761592</v>
      </c>
      <c r="DT43" s="316">
        <f xml:space="preserve"> FS!DT$53</f>
        <v>2184.6661972048187</v>
      </c>
      <c r="DU43" s="316">
        <f xml:space="preserve"> FS!DU$53</f>
        <v>2197.5364253839953</v>
      </c>
      <c r="DV43" s="316">
        <f xml:space="preserve"> FS!DV$53</f>
        <v>2146.0555126672889</v>
      </c>
      <c r="DW43" s="316">
        <f xml:space="preserve"> FS!DW$53</f>
        <v>2182.0376083480633</v>
      </c>
      <c r="DX43" s="316">
        <f xml:space="preserve"> FS!DX$53</f>
        <v>2239.2828521349384</v>
      </c>
      <c r="DY43" s="316">
        <f xml:space="preserve"> FS!DY$53</f>
        <v>2252.474836018594</v>
      </c>
      <c r="DZ43" s="316">
        <f xml:space="preserve"> FS!DZ$53</f>
        <v>7791.318038879489</v>
      </c>
      <c r="EA43" s="316">
        <f xml:space="preserve"> FS!EA$53</f>
        <v>7874.2318635414731</v>
      </c>
      <c r="EB43" s="316">
        <f xml:space="preserve"> FS!EB$53</f>
        <v>8033.4272320340933</v>
      </c>
      <c r="EC43" s="316">
        <f xml:space="preserve"> FS!EC$53</f>
        <v>8080.7534742167081</v>
      </c>
      <c r="ED43" s="316">
        <f xml:space="preserve"> FS!ED$53</f>
        <v>7891.4485054862444</v>
      </c>
      <c r="EE43" s="316">
        <f xml:space="preserve"> FS!EE$53</f>
        <v>8023.761417947394</v>
      </c>
      <c r="EF43" s="316">
        <f xml:space="preserve"> FS!EF$53</f>
        <v>8234.2629128349472</v>
      </c>
      <c r="EG43" s="316">
        <f xml:space="preserve"> FS!EG$53</f>
        <v>8282.772311072129</v>
      </c>
      <c r="EH43" s="316">
        <f xml:space="preserve"> FS!EH$53</f>
        <v>8088.7347181234036</v>
      </c>
      <c r="EI43" s="316">
        <f xml:space="preserve"> FS!EI$53</f>
        <v>8224.3554533960796</v>
      </c>
      <c r="EJ43" s="316">
        <f xml:space="preserve"> FS!EJ$53</f>
        <v>8440.1194856558195</v>
      </c>
      <c r="EK43" s="316">
        <f xml:space="preserve"> FS!EK$53</f>
        <v>8489.84161884893</v>
      </c>
      <c r="EL43" s="316">
        <f xml:space="preserve"> FS!EL$53</f>
        <v>8290.953086076488</v>
      </c>
      <c r="EM43" s="316">
        <f xml:space="preserve"> FS!EM$53</f>
        <v>8429.9643397309792</v>
      </c>
      <c r="EN43" s="316">
        <f xml:space="preserve"> FS!EN$53</f>
        <v>8651.1224727972149</v>
      </c>
      <c r="EO43" s="316">
        <f xml:space="preserve"> FS!EO$53</f>
        <v>8702.0876593201538</v>
      </c>
      <c r="EP43" s="316">
        <f xml:space="preserve"> FS!EP$53</f>
        <v>8600.157286274276</v>
      </c>
      <c r="EQ43" s="316">
        <f xml:space="preserve"> FS!EQ$53</f>
        <v>8691.6786347471934</v>
      </c>
      <c r="ER43" s="316">
        <f xml:space="preserve"> FS!ER$53</f>
        <v>8867.4005346171452</v>
      </c>
      <c r="ES43" s="316">
        <f xml:space="preserve"> FS!ES$53</f>
        <v>8919.6398508031562</v>
      </c>
      <c r="ET43" s="316">
        <f xml:space="preserve"> FS!ET$53</f>
        <v>8710.6825860591071</v>
      </c>
      <c r="EU43" s="316">
        <f xml:space="preserve"> FS!EU$53</f>
        <v>8856.7312844298613</v>
      </c>
      <c r="EV43" s="316">
        <f xml:space="preserve"> FS!EV$53</f>
        <v>9089.0855479825696</v>
      </c>
      <c r="EW43" s="316">
        <f xml:space="preserve"> FS!EW$53</f>
        <v>9142.6308470732311</v>
      </c>
      <c r="EX43" s="316">
        <f xml:space="preserve"> FS!EX$53</f>
        <v>8928.4496507105832</v>
      </c>
      <c r="EY43" s="316">
        <f xml:space="preserve"> FS!EY$53</f>
        <v>9078.1495665406037</v>
      </c>
      <c r="EZ43" s="316">
        <f xml:space="preserve"> FS!EZ$53</f>
        <v>9316.3126866821331</v>
      </c>
      <c r="FA43" s="316">
        <f xml:space="preserve"> FS!FA$53</f>
        <v>-27187.932576202846</v>
      </c>
      <c r="FB43" s="316">
        <f xml:space="preserve"> FS!FB$53</f>
        <v>3123.732206083354</v>
      </c>
      <c r="FC43" s="316">
        <f xml:space="preserve"> FS!FC$53</f>
        <v>0</v>
      </c>
      <c r="FD43" s="316">
        <f xml:space="preserve"> FS!FD$53</f>
        <v>0</v>
      </c>
      <c r="FE43" s="316">
        <f xml:space="preserve"> FS!FE$53</f>
        <v>0</v>
      </c>
      <c r="FF43" s="316">
        <f xml:space="preserve"> FS!FF$53</f>
        <v>0</v>
      </c>
      <c r="FG43" s="316">
        <f xml:space="preserve"> FS!FG$53</f>
        <v>0</v>
      </c>
      <c r="FH43" s="316">
        <f xml:space="preserve"> FS!FH$53</f>
        <v>0</v>
      </c>
      <c r="FI43" s="316">
        <f xml:space="preserve"> FS!FI$53</f>
        <v>0</v>
      </c>
      <c r="FJ43" s="316">
        <f xml:space="preserve"> FS!FJ$53</f>
        <v>0</v>
      </c>
      <c r="FK43" s="316">
        <f xml:space="preserve"> FS!FK$53</f>
        <v>0</v>
      </c>
      <c r="FL43" s="316">
        <f xml:space="preserve"> FS!FL$53</f>
        <v>0</v>
      </c>
      <c r="FM43" s="316">
        <f xml:space="preserve"> FS!FM$53</f>
        <v>0</v>
      </c>
      <c r="FN43" s="316">
        <f xml:space="preserve"> FS!FN$53</f>
        <v>0</v>
      </c>
      <c r="FO43" s="316">
        <f xml:space="preserve"> FS!FO$53</f>
        <v>0</v>
      </c>
      <c r="FP43" s="316">
        <f xml:space="preserve"> FS!FP$53</f>
        <v>0</v>
      </c>
      <c r="FQ43" s="316">
        <f xml:space="preserve"> FS!FQ$53</f>
        <v>0</v>
      </c>
      <c r="FR43" s="316">
        <f xml:space="preserve"> FS!FR$53</f>
        <v>0</v>
      </c>
      <c r="FS43" s="316">
        <f xml:space="preserve"> FS!FS$53</f>
        <v>0</v>
      </c>
      <c r="FT43" s="316">
        <f xml:space="preserve"> FS!FT$53</f>
        <v>0</v>
      </c>
      <c r="FU43" s="316">
        <f xml:space="preserve"> FS!FU$53</f>
        <v>0</v>
      </c>
      <c r="FV43" s="316">
        <f xml:space="preserve"> FS!FV$53</f>
        <v>0</v>
      </c>
      <c r="FW43" s="316">
        <f xml:space="preserve"> FS!FW$53</f>
        <v>0</v>
      </c>
      <c r="FX43" s="316">
        <f xml:space="preserve"> FS!FX$53</f>
        <v>0</v>
      </c>
      <c r="FY43" s="316">
        <f xml:space="preserve"> FS!FY$53</f>
        <v>0</v>
      </c>
      <c r="FZ43" s="316">
        <f xml:space="preserve"> FS!FZ$53</f>
        <v>0</v>
      </c>
      <c r="GA43" s="316">
        <f xml:space="preserve"> FS!GA$53</f>
        <v>0</v>
      </c>
      <c r="GB43" s="316">
        <f xml:space="preserve"> FS!GB$53</f>
        <v>0</v>
      </c>
      <c r="GC43" s="316">
        <f xml:space="preserve"> FS!GC$53</f>
        <v>0</v>
      </c>
      <c r="GD43" s="316">
        <f xml:space="preserve"> FS!GD$53</f>
        <v>0</v>
      </c>
      <c r="GE43" s="316">
        <f xml:space="preserve"> FS!GE$53</f>
        <v>0</v>
      </c>
      <c r="GF43" s="316">
        <f xml:space="preserve"> FS!GF$53</f>
        <v>0</v>
      </c>
      <c r="GG43" s="316">
        <f xml:space="preserve"> FS!GG$53</f>
        <v>0</v>
      </c>
      <c r="GH43" s="316">
        <f xml:space="preserve"> FS!GH$53</f>
        <v>0</v>
      </c>
      <c r="GI43" s="316">
        <f xml:space="preserve"> FS!GI$53</f>
        <v>0</v>
      </c>
      <c r="GJ43" s="316">
        <f xml:space="preserve"> FS!GJ$53</f>
        <v>0</v>
      </c>
    </row>
    <row r="44" spans="1:192" hidden="1" outlineLevel="1" x14ac:dyDescent="0.35">
      <c r="E44" s="33" t="s">
        <v>137</v>
      </c>
      <c r="F44" s="33"/>
      <c r="G44" s="33" t="str">
        <f xml:space="preserve"> SMU</f>
        <v>$ 000s</v>
      </c>
      <c r="H44" s="33"/>
      <c r="I44" s="33"/>
      <c r="J44" s="33">
        <f t="shared" ref="J44:AO44" si="75">MAX(0, SUM(J42:J43))</f>
        <v>0</v>
      </c>
      <c r="K44" s="33">
        <f t="shared" si="75"/>
        <v>0</v>
      </c>
      <c r="L44" s="33">
        <f t="shared" si="75"/>
        <v>0</v>
      </c>
      <c r="M44" s="33">
        <f t="shared" si="75"/>
        <v>0</v>
      </c>
      <c r="N44" s="33">
        <f t="shared" si="75"/>
        <v>0</v>
      </c>
      <c r="O44" s="33">
        <f t="shared" si="75"/>
        <v>0</v>
      </c>
      <c r="P44" s="33">
        <f t="shared" si="75"/>
        <v>0</v>
      </c>
      <c r="Q44" s="33">
        <f t="shared" si="75"/>
        <v>0</v>
      </c>
      <c r="R44" s="33">
        <f t="shared" si="75"/>
        <v>0</v>
      </c>
      <c r="S44" s="33">
        <f t="shared" si="75"/>
        <v>0</v>
      </c>
      <c r="T44" s="33">
        <f t="shared" si="75"/>
        <v>0</v>
      </c>
      <c r="U44" s="33">
        <f t="shared" si="75"/>
        <v>0</v>
      </c>
      <c r="V44" s="33">
        <f t="shared" si="75"/>
        <v>0</v>
      </c>
      <c r="W44" s="33">
        <f t="shared" si="75"/>
        <v>0</v>
      </c>
      <c r="X44" s="33">
        <f t="shared" si="75"/>
        <v>0</v>
      </c>
      <c r="Y44" s="33">
        <f t="shared" si="75"/>
        <v>0</v>
      </c>
      <c r="Z44" s="33">
        <f t="shared" si="75"/>
        <v>0</v>
      </c>
      <c r="AA44" s="33">
        <f t="shared" si="75"/>
        <v>0</v>
      </c>
      <c r="AB44" s="33">
        <f t="shared" si="75"/>
        <v>0</v>
      </c>
      <c r="AC44" s="33">
        <f t="shared" si="75"/>
        <v>0</v>
      </c>
      <c r="AD44" s="33">
        <f t="shared" si="75"/>
        <v>0</v>
      </c>
      <c r="AE44" s="33">
        <f t="shared" si="75"/>
        <v>0</v>
      </c>
      <c r="AF44" s="33">
        <f t="shared" si="75"/>
        <v>0</v>
      </c>
      <c r="AG44" s="33">
        <f t="shared" si="75"/>
        <v>0</v>
      </c>
      <c r="AH44" s="33">
        <f t="shared" si="75"/>
        <v>0</v>
      </c>
      <c r="AI44" s="33">
        <f t="shared" si="75"/>
        <v>0</v>
      </c>
      <c r="AJ44" s="33">
        <f t="shared" si="75"/>
        <v>0</v>
      </c>
      <c r="AK44" s="33">
        <f t="shared" si="75"/>
        <v>0</v>
      </c>
      <c r="AL44" s="33">
        <f t="shared" si="75"/>
        <v>0</v>
      </c>
      <c r="AM44" s="33">
        <f t="shared" si="75"/>
        <v>0</v>
      </c>
      <c r="AN44" s="33">
        <f t="shared" si="75"/>
        <v>0</v>
      </c>
      <c r="AO44" s="33">
        <f t="shared" si="75"/>
        <v>0</v>
      </c>
      <c r="AP44" s="33">
        <f t="shared" ref="AP44:BU44" si="76">MAX(0, SUM(AP42:AP43))</f>
        <v>0</v>
      </c>
      <c r="AQ44" s="33">
        <f t="shared" si="76"/>
        <v>0</v>
      </c>
      <c r="AR44" s="33">
        <f t="shared" si="76"/>
        <v>0</v>
      </c>
      <c r="AS44" s="33">
        <f t="shared" si="76"/>
        <v>0</v>
      </c>
      <c r="AT44" s="33">
        <f t="shared" si="76"/>
        <v>0</v>
      </c>
      <c r="AU44" s="33">
        <f t="shared" si="76"/>
        <v>0</v>
      </c>
      <c r="AV44" s="33">
        <f t="shared" si="76"/>
        <v>0</v>
      </c>
      <c r="AW44" s="33">
        <f t="shared" si="76"/>
        <v>0</v>
      </c>
      <c r="AX44" s="33">
        <f t="shared" si="76"/>
        <v>0</v>
      </c>
      <c r="AY44" s="33">
        <f t="shared" si="76"/>
        <v>0</v>
      </c>
      <c r="AZ44" s="33">
        <f t="shared" si="76"/>
        <v>0</v>
      </c>
      <c r="BA44" s="33">
        <f t="shared" si="76"/>
        <v>0</v>
      </c>
      <c r="BB44" s="33">
        <f t="shared" si="76"/>
        <v>0</v>
      </c>
      <c r="BC44" s="33">
        <f t="shared" si="76"/>
        <v>0</v>
      </c>
      <c r="BD44" s="33">
        <f t="shared" si="76"/>
        <v>0</v>
      </c>
      <c r="BE44" s="33">
        <f t="shared" si="76"/>
        <v>0</v>
      </c>
      <c r="BF44" s="33">
        <f t="shared" si="76"/>
        <v>2100.1947899151128</v>
      </c>
      <c r="BG44" s="33">
        <f t="shared" si="76"/>
        <v>2020.5451173875535</v>
      </c>
      <c r="BH44" s="33">
        <f t="shared" si="76"/>
        <v>2062.9739560783537</v>
      </c>
      <c r="BI44" s="33">
        <f t="shared" si="76"/>
        <v>2071.6436626797004</v>
      </c>
      <c r="BJ44" s="33">
        <f t="shared" si="76"/>
        <v>2036.9648362743146</v>
      </c>
      <c r="BK44" s="33">
        <f t="shared" si="76"/>
        <v>2071.0587453222424</v>
      </c>
      <c r="BL44" s="33">
        <f t="shared" si="76"/>
        <v>2114.5483049803115</v>
      </c>
      <c r="BM44" s="33">
        <f t="shared" si="76"/>
        <v>2123.4347542466912</v>
      </c>
      <c r="BN44" s="33">
        <f t="shared" si="76"/>
        <v>2105.6618557139318</v>
      </c>
      <c r="BO44" s="33">
        <f t="shared" si="76"/>
        <v>2131.7216632216778</v>
      </c>
      <c r="BP44" s="33">
        <f t="shared" si="76"/>
        <v>2167.4120126048192</v>
      </c>
      <c r="BQ44" s="33">
        <f t="shared" si="76"/>
        <v>2176.5206231028587</v>
      </c>
      <c r="BR44" s="33">
        <f t="shared" si="76"/>
        <v>2140.0861811107006</v>
      </c>
      <c r="BS44" s="33">
        <f t="shared" si="76"/>
        <v>2175.9060943041804</v>
      </c>
      <c r="BT44" s="33">
        <f t="shared" si="76"/>
        <v>2221.5973129199401</v>
      </c>
      <c r="BU44" s="33">
        <f t="shared" si="76"/>
        <v>2230.9336386804307</v>
      </c>
      <c r="BV44" s="33">
        <f t="shared" ref="BV44:DA44" si="77">MAX(0, SUM(BV42:BV43))</f>
        <v>2193.5883356384684</v>
      </c>
      <c r="BW44" s="33">
        <f t="shared" si="77"/>
        <v>2230.3037466617843</v>
      </c>
      <c r="BX44" s="33">
        <f t="shared" si="77"/>
        <v>2277.1372457429379</v>
      </c>
      <c r="BY44" s="33">
        <f t="shared" si="77"/>
        <v>2286.7069796474407</v>
      </c>
      <c r="BZ44" s="33">
        <f t="shared" si="77"/>
        <v>2248.4280440294306</v>
      </c>
      <c r="CA44" s="33">
        <f t="shared" si="77"/>
        <v>2286.0613403283287</v>
      </c>
      <c r="CB44" s="33">
        <f t="shared" si="77"/>
        <v>2334.0656768865119</v>
      </c>
      <c r="CC44" s="33">
        <f t="shared" si="77"/>
        <v>2343.8746541386272</v>
      </c>
      <c r="CD44" s="33">
        <f t="shared" si="77"/>
        <v>2324.2566996343967</v>
      </c>
      <c r="CE44" s="33">
        <f t="shared" si="77"/>
        <v>2353.0218510886525</v>
      </c>
      <c r="CF44" s="33">
        <f t="shared" si="77"/>
        <v>2392.4173188086743</v>
      </c>
      <c r="CG44" s="33">
        <f t="shared" si="77"/>
        <v>2402.4715204920922</v>
      </c>
      <c r="CH44" s="33">
        <f t="shared" si="77"/>
        <v>2362.2547137584197</v>
      </c>
      <c r="CI44" s="33">
        <f t="shared" si="77"/>
        <v>2401.7931956824505</v>
      </c>
      <c r="CJ44" s="33">
        <f t="shared" si="77"/>
        <v>2452.2277517788916</v>
      </c>
      <c r="CK44" s="33">
        <f t="shared" si="77"/>
        <v>2462.5333085043949</v>
      </c>
      <c r="CL44" s="33">
        <f t="shared" si="77"/>
        <v>2421.3110816023809</v>
      </c>
      <c r="CM44" s="33">
        <f t="shared" si="77"/>
        <v>2461.8380255745114</v>
      </c>
      <c r="CN44" s="33">
        <f t="shared" si="77"/>
        <v>2513.5334455733637</v>
      </c>
      <c r="CO44" s="33">
        <f t="shared" si="77"/>
        <v>2524.0966412170046</v>
      </c>
      <c r="CP44" s="33">
        <f t="shared" si="77"/>
        <v>2481.84385864244</v>
      </c>
      <c r="CQ44" s="33">
        <f t="shared" si="77"/>
        <v>2523.3839762138741</v>
      </c>
      <c r="CR44" s="33">
        <f t="shared" si="77"/>
        <v>2576.3717817126972</v>
      </c>
      <c r="CS44" s="33">
        <f t="shared" si="77"/>
        <v>2587.1990572474288</v>
      </c>
      <c r="CT44" s="33">
        <f t="shared" si="77"/>
        <v>2565.5445061779646</v>
      </c>
      <c r="CU44" s="33">
        <f t="shared" si="77"/>
        <v>2597.2958511539528</v>
      </c>
      <c r="CV44" s="33">
        <f t="shared" si="77"/>
        <v>2640.7810762555137</v>
      </c>
      <c r="CW44" s="33">
        <f t="shared" si="77"/>
        <v>2651.8790336786142</v>
      </c>
      <c r="CX44" s="33">
        <f t="shared" si="77"/>
        <v>2607.487203986213</v>
      </c>
      <c r="CY44" s="33">
        <f t="shared" si="77"/>
        <v>2651.1302900097016</v>
      </c>
      <c r="CZ44" s="33">
        <f t="shared" si="77"/>
        <v>2706.8006031619025</v>
      </c>
      <c r="DA44" s="33">
        <f t="shared" si="77"/>
        <v>2718.17600952058</v>
      </c>
      <c r="DB44" s="33">
        <f t="shared" ref="DB44:EG44" si="78">MAX(0, SUM(DB42:DB43))</f>
        <v>2672.674384085869</v>
      </c>
      <c r="DC44" s="33">
        <f t="shared" si="78"/>
        <v>2717.4085472599445</v>
      </c>
      <c r="DD44" s="33">
        <f t="shared" si="78"/>
        <v>2774.47061824095</v>
      </c>
      <c r="DE44" s="33">
        <f t="shared" si="78"/>
        <v>2786.1304097585944</v>
      </c>
      <c r="DF44" s="33">
        <f t="shared" si="78"/>
        <v>2739.4912436880149</v>
      </c>
      <c r="DG44" s="33">
        <f t="shared" si="78"/>
        <v>2785.3437609414432</v>
      </c>
      <c r="DH44" s="33">
        <f t="shared" si="78"/>
        <v>2843.8323836969721</v>
      </c>
      <c r="DI44" s="33">
        <f t="shared" si="78"/>
        <v>2855.7836700025582</v>
      </c>
      <c r="DJ44" s="33">
        <f t="shared" si="78"/>
        <v>2831.8810973913869</v>
      </c>
      <c r="DK44" s="33">
        <f t="shared" si="78"/>
        <v>2866.9286412705642</v>
      </c>
      <c r="DL44" s="33">
        <f t="shared" si="78"/>
        <v>2914.9281932893973</v>
      </c>
      <c r="DM44" s="33">
        <f t="shared" si="78"/>
        <v>2927.1782617526233</v>
      </c>
      <c r="DN44" s="33">
        <f t="shared" si="78"/>
        <v>2321.1570172902548</v>
      </c>
      <c r="DO44" s="33">
        <f t="shared" si="78"/>
        <v>2076.8948086596683</v>
      </c>
      <c r="DP44" s="33">
        <f t="shared" si="78"/>
        <v>2131.3816558095787</v>
      </c>
      <c r="DQ44" s="33">
        <f t="shared" si="78"/>
        <v>2143.937975984385</v>
      </c>
      <c r="DR44" s="33">
        <f t="shared" si="78"/>
        <v>2093.7126952851595</v>
      </c>
      <c r="DS44" s="33">
        <f t="shared" si="78"/>
        <v>2128.8171788761592</v>
      </c>
      <c r="DT44" s="33">
        <f t="shared" si="78"/>
        <v>2184.6661972048187</v>
      </c>
      <c r="DU44" s="33">
        <f t="shared" si="78"/>
        <v>2197.5364253839953</v>
      </c>
      <c r="DV44" s="33">
        <f t="shared" si="78"/>
        <v>2146.0555126672889</v>
      </c>
      <c r="DW44" s="33">
        <f t="shared" si="78"/>
        <v>2182.0376083480633</v>
      </c>
      <c r="DX44" s="33">
        <f t="shared" si="78"/>
        <v>2239.2828521349384</v>
      </c>
      <c r="DY44" s="33">
        <f t="shared" si="78"/>
        <v>2252.474836018594</v>
      </c>
      <c r="DZ44" s="33">
        <f t="shared" si="78"/>
        <v>7791.318038879489</v>
      </c>
      <c r="EA44" s="33">
        <f t="shared" si="78"/>
        <v>7874.2318635414731</v>
      </c>
      <c r="EB44" s="33">
        <f t="shared" si="78"/>
        <v>8033.4272320340933</v>
      </c>
      <c r="EC44" s="33">
        <f t="shared" si="78"/>
        <v>8080.7534742167081</v>
      </c>
      <c r="ED44" s="33">
        <f t="shared" si="78"/>
        <v>7891.4485054862444</v>
      </c>
      <c r="EE44" s="33">
        <f t="shared" si="78"/>
        <v>8023.761417947394</v>
      </c>
      <c r="EF44" s="33">
        <f t="shared" si="78"/>
        <v>8234.2629128349472</v>
      </c>
      <c r="EG44" s="33">
        <f t="shared" si="78"/>
        <v>8282.772311072129</v>
      </c>
      <c r="EH44" s="33">
        <f t="shared" ref="EH44:FM44" si="79">MAX(0, SUM(EH42:EH43))</f>
        <v>8088.7347181234036</v>
      </c>
      <c r="EI44" s="33">
        <f t="shared" si="79"/>
        <v>8224.3554533960796</v>
      </c>
      <c r="EJ44" s="33">
        <f t="shared" si="79"/>
        <v>8440.1194856558195</v>
      </c>
      <c r="EK44" s="33">
        <f t="shared" si="79"/>
        <v>8489.84161884893</v>
      </c>
      <c r="EL44" s="33">
        <f t="shared" si="79"/>
        <v>8290.953086076488</v>
      </c>
      <c r="EM44" s="33">
        <f t="shared" si="79"/>
        <v>8429.9643397309792</v>
      </c>
      <c r="EN44" s="33">
        <f t="shared" si="79"/>
        <v>8651.1224727972149</v>
      </c>
      <c r="EO44" s="33">
        <f t="shared" si="79"/>
        <v>8702.0876593201538</v>
      </c>
      <c r="EP44" s="33">
        <f t="shared" si="79"/>
        <v>8600.157286274276</v>
      </c>
      <c r="EQ44" s="33">
        <f t="shared" si="79"/>
        <v>8691.6786347471934</v>
      </c>
      <c r="ER44" s="33">
        <f t="shared" si="79"/>
        <v>8867.4005346171452</v>
      </c>
      <c r="ES44" s="33">
        <f t="shared" si="79"/>
        <v>8919.6398508031562</v>
      </c>
      <c r="ET44" s="33">
        <f t="shared" si="79"/>
        <v>12190.121207806907</v>
      </c>
      <c r="EU44" s="33">
        <f t="shared" si="79"/>
        <v>16203.958199687793</v>
      </c>
      <c r="EV44" s="33">
        <f t="shared" si="79"/>
        <v>20074.358459007221</v>
      </c>
      <c r="EW44" s="33">
        <f t="shared" si="79"/>
        <v>23837.668120145328</v>
      </c>
      <c r="EX44" s="33">
        <f t="shared" si="79"/>
        <v>27386.796584920787</v>
      </c>
      <c r="EY44" s="33">
        <f t="shared" si="79"/>
        <v>31406.896760070238</v>
      </c>
      <c r="EZ44" s="33">
        <f t="shared" si="79"/>
        <v>35279.974284344207</v>
      </c>
      <c r="FA44" s="33">
        <f t="shared" si="79"/>
        <v>2484.1547510294076</v>
      </c>
      <c r="FB44" s="33">
        <f t="shared" si="79"/>
        <v>3123.732206083354</v>
      </c>
      <c r="FC44" s="33">
        <f t="shared" si="79"/>
        <v>8.0763129517436028E-10</v>
      </c>
      <c r="FD44" s="33">
        <f t="shared" si="79"/>
        <v>8.0763129517436028E-10</v>
      </c>
      <c r="FE44" s="33">
        <f t="shared" si="79"/>
        <v>8.0763129517436028E-10</v>
      </c>
      <c r="FF44" s="33">
        <f t="shared" si="79"/>
        <v>8.0763129517436028E-10</v>
      </c>
      <c r="FG44" s="33">
        <f t="shared" si="79"/>
        <v>8.0763129517436028E-10</v>
      </c>
      <c r="FH44" s="33">
        <f t="shared" si="79"/>
        <v>8.0763129517436028E-10</v>
      </c>
      <c r="FI44" s="33">
        <f t="shared" si="79"/>
        <v>8.0763129517436028E-10</v>
      </c>
      <c r="FJ44" s="33">
        <f t="shared" si="79"/>
        <v>8.0763129517436028E-10</v>
      </c>
      <c r="FK44" s="33">
        <f t="shared" si="79"/>
        <v>8.0763129517436028E-10</v>
      </c>
      <c r="FL44" s="33">
        <f t="shared" si="79"/>
        <v>8.0763129517436028E-10</v>
      </c>
      <c r="FM44" s="33">
        <f t="shared" si="79"/>
        <v>8.0763129517436028E-10</v>
      </c>
      <c r="FN44" s="33">
        <f t="shared" ref="FN44:GJ44" si="80">MAX(0, SUM(FN42:FN43))</f>
        <v>8.0763129517436028E-10</v>
      </c>
      <c r="FO44" s="33">
        <f t="shared" si="80"/>
        <v>8.0763129517436028E-10</v>
      </c>
      <c r="FP44" s="33">
        <f t="shared" si="80"/>
        <v>8.0763129517436028E-10</v>
      </c>
      <c r="FQ44" s="33">
        <f t="shared" si="80"/>
        <v>8.0763129517436028E-10</v>
      </c>
      <c r="FR44" s="33">
        <f t="shared" si="80"/>
        <v>8.0763129517436028E-10</v>
      </c>
      <c r="FS44" s="33">
        <f t="shared" si="80"/>
        <v>8.0763129517436028E-10</v>
      </c>
      <c r="FT44" s="33">
        <f t="shared" si="80"/>
        <v>8.0763129517436028E-10</v>
      </c>
      <c r="FU44" s="33">
        <f t="shared" si="80"/>
        <v>8.0763129517436028E-10</v>
      </c>
      <c r="FV44" s="33">
        <f t="shared" si="80"/>
        <v>8.0763129517436028E-10</v>
      </c>
      <c r="FW44" s="33">
        <f t="shared" si="80"/>
        <v>8.0763129517436028E-10</v>
      </c>
      <c r="FX44" s="33">
        <f t="shared" si="80"/>
        <v>8.0763129517436028E-10</v>
      </c>
      <c r="FY44" s="33">
        <f t="shared" si="80"/>
        <v>8.0763129517436028E-10</v>
      </c>
      <c r="FZ44" s="33">
        <f t="shared" si="80"/>
        <v>8.0763129517436028E-10</v>
      </c>
      <c r="GA44" s="33">
        <f t="shared" si="80"/>
        <v>8.0763129517436028E-10</v>
      </c>
      <c r="GB44" s="33">
        <f t="shared" si="80"/>
        <v>8.0763129517436028E-10</v>
      </c>
      <c r="GC44" s="33">
        <f t="shared" si="80"/>
        <v>8.0763129517436028E-10</v>
      </c>
      <c r="GD44" s="33">
        <f t="shared" si="80"/>
        <v>8.0763129517436028E-10</v>
      </c>
      <c r="GE44" s="33">
        <f t="shared" si="80"/>
        <v>8.0763129517436028E-10</v>
      </c>
      <c r="GF44" s="33">
        <f t="shared" si="80"/>
        <v>8.0763129517436028E-10</v>
      </c>
      <c r="GG44" s="33">
        <f t="shared" si="80"/>
        <v>8.0763129517436028E-10</v>
      </c>
      <c r="GH44" s="33">
        <f t="shared" si="80"/>
        <v>8.0763129517436028E-10</v>
      </c>
      <c r="GI44" s="33">
        <f t="shared" si="80"/>
        <v>8.0763129517436028E-10</v>
      </c>
      <c r="GJ44" s="33">
        <f t="shared" si="80"/>
        <v>8.0763129517436028E-10</v>
      </c>
    </row>
    <row r="45" spans="1:192" hidden="1" outlineLevel="1" x14ac:dyDescent="0.35"/>
    <row r="46" spans="1:192" hidden="1" outlineLevel="1" x14ac:dyDescent="0.35">
      <c r="E46" s="168" t="str">
        <f t="shared" ref="E46:AJ46" si="81" xml:space="preserve"> E$40</f>
        <v>Earnings available for dividend</v>
      </c>
      <c r="F46" s="168">
        <f t="shared" si="81"/>
        <v>0</v>
      </c>
      <c r="G46" s="168" t="str">
        <f t="shared" si="81"/>
        <v>$ 000s</v>
      </c>
      <c r="H46" s="168">
        <f t="shared" si="81"/>
        <v>0</v>
      </c>
      <c r="I46" s="168">
        <f t="shared" si="81"/>
        <v>0</v>
      </c>
      <c r="J46" s="168">
        <f t="shared" si="81"/>
        <v>0</v>
      </c>
      <c r="K46" s="168">
        <f t="shared" si="81"/>
        <v>0</v>
      </c>
      <c r="L46" s="168">
        <f t="shared" si="81"/>
        <v>0</v>
      </c>
      <c r="M46" s="168">
        <f t="shared" si="81"/>
        <v>0</v>
      </c>
      <c r="N46" s="168">
        <f t="shared" si="81"/>
        <v>0</v>
      </c>
      <c r="O46" s="168">
        <f t="shared" si="81"/>
        <v>0</v>
      </c>
      <c r="P46" s="168">
        <f t="shared" si="81"/>
        <v>0</v>
      </c>
      <c r="Q46" s="168">
        <f t="shared" si="81"/>
        <v>0</v>
      </c>
      <c r="R46" s="168">
        <f t="shared" si="81"/>
        <v>0</v>
      </c>
      <c r="S46" s="168">
        <f t="shared" si="81"/>
        <v>0</v>
      </c>
      <c r="T46" s="168">
        <f t="shared" si="81"/>
        <v>0</v>
      </c>
      <c r="U46" s="168">
        <f t="shared" si="81"/>
        <v>0</v>
      </c>
      <c r="V46" s="168">
        <f t="shared" si="81"/>
        <v>0</v>
      </c>
      <c r="W46" s="168">
        <f t="shared" si="81"/>
        <v>0</v>
      </c>
      <c r="X46" s="168">
        <f t="shared" si="81"/>
        <v>0</v>
      </c>
      <c r="Y46" s="168">
        <f t="shared" si="81"/>
        <v>0</v>
      </c>
      <c r="Z46" s="168">
        <f t="shared" si="81"/>
        <v>0</v>
      </c>
      <c r="AA46" s="168">
        <f t="shared" si="81"/>
        <v>0</v>
      </c>
      <c r="AB46" s="168">
        <f t="shared" si="81"/>
        <v>0</v>
      </c>
      <c r="AC46" s="168">
        <f t="shared" si="81"/>
        <v>0</v>
      </c>
      <c r="AD46" s="168">
        <f t="shared" si="81"/>
        <v>0</v>
      </c>
      <c r="AE46" s="168">
        <f t="shared" si="81"/>
        <v>109.18740775624998</v>
      </c>
      <c r="AF46" s="168">
        <f t="shared" si="81"/>
        <v>320.51787438124995</v>
      </c>
      <c r="AG46" s="168">
        <f t="shared" si="81"/>
        <v>648.08009764999997</v>
      </c>
      <c r="AH46" s="168">
        <f t="shared" si="81"/>
        <v>1084.8297286749998</v>
      </c>
      <c r="AI46" s="168">
        <f t="shared" si="81"/>
        <v>1595.5450230187498</v>
      </c>
      <c r="AJ46" s="168">
        <f t="shared" si="81"/>
        <v>2250.6694695562501</v>
      </c>
      <c r="AK46" s="168">
        <f t="shared" ref="AK46:BP46" si="82" xml:space="preserve"> AK$40</f>
        <v>2990.3261027437502</v>
      </c>
      <c r="AL46" s="168">
        <f t="shared" si="82"/>
        <v>3863.8253647937499</v>
      </c>
      <c r="AM46" s="168">
        <f t="shared" si="82"/>
        <v>4838.5871421015627</v>
      </c>
      <c r="AN46" s="168">
        <f t="shared" si="82"/>
        <v>5957.7580716031252</v>
      </c>
      <c r="AO46" s="168">
        <f t="shared" si="82"/>
        <v>7188.8460940548439</v>
      </c>
      <c r="AP46" s="168">
        <f t="shared" si="82"/>
        <v>8488.5284637985933</v>
      </c>
      <c r="AQ46" s="168">
        <f t="shared" si="82"/>
        <v>9943.4506721506241</v>
      </c>
      <c r="AR46" s="168">
        <f t="shared" si="82"/>
        <v>11459.746770185</v>
      </c>
      <c r="AS46" s="168">
        <f t="shared" si="82"/>
        <v>13138.503164437343</v>
      </c>
      <c r="AT46" s="168">
        <f t="shared" si="82"/>
        <v>14929.176651639844</v>
      </c>
      <c r="AU46" s="168">
        <f t="shared" si="82"/>
        <v>16647.645562745471</v>
      </c>
      <c r="AV46" s="168">
        <f t="shared" si="82"/>
        <v>18662.153235848284</v>
      </c>
      <c r="AW46" s="168">
        <f t="shared" si="82"/>
        <v>20719.983654609219</v>
      </c>
      <c r="AX46" s="168">
        <f t="shared" si="82"/>
        <v>22958.325513612344</v>
      </c>
      <c r="AY46" s="168">
        <f t="shared" si="82"/>
        <v>25289.630764340196</v>
      </c>
      <c r="AZ46" s="168">
        <f t="shared" si="82"/>
        <v>27813.36121036622</v>
      </c>
      <c r="BA46" s="168">
        <f t="shared" si="82"/>
        <v>30451.806676666154</v>
      </c>
      <c r="BB46" s="168">
        <f t="shared" si="82"/>
        <v>33116.155534640842</v>
      </c>
      <c r="BC46" s="168">
        <f t="shared" si="82"/>
        <v>35869.316021214683</v>
      </c>
      <c r="BD46" s="168">
        <f t="shared" si="82"/>
        <v>38533.664879189368</v>
      </c>
      <c r="BE46" s="168">
        <f t="shared" si="82"/>
        <v>41286.825365763209</v>
      </c>
      <c r="BF46" s="168">
        <f t="shared" si="82"/>
        <v>41407.415916692138</v>
      </c>
      <c r="BG46" s="168">
        <f t="shared" si="82"/>
        <v>39680.409468306105</v>
      </c>
      <c r="BH46" s="168">
        <f t="shared" si="82"/>
        <v>38111.594478835432</v>
      </c>
      <c r="BI46" s="168">
        <f t="shared" si="82"/>
        <v>36522.039363019314</v>
      </c>
      <c r="BJ46" s="168">
        <f t="shared" si="82"/>
        <v>34828.923818142932</v>
      </c>
      <c r="BK46" s="168">
        <f t="shared" si="82"/>
        <v>33429.887699343999</v>
      </c>
      <c r="BL46" s="168">
        <f t="shared" si="82"/>
        <v>32080.68496680395</v>
      </c>
      <c r="BM46" s="168">
        <f t="shared" si="82"/>
        <v>30711.907714747911</v>
      </c>
      <c r="BN46" s="168">
        <f t="shared" si="82"/>
        <v>29296.828924519548</v>
      </c>
      <c r="BO46" s="168">
        <f t="shared" si="82"/>
        <v>28107.228289455954</v>
      </c>
      <c r="BP46" s="168">
        <f t="shared" si="82"/>
        <v>26981.386063768805</v>
      </c>
      <c r="BQ46" s="168">
        <f t="shared" ref="BQ46:CV46" si="83" xml:space="preserve"> BQ$40</f>
        <v>25846.123546402723</v>
      </c>
      <c r="BR46" s="168">
        <f t="shared" si="83"/>
        <v>24598.016701336059</v>
      </c>
      <c r="BS46" s="168">
        <f t="shared" si="83"/>
        <v>23666.096962006552</v>
      </c>
      <c r="BT46" s="168">
        <f t="shared" si="83"/>
        <v>22793.902737479482</v>
      </c>
      <c r="BU46" s="168">
        <f t="shared" si="83"/>
        <v>21904.769820021174</v>
      </c>
      <c r="BV46" s="168">
        <f t="shared" si="83"/>
        <v>20897.853393897829</v>
      </c>
      <c r="BW46" s="168">
        <f t="shared" si="83"/>
        <v>20218.812892996339</v>
      </c>
      <c r="BX46" s="168">
        <f t="shared" si="83"/>
        <v>19604.853493469338</v>
      </c>
      <c r="BY46" s="168">
        <f t="shared" si="83"/>
        <v>18975.432826842905</v>
      </c>
      <c r="BZ46" s="168">
        <f t="shared" si="83"/>
        <v>18223.078776238955</v>
      </c>
      <c r="CA46" s="168">
        <f t="shared" si="83"/>
        <v>17810.737508545957</v>
      </c>
      <c r="CB46" s="168">
        <f t="shared" si="83"/>
        <v>17469.125860583561</v>
      </c>
      <c r="CC46" s="168">
        <f t="shared" si="83"/>
        <v>17113.645579126718</v>
      </c>
      <c r="CD46" s="168">
        <f t="shared" si="83"/>
        <v>16706.477062779475</v>
      </c>
      <c r="CE46" s="168">
        <f t="shared" si="83"/>
        <v>16555.920480788322</v>
      </c>
      <c r="CF46" s="168">
        <f t="shared" si="83"/>
        <v>16492.113352862001</v>
      </c>
      <c r="CG46" s="168">
        <f t="shared" si="83"/>
        <v>16425.96546800268</v>
      </c>
      <c r="CH46" s="168">
        <f t="shared" si="83"/>
        <v>16225.910813737479</v>
      </c>
      <c r="CI46" s="168">
        <f t="shared" si="83"/>
        <v>16391.568214606334</v>
      </c>
      <c r="CJ46" s="168">
        <f t="shared" si="83"/>
        <v>16640.197654297903</v>
      </c>
      <c r="CK46" s="168">
        <f t="shared" si="83"/>
        <v>16878.519207765239</v>
      </c>
      <c r="CL46" s="168">
        <f t="shared" si="83"/>
        <v>16977.097152749884</v>
      </c>
      <c r="CM46" s="168">
        <f t="shared" si="83"/>
        <v>17454.977096891256</v>
      </c>
      <c r="CN46" s="168">
        <f t="shared" si="83"/>
        <v>18022.442550089283</v>
      </c>
      <c r="CO46" s="168">
        <f t="shared" si="83"/>
        <v>18581.57635916421</v>
      </c>
      <c r="CP46" s="168">
        <f t="shared" si="83"/>
        <v>18994.881304400231</v>
      </c>
      <c r="CQ46" s="168">
        <f t="shared" si="83"/>
        <v>19801.601059186207</v>
      </c>
      <c r="CR46" s="168">
        <f t="shared" si="83"/>
        <v>20704.872037122706</v>
      </c>
      <c r="CS46" s="168">
        <f t="shared" si="83"/>
        <v>21601.929004890026</v>
      </c>
      <c r="CT46" s="168">
        <f t="shared" si="83"/>
        <v>22441.250164000863</v>
      </c>
      <c r="CU46" s="168">
        <f t="shared" si="83"/>
        <v>23572.903460312198</v>
      </c>
      <c r="CV46" s="168">
        <f t="shared" si="83"/>
        <v>24819.553894796176</v>
      </c>
      <c r="CW46" s="168">
        <f t="shared" ref="CW46:EB46" si="84" xml:space="preserve"> CW$40</f>
        <v>26073.090453711666</v>
      </c>
      <c r="CX46" s="168">
        <f t="shared" si="84"/>
        <v>27167.832678066254</v>
      </c>
      <c r="CY46" s="168">
        <f t="shared" si="84"/>
        <v>28685.8806997545</v>
      </c>
      <c r="CZ46" s="168">
        <f t="shared" si="84"/>
        <v>30315.548617063279</v>
      </c>
      <c r="DA46" s="168">
        <f t="shared" si="84"/>
        <v>31943.698375393149</v>
      </c>
      <c r="DB46" s="168">
        <f t="shared" si="84"/>
        <v>33406.158642891285</v>
      </c>
      <c r="DC46" s="168">
        <f t="shared" si="84"/>
        <v>35307.733680266108</v>
      </c>
      <c r="DD46" s="168">
        <f t="shared" si="84"/>
        <v>37329.053588887458</v>
      </c>
      <c r="DE46" s="168">
        <f t="shared" si="84"/>
        <v>39351.442732863237</v>
      </c>
      <c r="DF46" s="168">
        <f t="shared" si="84"/>
        <v>41200.954397299836</v>
      </c>
      <c r="DG46" s="168">
        <f t="shared" si="84"/>
        <v>43506.0002303496</v>
      </c>
      <c r="DH46" s="168">
        <f t="shared" si="84"/>
        <v>45939.33868980666</v>
      </c>
      <c r="DI46" s="168">
        <f t="shared" si="84"/>
        <v>48376.506566464945</v>
      </c>
      <c r="DJ46" s="168">
        <f t="shared" si="84"/>
        <v>50749.143754581361</v>
      </c>
      <c r="DK46" s="168">
        <f t="shared" si="84"/>
        <v>53455.133238454306</v>
      </c>
      <c r="DL46" s="168">
        <f t="shared" si="84"/>
        <v>56310.672952195739</v>
      </c>
      <c r="DM46" s="168">
        <f t="shared" si="84"/>
        <v>59184.943520769222</v>
      </c>
      <c r="DN46" s="168">
        <f t="shared" si="84"/>
        <v>58946.662647610909</v>
      </c>
      <c r="DO46" s="168">
        <f t="shared" si="84"/>
        <v>59668.532623966479</v>
      </c>
      <c r="DP46" s="168">
        <f t="shared" si="84"/>
        <v>60807.585194028827</v>
      </c>
      <c r="DQ46" s="168">
        <f t="shared" si="84"/>
        <v>61941.25773918975</v>
      </c>
      <c r="DR46" s="168">
        <f t="shared" si="84"/>
        <v>62857.870696188715</v>
      </c>
      <c r="DS46" s="168">
        <f t="shared" si="84"/>
        <v>64184.939709567363</v>
      </c>
      <c r="DT46" s="168">
        <f t="shared" si="84"/>
        <v>65658.551007562521</v>
      </c>
      <c r="DU46" s="168">
        <f t="shared" si="84"/>
        <v>67128.814887793516</v>
      </c>
      <c r="DV46" s="168">
        <f t="shared" si="84"/>
        <v>68374.078558394307</v>
      </c>
      <c r="DW46" s="168">
        <f t="shared" si="84"/>
        <v>70044.551426317194</v>
      </c>
      <c r="DX46" s="168">
        <f t="shared" si="84"/>
        <v>71869.814824986417</v>
      </c>
      <c r="DY46" s="168">
        <f t="shared" si="84"/>
        <v>73693.903462120245</v>
      </c>
      <c r="DZ46" s="168">
        <f t="shared" si="84"/>
        <v>75423.26506025024</v>
      </c>
      <c r="EA46" s="168">
        <f t="shared" si="84"/>
        <v>71807.412107901502</v>
      </c>
      <c r="EB46" s="168">
        <f t="shared" si="84"/>
        <v>68250.624057438632</v>
      </c>
      <c r="EC46" s="168">
        <f t="shared" ref="EC46:FH46" si="85" xml:space="preserve"> EC$40</f>
        <v>64534.640638483135</v>
      </c>
      <c r="ED46" s="168">
        <f t="shared" si="85"/>
        <v>60487.373524249335</v>
      </c>
      <c r="EE46" s="168">
        <f t="shared" si="85"/>
        <v>56969.859473985562</v>
      </c>
      <c r="EF46" s="168">
        <f t="shared" si="85"/>
        <v>53465.560705972188</v>
      </c>
      <c r="EG46" s="168">
        <f t="shared" si="85"/>
        <v>49750.760443071267</v>
      </c>
      <c r="EH46" s="168">
        <f t="shared" si="85"/>
        <v>45696.394392510076</v>
      </c>
      <c r="EI46" s="168">
        <f t="shared" si="85"/>
        <v>42185.025232518165</v>
      </c>
      <c r="EJ46" s="168">
        <f t="shared" si="85"/>
        <v>38687.201736832911</v>
      </c>
      <c r="EK46" s="168">
        <f t="shared" si="85"/>
        <v>34973.614208887913</v>
      </c>
      <c r="EL46" s="168">
        <f t="shared" si="85"/>
        <v>30911.971748591146</v>
      </c>
      <c r="EM46" s="168">
        <f t="shared" si="85"/>
        <v>27406.901101127889</v>
      </c>
      <c r="EN46" s="168">
        <f t="shared" si="85"/>
        <v>23915.714759578954</v>
      </c>
      <c r="EO46" s="168">
        <f t="shared" si="85"/>
        <v>20203.370284963785</v>
      </c>
      <c r="EP46" s="168">
        <f t="shared" si="85"/>
        <v>16287.16506425686</v>
      </c>
      <c r="EQ46" s="168">
        <f t="shared" si="85"/>
        <v>12686.620019089598</v>
      </c>
      <c r="ER46" s="168">
        <f t="shared" si="85"/>
        <v>9151.2715740074527</v>
      </c>
      <c r="ES46" s="168">
        <f t="shared" si="85"/>
        <v>5440.2012290553557</v>
      </c>
      <c r="ET46" s="168">
        <f t="shared" si="85"/>
        <v>4842.8942925489755</v>
      </c>
      <c r="EU46" s="168">
        <f t="shared" si="85"/>
        <v>5218.6852886631405</v>
      </c>
      <c r="EV46" s="168">
        <f t="shared" si="85"/>
        <v>5379.3211859351231</v>
      </c>
      <c r="EW46" s="168">
        <f t="shared" si="85"/>
        <v>5379.3211859351231</v>
      </c>
      <c r="EX46" s="168">
        <f t="shared" si="85"/>
        <v>5058.0493913911523</v>
      </c>
      <c r="EY46" s="168">
        <f t="shared" si="85"/>
        <v>5443.2351624081675</v>
      </c>
      <c r="EZ46" s="168">
        <f t="shared" si="85"/>
        <v>5607.886957111954</v>
      </c>
      <c r="FA46" s="168">
        <f t="shared" si="85"/>
        <v>5607.886957111954</v>
      </c>
      <c r="FB46" s="168">
        <f t="shared" si="85"/>
        <v>3123.7322060825463</v>
      </c>
      <c r="FC46" s="168">
        <f t="shared" si="85"/>
        <v>0</v>
      </c>
      <c r="FD46" s="168">
        <f t="shared" si="85"/>
        <v>0</v>
      </c>
      <c r="FE46" s="168">
        <f t="shared" si="85"/>
        <v>0</v>
      </c>
      <c r="FF46" s="168">
        <f t="shared" si="85"/>
        <v>0</v>
      </c>
      <c r="FG46" s="168">
        <f t="shared" si="85"/>
        <v>0</v>
      </c>
      <c r="FH46" s="168">
        <f t="shared" si="85"/>
        <v>0</v>
      </c>
      <c r="FI46" s="168">
        <f t="shared" ref="FI46:GJ46" si="86" xml:space="preserve"> FI$40</f>
        <v>0</v>
      </c>
      <c r="FJ46" s="168">
        <f t="shared" si="86"/>
        <v>0</v>
      </c>
      <c r="FK46" s="168">
        <f t="shared" si="86"/>
        <v>0</v>
      </c>
      <c r="FL46" s="168">
        <f t="shared" si="86"/>
        <v>0</v>
      </c>
      <c r="FM46" s="168">
        <f t="shared" si="86"/>
        <v>0</v>
      </c>
      <c r="FN46" s="168">
        <f t="shared" si="86"/>
        <v>0</v>
      </c>
      <c r="FO46" s="168">
        <f t="shared" si="86"/>
        <v>0</v>
      </c>
      <c r="FP46" s="168">
        <f t="shared" si="86"/>
        <v>0</v>
      </c>
      <c r="FQ46" s="168">
        <f t="shared" si="86"/>
        <v>0</v>
      </c>
      <c r="FR46" s="168">
        <f t="shared" si="86"/>
        <v>0</v>
      </c>
      <c r="FS46" s="168">
        <f t="shared" si="86"/>
        <v>0</v>
      </c>
      <c r="FT46" s="168">
        <f t="shared" si="86"/>
        <v>0</v>
      </c>
      <c r="FU46" s="168">
        <f t="shared" si="86"/>
        <v>0</v>
      </c>
      <c r="FV46" s="168">
        <f t="shared" si="86"/>
        <v>0</v>
      </c>
      <c r="FW46" s="168">
        <f t="shared" si="86"/>
        <v>0</v>
      </c>
      <c r="FX46" s="168">
        <f t="shared" si="86"/>
        <v>0</v>
      </c>
      <c r="FY46" s="168">
        <f t="shared" si="86"/>
        <v>0</v>
      </c>
      <c r="FZ46" s="168">
        <f t="shared" si="86"/>
        <v>0</v>
      </c>
      <c r="GA46" s="168">
        <f t="shared" si="86"/>
        <v>0</v>
      </c>
      <c r="GB46" s="168">
        <f t="shared" si="86"/>
        <v>0</v>
      </c>
      <c r="GC46" s="168">
        <f t="shared" si="86"/>
        <v>0</v>
      </c>
      <c r="GD46" s="168">
        <f t="shared" si="86"/>
        <v>0</v>
      </c>
      <c r="GE46" s="168">
        <f t="shared" si="86"/>
        <v>0</v>
      </c>
      <c r="GF46" s="168">
        <f t="shared" si="86"/>
        <v>0</v>
      </c>
      <c r="GG46" s="168">
        <f t="shared" si="86"/>
        <v>0</v>
      </c>
      <c r="GH46" s="168">
        <f t="shared" si="86"/>
        <v>0</v>
      </c>
      <c r="GI46" s="168">
        <f t="shared" si="86"/>
        <v>0</v>
      </c>
      <c r="GJ46" s="168">
        <f t="shared" si="86"/>
        <v>0</v>
      </c>
    </row>
    <row r="47" spans="1:192" hidden="1" outlineLevel="1" x14ac:dyDescent="0.35">
      <c r="E47" s="168" t="str">
        <f t="shared" ref="E47:AJ47" si="87" xml:space="preserve"> E$44</f>
        <v>Cash available for dividends</v>
      </c>
      <c r="F47" s="168">
        <f t="shared" si="87"/>
        <v>0</v>
      </c>
      <c r="G47" s="168" t="str">
        <f t="shared" si="87"/>
        <v>$ 000s</v>
      </c>
      <c r="H47" s="168">
        <f t="shared" si="87"/>
        <v>0</v>
      </c>
      <c r="I47" s="168">
        <f t="shared" si="87"/>
        <v>0</v>
      </c>
      <c r="J47" s="168">
        <f t="shared" si="87"/>
        <v>0</v>
      </c>
      <c r="K47" s="168">
        <f t="shared" si="87"/>
        <v>0</v>
      </c>
      <c r="L47" s="168">
        <f t="shared" si="87"/>
        <v>0</v>
      </c>
      <c r="M47" s="168">
        <f t="shared" si="87"/>
        <v>0</v>
      </c>
      <c r="N47" s="168">
        <f t="shared" si="87"/>
        <v>0</v>
      </c>
      <c r="O47" s="168">
        <f t="shared" si="87"/>
        <v>0</v>
      </c>
      <c r="P47" s="168">
        <f t="shared" si="87"/>
        <v>0</v>
      </c>
      <c r="Q47" s="168">
        <f t="shared" si="87"/>
        <v>0</v>
      </c>
      <c r="R47" s="168">
        <f t="shared" si="87"/>
        <v>0</v>
      </c>
      <c r="S47" s="168">
        <f t="shared" si="87"/>
        <v>0</v>
      </c>
      <c r="T47" s="168">
        <f t="shared" si="87"/>
        <v>0</v>
      </c>
      <c r="U47" s="168">
        <f t="shared" si="87"/>
        <v>0</v>
      </c>
      <c r="V47" s="168">
        <f t="shared" si="87"/>
        <v>0</v>
      </c>
      <c r="W47" s="168">
        <f t="shared" si="87"/>
        <v>0</v>
      </c>
      <c r="X47" s="168">
        <f t="shared" si="87"/>
        <v>0</v>
      </c>
      <c r="Y47" s="168">
        <f t="shared" si="87"/>
        <v>0</v>
      </c>
      <c r="Z47" s="168">
        <f t="shared" si="87"/>
        <v>0</v>
      </c>
      <c r="AA47" s="168">
        <f t="shared" si="87"/>
        <v>0</v>
      </c>
      <c r="AB47" s="168">
        <f t="shared" si="87"/>
        <v>0</v>
      </c>
      <c r="AC47" s="168">
        <f t="shared" si="87"/>
        <v>0</v>
      </c>
      <c r="AD47" s="168">
        <f t="shared" si="87"/>
        <v>0</v>
      </c>
      <c r="AE47" s="168">
        <f t="shared" si="87"/>
        <v>0</v>
      </c>
      <c r="AF47" s="168">
        <f t="shared" si="87"/>
        <v>0</v>
      </c>
      <c r="AG47" s="168">
        <f t="shared" si="87"/>
        <v>0</v>
      </c>
      <c r="AH47" s="168">
        <f t="shared" si="87"/>
        <v>0</v>
      </c>
      <c r="AI47" s="168">
        <f t="shared" si="87"/>
        <v>0</v>
      </c>
      <c r="AJ47" s="168">
        <f t="shared" si="87"/>
        <v>0</v>
      </c>
      <c r="AK47" s="168">
        <f t="shared" ref="AK47:BP47" si="88" xml:space="preserve"> AK$44</f>
        <v>0</v>
      </c>
      <c r="AL47" s="168">
        <f t="shared" si="88"/>
        <v>0</v>
      </c>
      <c r="AM47" s="168">
        <f t="shared" si="88"/>
        <v>0</v>
      </c>
      <c r="AN47" s="168">
        <f t="shared" si="88"/>
        <v>0</v>
      </c>
      <c r="AO47" s="168">
        <f t="shared" si="88"/>
        <v>0</v>
      </c>
      <c r="AP47" s="168">
        <f t="shared" si="88"/>
        <v>0</v>
      </c>
      <c r="AQ47" s="168">
        <f t="shared" si="88"/>
        <v>0</v>
      </c>
      <c r="AR47" s="168">
        <f t="shared" si="88"/>
        <v>0</v>
      </c>
      <c r="AS47" s="168">
        <f t="shared" si="88"/>
        <v>0</v>
      </c>
      <c r="AT47" s="168">
        <f t="shared" si="88"/>
        <v>0</v>
      </c>
      <c r="AU47" s="168">
        <f t="shared" si="88"/>
        <v>0</v>
      </c>
      <c r="AV47" s="168">
        <f t="shared" si="88"/>
        <v>0</v>
      </c>
      <c r="AW47" s="168">
        <f t="shared" si="88"/>
        <v>0</v>
      </c>
      <c r="AX47" s="168">
        <f t="shared" si="88"/>
        <v>0</v>
      </c>
      <c r="AY47" s="168">
        <f t="shared" si="88"/>
        <v>0</v>
      </c>
      <c r="AZ47" s="168">
        <f t="shared" si="88"/>
        <v>0</v>
      </c>
      <c r="BA47" s="168">
        <f t="shared" si="88"/>
        <v>0</v>
      </c>
      <c r="BB47" s="168">
        <f t="shared" si="88"/>
        <v>0</v>
      </c>
      <c r="BC47" s="168">
        <f t="shared" si="88"/>
        <v>0</v>
      </c>
      <c r="BD47" s="168">
        <f t="shared" si="88"/>
        <v>0</v>
      </c>
      <c r="BE47" s="168">
        <f t="shared" si="88"/>
        <v>0</v>
      </c>
      <c r="BF47" s="168">
        <f t="shared" si="88"/>
        <v>2100.1947899151128</v>
      </c>
      <c r="BG47" s="168">
        <f t="shared" si="88"/>
        <v>2020.5451173875535</v>
      </c>
      <c r="BH47" s="168">
        <f t="shared" si="88"/>
        <v>2062.9739560783537</v>
      </c>
      <c r="BI47" s="168">
        <f t="shared" si="88"/>
        <v>2071.6436626797004</v>
      </c>
      <c r="BJ47" s="168">
        <f t="shared" si="88"/>
        <v>2036.9648362743146</v>
      </c>
      <c r="BK47" s="168">
        <f t="shared" si="88"/>
        <v>2071.0587453222424</v>
      </c>
      <c r="BL47" s="168">
        <f t="shared" si="88"/>
        <v>2114.5483049803115</v>
      </c>
      <c r="BM47" s="168">
        <f t="shared" si="88"/>
        <v>2123.4347542466912</v>
      </c>
      <c r="BN47" s="168">
        <f t="shared" si="88"/>
        <v>2105.6618557139318</v>
      </c>
      <c r="BO47" s="168">
        <f t="shared" si="88"/>
        <v>2131.7216632216778</v>
      </c>
      <c r="BP47" s="168">
        <f t="shared" si="88"/>
        <v>2167.4120126048192</v>
      </c>
      <c r="BQ47" s="168">
        <f t="shared" ref="BQ47:CV47" si="89" xml:space="preserve"> BQ$44</f>
        <v>2176.5206231028587</v>
      </c>
      <c r="BR47" s="168">
        <f t="shared" si="89"/>
        <v>2140.0861811107006</v>
      </c>
      <c r="BS47" s="168">
        <f t="shared" si="89"/>
        <v>2175.9060943041804</v>
      </c>
      <c r="BT47" s="168">
        <f t="shared" si="89"/>
        <v>2221.5973129199401</v>
      </c>
      <c r="BU47" s="168">
        <f t="shared" si="89"/>
        <v>2230.9336386804307</v>
      </c>
      <c r="BV47" s="168">
        <f t="shared" si="89"/>
        <v>2193.5883356384684</v>
      </c>
      <c r="BW47" s="168">
        <f t="shared" si="89"/>
        <v>2230.3037466617843</v>
      </c>
      <c r="BX47" s="168">
        <f t="shared" si="89"/>
        <v>2277.1372457429379</v>
      </c>
      <c r="BY47" s="168">
        <f t="shared" si="89"/>
        <v>2286.7069796474407</v>
      </c>
      <c r="BZ47" s="168">
        <f t="shared" si="89"/>
        <v>2248.4280440294306</v>
      </c>
      <c r="CA47" s="168">
        <f t="shared" si="89"/>
        <v>2286.0613403283287</v>
      </c>
      <c r="CB47" s="168">
        <f t="shared" si="89"/>
        <v>2334.0656768865119</v>
      </c>
      <c r="CC47" s="168">
        <f t="shared" si="89"/>
        <v>2343.8746541386272</v>
      </c>
      <c r="CD47" s="168">
        <f t="shared" si="89"/>
        <v>2324.2566996343967</v>
      </c>
      <c r="CE47" s="168">
        <f t="shared" si="89"/>
        <v>2353.0218510886525</v>
      </c>
      <c r="CF47" s="168">
        <f t="shared" si="89"/>
        <v>2392.4173188086743</v>
      </c>
      <c r="CG47" s="168">
        <f t="shared" si="89"/>
        <v>2402.4715204920922</v>
      </c>
      <c r="CH47" s="168">
        <f t="shared" si="89"/>
        <v>2362.2547137584197</v>
      </c>
      <c r="CI47" s="168">
        <f t="shared" si="89"/>
        <v>2401.7931956824505</v>
      </c>
      <c r="CJ47" s="168">
        <f t="shared" si="89"/>
        <v>2452.2277517788916</v>
      </c>
      <c r="CK47" s="168">
        <f t="shared" si="89"/>
        <v>2462.5333085043949</v>
      </c>
      <c r="CL47" s="168">
        <f t="shared" si="89"/>
        <v>2421.3110816023809</v>
      </c>
      <c r="CM47" s="168">
        <f t="shared" si="89"/>
        <v>2461.8380255745114</v>
      </c>
      <c r="CN47" s="168">
        <f t="shared" si="89"/>
        <v>2513.5334455733637</v>
      </c>
      <c r="CO47" s="168">
        <f t="shared" si="89"/>
        <v>2524.0966412170046</v>
      </c>
      <c r="CP47" s="168">
        <f t="shared" si="89"/>
        <v>2481.84385864244</v>
      </c>
      <c r="CQ47" s="168">
        <f t="shared" si="89"/>
        <v>2523.3839762138741</v>
      </c>
      <c r="CR47" s="168">
        <f t="shared" si="89"/>
        <v>2576.3717817126972</v>
      </c>
      <c r="CS47" s="168">
        <f t="shared" si="89"/>
        <v>2587.1990572474288</v>
      </c>
      <c r="CT47" s="168">
        <f t="shared" si="89"/>
        <v>2565.5445061779646</v>
      </c>
      <c r="CU47" s="168">
        <f t="shared" si="89"/>
        <v>2597.2958511539528</v>
      </c>
      <c r="CV47" s="168">
        <f t="shared" si="89"/>
        <v>2640.7810762555137</v>
      </c>
      <c r="CW47" s="168">
        <f t="shared" ref="CW47:EB47" si="90" xml:space="preserve"> CW$44</f>
        <v>2651.8790336786142</v>
      </c>
      <c r="CX47" s="168">
        <f t="shared" si="90"/>
        <v>2607.487203986213</v>
      </c>
      <c r="CY47" s="168">
        <f t="shared" si="90"/>
        <v>2651.1302900097016</v>
      </c>
      <c r="CZ47" s="168">
        <f t="shared" si="90"/>
        <v>2706.8006031619025</v>
      </c>
      <c r="DA47" s="168">
        <f t="shared" si="90"/>
        <v>2718.17600952058</v>
      </c>
      <c r="DB47" s="168">
        <f t="shared" si="90"/>
        <v>2672.674384085869</v>
      </c>
      <c r="DC47" s="168">
        <f t="shared" si="90"/>
        <v>2717.4085472599445</v>
      </c>
      <c r="DD47" s="168">
        <f t="shared" si="90"/>
        <v>2774.47061824095</v>
      </c>
      <c r="DE47" s="168">
        <f t="shared" si="90"/>
        <v>2786.1304097585944</v>
      </c>
      <c r="DF47" s="168">
        <f t="shared" si="90"/>
        <v>2739.4912436880149</v>
      </c>
      <c r="DG47" s="168">
        <f t="shared" si="90"/>
        <v>2785.3437609414432</v>
      </c>
      <c r="DH47" s="168">
        <f t="shared" si="90"/>
        <v>2843.8323836969721</v>
      </c>
      <c r="DI47" s="168">
        <f t="shared" si="90"/>
        <v>2855.7836700025582</v>
      </c>
      <c r="DJ47" s="168">
        <f t="shared" si="90"/>
        <v>2831.8810973913869</v>
      </c>
      <c r="DK47" s="168">
        <f t="shared" si="90"/>
        <v>2866.9286412705642</v>
      </c>
      <c r="DL47" s="168">
        <f t="shared" si="90"/>
        <v>2914.9281932893973</v>
      </c>
      <c r="DM47" s="168">
        <f t="shared" si="90"/>
        <v>2927.1782617526233</v>
      </c>
      <c r="DN47" s="168">
        <f t="shared" si="90"/>
        <v>2321.1570172902548</v>
      </c>
      <c r="DO47" s="168">
        <f t="shared" si="90"/>
        <v>2076.8948086596683</v>
      </c>
      <c r="DP47" s="168">
        <f t="shared" si="90"/>
        <v>2131.3816558095787</v>
      </c>
      <c r="DQ47" s="168">
        <f t="shared" si="90"/>
        <v>2143.937975984385</v>
      </c>
      <c r="DR47" s="168">
        <f t="shared" si="90"/>
        <v>2093.7126952851595</v>
      </c>
      <c r="DS47" s="168">
        <f t="shared" si="90"/>
        <v>2128.8171788761592</v>
      </c>
      <c r="DT47" s="168">
        <f t="shared" si="90"/>
        <v>2184.6661972048187</v>
      </c>
      <c r="DU47" s="168">
        <f t="shared" si="90"/>
        <v>2197.5364253839953</v>
      </c>
      <c r="DV47" s="168">
        <f t="shared" si="90"/>
        <v>2146.0555126672889</v>
      </c>
      <c r="DW47" s="168">
        <f t="shared" si="90"/>
        <v>2182.0376083480633</v>
      </c>
      <c r="DX47" s="168">
        <f t="shared" si="90"/>
        <v>2239.2828521349384</v>
      </c>
      <c r="DY47" s="168">
        <f t="shared" si="90"/>
        <v>2252.474836018594</v>
      </c>
      <c r="DZ47" s="168">
        <f t="shared" si="90"/>
        <v>7791.318038879489</v>
      </c>
      <c r="EA47" s="168">
        <f t="shared" si="90"/>
        <v>7874.2318635414731</v>
      </c>
      <c r="EB47" s="168">
        <f t="shared" si="90"/>
        <v>8033.4272320340933</v>
      </c>
      <c r="EC47" s="168">
        <f t="shared" ref="EC47:FH47" si="91" xml:space="preserve"> EC$44</f>
        <v>8080.7534742167081</v>
      </c>
      <c r="ED47" s="168">
        <f t="shared" si="91"/>
        <v>7891.4485054862444</v>
      </c>
      <c r="EE47" s="168">
        <f t="shared" si="91"/>
        <v>8023.761417947394</v>
      </c>
      <c r="EF47" s="168">
        <f t="shared" si="91"/>
        <v>8234.2629128349472</v>
      </c>
      <c r="EG47" s="168">
        <f t="shared" si="91"/>
        <v>8282.772311072129</v>
      </c>
      <c r="EH47" s="168">
        <f t="shared" si="91"/>
        <v>8088.7347181234036</v>
      </c>
      <c r="EI47" s="168">
        <f t="shared" si="91"/>
        <v>8224.3554533960796</v>
      </c>
      <c r="EJ47" s="168">
        <f t="shared" si="91"/>
        <v>8440.1194856558195</v>
      </c>
      <c r="EK47" s="168">
        <f t="shared" si="91"/>
        <v>8489.84161884893</v>
      </c>
      <c r="EL47" s="168">
        <f t="shared" si="91"/>
        <v>8290.953086076488</v>
      </c>
      <c r="EM47" s="168">
        <f t="shared" si="91"/>
        <v>8429.9643397309792</v>
      </c>
      <c r="EN47" s="168">
        <f t="shared" si="91"/>
        <v>8651.1224727972149</v>
      </c>
      <c r="EO47" s="168">
        <f t="shared" si="91"/>
        <v>8702.0876593201538</v>
      </c>
      <c r="EP47" s="168">
        <f t="shared" si="91"/>
        <v>8600.157286274276</v>
      </c>
      <c r="EQ47" s="168">
        <f t="shared" si="91"/>
        <v>8691.6786347471934</v>
      </c>
      <c r="ER47" s="168">
        <f t="shared" si="91"/>
        <v>8867.4005346171452</v>
      </c>
      <c r="ES47" s="168">
        <f t="shared" si="91"/>
        <v>8919.6398508031562</v>
      </c>
      <c r="ET47" s="168">
        <f t="shared" si="91"/>
        <v>12190.121207806907</v>
      </c>
      <c r="EU47" s="168">
        <f t="shared" si="91"/>
        <v>16203.958199687793</v>
      </c>
      <c r="EV47" s="168">
        <f t="shared" si="91"/>
        <v>20074.358459007221</v>
      </c>
      <c r="EW47" s="168">
        <f t="shared" si="91"/>
        <v>23837.668120145328</v>
      </c>
      <c r="EX47" s="168">
        <f t="shared" si="91"/>
        <v>27386.796584920787</v>
      </c>
      <c r="EY47" s="168">
        <f t="shared" si="91"/>
        <v>31406.896760070238</v>
      </c>
      <c r="EZ47" s="168">
        <f t="shared" si="91"/>
        <v>35279.974284344207</v>
      </c>
      <c r="FA47" s="168">
        <f t="shared" si="91"/>
        <v>2484.1547510294076</v>
      </c>
      <c r="FB47" s="168">
        <f t="shared" si="91"/>
        <v>3123.732206083354</v>
      </c>
      <c r="FC47" s="168">
        <f t="shared" si="91"/>
        <v>8.0763129517436028E-10</v>
      </c>
      <c r="FD47" s="168">
        <f t="shared" si="91"/>
        <v>8.0763129517436028E-10</v>
      </c>
      <c r="FE47" s="168">
        <f t="shared" si="91"/>
        <v>8.0763129517436028E-10</v>
      </c>
      <c r="FF47" s="168">
        <f t="shared" si="91"/>
        <v>8.0763129517436028E-10</v>
      </c>
      <c r="FG47" s="168">
        <f t="shared" si="91"/>
        <v>8.0763129517436028E-10</v>
      </c>
      <c r="FH47" s="168">
        <f t="shared" si="91"/>
        <v>8.0763129517436028E-10</v>
      </c>
      <c r="FI47" s="168">
        <f t="shared" ref="FI47:GJ47" si="92" xml:space="preserve"> FI$44</f>
        <v>8.0763129517436028E-10</v>
      </c>
      <c r="FJ47" s="168">
        <f t="shared" si="92"/>
        <v>8.0763129517436028E-10</v>
      </c>
      <c r="FK47" s="168">
        <f t="shared" si="92"/>
        <v>8.0763129517436028E-10</v>
      </c>
      <c r="FL47" s="168">
        <f t="shared" si="92"/>
        <v>8.0763129517436028E-10</v>
      </c>
      <c r="FM47" s="168">
        <f t="shared" si="92"/>
        <v>8.0763129517436028E-10</v>
      </c>
      <c r="FN47" s="168">
        <f t="shared" si="92"/>
        <v>8.0763129517436028E-10</v>
      </c>
      <c r="FO47" s="168">
        <f t="shared" si="92"/>
        <v>8.0763129517436028E-10</v>
      </c>
      <c r="FP47" s="168">
        <f t="shared" si="92"/>
        <v>8.0763129517436028E-10</v>
      </c>
      <c r="FQ47" s="168">
        <f t="shared" si="92"/>
        <v>8.0763129517436028E-10</v>
      </c>
      <c r="FR47" s="168">
        <f t="shared" si="92"/>
        <v>8.0763129517436028E-10</v>
      </c>
      <c r="FS47" s="168">
        <f t="shared" si="92"/>
        <v>8.0763129517436028E-10</v>
      </c>
      <c r="FT47" s="168">
        <f t="shared" si="92"/>
        <v>8.0763129517436028E-10</v>
      </c>
      <c r="FU47" s="168">
        <f t="shared" si="92"/>
        <v>8.0763129517436028E-10</v>
      </c>
      <c r="FV47" s="168">
        <f t="shared" si="92"/>
        <v>8.0763129517436028E-10</v>
      </c>
      <c r="FW47" s="168">
        <f t="shared" si="92"/>
        <v>8.0763129517436028E-10</v>
      </c>
      <c r="FX47" s="168">
        <f t="shared" si="92"/>
        <v>8.0763129517436028E-10</v>
      </c>
      <c r="FY47" s="168">
        <f t="shared" si="92"/>
        <v>8.0763129517436028E-10</v>
      </c>
      <c r="FZ47" s="168">
        <f t="shared" si="92"/>
        <v>8.0763129517436028E-10</v>
      </c>
      <c r="GA47" s="168">
        <f t="shared" si="92"/>
        <v>8.0763129517436028E-10</v>
      </c>
      <c r="GB47" s="168">
        <f t="shared" si="92"/>
        <v>8.0763129517436028E-10</v>
      </c>
      <c r="GC47" s="168">
        <f t="shared" si="92"/>
        <v>8.0763129517436028E-10</v>
      </c>
      <c r="GD47" s="168">
        <f t="shared" si="92"/>
        <v>8.0763129517436028E-10</v>
      </c>
      <c r="GE47" s="168">
        <f t="shared" si="92"/>
        <v>8.0763129517436028E-10</v>
      </c>
      <c r="GF47" s="168">
        <f t="shared" si="92"/>
        <v>8.0763129517436028E-10</v>
      </c>
      <c r="GG47" s="168">
        <f t="shared" si="92"/>
        <v>8.0763129517436028E-10</v>
      </c>
      <c r="GH47" s="168">
        <f t="shared" si="92"/>
        <v>8.0763129517436028E-10</v>
      </c>
      <c r="GI47" s="168">
        <f t="shared" si="92"/>
        <v>8.0763129517436028E-10</v>
      </c>
      <c r="GJ47" s="168">
        <f t="shared" si="92"/>
        <v>8.0763129517436028E-10</v>
      </c>
    </row>
    <row r="48" spans="1:192" s="159" customFormat="1" hidden="1" outlineLevel="1" x14ac:dyDescent="0.35">
      <c r="A48" s="125"/>
      <c r="B48" s="125"/>
      <c r="C48" s="126"/>
      <c r="D48" s="127"/>
      <c r="E48" s="158" t="s">
        <v>138</v>
      </c>
      <c r="F48" s="158"/>
      <c r="G48" s="158" t="str">
        <f xml:space="preserve"> SMU</f>
        <v>$ 000s</v>
      </c>
      <c r="H48" s="158">
        <f xml:space="preserve"> SUM(J48:GJ48)</f>
        <v>378010.89704389469</v>
      </c>
      <c r="I48" s="128"/>
      <c r="J48" s="158">
        <f t="shared" ref="J48:AO48" si="93" xml:space="preserve"> MIN(J46:J47)</f>
        <v>0</v>
      </c>
      <c r="K48" s="158">
        <f t="shared" si="93"/>
        <v>0</v>
      </c>
      <c r="L48" s="158">
        <f t="shared" si="93"/>
        <v>0</v>
      </c>
      <c r="M48" s="158">
        <f t="shared" si="93"/>
        <v>0</v>
      </c>
      <c r="N48" s="158">
        <f t="shared" si="93"/>
        <v>0</v>
      </c>
      <c r="O48" s="158">
        <f t="shared" si="93"/>
        <v>0</v>
      </c>
      <c r="P48" s="158">
        <f t="shared" si="93"/>
        <v>0</v>
      </c>
      <c r="Q48" s="158">
        <f t="shared" si="93"/>
        <v>0</v>
      </c>
      <c r="R48" s="158">
        <f t="shared" si="93"/>
        <v>0</v>
      </c>
      <c r="S48" s="158">
        <f t="shared" si="93"/>
        <v>0</v>
      </c>
      <c r="T48" s="158">
        <f t="shared" si="93"/>
        <v>0</v>
      </c>
      <c r="U48" s="158">
        <f t="shared" si="93"/>
        <v>0</v>
      </c>
      <c r="V48" s="158">
        <f t="shared" si="93"/>
        <v>0</v>
      </c>
      <c r="W48" s="158">
        <f t="shared" si="93"/>
        <v>0</v>
      </c>
      <c r="X48" s="158">
        <f t="shared" si="93"/>
        <v>0</v>
      </c>
      <c r="Y48" s="158">
        <f t="shared" si="93"/>
        <v>0</v>
      </c>
      <c r="Z48" s="158">
        <f t="shared" si="93"/>
        <v>0</v>
      </c>
      <c r="AA48" s="158">
        <f t="shared" si="93"/>
        <v>0</v>
      </c>
      <c r="AB48" s="158">
        <f t="shared" si="93"/>
        <v>0</v>
      </c>
      <c r="AC48" s="158">
        <f t="shared" si="93"/>
        <v>0</v>
      </c>
      <c r="AD48" s="158">
        <f t="shared" si="93"/>
        <v>0</v>
      </c>
      <c r="AE48" s="158">
        <f t="shared" si="93"/>
        <v>0</v>
      </c>
      <c r="AF48" s="158">
        <f t="shared" si="93"/>
        <v>0</v>
      </c>
      <c r="AG48" s="158">
        <f t="shared" si="93"/>
        <v>0</v>
      </c>
      <c r="AH48" s="158">
        <f t="shared" si="93"/>
        <v>0</v>
      </c>
      <c r="AI48" s="158">
        <f t="shared" si="93"/>
        <v>0</v>
      </c>
      <c r="AJ48" s="158">
        <f t="shared" si="93"/>
        <v>0</v>
      </c>
      <c r="AK48" s="158">
        <f t="shared" si="93"/>
        <v>0</v>
      </c>
      <c r="AL48" s="158">
        <f t="shared" si="93"/>
        <v>0</v>
      </c>
      <c r="AM48" s="158">
        <f t="shared" si="93"/>
        <v>0</v>
      </c>
      <c r="AN48" s="158">
        <f t="shared" si="93"/>
        <v>0</v>
      </c>
      <c r="AO48" s="158">
        <f t="shared" si="93"/>
        <v>0</v>
      </c>
      <c r="AP48" s="158">
        <f t="shared" ref="AP48:BU48" si="94" xml:space="preserve"> MIN(AP46:AP47)</f>
        <v>0</v>
      </c>
      <c r="AQ48" s="158">
        <f t="shared" si="94"/>
        <v>0</v>
      </c>
      <c r="AR48" s="158">
        <f t="shared" si="94"/>
        <v>0</v>
      </c>
      <c r="AS48" s="158">
        <f t="shared" si="94"/>
        <v>0</v>
      </c>
      <c r="AT48" s="158">
        <f t="shared" si="94"/>
        <v>0</v>
      </c>
      <c r="AU48" s="158">
        <f t="shared" si="94"/>
        <v>0</v>
      </c>
      <c r="AV48" s="158">
        <f t="shared" si="94"/>
        <v>0</v>
      </c>
      <c r="AW48" s="158">
        <f t="shared" si="94"/>
        <v>0</v>
      </c>
      <c r="AX48" s="158">
        <f t="shared" si="94"/>
        <v>0</v>
      </c>
      <c r="AY48" s="158">
        <f t="shared" si="94"/>
        <v>0</v>
      </c>
      <c r="AZ48" s="158">
        <f t="shared" si="94"/>
        <v>0</v>
      </c>
      <c r="BA48" s="158">
        <f t="shared" si="94"/>
        <v>0</v>
      </c>
      <c r="BB48" s="158">
        <f t="shared" si="94"/>
        <v>0</v>
      </c>
      <c r="BC48" s="158">
        <f t="shared" si="94"/>
        <v>0</v>
      </c>
      <c r="BD48" s="158">
        <f t="shared" si="94"/>
        <v>0</v>
      </c>
      <c r="BE48" s="158">
        <f t="shared" si="94"/>
        <v>0</v>
      </c>
      <c r="BF48" s="158">
        <f t="shared" si="94"/>
        <v>2100.1947899151128</v>
      </c>
      <c r="BG48" s="158">
        <f t="shared" si="94"/>
        <v>2020.5451173875535</v>
      </c>
      <c r="BH48" s="158">
        <f t="shared" si="94"/>
        <v>2062.9739560783537</v>
      </c>
      <c r="BI48" s="158">
        <f t="shared" si="94"/>
        <v>2071.6436626797004</v>
      </c>
      <c r="BJ48" s="158">
        <f t="shared" si="94"/>
        <v>2036.9648362743146</v>
      </c>
      <c r="BK48" s="158">
        <f t="shared" si="94"/>
        <v>2071.0587453222424</v>
      </c>
      <c r="BL48" s="158">
        <f t="shared" si="94"/>
        <v>2114.5483049803115</v>
      </c>
      <c r="BM48" s="158">
        <f t="shared" si="94"/>
        <v>2123.4347542466912</v>
      </c>
      <c r="BN48" s="158">
        <f t="shared" si="94"/>
        <v>2105.6618557139318</v>
      </c>
      <c r="BO48" s="158">
        <f t="shared" si="94"/>
        <v>2131.7216632216778</v>
      </c>
      <c r="BP48" s="158">
        <f t="shared" si="94"/>
        <v>2167.4120126048192</v>
      </c>
      <c r="BQ48" s="158">
        <f t="shared" si="94"/>
        <v>2176.5206231028587</v>
      </c>
      <c r="BR48" s="158">
        <f t="shared" si="94"/>
        <v>2140.0861811107006</v>
      </c>
      <c r="BS48" s="158">
        <f t="shared" si="94"/>
        <v>2175.9060943041804</v>
      </c>
      <c r="BT48" s="158">
        <f t="shared" si="94"/>
        <v>2221.5973129199401</v>
      </c>
      <c r="BU48" s="158">
        <f t="shared" si="94"/>
        <v>2230.9336386804307</v>
      </c>
      <c r="BV48" s="158">
        <f t="shared" ref="BV48:DA48" si="95" xml:space="preserve"> MIN(BV46:BV47)</f>
        <v>2193.5883356384684</v>
      </c>
      <c r="BW48" s="158">
        <f t="shared" si="95"/>
        <v>2230.3037466617843</v>
      </c>
      <c r="BX48" s="158">
        <f t="shared" si="95"/>
        <v>2277.1372457429379</v>
      </c>
      <c r="BY48" s="158">
        <f t="shared" si="95"/>
        <v>2286.7069796474407</v>
      </c>
      <c r="BZ48" s="158">
        <f t="shared" si="95"/>
        <v>2248.4280440294306</v>
      </c>
      <c r="CA48" s="158">
        <f t="shared" si="95"/>
        <v>2286.0613403283287</v>
      </c>
      <c r="CB48" s="158">
        <f t="shared" si="95"/>
        <v>2334.0656768865119</v>
      </c>
      <c r="CC48" s="158">
        <f t="shared" si="95"/>
        <v>2343.8746541386272</v>
      </c>
      <c r="CD48" s="158">
        <f t="shared" si="95"/>
        <v>2324.2566996343967</v>
      </c>
      <c r="CE48" s="158">
        <f t="shared" si="95"/>
        <v>2353.0218510886525</v>
      </c>
      <c r="CF48" s="158">
        <f t="shared" si="95"/>
        <v>2392.4173188086743</v>
      </c>
      <c r="CG48" s="158">
        <f t="shared" si="95"/>
        <v>2402.4715204920922</v>
      </c>
      <c r="CH48" s="158">
        <f t="shared" si="95"/>
        <v>2362.2547137584197</v>
      </c>
      <c r="CI48" s="158">
        <f t="shared" si="95"/>
        <v>2401.7931956824505</v>
      </c>
      <c r="CJ48" s="158">
        <f t="shared" si="95"/>
        <v>2452.2277517788916</v>
      </c>
      <c r="CK48" s="158">
        <f t="shared" si="95"/>
        <v>2462.5333085043949</v>
      </c>
      <c r="CL48" s="158">
        <f t="shared" si="95"/>
        <v>2421.3110816023809</v>
      </c>
      <c r="CM48" s="158">
        <f t="shared" si="95"/>
        <v>2461.8380255745114</v>
      </c>
      <c r="CN48" s="158">
        <f t="shared" si="95"/>
        <v>2513.5334455733637</v>
      </c>
      <c r="CO48" s="158">
        <f t="shared" si="95"/>
        <v>2524.0966412170046</v>
      </c>
      <c r="CP48" s="158">
        <f t="shared" si="95"/>
        <v>2481.84385864244</v>
      </c>
      <c r="CQ48" s="158">
        <f t="shared" si="95"/>
        <v>2523.3839762138741</v>
      </c>
      <c r="CR48" s="158">
        <f t="shared" si="95"/>
        <v>2576.3717817126972</v>
      </c>
      <c r="CS48" s="158">
        <f t="shared" si="95"/>
        <v>2587.1990572474288</v>
      </c>
      <c r="CT48" s="158">
        <f t="shared" si="95"/>
        <v>2565.5445061779646</v>
      </c>
      <c r="CU48" s="158">
        <f t="shared" si="95"/>
        <v>2597.2958511539528</v>
      </c>
      <c r="CV48" s="158">
        <f t="shared" si="95"/>
        <v>2640.7810762555137</v>
      </c>
      <c r="CW48" s="158">
        <f t="shared" si="95"/>
        <v>2651.8790336786142</v>
      </c>
      <c r="CX48" s="158">
        <f t="shared" si="95"/>
        <v>2607.487203986213</v>
      </c>
      <c r="CY48" s="158">
        <f t="shared" si="95"/>
        <v>2651.1302900097016</v>
      </c>
      <c r="CZ48" s="158">
        <f t="shared" si="95"/>
        <v>2706.8006031619025</v>
      </c>
      <c r="DA48" s="158">
        <f t="shared" si="95"/>
        <v>2718.17600952058</v>
      </c>
      <c r="DB48" s="158">
        <f t="shared" ref="DB48:EG48" si="96" xml:space="preserve"> MIN(DB46:DB47)</f>
        <v>2672.674384085869</v>
      </c>
      <c r="DC48" s="158">
        <f t="shared" si="96"/>
        <v>2717.4085472599445</v>
      </c>
      <c r="DD48" s="158">
        <f t="shared" si="96"/>
        <v>2774.47061824095</v>
      </c>
      <c r="DE48" s="158">
        <f t="shared" si="96"/>
        <v>2786.1304097585944</v>
      </c>
      <c r="DF48" s="158">
        <f t="shared" si="96"/>
        <v>2739.4912436880149</v>
      </c>
      <c r="DG48" s="158">
        <f t="shared" si="96"/>
        <v>2785.3437609414432</v>
      </c>
      <c r="DH48" s="158">
        <f t="shared" si="96"/>
        <v>2843.8323836969721</v>
      </c>
      <c r="DI48" s="158">
        <f t="shared" si="96"/>
        <v>2855.7836700025582</v>
      </c>
      <c r="DJ48" s="158">
        <f t="shared" si="96"/>
        <v>2831.8810973913869</v>
      </c>
      <c r="DK48" s="158">
        <f t="shared" si="96"/>
        <v>2866.9286412705642</v>
      </c>
      <c r="DL48" s="158">
        <f t="shared" si="96"/>
        <v>2914.9281932893973</v>
      </c>
      <c r="DM48" s="158">
        <f t="shared" si="96"/>
        <v>2927.1782617526233</v>
      </c>
      <c r="DN48" s="158">
        <f t="shared" si="96"/>
        <v>2321.1570172902548</v>
      </c>
      <c r="DO48" s="158">
        <f t="shared" si="96"/>
        <v>2076.8948086596683</v>
      </c>
      <c r="DP48" s="158">
        <f t="shared" si="96"/>
        <v>2131.3816558095787</v>
      </c>
      <c r="DQ48" s="158">
        <f t="shared" si="96"/>
        <v>2143.937975984385</v>
      </c>
      <c r="DR48" s="158">
        <f t="shared" si="96"/>
        <v>2093.7126952851595</v>
      </c>
      <c r="DS48" s="158">
        <f t="shared" si="96"/>
        <v>2128.8171788761592</v>
      </c>
      <c r="DT48" s="158">
        <f t="shared" si="96"/>
        <v>2184.6661972048187</v>
      </c>
      <c r="DU48" s="158">
        <f t="shared" si="96"/>
        <v>2197.5364253839953</v>
      </c>
      <c r="DV48" s="158">
        <f t="shared" si="96"/>
        <v>2146.0555126672889</v>
      </c>
      <c r="DW48" s="158">
        <f t="shared" si="96"/>
        <v>2182.0376083480633</v>
      </c>
      <c r="DX48" s="158">
        <f t="shared" si="96"/>
        <v>2239.2828521349384</v>
      </c>
      <c r="DY48" s="158">
        <f t="shared" si="96"/>
        <v>2252.474836018594</v>
      </c>
      <c r="DZ48" s="158">
        <f t="shared" si="96"/>
        <v>7791.318038879489</v>
      </c>
      <c r="EA48" s="158">
        <f t="shared" si="96"/>
        <v>7874.2318635414731</v>
      </c>
      <c r="EB48" s="158">
        <f t="shared" si="96"/>
        <v>8033.4272320340933</v>
      </c>
      <c r="EC48" s="158">
        <f t="shared" si="96"/>
        <v>8080.7534742167081</v>
      </c>
      <c r="ED48" s="158">
        <f t="shared" si="96"/>
        <v>7891.4485054862444</v>
      </c>
      <c r="EE48" s="158">
        <f t="shared" si="96"/>
        <v>8023.761417947394</v>
      </c>
      <c r="EF48" s="158">
        <f t="shared" si="96"/>
        <v>8234.2629128349472</v>
      </c>
      <c r="EG48" s="158">
        <f t="shared" si="96"/>
        <v>8282.772311072129</v>
      </c>
      <c r="EH48" s="158">
        <f t="shared" ref="EH48:FM48" si="97" xml:space="preserve"> MIN(EH46:EH47)</f>
        <v>8088.7347181234036</v>
      </c>
      <c r="EI48" s="158">
        <f t="shared" si="97"/>
        <v>8224.3554533960796</v>
      </c>
      <c r="EJ48" s="158">
        <f t="shared" si="97"/>
        <v>8440.1194856558195</v>
      </c>
      <c r="EK48" s="158">
        <f t="shared" si="97"/>
        <v>8489.84161884893</v>
      </c>
      <c r="EL48" s="158">
        <f t="shared" si="97"/>
        <v>8290.953086076488</v>
      </c>
      <c r="EM48" s="158">
        <f t="shared" si="97"/>
        <v>8429.9643397309792</v>
      </c>
      <c r="EN48" s="158">
        <f t="shared" si="97"/>
        <v>8651.1224727972149</v>
      </c>
      <c r="EO48" s="158">
        <f t="shared" si="97"/>
        <v>8702.0876593201538</v>
      </c>
      <c r="EP48" s="158">
        <f t="shared" si="97"/>
        <v>8600.157286274276</v>
      </c>
      <c r="EQ48" s="158">
        <f t="shared" si="97"/>
        <v>8691.6786347471934</v>
      </c>
      <c r="ER48" s="158">
        <f t="shared" si="97"/>
        <v>8867.4005346171452</v>
      </c>
      <c r="ES48" s="158">
        <f t="shared" si="97"/>
        <v>5440.2012290553557</v>
      </c>
      <c r="ET48" s="158">
        <f t="shared" si="97"/>
        <v>4842.8942925489755</v>
      </c>
      <c r="EU48" s="158">
        <f t="shared" si="97"/>
        <v>5218.6852886631405</v>
      </c>
      <c r="EV48" s="158">
        <f t="shared" si="97"/>
        <v>5379.3211859351231</v>
      </c>
      <c r="EW48" s="158">
        <f t="shared" si="97"/>
        <v>5379.3211859351231</v>
      </c>
      <c r="EX48" s="158">
        <f t="shared" si="97"/>
        <v>5058.0493913911523</v>
      </c>
      <c r="EY48" s="158">
        <f t="shared" si="97"/>
        <v>5443.2351624081675</v>
      </c>
      <c r="EZ48" s="158">
        <f t="shared" si="97"/>
        <v>5607.886957111954</v>
      </c>
      <c r="FA48" s="158">
        <f t="shared" si="97"/>
        <v>2484.1547510294076</v>
      </c>
      <c r="FB48" s="158">
        <f t="shared" si="97"/>
        <v>3123.7322060825463</v>
      </c>
      <c r="FC48" s="158">
        <f t="shared" si="97"/>
        <v>0</v>
      </c>
      <c r="FD48" s="158">
        <f t="shared" si="97"/>
        <v>0</v>
      </c>
      <c r="FE48" s="158">
        <f t="shared" si="97"/>
        <v>0</v>
      </c>
      <c r="FF48" s="158">
        <f t="shared" si="97"/>
        <v>0</v>
      </c>
      <c r="FG48" s="158">
        <f t="shared" si="97"/>
        <v>0</v>
      </c>
      <c r="FH48" s="158">
        <f t="shared" si="97"/>
        <v>0</v>
      </c>
      <c r="FI48" s="158">
        <f t="shared" si="97"/>
        <v>0</v>
      </c>
      <c r="FJ48" s="158">
        <f t="shared" si="97"/>
        <v>0</v>
      </c>
      <c r="FK48" s="158">
        <f t="shared" si="97"/>
        <v>0</v>
      </c>
      <c r="FL48" s="158">
        <f t="shared" si="97"/>
        <v>0</v>
      </c>
      <c r="FM48" s="158">
        <f t="shared" si="97"/>
        <v>0</v>
      </c>
      <c r="FN48" s="158">
        <f t="shared" ref="FN48:GJ48" si="98" xml:space="preserve"> MIN(FN46:FN47)</f>
        <v>0</v>
      </c>
      <c r="FO48" s="158">
        <f t="shared" si="98"/>
        <v>0</v>
      </c>
      <c r="FP48" s="158">
        <f t="shared" si="98"/>
        <v>0</v>
      </c>
      <c r="FQ48" s="158">
        <f t="shared" si="98"/>
        <v>0</v>
      </c>
      <c r="FR48" s="158">
        <f t="shared" si="98"/>
        <v>0</v>
      </c>
      <c r="FS48" s="158">
        <f t="shared" si="98"/>
        <v>0</v>
      </c>
      <c r="FT48" s="158">
        <f t="shared" si="98"/>
        <v>0</v>
      </c>
      <c r="FU48" s="158">
        <f t="shared" si="98"/>
        <v>0</v>
      </c>
      <c r="FV48" s="158">
        <f t="shared" si="98"/>
        <v>0</v>
      </c>
      <c r="FW48" s="158">
        <f t="shared" si="98"/>
        <v>0</v>
      </c>
      <c r="FX48" s="158">
        <f t="shared" si="98"/>
        <v>0</v>
      </c>
      <c r="FY48" s="158">
        <f t="shared" si="98"/>
        <v>0</v>
      </c>
      <c r="FZ48" s="158">
        <f t="shared" si="98"/>
        <v>0</v>
      </c>
      <c r="GA48" s="158">
        <f t="shared" si="98"/>
        <v>0</v>
      </c>
      <c r="GB48" s="158">
        <f t="shared" si="98"/>
        <v>0</v>
      </c>
      <c r="GC48" s="158">
        <f t="shared" si="98"/>
        <v>0</v>
      </c>
      <c r="GD48" s="158">
        <f t="shared" si="98"/>
        <v>0</v>
      </c>
      <c r="GE48" s="158">
        <f t="shared" si="98"/>
        <v>0</v>
      </c>
      <c r="GF48" s="158">
        <f t="shared" si="98"/>
        <v>0</v>
      </c>
      <c r="GG48" s="158">
        <f t="shared" si="98"/>
        <v>0</v>
      </c>
      <c r="GH48" s="158">
        <f t="shared" si="98"/>
        <v>0</v>
      </c>
      <c r="GI48" s="158">
        <f t="shared" si="98"/>
        <v>0</v>
      </c>
      <c r="GJ48" s="158">
        <f t="shared" si="98"/>
        <v>0</v>
      </c>
    </row>
    <row r="49" spans="1:192" hidden="1" outlineLevel="1" x14ac:dyDescent="0.35">
      <c r="A49" s="125"/>
      <c r="B49" s="125"/>
      <c r="C49" s="126"/>
      <c r="D49" s="127"/>
      <c r="E49" s="158" t="str">
        <f xml:space="preserve"> LEFT(E48, LEN(E48) - 4)</f>
        <v>Dividends paid</v>
      </c>
      <c r="F49" s="158"/>
      <c r="G49" s="158" t="str">
        <f xml:space="preserve"> SMU</f>
        <v>$ 000s</v>
      </c>
      <c r="H49" s="158">
        <f xml:space="preserve"> SUM(J49:GJ49)</f>
        <v>-378010.89704389469</v>
      </c>
      <c r="I49" s="128"/>
      <c r="J49" s="158">
        <f t="shared" ref="J49:BU49" si="99" xml:space="preserve"> -1 * J48</f>
        <v>0</v>
      </c>
      <c r="K49" s="158">
        <f t="shared" si="99"/>
        <v>0</v>
      </c>
      <c r="L49" s="158">
        <f t="shared" si="99"/>
        <v>0</v>
      </c>
      <c r="M49" s="158">
        <f t="shared" si="99"/>
        <v>0</v>
      </c>
      <c r="N49" s="158">
        <f t="shared" si="99"/>
        <v>0</v>
      </c>
      <c r="O49" s="158">
        <f t="shared" si="99"/>
        <v>0</v>
      </c>
      <c r="P49" s="158">
        <f t="shared" si="99"/>
        <v>0</v>
      </c>
      <c r="Q49" s="158">
        <f t="shared" si="99"/>
        <v>0</v>
      </c>
      <c r="R49" s="158">
        <f t="shared" si="99"/>
        <v>0</v>
      </c>
      <c r="S49" s="158">
        <f t="shared" si="99"/>
        <v>0</v>
      </c>
      <c r="T49" s="158">
        <f t="shared" si="99"/>
        <v>0</v>
      </c>
      <c r="U49" s="158">
        <f t="shared" si="99"/>
        <v>0</v>
      </c>
      <c r="V49" s="158">
        <f t="shared" si="99"/>
        <v>0</v>
      </c>
      <c r="W49" s="158">
        <f t="shared" si="99"/>
        <v>0</v>
      </c>
      <c r="X49" s="158">
        <f t="shared" si="99"/>
        <v>0</v>
      </c>
      <c r="Y49" s="158">
        <f t="shared" si="99"/>
        <v>0</v>
      </c>
      <c r="Z49" s="158">
        <f t="shared" si="99"/>
        <v>0</v>
      </c>
      <c r="AA49" s="158">
        <f t="shared" si="99"/>
        <v>0</v>
      </c>
      <c r="AB49" s="158">
        <f t="shared" si="99"/>
        <v>0</v>
      </c>
      <c r="AC49" s="158">
        <f t="shared" si="99"/>
        <v>0</v>
      </c>
      <c r="AD49" s="158">
        <f t="shared" si="99"/>
        <v>0</v>
      </c>
      <c r="AE49" s="158">
        <f t="shared" si="99"/>
        <v>0</v>
      </c>
      <c r="AF49" s="158">
        <f t="shared" si="99"/>
        <v>0</v>
      </c>
      <c r="AG49" s="158">
        <f t="shared" si="99"/>
        <v>0</v>
      </c>
      <c r="AH49" s="158">
        <f t="shared" si="99"/>
        <v>0</v>
      </c>
      <c r="AI49" s="158">
        <f t="shared" si="99"/>
        <v>0</v>
      </c>
      <c r="AJ49" s="158">
        <f t="shared" si="99"/>
        <v>0</v>
      </c>
      <c r="AK49" s="158">
        <f t="shared" si="99"/>
        <v>0</v>
      </c>
      <c r="AL49" s="158">
        <f t="shared" si="99"/>
        <v>0</v>
      </c>
      <c r="AM49" s="158">
        <f t="shared" si="99"/>
        <v>0</v>
      </c>
      <c r="AN49" s="158">
        <f t="shared" si="99"/>
        <v>0</v>
      </c>
      <c r="AO49" s="158">
        <f t="shared" si="99"/>
        <v>0</v>
      </c>
      <c r="AP49" s="158">
        <f t="shared" si="99"/>
        <v>0</v>
      </c>
      <c r="AQ49" s="158">
        <f t="shared" si="99"/>
        <v>0</v>
      </c>
      <c r="AR49" s="158">
        <f t="shared" si="99"/>
        <v>0</v>
      </c>
      <c r="AS49" s="158">
        <f t="shared" si="99"/>
        <v>0</v>
      </c>
      <c r="AT49" s="158">
        <f t="shared" si="99"/>
        <v>0</v>
      </c>
      <c r="AU49" s="158">
        <f t="shared" si="99"/>
        <v>0</v>
      </c>
      <c r="AV49" s="158">
        <f t="shared" si="99"/>
        <v>0</v>
      </c>
      <c r="AW49" s="158">
        <f t="shared" si="99"/>
        <v>0</v>
      </c>
      <c r="AX49" s="158">
        <f t="shared" si="99"/>
        <v>0</v>
      </c>
      <c r="AY49" s="158">
        <f t="shared" si="99"/>
        <v>0</v>
      </c>
      <c r="AZ49" s="158">
        <f t="shared" si="99"/>
        <v>0</v>
      </c>
      <c r="BA49" s="158">
        <f t="shared" si="99"/>
        <v>0</v>
      </c>
      <c r="BB49" s="158">
        <f t="shared" si="99"/>
        <v>0</v>
      </c>
      <c r="BC49" s="158">
        <f t="shared" si="99"/>
        <v>0</v>
      </c>
      <c r="BD49" s="158">
        <f t="shared" si="99"/>
        <v>0</v>
      </c>
      <c r="BE49" s="158">
        <f t="shared" si="99"/>
        <v>0</v>
      </c>
      <c r="BF49" s="158">
        <f t="shared" si="99"/>
        <v>-2100.1947899151128</v>
      </c>
      <c r="BG49" s="158">
        <f t="shared" si="99"/>
        <v>-2020.5451173875535</v>
      </c>
      <c r="BH49" s="158">
        <f t="shared" si="99"/>
        <v>-2062.9739560783537</v>
      </c>
      <c r="BI49" s="158">
        <f t="shared" si="99"/>
        <v>-2071.6436626797004</v>
      </c>
      <c r="BJ49" s="158">
        <f t="shared" si="99"/>
        <v>-2036.9648362743146</v>
      </c>
      <c r="BK49" s="158">
        <f t="shared" si="99"/>
        <v>-2071.0587453222424</v>
      </c>
      <c r="BL49" s="158">
        <f t="shared" si="99"/>
        <v>-2114.5483049803115</v>
      </c>
      <c r="BM49" s="158">
        <f t="shared" si="99"/>
        <v>-2123.4347542466912</v>
      </c>
      <c r="BN49" s="158">
        <f t="shared" si="99"/>
        <v>-2105.6618557139318</v>
      </c>
      <c r="BO49" s="158">
        <f t="shared" si="99"/>
        <v>-2131.7216632216778</v>
      </c>
      <c r="BP49" s="158">
        <f t="shared" si="99"/>
        <v>-2167.4120126048192</v>
      </c>
      <c r="BQ49" s="158">
        <f t="shared" si="99"/>
        <v>-2176.5206231028587</v>
      </c>
      <c r="BR49" s="158">
        <f t="shared" si="99"/>
        <v>-2140.0861811107006</v>
      </c>
      <c r="BS49" s="158">
        <f t="shared" si="99"/>
        <v>-2175.9060943041804</v>
      </c>
      <c r="BT49" s="158">
        <f t="shared" si="99"/>
        <v>-2221.5973129199401</v>
      </c>
      <c r="BU49" s="158">
        <f t="shared" si="99"/>
        <v>-2230.9336386804307</v>
      </c>
      <c r="BV49" s="158">
        <f t="shared" ref="BV49:EG49" si="100" xml:space="preserve"> -1 * BV48</f>
        <v>-2193.5883356384684</v>
      </c>
      <c r="BW49" s="158">
        <f t="shared" si="100"/>
        <v>-2230.3037466617843</v>
      </c>
      <c r="BX49" s="158">
        <f t="shared" si="100"/>
        <v>-2277.1372457429379</v>
      </c>
      <c r="BY49" s="158">
        <f t="shared" si="100"/>
        <v>-2286.7069796474407</v>
      </c>
      <c r="BZ49" s="158">
        <f t="shared" si="100"/>
        <v>-2248.4280440294306</v>
      </c>
      <c r="CA49" s="158">
        <f t="shared" si="100"/>
        <v>-2286.0613403283287</v>
      </c>
      <c r="CB49" s="158">
        <f t="shared" si="100"/>
        <v>-2334.0656768865119</v>
      </c>
      <c r="CC49" s="158">
        <f t="shared" si="100"/>
        <v>-2343.8746541386272</v>
      </c>
      <c r="CD49" s="158">
        <f t="shared" si="100"/>
        <v>-2324.2566996343967</v>
      </c>
      <c r="CE49" s="158">
        <f t="shared" si="100"/>
        <v>-2353.0218510886525</v>
      </c>
      <c r="CF49" s="158">
        <f t="shared" si="100"/>
        <v>-2392.4173188086743</v>
      </c>
      <c r="CG49" s="158">
        <f t="shared" si="100"/>
        <v>-2402.4715204920922</v>
      </c>
      <c r="CH49" s="158">
        <f t="shared" si="100"/>
        <v>-2362.2547137584197</v>
      </c>
      <c r="CI49" s="158">
        <f t="shared" si="100"/>
        <v>-2401.7931956824505</v>
      </c>
      <c r="CJ49" s="158">
        <f t="shared" si="100"/>
        <v>-2452.2277517788916</v>
      </c>
      <c r="CK49" s="158">
        <f t="shared" si="100"/>
        <v>-2462.5333085043949</v>
      </c>
      <c r="CL49" s="158">
        <f t="shared" si="100"/>
        <v>-2421.3110816023809</v>
      </c>
      <c r="CM49" s="158">
        <f t="shared" si="100"/>
        <v>-2461.8380255745114</v>
      </c>
      <c r="CN49" s="158">
        <f t="shared" si="100"/>
        <v>-2513.5334455733637</v>
      </c>
      <c r="CO49" s="158">
        <f t="shared" si="100"/>
        <v>-2524.0966412170046</v>
      </c>
      <c r="CP49" s="158">
        <f t="shared" si="100"/>
        <v>-2481.84385864244</v>
      </c>
      <c r="CQ49" s="158">
        <f t="shared" si="100"/>
        <v>-2523.3839762138741</v>
      </c>
      <c r="CR49" s="158">
        <f t="shared" si="100"/>
        <v>-2576.3717817126972</v>
      </c>
      <c r="CS49" s="158">
        <f t="shared" si="100"/>
        <v>-2587.1990572474288</v>
      </c>
      <c r="CT49" s="158">
        <f t="shared" si="100"/>
        <v>-2565.5445061779646</v>
      </c>
      <c r="CU49" s="158">
        <f t="shared" si="100"/>
        <v>-2597.2958511539528</v>
      </c>
      <c r="CV49" s="158">
        <f t="shared" si="100"/>
        <v>-2640.7810762555137</v>
      </c>
      <c r="CW49" s="158">
        <f t="shared" si="100"/>
        <v>-2651.8790336786142</v>
      </c>
      <c r="CX49" s="158">
        <f t="shared" si="100"/>
        <v>-2607.487203986213</v>
      </c>
      <c r="CY49" s="158">
        <f t="shared" si="100"/>
        <v>-2651.1302900097016</v>
      </c>
      <c r="CZ49" s="158">
        <f t="shared" si="100"/>
        <v>-2706.8006031619025</v>
      </c>
      <c r="DA49" s="158">
        <f t="shared" si="100"/>
        <v>-2718.17600952058</v>
      </c>
      <c r="DB49" s="158">
        <f t="shared" si="100"/>
        <v>-2672.674384085869</v>
      </c>
      <c r="DC49" s="158">
        <f t="shared" si="100"/>
        <v>-2717.4085472599445</v>
      </c>
      <c r="DD49" s="158">
        <f t="shared" si="100"/>
        <v>-2774.47061824095</v>
      </c>
      <c r="DE49" s="158">
        <f t="shared" si="100"/>
        <v>-2786.1304097585944</v>
      </c>
      <c r="DF49" s="158">
        <f t="shared" si="100"/>
        <v>-2739.4912436880149</v>
      </c>
      <c r="DG49" s="158">
        <f t="shared" si="100"/>
        <v>-2785.3437609414432</v>
      </c>
      <c r="DH49" s="158">
        <f t="shared" si="100"/>
        <v>-2843.8323836969721</v>
      </c>
      <c r="DI49" s="158">
        <f t="shared" si="100"/>
        <v>-2855.7836700025582</v>
      </c>
      <c r="DJ49" s="158">
        <f t="shared" si="100"/>
        <v>-2831.8810973913869</v>
      </c>
      <c r="DK49" s="158">
        <f t="shared" si="100"/>
        <v>-2866.9286412705642</v>
      </c>
      <c r="DL49" s="158">
        <f t="shared" si="100"/>
        <v>-2914.9281932893973</v>
      </c>
      <c r="DM49" s="158">
        <f t="shared" si="100"/>
        <v>-2927.1782617526233</v>
      </c>
      <c r="DN49" s="158">
        <f t="shared" si="100"/>
        <v>-2321.1570172902548</v>
      </c>
      <c r="DO49" s="158">
        <f t="shared" si="100"/>
        <v>-2076.8948086596683</v>
      </c>
      <c r="DP49" s="158">
        <f t="shared" si="100"/>
        <v>-2131.3816558095787</v>
      </c>
      <c r="DQ49" s="158">
        <f t="shared" si="100"/>
        <v>-2143.937975984385</v>
      </c>
      <c r="DR49" s="158">
        <f t="shared" si="100"/>
        <v>-2093.7126952851595</v>
      </c>
      <c r="DS49" s="158">
        <f t="shared" si="100"/>
        <v>-2128.8171788761592</v>
      </c>
      <c r="DT49" s="158">
        <f t="shared" si="100"/>
        <v>-2184.6661972048187</v>
      </c>
      <c r="DU49" s="158">
        <f t="shared" si="100"/>
        <v>-2197.5364253839953</v>
      </c>
      <c r="DV49" s="158">
        <f t="shared" si="100"/>
        <v>-2146.0555126672889</v>
      </c>
      <c r="DW49" s="158">
        <f t="shared" si="100"/>
        <v>-2182.0376083480633</v>
      </c>
      <c r="DX49" s="158">
        <f t="shared" si="100"/>
        <v>-2239.2828521349384</v>
      </c>
      <c r="DY49" s="158">
        <f t="shared" si="100"/>
        <v>-2252.474836018594</v>
      </c>
      <c r="DZ49" s="158">
        <f t="shared" si="100"/>
        <v>-7791.318038879489</v>
      </c>
      <c r="EA49" s="158">
        <f t="shared" si="100"/>
        <v>-7874.2318635414731</v>
      </c>
      <c r="EB49" s="158">
        <f t="shared" si="100"/>
        <v>-8033.4272320340933</v>
      </c>
      <c r="EC49" s="158">
        <f t="shared" si="100"/>
        <v>-8080.7534742167081</v>
      </c>
      <c r="ED49" s="158">
        <f t="shared" si="100"/>
        <v>-7891.4485054862444</v>
      </c>
      <c r="EE49" s="158">
        <f t="shared" si="100"/>
        <v>-8023.761417947394</v>
      </c>
      <c r="EF49" s="158">
        <f t="shared" si="100"/>
        <v>-8234.2629128349472</v>
      </c>
      <c r="EG49" s="158">
        <f t="shared" si="100"/>
        <v>-8282.772311072129</v>
      </c>
      <c r="EH49" s="158">
        <f t="shared" ref="EH49:GJ49" si="101" xml:space="preserve"> -1 * EH48</f>
        <v>-8088.7347181234036</v>
      </c>
      <c r="EI49" s="158">
        <f t="shared" si="101"/>
        <v>-8224.3554533960796</v>
      </c>
      <c r="EJ49" s="158">
        <f t="shared" si="101"/>
        <v>-8440.1194856558195</v>
      </c>
      <c r="EK49" s="158">
        <f t="shared" si="101"/>
        <v>-8489.84161884893</v>
      </c>
      <c r="EL49" s="158">
        <f t="shared" si="101"/>
        <v>-8290.953086076488</v>
      </c>
      <c r="EM49" s="158">
        <f t="shared" si="101"/>
        <v>-8429.9643397309792</v>
      </c>
      <c r="EN49" s="158">
        <f t="shared" si="101"/>
        <v>-8651.1224727972149</v>
      </c>
      <c r="EO49" s="158">
        <f t="shared" si="101"/>
        <v>-8702.0876593201538</v>
      </c>
      <c r="EP49" s="158">
        <f t="shared" si="101"/>
        <v>-8600.157286274276</v>
      </c>
      <c r="EQ49" s="158">
        <f t="shared" si="101"/>
        <v>-8691.6786347471934</v>
      </c>
      <c r="ER49" s="158">
        <f t="shared" si="101"/>
        <v>-8867.4005346171452</v>
      </c>
      <c r="ES49" s="158">
        <f t="shared" si="101"/>
        <v>-5440.2012290553557</v>
      </c>
      <c r="ET49" s="158">
        <f t="shared" si="101"/>
        <v>-4842.8942925489755</v>
      </c>
      <c r="EU49" s="158">
        <f t="shared" si="101"/>
        <v>-5218.6852886631405</v>
      </c>
      <c r="EV49" s="158">
        <f t="shared" si="101"/>
        <v>-5379.3211859351231</v>
      </c>
      <c r="EW49" s="158">
        <f t="shared" si="101"/>
        <v>-5379.3211859351231</v>
      </c>
      <c r="EX49" s="158">
        <f t="shared" si="101"/>
        <v>-5058.0493913911523</v>
      </c>
      <c r="EY49" s="158">
        <f t="shared" si="101"/>
        <v>-5443.2351624081675</v>
      </c>
      <c r="EZ49" s="158">
        <f t="shared" si="101"/>
        <v>-5607.886957111954</v>
      </c>
      <c r="FA49" s="158">
        <f t="shared" si="101"/>
        <v>-2484.1547510294076</v>
      </c>
      <c r="FB49" s="158">
        <f t="shared" si="101"/>
        <v>-3123.7322060825463</v>
      </c>
      <c r="FC49" s="158">
        <f t="shared" si="101"/>
        <v>0</v>
      </c>
      <c r="FD49" s="158">
        <f t="shared" si="101"/>
        <v>0</v>
      </c>
      <c r="FE49" s="158">
        <f t="shared" si="101"/>
        <v>0</v>
      </c>
      <c r="FF49" s="158">
        <f t="shared" si="101"/>
        <v>0</v>
      </c>
      <c r="FG49" s="158">
        <f t="shared" si="101"/>
        <v>0</v>
      </c>
      <c r="FH49" s="158">
        <f t="shared" si="101"/>
        <v>0</v>
      </c>
      <c r="FI49" s="158">
        <f t="shared" si="101"/>
        <v>0</v>
      </c>
      <c r="FJ49" s="158">
        <f t="shared" si="101"/>
        <v>0</v>
      </c>
      <c r="FK49" s="158">
        <f t="shared" si="101"/>
        <v>0</v>
      </c>
      <c r="FL49" s="158">
        <f t="shared" si="101"/>
        <v>0</v>
      </c>
      <c r="FM49" s="158">
        <f t="shared" si="101"/>
        <v>0</v>
      </c>
      <c r="FN49" s="158">
        <f t="shared" si="101"/>
        <v>0</v>
      </c>
      <c r="FO49" s="158">
        <f t="shared" si="101"/>
        <v>0</v>
      </c>
      <c r="FP49" s="158">
        <f t="shared" si="101"/>
        <v>0</v>
      </c>
      <c r="FQ49" s="158">
        <f t="shared" si="101"/>
        <v>0</v>
      </c>
      <c r="FR49" s="158">
        <f t="shared" si="101"/>
        <v>0</v>
      </c>
      <c r="FS49" s="158">
        <f t="shared" si="101"/>
        <v>0</v>
      </c>
      <c r="FT49" s="158">
        <f t="shared" si="101"/>
        <v>0</v>
      </c>
      <c r="FU49" s="158">
        <f t="shared" si="101"/>
        <v>0</v>
      </c>
      <c r="FV49" s="158">
        <f t="shared" si="101"/>
        <v>0</v>
      </c>
      <c r="FW49" s="158">
        <f t="shared" si="101"/>
        <v>0</v>
      </c>
      <c r="FX49" s="158">
        <f t="shared" si="101"/>
        <v>0</v>
      </c>
      <c r="FY49" s="158">
        <f t="shared" si="101"/>
        <v>0</v>
      </c>
      <c r="FZ49" s="158">
        <f t="shared" si="101"/>
        <v>0</v>
      </c>
      <c r="GA49" s="158">
        <f t="shared" si="101"/>
        <v>0</v>
      </c>
      <c r="GB49" s="158">
        <f t="shared" si="101"/>
        <v>0</v>
      </c>
      <c r="GC49" s="158">
        <f t="shared" si="101"/>
        <v>0</v>
      </c>
      <c r="GD49" s="158">
        <f t="shared" si="101"/>
        <v>0</v>
      </c>
      <c r="GE49" s="158">
        <f t="shared" si="101"/>
        <v>0</v>
      </c>
      <c r="GF49" s="158">
        <f t="shared" si="101"/>
        <v>0</v>
      </c>
      <c r="GG49" s="158">
        <f t="shared" si="101"/>
        <v>0</v>
      </c>
      <c r="GH49" s="158">
        <f t="shared" si="101"/>
        <v>0</v>
      </c>
      <c r="GI49" s="158">
        <f t="shared" si="101"/>
        <v>0</v>
      </c>
      <c r="GJ49" s="158">
        <f t="shared" si="101"/>
        <v>0</v>
      </c>
    </row>
    <row r="50" spans="1:192" hidden="1" outlineLevel="1" x14ac:dyDescent="0.35"/>
    <row r="51" spans="1:192" hidden="1" outlineLevel="1" x14ac:dyDescent="0.35"/>
    <row r="53" spans="1:192" x14ac:dyDescent="0.35">
      <c r="A53" s="13" t="s">
        <v>61</v>
      </c>
    </row>
  </sheetData>
  <conditionalFormatting sqref="J3:GJ3">
    <cfRule type="cellIs" dxfId="112" priority="8" stopIfTrue="1" operator="equal">
      <formula>"Construction"</formula>
    </cfRule>
    <cfRule type="cellIs" dxfId="111" priority="9" stopIfTrue="1" operator="equal">
      <formula>"Operations"</formula>
    </cfRule>
  </conditionalFormatting>
  <conditionalFormatting sqref="J3:GJ3">
    <cfRule type="cellIs" dxfId="110" priority="7" operator="equal">
      <formula>"Fin Close"</formula>
    </cfRule>
  </conditionalFormatting>
  <conditionalFormatting sqref="J3:GJ3">
    <cfRule type="cellIs" dxfId="109" priority="5" operator="equal">
      <formula>"PPA ext."</formula>
    </cfRule>
    <cfRule type="cellIs" dxfId="108" priority="6" operator="equal">
      <formula>"Delay"</formula>
    </cfRule>
  </conditionalFormatting>
  <conditionalFormatting sqref="F2:F4">
    <cfRule type="cellIs" dxfId="107" priority="1" stopIfTrue="1" operator="notEqual">
      <formula>0</formula>
    </cfRule>
    <cfRule type="cellIs" dxfId="106" priority="2" stopIfTrue="1" operator="equal">
      <formula>""</formula>
    </cfRule>
  </conditionalFormatting>
  <conditionalFormatting sqref="F2:F4">
    <cfRule type="cellIs" dxfId="105" priority="3" stopIfTrue="1" operator="notEqual">
      <formula>0</formula>
    </cfRule>
    <cfRule type="cellIs" dxfId="10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GJ9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Tax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9" spans="1:192" x14ac:dyDescent="0.35">
      <c r="A9" s="13" t="s">
        <v>61</v>
      </c>
    </row>
  </sheetData>
  <conditionalFormatting sqref="J3:GJ3">
    <cfRule type="cellIs" dxfId="103" priority="8" stopIfTrue="1" operator="equal">
      <formula>"Construction"</formula>
    </cfRule>
    <cfRule type="cellIs" dxfId="102" priority="9" stopIfTrue="1" operator="equal">
      <formula>"Operations"</formula>
    </cfRule>
  </conditionalFormatting>
  <conditionalFormatting sqref="J3:GJ3">
    <cfRule type="cellIs" dxfId="101" priority="7" operator="equal">
      <formula>"Fin Close"</formula>
    </cfRule>
  </conditionalFormatting>
  <conditionalFormatting sqref="J3:GJ3">
    <cfRule type="cellIs" dxfId="100" priority="5" operator="equal">
      <formula>"PPA ext."</formula>
    </cfRule>
    <cfRule type="cellIs" dxfId="99" priority="6" operator="equal">
      <formula>"Delay"</formula>
    </cfRule>
  </conditionalFormatting>
  <conditionalFormatting sqref="F2:F4">
    <cfRule type="cellIs" dxfId="98" priority="1" stopIfTrue="1" operator="notEqual">
      <formula>0</formula>
    </cfRule>
    <cfRule type="cellIs" dxfId="97" priority="2" stopIfTrue="1" operator="equal">
      <formula>""</formula>
    </cfRule>
  </conditionalFormatting>
  <conditionalFormatting sqref="F2:F4">
    <cfRule type="cellIs" dxfId="96" priority="3" stopIfTrue="1" operator="notEqual">
      <formula>0</formula>
    </cfRule>
    <cfRule type="cellIs" dxfId="95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GJ93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Metrics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collapsed="1" x14ac:dyDescent="0.35">
      <c r="A7" s="69" t="s">
        <v>1575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ht="12.75" hidden="1" outlineLevel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hidden="1" outlineLevel="1" x14ac:dyDescent="0.35">
      <c r="A9"/>
      <c r="B9" s="69" t="s">
        <v>1576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</row>
    <row r="10" spans="1:192" s="112" customFormat="1" ht="12.75" hidden="1" outlineLevel="2" x14ac:dyDescent="0.35">
      <c r="E10" s="112" t="str">
        <f>InpC!$E$149</f>
        <v>Small negative value for IRR</v>
      </c>
      <c r="F10" s="112">
        <f>InpC!$F$149</f>
        <v>-1.0000000000000001E-9</v>
      </c>
      <c r="G10" s="112" t="str">
        <f>InpC!$G$149</f>
        <v>$ 000s</v>
      </c>
    </row>
    <row r="11" spans="1:192" s="112" customFormat="1" ht="12.75" hidden="1" outlineLevel="2" x14ac:dyDescent="0.35">
      <c r="E11" s="112" t="str">
        <f>Fin!$E$79</f>
        <v>Senior debt drawdown</v>
      </c>
      <c r="G11" s="112" t="str">
        <f>Fin!$G$79</f>
        <v>$ 000s</v>
      </c>
      <c r="H11" s="112">
        <f>Fin!$H$79</f>
        <v>301238.17203726462</v>
      </c>
      <c r="J11" s="112">
        <f>Fin!J$79</f>
        <v>0</v>
      </c>
      <c r="K11" s="112">
        <f>Fin!K$79</f>
        <v>0</v>
      </c>
      <c r="L11" s="112">
        <f>Fin!L$79</f>
        <v>0</v>
      </c>
      <c r="M11" s="112">
        <f>Fin!M$79</f>
        <v>0</v>
      </c>
      <c r="N11" s="112">
        <f>Fin!N$79</f>
        <v>0</v>
      </c>
      <c r="O11" s="112">
        <f>Fin!O$79</f>
        <v>5038.5117518835168</v>
      </c>
      <c r="P11" s="112">
        <f>Fin!P$79</f>
        <v>28368.721201195131</v>
      </c>
      <c r="Q11" s="112">
        <f>Fin!Q$79</f>
        <v>6523.1502876110908</v>
      </c>
      <c r="R11" s="112">
        <f>Fin!R$79</f>
        <v>6532.0876110036106</v>
      </c>
      <c r="S11" s="112">
        <f>Fin!S$79</f>
        <v>6559.4920363956053</v>
      </c>
      <c r="T11" s="112">
        <f>Fin!T$79</f>
        <v>6567.3549461497096</v>
      </c>
      <c r="U11" s="112">
        <f>Fin!U$79</f>
        <v>6596.0331227444303</v>
      </c>
      <c r="V11" s="112">
        <f>Fin!V$79</f>
        <v>6614.3944410577296</v>
      </c>
      <c r="W11" s="112">
        <f>Fin!W$79</f>
        <v>6596.2888771509406</v>
      </c>
      <c r="X11" s="112">
        <f>Fin!X$79</f>
        <v>6651.1689018641673</v>
      </c>
      <c r="Y11" s="112">
        <f>Fin!Y$79</f>
        <v>6656.3214611870462</v>
      </c>
      <c r="Z11" s="112">
        <f>Fin!Z$79</f>
        <v>6688.212843575503</v>
      </c>
      <c r="AA11" s="112">
        <f>Fin!AA$79</f>
        <v>6692.2702295109448</v>
      </c>
      <c r="AB11" s="112">
        <f>Fin!AB$79</f>
        <v>6725.4599744427132</v>
      </c>
      <c r="AC11" s="112">
        <f>Fin!AC$79</f>
        <v>6744.1815771276724</v>
      </c>
      <c r="AD11" s="112">
        <f>Fin!AD$79</f>
        <v>6746.5842939146132</v>
      </c>
      <c r="AE11" s="112">
        <f>Fin!AE$79</f>
        <v>6781.7357012372222</v>
      </c>
      <c r="AF11" s="112">
        <f>Fin!AF$79</f>
        <v>6685.6578894585919</v>
      </c>
      <c r="AG11" s="112">
        <f>Fin!AG$79</f>
        <v>6630.7661730600912</v>
      </c>
      <c r="AH11" s="112">
        <f>Fin!AH$79</f>
        <v>6545.5719523677526</v>
      </c>
      <c r="AI11" s="112">
        <f>Fin!AI$79</f>
        <v>6427.6838621720681</v>
      </c>
      <c r="AJ11" s="112">
        <f>Fin!AJ$79</f>
        <v>6418.3547094401401</v>
      </c>
      <c r="AK11" s="112">
        <f>Fin!AK$79</f>
        <v>6286.9185255287757</v>
      </c>
      <c r="AL11" s="112">
        <f>Fin!AL$79</f>
        <v>6249.5587910755848</v>
      </c>
      <c r="AM11" s="112">
        <f>Fin!AM$79</f>
        <v>6125.9499294334955</v>
      </c>
      <c r="AN11" s="112">
        <f>Fin!AN$79</f>
        <v>6074.3482012829245</v>
      </c>
      <c r="AO11" s="112">
        <f>Fin!AO$79</f>
        <v>5962.4772727287691</v>
      </c>
      <c r="AP11" s="112">
        <f>Fin!AP$79</f>
        <v>5855.9908902682801</v>
      </c>
      <c r="AQ11" s="112">
        <f>Fin!AQ$79</f>
        <v>5834.4011901595914</v>
      </c>
      <c r="AR11" s="112">
        <f>Fin!AR$79</f>
        <v>5687.8745161634042</v>
      </c>
      <c r="AS11" s="112">
        <f>Fin!AS$79</f>
        <v>5673.3055899931069</v>
      </c>
      <c r="AT11" s="112">
        <f>Fin!AT$79</f>
        <v>7179.1360957811348</v>
      </c>
      <c r="AU11" s="112">
        <f>Fin!AU$79</f>
        <v>7021.3335851648217</v>
      </c>
      <c r="AV11" s="112">
        <f>Fin!AV$79</f>
        <v>7183.2513058097311</v>
      </c>
      <c r="AW11" s="112">
        <f>Fin!AW$79</f>
        <v>6911.97850045823</v>
      </c>
      <c r="AX11" s="112">
        <f>Fin!AX$79</f>
        <v>6919.8549832663703</v>
      </c>
      <c r="AY11" s="112">
        <f>Fin!AY$79</f>
        <v>6749.6309436900447</v>
      </c>
      <c r="AZ11" s="112">
        <f>Fin!AZ$79</f>
        <v>6715.0413424917142</v>
      </c>
      <c r="BA11" s="112">
        <f>Fin!BA$79</f>
        <v>6566.6465503150275</v>
      </c>
      <c r="BB11" s="112">
        <f>Fin!BB$79</f>
        <v>6456.4077231519213</v>
      </c>
      <c r="BC11" s="112">
        <f>Fin!BC$79</f>
        <v>6486.2496698581226</v>
      </c>
      <c r="BD11" s="112">
        <f>Fin!BD$79</f>
        <v>6397.3902036676809</v>
      </c>
      <c r="BE11" s="112">
        <f>Fin!BE$79</f>
        <v>7110.4223824255587</v>
      </c>
      <c r="BF11" s="112">
        <f>Fin!BF$79</f>
        <v>0</v>
      </c>
      <c r="BG11" s="112">
        <f>Fin!BG$79</f>
        <v>0</v>
      </c>
      <c r="BH11" s="112">
        <f>Fin!BH$79</f>
        <v>0</v>
      </c>
      <c r="BI11" s="112">
        <f>Fin!BI$79</f>
        <v>0</v>
      </c>
      <c r="BJ11" s="112">
        <f>Fin!BJ$79</f>
        <v>0</v>
      </c>
      <c r="BK11" s="112">
        <f>Fin!BK$79</f>
        <v>0</v>
      </c>
      <c r="BL11" s="112">
        <f>Fin!BL$79</f>
        <v>0</v>
      </c>
      <c r="BM11" s="112">
        <f>Fin!BM$79</f>
        <v>0</v>
      </c>
      <c r="BN11" s="112">
        <f>Fin!BN$79</f>
        <v>0</v>
      </c>
      <c r="BO11" s="112">
        <f>Fin!BO$79</f>
        <v>0</v>
      </c>
      <c r="BP11" s="112">
        <f>Fin!BP$79</f>
        <v>0</v>
      </c>
      <c r="BQ11" s="112">
        <f>Fin!BQ$79</f>
        <v>0</v>
      </c>
      <c r="BR11" s="112">
        <f>Fin!BR$79</f>
        <v>0</v>
      </c>
      <c r="BS11" s="112">
        <f>Fin!BS$79</f>
        <v>0</v>
      </c>
      <c r="BT11" s="112">
        <f>Fin!BT$79</f>
        <v>0</v>
      </c>
      <c r="BU11" s="112">
        <f>Fin!BU$79</f>
        <v>0</v>
      </c>
      <c r="BV11" s="112">
        <f>Fin!BV$79</f>
        <v>0</v>
      </c>
      <c r="BW11" s="112">
        <f>Fin!BW$79</f>
        <v>0</v>
      </c>
      <c r="BX11" s="112">
        <f>Fin!BX$79</f>
        <v>0</v>
      </c>
      <c r="BY11" s="112">
        <f>Fin!BY$79</f>
        <v>0</v>
      </c>
      <c r="BZ11" s="112">
        <f>Fin!BZ$79</f>
        <v>0</v>
      </c>
      <c r="CA11" s="112">
        <f>Fin!CA$79</f>
        <v>0</v>
      </c>
      <c r="CB11" s="112">
        <f>Fin!CB$79</f>
        <v>0</v>
      </c>
      <c r="CC11" s="112">
        <f>Fin!CC$79</f>
        <v>0</v>
      </c>
      <c r="CD11" s="112">
        <f>Fin!CD$79</f>
        <v>0</v>
      </c>
      <c r="CE11" s="112">
        <f>Fin!CE$79</f>
        <v>0</v>
      </c>
      <c r="CF11" s="112">
        <f>Fin!CF$79</f>
        <v>0</v>
      </c>
      <c r="CG11" s="112">
        <f>Fin!CG$79</f>
        <v>0</v>
      </c>
      <c r="CH11" s="112">
        <f>Fin!CH$79</f>
        <v>0</v>
      </c>
      <c r="CI11" s="112">
        <f>Fin!CI$79</f>
        <v>0</v>
      </c>
      <c r="CJ11" s="112">
        <f>Fin!CJ$79</f>
        <v>0</v>
      </c>
      <c r="CK11" s="112">
        <f>Fin!CK$79</f>
        <v>0</v>
      </c>
      <c r="CL11" s="112">
        <f>Fin!CL$79</f>
        <v>0</v>
      </c>
      <c r="CM11" s="112">
        <f>Fin!CM$79</f>
        <v>0</v>
      </c>
      <c r="CN11" s="112">
        <f>Fin!CN$79</f>
        <v>0</v>
      </c>
      <c r="CO11" s="112">
        <f>Fin!CO$79</f>
        <v>0</v>
      </c>
      <c r="CP11" s="112">
        <f>Fin!CP$79</f>
        <v>0</v>
      </c>
      <c r="CQ11" s="112">
        <f>Fin!CQ$79</f>
        <v>0</v>
      </c>
      <c r="CR11" s="112">
        <f>Fin!CR$79</f>
        <v>0</v>
      </c>
      <c r="CS11" s="112">
        <f>Fin!CS$79</f>
        <v>0</v>
      </c>
      <c r="CT11" s="112">
        <f>Fin!CT$79</f>
        <v>0</v>
      </c>
      <c r="CU11" s="112">
        <f>Fin!CU$79</f>
        <v>0</v>
      </c>
      <c r="CV11" s="112">
        <f>Fin!CV$79</f>
        <v>0</v>
      </c>
      <c r="CW11" s="112">
        <f>Fin!CW$79</f>
        <v>0</v>
      </c>
      <c r="CX11" s="112">
        <f>Fin!CX$79</f>
        <v>0</v>
      </c>
      <c r="CY11" s="112">
        <f>Fin!CY$79</f>
        <v>0</v>
      </c>
      <c r="CZ11" s="112">
        <f>Fin!CZ$79</f>
        <v>0</v>
      </c>
      <c r="DA11" s="112">
        <f>Fin!DA$79</f>
        <v>0</v>
      </c>
      <c r="DB11" s="112">
        <f>Fin!DB$79</f>
        <v>0</v>
      </c>
      <c r="DC11" s="112">
        <f>Fin!DC$79</f>
        <v>0</v>
      </c>
      <c r="DD11" s="112">
        <f>Fin!DD$79</f>
        <v>0</v>
      </c>
      <c r="DE11" s="112">
        <f>Fin!DE$79</f>
        <v>0</v>
      </c>
      <c r="DF11" s="112">
        <f>Fin!DF$79</f>
        <v>0</v>
      </c>
      <c r="DG11" s="112">
        <f>Fin!DG$79</f>
        <v>0</v>
      </c>
      <c r="DH11" s="112">
        <f>Fin!DH$79</f>
        <v>0</v>
      </c>
      <c r="DI11" s="112">
        <f>Fin!DI$79</f>
        <v>0</v>
      </c>
      <c r="DJ11" s="112">
        <f>Fin!DJ$79</f>
        <v>0</v>
      </c>
      <c r="DK11" s="112">
        <f>Fin!DK$79</f>
        <v>0</v>
      </c>
      <c r="DL11" s="112">
        <f>Fin!DL$79</f>
        <v>0</v>
      </c>
      <c r="DM11" s="112">
        <f>Fin!DM$79</f>
        <v>0</v>
      </c>
      <c r="DN11" s="112">
        <f>Fin!DN$79</f>
        <v>0</v>
      </c>
      <c r="DO11" s="112">
        <f>Fin!DO$79</f>
        <v>0</v>
      </c>
      <c r="DP11" s="112">
        <f>Fin!DP$79</f>
        <v>0</v>
      </c>
      <c r="DQ11" s="112">
        <f>Fin!DQ$79</f>
        <v>0</v>
      </c>
      <c r="DR11" s="112">
        <f>Fin!DR$79</f>
        <v>0</v>
      </c>
      <c r="DS11" s="112">
        <f>Fin!DS$79</f>
        <v>0</v>
      </c>
      <c r="DT11" s="112">
        <f>Fin!DT$79</f>
        <v>0</v>
      </c>
      <c r="DU11" s="112">
        <f>Fin!DU$79</f>
        <v>0</v>
      </c>
      <c r="DV11" s="112">
        <f>Fin!DV$79</f>
        <v>0</v>
      </c>
      <c r="DW11" s="112">
        <f>Fin!DW$79</f>
        <v>0</v>
      </c>
      <c r="DX11" s="112">
        <f>Fin!DX$79</f>
        <v>0</v>
      </c>
      <c r="DY11" s="112">
        <f>Fin!DY$79</f>
        <v>0</v>
      </c>
      <c r="DZ11" s="112">
        <f>Fin!DZ$79</f>
        <v>0</v>
      </c>
      <c r="EA11" s="112">
        <f>Fin!EA$79</f>
        <v>0</v>
      </c>
      <c r="EB11" s="112">
        <f>Fin!EB$79</f>
        <v>0</v>
      </c>
      <c r="EC11" s="112">
        <f>Fin!EC$79</f>
        <v>0</v>
      </c>
      <c r="ED11" s="112">
        <f>Fin!ED$79</f>
        <v>0</v>
      </c>
      <c r="EE11" s="112">
        <f>Fin!EE$79</f>
        <v>0</v>
      </c>
      <c r="EF11" s="112">
        <f>Fin!EF$79</f>
        <v>0</v>
      </c>
      <c r="EG11" s="112">
        <f>Fin!EG$79</f>
        <v>0</v>
      </c>
      <c r="EH11" s="112">
        <f>Fin!EH$79</f>
        <v>0</v>
      </c>
      <c r="EI11" s="112">
        <f>Fin!EI$79</f>
        <v>0</v>
      </c>
      <c r="EJ11" s="112">
        <f>Fin!EJ$79</f>
        <v>0</v>
      </c>
      <c r="EK11" s="112">
        <f>Fin!EK$79</f>
        <v>0</v>
      </c>
      <c r="EL11" s="112">
        <f>Fin!EL$79</f>
        <v>0</v>
      </c>
      <c r="EM11" s="112">
        <f>Fin!EM$79</f>
        <v>0</v>
      </c>
      <c r="EN11" s="112">
        <f>Fin!EN$79</f>
        <v>0</v>
      </c>
      <c r="EO11" s="112">
        <f>Fin!EO$79</f>
        <v>0</v>
      </c>
      <c r="EP11" s="112">
        <f>Fin!EP$79</f>
        <v>0</v>
      </c>
      <c r="EQ11" s="112">
        <f>Fin!EQ$79</f>
        <v>0</v>
      </c>
      <c r="ER11" s="112">
        <f>Fin!ER$79</f>
        <v>0</v>
      </c>
      <c r="ES11" s="112">
        <f>Fin!ES$79</f>
        <v>0</v>
      </c>
      <c r="ET11" s="112">
        <f>Fin!ET$79</f>
        <v>0</v>
      </c>
      <c r="EU11" s="112">
        <f>Fin!EU$79</f>
        <v>0</v>
      </c>
      <c r="EV11" s="112">
        <f>Fin!EV$79</f>
        <v>0</v>
      </c>
      <c r="EW11" s="112">
        <f>Fin!EW$79</f>
        <v>0</v>
      </c>
      <c r="EX11" s="112">
        <f>Fin!EX$79</f>
        <v>0</v>
      </c>
      <c r="EY11" s="112">
        <f>Fin!EY$79</f>
        <v>0</v>
      </c>
      <c r="EZ11" s="112">
        <f>Fin!EZ$79</f>
        <v>0</v>
      </c>
      <c r="FA11" s="112">
        <f>Fin!FA$79</f>
        <v>0</v>
      </c>
      <c r="FB11" s="112">
        <f>Fin!FB$79</f>
        <v>0</v>
      </c>
      <c r="FC11" s="112">
        <f>Fin!FC$79</f>
        <v>0</v>
      </c>
      <c r="FD11" s="112">
        <f>Fin!FD$79</f>
        <v>0</v>
      </c>
      <c r="FE11" s="112">
        <f>Fin!FE$79</f>
        <v>0</v>
      </c>
      <c r="FF11" s="112">
        <f>Fin!FF$79</f>
        <v>0</v>
      </c>
      <c r="FG11" s="112">
        <f>Fin!FG$79</f>
        <v>0</v>
      </c>
      <c r="FH11" s="112">
        <f>Fin!FH$79</f>
        <v>0</v>
      </c>
      <c r="FI11" s="112">
        <f>Fin!FI$79</f>
        <v>0</v>
      </c>
      <c r="FJ11" s="112">
        <f>Fin!FJ$79</f>
        <v>0</v>
      </c>
      <c r="FK11" s="112">
        <f>Fin!FK$79</f>
        <v>0</v>
      </c>
      <c r="FL11" s="112">
        <f>Fin!FL$79</f>
        <v>0</v>
      </c>
      <c r="FM11" s="112">
        <f>Fin!FM$79</f>
        <v>0</v>
      </c>
      <c r="FN11" s="112">
        <f>Fin!FN$79</f>
        <v>0</v>
      </c>
      <c r="FO11" s="112">
        <f>Fin!FO$79</f>
        <v>0</v>
      </c>
      <c r="FP11" s="112">
        <f>Fin!FP$79</f>
        <v>0</v>
      </c>
      <c r="FQ11" s="112">
        <f>Fin!FQ$79</f>
        <v>0</v>
      </c>
      <c r="FR11" s="112">
        <f>Fin!FR$79</f>
        <v>0</v>
      </c>
      <c r="FS11" s="112">
        <f>Fin!FS$79</f>
        <v>0</v>
      </c>
      <c r="FT11" s="112">
        <f>Fin!FT$79</f>
        <v>0</v>
      </c>
      <c r="FU11" s="112">
        <f>Fin!FU$79</f>
        <v>0</v>
      </c>
      <c r="FV11" s="112">
        <f>Fin!FV$79</f>
        <v>0</v>
      </c>
      <c r="FW11" s="112">
        <f>Fin!FW$79</f>
        <v>0</v>
      </c>
      <c r="FX11" s="112">
        <f>Fin!FX$79</f>
        <v>0</v>
      </c>
      <c r="FY11" s="112">
        <f>Fin!FY$79</f>
        <v>0</v>
      </c>
      <c r="FZ11" s="112">
        <f>Fin!FZ$79</f>
        <v>0</v>
      </c>
      <c r="GA11" s="112">
        <f>Fin!GA$79</f>
        <v>0</v>
      </c>
      <c r="GB11" s="112">
        <f>Fin!GB$79</f>
        <v>0</v>
      </c>
      <c r="GC11" s="112">
        <f>Fin!GC$79</f>
        <v>0</v>
      </c>
      <c r="GD11" s="112">
        <f>Fin!GD$79</f>
        <v>0</v>
      </c>
      <c r="GE11" s="112">
        <f>Fin!GE$79</f>
        <v>0</v>
      </c>
      <c r="GF11" s="112">
        <f>Fin!GF$79</f>
        <v>0</v>
      </c>
      <c r="GG11" s="112">
        <f>Fin!GG$79</f>
        <v>0</v>
      </c>
      <c r="GH11" s="112">
        <f>Fin!GH$79</f>
        <v>0</v>
      </c>
      <c r="GI11" s="112">
        <f>Fin!GI$79</f>
        <v>0</v>
      </c>
      <c r="GJ11" s="112">
        <f>Fin!GJ$79</f>
        <v>0</v>
      </c>
    </row>
    <row r="12" spans="1:192" s="594" customFormat="1" ht="12.75" hidden="1" outlineLevel="2" x14ac:dyDescent="0.35">
      <c r="E12" s="594" t="str">
        <f>Fin!$E$138</f>
        <v>Financing costs POS</v>
      </c>
      <c r="G12" s="594" t="str">
        <f>Fin!$G$138</f>
        <v>$ 000s</v>
      </c>
      <c r="H12" s="594">
        <f>Fin!$H$138</f>
        <v>31430.966113810879</v>
      </c>
      <c r="J12" s="594">
        <f>Fin!J$138</f>
        <v>0</v>
      </c>
      <c r="K12" s="594">
        <f>Fin!K$138</f>
        <v>0</v>
      </c>
      <c r="L12" s="594">
        <f>Fin!L$138</f>
        <v>0</v>
      </c>
      <c r="M12" s="594">
        <f>Fin!M$138</f>
        <v>0</v>
      </c>
      <c r="N12" s="594">
        <f>Fin!N$138</f>
        <v>0</v>
      </c>
      <c r="O12" s="594">
        <f>Fin!O$138</f>
        <v>2600</v>
      </c>
      <c r="P12" s="594">
        <f>Fin!P$138</f>
        <v>211.63063216994195</v>
      </c>
      <c r="Q12" s="594">
        <f>Fin!Q$138</f>
        <v>300.18438341950593</v>
      </c>
      <c r="R12" s="594">
        <f>Fin!R$138</f>
        <v>310.2063660395836</v>
      </c>
      <c r="S12" s="594">
        <f>Fin!S$138</f>
        <v>340.93667116552888</v>
      </c>
      <c r="T12" s="594">
        <f>Fin!T$138</f>
        <v>349.75384622443539</v>
      </c>
      <c r="U12" s="594">
        <f>Fin!U$138</f>
        <v>381.91248865618252</v>
      </c>
      <c r="V12" s="594">
        <f>Fin!V$138</f>
        <v>402.50218927197153</v>
      </c>
      <c r="W12" s="594">
        <f>Fin!W$138</f>
        <v>382.19928216392066</v>
      </c>
      <c r="X12" s="594">
        <f>Fin!X$138</f>
        <v>443.73970421318541</v>
      </c>
      <c r="Y12" s="594">
        <f>Fin!Y$138</f>
        <v>449.51759293068983</v>
      </c>
      <c r="Z12" s="594">
        <f>Fin!Z$138</f>
        <v>485.27940503395985</v>
      </c>
      <c r="AA12" s="594">
        <f>Fin!AA$138</f>
        <v>489.82920697632659</v>
      </c>
      <c r="AB12" s="594">
        <f>Fin!AB$138</f>
        <v>527.04695462668451</v>
      </c>
      <c r="AC12" s="594">
        <f>Fin!AC$138</f>
        <v>548.04066475524007</v>
      </c>
      <c r="AD12" s="594">
        <f>Fin!AD$138</f>
        <v>550.73498214834319</v>
      </c>
      <c r="AE12" s="594">
        <f>Fin!AE$138</f>
        <v>590.15246516519505</v>
      </c>
      <c r="AF12" s="594">
        <f>Fin!AF$138</f>
        <v>591.60178213369761</v>
      </c>
      <c r="AG12" s="594">
        <f>Fin!AG$138</f>
        <v>632.1913083528184</v>
      </c>
      <c r="AH12" s="594">
        <f>Fin!AH$138</f>
        <v>652.8894291499746</v>
      </c>
      <c r="AI12" s="594">
        <f>Fin!AI$138</f>
        <v>629.88150970326694</v>
      </c>
      <c r="AJ12" s="594">
        <f>Fin!AJ$138</f>
        <v>693.38580754327779</v>
      </c>
      <c r="AK12" s="594">
        <f>Fin!AK$138</f>
        <v>690.40730328041218</v>
      </c>
      <c r="AL12" s="594">
        <f>Fin!AL$138</f>
        <v>733.04567087048986</v>
      </c>
      <c r="AM12" s="594">
        <f>Fin!AM$138</f>
        <v>728.27791184098771</v>
      </c>
      <c r="AN12" s="594">
        <f>Fin!AN$138</f>
        <v>771.67616510568985</v>
      </c>
      <c r="AO12" s="594">
        <f>Fin!AO$138</f>
        <v>790.63741174788925</v>
      </c>
      <c r="AP12" s="594">
        <f>Fin!AP$138</f>
        <v>783.14462920556207</v>
      </c>
      <c r="AQ12" s="594">
        <f>Fin!AQ$138</f>
        <v>827.52908840946691</v>
      </c>
      <c r="AR12" s="594">
        <f>Fin!AR$138</f>
        <v>818.45935528185441</v>
      </c>
      <c r="AS12" s="594">
        <f>Fin!AS$138</f>
        <v>863.49619208996796</v>
      </c>
      <c r="AT12" s="594">
        <f>Fin!AT$138</f>
        <v>881.2055730809534</v>
      </c>
      <c r="AU12" s="594">
        <f>Fin!AU$138</f>
        <v>816.16878977686065</v>
      </c>
      <c r="AV12" s="594">
        <f>Fin!AV$138</f>
        <v>925.53273364751738</v>
      </c>
      <c r="AW12" s="594">
        <f>Fin!AW$138</f>
        <v>917.37624400002676</v>
      </c>
      <c r="AX12" s="594">
        <f>Fin!AX$138</f>
        <v>969.53138502194429</v>
      </c>
      <c r="AY12" s="594">
        <f>Fin!AY$138</f>
        <v>959.15990764877824</v>
      </c>
      <c r="AZ12" s="594">
        <f>Fin!AZ$138</f>
        <v>1013.3358048907489</v>
      </c>
      <c r="BA12" s="594">
        <f>Fin!BA$138</f>
        <v>1039.3565900929045</v>
      </c>
      <c r="BB12" s="594">
        <f>Fin!BB$138</f>
        <v>1030.453882718105</v>
      </c>
      <c r="BC12" s="594">
        <f>Fin!BC$138</f>
        <v>1089.8209254025887</v>
      </c>
      <c r="BD12" s="594">
        <f>Fin!BD$138</f>
        <v>1078.9888479418926</v>
      </c>
      <c r="BE12" s="594">
        <f>Fin!BE$138</f>
        <v>1139.7450299125012</v>
      </c>
      <c r="BF12" s="594">
        <f>Fin!BF$138</f>
        <v>0</v>
      </c>
      <c r="BG12" s="594">
        <f>Fin!BG$138</f>
        <v>0</v>
      </c>
      <c r="BH12" s="594">
        <f>Fin!BH$138</f>
        <v>0</v>
      </c>
      <c r="BI12" s="594">
        <f>Fin!BI$138</f>
        <v>0</v>
      </c>
      <c r="BJ12" s="594">
        <f>Fin!BJ$138</f>
        <v>0</v>
      </c>
      <c r="BK12" s="594">
        <f>Fin!BK$138</f>
        <v>0</v>
      </c>
      <c r="BL12" s="594">
        <f>Fin!BL$138</f>
        <v>0</v>
      </c>
      <c r="BM12" s="594">
        <f>Fin!BM$138</f>
        <v>0</v>
      </c>
      <c r="BN12" s="594">
        <f>Fin!BN$138</f>
        <v>0</v>
      </c>
      <c r="BO12" s="594">
        <f>Fin!BO$138</f>
        <v>0</v>
      </c>
      <c r="BP12" s="594">
        <f>Fin!BP$138</f>
        <v>0</v>
      </c>
      <c r="BQ12" s="594">
        <f>Fin!BQ$138</f>
        <v>0</v>
      </c>
      <c r="BR12" s="594">
        <f>Fin!BR$138</f>
        <v>0</v>
      </c>
      <c r="BS12" s="594">
        <f>Fin!BS$138</f>
        <v>0</v>
      </c>
      <c r="BT12" s="594">
        <f>Fin!BT$138</f>
        <v>0</v>
      </c>
      <c r="BU12" s="594">
        <f>Fin!BU$138</f>
        <v>0</v>
      </c>
      <c r="BV12" s="594">
        <f>Fin!BV$138</f>
        <v>0</v>
      </c>
      <c r="BW12" s="594">
        <f>Fin!BW$138</f>
        <v>0</v>
      </c>
      <c r="BX12" s="594">
        <f>Fin!BX$138</f>
        <v>0</v>
      </c>
      <c r="BY12" s="594">
        <f>Fin!BY$138</f>
        <v>0</v>
      </c>
      <c r="BZ12" s="594">
        <f>Fin!BZ$138</f>
        <v>0</v>
      </c>
      <c r="CA12" s="594">
        <f>Fin!CA$138</f>
        <v>0</v>
      </c>
      <c r="CB12" s="594">
        <f>Fin!CB$138</f>
        <v>0</v>
      </c>
      <c r="CC12" s="594">
        <f>Fin!CC$138</f>
        <v>0</v>
      </c>
      <c r="CD12" s="594">
        <f>Fin!CD$138</f>
        <v>0</v>
      </c>
      <c r="CE12" s="594">
        <f>Fin!CE$138</f>
        <v>0</v>
      </c>
      <c r="CF12" s="594">
        <f>Fin!CF$138</f>
        <v>0</v>
      </c>
      <c r="CG12" s="594">
        <f>Fin!CG$138</f>
        <v>0</v>
      </c>
      <c r="CH12" s="594">
        <f>Fin!CH$138</f>
        <v>0</v>
      </c>
      <c r="CI12" s="594">
        <f>Fin!CI$138</f>
        <v>0</v>
      </c>
      <c r="CJ12" s="594">
        <f>Fin!CJ$138</f>
        <v>0</v>
      </c>
      <c r="CK12" s="594">
        <f>Fin!CK$138</f>
        <v>0</v>
      </c>
      <c r="CL12" s="594">
        <f>Fin!CL$138</f>
        <v>0</v>
      </c>
      <c r="CM12" s="594">
        <f>Fin!CM$138</f>
        <v>0</v>
      </c>
      <c r="CN12" s="594">
        <f>Fin!CN$138</f>
        <v>0</v>
      </c>
      <c r="CO12" s="594">
        <f>Fin!CO$138</f>
        <v>0</v>
      </c>
      <c r="CP12" s="594">
        <f>Fin!CP$138</f>
        <v>0</v>
      </c>
      <c r="CQ12" s="594">
        <f>Fin!CQ$138</f>
        <v>0</v>
      </c>
      <c r="CR12" s="594">
        <f>Fin!CR$138</f>
        <v>0</v>
      </c>
      <c r="CS12" s="594">
        <f>Fin!CS$138</f>
        <v>0</v>
      </c>
      <c r="CT12" s="594">
        <f>Fin!CT$138</f>
        <v>0</v>
      </c>
      <c r="CU12" s="594">
        <f>Fin!CU$138</f>
        <v>0</v>
      </c>
      <c r="CV12" s="594">
        <f>Fin!CV$138</f>
        <v>0</v>
      </c>
      <c r="CW12" s="594">
        <f>Fin!CW$138</f>
        <v>0</v>
      </c>
      <c r="CX12" s="594">
        <f>Fin!CX$138</f>
        <v>0</v>
      </c>
      <c r="CY12" s="594">
        <f>Fin!CY$138</f>
        <v>0</v>
      </c>
      <c r="CZ12" s="594">
        <f>Fin!CZ$138</f>
        <v>0</v>
      </c>
      <c r="DA12" s="594">
        <f>Fin!DA$138</f>
        <v>0</v>
      </c>
      <c r="DB12" s="594">
        <f>Fin!DB$138</f>
        <v>0</v>
      </c>
      <c r="DC12" s="594">
        <f>Fin!DC$138</f>
        <v>0</v>
      </c>
      <c r="DD12" s="594">
        <f>Fin!DD$138</f>
        <v>0</v>
      </c>
      <c r="DE12" s="594">
        <f>Fin!DE$138</f>
        <v>0</v>
      </c>
      <c r="DF12" s="594">
        <f>Fin!DF$138</f>
        <v>0</v>
      </c>
      <c r="DG12" s="594">
        <f>Fin!DG$138</f>
        <v>0</v>
      </c>
      <c r="DH12" s="594">
        <f>Fin!DH$138</f>
        <v>0</v>
      </c>
      <c r="DI12" s="594">
        <f>Fin!DI$138</f>
        <v>0</v>
      </c>
      <c r="DJ12" s="594">
        <f>Fin!DJ$138</f>
        <v>0</v>
      </c>
      <c r="DK12" s="594">
        <f>Fin!DK$138</f>
        <v>0</v>
      </c>
      <c r="DL12" s="594">
        <f>Fin!DL$138</f>
        <v>0</v>
      </c>
      <c r="DM12" s="594">
        <f>Fin!DM$138</f>
        <v>0</v>
      </c>
      <c r="DN12" s="594">
        <f>Fin!DN$138</f>
        <v>0</v>
      </c>
      <c r="DO12" s="594">
        <f>Fin!DO$138</f>
        <v>0</v>
      </c>
      <c r="DP12" s="594">
        <f>Fin!DP$138</f>
        <v>0</v>
      </c>
      <c r="DQ12" s="594">
        <f>Fin!DQ$138</f>
        <v>0</v>
      </c>
      <c r="DR12" s="594">
        <f>Fin!DR$138</f>
        <v>0</v>
      </c>
      <c r="DS12" s="594">
        <f>Fin!DS$138</f>
        <v>0</v>
      </c>
      <c r="DT12" s="594">
        <f>Fin!DT$138</f>
        <v>0</v>
      </c>
      <c r="DU12" s="594">
        <f>Fin!DU$138</f>
        <v>0</v>
      </c>
      <c r="DV12" s="594">
        <f>Fin!DV$138</f>
        <v>0</v>
      </c>
      <c r="DW12" s="594">
        <f>Fin!DW$138</f>
        <v>0</v>
      </c>
      <c r="DX12" s="594">
        <f>Fin!DX$138</f>
        <v>0</v>
      </c>
      <c r="DY12" s="594">
        <f>Fin!DY$138</f>
        <v>0</v>
      </c>
      <c r="DZ12" s="594">
        <f>Fin!DZ$138</f>
        <v>0</v>
      </c>
      <c r="EA12" s="594">
        <f>Fin!EA$138</f>
        <v>0</v>
      </c>
      <c r="EB12" s="594">
        <f>Fin!EB$138</f>
        <v>0</v>
      </c>
      <c r="EC12" s="594">
        <f>Fin!EC$138</f>
        <v>0</v>
      </c>
      <c r="ED12" s="594">
        <f>Fin!ED$138</f>
        <v>0</v>
      </c>
      <c r="EE12" s="594">
        <f>Fin!EE$138</f>
        <v>0</v>
      </c>
      <c r="EF12" s="594">
        <f>Fin!EF$138</f>
        <v>0</v>
      </c>
      <c r="EG12" s="594">
        <f>Fin!EG$138</f>
        <v>0</v>
      </c>
      <c r="EH12" s="594">
        <f>Fin!EH$138</f>
        <v>0</v>
      </c>
      <c r="EI12" s="594">
        <f>Fin!EI$138</f>
        <v>0</v>
      </c>
      <c r="EJ12" s="594">
        <f>Fin!EJ$138</f>
        <v>0</v>
      </c>
      <c r="EK12" s="594">
        <f>Fin!EK$138</f>
        <v>0</v>
      </c>
      <c r="EL12" s="594">
        <f>Fin!EL$138</f>
        <v>0</v>
      </c>
      <c r="EM12" s="594">
        <f>Fin!EM$138</f>
        <v>0</v>
      </c>
      <c r="EN12" s="594">
        <f>Fin!EN$138</f>
        <v>0</v>
      </c>
      <c r="EO12" s="594">
        <f>Fin!EO$138</f>
        <v>0</v>
      </c>
      <c r="EP12" s="594">
        <f>Fin!EP$138</f>
        <v>0</v>
      </c>
      <c r="EQ12" s="594">
        <f>Fin!EQ$138</f>
        <v>0</v>
      </c>
      <c r="ER12" s="594">
        <f>Fin!ER$138</f>
        <v>0</v>
      </c>
      <c r="ES12" s="594">
        <f>Fin!ES$138</f>
        <v>0</v>
      </c>
      <c r="ET12" s="594">
        <f>Fin!ET$138</f>
        <v>0</v>
      </c>
      <c r="EU12" s="594">
        <f>Fin!EU$138</f>
        <v>0</v>
      </c>
      <c r="EV12" s="594">
        <f>Fin!EV$138</f>
        <v>0</v>
      </c>
      <c r="EW12" s="594">
        <f>Fin!EW$138</f>
        <v>0</v>
      </c>
      <c r="EX12" s="594">
        <f>Fin!EX$138</f>
        <v>0</v>
      </c>
      <c r="EY12" s="594">
        <f>Fin!EY$138</f>
        <v>0</v>
      </c>
      <c r="EZ12" s="594">
        <f>Fin!EZ$138</f>
        <v>0</v>
      </c>
      <c r="FA12" s="594">
        <f>Fin!FA$138</f>
        <v>0</v>
      </c>
      <c r="FB12" s="594">
        <f>Fin!FB$138</f>
        <v>0</v>
      </c>
      <c r="FC12" s="594">
        <f>Fin!FC$138</f>
        <v>0</v>
      </c>
      <c r="FD12" s="594">
        <f>Fin!FD$138</f>
        <v>0</v>
      </c>
      <c r="FE12" s="594">
        <f>Fin!FE$138</f>
        <v>0</v>
      </c>
      <c r="FF12" s="594">
        <f>Fin!FF$138</f>
        <v>0</v>
      </c>
      <c r="FG12" s="594">
        <f>Fin!FG$138</f>
        <v>0</v>
      </c>
      <c r="FH12" s="594">
        <f>Fin!FH$138</f>
        <v>0</v>
      </c>
      <c r="FI12" s="594">
        <f>Fin!FI$138</f>
        <v>0</v>
      </c>
      <c r="FJ12" s="594">
        <f>Fin!FJ$138</f>
        <v>0</v>
      </c>
      <c r="FK12" s="594">
        <f>Fin!FK$138</f>
        <v>0</v>
      </c>
      <c r="FL12" s="594">
        <f>Fin!FL$138</f>
        <v>0</v>
      </c>
      <c r="FM12" s="594">
        <f>Fin!FM$138</f>
        <v>0</v>
      </c>
      <c r="FN12" s="594">
        <f>Fin!FN$138</f>
        <v>0</v>
      </c>
      <c r="FO12" s="594">
        <f>Fin!FO$138</f>
        <v>0</v>
      </c>
      <c r="FP12" s="594">
        <f>Fin!FP$138</f>
        <v>0</v>
      </c>
      <c r="FQ12" s="594">
        <f>Fin!FQ$138</f>
        <v>0</v>
      </c>
      <c r="FR12" s="594">
        <f>Fin!FR$138</f>
        <v>0</v>
      </c>
      <c r="FS12" s="594">
        <f>Fin!FS$138</f>
        <v>0</v>
      </c>
      <c r="FT12" s="594">
        <f>Fin!FT$138</f>
        <v>0</v>
      </c>
      <c r="FU12" s="594">
        <f>Fin!FU$138</f>
        <v>0</v>
      </c>
      <c r="FV12" s="594">
        <f>Fin!FV$138</f>
        <v>0</v>
      </c>
      <c r="FW12" s="594">
        <f>Fin!FW$138</f>
        <v>0</v>
      </c>
      <c r="FX12" s="594">
        <f>Fin!FX$138</f>
        <v>0</v>
      </c>
      <c r="FY12" s="594">
        <f>Fin!FY$138</f>
        <v>0</v>
      </c>
      <c r="FZ12" s="594">
        <f>Fin!FZ$138</f>
        <v>0</v>
      </c>
      <c r="GA12" s="594">
        <f>Fin!GA$138</f>
        <v>0</v>
      </c>
      <c r="GB12" s="594">
        <f>Fin!GB$138</f>
        <v>0</v>
      </c>
      <c r="GC12" s="594">
        <f>Fin!GC$138</f>
        <v>0</v>
      </c>
      <c r="GD12" s="594">
        <f>Fin!GD$138</f>
        <v>0</v>
      </c>
      <c r="GE12" s="594">
        <f>Fin!GE$138</f>
        <v>0</v>
      </c>
      <c r="GF12" s="594">
        <f>Fin!GF$138</f>
        <v>0</v>
      </c>
      <c r="GG12" s="594">
        <f>Fin!GG$138</f>
        <v>0</v>
      </c>
      <c r="GH12" s="594">
        <f>Fin!GH$138</f>
        <v>0</v>
      </c>
      <c r="GI12" s="594">
        <f>Fin!GI$138</f>
        <v>0</v>
      </c>
      <c r="GJ12" s="594">
        <f>Fin!GJ$138</f>
        <v>0</v>
      </c>
    </row>
    <row r="13" spans="1:192" s="112" customFormat="1" ht="12.75" hidden="1" outlineLevel="2" x14ac:dyDescent="0.35">
      <c r="E13" s="112" t="str">
        <f>Time!$E$16</f>
        <v>First model column flag</v>
      </c>
      <c r="G13" s="112" t="str">
        <f>Time!$G$16</f>
        <v>flag</v>
      </c>
      <c r="H13" s="112">
        <f>Time!$H$16</f>
        <v>1</v>
      </c>
      <c r="J13" s="112">
        <f>Time!J$16</f>
        <v>1</v>
      </c>
      <c r="K13" s="112">
        <f>Time!K$16</f>
        <v>0</v>
      </c>
      <c r="L13" s="112">
        <f>Time!L$16</f>
        <v>0</v>
      </c>
      <c r="M13" s="112">
        <f>Time!M$16</f>
        <v>0</v>
      </c>
      <c r="N13" s="112">
        <f>Time!N$16</f>
        <v>0</v>
      </c>
      <c r="O13" s="112">
        <f>Time!O$16</f>
        <v>0</v>
      </c>
      <c r="P13" s="112">
        <f>Time!P$16</f>
        <v>0</v>
      </c>
      <c r="Q13" s="112">
        <f>Time!Q$16</f>
        <v>0</v>
      </c>
      <c r="R13" s="112">
        <f>Time!R$16</f>
        <v>0</v>
      </c>
      <c r="S13" s="112">
        <f>Time!S$16</f>
        <v>0</v>
      </c>
      <c r="T13" s="112">
        <f>Time!T$16</f>
        <v>0</v>
      </c>
      <c r="U13" s="112">
        <f>Time!U$16</f>
        <v>0</v>
      </c>
      <c r="V13" s="112">
        <f>Time!V$16</f>
        <v>0</v>
      </c>
      <c r="W13" s="112">
        <f>Time!W$16</f>
        <v>0</v>
      </c>
      <c r="X13" s="112">
        <f>Time!X$16</f>
        <v>0</v>
      </c>
      <c r="Y13" s="112">
        <f>Time!Y$16</f>
        <v>0</v>
      </c>
      <c r="Z13" s="112">
        <f>Time!Z$16</f>
        <v>0</v>
      </c>
      <c r="AA13" s="112">
        <f>Time!AA$16</f>
        <v>0</v>
      </c>
      <c r="AB13" s="112">
        <f>Time!AB$16</f>
        <v>0</v>
      </c>
      <c r="AC13" s="112">
        <f>Time!AC$16</f>
        <v>0</v>
      </c>
      <c r="AD13" s="112">
        <f>Time!AD$16</f>
        <v>0</v>
      </c>
      <c r="AE13" s="112">
        <f>Time!AE$16</f>
        <v>0</v>
      </c>
      <c r="AF13" s="112">
        <f>Time!AF$16</f>
        <v>0</v>
      </c>
      <c r="AG13" s="112">
        <f>Time!AG$16</f>
        <v>0</v>
      </c>
      <c r="AH13" s="112">
        <f>Time!AH$16</f>
        <v>0</v>
      </c>
      <c r="AI13" s="112">
        <f>Time!AI$16</f>
        <v>0</v>
      </c>
      <c r="AJ13" s="112">
        <f>Time!AJ$16</f>
        <v>0</v>
      </c>
      <c r="AK13" s="112">
        <f>Time!AK$16</f>
        <v>0</v>
      </c>
      <c r="AL13" s="112">
        <f>Time!AL$16</f>
        <v>0</v>
      </c>
      <c r="AM13" s="112">
        <f>Time!AM$16</f>
        <v>0</v>
      </c>
      <c r="AN13" s="112">
        <f>Time!AN$16</f>
        <v>0</v>
      </c>
      <c r="AO13" s="112">
        <f>Time!AO$16</f>
        <v>0</v>
      </c>
      <c r="AP13" s="112">
        <f>Time!AP$16</f>
        <v>0</v>
      </c>
      <c r="AQ13" s="112">
        <f>Time!AQ$16</f>
        <v>0</v>
      </c>
      <c r="AR13" s="112">
        <f>Time!AR$16</f>
        <v>0</v>
      </c>
      <c r="AS13" s="112">
        <f>Time!AS$16</f>
        <v>0</v>
      </c>
      <c r="AT13" s="112">
        <f>Time!AT$16</f>
        <v>0</v>
      </c>
      <c r="AU13" s="112">
        <f>Time!AU$16</f>
        <v>0</v>
      </c>
      <c r="AV13" s="112">
        <f>Time!AV$16</f>
        <v>0</v>
      </c>
      <c r="AW13" s="112">
        <f>Time!AW$16</f>
        <v>0</v>
      </c>
      <c r="AX13" s="112">
        <f>Time!AX$16</f>
        <v>0</v>
      </c>
      <c r="AY13" s="112">
        <f>Time!AY$16</f>
        <v>0</v>
      </c>
      <c r="AZ13" s="112">
        <f>Time!AZ$16</f>
        <v>0</v>
      </c>
      <c r="BA13" s="112">
        <f>Time!BA$16</f>
        <v>0</v>
      </c>
      <c r="BB13" s="112">
        <f>Time!BB$16</f>
        <v>0</v>
      </c>
      <c r="BC13" s="112">
        <f>Time!BC$16</f>
        <v>0</v>
      </c>
      <c r="BD13" s="112">
        <f>Time!BD$16</f>
        <v>0</v>
      </c>
      <c r="BE13" s="112">
        <f>Time!BE$16</f>
        <v>0</v>
      </c>
      <c r="BF13" s="112">
        <f>Time!BF$16</f>
        <v>0</v>
      </c>
      <c r="BG13" s="112">
        <f>Time!BG$16</f>
        <v>0</v>
      </c>
      <c r="BH13" s="112">
        <f>Time!BH$16</f>
        <v>0</v>
      </c>
      <c r="BI13" s="112">
        <f>Time!BI$16</f>
        <v>0</v>
      </c>
      <c r="BJ13" s="112">
        <f>Time!BJ$16</f>
        <v>0</v>
      </c>
      <c r="BK13" s="112">
        <f>Time!BK$16</f>
        <v>0</v>
      </c>
      <c r="BL13" s="112">
        <f>Time!BL$16</f>
        <v>0</v>
      </c>
      <c r="BM13" s="112">
        <f>Time!BM$16</f>
        <v>0</v>
      </c>
      <c r="BN13" s="112">
        <f>Time!BN$16</f>
        <v>0</v>
      </c>
      <c r="BO13" s="112">
        <f>Time!BO$16</f>
        <v>0</v>
      </c>
      <c r="BP13" s="112">
        <f>Time!BP$16</f>
        <v>0</v>
      </c>
      <c r="BQ13" s="112">
        <f>Time!BQ$16</f>
        <v>0</v>
      </c>
      <c r="BR13" s="112">
        <f>Time!BR$16</f>
        <v>0</v>
      </c>
      <c r="BS13" s="112">
        <f>Time!BS$16</f>
        <v>0</v>
      </c>
      <c r="BT13" s="112">
        <f>Time!BT$16</f>
        <v>0</v>
      </c>
      <c r="BU13" s="112">
        <f>Time!BU$16</f>
        <v>0</v>
      </c>
      <c r="BV13" s="112">
        <f>Time!BV$16</f>
        <v>0</v>
      </c>
      <c r="BW13" s="112">
        <f>Time!BW$16</f>
        <v>0</v>
      </c>
      <c r="BX13" s="112">
        <f>Time!BX$16</f>
        <v>0</v>
      </c>
      <c r="BY13" s="112">
        <f>Time!BY$16</f>
        <v>0</v>
      </c>
      <c r="BZ13" s="112">
        <f>Time!BZ$16</f>
        <v>0</v>
      </c>
      <c r="CA13" s="112">
        <f>Time!CA$16</f>
        <v>0</v>
      </c>
      <c r="CB13" s="112">
        <f>Time!CB$16</f>
        <v>0</v>
      </c>
      <c r="CC13" s="112">
        <f>Time!CC$16</f>
        <v>0</v>
      </c>
      <c r="CD13" s="112">
        <f>Time!CD$16</f>
        <v>0</v>
      </c>
      <c r="CE13" s="112">
        <f>Time!CE$16</f>
        <v>0</v>
      </c>
      <c r="CF13" s="112">
        <f>Time!CF$16</f>
        <v>0</v>
      </c>
      <c r="CG13" s="112">
        <f>Time!CG$16</f>
        <v>0</v>
      </c>
      <c r="CH13" s="112">
        <f>Time!CH$16</f>
        <v>0</v>
      </c>
      <c r="CI13" s="112">
        <f>Time!CI$16</f>
        <v>0</v>
      </c>
      <c r="CJ13" s="112">
        <f>Time!CJ$16</f>
        <v>0</v>
      </c>
      <c r="CK13" s="112">
        <f>Time!CK$16</f>
        <v>0</v>
      </c>
      <c r="CL13" s="112">
        <f>Time!CL$16</f>
        <v>0</v>
      </c>
      <c r="CM13" s="112">
        <f>Time!CM$16</f>
        <v>0</v>
      </c>
      <c r="CN13" s="112">
        <f>Time!CN$16</f>
        <v>0</v>
      </c>
      <c r="CO13" s="112">
        <f>Time!CO$16</f>
        <v>0</v>
      </c>
      <c r="CP13" s="112">
        <f>Time!CP$16</f>
        <v>0</v>
      </c>
      <c r="CQ13" s="112">
        <f>Time!CQ$16</f>
        <v>0</v>
      </c>
      <c r="CR13" s="112">
        <f>Time!CR$16</f>
        <v>0</v>
      </c>
      <c r="CS13" s="112">
        <f>Time!CS$16</f>
        <v>0</v>
      </c>
      <c r="CT13" s="112">
        <f>Time!CT$16</f>
        <v>0</v>
      </c>
      <c r="CU13" s="112">
        <f>Time!CU$16</f>
        <v>0</v>
      </c>
      <c r="CV13" s="112">
        <f>Time!CV$16</f>
        <v>0</v>
      </c>
      <c r="CW13" s="112">
        <f>Time!CW$16</f>
        <v>0</v>
      </c>
      <c r="CX13" s="112">
        <f>Time!CX$16</f>
        <v>0</v>
      </c>
      <c r="CY13" s="112">
        <f>Time!CY$16</f>
        <v>0</v>
      </c>
      <c r="CZ13" s="112">
        <f>Time!CZ$16</f>
        <v>0</v>
      </c>
      <c r="DA13" s="112">
        <f>Time!DA$16</f>
        <v>0</v>
      </c>
      <c r="DB13" s="112">
        <f>Time!DB$16</f>
        <v>0</v>
      </c>
      <c r="DC13" s="112">
        <f>Time!DC$16</f>
        <v>0</v>
      </c>
      <c r="DD13" s="112">
        <f>Time!DD$16</f>
        <v>0</v>
      </c>
      <c r="DE13" s="112">
        <f>Time!DE$16</f>
        <v>0</v>
      </c>
      <c r="DF13" s="112">
        <f>Time!DF$16</f>
        <v>0</v>
      </c>
      <c r="DG13" s="112">
        <f>Time!DG$16</f>
        <v>0</v>
      </c>
      <c r="DH13" s="112">
        <f>Time!DH$16</f>
        <v>0</v>
      </c>
      <c r="DI13" s="112">
        <f>Time!DI$16</f>
        <v>0</v>
      </c>
      <c r="DJ13" s="112">
        <f>Time!DJ$16</f>
        <v>0</v>
      </c>
      <c r="DK13" s="112">
        <f>Time!DK$16</f>
        <v>0</v>
      </c>
      <c r="DL13" s="112">
        <f>Time!DL$16</f>
        <v>0</v>
      </c>
      <c r="DM13" s="112">
        <f>Time!DM$16</f>
        <v>0</v>
      </c>
      <c r="DN13" s="112">
        <f>Time!DN$16</f>
        <v>0</v>
      </c>
      <c r="DO13" s="112">
        <f>Time!DO$16</f>
        <v>0</v>
      </c>
      <c r="DP13" s="112">
        <f>Time!DP$16</f>
        <v>0</v>
      </c>
      <c r="DQ13" s="112">
        <f>Time!DQ$16</f>
        <v>0</v>
      </c>
      <c r="DR13" s="112">
        <f>Time!DR$16</f>
        <v>0</v>
      </c>
      <c r="DS13" s="112">
        <f>Time!DS$16</f>
        <v>0</v>
      </c>
      <c r="DT13" s="112">
        <f>Time!DT$16</f>
        <v>0</v>
      </c>
      <c r="DU13" s="112">
        <f>Time!DU$16</f>
        <v>0</v>
      </c>
      <c r="DV13" s="112">
        <f>Time!DV$16</f>
        <v>0</v>
      </c>
      <c r="DW13" s="112">
        <f>Time!DW$16</f>
        <v>0</v>
      </c>
      <c r="DX13" s="112">
        <f>Time!DX$16</f>
        <v>0</v>
      </c>
      <c r="DY13" s="112">
        <f>Time!DY$16</f>
        <v>0</v>
      </c>
      <c r="DZ13" s="112">
        <f>Time!DZ$16</f>
        <v>0</v>
      </c>
      <c r="EA13" s="112">
        <f>Time!EA$16</f>
        <v>0</v>
      </c>
      <c r="EB13" s="112">
        <f>Time!EB$16</f>
        <v>0</v>
      </c>
      <c r="EC13" s="112">
        <f>Time!EC$16</f>
        <v>0</v>
      </c>
      <c r="ED13" s="112">
        <f>Time!ED$16</f>
        <v>0</v>
      </c>
      <c r="EE13" s="112">
        <f>Time!EE$16</f>
        <v>0</v>
      </c>
      <c r="EF13" s="112">
        <f>Time!EF$16</f>
        <v>0</v>
      </c>
      <c r="EG13" s="112">
        <f>Time!EG$16</f>
        <v>0</v>
      </c>
      <c r="EH13" s="112">
        <f>Time!EH$16</f>
        <v>0</v>
      </c>
      <c r="EI13" s="112">
        <f>Time!EI$16</f>
        <v>0</v>
      </c>
      <c r="EJ13" s="112">
        <f>Time!EJ$16</f>
        <v>0</v>
      </c>
      <c r="EK13" s="112">
        <f>Time!EK$16</f>
        <v>0</v>
      </c>
      <c r="EL13" s="112">
        <f>Time!EL$16</f>
        <v>0</v>
      </c>
      <c r="EM13" s="112">
        <f>Time!EM$16</f>
        <v>0</v>
      </c>
      <c r="EN13" s="112">
        <f>Time!EN$16</f>
        <v>0</v>
      </c>
      <c r="EO13" s="112">
        <f>Time!EO$16</f>
        <v>0</v>
      </c>
      <c r="EP13" s="112">
        <f>Time!EP$16</f>
        <v>0</v>
      </c>
      <c r="EQ13" s="112">
        <f>Time!EQ$16</f>
        <v>0</v>
      </c>
      <c r="ER13" s="112">
        <f>Time!ER$16</f>
        <v>0</v>
      </c>
      <c r="ES13" s="112">
        <f>Time!ES$16</f>
        <v>0</v>
      </c>
      <c r="ET13" s="112">
        <f>Time!ET$16</f>
        <v>0</v>
      </c>
      <c r="EU13" s="112">
        <f>Time!EU$16</f>
        <v>0</v>
      </c>
      <c r="EV13" s="112">
        <f>Time!EV$16</f>
        <v>0</v>
      </c>
      <c r="EW13" s="112">
        <f>Time!EW$16</f>
        <v>0</v>
      </c>
      <c r="EX13" s="112">
        <f>Time!EX$16</f>
        <v>0</v>
      </c>
      <c r="EY13" s="112">
        <f>Time!EY$16</f>
        <v>0</v>
      </c>
      <c r="EZ13" s="112">
        <f>Time!EZ$16</f>
        <v>0</v>
      </c>
      <c r="FA13" s="112">
        <f>Time!FA$16</f>
        <v>0</v>
      </c>
      <c r="FB13" s="112">
        <f>Time!FB$16</f>
        <v>0</v>
      </c>
      <c r="FC13" s="112">
        <f>Time!FC$16</f>
        <v>0</v>
      </c>
      <c r="FD13" s="112">
        <f>Time!FD$16</f>
        <v>0</v>
      </c>
      <c r="FE13" s="112">
        <f>Time!FE$16</f>
        <v>0</v>
      </c>
      <c r="FF13" s="112">
        <f>Time!FF$16</f>
        <v>0</v>
      </c>
      <c r="FG13" s="112">
        <f>Time!FG$16</f>
        <v>0</v>
      </c>
      <c r="FH13" s="112">
        <f>Time!FH$16</f>
        <v>0</v>
      </c>
      <c r="FI13" s="112">
        <f>Time!FI$16</f>
        <v>0</v>
      </c>
      <c r="FJ13" s="112">
        <f>Time!FJ$16</f>
        <v>0</v>
      </c>
      <c r="FK13" s="112">
        <f>Time!FK$16</f>
        <v>0</v>
      </c>
      <c r="FL13" s="112">
        <f>Time!FL$16</f>
        <v>0</v>
      </c>
      <c r="FM13" s="112">
        <f>Time!FM$16</f>
        <v>0</v>
      </c>
      <c r="FN13" s="112">
        <f>Time!FN$16</f>
        <v>0</v>
      </c>
      <c r="FO13" s="112">
        <f>Time!FO$16</f>
        <v>0</v>
      </c>
      <c r="FP13" s="112">
        <f>Time!FP$16</f>
        <v>0</v>
      </c>
      <c r="FQ13" s="112">
        <f>Time!FQ$16</f>
        <v>0</v>
      </c>
      <c r="FR13" s="112">
        <f>Time!FR$16</f>
        <v>0</v>
      </c>
      <c r="FS13" s="112">
        <f>Time!FS$16</f>
        <v>0</v>
      </c>
      <c r="FT13" s="112">
        <f>Time!FT$16</f>
        <v>0</v>
      </c>
      <c r="FU13" s="112">
        <f>Time!FU$16</f>
        <v>0</v>
      </c>
      <c r="FV13" s="112">
        <f>Time!FV$16</f>
        <v>0</v>
      </c>
      <c r="FW13" s="112">
        <f>Time!FW$16</f>
        <v>0</v>
      </c>
      <c r="FX13" s="112">
        <f>Time!FX$16</f>
        <v>0</v>
      </c>
      <c r="FY13" s="112">
        <f>Time!FY$16</f>
        <v>0</v>
      </c>
      <c r="FZ13" s="112">
        <f>Time!FZ$16</f>
        <v>0</v>
      </c>
      <c r="GA13" s="112">
        <f>Time!GA$16</f>
        <v>0</v>
      </c>
      <c r="GB13" s="112">
        <f>Time!GB$16</f>
        <v>0</v>
      </c>
      <c r="GC13" s="112">
        <f>Time!GC$16</f>
        <v>0</v>
      </c>
      <c r="GD13" s="112">
        <f>Time!GD$16</f>
        <v>0</v>
      </c>
      <c r="GE13" s="112">
        <f>Time!GE$16</f>
        <v>0</v>
      </c>
      <c r="GF13" s="112">
        <f>Time!GF$16</f>
        <v>0</v>
      </c>
      <c r="GG13" s="112">
        <f>Time!GG$16</f>
        <v>0</v>
      </c>
      <c r="GH13" s="112">
        <f>Time!GH$16</f>
        <v>0</v>
      </c>
      <c r="GI13" s="112">
        <f>Time!GI$16</f>
        <v>0</v>
      </c>
      <c r="GJ13" s="112">
        <f>Time!GJ$16</f>
        <v>0</v>
      </c>
    </row>
    <row r="14" spans="1:192" ht="12.75" hidden="1" outlineLevel="2" x14ac:dyDescent="0.35">
      <c r="A14"/>
      <c r="B14"/>
      <c r="C14"/>
      <c r="D14"/>
      <c r="E14" t="s">
        <v>1577</v>
      </c>
      <c r="F14"/>
      <c r="G14" t="s">
        <v>101</v>
      </c>
      <c r="H14">
        <f>SUM(J14:GJ14)</f>
        <v>-269807.20592345472</v>
      </c>
      <c r="I14"/>
      <c r="J14">
        <f t="shared" ref="J14:AO14" si="0">-1*J11+J12+J13*$F10</f>
        <v>-1.0000000000000001E-9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0</v>
      </c>
      <c r="O14">
        <f t="shared" si="0"/>
        <v>-2438.5117518835168</v>
      </c>
      <c r="P14">
        <f t="shared" si="0"/>
        <v>-28157.090569025189</v>
      </c>
      <c r="Q14">
        <f t="shared" si="0"/>
        <v>-6222.9659041915847</v>
      </c>
      <c r="R14">
        <f t="shared" si="0"/>
        <v>-6221.8812449640272</v>
      </c>
      <c r="S14">
        <f t="shared" si="0"/>
        <v>-6218.5553652300769</v>
      </c>
      <c r="T14">
        <f t="shared" si="0"/>
        <v>-6217.601099925274</v>
      </c>
      <c r="U14">
        <f t="shared" si="0"/>
        <v>-6214.1206340882482</v>
      </c>
      <c r="V14">
        <f t="shared" si="0"/>
        <v>-6211.8922517857582</v>
      </c>
      <c r="W14">
        <f t="shared" si="0"/>
        <v>-6214.0895949870201</v>
      </c>
      <c r="X14">
        <f t="shared" si="0"/>
        <v>-6207.4291976509821</v>
      </c>
      <c r="Y14">
        <f t="shared" si="0"/>
        <v>-6206.8038682563565</v>
      </c>
      <c r="Z14">
        <f t="shared" si="0"/>
        <v>-6202.9334385415432</v>
      </c>
      <c r="AA14">
        <f t="shared" si="0"/>
        <v>-6202.4410225346182</v>
      </c>
      <c r="AB14">
        <f t="shared" si="0"/>
        <v>-6198.4130198160292</v>
      </c>
      <c r="AC14">
        <f t="shared" si="0"/>
        <v>-6196.1409123724325</v>
      </c>
      <c r="AD14">
        <f t="shared" si="0"/>
        <v>-6195.8493117662701</v>
      </c>
      <c r="AE14">
        <f t="shared" si="0"/>
        <v>-6191.5832360720269</v>
      </c>
      <c r="AF14">
        <f t="shared" si="0"/>
        <v>-6094.0561073248946</v>
      </c>
      <c r="AG14">
        <f t="shared" si="0"/>
        <v>-5998.5748647072724</v>
      </c>
      <c r="AH14">
        <f t="shared" si="0"/>
        <v>-5892.682523217778</v>
      </c>
      <c r="AI14">
        <f t="shared" si="0"/>
        <v>-5797.8023524688015</v>
      </c>
      <c r="AJ14">
        <f t="shared" si="0"/>
        <v>-5724.968901896862</v>
      </c>
      <c r="AK14">
        <f t="shared" si="0"/>
        <v>-5596.511222248364</v>
      </c>
      <c r="AL14">
        <f t="shared" si="0"/>
        <v>-5516.5131202050952</v>
      </c>
      <c r="AM14">
        <f t="shared" si="0"/>
        <v>-5397.6720175925075</v>
      </c>
      <c r="AN14">
        <f t="shared" si="0"/>
        <v>-5302.672036177235</v>
      </c>
      <c r="AO14">
        <f t="shared" si="0"/>
        <v>-5171.8398609808801</v>
      </c>
      <c r="AP14">
        <f t="shared" ref="AP14:BU14" si="1">-1*AP11+AP12+AP13*$F10</f>
        <v>-5072.8462610627175</v>
      </c>
      <c r="AQ14">
        <f t="shared" si="1"/>
        <v>-5006.8721017501248</v>
      </c>
      <c r="AR14">
        <f t="shared" si="1"/>
        <v>-4869.41516088155</v>
      </c>
      <c r="AS14">
        <f t="shared" si="1"/>
        <v>-4809.8093979031391</v>
      </c>
      <c r="AT14">
        <f t="shared" si="1"/>
        <v>-6297.9305227001814</v>
      </c>
      <c r="AU14">
        <f t="shared" si="1"/>
        <v>-6205.164795387961</v>
      </c>
      <c r="AV14">
        <f t="shared" si="1"/>
        <v>-6257.7185721622136</v>
      </c>
      <c r="AW14">
        <f t="shared" si="1"/>
        <v>-5994.6022564582036</v>
      </c>
      <c r="AX14">
        <f t="shared" si="1"/>
        <v>-5950.3235982444257</v>
      </c>
      <c r="AY14">
        <f t="shared" si="1"/>
        <v>-5790.4710360412664</v>
      </c>
      <c r="AZ14">
        <f t="shared" si="1"/>
        <v>-5701.7055376009648</v>
      </c>
      <c r="BA14">
        <f t="shared" si="1"/>
        <v>-5527.2899602221232</v>
      </c>
      <c r="BB14">
        <f t="shared" si="1"/>
        <v>-5425.9538404338164</v>
      </c>
      <c r="BC14">
        <f t="shared" si="1"/>
        <v>-5396.4287444555339</v>
      </c>
      <c r="BD14">
        <f t="shared" si="1"/>
        <v>-5318.4013557257886</v>
      </c>
      <c r="BE14">
        <f t="shared" si="1"/>
        <v>-5970.6773525130575</v>
      </c>
      <c r="BF14">
        <f t="shared" si="1"/>
        <v>0</v>
      </c>
      <c r="BG14">
        <f t="shared" si="1"/>
        <v>0</v>
      </c>
      <c r="BH14">
        <f t="shared" si="1"/>
        <v>0</v>
      </c>
      <c r="BI14">
        <f t="shared" si="1"/>
        <v>0</v>
      </c>
      <c r="BJ14">
        <f t="shared" si="1"/>
        <v>0</v>
      </c>
      <c r="BK14">
        <f t="shared" si="1"/>
        <v>0</v>
      </c>
      <c r="BL14">
        <f t="shared" si="1"/>
        <v>0</v>
      </c>
      <c r="BM14">
        <f t="shared" si="1"/>
        <v>0</v>
      </c>
      <c r="BN14">
        <f t="shared" si="1"/>
        <v>0</v>
      </c>
      <c r="BO14">
        <f t="shared" si="1"/>
        <v>0</v>
      </c>
      <c r="BP14">
        <f t="shared" si="1"/>
        <v>0</v>
      </c>
      <c r="BQ14">
        <f t="shared" si="1"/>
        <v>0</v>
      </c>
      <c r="BR14">
        <f t="shared" si="1"/>
        <v>0</v>
      </c>
      <c r="BS14">
        <f t="shared" si="1"/>
        <v>0</v>
      </c>
      <c r="BT14">
        <f t="shared" si="1"/>
        <v>0</v>
      </c>
      <c r="BU14">
        <f t="shared" si="1"/>
        <v>0</v>
      </c>
      <c r="BV14">
        <f t="shared" ref="BV14:DA14" si="2">-1*BV11+BV12+BV13*$F10</f>
        <v>0</v>
      </c>
      <c r="BW14">
        <f t="shared" si="2"/>
        <v>0</v>
      </c>
      <c r="BX14">
        <f t="shared" si="2"/>
        <v>0</v>
      </c>
      <c r="BY14">
        <f t="shared" si="2"/>
        <v>0</v>
      </c>
      <c r="BZ14">
        <f t="shared" si="2"/>
        <v>0</v>
      </c>
      <c r="CA14">
        <f t="shared" si="2"/>
        <v>0</v>
      </c>
      <c r="CB14">
        <f t="shared" si="2"/>
        <v>0</v>
      </c>
      <c r="CC14">
        <f t="shared" si="2"/>
        <v>0</v>
      </c>
      <c r="CD14">
        <f t="shared" si="2"/>
        <v>0</v>
      </c>
      <c r="CE14">
        <f t="shared" si="2"/>
        <v>0</v>
      </c>
      <c r="CF14">
        <f t="shared" si="2"/>
        <v>0</v>
      </c>
      <c r="CG14">
        <f t="shared" si="2"/>
        <v>0</v>
      </c>
      <c r="CH14">
        <f t="shared" si="2"/>
        <v>0</v>
      </c>
      <c r="CI14">
        <f t="shared" si="2"/>
        <v>0</v>
      </c>
      <c r="CJ14">
        <f t="shared" si="2"/>
        <v>0</v>
      </c>
      <c r="CK14">
        <f t="shared" si="2"/>
        <v>0</v>
      </c>
      <c r="CL14">
        <f t="shared" si="2"/>
        <v>0</v>
      </c>
      <c r="CM14">
        <f t="shared" si="2"/>
        <v>0</v>
      </c>
      <c r="CN14">
        <f t="shared" si="2"/>
        <v>0</v>
      </c>
      <c r="CO14">
        <f t="shared" si="2"/>
        <v>0</v>
      </c>
      <c r="CP14">
        <f t="shared" si="2"/>
        <v>0</v>
      </c>
      <c r="CQ14">
        <f t="shared" si="2"/>
        <v>0</v>
      </c>
      <c r="CR14">
        <f t="shared" si="2"/>
        <v>0</v>
      </c>
      <c r="CS14">
        <f t="shared" si="2"/>
        <v>0</v>
      </c>
      <c r="CT14">
        <f t="shared" si="2"/>
        <v>0</v>
      </c>
      <c r="CU14">
        <f t="shared" si="2"/>
        <v>0</v>
      </c>
      <c r="CV14">
        <f t="shared" si="2"/>
        <v>0</v>
      </c>
      <c r="CW14">
        <f t="shared" si="2"/>
        <v>0</v>
      </c>
      <c r="CX14">
        <f t="shared" si="2"/>
        <v>0</v>
      </c>
      <c r="CY14">
        <f t="shared" si="2"/>
        <v>0</v>
      </c>
      <c r="CZ14">
        <f t="shared" si="2"/>
        <v>0</v>
      </c>
      <c r="DA14">
        <f t="shared" si="2"/>
        <v>0</v>
      </c>
      <c r="DB14">
        <f t="shared" ref="DB14:EG14" si="3">-1*DB11+DB12+DB13*$F10</f>
        <v>0</v>
      </c>
      <c r="DC14">
        <f t="shared" si="3"/>
        <v>0</v>
      </c>
      <c r="DD14">
        <f t="shared" si="3"/>
        <v>0</v>
      </c>
      <c r="DE14">
        <f t="shared" si="3"/>
        <v>0</v>
      </c>
      <c r="DF14">
        <f t="shared" si="3"/>
        <v>0</v>
      </c>
      <c r="DG14">
        <f t="shared" si="3"/>
        <v>0</v>
      </c>
      <c r="DH14">
        <f t="shared" si="3"/>
        <v>0</v>
      </c>
      <c r="DI14">
        <f t="shared" si="3"/>
        <v>0</v>
      </c>
      <c r="DJ14">
        <f t="shared" si="3"/>
        <v>0</v>
      </c>
      <c r="DK14">
        <f t="shared" si="3"/>
        <v>0</v>
      </c>
      <c r="DL14">
        <f t="shared" si="3"/>
        <v>0</v>
      </c>
      <c r="DM14">
        <f t="shared" si="3"/>
        <v>0</v>
      </c>
      <c r="DN14">
        <f t="shared" si="3"/>
        <v>0</v>
      </c>
      <c r="DO14">
        <f t="shared" si="3"/>
        <v>0</v>
      </c>
      <c r="DP14">
        <f t="shared" si="3"/>
        <v>0</v>
      </c>
      <c r="DQ14">
        <f t="shared" si="3"/>
        <v>0</v>
      </c>
      <c r="DR14">
        <f t="shared" si="3"/>
        <v>0</v>
      </c>
      <c r="DS14">
        <f t="shared" si="3"/>
        <v>0</v>
      </c>
      <c r="DT14">
        <f t="shared" si="3"/>
        <v>0</v>
      </c>
      <c r="DU14">
        <f t="shared" si="3"/>
        <v>0</v>
      </c>
      <c r="DV14">
        <f t="shared" si="3"/>
        <v>0</v>
      </c>
      <c r="DW14">
        <f t="shared" si="3"/>
        <v>0</v>
      </c>
      <c r="DX14">
        <f t="shared" si="3"/>
        <v>0</v>
      </c>
      <c r="DY14">
        <f t="shared" si="3"/>
        <v>0</v>
      </c>
      <c r="DZ14">
        <f t="shared" si="3"/>
        <v>0</v>
      </c>
      <c r="EA14">
        <f t="shared" si="3"/>
        <v>0</v>
      </c>
      <c r="EB14">
        <f t="shared" si="3"/>
        <v>0</v>
      </c>
      <c r="EC14">
        <f t="shared" si="3"/>
        <v>0</v>
      </c>
      <c r="ED14">
        <f t="shared" si="3"/>
        <v>0</v>
      </c>
      <c r="EE14">
        <f t="shared" si="3"/>
        <v>0</v>
      </c>
      <c r="EF14">
        <f t="shared" si="3"/>
        <v>0</v>
      </c>
      <c r="EG14">
        <f t="shared" si="3"/>
        <v>0</v>
      </c>
      <c r="EH14">
        <f t="shared" ref="EH14:FM14" si="4">-1*EH11+EH12+EH13*$F10</f>
        <v>0</v>
      </c>
      <c r="EI14">
        <f t="shared" si="4"/>
        <v>0</v>
      </c>
      <c r="EJ14">
        <f t="shared" si="4"/>
        <v>0</v>
      </c>
      <c r="EK14">
        <f t="shared" si="4"/>
        <v>0</v>
      </c>
      <c r="EL14">
        <f t="shared" si="4"/>
        <v>0</v>
      </c>
      <c r="EM14">
        <f t="shared" si="4"/>
        <v>0</v>
      </c>
      <c r="EN14">
        <f t="shared" si="4"/>
        <v>0</v>
      </c>
      <c r="EO14">
        <f t="shared" si="4"/>
        <v>0</v>
      </c>
      <c r="EP14">
        <f t="shared" si="4"/>
        <v>0</v>
      </c>
      <c r="EQ14">
        <f t="shared" si="4"/>
        <v>0</v>
      </c>
      <c r="ER14">
        <f t="shared" si="4"/>
        <v>0</v>
      </c>
      <c r="ES14">
        <f t="shared" si="4"/>
        <v>0</v>
      </c>
      <c r="ET14">
        <f t="shared" si="4"/>
        <v>0</v>
      </c>
      <c r="EU14">
        <f t="shared" si="4"/>
        <v>0</v>
      </c>
      <c r="EV14">
        <f t="shared" si="4"/>
        <v>0</v>
      </c>
      <c r="EW14">
        <f t="shared" si="4"/>
        <v>0</v>
      </c>
      <c r="EX14">
        <f t="shared" si="4"/>
        <v>0</v>
      </c>
      <c r="EY14">
        <f t="shared" si="4"/>
        <v>0</v>
      </c>
      <c r="EZ14">
        <f t="shared" si="4"/>
        <v>0</v>
      </c>
      <c r="FA14">
        <f t="shared" si="4"/>
        <v>0</v>
      </c>
      <c r="FB14">
        <f t="shared" si="4"/>
        <v>0</v>
      </c>
      <c r="FC14">
        <f t="shared" si="4"/>
        <v>0</v>
      </c>
      <c r="FD14">
        <f t="shared" si="4"/>
        <v>0</v>
      </c>
      <c r="FE14">
        <f t="shared" si="4"/>
        <v>0</v>
      </c>
      <c r="FF14">
        <f t="shared" si="4"/>
        <v>0</v>
      </c>
      <c r="FG14">
        <f t="shared" si="4"/>
        <v>0</v>
      </c>
      <c r="FH14">
        <f t="shared" si="4"/>
        <v>0</v>
      </c>
      <c r="FI14">
        <f t="shared" si="4"/>
        <v>0</v>
      </c>
      <c r="FJ14">
        <f t="shared" si="4"/>
        <v>0</v>
      </c>
      <c r="FK14">
        <f t="shared" si="4"/>
        <v>0</v>
      </c>
      <c r="FL14">
        <f t="shared" si="4"/>
        <v>0</v>
      </c>
      <c r="FM14">
        <f t="shared" si="4"/>
        <v>0</v>
      </c>
      <c r="FN14">
        <f t="shared" ref="FN14:GJ14" si="5">-1*FN11+FN12+FN13*$F10</f>
        <v>0</v>
      </c>
      <c r="FO14">
        <f t="shared" si="5"/>
        <v>0</v>
      </c>
      <c r="FP14">
        <f t="shared" si="5"/>
        <v>0</v>
      </c>
      <c r="FQ14">
        <f t="shared" si="5"/>
        <v>0</v>
      </c>
      <c r="FR14">
        <f t="shared" si="5"/>
        <v>0</v>
      </c>
      <c r="FS14">
        <f t="shared" si="5"/>
        <v>0</v>
      </c>
      <c r="FT14">
        <f t="shared" si="5"/>
        <v>0</v>
      </c>
      <c r="FU14">
        <f t="shared" si="5"/>
        <v>0</v>
      </c>
      <c r="FV14">
        <f t="shared" si="5"/>
        <v>0</v>
      </c>
      <c r="FW14">
        <f t="shared" si="5"/>
        <v>0</v>
      </c>
      <c r="FX14">
        <f t="shared" si="5"/>
        <v>0</v>
      </c>
      <c r="FY14">
        <f t="shared" si="5"/>
        <v>0</v>
      </c>
      <c r="FZ14">
        <f t="shared" si="5"/>
        <v>0</v>
      </c>
      <c r="GA14">
        <f t="shared" si="5"/>
        <v>0</v>
      </c>
      <c r="GB14">
        <f t="shared" si="5"/>
        <v>0</v>
      </c>
      <c r="GC14">
        <f t="shared" si="5"/>
        <v>0</v>
      </c>
      <c r="GD14">
        <f t="shared" si="5"/>
        <v>0</v>
      </c>
      <c r="GE14">
        <f t="shared" si="5"/>
        <v>0</v>
      </c>
      <c r="GF14">
        <f t="shared" si="5"/>
        <v>0</v>
      </c>
      <c r="GG14">
        <f t="shared" si="5"/>
        <v>0</v>
      </c>
      <c r="GH14">
        <f t="shared" si="5"/>
        <v>0</v>
      </c>
      <c r="GI14">
        <f t="shared" si="5"/>
        <v>0</v>
      </c>
      <c r="GJ14">
        <f t="shared" si="5"/>
        <v>0</v>
      </c>
    </row>
    <row r="15" spans="1:192" ht="12.75" hidden="1" outlineLevel="1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hidden="1" outlineLevel="1" x14ac:dyDescent="0.35">
      <c r="A16"/>
      <c r="B16" s="69" t="s">
        <v>1578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92" s="594" customFormat="1" ht="12.75" hidden="1" outlineLevel="2" x14ac:dyDescent="0.35">
      <c r="E17" s="594" t="str">
        <f>Fin!$E$95</f>
        <v>Senior debt repayment period interest POS</v>
      </c>
      <c r="G17" s="594" t="str">
        <f>Fin!$G$95</f>
        <v>$ 000s</v>
      </c>
      <c r="H17" s="594">
        <f>Fin!$H$95</f>
        <v>129624.3888403306</v>
      </c>
      <c r="J17" s="594">
        <f>Fin!J$95</f>
        <v>0</v>
      </c>
      <c r="K17" s="594">
        <f>Fin!K$95</f>
        <v>0</v>
      </c>
      <c r="L17" s="594">
        <f>Fin!L$95</f>
        <v>0</v>
      </c>
      <c r="M17" s="594">
        <f>Fin!M$95</f>
        <v>0</v>
      </c>
      <c r="N17" s="594">
        <f>Fin!N$95</f>
        <v>0</v>
      </c>
      <c r="O17" s="594">
        <f>Fin!O$95</f>
        <v>0</v>
      </c>
      <c r="P17" s="594">
        <f>Fin!P$95</f>
        <v>0</v>
      </c>
      <c r="Q17" s="594">
        <f>Fin!Q$95</f>
        <v>0</v>
      </c>
      <c r="R17" s="594">
        <f>Fin!R$95</f>
        <v>0</v>
      </c>
      <c r="S17" s="594">
        <f>Fin!S$95</f>
        <v>0</v>
      </c>
      <c r="T17" s="594">
        <f>Fin!T$95</f>
        <v>0</v>
      </c>
      <c r="U17" s="594">
        <f>Fin!U$95</f>
        <v>0</v>
      </c>
      <c r="V17" s="594">
        <f>Fin!V$95</f>
        <v>0</v>
      </c>
      <c r="W17" s="594">
        <f>Fin!W$95</f>
        <v>0</v>
      </c>
      <c r="X17" s="594">
        <f>Fin!X$95</f>
        <v>0</v>
      </c>
      <c r="Y17" s="594">
        <f>Fin!Y$95</f>
        <v>0</v>
      </c>
      <c r="Z17" s="594">
        <f>Fin!Z$95</f>
        <v>0</v>
      </c>
      <c r="AA17" s="594">
        <f>Fin!AA$95</f>
        <v>0</v>
      </c>
      <c r="AB17" s="594">
        <f>Fin!AB$95</f>
        <v>0</v>
      </c>
      <c r="AC17" s="594">
        <f>Fin!AC$95</f>
        <v>0</v>
      </c>
      <c r="AD17" s="594">
        <f>Fin!AD$95</f>
        <v>0</v>
      </c>
      <c r="AE17" s="594">
        <f>Fin!AE$95</f>
        <v>0</v>
      </c>
      <c r="AF17" s="594">
        <f>Fin!AF$95</f>
        <v>0</v>
      </c>
      <c r="AG17" s="594">
        <f>Fin!AG$95</f>
        <v>0</v>
      </c>
      <c r="AH17" s="594">
        <f>Fin!AH$95</f>
        <v>0</v>
      </c>
      <c r="AI17" s="594">
        <f>Fin!AI$95</f>
        <v>0</v>
      </c>
      <c r="AJ17" s="594">
        <f>Fin!AJ$95</f>
        <v>0</v>
      </c>
      <c r="AK17" s="594">
        <f>Fin!AK$95</f>
        <v>0</v>
      </c>
      <c r="AL17" s="594">
        <f>Fin!AL$95</f>
        <v>0</v>
      </c>
      <c r="AM17" s="594">
        <f>Fin!AM$95</f>
        <v>0</v>
      </c>
      <c r="AN17" s="594">
        <f>Fin!AN$95</f>
        <v>0</v>
      </c>
      <c r="AO17" s="594">
        <f>Fin!AO$95</f>
        <v>0</v>
      </c>
      <c r="AP17" s="594">
        <f>Fin!AP$95</f>
        <v>0</v>
      </c>
      <c r="AQ17" s="594">
        <f>Fin!AQ$95</f>
        <v>0</v>
      </c>
      <c r="AR17" s="594">
        <f>Fin!AR$95</f>
        <v>0</v>
      </c>
      <c r="AS17" s="594">
        <f>Fin!AS$95</f>
        <v>0</v>
      </c>
      <c r="AT17" s="594">
        <f>Fin!AT$95</f>
        <v>0</v>
      </c>
      <c r="AU17" s="594">
        <f>Fin!AU$95</f>
        <v>0</v>
      </c>
      <c r="AV17" s="594">
        <f>Fin!AV$95</f>
        <v>0</v>
      </c>
      <c r="AW17" s="594">
        <f>Fin!AW$95</f>
        <v>0</v>
      </c>
      <c r="AX17" s="594">
        <f>Fin!AX$95</f>
        <v>0</v>
      </c>
      <c r="AY17" s="594">
        <f>Fin!AY$95</f>
        <v>0</v>
      </c>
      <c r="AZ17" s="594">
        <f>Fin!AZ$95</f>
        <v>0</v>
      </c>
      <c r="BA17" s="594">
        <f>Fin!BA$95</f>
        <v>0</v>
      </c>
      <c r="BB17" s="594">
        <f>Fin!BB$95</f>
        <v>0</v>
      </c>
      <c r="BC17" s="594">
        <f>Fin!BC$95</f>
        <v>0</v>
      </c>
      <c r="BD17" s="594">
        <f>Fin!BD$95</f>
        <v>0</v>
      </c>
      <c r="BE17" s="594">
        <f>Fin!BE$95</f>
        <v>0</v>
      </c>
      <c r="BF17" s="594">
        <f>Fin!BF$95</f>
        <v>3012.3817203726462</v>
      </c>
      <c r="BG17" s="594">
        <f>Fin!BG$95</f>
        <v>3023.2228973976266</v>
      </c>
      <c r="BH17" s="594">
        <f>Fin!BH$95</f>
        <v>3035.7130303239637</v>
      </c>
      <c r="BI17" s="594">
        <f>Fin!BI$95</f>
        <v>3014.0243179786057</v>
      </c>
      <c r="BJ17" s="594">
        <f>Fin!BJ$95</f>
        <v>2926.8512018092561</v>
      </c>
      <c r="BK17" s="594">
        <f>Fin!BK$95</f>
        <v>2937.4755439529404</v>
      </c>
      <c r="BL17" s="594">
        <f>Fin!BL$95</f>
        <v>2946.8559659431185</v>
      </c>
      <c r="BM17" s="594">
        <f>Fin!BM$95</f>
        <v>2922.940925801041</v>
      </c>
      <c r="BN17" s="594">
        <f>Fin!BN$95</f>
        <v>2867.0482974099937</v>
      </c>
      <c r="BO17" s="594">
        <f>Fin!BO$95</f>
        <v>2842.8108888421489</v>
      </c>
      <c r="BP17" s="594">
        <f>Fin!BP$95</f>
        <v>2848.6330821873698</v>
      </c>
      <c r="BQ17" s="594">
        <f>Fin!BQ$95</f>
        <v>2822.363024483162</v>
      </c>
      <c r="BR17" s="594">
        <f>Fin!BR$95</f>
        <v>2734.8179212268751</v>
      </c>
      <c r="BS17" s="594">
        <f>Fin!BS$95</f>
        <v>2738.7602119770586</v>
      </c>
      <c r="BT17" s="594">
        <f>Fin!BT$95</f>
        <v>2741.2462044662884</v>
      </c>
      <c r="BU17" s="594">
        <f>Fin!BU$95</f>
        <v>2712.4936787817674</v>
      </c>
      <c r="BV17" s="594">
        <f>Fin!BV$95</f>
        <v>2624.8780207160139</v>
      </c>
      <c r="BW17" s="594">
        <f>Fin!BW$95</f>
        <v>2625.1347268936815</v>
      </c>
      <c r="BX17" s="594">
        <f>Fin!BX$95</f>
        <v>2623.8204204931512</v>
      </c>
      <c r="BY17" s="594">
        <f>Fin!BY$95</f>
        <v>2592.4481885114283</v>
      </c>
      <c r="BZ17" s="594">
        <f>Fin!BZ$95</f>
        <v>2504.8474265898908</v>
      </c>
      <c r="CA17" s="594">
        <f>Fin!CA$95</f>
        <v>2501.1705908634431</v>
      </c>
      <c r="CB17" s="594">
        <f>Fin!CB$95</f>
        <v>2495.8019359811574</v>
      </c>
      <c r="CC17" s="594">
        <f>Fin!CC$95</f>
        <v>2461.6662329174205</v>
      </c>
      <c r="CD17" s="594">
        <f>Fin!CD$95</f>
        <v>2400.5512294084911</v>
      </c>
      <c r="CE17" s="594">
        <f>Fin!CE$95</f>
        <v>2366.0714252650851</v>
      </c>
      <c r="CF17" s="594">
        <f>Fin!CF$95</f>
        <v>2356.1259374218857</v>
      </c>
      <c r="CG17" s="594">
        <f>Fin!CG$95</f>
        <v>2319.0712266348651</v>
      </c>
      <c r="CH17" s="594">
        <f>Fin!CH$95</f>
        <v>2231.7855590055451</v>
      </c>
      <c r="CI17" s="594">
        <f>Fin!CI$95</f>
        <v>2219.4364583822135</v>
      </c>
      <c r="CJ17" s="594">
        <f>Fin!CJ$95</f>
        <v>2205.1342832532541</v>
      </c>
      <c r="CK17" s="594">
        <f>Fin!CK$95</f>
        <v>2165.0076133810489</v>
      </c>
      <c r="CL17" s="594">
        <f>Fin!CL$95</f>
        <v>2078.0289739026616</v>
      </c>
      <c r="CM17" s="594">
        <f>Fin!CM$95</f>
        <v>2060.9240031194245</v>
      </c>
      <c r="CN17" s="594">
        <f>Fin!CN$95</f>
        <v>2041.7251043488707</v>
      </c>
      <c r="CO17" s="594">
        <f>Fin!CO$95</f>
        <v>1998.3613284731173</v>
      </c>
      <c r="CP17" s="594">
        <f>Fin!CP$95</f>
        <v>1911.7998881519213</v>
      </c>
      <c r="CQ17" s="594">
        <f>Fin!CQ$95</f>
        <v>1889.6370326847946</v>
      </c>
      <c r="CR17" s="594">
        <f>Fin!CR$95</f>
        <v>1865.2320850775225</v>
      </c>
      <c r="CS17" s="594">
        <f>Fin!CS$95</f>
        <v>1818.4582897478792</v>
      </c>
      <c r="CT17" s="594">
        <f>Fin!CT$95</f>
        <v>1751.6804297549438</v>
      </c>
      <c r="CU17" s="594">
        <f>Fin!CU$95</f>
        <v>1704.5406013051895</v>
      </c>
      <c r="CV17" s="594">
        <f>Fin!CV$95</f>
        <v>1674.3206710991105</v>
      </c>
      <c r="CW17" s="594">
        <f>Fin!CW$95</f>
        <v>1623.9493215660386</v>
      </c>
      <c r="CX17" s="594">
        <f>Fin!CX$95</f>
        <v>1538.5885928187326</v>
      </c>
      <c r="CY17" s="594">
        <f>Fin!CY$95</f>
        <v>1505.3293797433457</v>
      </c>
      <c r="CZ17" s="594">
        <f>Fin!CZ$95</f>
        <v>1469.5081648654436</v>
      </c>
      <c r="DA17" s="594">
        <f>Fin!DA$95</f>
        <v>1415.3560106921532</v>
      </c>
      <c r="DB17" s="594">
        <f>Fin!DB$95</f>
        <v>1330.7865616329698</v>
      </c>
      <c r="DC17" s="594">
        <f>Fin!DC$95</f>
        <v>1291.4695406210101</v>
      </c>
      <c r="DD17" s="594">
        <f>Fin!DD$95</f>
        <v>1249.4183171356833</v>
      </c>
      <c r="DE17" s="594">
        <f>Fin!DE$95</f>
        <v>1191.2870108002462</v>
      </c>
      <c r="DF17" s="594">
        <f>Fin!DF$95</f>
        <v>1107.649076951235</v>
      </c>
      <c r="DG17" s="594">
        <f>Fin!DG$95</f>
        <v>1061.9076009244197</v>
      </c>
      <c r="DH17" s="594">
        <f>Fin!DH$95</f>
        <v>1013.2509634723498</v>
      </c>
      <c r="DI17" s="594">
        <f>Fin!DI$95</f>
        <v>950.9329235155891</v>
      </c>
      <c r="DJ17" s="594">
        <f>Fin!DJ$95</f>
        <v>878.02381954322027</v>
      </c>
      <c r="DK17" s="594">
        <f>Fin!DK$95</f>
        <v>815.31795486787485</v>
      </c>
      <c r="DL17" s="594">
        <f>Fin!DL$95</f>
        <v>759.34589998407978</v>
      </c>
      <c r="DM17" s="594">
        <f>Fin!DM$95</f>
        <v>692.6154931331879</v>
      </c>
      <c r="DN17" s="594">
        <f>Fin!DN$95</f>
        <v>611.30533297433055</v>
      </c>
      <c r="DO17" s="594">
        <f>Fin!DO$95</f>
        <v>565.60489932594885</v>
      </c>
      <c r="DP17" s="594">
        <f>Fin!DP$95</f>
        <v>524.52587608522049</v>
      </c>
      <c r="DQ17" s="594">
        <f>Fin!DQ$95</f>
        <v>475.41905383673577</v>
      </c>
      <c r="DR17" s="594">
        <f>Fin!DR$95</f>
        <v>416.23959815295575</v>
      </c>
      <c r="DS17" s="594">
        <f>Fin!DS$95</f>
        <v>372.1487231607158</v>
      </c>
      <c r="DT17" s="594">
        <f>Fin!DT$95</f>
        <v>325.6393508345497</v>
      </c>
      <c r="DU17" s="594">
        <f>Fin!DU$95</f>
        <v>273.13775027006858</v>
      </c>
      <c r="DV17" s="594">
        <f>Fin!DV$95</f>
        <v>214.99293995838528</v>
      </c>
      <c r="DW17" s="594">
        <f>Fin!DW$95</f>
        <v>165.30805355841233</v>
      </c>
      <c r="DX17" s="594">
        <f>Fin!DX$95</f>
        <v>113.05125790968431</v>
      </c>
      <c r="DY17" s="594">
        <f>Fin!DY$95</f>
        <v>56.98077565820153</v>
      </c>
      <c r="DZ17" s="594">
        <f>Fin!DZ$95</f>
        <v>0</v>
      </c>
      <c r="EA17" s="594">
        <f>Fin!EA$95</f>
        <v>0</v>
      </c>
      <c r="EB17" s="594">
        <f>Fin!EB$95</f>
        <v>0</v>
      </c>
      <c r="EC17" s="594">
        <f>Fin!EC$95</f>
        <v>0</v>
      </c>
      <c r="ED17" s="594">
        <f>Fin!ED$95</f>
        <v>0</v>
      </c>
      <c r="EE17" s="594">
        <f>Fin!EE$95</f>
        <v>0</v>
      </c>
      <c r="EF17" s="594">
        <f>Fin!EF$95</f>
        <v>0</v>
      </c>
      <c r="EG17" s="594">
        <f>Fin!EG$95</f>
        <v>0</v>
      </c>
      <c r="EH17" s="594">
        <f>Fin!EH$95</f>
        <v>0</v>
      </c>
      <c r="EI17" s="594">
        <f>Fin!EI$95</f>
        <v>0</v>
      </c>
      <c r="EJ17" s="594">
        <f>Fin!EJ$95</f>
        <v>0</v>
      </c>
      <c r="EK17" s="594">
        <f>Fin!EK$95</f>
        <v>0</v>
      </c>
      <c r="EL17" s="594">
        <f>Fin!EL$95</f>
        <v>0</v>
      </c>
      <c r="EM17" s="594">
        <f>Fin!EM$95</f>
        <v>0</v>
      </c>
      <c r="EN17" s="594">
        <f>Fin!EN$95</f>
        <v>0</v>
      </c>
      <c r="EO17" s="594">
        <f>Fin!EO$95</f>
        <v>0</v>
      </c>
      <c r="EP17" s="594">
        <f>Fin!EP$95</f>
        <v>0</v>
      </c>
      <c r="EQ17" s="594">
        <f>Fin!EQ$95</f>
        <v>0</v>
      </c>
      <c r="ER17" s="594">
        <f>Fin!ER$95</f>
        <v>0</v>
      </c>
      <c r="ES17" s="594">
        <f>Fin!ES$95</f>
        <v>0</v>
      </c>
      <c r="ET17" s="594">
        <f>Fin!ET$95</f>
        <v>0</v>
      </c>
      <c r="EU17" s="594">
        <f>Fin!EU$95</f>
        <v>0</v>
      </c>
      <c r="EV17" s="594">
        <f>Fin!EV$95</f>
        <v>0</v>
      </c>
      <c r="EW17" s="594">
        <f>Fin!EW$95</f>
        <v>0</v>
      </c>
      <c r="EX17" s="594">
        <f>Fin!EX$95</f>
        <v>0</v>
      </c>
      <c r="EY17" s="594">
        <f>Fin!EY$95</f>
        <v>0</v>
      </c>
      <c r="EZ17" s="594">
        <f>Fin!EZ$95</f>
        <v>0</v>
      </c>
      <c r="FA17" s="594">
        <f>Fin!FA$95</f>
        <v>0</v>
      </c>
      <c r="FB17" s="594">
        <f>Fin!FB$95</f>
        <v>0</v>
      </c>
      <c r="FC17" s="594">
        <f>Fin!FC$95</f>
        <v>0</v>
      </c>
      <c r="FD17" s="594">
        <f>Fin!FD$95</f>
        <v>0</v>
      </c>
      <c r="FE17" s="594">
        <f>Fin!FE$95</f>
        <v>0</v>
      </c>
      <c r="FF17" s="594">
        <f>Fin!FF$95</f>
        <v>0</v>
      </c>
      <c r="FG17" s="594">
        <f>Fin!FG$95</f>
        <v>0</v>
      </c>
      <c r="FH17" s="594">
        <f>Fin!FH$95</f>
        <v>0</v>
      </c>
      <c r="FI17" s="594">
        <f>Fin!FI$95</f>
        <v>0</v>
      </c>
      <c r="FJ17" s="594">
        <f>Fin!FJ$95</f>
        <v>0</v>
      </c>
      <c r="FK17" s="594">
        <f>Fin!FK$95</f>
        <v>0</v>
      </c>
      <c r="FL17" s="594">
        <f>Fin!FL$95</f>
        <v>0</v>
      </c>
      <c r="FM17" s="594">
        <f>Fin!FM$95</f>
        <v>0</v>
      </c>
      <c r="FN17" s="594">
        <f>Fin!FN$95</f>
        <v>0</v>
      </c>
      <c r="FO17" s="594">
        <f>Fin!FO$95</f>
        <v>0</v>
      </c>
      <c r="FP17" s="594">
        <f>Fin!FP$95</f>
        <v>0</v>
      </c>
      <c r="FQ17" s="594">
        <f>Fin!FQ$95</f>
        <v>0</v>
      </c>
      <c r="FR17" s="594">
        <f>Fin!FR$95</f>
        <v>0</v>
      </c>
      <c r="FS17" s="594">
        <f>Fin!FS$95</f>
        <v>0</v>
      </c>
      <c r="FT17" s="594">
        <f>Fin!FT$95</f>
        <v>0</v>
      </c>
      <c r="FU17" s="594">
        <f>Fin!FU$95</f>
        <v>0</v>
      </c>
      <c r="FV17" s="594">
        <f>Fin!FV$95</f>
        <v>0</v>
      </c>
      <c r="FW17" s="594">
        <f>Fin!FW$95</f>
        <v>0</v>
      </c>
      <c r="FX17" s="594">
        <f>Fin!FX$95</f>
        <v>0</v>
      </c>
      <c r="FY17" s="594">
        <f>Fin!FY$95</f>
        <v>0</v>
      </c>
      <c r="FZ17" s="594">
        <f>Fin!FZ$95</f>
        <v>0</v>
      </c>
      <c r="GA17" s="594">
        <f>Fin!GA$95</f>
        <v>0</v>
      </c>
      <c r="GB17" s="594">
        <f>Fin!GB$95</f>
        <v>0</v>
      </c>
      <c r="GC17" s="594">
        <f>Fin!GC$95</f>
        <v>0</v>
      </c>
      <c r="GD17" s="594">
        <f>Fin!GD$95</f>
        <v>0</v>
      </c>
      <c r="GE17" s="594">
        <f>Fin!GE$95</f>
        <v>0</v>
      </c>
      <c r="GF17" s="594">
        <f>Fin!GF$95</f>
        <v>0</v>
      </c>
      <c r="GG17" s="594">
        <f>Fin!GG$95</f>
        <v>0</v>
      </c>
      <c r="GH17" s="594">
        <f>Fin!GH$95</f>
        <v>0</v>
      </c>
      <c r="GI17" s="594">
        <f>Fin!GI$95</f>
        <v>0</v>
      </c>
      <c r="GJ17" s="594">
        <f>Fin!GJ$95</f>
        <v>0</v>
      </c>
    </row>
    <row r="18" spans="1:192" s="594" customFormat="1" ht="12.75" hidden="1" outlineLevel="2" x14ac:dyDescent="0.35">
      <c r="E18" s="594" t="str">
        <f>Fin!$E$101</f>
        <v>Senior debt sculpted repayment POS</v>
      </c>
      <c r="G18" s="594" t="str">
        <f>Fin!$G$101</f>
        <v>$ 000s</v>
      </c>
      <c r="H18" s="594">
        <f>Fin!$H$101</f>
        <v>301238.17203726375</v>
      </c>
      <c r="J18" s="594">
        <f>Fin!J$101</f>
        <v>0</v>
      </c>
      <c r="K18" s="594">
        <f>Fin!K$101</f>
        <v>0</v>
      </c>
      <c r="L18" s="594">
        <f>Fin!L$101</f>
        <v>0</v>
      </c>
      <c r="M18" s="594">
        <f>Fin!M$101</f>
        <v>0</v>
      </c>
      <c r="N18" s="594">
        <f>Fin!N$101</f>
        <v>0</v>
      </c>
      <c r="O18" s="594">
        <f>Fin!O$101</f>
        <v>0</v>
      </c>
      <c r="P18" s="594">
        <f>Fin!P$101</f>
        <v>0</v>
      </c>
      <c r="Q18" s="594">
        <f>Fin!Q$101</f>
        <v>0</v>
      </c>
      <c r="R18" s="594">
        <f>Fin!R$101</f>
        <v>0</v>
      </c>
      <c r="S18" s="594">
        <f>Fin!S$101</f>
        <v>0</v>
      </c>
      <c r="T18" s="594">
        <f>Fin!T$101</f>
        <v>0</v>
      </c>
      <c r="U18" s="594">
        <f>Fin!U$101</f>
        <v>0</v>
      </c>
      <c r="V18" s="594">
        <f>Fin!V$101</f>
        <v>0</v>
      </c>
      <c r="W18" s="594">
        <f>Fin!W$101</f>
        <v>0</v>
      </c>
      <c r="X18" s="594">
        <f>Fin!X$101</f>
        <v>0</v>
      </c>
      <c r="Y18" s="594">
        <f>Fin!Y$101</f>
        <v>0</v>
      </c>
      <c r="Z18" s="594">
        <f>Fin!Z$101</f>
        <v>0</v>
      </c>
      <c r="AA18" s="594">
        <f>Fin!AA$101</f>
        <v>0</v>
      </c>
      <c r="AB18" s="594">
        <f>Fin!AB$101</f>
        <v>0</v>
      </c>
      <c r="AC18" s="594">
        <f>Fin!AC$101</f>
        <v>0</v>
      </c>
      <c r="AD18" s="594">
        <f>Fin!AD$101</f>
        <v>0</v>
      </c>
      <c r="AE18" s="594">
        <f>Fin!AE$101</f>
        <v>0</v>
      </c>
      <c r="AF18" s="594">
        <f>Fin!AF$101</f>
        <v>0</v>
      </c>
      <c r="AG18" s="594">
        <f>Fin!AG$101</f>
        <v>0</v>
      </c>
      <c r="AH18" s="594">
        <f>Fin!AH$101</f>
        <v>0</v>
      </c>
      <c r="AI18" s="594">
        <f>Fin!AI$101</f>
        <v>0</v>
      </c>
      <c r="AJ18" s="594">
        <f>Fin!AJ$101</f>
        <v>0</v>
      </c>
      <c r="AK18" s="594">
        <f>Fin!AK$101</f>
        <v>0</v>
      </c>
      <c r="AL18" s="594">
        <f>Fin!AL$101</f>
        <v>0</v>
      </c>
      <c r="AM18" s="594">
        <f>Fin!AM$101</f>
        <v>0</v>
      </c>
      <c r="AN18" s="594">
        <f>Fin!AN$101</f>
        <v>0</v>
      </c>
      <c r="AO18" s="594">
        <f>Fin!AO$101</f>
        <v>0</v>
      </c>
      <c r="AP18" s="594">
        <f>Fin!AP$101</f>
        <v>0</v>
      </c>
      <c r="AQ18" s="594">
        <f>Fin!AQ$101</f>
        <v>0</v>
      </c>
      <c r="AR18" s="594">
        <f>Fin!AR$101</f>
        <v>0</v>
      </c>
      <c r="AS18" s="594">
        <f>Fin!AS$101</f>
        <v>0</v>
      </c>
      <c r="AT18" s="594">
        <f>Fin!AT$101</f>
        <v>0</v>
      </c>
      <c r="AU18" s="594">
        <f>Fin!AU$101</f>
        <v>0</v>
      </c>
      <c r="AV18" s="594">
        <f>Fin!AV$101</f>
        <v>0</v>
      </c>
      <c r="AW18" s="594">
        <f>Fin!AW$101</f>
        <v>0</v>
      </c>
      <c r="AX18" s="594">
        <f>Fin!AX$101</f>
        <v>0</v>
      </c>
      <c r="AY18" s="594">
        <f>Fin!AY$101</f>
        <v>0</v>
      </c>
      <c r="AZ18" s="594">
        <f>Fin!AZ$101</f>
        <v>0</v>
      </c>
      <c r="BA18" s="594">
        <f>Fin!BA$101</f>
        <v>0</v>
      </c>
      <c r="BB18" s="594">
        <f>Fin!BB$101</f>
        <v>0</v>
      </c>
      <c r="BC18" s="594">
        <f>Fin!BC$101</f>
        <v>0</v>
      </c>
      <c r="BD18" s="594">
        <f>Fin!BD$101</f>
        <v>0</v>
      </c>
      <c r="BE18" s="594">
        <f>Fin!BE$101</f>
        <v>0</v>
      </c>
      <c r="BF18" s="594">
        <f>Fin!BF$101</f>
        <v>2238.105261675189</v>
      </c>
      <c r="BG18" s="594">
        <f>Fin!BG$101</f>
        <v>2028.139896071259</v>
      </c>
      <c r="BH18" s="594">
        <f>Fin!BH$101</f>
        <v>2121.7218598719219</v>
      </c>
      <c r="BI18" s="594">
        <f>Fin!BI$101</f>
        <v>2165.0848387206452</v>
      </c>
      <c r="BJ18" s="594">
        <f>Fin!BJ$101</f>
        <v>2165.5608888765328</v>
      </c>
      <c r="BK18" s="594">
        <f>Fin!BK$101</f>
        <v>2240.1713193526662</v>
      </c>
      <c r="BL18" s="594">
        <f>Fin!BL$101</f>
        <v>2339.514796507663</v>
      </c>
      <c r="BM18" s="594">
        <f>Fin!BM$101</f>
        <v>2385.6459598156898</v>
      </c>
      <c r="BN18" s="594">
        <f>Fin!BN$101</f>
        <v>2397.1063418748367</v>
      </c>
      <c r="BO18" s="594">
        <f>Fin!BO$101</f>
        <v>2486.493269212046</v>
      </c>
      <c r="BP18" s="594">
        <f>Fin!BP$101</f>
        <v>2569.8969493246796</v>
      </c>
      <c r="BQ18" s="594">
        <f>Fin!BQ$101</f>
        <v>2618.9385332739857</v>
      </c>
      <c r="BR18" s="594">
        <f>Fin!BR$101</f>
        <v>2615.3975315498792</v>
      </c>
      <c r="BS18" s="594">
        <f>Fin!BS$101</f>
        <v>2701.0050237833925</v>
      </c>
      <c r="BT18" s="594">
        <f>Fin!BT$101</f>
        <v>2812.7470778335623</v>
      </c>
      <c r="BU18" s="594">
        <f>Fin!BU$101</f>
        <v>2864.8404179193099</v>
      </c>
      <c r="BV18" s="594">
        <f>Fin!BV$101</f>
        <v>2859.0928183801593</v>
      </c>
      <c r="BW18" s="594">
        <f>Fin!BW$101</f>
        <v>2950.624639760782</v>
      </c>
      <c r="BX18" s="594">
        <f>Fin!BX$101</f>
        <v>3069.0226938641958</v>
      </c>
      <c r="BY18" s="594">
        <f>Fin!BY$101</f>
        <v>3124.3192606071752</v>
      </c>
      <c r="BZ18" s="594">
        <f>Fin!BZ$101</f>
        <v>3116.2226834836879</v>
      </c>
      <c r="CA18" s="594">
        <f>Fin!CA$101</f>
        <v>3213.9827599573809</v>
      </c>
      <c r="CB18" s="594">
        <f>Fin!CB$101</f>
        <v>3339.3622562351234</v>
      </c>
      <c r="CC18" s="594">
        <f>Fin!CC$101</f>
        <v>3398.0204024291488</v>
      </c>
      <c r="CD18" s="594">
        <f>Fin!CD$101</f>
        <v>3410.0905196775011</v>
      </c>
      <c r="CE18" s="594">
        <f>Fin!CE$101</f>
        <v>3516.4832024565467</v>
      </c>
      <c r="CF18" s="594">
        <f>Fin!CF$101</f>
        <v>3624.9173595998013</v>
      </c>
      <c r="CG18" s="594">
        <f>Fin!CG$101</f>
        <v>3687.1075745953681</v>
      </c>
      <c r="CH18" s="594">
        <f>Fin!CH$101</f>
        <v>3673.8512253905064</v>
      </c>
      <c r="CI18" s="594">
        <f>Fin!CI$101</f>
        <v>3785.0465308239145</v>
      </c>
      <c r="CJ18" s="594">
        <f>Fin!CJ$101</f>
        <v>3925.4350961939758</v>
      </c>
      <c r="CK18" s="594">
        <f>Fin!CK$101</f>
        <v>3991.3256578799392</v>
      </c>
      <c r="CL18" s="594">
        <f>Fin!CL$101</f>
        <v>3975.2487301032929</v>
      </c>
      <c r="CM18" s="594">
        <f>Fin!CM$101</f>
        <v>4093.6710608168564</v>
      </c>
      <c r="CN18" s="594">
        <f>Fin!CN$101</f>
        <v>4242.1085095845401</v>
      </c>
      <c r="CO18" s="594">
        <f>Fin!CO$101</f>
        <v>4311.8802745693956</v>
      </c>
      <c r="CP18" s="594">
        <f>Fin!CP$101</f>
        <v>4292.8097584541792</v>
      </c>
      <c r="CQ18" s="594">
        <f>Fin!CQ$101</f>
        <v>4418.8229078498925</v>
      </c>
      <c r="CR18" s="594">
        <f>Fin!CR$101</f>
        <v>4575.6973692042211</v>
      </c>
      <c r="CS18" s="594">
        <f>Fin!CS$101</f>
        <v>4649.5393533706947</v>
      </c>
      <c r="CT18" s="594">
        <f>Fin!CT$101</f>
        <v>4662.1808356899692</v>
      </c>
      <c r="CU18" s="594">
        <f>Fin!CU$101</f>
        <v>4788.6990265796949</v>
      </c>
      <c r="CV18" s="594">
        <f>Fin!CV$101</f>
        <v>4927.6320195396756</v>
      </c>
      <c r="CW18" s="594">
        <f>Fin!CW$101</f>
        <v>5005.7482626304982</v>
      </c>
      <c r="CX18" s="594">
        <f>Fin!CX$101</f>
        <v>4980.1294171468016</v>
      </c>
      <c r="CY18" s="594">
        <f>Fin!CY$101</f>
        <v>5122.4963452809097</v>
      </c>
      <c r="CZ18" s="594">
        <f>Fin!CZ$101</f>
        <v>5297.4933430393139</v>
      </c>
      <c r="DA18" s="594">
        <f>Fin!DA$101</f>
        <v>5380.0840131092991</v>
      </c>
      <c r="DB18" s="594">
        <f>Fin!DB$101</f>
        <v>5350.8993985817024</v>
      </c>
      <c r="DC18" s="594">
        <f>Fin!DC$101</f>
        <v>5502.0518275288514</v>
      </c>
      <c r="DD18" s="594">
        <f>Fin!DD$101</f>
        <v>5686.7582284666914</v>
      </c>
      <c r="DE18" s="594">
        <f>Fin!DE$101</f>
        <v>5774.0390135962425</v>
      </c>
      <c r="DF18" s="594">
        <f>Fin!DF$101</f>
        <v>5741.0790322688044</v>
      </c>
      <c r="DG18" s="594">
        <f>Fin!DG$101</f>
        <v>5901.451801429188</v>
      </c>
      <c r="DH18" s="594">
        <f>Fin!DH$101</f>
        <v>6096.329995770082</v>
      </c>
      <c r="DI18" s="594">
        <f>Fin!DI$101</f>
        <v>6188.5262514908081</v>
      </c>
      <c r="DJ18" s="594">
        <f>Fin!DJ$101</f>
        <v>6201.6789239352493</v>
      </c>
      <c r="DK18" s="594">
        <f>Fin!DK$101</f>
        <v>6352.0036483085387</v>
      </c>
      <c r="DL18" s="594">
        <f>Fin!DL$101</f>
        <v>6527.9745832394156</v>
      </c>
      <c r="DM18" s="594">
        <f>Fin!DM$101</f>
        <v>6625.330161248371</v>
      </c>
      <c r="DN18" s="594">
        <f>Fin!DN$101</f>
        <v>5191.5872102513085</v>
      </c>
      <c r="DO18" s="594">
        <f>Fin!DO$101</f>
        <v>4626.6321223232217</v>
      </c>
      <c r="DP18" s="594">
        <f>Fin!DP$101</f>
        <v>4803.9282634387291</v>
      </c>
      <c r="DQ18" s="594">
        <f>Fin!DQ$101</f>
        <v>4884.4258861242288</v>
      </c>
      <c r="DR18" s="594">
        <f>Fin!DR$101</f>
        <v>4818.0421400599462</v>
      </c>
      <c r="DS18" s="594">
        <f>Fin!DS$101</f>
        <v>4949.8942240296838</v>
      </c>
      <c r="DT18" s="594">
        <f>Fin!DT$101</f>
        <v>5136.0261421774976</v>
      </c>
      <c r="DU18" s="594">
        <f>Fin!DU$101</f>
        <v>5220.7033131899198</v>
      </c>
      <c r="DV18" s="594">
        <f>Fin!DV$101</f>
        <v>5150.1458417098393</v>
      </c>
      <c r="DW18" s="594">
        <f>Fin!DW$101</f>
        <v>5289.7859673117464</v>
      </c>
      <c r="DX18" s="594">
        <f>Fin!DX$101</f>
        <v>5485.1558724276629</v>
      </c>
      <c r="DY18" s="594">
        <f>Fin!DY$101</f>
        <v>5574.2063143882842</v>
      </c>
      <c r="DZ18" s="594">
        <f>Fin!DZ$101</f>
        <v>0</v>
      </c>
      <c r="EA18" s="594">
        <f>Fin!EA$101</f>
        <v>0</v>
      </c>
      <c r="EB18" s="594">
        <f>Fin!EB$101</f>
        <v>0</v>
      </c>
      <c r="EC18" s="594">
        <f>Fin!EC$101</f>
        <v>0</v>
      </c>
      <c r="ED18" s="594">
        <f>Fin!ED$101</f>
        <v>0</v>
      </c>
      <c r="EE18" s="594">
        <f>Fin!EE$101</f>
        <v>0</v>
      </c>
      <c r="EF18" s="594">
        <f>Fin!EF$101</f>
        <v>0</v>
      </c>
      <c r="EG18" s="594">
        <f>Fin!EG$101</f>
        <v>0</v>
      </c>
      <c r="EH18" s="594">
        <f>Fin!EH$101</f>
        <v>0</v>
      </c>
      <c r="EI18" s="594">
        <f>Fin!EI$101</f>
        <v>0</v>
      </c>
      <c r="EJ18" s="594">
        <f>Fin!EJ$101</f>
        <v>0</v>
      </c>
      <c r="EK18" s="594">
        <f>Fin!EK$101</f>
        <v>0</v>
      </c>
      <c r="EL18" s="594">
        <f>Fin!EL$101</f>
        <v>0</v>
      </c>
      <c r="EM18" s="594">
        <f>Fin!EM$101</f>
        <v>0</v>
      </c>
      <c r="EN18" s="594">
        <f>Fin!EN$101</f>
        <v>0</v>
      </c>
      <c r="EO18" s="594">
        <f>Fin!EO$101</f>
        <v>0</v>
      </c>
      <c r="EP18" s="594">
        <f>Fin!EP$101</f>
        <v>0</v>
      </c>
      <c r="EQ18" s="594">
        <f>Fin!EQ$101</f>
        <v>0</v>
      </c>
      <c r="ER18" s="594">
        <f>Fin!ER$101</f>
        <v>0</v>
      </c>
      <c r="ES18" s="594">
        <f>Fin!ES$101</f>
        <v>0</v>
      </c>
      <c r="ET18" s="594">
        <f>Fin!ET$101</f>
        <v>0</v>
      </c>
      <c r="EU18" s="594">
        <f>Fin!EU$101</f>
        <v>0</v>
      </c>
      <c r="EV18" s="594">
        <f>Fin!EV$101</f>
        <v>0</v>
      </c>
      <c r="EW18" s="594">
        <f>Fin!EW$101</f>
        <v>0</v>
      </c>
      <c r="EX18" s="594">
        <f>Fin!EX$101</f>
        <v>0</v>
      </c>
      <c r="EY18" s="594">
        <f>Fin!EY$101</f>
        <v>0</v>
      </c>
      <c r="EZ18" s="594">
        <f>Fin!EZ$101</f>
        <v>0</v>
      </c>
      <c r="FA18" s="594">
        <f>Fin!FA$101</f>
        <v>0</v>
      </c>
      <c r="FB18" s="594">
        <f>Fin!FB$101</f>
        <v>0</v>
      </c>
      <c r="FC18" s="594">
        <f>Fin!FC$101</f>
        <v>0</v>
      </c>
      <c r="FD18" s="594">
        <f>Fin!FD$101</f>
        <v>0</v>
      </c>
      <c r="FE18" s="594">
        <f>Fin!FE$101</f>
        <v>0</v>
      </c>
      <c r="FF18" s="594">
        <f>Fin!FF$101</f>
        <v>0</v>
      </c>
      <c r="FG18" s="594">
        <f>Fin!FG$101</f>
        <v>0</v>
      </c>
      <c r="FH18" s="594">
        <f>Fin!FH$101</f>
        <v>0</v>
      </c>
      <c r="FI18" s="594">
        <f>Fin!FI$101</f>
        <v>0</v>
      </c>
      <c r="FJ18" s="594">
        <f>Fin!FJ$101</f>
        <v>0</v>
      </c>
      <c r="FK18" s="594">
        <f>Fin!FK$101</f>
        <v>0</v>
      </c>
      <c r="FL18" s="594">
        <f>Fin!FL$101</f>
        <v>0</v>
      </c>
      <c r="FM18" s="594">
        <f>Fin!FM$101</f>
        <v>0</v>
      </c>
      <c r="FN18" s="594">
        <f>Fin!FN$101</f>
        <v>0</v>
      </c>
      <c r="FO18" s="594">
        <f>Fin!FO$101</f>
        <v>0</v>
      </c>
      <c r="FP18" s="594">
        <f>Fin!FP$101</f>
        <v>0</v>
      </c>
      <c r="FQ18" s="594">
        <f>Fin!FQ$101</f>
        <v>0</v>
      </c>
      <c r="FR18" s="594">
        <f>Fin!FR$101</f>
        <v>0</v>
      </c>
      <c r="FS18" s="594">
        <f>Fin!FS$101</f>
        <v>0</v>
      </c>
      <c r="FT18" s="594">
        <f>Fin!FT$101</f>
        <v>0</v>
      </c>
      <c r="FU18" s="594">
        <f>Fin!FU$101</f>
        <v>0</v>
      </c>
      <c r="FV18" s="594">
        <f>Fin!FV$101</f>
        <v>0</v>
      </c>
      <c r="FW18" s="594">
        <f>Fin!FW$101</f>
        <v>0</v>
      </c>
      <c r="FX18" s="594">
        <f>Fin!FX$101</f>
        <v>0</v>
      </c>
      <c r="FY18" s="594">
        <f>Fin!FY$101</f>
        <v>0</v>
      </c>
      <c r="FZ18" s="594">
        <f>Fin!FZ$101</f>
        <v>0</v>
      </c>
      <c r="GA18" s="594">
        <f>Fin!GA$101</f>
        <v>0</v>
      </c>
      <c r="GB18" s="594">
        <f>Fin!GB$101</f>
        <v>0</v>
      </c>
      <c r="GC18" s="594">
        <f>Fin!GC$101</f>
        <v>0</v>
      </c>
      <c r="GD18" s="594">
        <f>Fin!GD$101</f>
        <v>0</v>
      </c>
      <c r="GE18" s="594">
        <f>Fin!GE$101</f>
        <v>0</v>
      </c>
      <c r="GF18" s="594">
        <f>Fin!GF$101</f>
        <v>0</v>
      </c>
      <c r="GG18" s="594">
        <f>Fin!GG$101</f>
        <v>0</v>
      </c>
      <c r="GH18" s="594">
        <f>Fin!GH$101</f>
        <v>0</v>
      </c>
      <c r="GI18" s="594">
        <f>Fin!GI$101</f>
        <v>0</v>
      </c>
      <c r="GJ18" s="594">
        <f>Fin!GJ$101</f>
        <v>0</v>
      </c>
    </row>
    <row r="19" spans="1:192" ht="12.75" hidden="1" outlineLevel="2" x14ac:dyDescent="0.35">
      <c r="A19"/>
      <c r="B19"/>
      <c r="C19"/>
      <c r="D19"/>
      <c r="E19" t="s">
        <v>1578</v>
      </c>
      <c r="F19"/>
      <c r="G19" t="s">
        <v>101</v>
      </c>
      <c r="H19">
        <f>SUM(J19:GJ19)</f>
        <v>430862.56087759434</v>
      </c>
      <c r="I19"/>
      <c r="J19">
        <f t="shared" ref="J19:AO19" si="6">J18+J17</f>
        <v>0</v>
      </c>
      <c r="K19">
        <f t="shared" si="6"/>
        <v>0</v>
      </c>
      <c r="L19">
        <f t="shared" si="6"/>
        <v>0</v>
      </c>
      <c r="M19">
        <f t="shared" si="6"/>
        <v>0</v>
      </c>
      <c r="N19">
        <f t="shared" si="6"/>
        <v>0</v>
      </c>
      <c r="O19">
        <f t="shared" si="6"/>
        <v>0</v>
      </c>
      <c r="P19">
        <f t="shared" si="6"/>
        <v>0</v>
      </c>
      <c r="Q19">
        <f t="shared" si="6"/>
        <v>0</v>
      </c>
      <c r="R19">
        <f t="shared" si="6"/>
        <v>0</v>
      </c>
      <c r="S19">
        <f t="shared" si="6"/>
        <v>0</v>
      </c>
      <c r="T19">
        <f t="shared" si="6"/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Z19">
        <f t="shared" si="6"/>
        <v>0</v>
      </c>
      <c r="AA19">
        <f t="shared" si="6"/>
        <v>0</v>
      </c>
      <c r="AB19">
        <f t="shared" si="6"/>
        <v>0</v>
      </c>
      <c r="AC19">
        <f t="shared" si="6"/>
        <v>0</v>
      </c>
      <c r="AD19">
        <f t="shared" si="6"/>
        <v>0</v>
      </c>
      <c r="AE19">
        <f t="shared" si="6"/>
        <v>0</v>
      </c>
      <c r="AF19">
        <f t="shared" si="6"/>
        <v>0</v>
      </c>
      <c r="AG19">
        <f t="shared" si="6"/>
        <v>0</v>
      </c>
      <c r="AH19">
        <f t="shared" si="6"/>
        <v>0</v>
      </c>
      <c r="AI19">
        <f t="shared" si="6"/>
        <v>0</v>
      </c>
      <c r="AJ19">
        <f t="shared" si="6"/>
        <v>0</v>
      </c>
      <c r="AK19">
        <f t="shared" si="6"/>
        <v>0</v>
      </c>
      <c r="AL19">
        <f t="shared" si="6"/>
        <v>0</v>
      </c>
      <c r="AM19">
        <f t="shared" si="6"/>
        <v>0</v>
      </c>
      <c r="AN19">
        <f t="shared" si="6"/>
        <v>0</v>
      </c>
      <c r="AO19">
        <f t="shared" si="6"/>
        <v>0</v>
      </c>
      <c r="AP19">
        <f t="shared" ref="AP19:BU19" si="7">AP18+AP17</f>
        <v>0</v>
      </c>
      <c r="AQ19">
        <f t="shared" si="7"/>
        <v>0</v>
      </c>
      <c r="AR19">
        <f t="shared" si="7"/>
        <v>0</v>
      </c>
      <c r="AS19">
        <f t="shared" si="7"/>
        <v>0</v>
      </c>
      <c r="AT19">
        <f t="shared" si="7"/>
        <v>0</v>
      </c>
      <c r="AU19">
        <f t="shared" si="7"/>
        <v>0</v>
      </c>
      <c r="AV19">
        <f t="shared" si="7"/>
        <v>0</v>
      </c>
      <c r="AW19">
        <f t="shared" si="7"/>
        <v>0</v>
      </c>
      <c r="AX19">
        <f t="shared" si="7"/>
        <v>0</v>
      </c>
      <c r="AY19">
        <f t="shared" si="7"/>
        <v>0</v>
      </c>
      <c r="AZ19">
        <f t="shared" si="7"/>
        <v>0</v>
      </c>
      <c r="BA19">
        <f t="shared" si="7"/>
        <v>0</v>
      </c>
      <c r="BB19">
        <f t="shared" si="7"/>
        <v>0</v>
      </c>
      <c r="BC19">
        <f t="shared" si="7"/>
        <v>0</v>
      </c>
      <c r="BD19">
        <f t="shared" si="7"/>
        <v>0</v>
      </c>
      <c r="BE19">
        <f t="shared" si="7"/>
        <v>0</v>
      </c>
      <c r="BF19">
        <f t="shared" si="7"/>
        <v>5250.4869820478352</v>
      </c>
      <c r="BG19">
        <f t="shared" si="7"/>
        <v>5051.3627934688857</v>
      </c>
      <c r="BH19">
        <f t="shared" si="7"/>
        <v>5157.4348901958856</v>
      </c>
      <c r="BI19">
        <f t="shared" si="7"/>
        <v>5179.1091566992509</v>
      </c>
      <c r="BJ19">
        <f t="shared" si="7"/>
        <v>5092.4120906857888</v>
      </c>
      <c r="BK19">
        <f t="shared" si="7"/>
        <v>5177.6468633056065</v>
      </c>
      <c r="BL19">
        <f t="shared" si="7"/>
        <v>5286.3707624507815</v>
      </c>
      <c r="BM19">
        <f t="shared" si="7"/>
        <v>5308.5868856167308</v>
      </c>
      <c r="BN19">
        <f t="shared" si="7"/>
        <v>5264.1546392848304</v>
      </c>
      <c r="BO19">
        <f t="shared" si="7"/>
        <v>5329.3041580541949</v>
      </c>
      <c r="BP19">
        <f t="shared" si="7"/>
        <v>5418.5300315120494</v>
      </c>
      <c r="BQ19">
        <f t="shared" si="7"/>
        <v>5441.3015577571477</v>
      </c>
      <c r="BR19">
        <f t="shared" si="7"/>
        <v>5350.2154527767543</v>
      </c>
      <c r="BS19">
        <f t="shared" si="7"/>
        <v>5439.7652357604511</v>
      </c>
      <c r="BT19">
        <f t="shared" si="7"/>
        <v>5553.9932822998508</v>
      </c>
      <c r="BU19">
        <f t="shared" si="7"/>
        <v>5577.3340967010772</v>
      </c>
      <c r="BV19">
        <f t="shared" ref="BV19:DA19" si="8">BV18+BV17</f>
        <v>5483.9708390961732</v>
      </c>
      <c r="BW19">
        <f t="shared" si="8"/>
        <v>5575.7593666544635</v>
      </c>
      <c r="BX19">
        <f t="shared" si="8"/>
        <v>5692.8431143573471</v>
      </c>
      <c r="BY19">
        <f t="shared" si="8"/>
        <v>5716.7674491186035</v>
      </c>
      <c r="BZ19">
        <f t="shared" si="8"/>
        <v>5621.0701100735787</v>
      </c>
      <c r="CA19">
        <f t="shared" si="8"/>
        <v>5715.153350820824</v>
      </c>
      <c r="CB19">
        <f t="shared" si="8"/>
        <v>5835.1641922162808</v>
      </c>
      <c r="CC19">
        <f t="shared" si="8"/>
        <v>5859.6866353465693</v>
      </c>
      <c r="CD19">
        <f t="shared" si="8"/>
        <v>5810.6417490859922</v>
      </c>
      <c r="CE19">
        <f t="shared" si="8"/>
        <v>5882.5546277216317</v>
      </c>
      <c r="CF19">
        <f t="shared" si="8"/>
        <v>5981.0432970216871</v>
      </c>
      <c r="CG19">
        <f t="shared" si="8"/>
        <v>6006.1788012302331</v>
      </c>
      <c r="CH19">
        <f t="shared" si="8"/>
        <v>5905.6367843960516</v>
      </c>
      <c r="CI19">
        <f t="shared" si="8"/>
        <v>6004.482989206128</v>
      </c>
      <c r="CJ19">
        <f t="shared" si="8"/>
        <v>6130.5693794472299</v>
      </c>
      <c r="CK19">
        <f t="shared" si="8"/>
        <v>6156.3332712609881</v>
      </c>
      <c r="CL19">
        <f t="shared" si="8"/>
        <v>6053.2777040059545</v>
      </c>
      <c r="CM19">
        <f t="shared" si="8"/>
        <v>6154.5950639362809</v>
      </c>
      <c r="CN19">
        <f t="shared" si="8"/>
        <v>6283.8336139334106</v>
      </c>
      <c r="CO19">
        <f t="shared" si="8"/>
        <v>6310.2416030425129</v>
      </c>
      <c r="CP19">
        <f t="shared" si="8"/>
        <v>6204.6096466061008</v>
      </c>
      <c r="CQ19">
        <f t="shared" si="8"/>
        <v>6308.4599405346871</v>
      </c>
      <c r="CR19">
        <f t="shared" si="8"/>
        <v>6440.9294542817433</v>
      </c>
      <c r="CS19">
        <f t="shared" si="8"/>
        <v>6467.9976431185742</v>
      </c>
      <c r="CT19">
        <f t="shared" si="8"/>
        <v>6413.8612654449134</v>
      </c>
      <c r="CU19">
        <f t="shared" si="8"/>
        <v>6493.2396278848846</v>
      </c>
      <c r="CV19">
        <f t="shared" si="8"/>
        <v>6601.9526906387864</v>
      </c>
      <c r="CW19">
        <f t="shared" si="8"/>
        <v>6629.6975841965368</v>
      </c>
      <c r="CX19">
        <f t="shared" si="8"/>
        <v>6518.7180099655343</v>
      </c>
      <c r="CY19">
        <f t="shared" si="8"/>
        <v>6627.825725024255</v>
      </c>
      <c r="CZ19">
        <f t="shared" si="8"/>
        <v>6767.0015079047571</v>
      </c>
      <c r="DA19">
        <f t="shared" si="8"/>
        <v>6795.4400238014523</v>
      </c>
      <c r="DB19">
        <f t="shared" ref="DB19:EG19" si="9">DB18+DB17</f>
        <v>6681.6859602146724</v>
      </c>
      <c r="DC19">
        <f t="shared" si="9"/>
        <v>6793.5213681498617</v>
      </c>
      <c r="DD19">
        <f t="shared" si="9"/>
        <v>6936.176545602375</v>
      </c>
      <c r="DE19">
        <f t="shared" si="9"/>
        <v>6965.3260243964887</v>
      </c>
      <c r="DF19">
        <f t="shared" si="9"/>
        <v>6848.7281092200392</v>
      </c>
      <c r="DG19">
        <f t="shared" si="9"/>
        <v>6963.3594023536079</v>
      </c>
      <c r="DH19">
        <f t="shared" si="9"/>
        <v>7109.5809592424321</v>
      </c>
      <c r="DI19">
        <f t="shared" si="9"/>
        <v>7139.4591750063973</v>
      </c>
      <c r="DJ19">
        <f t="shared" si="9"/>
        <v>7079.7027434784695</v>
      </c>
      <c r="DK19">
        <f t="shared" si="9"/>
        <v>7167.3216031764132</v>
      </c>
      <c r="DL19">
        <f t="shared" si="9"/>
        <v>7287.3204832234951</v>
      </c>
      <c r="DM19">
        <f t="shared" si="9"/>
        <v>7317.9456543815586</v>
      </c>
      <c r="DN19">
        <f t="shared" si="9"/>
        <v>5802.8925432256392</v>
      </c>
      <c r="DO19">
        <f t="shared" si="9"/>
        <v>5192.2370216491709</v>
      </c>
      <c r="DP19">
        <f t="shared" si="9"/>
        <v>5328.4541395239494</v>
      </c>
      <c r="DQ19">
        <f t="shared" si="9"/>
        <v>5359.8449399609644</v>
      </c>
      <c r="DR19">
        <f t="shared" si="9"/>
        <v>5234.2817382129015</v>
      </c>
      <c r="DS19">
        <f t="shared" si="9"/>
        <v>5322.0429471903999</v>
      </c>
      <c r="DT19">
        <f t="shared" si="9"/>
        <v>5461.6654930120476</v>
      </c>
      <c r="DU19">
        <f t="shared" si="9"/>
        <v>5493.8410634599886</v>
      </c>
      <c r="DV19">
        <f t="shared" si="9"/>
        <v>5365.1387816682245</v>
      </c>
      <c r="DW19">
        <f t="shared" si="9"/>
        <v>5455.0940208701586</v>
      </c>
      <c r="DX19">
        <f t="shared" si="9"/>
        <v>5598.2071303373468</v>
      </c>
      <c r="DY19">
        <f t="shared" si="9"/>
        <v>5631.1870900464855</v>
      </c>
      <c r="DZ19">
        <f t="shared" si="9"/>
        <v>0</v>
      </c>
      <c r="EA19">
        <f t="shared" si="9"/>
        <v>0</v>
      </c>
      <c r="EB19">
        <f t="shared" si="9"/>
        <v>0</v>
      </c>
      <c r="EC19">
        <f t="shared" si="9"/>
        <v>0</v>
      </c>
      <c r="ED19">
        <f t="shared" si="9"/>
        <v>0</v>
      </c>
      <c r="EE19">
        <f t="shared" si="9"/>
        <v>0</v>
      </c>
      <c r="EF19">
        <f t="shared" si="9"/>
        <v>0</v>
      </c>
      <c r="EG19">
        <f t="shared" si="9"/>
        <v>0</v>
      </c>
      <c r="EH19">
        <f t="shared" ref="EH19:FM19" si="10">EH18+EH17</f>
        <v>0</v>
      </c>
      <c r="EI19">
        <f t="shared" si="10"/>
        <v>0</v>
      </c>
      <c r="EJ19">
        <f t="shared" si="10"/>
        <v>0</v>
      </c>
      <c r="EK19">
        <f t="shared" si="10"/>
        <v>0</v>
      </c>
      <c r="EL19">
        <f t="shared" si="10"/>
        <v>0</v>
      </c>
      <c r="EM19">
        <f t="shared" si="10"/>
        <v>0</v>
      </c>
      <c r="EN19">
        <f t="shared" si="10"/>
        <v>0</v>
      </c>
      <c r="EO19">
        <f t="shared" si="10"/>
        <v>0</v>
      </c>
      <c r="EP19">
        <f t="shared" si="10"/>
        <v>0</v>
      </c>
      <c r="EQ19">
        <f t="shared" si="10"/>
        <v>0</v>
      </c>
      <c r="ER19">
        <f t="shared" si="10"/>
        <v>0</v>
      </c>
      <c r="ES19">
        <f t="shared" si="10"/>
        <v>0</v>
      </c>
      <c r="ET19">
        <f t="shared" si="10"/>
        <v>0</v>
      </c>
      <c r="EU19">
        <f t="shared" si="10"/>
        <v>0</v>
      </c>
      <c r="EV19">
        <f t="shared" si="10"/>
        <v>0</v>
      </c>
      <c r="EW19">
        <f t="shared" si="10"/>
        <v>0</v>
      </c>
      <c r="EX19">
        <f t="shared" si="10"/>
        <v>0</v>
      </c>
      <c r="EY19">
        <f t="shared" si="10"/>
        <v>0</v>
      </c>
      <c r="EZ19">
        <f t="shared" si="10"/>
        <v>0</v>
      </c>
      <c r="FA19">
        <f t="shared" si="10"/>
        <v>0</v>
      </c>
      <c r="FB19">
        <f t="shared" si="10"/>
        <v>0</v>
      </c>
      <c r="FC19">
        <f t="shared" si="10"/>
        <v>0</v>
      </c>
      <c r="FD19">
        <f t="shared" si="10"/>
        <v>0</v>
      </c>
      <c r="FE19">
        <f t="shared" si="10"/>
        <v>0</v>
      </c>
      <c r="FF19">
        <f t="shared" si="10"/>
        <v>0</v>
      </c>
      <c r="FG19">
        <f t="shared" si="10"/>
        <v>0</v>
      </c>
      <c r="FH19">
        <f t="shared" si="10"/>
        <v>0</v>
      </c>
      <c r="FI19">
        <f t="shared" si="10"/>
        <v>0</v>
      </c>
      <c r="FJ19">
        <f t="shared" si="10"/>
        <v>0</v>
      </c>
      <c r="FK19">
        <f t="shared" si="10"/>
        <v>0</v>
      </c>
      <c r="FL19">
        <f t="shared" si="10"/>
        <v>0</v>
      </c>
      <c r="FM19">
        <f t="shared" si="10"/>
        <v>0</v>
      </c>
      <c r="FN19">
        <f t="shared" ref="FN19:GJ19" si="11">FN18+FN17</f>
        <v>0</v>
      </c>
      <c r="FO19">
        <f t="shared" si="11"/>
        <v>0</v>
      </c>
      <c r="FP19">
        <f t="shared" si="11"/>
        <v>0</v>
      </c>
      <c r="FQ19">
        <f t="shared" si="11"/>
        <v>0</v>
      </c>
      <c r="FR19">
        <f t="shared" si="11"/>
        <v>0</v>
      </c>
      <c r="FS19">
        <f t="shared" si="11"/>
        <v>0</v>
      </c>
      <c r="FT19">
        <f t="shared" si="11"/>
        <v>0</v>
      </c>
      <c r="FU19">
        <f t="shared" si="11"/>
        <v>0</v>
      </c>
      <c r="FV19">
        <f t="shared" si="11"/>
        <v>0</v>
      </c>
      <c r="FW19">
        <f t="shared" si="11"/>
        <v>0</v>
      </c>
      <c r="FX19">
        <f t="shared" si="11"/>
        <v>0</v>
      </c>
      <c r="FY19">
        <f t="shared" si="11"/>
        <v>0</v>
      </c>
      <c r="FZ19">
        <f t="shared" si="11"/>
        <v>0</v>
      </c>
      <c r="GA19">
        <f t="shared" si="11"/>
        <v>0</v>
      </c>
      <c r="GB19">
        <f t="shared" si="11"/>
        <v>0</v>
      </c>
      <c r="GC19">
        <f t="shared" si="11"/>
        <v>0</v>
      </c>
      <c r="GD19">
        <f t="shared" si="11"/>
        <v>0</v>
      </c>
      <c r="GE19">
        <f t="shared" si="11"/>
        <v>0</v>
      </c>
      <c r="GF19">
        <f t="shared" si="11"/>
        <v>0</v>
      </c>
      <c r="GG19">
        <f t="shared" si="11"/>
        <v>0</v>
      </c>
      <c r="GH19">
        <f t="shared" si="11"/>
        <v>0</v>
      </c>
      <c r="GI19">
        <f t="shared" si="11"/>
        <v>0</v>
      </c>
      <c r="GJ19">
        <f t="shared" si="11"/>
        <v>0</v>
      </c>
    </row>
    <row r="20" spans="1:192" ht="12.75" hidden="1" outlineLevel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</row>
    <row r="21" spans="1:192" hidden="1" outlineLevel="1" x14ac:dyDescent="0.35">
      <c r="A21"/>
      <c r="B21" s="69" t="s">
        <v>1579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</row>
    <row r="22" spans="1:192" ht="12.75" hidden="1" outlineLevel="2" x14ac:dyDescent="0.35">
      <c r="A22"/>
      <c r="B22"/>
      <c r="C22"/>
      <c r="D22"/>
      <c r="E22" t="str">
        <f>$E$14</f>
        <v>Senior debt cashflows DC</v>
      </c>
      <c r="F22"/>
      <c r="G22" t="str">
        <f>$G$14</f>
        <v>$ 000s</v>
      </c>
      <c r="H22">
        <f>$H$14</f>
        <v>-269807.20592345472</v>
      </c>
      <c r="I22"/>
      <c r="J22">
        <f t="shared" ref="J22:AO22" si="12">J$14</f>
        <v>-1.0000000000000001E-9</v>
      </c>
      <c r="K22">
        <f t="shared" si="12"/>
        <v>0</v>
      </c>
      <c r="L22">
        <f t="shared" si="12"/>
        <v>0</v>
      </c>
      <c r="M22">
        <f t="shared" si="12"/>
        <v>0</v>
      </c>
      <c r="N22">
        <f t="shared" si="12"/>
        <v>0</v>
      </c>
      <c r="O22">
        <f t="shared" si="12"/>
        <v>-2438.5117518835168</v>
      </c>
      <c r="P22">
        <f t="shared" si="12"/>
        <v>-28157.090569025189</v>
      </c>
      <c r="Q22">
        <f t="shared" si="12"/>
        <v>-6222.9659041915847</v>
      </c>
      <c r="R22">
        <f t="shared" si="12"/>
        <v>-6221.8812449640272</v>
      </c>
      <c r="S22">
        <f t="shared" si="12"/>
        <v>-6218.5553652300769</v>
      </c>
      <c r="T22">
        <f t="shared" si="12"/>
        <v>-6217.601099925274</v>
      </c>
      <c r="U22">
        <f t="shared" si="12"/>
        <v>-6214.1206340882482</v>
      </c>
      <c r="V22">
        <f t="shared" si="12"/>
        <v>-6211.8922517857582</v>
      </c>
      <c r="W22">
        <f t="shared" si="12"/>
        <v>-6214.0895949870201</v>
      </c>
      <c r="X22">
        <f t="shared" si="12"/>
        <v>-6207.4291976509821</v>
      </c>
      <c r="Y22">
        <f t="shared" si="12"/>
        <v>-6206.8038682563565</v>
      </c>
      <c r="Z22">
        <f t="shared" si="12"/>
        <v>-6202.9334385415432</v>
      </c>
      <c r="AA22">
        <f t="shared" si="12"/>
        <v>-6202.4410225346182</v>
      </c>
      <c r="AB22">
        <f t="shared" si="12"/>
        <v>-6198.4130198160292</v>
      </c>
      <c r="AC22">
        <f t="shared" si="12"/>
        <v>-6196.1409123724325</v>
      </c>
      <c r="AD22">
        <f t="shared" si="12"/>
        <v>-6195.8493117662701</v>
      </c>
      <c r="AE22">
        <f t="shared" si="12"/>
        <v>-6191.5832360720269</v>
      </c>
      <c r="AF22">
        <f t="shared" si="12"/>
        <v>-6094.0561073248946</v>
      </c>
      <c r="AG22">
        <f t="shared" si="12"/>
        <v>-5998.5748647072724</v>
      </c>
      <c r="AH22">
        <f t="shared" si="12"/>
        <v>-5892.682523217778</v>
      </c>
      <c r="AI22">
        <f t="shared" si="12"/>
        <v>-5797.8023524688015</v>
      </c>
      <c r="AJ22">
        <f t="shared" si="12"/>
        <v>-5724.968901896862</v>
      </c>
      <c r="AK22">
        <f t="shared" si="12"/>
        <v>-5596.511222248364</v>
      </c>
      <c r="AL22">
        <f t="shared" si="12"/>
        <v>-5516.5131202050952</v>
      </c>
      <c r="AM22">
        <f t="shared" si="12"/>
        <v>-5397.6720175925075</v>
      </c>
      <c r="AN22">
        <f t="shared" si="12"/>
        <v>-5302.672036177235</v>
      </c>
      <c r="AO22">
        <f t="shared" si="12"/>
        <v>-5171.8398609808801</v>
      </c>
      <c r="AP22">
        <f t="shared" ref="AP22:BU22" si="13">AP$14</f>
        <v>-5072.8462610627175</v>
      </c>
      <c r="AQ22">
        <f t="shared" si="13"/>
        <v>-5006.8721017501248</v>
      </c>
      <c r="AR22">
        <f t="shared" si="13"/>
        <v>-4869.41516088155</v>
      </c>
      <c r="AS22">
        <f t="shared" si="13"/>
        <v>-4809.8093979031391</v>
      </c>
      <c r="AT22">
        <f t="shared" si="13"/>
        <v>-6297.9305227001814</v>
      </c>
      <c r="AU22">
        <f t="shared" si="13"/>
        <v>-6205.164795387961</v>
      </c>
      <c r="AV22">
        <f t="shared" si="13"/>
        <v>-6257.7185721622136</v>
      </c>
      <c r="AW22">
        <f t="shared" si="13"/>
        <v>-5994.6022564582036</v>
      </c>
      <c r="AX22">
        <f t="shared" si="13"/>
        <v>-5950.3235982444257</v>
      </c>
      <c r="AY22">
        <f t="shared" si="13"/>
        <v>-5790.4710360412664</v>
      </c>
      <c r="AZ22">
        <f t="shared" si="13"/>
        <v>-5701.7055376009648</v>
      </c>
      <c r="BA22">
        <f t="shared" si="13"/>
        <v>-5527.2899602221232</v>
      </c>
      <c r="BB22">
        <f t="shared" si="13"/>
        <v>-5425.9538404338164</v>
      </c>
      <c r="BC22">
        <f t="shared" si="13"/>
        <v>-5396.4287444555339</v>
      </c>
      <c r="BD22">
        <f t="shared" si="13"/>
        <v>-5318.4013557257886</v>
      </c>
      <c r="BE22">
        <f t="shared" si="13"/>
        <v>-5970.6773525130575</v>
      </c>
      <c r="BF22">
        <f t="shared" si="13"/>
        <v>0</v>
      </c>
      <c r="BG22">
        <f t="shared" si="13"/>
        <v>0</v>
      </c>
      <c r="BH22">
        <f t="shared" si="13"/>
        <v>0</v>
      </c>
      <c r="BI22">
        <f t="shared" si="13"/>
        <v>0</v>
      </c>
      <c r="BJ22">
        <f t="shared" si="13"/>
        <v>0</v>
      </c>
      <c r="BK22">
        <f t="shared" si="13"/>
        <v>0</v>
      </c>
      <c r="BL22">
        <f t="shared" si="13"/>
        <v>0</v>
      </c>
      <c r="BM22">
        <f t="shared" si="13"/>
        <v>0</v>
      </c>
      <c r="BN22">
        <f t="shared" si="13"/>
        <v>0</v>
      </c>
      <c r="BO22">
        <f t="shared" si="13"/>
        <v>0</v>
      </c>
      <c r="BP22">
        <f t="shared" si="13"/>
        <v>0</v>
      </c>
      <c r="BQ22">
        <f t="shared" si="13"/>
        <v>0</v>
      </c>
      <c r="BR22">
        <f t="shared" si="13"/>
        <v>0</v>
      </c>
      <c r="BS22">
        <f t="shared" si="13"/>
        <v>0</v>
      </c>
      <c r="BT22">
        <f t="shared" si="13"/>
        <v>0</v>
      </c>
      <c r="BU22">
        <f t="shared" si="13"/>
        <v>0</v>
      </c>
      <c r="BV22">
        <f t="shared" ref="BV22:DA22" si="14">BV$14</f>
        <v>0</v>
      </c>
      <c r="BW22">
        <f t="shared" si="14"/>
        <v>0</v>
      </c>
      <c r="BX22">
        <f t="shared" si="14"/>
        <v>0</v>
      </c>
      <c r="BY22">
        <f t="shared" si="14"/>
        <v>0</v>
      </c>
      <c r="BZ22">
        <f t="shared" si="14"/>
        <v>0</v>
      </c>
      <c r="CA22">
        <f t="shared" si="14"/>
        <v>0</v>
      </c>
      <c r="CB22">
        <f t="shared" si="14"/>
        <v>0</v>
      </c>
      <c r="CC22">
        <f t="shared" si="14"/>
        <v>0</v>
      </c>
      <c r="CD22">
        <f t="shared" si="14"/>
        <v>0</v>
      </c>
      <c r="CE22">
        <f t="shared" si="14"/>
        <v>0</v>
      </c>
      <c r="CF22">
        <f t="shared" si="14"/>
        <v>0</v>
      </c>
      <c r="CG22">
        <f t="shared" si="14"/>
        <v>0</v>
      </c>
      <c r="CH22">
        <f t="shared" si="14"/>
        <v>0</v>
      </c>
      <c r="CI22">
        <f t="shared" si="14"/>
        <v>0</v>
      </c>
      <c r="CJ22">
        <f t="shared" si="14"/>
        <v>0</v>
      </c>
      <c r="CK22">
        <f t="shared" si="14"/>
        <v>0</v>
      </c>
      <c r="CL22">
        <f t="shared" si="14"/>
        <v>0</v>
      </c>
      <c r="CM22">
        <f t="shared" si="14"/>
        <v>0</v>
      </c>
      <c r="CN22">
        <f t="shared" si="14"/>
        <v>0</v>
      </c>
      <c r="CO22">
        <f t="shared" si="14"/>
        <v>0</v>
      </c>
      <c r="CP22">
        <f t="shared" si="14"/>
        <v>0</v>
      </c>
      <c r="CQ22">
        <f t="shared" si="14"/>
        <v>0</v>
      </c>
      <c r="CR22">
        <f t="shared" si="14"/>
        <v>0</v>
      </c>
      <c r="CS22">
        <f t="shared" si="14"/>
        <v>0</v>
      </c>
      <c r="CT22">
        <f t="shared" si="14"/>
        <v>0</v>
      </c>
      <c r="CU22">
        <f t="shared" si="14"/>
        <v>0</v>
      </c>
      <c r="CV22">
        <f t="shared" si="14"/>
        <v>0</v>
      </c>
      <c r="CW22">
        <f t="shared" si="14"/>
        <v>0</v>
      </c>
      <c r="CX22">
        <f t="shared" si="14"/>
        <v>0</v>
      </c>
      <c r="CY22">
        <f t="shared" si="14"/>
        <v>0</v>
      </c>
      <c r="CZ22">
        <f t="shared" si="14"/>
        <v>0</v>
      </c>
      <c r="DA22">
        <f t="shared" si="14"/>
        <v>0</v>
      </c>
      <c r="DB22">
        <f t="shared" ref="DB22:EG22" si="15">DB$14</f>
        <v>0</v>
      </c>
      <c r="DC22">
        <f t="shared" si="15"/>
        <v>0</v>
      </c>
      <c r="DD22">
        <f t="shared" si="15"/>
        <v>0</v>
      </c>
      <c r="DE22">
        <f t="shared" si="15"/>
        <v>0</v>
      </c>
      <c r="DF22">
        <f t="shared" si="15"/>
        <v>0</v>
      </c>
      <c r="DG22">
        <f t="shared" si="15"/>
        <v>0</v>
      </c>
      <c r="DH22">
        <f t="shared" si="15"/>
        <v>0</v>
      </c>
      <c r="DI22">
        <f t="shared" si="15"/>
        <v>0</v>
      </c>
      <c r="DJ22">
        <f t="shared" si="15"/>
        <v>0</v>
      </c>
      <c r="DK22">
        <f t="shared" si="15"/>
        <v>0</v>
      </c>
      <c r="DL22">
        <f t="shared" si="15"/>
        <v>0</v>
      </c>
      <c r="DM22">
        <f t="shared" si="15"/>
        <v>0</v>
      </c>
      <c r="DN22">
        <f t="shared" si="15"/>
        <v>0</v>
      </c>
      <c r="DO22">
        <f t="shared" si="15"/>
        <v>0</v>
      </c>
      <c r="DP22">
        <f t="shared" si="15"/>
        <v>0</v>
      </c>
      <c r="DQ22">
        <f t="shared" si="15"/>
        <v>0</v>
      </c>
      <c r="DR22">
        <f t="shared" si="15"/>
        <v>0</v>
      </c>
      <c r="DS22">
        <f t="shared" si="15"/>
        <v>0</v>
      </c>
      <c r="DT22">
        <f t="shared" si="15"/>
        <v>0</v>
      </c>
      <c r="DU22">
        <f t="shared" si="15"/>
        <v>0</v>
      </c>
      <c r="DV22">
        <f t="shared" si="15"/>
        <v>0</v>
      </c>
      <c r="DW22">
        <f t="shared" si="15"/>
        <v>0</v>
      </c>
      <c r="DX22">
        <f t="shared" si="15"/>
        <v>0</v>
      </c>
      <c r="DY22">
        <f t="shared" si="15"/>
        <v>0</v>
      </c>
      <c r="DZ22">
        <f t="shared" si="15"/>
        <v>0</v>
      </c>
      <c r="EA22">
        <f t="shared" si="15"/>
        <v>0</v>
      </c>
      <c r="EB22">
        <f t="shared" si="15"/>
        <v>0</v>
      </c>
      <c r="EC22">
        <f t="shared" si="15"/>
        <v>0</v>
      </c>
      <c r="ED22">
        <f t="shared" si="15"/>
        <v>0</v>
      </c>
      <c r="EE22">
        <f t="shared" si="15"/>
        <v>0</v>
      </c>
      <c r="EF22">
        <f t="shared" si="15"/>
        <v>0</v>
      </c>
      <c r="EG22">
        <f t="shared" si="15"/>
        <v>0</v>
      </c>
      <c r="EH22">
        <f t="shared" ref="EH22:FM22" si="16">EH$14</f>
        <v>0</v>
      </c>
      <c r="EI22">
        <f t="shared" si="16"/>
        <v>0</v>
      </c>
      <c r="EJ22">
        <f t="shared" si="16"/>
        <v>0</v>
      </c>
      <c r="EK22">
        <f t="shared" si="16"/>
        <v>0</v>
      </c>
      <c r="EL22">
        <f t="shared" si="16"/>
        <v>0</v>
      </c>
      <c r="EM22">
        <f t="shared" si="16"/>
        <v>0</v>
      </c>
      <c r="EN22">
        <f t="shared" si="16"/>
        <v>0</v>
      </c>
      <c r="EO22">
        <f t="shared" si="16"/>
        <v>0</v>
      </c>
      <c r="EP22">
        <f t="shared" si="16"/>
        <v>0</v>
      </c>
      <c r="EQ22">
        <f t="shared" si="16"/>
        <v>0</v>
      </c>
      <c r="ER22">
        <f t="shared" si="16"/>
        <v>0</v>
      </c>
      <c r="ES22">
        <f t="shared" si="16"/>
        <v>0</v>
      </c>
      <c r="ET22">
        <f t="shared" si="16"/>
        <v>0</v>
      </c>
      <c r="EU22">
        <f t="shared" si="16"/>
        <v>0</v>
      </c>
      <c r="EV22">
        <f t="shared" si="16"/>
        <v>0</v>
      </c>
      <c r="EW22">
        <f t="shared" si="16"/>
        <v>0</v>
      </c>
      <c r="EX22">
        <f t="shared" si="16"/>
        <v>0</v>
      </c>
      <c r="EY22">
        <f t="shared" si="16"/>
        <v>0</v>
      </c>
      <c r="EZ22">
        <f t="shared" si="16"/>
        <v>0</v>
      </c>
      <c r="FA22">
        <f t="shared" si="16"/>
        <v>0</v>
      </c>
      <c r="FB22">
        <f t="shared" si="16"/>
        <v>0</v>
      </c>
      <c r="FC22">
        <f t="shared" si="16"/>
        <v>0</v>
      </c>
      <c r="FD22">
        <f t="shared" si="16"/>
        <v>0</v>
      </c>
      <c r="FE22">
        <f t="shared" si="16"/>
        <v>0</v>
      </c>
      <c r="FF22">
        <f t="shared" si="16"/>
        <v>0</v>
      </c>
      <c r="FG22">
        <f t="shared" si="16"/>
        <v>0</v>
      </c>
      <c r="FH22">
        <f t="shared" si="16"/>
        <v>0</v>
      </c>
      <c r="FI22">
        <f t="shared" si="16"/>
        <v>0</v>
      </c>
      <c r="FJ22">
        <f t="shared" si="16"/>
        <v>0</v>
      </c>
      <c r="FK22">
        <f t="shared" si="16"/>
        <v>0</v>
      </c>
      <c r="FL22">
        <f t="shared" si="16"/>
        <v>0</v>
      </c>
      <c r="FM22">
        <f t="shared" si="16"/>
        <v>0</v>
      </c>
      <c r="FN22">
        <f t="shared" ref="FN22:GJ22" si="17">FN$14</f>
        <v>0</v>
      </c>
      <c r="FO22">
        <f t="shared" si="17"/>
        <v>0</v>
      </c>
      <c r="FP22">
        <f t="shared" si="17"/>
        <v>0</v>
      </c>
      <c r="FQ22">
        <f t="shared" si="17"/>
        <v>0</v>
      </c>
      <c r="FR22">
        <f t="shared" si="17"/>
        <v>0</v>
      </c>
      <c r="FS22">
        <f t="shared" si="17"/>
        <v>0</v>
      </c>
      <c r="FT22">
        <f t="shared" si="17"/>
        <v>0</v>
      </c>
      <c r="FU22">
        <f t="shared" si="17"/>
        <v>0</v>
      </c>
      <c r="FV22">
        <f t="shared" si="17"/>
        <v>0</v>
      </c>
      <c r="FW22">
        <f t="shared" si="17"/>
        <v>0</v>
      </c>
      <c r="FX22">
        <f t="shared" si="17"/>
        <v>0</v>
      </c>
      <c r="FY22">
        <f t="shared" si="17"/>
        <v>0</v>
      </c>
      <c r="FZ22">
        <f t="shared" si="17"/>
        <v>0</v>
      </c>
      <c r="GA22">
        <f t="shared" si="17"/>
        <v>0</v>
      </c>
      <c r="GB22">
        <f t="shared" si="17"/>
        <v>0</v>
      </c>
      <c r="GC22">
        <f t="shared" si="17"/>
        <v>0</v>
      </c>
      <c r="GD22">
        <f t="shared" si="17"/>
        <v>0</v>
      </c>
      <c r="GE22">
        <f t="shared" si="17"/>
        <v>0</v>
      </c>
      <c r="GF22">
        <f t="shared" si="17"/>
        <v>0</v>
      </c>
      <c r="GG22">
        <f t="shared" si="17"/>
        <v>0</v>
      </c>
      <c r="GH22">
        <f t="shared" si="17"/>
        <v>0</v>
      </c>
      <c r="GI22">
        <f t="shared" si="17"/>
        <v>0</v>
      </c>
      <c r="GJ22">
        <f t="shared" si="17"/>
        <v>0</v>
      </c>
    </row>
    <row r="23" spans="1:192" ht="12.75" hidden="1" outlineLevel="2" x14ac:dyDescent="0.35">
      <c r="A23"/>
      <c r="B23"/>
      <c r="C23"/>
      <c r="D23"/>
      <c r="E23" t="str">
        <f>$E$19</f>
        <v>Senior debt service</v>
      </c>
      <c r="F23"/>
      <c r="G23" t="str">
        <f>$G$19</f>
        <v>$ 000s</v>
      </c>
      <c r="H23">
        <f>$H$19</f>
        <v>430862.56087759434</v>
      </c>
      <c r="I23"/>
      <c r="J23">
        <f t="shared" ref="J23:AO23" si="18">J$19</f>
        <v>0</v>
      </c>
      <c r="K23">
        <f t="shared" si="18"/>
        <v>0</v>
      </c>
      <c r="L23">
        <f t="shared" si="18"/>
        <v>0</v>
      </c>
      <c r="M23">
        <f t="shared" si="18"/>
        <v>0</v>
      </c>
      <c r="N23">
        <f t="shared" si="18"/>
        <v>0</v>
      </c>
      <c r="O23">
        <f t="shared" si="18"/>
        <v>0</v>
      </c>
      <c r="P23">
        <f t="shared" si="18"/>
        <v>0</v>
      </c>
      <c r="Q23">
        <f t="shared" si="18"/>
        <v>0</v>
      </c>
      <c r="R23">
        <f t="shared" si="18"/>
        <v>0</v>
      </c>
      <c r="S23">
        <f t="shared" si="18"/>
        <v>0</v>
      </c>
      <c r="T23">
        <f t="shared" si="18"/>
        <v>0</v>
      </c>
      <c r="U23">
        <f t="shared" si="18"/>
        <v>0</v>
      </c>
      <c r="V23">
        <f t="shared" si="18"/>
        <v>0</v>
      </c>
      <c r="W23">
        <f t="shared" si="18"/>
        <v>0</v>
      </c>
      <c r="X23">
        <f t="shared" si="18"/>
        <v>0</v>
      </c>
      <c r="Y23">
        <f t="shared" si="18"/>
        <v>0</v>
      </c>
      <c r="Z23">
        <f t="shared" si="18"/>
        <v>0</v>
      </c>
      <c r="AA23">
        <f t="shared" si="18"/>
        <v>0</v>
      </c>
      <c r="AB23">
        <f t="shared" si="18"/>
        <v>0</v>
      </c>
      <c r="AC23">
        <f t="shared" si="18"/>
        <v>0</v>
      </c>
      <c r="AD23">
        <f t="shared" si="18"/>
        <v>0</v>
      </c>
      <c r="AE23">
        <f t="shared" si="18"/>
        <v>0</v>
      </c>
      <c r="AF23">
        <f t="shared" si="18"/>
        <v>0</v>
      </c>
      <c r="AG23">
        <f t="shared" si="18"/>
        <v>0</v>
      </c>
      <c r="AH23">
        <f t="shared" si="18"/>
        <v>0</v>
      </c>
      <c r="AI23">
        <f t="shared" si="18"/>
        <v>0</v>
      </c>
      <c r="AJ23">
        <f t="shared" si="18"/>
        <v>0</v>
      </c>
      <c r="AK23">
        <f t="shared" si="18"/>
        <v>0</v>
      </c>
      <c r="AL23">
        <f t="shared" si="18"/>
        <v>0</v>
      </c>
      <c r="AM23">
        <f t="shared" si="18"/>
        <v>0</v>
      </c>
      <c r="AN23">
        <f t="shared" si="18"/>
        <v>0</v>
      </c>
      <c r="AO23">
        <f t="shared" si="18"/>
        <v>0</v>
      </c>
      <c r="AP23">
        <f t="shared" ref="AP23:BU23" si="19">AP$19</f>
        <v>0</v>
      </c>
      <c r="AQ23">
        <f t="shared" si="19"/>
        <v>0</v>
      </c>
      <c r="AR23">
        <f t="shared" si="19"/>
        <v>0</v>
      </c>
      <c r="AS23">
        <f t="shared" si="19"/>
        <v>0</v>
      </c>
      <c r="AT23">
        <f t="shared" si="19"/>
        <v>0</v>
      </c>
      <c r="AU23">
        <f t="shared" si="19"/>
        <v>0</v>
      </c>
      <c r="AV23">
        <f t="shared" si="19"/>
        <v>0</v>
      </c>
      <c r="AW23">
        <f t="shared" si="19"/>
        <v>0</v>
      </c>
      <c r="AX23">
        <f t="shared" si="19"/>
        <v>0</v>
      </c>
      <c r="AY23">
        <f t="shared" si="19"/>
        <v>0</v>
      </c>
      <c r="AZ23">
        <f t="shared" si="19"/>
        <v>0</v>
      </c>
      <c r="BA23">
        <f t="shared" si="19"/>
        <v>0</v>
      </c>
      <c r="BB23">
        <f t="shared" si="19"/>
        <v>0</v>
      </c>
      <c r="BC23">
        <f t="shared" si="19"/>
        <v>0</v>
      </c>
      <c r="BD23">
        <f t="shared" si="19"/>
        <v>0</v>
      </c>
      <c r="BE23">
        <f t="shared" si="19"/>
        <v>0</v>
      </c>
      <c r="BF23">
        <f t="shared" si="19"/>
        <v>5250.4869820478352</v>
      </c>
      <c r="BG23">
        <f t="shared" si="19"/>
        <v>5051.3627934688857</v>
      </c>
      <c r="BH23">
        <f t="shared" si="19"/>
        <v>5157.4348901958856</v>
      </c>
      <c r="BI23">
        <f t="shared" si="19"/>
        <v>5179.1091566992509</v>
      </c>
      <c r="BJ23">
        <f t="shared" si="19"/>
        <v>5092.4120906857888</v>
      </c>
      <c r="BK23">
        <f t="shared" si="19"/>
        <v>5177.6468633056065</v>
      </c>
      <c r="BL23">
        <f t="shared" si="19"/>
        <v>5286.3707624507815</v>
      </c>
      <c r="BM23">
        <f t="shared" si="19"/>
        <v>5308.5868856167308</v>
      </c>
      <c r="BN23">
        <f t="shared" si="19"/>
        <v>5264.1546392848304</v>
      </c>
      <c r="BO23">
        <f t="shared" si="19"/>
        <v>5329.3041580541949</v>
      </c>
      <c r="BP23">
        <f t="shared" si="19"/>
        <v>5418.5300315120494</v>
      </c>
      <c r="BQ23">
        <f t="shared" si="19"/>
        <v>5441.3015577571477</v>
      </c>
      <c r="BR23">
        <f t="shared" si="19"/>
        <v>5350.2154527767543</v>
      </c>
      <c r="BS23">
        <f t="shared" si="19"/>
        <v>5439.7652357604511</v>
      </c>
      <c r="BT23">
        <f t="shared" si="19"/>
        <v>5553.9932822998508</v>
      </c>
      <c r="BU23">
        <f t="shared" si="19"/>
        <v>5577.3340967010772</v>
      </c>
      <c r="BV23">
        <f t="shared" ref="BV23:DA23" si="20">BV$19</f>
        <v>5483.9708390961732</v>
      </c>
      <c r="BW23">
        <f t="shared" si="20"/>
        <v>5575.7593666544635</v>
      </c>
      <c r="BX23">
        <f t="shared" si="20"/>
        <v>5692.8431143573471</v>
      </c>
      <c r="BY23">
        <f t="shared" si="20"/>
        <v>5716.7674491186035</v>
      </c>
      <c r="BZ23">
        <f t="shared" si="20"/>
        <v>5621.0701100735787</v>
      </c>
      <c r="CA23">
        <f t="shared" si="20"/>
        <v>5715.153350820824</v>
      </c>
      <c r="CB23">
        <f t="shared" si="20"/>
        <v>5835.1641922162808</v>
      </c>
      <c r="CC23">
        <f t="shared" si="20"/>
        <v>5859.6866353465693</v>
      </c>
      <c r="CD23">
        <f t="shared" si="20"/>
        <v>5810.6417490859922</v>
      </c>
      <c r="CE23">
        <f t="shared" si="20"/>
        <v>5882.5546277216317</v>
      </c>
      <c r="CF23">
        <f t="shared" si="20"/>
        <v>5981.0432970216871</v>
      </c>
      <c r="CG23">
        <f t="shared" si="20"/>
        <v>6006.1788012302331</v>
      </c>
      <c r="CH23">
        <f t="shared" si="20"/>
        <v>5905.6367843960516</v>
      </c>
      <c r="CI23">
        <f t="shared" si="20"/>
        <v>6004.482989206128</v>
      </c>
      <c r="CJ23">
        <f t="shared" si="20"/>
        <v>6130.5693794472299</v>
      </c>
      <c r="CK23">
        <f t="shared" si="20"/>
        <v>6156.3332712609881</v>
      </c>
      <c r="CL23">
        <f t="shared" si="20"/>
        <v>6053.2777040059545</v>
      </c>
      <c r="CM23">
        <f t="shared" si="20"/>
        <v>6154.5950639362809</v>
      </c>
      <c r="CN23">
        <f t="shared" si="20"/>
        <v>6283.8336139334106</v>
      </c>
      <c r="CO23">
        <f t="shared" si="20"/>
        <v>6310.2416030425129</v>
      </c>
      <c r="CP23">
        <f t="shared" si="20"/>
        <v>6204.6096466061008</v>
      </c>
      <c r="CQ23">
        <f t="shared" si="20"/>
        <v>6308.4599405346871</v>
      </c>
      <c r="CR23">
        <f t="shared" si="20"/>
        <v>6440.9294542817433</v>
      </c>
      <c r="CS23">
        <f t="shared" si="20"/>
        <v>6467.9976431185742</v>
      </c>
      <c r="CT23">
        <f t="shared" si="20"/>
        <v>6413.8612654449134</v>
      </c>
      <c r="CU23">
        <f t="shared" si="20"/>
        <v>6493.2396278848846</v>
      </c>
      <c r="CV23">
        <f t="shared" si="20"/>
        <v>6601.9526906387864</v>
      </c>
      <c r="CW23">
        <f t="shared" si="20"/>
        <v>6629.6975841965368</v>
      </c>
      <c r="CX23">
        <f t="shared" si="20"/>
        <v>6518.7180099655343</v>
      </c>
      <c r="CY23">
        <f t="shared" si="20"/>
        <v>6627.825725024255</v>
      </c>
      <c r="CZ23">
        <f t="shared" si="20"/>
        <v>6767.0015079047571</v>
      </c>
      <c r="DA23">
        <f t="shared" si="20"/>
        <v>6795.4400238014523</v>
      </c>
      <c r="DB23">
        <f t="shared" ref="DB23:EG23" si="21">DB$19</f>
        <v>6681.6859602146724</v>
      </c>
      <c r="DC23">
        <f t="shared" si="21"/>
        <v>6793.5213681498617</v>
      </c>
      <c r="DD23">
        <f t="shared" si="21"/>
        <v>6936.176545602375</v>
      </c>
      <c r="DE23">
        <f t="shared" si="21"/>
        <v>6965.3260243964887</v>
      </c>
      <c r="DF23">
        <f t="shared" si="21"/>
        <v>6848.7281092200392</v>
      </c>
      <c r="DG23">
        <f t="shared" si="21"/>
        <v>6963.3594023536079</v>
      </c>
      <c r="DH23">
        <f t="shared" si="21"/>
        <v>7109.5809592424321</v>
      </c>
      <c r="DI23">
        <f t="shared" si="21"/>
        <v>7139.4591750063973</v>
      </c>
      <c r="DJ23">
        <f t="shared" si="21"/>
        <v>7079.7027434784695</v>
      </c>
      <c r="DK23">
        <f t="shared" si="21"/>
        <v>7167.3216031764132</v>
      </c>
      <c r="DL23">
        <f t="shared" si="21"/>
        <v>7287.3204832234951</v>
      </c>
      <c r="DM23">
        <f t="shared" si="21"/>
        <v>7317.9456543815586</v>
      </c>
      <c r="DN23">
        <f t="shared" si="21"/>
        <v>5802.8925432256392</v>
      </c>
      <c r="DO23">
        <f t="shared" si="21"/>
        <v>5192.2370216491709</v>
      </c>
      <c r="DP23">
        <f t="shared" si="21"/>
        <v>5328.4541395239494</v>
      </c>
      <c r="DQ23">
        <f t="shared" si="21"/>
        <v>5359.8449399609644</v>
      </c>
      <c r="DR23">
        <f t="shared" si="21"/>
        <v>5234.2817382129015</v>
      </c>
      <c r="DS23">
        <f t="shared" si="21"/>
        <v>5322.0429471903999</v>
      </c>
      <c r="DT23">
        <f t="shared" si="21"/>
        <v>5461.6654930120476</v>
      </c>
      <c r="DU23">
        <f t="shared" si="21"/>
        <v>5493.8410634599886</v>
      </c>
      <c r="DV23">
        <f t="shared" si="21"/>
        <v>5365.1387816682245</v>
      </c>
      <c r="DW23">
        <f t="shared" si="21"/>
        <v>5455.0940208701586</v>
      </c>
      <c r="DX23">
        <f t="shared" si="21"/>
        <v>5598.2071303373468</v>
      </c>
      <c r="DY23">
        <f t="shared" si="21"/>
        <v>5631.1870900464855</v>
      </c>
      <c r="DZ23">
        <f t="shared" si="21"/>
        <v>0</v>
      </c>
      <c r="EA23">
        <f t="shared" si="21"/>
        <v>0</v>
      </c>
      <c r="EB23">
        <f t="shared" si="21"/>
        <v>0</v>
      </c>
      <c r="EC23">
        <f t="shared" si="21"/>
        <v>0</v>
      </c>
      <c r="ED23">
        <f t="shared" si="21"/>
        <v>0</v>
      </c>
      <c r="EE23">
        <f t="shared" si="21"/>
        <v>0</v>
      </c>
      <c r="EF23">
        <f t="shared" si="21"/>
        <v>0</v>
      </c>
      <c r="EG23">
        <f t="shared" si="21"/>
        <v>0</v>
      </c>
      <c r="EH23">
        <f t="shared" ref="EH23:FM23" si="22">EH$19</f>
        <v>0</v>
      </c>
      <c r="EI23">
        <f t="shared" si="22"/>
        <v>0</v>
      </c>
      <c r="EJ23">
        <f t="shared" si="22"/>
        <v>0</v>
      </c>
      <c r="EK23">
        <f t="shared" si="22"/>
        <v>0</v>
      </c>
      <c r="EL23">
        <f t="shared" si="22"/>
        <v>0</v>
      </c>
      <c r="EM23">
        <f t="shared" si="22"/>
        <v>0</v>
      </c>
      <c r="EN23">
        <f t="shared" si="22"/>
        <v>0</v>
      </c>
      <c r="EO23">
        <f t="shared" si="22"/>
        <v>0</v>
      </c>
      <c r="EP23">
        <f t="shared" si="22"/>
        <v>0</v>
      </c>
      <c r="EQ23">
        <f t="shared" si="22"/>
        <v>0</v>
      </c>
      <c r="ER23">
        <f t="shared" si="22"/>
        <v>0</v>
      </c>
      <c r="ES23">
        <f t="shared" si="22"/>
        <v>0</v>
      </c>
      <c r="ET23">
        <f t="shared" si="22"/>
        <v>0</v>
      </c>
      <c r="EU23">
        <f t="shared" si="22"/>
        <v>0</v>
      </c>
      <c r="EV23">
        <f t="shared" si="22"/>
        <v>0</v>
      </c>
      <c r="EW23">
        <f t="shared" si="22"/>
        <v>0</v>
      </c>
      <c r="EX23">
        <f t="shared" si="22"/>
        <v>0</v>
      </c>
      <c r="EY23">
        <f t="shared" si="22"/>
        <v>0</v>
      </c>
      <c r="EZ23">
        <f t="shared" si="22"/>
        <v>0</v>
      </c>
      <c r="FA23">
        <f t="shared" si="22"/>
        <v>0</v>
      </c>
      <c r="FB23">
        <f t="shared" si="22"/>
        <v>0</v>
      </c>
      <c r="FC23">
        <f t="shared" si="22"/>
        <v>0</v>
      </c>
      <c r="FD23">
        <f t="shared" si="22"/>
        <v>0</v>
      </c>
      <c r="FE23">
        <f t="shared" si="22"/>
        <v>0</v>
      </c>
      <c r="FF23">
        <f t="shared" si="22"/>
        <v>0</v>
      </c>
      <c r="FG23">
        <f t="shared" si="22"/>
        <v>0</v>
      </c>
      <c r="FH23">
        <f t="shared" si="22"/>
        <v>0</v>
      </c>
      <c r="FI23">
        <f t="shared" si="22"/>
        <v>0</v>
      </c>
      <c r="FJ23">
        <f t="shared" si="22"/>
        <v>0</v>
      </c>
      <c r="FK23">
        <f t="shared" si="22"/>
        <v>0</v>
      </c>
      <c r="FL23">
        <f t="shared" si="22"/>
        <v>0</v>
      </c>
      <c r="FM23">
        <f t="shared" si="22"/>
        <v>0</v>
      </c>
      <c r="FN23">
        <f t="shared" ref="FN23:GJ23" si="23">FN$19</f>
        <v>0</v>
      </c>
      <c r="FO23">
        <f t="shared" si="23"/>
        <v>0</v>
      </c>
      <c r="FP23">
        <f t="shared" si="23"/>
        <v>0</v>
      </c>
      <c r="FQ23">
        <f t="shared" si="23"/>
        <v>0</v>
      </c>
      <c r="FR23">
        <f t="shared" si="23"/>
        <v>0</v>
      </c>
      <c r="FS23">
        <f t="shared" si="23"/>
        <v>0</v>
      </c>
      <c r="FT23">
        <f t="shared" si="23"/>
        <v>0</v>
      </c>
      <c r="FU23">
        <f t="shared" si="23"/>
        <v>0</v>
      </c>
      <c r="FV23">
        <f t="shared" si="23"/>
        <v>0</v>
      </c>
      <c r="FW23">
        <f t="shared" si="23"/>
        <v>0</v>
      </c>
      <c r="FX23">
        <f t="shared" si="23"/>
        <v>0</v>
      </c>
      <c r="FY23">
        <f t="shared" si="23"/>
        <v>0</v>
      </c>
      <c r="FZ23">
        <f t="shared" si="23"/>
        <v>0</v>
      </c>
      <c r="GA23">
        <f t="shared" si="23"/>
        <v>0</v>
      </c>
      <c r="GB23">
        <f t="shared" si="23"/>
        <v>0</v>
      </c>
      <c r="GC23">
        <f t="shared" si="23"/>
        <v>0</v>
      </c>
      <c r="GD23">
        <f t="shared" si="23"/>
        <v>0</v>
      </c>
      <c r="GE23">
        <f t="shared" si="23"/>
        <v>0</v>
      </c>
      <c r="GF23">
        <f t="shared" si="23"/>
        <v>0</v>
      </c>
      <c r="GG23">
        <f t="shared" si="23"/>
        <v>0</v>
      </c>
      <c r="GH23">
        <f t="shared" si="23"/>
        <v>0</v>
      </c>
      <c r="GI23">
        <f t="shared" si="23"/>
        <v>0</v>
      </c>
      <c r="GJ23">
        <f t="shared" si="23"/>
        <v>0</v>
      </c>
    </row>
    <row r="24" spans="1:192" ht="12.75" hidden="1" outlineLevel="2" x14ac:dyDescent="0.35">
      <c r="A24"/>
      <c r="B24"/>
      <c r="C24"/>
      <c r="D24"/>
      <c r="E24" t="s">
        <v>1580</v>
      </c>
      <c r="F24"/>
      <c r="G24" t="s">
        <v>101</v>
      </c>
      <c r="H24">
        <f>SUM(J24:GJ24)</f>
        <v>161055.35495413968</v>
      </c>
      <c r="I24"/>
      <c r="J24">
        <f t="shared" ref="J24:AO24" si="24">J22+J23</f>
        <v>-1.0000000000000001E-9</v>
      </c>
      <c r="K24">
        <f t="shared" si="24"/>
        <v>0</v>
      </c>
      <c r="L24">
        <f t="shared" si="24"/>
        <v>0</v>
      </c>
      <c r="M24">
        <f t="shared" si="24"/>
        <v>0</v>
      </c>
      <c r="N24">
        <f t="shared" si="24"/>
        <v>0</v>
      </c>
      <c r="O24">
        <f t="shared" si="24"/>
        <v>-2438.5117518835168</v>
      </c>
      <c r="P24">
        <f t="shared" si="24"/>
        <v>-28157.090569025189</v>
      </c>
      <c r="Q24">
        <f t="shared" si="24"/>
        <v>-6222.9659041915847</v>
      </c>
      <c r="R24">
        <f t="shared" si="24"/>
        <v>-6221.8812449640272</v>
      </c>
      <c r="S24">
        <f t="shared" si="24"/>
        <v>-6218.5553652300769</v>
      </c>
      <c r="T24">
        <f t="shared" si="24"/>
        <v>-6217.601099925274</v>
      </c>
      <c r="U24">
        <f t="shared" si="24"/>
        <v>-6214.1206340882482</v>
      </c>
      <c r="V24">
        <f t="shared" si="24"/>
        <v>-6211.8922517857582</v>
      </c>
      <c r="W24">
        <f t="shared" si="24"/>
        <v>-6214.0895949870201</v>
      </c>
      <c r="X24">
        <f t="shared" si="24"/>
        <v>-6207.4291976509821</v>
      </c>
      <c r="Y24">
        <f t="shared" si="24"/>
        <v>-6206.8038682563565</v>
      </c>
      <c r="Z24">
        <f t="shared" si="24"/>
        <v>-6202.9334385415432</v>
      </c>
      <c r="AA24">
        <f t="shared" si="24"/>
        <v>-6202.4410225346182</v>
      </c>
      <c r="AB24">
        <f t="shared" si="24"/>
        <v>-6198.4130198160292</v>
      </c>
      <c r="AC24">
        <f t="shared" si="24"/>
        <v>-6196.1409123724325</v>
      </c>
      <c r="AD24">
        <f t="shared" si="24"/>
        <v>-6195.8493117662701</v>
      </c>
      <c r="AE24">
        <f t="shared" si="24"/>
        <v>-6191.5832360720269</v>
      </c>
      <c r="AF24">
        <f t="shared" si="24"/>
        <v>-6094.0561073248946</v>
      </c>
      <c r="AG24">
        <f t="shared" si="24"/>
        <v>-5998.5748647072724</v>
      </c>
      <c r="AH24">
        <f t="shared" si="24"/>
        <v>-5892.682523217778</v>
      </c>
      <c r="AI24">
        <f t="shared" si="24"/>
        <v>-5797.8023524688015</v>
      </c>
      <c r="AJ24">
        <f t="shared" si="24"/>
        <v>-5724.968901896862</v>
      </c>
      <c r="AK24">
        <f t="shared" si="24"/>
        <v>-5596.511222248364</v>
      </c>
      <c r="AL24">
        <f t="shared" si="24"/>
        <v>-5516.5131202050952</v>
      </c>
      <c r="AM24">
        <f t="shared" si="24"/>
        <v>-5397.6720175925075</v>
      </c>
      <c r="AN24">
        <f t="shared" si="24"/>
        <v>-5302.672036177235</v>
      </c>
      <c r="AO24">
        <f t="shared" si="24"/>
        <v>-5171.8398609808801</v>
      </c>
      <c r="AP24">
        <f t="shared" ref="AP24:BU24" si="25">AP22+AP23</f>
        <v>-5072.8462610627175</v>
      </c>
      <c r="AQ24">
        <f t="shared" si="25"/>
        <v>-5006.8721017501248</v>
      </c>
      <c r="AR24">
        <f t="shared" si="25"/>
        <v>-4869.41516088155</v>
      </c>
      <c r="AS24">
        <f t="shared" si="25"/>
        <v>-4809.8093979031391</v>
      </c>
      <c r="AT24">
        <f t="shared" si="25"/>
        <v>-6297.9305227001814</v>
      </c>
      <c r="AU24">
        <f t="shared" si="25"/>
        <v>-6205.164795387961</v>
      </c>
      <c r="AV24">
        <f t="shared" si="25"/>
        <v>-6257.7185721622136</v>
      </c>
      <c r="AW24">
        <f t="shared" si="25"/>
        <v>-5994.6022564582036</v>
      </c>
      <c r="AX24">
        <f t="shared" si="25"/>
        <v>-5950.3235982444257</v>
      </c>
      <c r="AY24">
        <f t="shared" si="25"/>
        <v>-5790.4710360412664</v>
      </c>
      <c r="AZ24">
        <f t="shared" si="25"/>
        <v>-5701.7055376009648</v>
      </c>
      <c r="BA24">
        <f t="shared" si="25"/>
        <v>-5527.2899602221232</v>
      </c>
      <c r="BB24">
        <f t="shared" si="25"/>
        <v>-5425.9538404338164</v>
      </c>
      <c r="BC24">
        <f t="shared" si="25"/>
        <v>-5396.4287444555339</v>
      </c>
      <c r="BD24">
        <f t="shared" si="25"/>
        <v>-5318.4013557257886</v>
      </c>
      <c r="BE24">
        <f t="shared" si="25"/>
        <v>-5970.6773525130575</v>
      </c>
      <c r="BF24">
        <f t="shared" si="25"/>
        <v>5250.4869820478352</v>
      </c>
      <c r="BG24">
        <f t="shared" si="25"/>
        <v>5051.3627934688857</v>
      </c>
      <c r="BH24">
        <f t="shared" si="25"/>
        <v>5157.4348901958856</v>
      </c>
      <c r="BI24">
        <f t="shared" si="25"/>
        <v>5179.1091566992509</v>
      </c>
      <c r="BJ24">
        <f t="shared" si="25"/>
        <v>5092.4120906857888</v>
      </c>
      <c r="BK24">
        <f t="shared" si="25"/>
        <v>5177.6468633056065</v>
      </c>
      <c r="BL24">
        <f t="shared" si="25"/>
        <v>5286.3707624507815</v>
      </c>
      <c r="BM24">
        <f t="shared" si="25"/>
        <v>5308.5868856167308</v>
      </c>
      <c r="BN24">
        <f t="shared" si="25"/>
        <v>5264.1546392848304</v>
      </c>
      <c r="BO24">
        <f t="shared" si="25"/>
        <v>5329.3041580541949</v>
      </c>
      <c r="BP24">
        <f t="shared" si="25"/>
        <v>5418.5300315120494</v>
      </c>
      <c r="BQ24">
        <f t="shared" si="25"/>
        <v>5441.3015577571477</v>
      </c>
      <c r="BR24">
        <f t="shared" si="25"/>
        <v>5350.2154527767543</v>
      </c>
      <c r="BS24">
        <f t="shared" si="25"/>
        <v>5439.7652357604511</v>
      </c>
      <c r="BT24">
        <f t="shared" si="25"/>
        <v>5553.9932822998508</v>
      </c>
      <c r="BU24">
        <f t="shared" si="25"/>
        <v>5577.3340967010772</v>
      </c>
      <c r="BV24">
        <f t="shared" ref="BV24:DA24" si="26">BV22+BV23</f>
        <v>5483.9708390961732</v>
      </c>
      <c r="BW24">
        <f t="shared" si="26"/>
        <v>5575.7593666544635</v>
      </c>
      <c r="BX24">
        <f t="shared" si="26"/>
        <v>5692.8431143573471</v>
      </c>
      <c r="BY24">
        <f t="shared" si="26"/>
        <v>5716.7674491186035</v>
      </c>
      <c r="BZ24">
        <f t="shared" si="26"/>
        <v>5621.0701100735787</v>
      </c>
      <c r="CA24">
        <f t="shared" si="26"/>
        <v>5715.153350820824</v>
      </c>
      <c r="CB24">
        <f t="shared" si="26"/>
        <v>5835.1641922162808</v>
      </c>
      <c r="CC24">
        <f t="shared" si="26"/>
        <v>5859.6866353465693</v>
      </c>
      <c r="CD24">
        <f t="shared" si="26"/>
        <v>5810.6417490859922</v>
      </c>
      <c r="CE24">
        <f t="shared" si="26"/>
        <v>5882.5546277216317</v>
      </c>
      <c r="CF24">
        <f t="shared" si="26"/>
        <v>5981.0432970216871</v>
      </c>
      <c r="CG24">
        <f t="shared" si="26"/>
        <v>6006.1788012302331</v>
      </c>
      <c r="CH24">
        <f t="shared" si="26"/>
        <v>5905.6367843960516</v>
      </c>
      <c r="CI24">
        <f t="shared" si="26"/>
        <v>6004.482989206128</v>
      </c>
      <c r="CJ24">
        <f t="shared" si="26"/>
        <v>6130.5693794472299</v>
      </c>
      <c r="CK24">
        <f t="shared" si="26"/>
        <v>6156.3332712609881</v>
      </c>
      <c r="CL24">
        <f t="shared" si="26"/>
        <v>6053.2777040059545</v>
      </c>
      <c r="CM24">
        <f t="shared" si="26"/>
        <v>6154.5950639362809</v>
      </c>
      <c r="CN24">
        <f t="shared" si="26"/>
        <v>6283.8336139334106</v>
      </c>
      <c r="CO24">
        <f t="shared" si="26"/>
        <v>6310.2416030425129</v>
      </c>
      <c r="CP24">
        <f t="shared" si="26"/>
        <v>6204.6096466061008</v>
      </c>
      <c r="CQ24">
        <f t="shared" si="26"/>
        <v>6308.4599405346871</v>
      </c>
      <c r="CR24">
        <f t="shared" si="26"/>
        <v>6440.9294542817433</v>
      </c>
      <c r="CS24">
        <f t="shared" si="26"/>
        <v>6467.9976431185742</v>
      </c>
      <c r="CT24">
        <f t="shared" si="26"/>
        <v>6413.8612654449134</v>
      </c>
      <c r="CU24">
        <f t="shared" si="26"/>
        <v>6493.2396278848846</v>
      </c>
      <c r="CV24">
        <f t="shared" si="26"/>
        <v>6601.9526906387864</v>
      </c>
      <c r="CW24">
        <f t="shared" si="26"/>
        <v>6629.6975841965368</v>
      </c>
      <c r="CX24">
        <f t="shared" si="26"/>
        <v>6518.7180099655343</v>
      </c>
      <c r="CY24">
        <f t="shared" si="26"/>
        <v>6627.825725024255</v>
      </c>
      <c r="CZ24">
        <f t="shared" si="26"/>
        <v>6767.0015079047571</v>
      </c>
      <c r="DA24">
        <f t="shared" si="26"/>
        <v>6795.4400238014523</v>
      </c>
      <c r="DB24">
        <f t="shared" ref="DB24:EG24" si="27">DB22+DB23</f>
        <v>6681.6859602146724</v>
      </c>
      <c r="DC24">
        <f t="shared" si="27"/>
        <v>6793.5213681498617</v>
      </c>
      <c r="DD24">
        <f t="shared" si="27"/>
        <v>6936.176545602375</v>
      </c>
      <c r="DE24">
        <f t="shared" si="27"/>
        <v>6965.3260243964887</v>
      </c>
      <c r="DF24">
        <f t="shared" si="27"/>
        <v>6848.7281092200392</v>
      </c>
      <c r="DG24">
        <f t="shared" si="27"/>
        <v>6963.3594023536079</v>
      </c>
      <c r="DH24">
        <f t="shared" si="27"/>
        <v>7109.5809592424321</v>
      </c>
      <c r="DI24">
        <f t="shared" si="27"/>
        <v>7139.4591750063973</v>
      </c>
      <c r="DJ24">
        <f t="shared" si="27"/>
        <v>7079.7027434784695</v>
      </c>
      <c r="DK24">
        <f t="shared" si="27"/>
        <v>7167.3216031764132</v>
      </c>
      <c r="DL24">
        <f t="shared" si="27"/>
        <v>7287.3204832234951</v>
      </c>
      <c r="DM24">
        <f t="shared" si="27"/>
        <v>7317.9456543815586</v>
      </c>
      <c r="DN24">
        <f t="shared" si="27"/>
        <v>5802.8925432256392</v>
      </c>
      <c r="DO24">
        <f t="shared" si="27"/>
        <v>5192.2370216491709</v>
      </c>
      <c r="DP24">
        <f t="shared" si="27"/>
        <v>5328.4541395239494</v>
      </c>
      <c r="DQ24">
        <f t="shared" si="27"/>
        <v>5359.8449399609644</v>
      </c>
      <c r="DR24">
        <f t="shared" si="27"/>
        <v>5234.2817382129015</v>
      </c>
      <c r="DS24">
        <f t="shared" si="27"/>
        <v>5322.0429471903999</v>
      </c>
      <c r="DT24">
        <f t="shared" si="27"/>
        <v>5461.6654930120476</v>
      </c>
      <c r="DU24">
        <f t="shared" si="27"/>
        <v>5493.8410634599886</v>
      </c>
      <c r="DV24">
        <f t="shared" si="27"/>
        <v>5365.1387816682245</v>
      </c>
      <c r="DW24">
        <f t="shared" si="27"/>
        <v>5455.0940208701586</v>
      </c>
      <c r="DX24">
        <f t="shared" si="27"/>
        <v>5598.2071303373468</v>
      </c>
      <c r="DY24">
        <f t="shared" si="27"/>
        <v>5631.1870900464855</v>
      </c>
      <c r="DZ24">
        <f t="shared" si="27"/>
        <v>0</v>
      </c>
      <c r="EA24">
        <f t="shared" si="27"/>
        <v>0</v>
      </c>
      <c r="EB24">
        <f t="shared" si="27"/>
        <v>0</v>
      </c>
      <c r="EC24">
        <f t="shared" si="27"/>
        <v>0</v>
      </c>
      <c r="ED24">
        <f t="shared" si="27"/>
        <v>0</v>
      </c>
      <c r="EE24">
        <f t="shared" si="27"/>
        <v>0</v>
      </c>
      <c r="EF24">
        <f t="shared" si="27"/>
        <v>0</v>
      </c>
      <c r="EG24">
        <f t="shared" si="27"/>
        <v>0</v>
      </c>
      <c r="EH24">
        <f t="shared" ref="EH24:FM24" si="28">EH22+EH23</f>
        <v>0</v>
      </c>
      <c r="EI24">
        <f t="shared" si="28"/>
        <v>0</v>
      </c>
      <c r="EJ24">
        <f t="shared" si="28"/>
        <v>0</v>
      </c>
      <c r="EK24">
        <f t="shared" si="28"/>
        <v>0</v>
      </c>
      <c r="EL24">
        <f t="shared" si="28"/>
        <v>0</v>
      </c>
      <c r="EM24">
        <f t="shared" si="28"/>
        <v>0</v>
      </c>
      <c r="EN24">
        <f t="shared" si="28"/>
        <v>0</v>
      </c>
      <c r="EO24">
        <f t="shared" si="28"/>
        <v>0</v>
      </c>
      <c r="EP24">
        <f t="shared" si="28"/>
        <v>0</v>
      </c>
      <c r="EQ24">
        <f t="shared" si="28"/>
        <v>0</v>
      </c>
      <c r="ER24">
        <f t="shared" si="28"/>
        <v>0</v>
      </c>
      <c r="ES24">
        <f t="shared" si="28"/>
        <v>0</v>
      </c>
      <c r="ET24">
        <f t="shared" si="28"/>
        <v>0</v>
      </c>
      <c r="EU24">
        <f t="shared" si="28"/>
        <v>0</v>
      </c>
      <c r="EV24">
        <f t="shared" si="28"/>
        <v>0</v>
      </c>
      <c r="EW24">
        <f t="shared" si="28"/>
        <v>0</v>
      </c>
      <c r="EX24">
        <f t="shared" si="28"/>
        <v>0</v>
      </c>
      <c r="EY24">
        <f t="shared" si="28"/>
        <v>0</v>
      </c>
      <c r="EZ24">
        <f t="shared" si="28"/>
        <v>0</v>
      </c>
      <c r="FA24">
        <f t="shared" si="28"/>
        <v>0</v>
      </c>
      <c r="FB24">
        <f t="shared" si="28"/>
        <v>0</v>
      </c>
      <c r="FC24">
        <f t="shared" si="28"/>
        <v>0</v>
      </c>
      <c r="FD24">
        <f t="shared" si="28"/>
        <v>0</v>
      </c>
      <c r="FE24">
        <f t="shared" si="28"/>
        <v>0</v>
      </c>
      <c r="FF24">
        <f t="shared" si="28"/>
        <v>0</v>
      </c>
      <c r="FG24">
        <f t="shared" si="28"/>
        <v>0</v>
      </c>
      <c r="FH24">
        <f t="shared" si="28"/>
        <v>0</v>
      </c>
      <c r="FI24">
        <f t="shared" si="28"/>
        <v>0</v>
      </c>
      <c r="FJ24">
        <f t="shared" si="28"/>
        <v>0</v>
      </c>
      <c r="FK24">
        <f t="shared" si="28"/>
        <v>0</v>
      </c>
      <c r="FL24">
        <f t="shared" si="28"/>
        <v>0</v>
      </c>
      <c r="FM24">
        <f t="shared" si="28"/>
        <v>0</v>
      </c>
      <c r="FN24">
        <f t="shared" ref="FN24:GJ24" si="29">FN22+FN23</f>
        <v>0</v>
      </c>
      <c r="FO24">
        <f t="shared" si="29"/>
        <v>0</v>
      </c>
      <c r="FP24">
        <f t="shared" si="29"/>
        <v>0</v>
      </c>
      <c r="FQ24">
        <f t="shared" si="29"/>
        <v>0</v>
      </c>
      <c r="FR24">
        <f t="shared" si="29"/>
        <v>0</v>
      </c>
      <c r="FS24">
        <f t="shared" si="29"/>
        <v>0</v>
      </c>
      <c r="FT24">
        <f t="shared" si="29"/>
        <v>0</v>
      </c>
      <c r="FU24">
        <f t="shared" si="29"/>
        <v>0</v>
      </c>
      <c r="FV24">
        <f t="shared" si="29"/>
        <v>0</v>
      </c>
      <c r="FW24">
        <f t="shared" si="29"/>
        <v>0</v>
      </c>
      <c r="FX24">
        <f t="shared" si="29"/>
        <v>0</v>
      </c>
      <c r="FY24">
        <f t="shared" si="29"/>
        <v>0</v>
      </c>
      <c r="FZ24">
        <f t="shared" si="29"/>
        <v>0</v>
      </c>
      <c r="GA24">
        <f t="shared" si="29"/>
        <v>0</v>
      </c>
      <c r="GB24">
        <f t="shared" si="29"/>
        <v>0</v>
      </c>
      <c r="GC24">
        <f t="shared" si="29"/>
        <v>0</v>
      </c>
      <c r="GD24">
        <f t="shared" si="29"/>
        <v>0</v>
      </c>
      <c r="GE24">
        <f t="shared" si="29"/>
        <v>0</v>
      </c>
      <c r="GF24">
        <f t="shared" si="29"/>
        <v>0</v>
      </c>
      <c r="GG24">
        <f t="shared" si="29"/>
        <v>0</v>
      </c>
      <c r="GH24">
        <f t="shared" si="29"/>
        <v>0</v>
      </c>
      <c r="GI24">
        <f t="shared" si="29"/>
        <v>0</v>
      </c>
      <c r="GJ24">
        <f t="shared" si="29"/>
        <v>0</v>
      </c>
    </row>
    <row r="25" spans="1:192" ht="12.75" hidden="1" outlineLevel="2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</row>
    <row r="26" spans="1:192" s="489" customFormat="1" ht="12.75" hidden="1" outlineLevel="2" x14ac:dyDescent="0.35">
      <c r="E26" s="489" t="str">
        <f>Time!$E$45</f>
        <v>Model period ending</v>
      </c>
      <c r="G26" s="489" t="str">
        <f>Time!$G$45</f>
        <v>date</v>
      </c>
      <c r="H26" s="489">
        <f>Time!$H$45</f>
        <v>0</v>
      </c>
      <c r="J26" s="489">
        <f>Time!J$45</f>
        <v>46053</v>
      </c>
      <c r="K26" s="489">
        <f>Time!K$45</f>
        <v>46081</v>
      </c>
      <c r="L26" s="489">
        <f>Time!L$45</f>
        <v>46112</v>
      </c>
      <c r="M26" s="489">
        <f>Time!M$45</f>
        <v>46142</v>
      </c>
      <c r="N26" s="489">
        <f>Time!N$45</f>
        <v>46173</v>
      </c>
      <c r="O26" s="489">
        <f>Time!O$45</f>
        <v>46203</v>
      </c>
      <c r="P26" s="489">
        <f>Time!P$45</f>
        <v>46234</v>
      </c>
      <c r="Q26" s="489">
        <f>Time!Q$45</f>
        <v>46265</v>
      </c>
      <c r="R26" s="489">
        <f>Time!R$45</f>
        <v>46295</v>
      </c>
      <c r="S26" s="489">
        <f>Time!S$45</f>
        <v>46326</v>
      </c>
      <c r="T26" s="489">
        <f>Time!T$45</f>
        <v>46356</v>
      </c>
      <c r="U26" s="489">
        <f>Time!U$45</f>
        <v>46387</v>
      </c>
      <c r="V26" s="489">
        <f>Time!V$45</f>
        <v>46418</v>
      </c>
      <c r="W26" s="489">
        <f>Time!W$45</f>
        <v>46446</v>
      </c>
      <c r="X26" s="489">
        <f>Time!X$45</f>
        <v>46477</v>
      </c>
      <c r="Y26" s="489">
        <f>Time!Y$45</f>
        <v>46507</v>
      </c>
      <c r="Z26" s="489">
        <f>Time!Z$45</f>
        <v>46538</v>
      </c>
      <c r="AA26" s="489">
        <f>Time!AA$45</f>
        <v>46568</v>
      </c>
      <c r="AB26" s="489">
        <f>Time!AB$45</f>
        <v>46599</v>
      </c>
      <c r="AC26" s="489">
        <f>Time!AC$45</f>
        <v>46630</v>
      </c>
      <c r="AD26" s="489">
        <f>Time!AD$45</f>
        <v>46660</v>
      </c>
      <c r="AE26" s="489">
        <f>Time!AE$45</f>
        <v>46691</v>
      </c>
      <c r="AF26" s="489">
        <f>Time!AF$45</f>
        <v>46721</v>
      </c>
      <c r="AG26" s="489">
        <f>Time!AG$45</f>
        <v>46752</v>
      </c>
      <c r="AH26" s="489">
        <f>Time!AH$45</f>
        <v>46783</v>
      </c>
      <c r="AI26" s="489">
        <f>Time!AI$45</f>
        <v>46812</v>
      </c>
      <c r="AJ26" s="489">
        <f>Time!AJ$45</f>
        <v>46843</v>
      </c>
      <c r="AK26" s="489">
        <f>Time!AK$45</f>
        <v>46873</v>
      </c>
      <c r="AL26" s="489">
        <f>Time!AL$45</f>
        <v>46904</v>
      </c>
      <c r="AM26" s="489">
        <f>Time!AM$45</f>
        <v>46934</v>
      </c>
      <c r="AN26" s="489">
        <f>Time!AN$45</f>
        <v>46965</v>
      </c>
      <c r="AO26" s="489">
        <f>Time!AO$45</f>
        <v>46996</v>
      </c>
      <c r="AP26" s="489">
        <f>Time!AP$45</f>
        <v>47026</v>
      </c>
      <c r="AQ26" s="489">
        <f>Time!AQ$45</f>
        <v>47057</v>
      </c>
      <c r="AR26" s="489">
        <f>Time!AR$45</f>
        <v>47087</v>
      </c>
      <c r="AS26" s="489">
        <f>Time!AS$45</f>
        <v>47118</v>
      </c>
      <c r="AT26" s="489">
        <f>Time!AT$45</f>
        <v>47149</v>
      </c>
      <c r="AU26" s="489">
        <f>Time!AU$45</f>
        <v>47177</v>
      </c>
      <c r="AV26" s="489">
        <f>Time!AV$45</f>
        <v>47208</v>
      </c>
      <c r="AW26" s="489">
        <f>Time!AW$45</f>
        <v>47238</v>
      </c>
      <c r="AX26" s="489">
        <f>Time!AX$45</f>
        <v>47269</v>
      </c>
      <c r="AY26" s="489">
        <f>Time!AY$45</f>
        <v>47299</v>
      </c>
      <c r="AZ26" s="489">
        <f>Time!AZ$45</f>
        <v>47330</v>
      </c>
      <c r="BA26" s="489">
        <f>Time!BA$45</f>
        <v>47361</v>
      </c>
      <c r="BB26" s="489">
        <f>Time!BB$45</f>
        <v>47391</v>
      </c>
      <c r="BC26" s="489">
        <f>Time!BC$45</f>
        <v>47422</v>
      </c>
      <c r="BD26" s="489">
        <f>Time!BD$45</f>
        <v>47452</v>
      </c>
      <c r="BE26" s="489">
        <f>Time!BE$45</f>
        <v>47483</v>
      </c>
      <c r="BF26" s="489">
        <f>Time!BF$45</f>
        <v>47573</v>
      </c>
      <c r="BG26" s="489">
        <f>Time!BG$45</f>
        <v>47664</v>
      </c>
      <c r="BH26" s="489">
        <f>Time!BH$45</f>
        <v>47756</v>
      </c>
      <c r="BI26" s="489">
        <f>Time!BI$45</f>
        <v>47848</v>
      </c>
      <c r="BJ26" s="489">
        <f>Time!BJ$45</f>
        <v>47938</v>
      </c>
      <c r="BK26" s="489">
        <f>Time!BK$45</f>
        <v>48029</v>
      </c>
      <c r="BL26" s="489">
        <f>Time!BL$45</f>
        <v>48121</v>
      </c>
      <c r="BM26" s="489">
        <f>Time!BM$45</f>
        <v>48213</v>
      </c>
      <c r="BN26" s="489">
        <f>Time!BN$45</f>
        <v>48304</v>
      </c>
      <c r="BO26" s="489">
        <f>Time!BO$45</f>
        <v>48395</v>
      </c>
      <c r="BP26" s="489">
        <f>Time!BP$45</f>
        <v>48487</v>
      </c>
      <c r="BQ26" s="489">
        <f>Time!BQ$45</f>
        <v>48579</v>
      </c>
      <c r="BR26" s="489">
        <f>Time!BR$45</f>
        <v>48669</v>
      </c>
      <c r="BS26" s="489">
        <f>Time!BS$45</f>
        <v>48760</v>
      </c>
      <c r="BT26" s="489">
        <f>Time!BT$45</f>
        <v>48852</v>
      </c>
      <c r="BU26" s="489">
        <f>Time!BU$45</f>
        <v>48944</v>
      </c>
      <c r="BV26" s="489">
        <f>Time!BV$45</f>
        <v>49034</v>
      </c>
      <c r="BW26" s="489">
        <f>Time!BW$45</f>
        <v>49125</v>
      </c>
      <c r="BX26" s="489">
        <f>Time!BX$45</f>
        <v>49217</v>
      </c>
      <c r="BY26" s="489">
        <f>Time!BY$45</f>
        <v>49309</v>
      </c>
      <c r="BZ26" s="489">
        <f>Time!BZ$45</f>
        <v>49399</v>
      </c>
      <c r="CA26" s="489">
        <f>Time!CA$45</f>
        <v>49490</v>
      </c>
      <c r="CB26" s="489">
        <f>Time!CB$45</f>
        <v>49582</v>
      </c>
      <c r="CC26" s="489">
        <f>Time!CC$45</f>
        <v>49674</v>
      </c>
      <c r="CD26" s="489">
        <f>Time!CD$45</f>
        <v>49765</v>
      </c>
      <c r="CE26" s="489">
        <f>Time!CE$45</f>
        <v>49856</v>
      </c>
      <c r="CF26" s="489">
        <f>Time!CF$45</f>
        <v>49948</v>
      </c>
      <c r="CG26" s="489">
        <f>Time!CG$45</f>
        <v>50040</v>
      </c>
      <c r="CH26" s="489">
        <f>Time!CH$45</f>
        <v>50130</v>
      </c>
      <c r="CI26" s="489">
        <f>Time!CI$45</f>
        <v>50221</v>
      </c>
      <c r="CJ26" s="489">
        <f>Time!CJ$45</f>
        <v>50313</v>
      </c>
      <c r="CK26" s="489">
        <f>Time!CK$45</f>
        <v>50405</v>
      </c>
      <c r="CL26" s="489">
        <f>Time!CL$45</f>
        <v>50495</v>
      </c>
      <c r="CM26" s="489">
        <f>Time!CM$45</f>
        <v>50586</v>
      </c>
      <c r="CN26" s="489">
        <f>Time!CN$45</f>
        <v>50678</v>
      </c>
      <c r="CO26" s="489">
        <f>Time!CO$45</f>
        <v>50770</v>
      </c>
      <c r="CP26" s="489">
        <f>Time!CP$45</f>
        <v>50860</v>
      </c>
      <c r="CQ26" s="489">
        <f>Time!CQ$45</f>
        <v>50951</v>
      </c>
      <c r="CR26" s="489">
        <f>Time!CR$45</f>
        <v>51043</v>
      </c>
      <c r="CS26" s="489">
        <f>Time!CS$45</f>
        <v>51135</v>
      </c>
      <c r="CT26" s="489">
        <f>Time!CT$45</f>
        <v>51226</v>
      </c>
      <c r="CU26" s="489">
        <f>Time!CU$45</f>
        <v>51317</v>
      </c>
      <c r="CV26" s="489">
        <f>Time!CV$45</f>
        <v>51409</v>
      </c>
      <c r="CW26" s="489">
        <f>Time!CW$45</f>
        <v>51501</v>
      </c>
      <c r="CX26" s="489">
        <f>Time!CX$45</f>
        <v>51591</v>
      </c>
      <c r="CY26" s="489">
        <f>Time!CY$45</f>
        <v>51682</v>
      </c>
      <c r="CZ26" s="489">
        <f>Time!CZ$45</f>
        <v>51774</v>
      </c>
      <c r="DA26" s="489">
        <f>Time!DA$45</f>
        <v>51866</v>
      </c>
      <c r="DB26" s="489">
        <f>Time!DB$45</f>
        <v>51956</v>
      </c>
      <c r="DC26" s="489">
        <f>Time!DC$45</f>
        <v>52047</v>
      </c>
      <c r="DD26" s="489">
        <f>Time!DD$45</f>
        <v>52139</v>
      </c>
      <c r="DE26" s="489">
        <f>Time!DE$45</f>
        <v>52231</v>
      </c>
      <c r="DF26" s="489">
        <f>Time!DF$45</f>
        <v>52321</v>
      </c>
      <c r="DG26" s="489">
        <f>Time!DG$45</f>
        <v>52412</v>
      </c>
      <c r="DH26" s="489">
        <f>Time!DH$45</f>
        <v>52504</v>
      </c>
      <c r="DI26" s="489">
        <f>Time!DI$45</f>
        <v>52596</v>
      </c>
      <c r="DJ26" s="489">
        <f>Time!DJ$45</f>
        <v>52687</v>
      </c>
      <c r="DK26" s="489">
        <f>Time!DK$45</f>
        <v>52778</v>
      </c>
      <c r="DL26" s="489">
        <f>Time!DL$45</f>
        <v>52870</v>
      </c>
      <c r="DM26" s="489">
        <f>Time!DM$45</f>
        <v>52962</v>
      </c>
      <c r="DN26" s="489">
        <f>Time!DN$45</f>
        <v>53052</v>
      </c>
      <c r="DO26" s="489">
        <f>Time!DO$45</f>
        <v>53143</v>
      </c>
      <c r="DP26" s="489">
        <f>Time!DP$45</f>
        <v>53235</v>
      </c>
      <c r="DQ26" s="489">
        <f>Time!DQ$45</f>
        <v>53327</v>
      </c>
      <c r="DR26" s="489">
        <f>Time!DR$45</f>
        <v>53417</v>
      </c>
      <c r="DS26" s="489">
        <f>Time!DS$45</f>
        <v>53508</v>
      </c>
      <c r="DT26" s="489">
        <f>Time!DT$45</f>
        <v>53600</v>
      </c>
      <c r="DU26" s="489">
        <f>Time!DU$45</f>
        <v>53692</v>
      </c>
      <c r="DV26" s="489">
        <f>Time!DV$45</f>
        <v>53782</v>
      </c>
      <c r="DW26" s="489">
        <f>Time!DW$45</f>
        <v>53873</v>
      </c>
      <c r="DX26" s="489">
        <f>Time!DX$45</f>
        <v>53965</v>
      </c>
      <c r="DY26" s="489">
        <f>Time!DY$45</f>
        <v>54057</v>
      </c>
      <c r="DZ26" s="489">
        <f>Time!DZ$45</f>
        <v>54148</v>
      </c>
      <c r="EA26" s="489">
        <f>Time!EA$45</f>
        <v>54239</v>
      </c>
      <c r="EB26" s="489">
        <f>Time!EB$45</f>
        <v>54331</v>
      </c>
      <c r="EC26" s="489">
        <f>Time!EC$45</f>
        <v>54423</v>
      </c>
      <c r="ED26" s="489">
        <f>Time!ED$45</f>
        <v>54513</v>
      </c>
      <c r="EE26" s="489">
        <f>Time!EE$45</f>
        <v>54604</v>
      </c>
      <c r="EF26" s="489">
        <f>Time!EF$45</f>
        <v>54696</v>
      </c>
      <c r="EG26" s="489">
        <f>Time!EG$45</f>
        <v>54788</v>
      </c>
      <c r="EH26" s="489">
        <f>Time!EH$45</f>
        <v>54878</v>
      </c>
      <c r="EI26" s="489">
        <f>Time!EI$45</f>
        <v>54969</v>
      </c>
      <c r="EJ26" s="489">
        <f>Time!EJ$45</f>
        <v>55061</v>
      </c>
      <c r="EK26" s="489">
        <f>Time!EK$45</f>
        <v>55153</v>
      </c>
      <c r="EL26" s="489">
        <f>Time!EL$45</f>
        <v>55243</v>
      </c>
      <c r="EM26" s="489">
        <f>Time!EM$45</f>
        <v>55334</v>
      </c>
      <c r="EN26" s="489">
        <f>Time!EN$45</f>
        <v>55426</v>
      </c>
      <c r="EO26" s="489">
        <f>Time!EO$45</f>
        <v>55518</v>
      </c>
      <c r="EP26" s="489">
        <f>Time!EP$45</f>
        <v>55609</v>
      </c>
      <c r="EQ26" s="489">
        <f>Time!EQ$45</f>
        <v>55700</v>
      </c>
      <c r="ER26" s="489">
        <f>Time!ER$45</f>
        <v>55792</v>
      </c>
      <c r="ES26" s="489">
        <f>Time!ES$45</f>
        <v>55884</v>
      </c>
      <c r="ET26" s="489">
        <f>Time!ET$45</f>
        <v>55974</v>
      </c>
      <c r="EU26" s="489">
        <f>Time!EU$45</f>
        <v>56065</v>
      </c>
      <c r="EV26" s="489">
        <f>Time!EV$45</f>
        <v>56157</v>
      </c>
      <c r="EW26" s="489">
        <f>Time!EW$45</f>
        <v>56249</v>
      </c>
      <c r="EX26" s="489">
        <f>Time!EX$45</f>
        <v>56339</v>
      </c>
      <c r="EY26" s="489">
        <f>Time!EY$45</f>
        <v>56430</v>
      </c>
      <c r="EZ26" s="489">
        <f>Time!EZ$45</f>
        <v>56522</v>
      </c>
      <c r="FA26" s="489">
        <f>Time!FA$45</f>
        <v>56614</v>
      </c>
      <c r="FB26" s="489">
        <f>Time!FB$45</f>
        <v>56704</v>
      </c>
      <c r="FC26" s="489">
        <f>Time!FC$45</f>
        <v>56795</v>
      </c>
      <c r="FD26" s="489">
        <f>Time!FD$45</f>
        <v>56887</v>
      </c>
      <c r="FE26" s="489">
        <f>Time!FE$45</f>
        <v>56979</v>
      </c>
      <c r="FF26" s="489">
        <f>Time!FF$45</f>
        <v>57070</v>
      </c>
      <c r="FG26" s="489">
        <f>Time!FG$45</f>
        <v>57161</v>
      </c>
      <c r="FH26" s="489">
        <f>Time!FH$45</f>
        <v>57253</v>
      </c>
      <c r="FI26" s="489">
        <f>Time!FI$45</f>
        <v>57345</v>
      </c>
      <c r="FJ26" s="489">
        <f>Time!FJ$45</f>
        <v>57435</v>
      </c>
      <c r="FK26" s="489">
        <f>Time!FK$45</f>
        <v>57526</v>
      </c>
      <c r="FL26" s="489">
        <f>Time!FL$45</f>
        <v>57618</v>
      </c>
      <c r="FM26" s="489">
        <f>Time!FM$45</f>
        <v>57710</v>
      </c>
      <c r="FN26" s="489">
        <f>Time!FN$45</f>
        <v>57800</v>
      </c>
      <c r="FO26" s="489">
        <f>Time!FO$45</f>
        <v>57891</v>
      </c>
      <c r="FP26" s="489">
        <f>Time!FP$45</f>
        <v>57983</v>
      </c>
      <c r="FQ26" s="489">
        <f>Time!FQ$45</f>
        <v>58075</v>
      </c>
      <c r="FR26" s="489">
        <f>Time!FR$45</f>
        <v>58165</v>
      </c>
      <c r="FS26" s="489">
        <f>Time!FS$45</f>
        <v>58256</v>
      </c>
      <c r="FT26" s="489">
        <f>Time!FT$45</f>
        <v>58348</v>
      </c>
      <c r="FU26" s="489">
        <f>Time!FU$45</f>
        <v>58440</v>
      </c>
      <c r="FV26" s="489">
        <f>Time!FV$45</f>
        <v>58531</v>
      </c>
      <c r="FW26" s="489">
        <f>Time!FW$45</f>
        <v>58622</v>
      </c>
      <c r="FX26" s="489">
        <f>Time!FX$45</f>
        <v>58714</v>
      </c>
      <c r="FY26" s="489">
        <f>Time!FY$45</f>
        <v>58806</v>
      </c>
      <c r="FZ26" s="489">
        <f>Time!FZ$45</f>
        <v>58896</v>
      </c>
      <c r="GA26" s="489">
        <f>Time!GA$45</f>
        <v>58987</v>
      </c>
      <c r="GB26" s="489">
        <f>Time!GB$45</f>
        <v>59079</v>
      </c>
      <c r="GC26" s="489">
        <f>Time!GC$45</f>
        <v>59171</v>
      </c>
      <c r="GD26" s="489">
        <f>Time!GD$45</f>
        <v>59261</v>
      </c>
      <c r="GE26" s="489">
        <f>Time!GE$45</f>
        <v>59352</v>
      </c>
      <c r="GF26" s="489">
        <f>Time!GF$45</f>
        <v>59444</v>
      </c>
      <c r="GG26" s="489">
        <f>Time!GG$45</f>
        <v>59536</v>
      </c>
      <c r="GH26" s="489">
        <f>Time!GH$45</f>
        <v>59626</v>
      </c>
      <c r="GI26" s="489">
        <f>Time!GI$45</f>
        <v>59717</v>
      </c>
      <c r="GJ26" s="489">
        <f>Time!GJ$45</f>
        <v>59809</v>
      </c>
    </row>
    <row r="27" spans="1:192" ht="12.75" hidden="1" outlineLevel="2" x14ac:dyDescent="0.35">
      <c r="A27"/>
      <c r="B27"/>
      <c r="C27"/>
      <c r="D27"/>
      <c r="E27" t="str">
        <f>$E$24</f>
        <v>Senior debt total cashflows</v>
      </c>
      <c r="F27"/>
      <c r="G27" t="str">
        <f>$G$24</f>
        <v>$ 000s</v>
      </c>
      <c r="H27">
        <f>$H$24</f>
        <v>161055.35495413968</v>
      </c>
      <c r="I27"/>
      <c r="J27">
        <f t="shared" ref="J27:AO27" si="30">J$24</f>
        <v>-1.0000000000000001E-9</v>
      </c>
      <c r="K27">
        <f t="shared" si="30"/>
        <v>0</v>
      </c>
      <c r="L27">
        <f t="shared" si="30"/>
        <v>0</v>
      </c>
      <c r="M27">
        <f t="shared" si="30"/>
        <v>0</v>
      </c>
      <c r="N27">
        <f t="shared" si="30"/>
        <v>0</v>
      </c>
      <c r="O27">
        <f t="shared" si="30"/>
        <v>-2438.5117518835168</v>
      </c>
      <c r="P27">
        <f t="shared" si="30"/>
        <v>-28157.090569025189</v>
      </c>
      <c r="Q27">
        <f t="shared" si="30"/>
        <v>-6222.9659041915847</v>
      </c>
      <c r="R27">
        <f t="shared" si="30"/>
        <v>-6221.8812449640272</v>
      </c>
      <c r="S27">
        <f t="shared" si="30"/>
        <v>-6218.5553652300769</v>
      </c>
      <c r="T27">
        <f t="shared" si="30"/>
        <v>-6217.601099925274</v>
      </c>
      <c r="U27">
        <f t="shared" si="30"/>
        <v>-6214.1206340882482</v>
      </c>
      <c r="V27">
        <f t="shared" si="30"/>
        <v>-6211.8922517857582</v>
      </c>
      <c r="W27">
        <f t="shared" si="30"/>
        <v>-6214.0895949870201</v>
      </c>
      <c r="X27">
        <f t="shared" si="30"/>
        <v>-6207.4291976509821</v>
      </c>
      <c r="Y27">
        <f t="shared" si="30"/>
        <v>-6206.8038682563565</v>
      </c>
      <c r="Z27">
        <f t="shared" si="30"/>
        <v>-6202.9334385415432</v>
      </c>
      <c r="AA27">
        <f t="shared" si="30"/>
        <v>-6202.4410225346182</v>
      </c>
      <c r="AB27">
        <f t="shared" si="30"/>
        <v>-6198.4130198160292</v>
      </c>
      <c r="AC27">
        <f t="shared" si="30"/>
        <v>-6196.1409123724325</v>
      </c>
      <c r="AD27">
        <f t="shared" si="30"/>
        <v>-6195.8493117662701</v>
      </c>
      <c r="AE27">
        <f t="shared" si="30"/>
        <v>-6191.5832360720269</v>
      </c>
      <c r="AF27">
        <f t="shared" si="30"/>
        <v>-6094.0561073248946</v>
      </c>
      <c r="AG27">
        <f t="shared" si="30"/>
        <v>-5998.5748647072724</v>
      </c>
      <c r="AH27">
        <f t="shared" si="30"/>
        <v>-5892.682523217778</v>
      </c>
      <c r="AI27">
        <f t="shared" si="30"/>
        <v>-5797.8023524688015</v>
      </c>
      <c r="AJ27">
        <f t="shared" si="30"/>
        <v>-5724.968901896862</v>
      </c>
      <c r="AK27">
        <f t="shared" si="30"/>
        <v>-5596.511222248364</v>
      </c>
      <c r="AL27">
        <f t="shared" si="30"/>
        <v>-5516.5131202050952</v>
      </c>
      <c r="AM27">
        <f t="shared" si="30"/>
        <v>-5397.6720175925075</v>
      </c>
      <c r="AN27">
        <f t="shared" si="30"/>
        <v>-5302.672036177235</v>
      </c>
      <c r="AO27">
        <f t="shared" si="30"/>
        <v>-5171.8398609808801</v>
      </c>
      <c r="AP27">
        <f t="shared" ref="AP27:BU27" si="31">AP$24</f>
        <v>-5072.8462610627175</v>
      </c>
      <c r="AQ27">
        <f t="shared" si="31"/>
        <v>-5006.8721017501248</v>
      </c>
      <c r="AR27">
        <f t="shared" si="31"/>
        <v>-4869.41516088155</v>
      </c>
      <c r="AS27">
        <f t="shared" si="31"/>
        <v>-4809.8093979031391</v>
      </c>
      <c r="AT27">
        <f t="shared" si="31"/>
        <v>-6297.9305227001814</v>
      </c>
      <c r="AU27">
        <f t="shared" si="31"/>
        <v>-6205.164795387961</v>
      </c>
      <c r="AV27">
        <f t="shared" si="31"/>
        <v>-6257.7185721622136</v>
      </c>
      <c r="AW27">
        <f t="shared" si="31"/>
        <v>-5994.6022564582036</v>
      </c>
      <c r="AX27">
        <f t="shared" si="31"/>
        <v>-5950.3235982444257</v>
      </c>
      <c r="AY27">
        <f t="shared" si="31"/>
        <v>-5790.4710360412664</v>
      </c>
      <c r="AZ27">
        <f t="shared" si="31"/>
        <v>-5701.7055376009648</v>
      </c>
      <c r="BA27">
        <f t="shared" si="31"/>
        <v>-5527.2899602221232</v>
      </c>
      <c r="BB27">
        <f t="shared" si="31"/>
        <v>-5425.9538404338164</v>
      </c>
      <c r="BC27">
        <f t="shared" si="31"/>
        <v>-5396.4287444555339</v>
      </c>
      <c r="BD27">
        <f t="shared" si="31"/>
        <v>-5318.4013557257886</v>
      </c>
      <c r="BE27">
        <f t="shared" si="31"/>
        <v>-5970.6773525130575</v>
      </c>
      <c r="BF27">
        <f t="shared" si="31"/>
        <v>5250.4869820478352</v>
      </c>
      <c r="BG27">
        <f t="shared" si="31"/>
        <v>5051.3627934688857</v>
      </c>
      <c r="BH27">
        <f t="shared" si="31"/>
        <v>5157.4348901958856</v>
      </c>
      <c r="BI27">
        <f t="shared" si="31"/>
        <v>5179.1091566992509</v>
      </c>
      <c r="BJ27">
        <f t="shared" si="31"/>
        <v>5092.4120906857888</v>
      </c>
      <c r="BK27">
        <f t="shared" si="31"/>
        <v>5177.6468633056065</v>
      </c>
      <c r="BL27">
        <f t="shared" si="31"/>
        <v>5286.3707624507815</v>
      </c>
      <c r="BM27">
        <f t="shared" si="31"/>
        <v>5308.5868856167308</v>
      </c>
      <c r="BN27">
        <f t="shared" si="31"/>
        <v>5264.1546392848304</v>
      </c>
      <c r="BO27">
        <f t="shared" si="31"/>
        <v>5329.3041580541949</v>
      </c>
      <c r="BP27">
        <f t="shared" si="31"/>
        <v>5418.5300315120494</v>
      </c>
      <c r="BQ27">
        <f t="shared" si="31"/>
        <v>5441.3015577571477</v>
      </c>
      <c r="BR27">
        <f t="shared" si="31"/>
        <v>5350.2154527767543</v>
      </c>
      <c r="BS27">
        <f t="shared" si="31"/>
        <v>5439.7652357604511</v>
      </c>
      <c r="BT27">
        <f t="shared" si="31"/>
        <v>5553.9932822998508</v>
      </c>
      <c r="BU27">
        <f t="shared" si="31"/>
        <v>5577.3340967010772</v>
      </c>
      <c r="BV27">
        <f t="shared" ref="BV27:DA27" si="32">BV$24</f>
        <v>5483.9708390961732</v>
      </c>
      <c r="BW27">
        <f t="shared" si="32"/>
        <v>5575.7593666544635</v>
      </c>
      <c r="BX27">
        <f t="shared" si="32"/>
        <v>5692.8431143573471</v>
      </c>
      <c r="BY27">
        <f t="shared" si="32"/>
        <v>5716.7674491186035</v>
      </c>
      <c r="BZ27">
        <f t="shared" si="32"/>
        <v>5621.0701100735787</v>
      </c>
      <c r="CA27">
        <f t="shared" si="32"/>
        <v>5715.153350820824</v>
      </c>
      <c r="CB27">
        <f t="shared" si="32"/>
        <v>5835.1641922162808</v>
      </c>
      <c r="CC27">
        <f t="shared" si="32"/>
        <v>5859.6866353465693</v>
      </c>
      <c r="CD27">
        <f t="shared" si="32"/>
        <v>5810.6417490859922</v>
      </c>
      <c r="CE27">
        <f t="shared" si="32"/>
        <v>5882.5546277216317</v>
      </c>
      <c r="CF27">
        <f t="shared" si="32"/>
        <v>5981.0432970216871</v>
      </c>
      <c r="CG27">
        <f t="shared" si="32"/>
        <v>6006.1788012302331</v>
      </c>
      <c r="CH27">
        <f t="shared" si="32"/>
        <v>5905.6367843960516</v>
      </c>
      <c r="CI27">
        <f t="shared" si="32"/>
        <v>6004.482989206128</v>
      </c>
      <c r="CJ27">
        <f t="shared" si="32"/>
        <v>6130.5693794472299</v>
      </c>
      <c r="CK27">
        <f t="shared" si="32"/>
        <v>6156.3332712609881</v>
      </c>
      <c r="CL27">
        <f t="shared" si="32"/>
        <v>6053.2777040059545</v>
      </c>
      <c r="CM27">
        <f t="shared" si="32"/>
        <v>6154.5950639362809</v>
      </c>
      <c r="CN27">
        <f t="shared" si="32"/>
        <v>6283.8336139334106</v>
      </c>
      <c r="CO27">
        <f t="shared" si="32"/>
        <v>6310.2416030425129</v>
      </c>
      <c r="CP27">
        <f t="shared" si="32"/>
        <v>6204.6096466061008</v>
      </c>
      <c r="CQ27">
        <f t="shared" si="32"/>
        <v>6308.4599405346871</v>
      </c>
      <c r="CR27">
        <f t="shared" si="32"/>
        <v>6440.9294542817433</v>
      </c>
      <c r="CS27">
        <f t="shared" si="32"/>
        <v>6467.9976431185742</v>
      </c>
      <c r="CT27">
        <f t="shared" si="32"/>
        <v>6413.8612654449134</v>
      </c>
      <c r="CU27">
        <f t="shared" si="32"/>
        <v>6493.2396278848846</v>
      </c>
      <c r="CV27">
        <f t="shared" si="32"/>
        <v>6601.9526906387864</v>
      </c>
      <c r="CW27">
        <f t="shared" si="32"/>
        <v>6629.6975841965368</v>
      </c>
      <c r="CX27">
        <f t="shared" si="32"/>
        <v>6518.7180099655343</v>
      </c>
      <c r="CY27">
        <f t="shared" si="32"/>
        <v>6627.825725024255</v>
      </c>
      <c r="CZ27">
        <f t="shared" si="32"/>
        <v>6767.0015079047571</v>
      </c>
      <c r="DA27">
        <f t="shared" si="32"/>
        <v>6795.4400238014523</v>
      </c>
      <c r="DB27">
        <f t="shared" ref="DB27:EG27" si="33">DB$24</f>
        <v>6681.6859602146724</v>
      </c>
      <c r="DC27">
        <f t="shared" si="33"/>
        <v>6793.5213681498617</v>
      </c>
      <c r="DD27">
        <f t="shared" si="33"/>
        <v>6936.176545602375</v>
      </c>
      <c r="DE27">
        <f t="shared" si="33"/>
        <v>6965.3260243964887</v>
      </c>
      <c r="DF27">
        <f t="shared" si="33"/>
        <v>6848.7281092200392</v>
      </c>
      <c r="DG27">
        <f t="shared" si="33"/>
        <v>6963.3594023536079</v>
      </c>
      <c r="DH27">
        <f t="shared" si="33"/>
        <v>7109.5809592424321</v>
      </c>
      <c r="DI27">
        <f t="shared" si="33"/>
        <v>7139.4591750063973</v>
      </c>
      <c r="DJ27">
        <f t="shared" si="33"/>
        <v>7079.7027434784695</v>
      </c>
      <c r="DK27">
        <f t="shared" si="33"/>
        <v>7167.3216031764132</v>
      </c>
      <c r="DL27">
        <f t="shared" si="33"/>
        <v>7287.3204832234951</v>
      </c>
      <c r="DM27">
        <f t="shared" si="33"/>
        <v>7317.9456543815586</v>
      </c>
      <c r="DN27">
        <f t="shared" si="33"/>
        <v>5802.8925432256392</v>
      </c>
      <c r="DO27">
        <f t="shared" si="33"/>
        <v>5192.2370216491709</v>
      </c>
      <c r="DP27">
        <f t="shared" si="33"/>
        <v>5328.4541395239494</v>
      </c>
      <c r="DQ27">
        <f t="shared" si="33"/>
        <v>5359.8449399609644</v>
      </c>
      <c r="DR27">
        <f t="shared" si="33"/>
        <v>5234.2817382129015</v>
      </c>
      <c r="DS27">
        <f t="shared" si="33"/>
        <v>5322.0429471903999</v>
      </c>
      <c r="DT27">
        <f t="shared" si="33"/>
        <v>5461.6654930120476</v>
      </c>
      <c r="DU27">
        <f t="shared" si="33"/>
        <v>5493.8410634599886</v>
      </c>
      <c r="DV27">
        <f t="shared" si="33"/>
        <v>5365.1387816682245</v>
      </c>
      <c r="DW27">
        <f t="shared" si="33"/>
        <v>5455.0940208701586</v>
      </c>
      <c r="DX27">
        <f t="shared" si="33"/>
        <v>5598.2071303373468</v>
      </c>
      <c r="DY27">
        <f t="shared" si="33"/>
        <v>5631.1870900464855</v>
      </c>
      <c r="DZ27">
        <f t="shared" si="33"/>
        <v>0</v>
      </c>
      <c r="EA27">
        <f t="shared" si="33"/>
        <v>0</v>
      </c>
      <c r="EB27">
        <f t="shared" si="33"/>
        <v>0</v>
      </c>
      <c r="EC27">
        <f t="shared" si="33"/>
        <v>0</v>
      </c>
      <c r="ED27">
        <f t="shared" si="33"/>
        <v>0</v>
      </c>
      <c r="EE27">
        <f t="shared" si="33"/>
        <v>0</v>
      </c>
      <c r="EF27">
        <f t="shared" si="33"/>
        <v>0</v>
      </c>
      <c r="EG27">
        <f t="shared" si="33"/>
        <v>0</v>
      </c>
      <c r="EH27">
        <f t="shared" ref="EH27:FM27" si="34">EH$24</f>
        <v>0</v>
      </c>
      <c r="EI27">
        <f t="shared" si="34"/>
        <v>0</v>
      </c>
      <c r="EJ27">
        <f t="shared" si="34"/>
        <v>0</v>
      </c>
      <c r="EK27">
        <f t="shared" si="34"/>
        <v>0</v>
      </c>
      <c r="EL27">
        <f t="shared" si="34"/>
        <v>0</v>
      </c>
      <c r="EM27">
        <f t="shared" si="34"/>
        <v>0</v>
      </c>
      <c r="EN27">
        <f t="shared" si="34"/>
        <v>0</v>
      </c>
      <c r="EO27">
        <f t="shared" si="34"/>
        <v>0</v>
      </c>
      <c r="EP27">
        <f t="shared" si="34"/>
        <v>0</v>
      </c>
      <c r="EQ27">
        <f t="shared" si="34"/>
        <v>0</v>
      </c>
      <c r="ER27">
        <f t="shared" si="34"/>
        <v>0</v>
      </c>
      <c r="ES27">
        <f t="shared" si="34"/>
        <v>0</v>
      </c>
      <c r="ET27">
        <f t="shared" si="34"/>
        <v>0</v>
      </c>
      <c r="EU27">
        <f t="shared" si="34"/>
        <v>0</v>
      </c>
      <c r="EV27">
        <f t="shared" si="34"/>
        <v>0</v>
      </c>
      <c r="EW27">
        <f t="shared" si="34"/>
        <v>0</v>
      </c>
      <c r="EX27">
        <f t="shared" si="34"/>
        <v>0</v>
      </c>
      <c r="EY27">
        <f t="shared" si="34"/>
        <v>0</v>
      </c>
      <c r="EZ27">
        <f t="shared" si="34"/>
        <v>0</v>
      </c>
      <c r="FA27">
        <f t="shared" si="34"/>
        <v>0</v>
      </c>
      <c r="FB27">
        <f t="shared" si="34"/>
        <v>0</v>
      </c>
      <c r="FC27">
        <f t="shared" si="34"/>
        <v>0</v>
      </c>
      <c r="FD27">
        <f t="shared" si="34"/>
        <v>0</v>
      </c>
      <c r="FE27">
        <f t="shared" si="34"/>
        <v>0</v>
      </c>
      <c r="FF27">
        <f t="shared" si="34"/>
        <v>0</v>
      </c>
      <c r="FG27">
        <f t="shared" si="34"/>
        <v>0</v>
      </c>
      <c r="FH27">
        <f t="shared" si="34"/>
        <v>0</v>
      </c>
      <c r="FI27">
        <f t="shared" si="34"/>
        <v>0</v>
      </c>
      <c r="FJ27">
        <f t="shared" si="34"/>
        <v>0</v>
      </c>
      <c r="FK27">
        <f t="shared" si="34"/>
        <v>0</v>
      </c>
      <c r="FL27">
        <f t="shared" si="34"/>
        <v>0</v>
      </c>
      <c r="FM27">
        <f t="shared" si="34"/>
        <v>0</v>
      </c>
      <c r="FN27">
        <f t="shared" ref="FN27:GJ27" si="35">FN$24</f>
        <v>0</v>
      </c>
      <c r="FO27">
        <f t="shared" si="35"/>
        <v>0</v>
      </c>
      <c r="FP27">
        <f t="shared" si="35"/>
        <v>0</v>
      </c>
      <c r="FQ27">
        <f t="shared" si="35"/>
        <v>0</v>
      </c>
      <c r="FR27">
        <f t="shared" si="35"/>
        <v>0</v>
      </c>
      <c r="FS27">
        <f t="shared" si="35"/>
        <v>0</v>
      </c>
      <c r="FT27">
        <f t="shared" si="35"/>
        <v>0</v>
      </c>
      <c r="FU27">
        <f t="shared" si="35"/>
        <v>0</v>
      </c>
      <c r="FV27">
        <f t="shared" si="35"/>
        <v>0</v>
      </c>
      <c r="FW27">
        <f t="shared" si="35"/>
        <v>0</v>
      </c>
      <c r="FX27">
        <f t="shared" si="35"/>
        <v>0</v>
      </c>
      <c r="FY27">
        <f t="shared" si="35"/>
        <v>0</v>
      </c>
      <c r="FZ27">
        <f t="shared" si="35"/>
        <v>0</v>
      </c>
      <c r="GA27">
        <f t="shared" si="35"/>
        <v>0</v>
      </c>
      <c r="GB27">
        <f t="shared" si="35"/>
        <v>0</v>
      </c>
      <c r="GC27">
        <f t="shared" si="35"/>
        <v>0</v>
      </c>
      <c r="GD27">
        <f t="shared" si="35"/>
        <v>0</v>
      </c>
      <c r="GE27">
        <f t="shared" si="35"/>
        <v>0</v>
      </c>
      <c r="GF27">
        <f t="shared" si="35"/>
        <v>0</v>
      </c>
      <c r="GG27">
        <f t="shared" si="35"/>
        <v>0</v>
      </c>
      <c r="GH27">
        <f t="shared" si="35"/>
        <v>0</v>
      </c>
      <c r="GI27">
        <f t="shared" si="35"/>
        <v>0</v>
      </c>
      <c r="GJ27">
        <f t="shared" si="35"/>
        <v>0</v>
      </c>
    </row>
    <row r="28" spans="1:192" s="454" customFormat="1" ht="12.75" hidden="1" outlineLevel="2" x14ac:dyDescent="0.35">
      <c r="E28" s="454" t="s">
        <v>1579</v>
      </c>
      <c r="F28" s="454">
        <f>XIRR($J27:$GJ27,$J26:$GJ26)</f>
        <v>4.4459024071693429E-2</v>
      </c>
      <c r="G28" s="454" t="s">
        <v>98</v>
      </c>
    </row>
    <row r="29" spans="1:192" ht="12.75" hidden="1" outlineLevel="2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</row>
    <row r="30" spans="1:192" ht="12.7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</row>
    <row r="31" spans="1:192" collapsed="1" x14ac:dyDescent="0.35">
      <c r="A31" s="69" t="s">
        <v>1589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</row>
    <row r="32" spans="1:192" ht="12.75" hidden="1" outlineLevel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192" hidden="1" outlineLevel="1" x14ac:dyDescent="0.35">
      <c r="A33"/>
      <c r="B33" s="69" t="s">
        <v>1590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192" s="112" customFormat="1" ht="12.75" hidden="1" outlineLevel="2" x14ac:dyDescent="0.35">
      <c r="E34" s="112" t="str">
        <f>FS!$E$38</f>
        <v>Cashflow available for senior debt</v>
      </c>
      <c r="G34" s="112" t="str">
        <f>FS!$G$38</f>
        <v>$ 000s</v>
      </c>
      <c r="H34" s="112">
        <f>FS!$H$38</f>
        <v>845432.5871159432</v>
      </c>
      <c r="J34" s="112">
        <f>FS!J$38</f>
        <v>0</v>
      </c>
      <c r="K34" s="112">
        <f>FS!K$38</f>
        <v>0</v>
      </c>
      <c r="L34" s="112">
        <f>FS!L$38</f>
        <v>0</v>
      </c>
      <c r="M34" s="112">
        <f>FS!M$38</f>
        <v>0</v>
      </c>
      <c r="N34" s="112">
        <f>FS!N$38</f>
        <v>0</v>
      </c>
      <c r="O34" s="112">
        <f>FS!O$38</f>
        <v>0</v>
      </c>
      <c r="P34" s="112">
        <f>FS!P$38</f>
        <v>-2.6643647288437933E-9</v>
      </c>
      <c r="Q34" s="112">
        <f>FS!Q$38</f>
        <v>-1.8515493138693273E-8</v>
      </c>
      <c r="R34" s="112">
        <f>FS!R$38</f>
        <v>-2.6592374524625484E-8</v>
      </c>
      <c r="S34" s="112">
        <f>FS!S$38</f>
        <v>-3.6768028621736448E-8</v>
      </c>
      <c r="T34" s="112">
        <f>FS!T$38</f>
        <v>-4.510945927904686E-8</v>
      </c>
      <c r="U34" s="112">
        <f>FS!U$38</f>
        <v>-5.6383214541710913E-8</v>
      </c>
      <c r="V34" s="112">
        <f>FS!V$38</f>
        <v>-6.6361621975374874E-8</v>
      </c>
      <c r="W34" s="112">
        <f>FS!W$38</f>
        <v>-6.8752115112147294E-8</v>
      </c>
      <c r="X34" s="112">
        <f>FS!X$38</f>
        <v>-8.4899738794774748E-8</v>
      </c>
      <c r="Y34" s="112">
        <f>FS!Y$38</f>
        <v>-9.0845219347102102E-8</v>
      </c>
      <c r="Z34" s="112">
        <f>FS!Z$38</f>
        <v>-1.0199835287494352E-7</v>
      </c>
      <c r="AA34" s="112">
        <f>FS!AA$38</f>
        <v>-1.0598989774734946E-7</v>
      </c>
      <c r="AB34" s="112">
        <f>FS!AB$38</f>
        <v>-1.1600673133216333E-7</v>
      </c>
      <c r="AC34" s="112">
        <f>FS!AC$38</f>
        <v>-1.2163241080997977E-7</v>
      </c>
      <c r="AD34" s="112">
        <f>FS!AD$38</f>
        <v>-1.2207681265863357E-7</v>
      </c>
      <c r="AE34" s="112">
        <f>FS!AE$38</f>
        <v>-1.2948737548867939E-7</v>
      </c>
      <c r="AF34" s="112">
        <f>FS!AF$38</f>
        <v>-1.2744303035105986E-7</v>
      </c>
      <c r="AG34" s="112">
        <f>FS!AG$38</f>
        <v>-1.3268868315208238E-7</v>
      </c>
      <c r="AH34" s="112">
        <f>FS!AH$38</f>
        <v>-1.3238854990049731E-7</v>
      </c>
      <c r="AI34" s="112">
        <f>FS!AI$38</f>
        <v>-1.2235125268489355E-7</v>
      </c>
      <c r="AJ34" s="112">
        <f>FS!AJ$38</f>
        <v>-1.2830946616304573E-7</v>
      </c>
      <c r="AK34" s="112">
        <f>FS!AK$38</f>
        <v>-1.2036684893246274E-7</v>
      </c>
      <c r="AL34" s="112">
        <f>FS!AL$38</f>
        <v>-1.1953818557230989E-7</v>
      </c>
      <c r="AM34" s="112">
        <f>FS!AM$38</f>
        <v>-1.0977794318023371E-7</v>
      </c>
      <c r="AN34" s="112">
        <f>FS!AN$38</f>
        <v>-1.0667565675248625E-7</v>
      </c>
      <c r="AO34" s="112">
        <f>FS!AO$38</f>
        <v>-9.8799546321970411E-8</v>
      </c>
      <c r="AP34" s="112">
        <f>FS!AP$38</f>
        <v>-8.727624845050741E-8</v>
      </c>
      <c r="AQ34" s="112">
        <f>FS!AQ$38</f>
        <v>-8.1377947935834527E-8</v>
      </c>
      <c r="AR34" s="112">
        <f>FS!AR$38</f>
        <v>-6.9511315814452246E-8</v>
      </c>
      <c r="AS34" s="112">
        <f>FS!AS$38</f>
        <v>-6.2411118051386438E-8</v>
      </c>
      <c r="AT34" s="112">
        <f>FS!AT$38</f>
        <v>-5.2561745178536512E-8</v>
      </c>
      <c r="AU34" s="112">
        <f>FS!AU$38</f>
        <v>-3.9421365727321245E-8</v>
      </c>
      <c r="AV34" s="112">
        <f>FS!AV$38</f>
        <v>-3.6397750591277145E-8</v>
      </c>
      <c r="AW34" s="112">
        <f>FS!AW$38</f>
        <v>-2.788510755635798E-8</v>
      </c>
      <c r="AX34" s="112">
        <f>FS!AX$38</f>
        <v>-2.2280801204033196E-8</v>
      </c>
      <c r="AY34" s="112">
        <f>FS!AY$38</f>
        <v>-1.5822934074094519E-8</v>
      </c>
      <c r="AZ34" s="112">
        <f>FS!AZ$38</f>
        <v>-1.4450051821768284E-8</v>
      </c>
      <c r="BA34" s="112">
        <f>FS!BA$38</f>
        <v>-7.357357389992103E-9</v>
      </c>
      <c r="BB34" s="112">
        <f>FS!BB$38</f>
        <v>-1.8781065591610968E-9</v>
      </c>
      <c r="BC34" s="112">
        <f>FS!BC$38</f>
        <v>1.4133547665551305E-9</v>
      </c>
      <c r="BD34" s="112">
        <f>FS!BD$38</f>
        <v>2.9613147489726543E-9</v>
      </c>
      <c r="BE34" s="112">
        <f>FS!BE$38</f>
        <v>2.6593625079840422E-9</v>
      </c>
      <c r="BF34" s="112">
        <f>FS!BF$38</f>
        <v>7350.6817748669682</v>
      </c>
      <c r="BG34" s="112">
        <f>FS!BG$38</f>
        <v>7071.9079108564392</v>
      </c>
      <c r="BH34" s="112">
        <f>FS!BH$38</f>
        <v>7220.4088462742393</v>
      </c>
      <c r="BI34" s="112">
        <f>FS!BI$38</f>
        <v>7250.7528193789512</v>
      </c>
      <c r="BJ34" s="112">
        <f>FS!BJ$38</f>
        <v>7129.3769269601034</v>
      </c>
      <c r="BK34" s="112">
        <f>FS!BK$38</f>
        <v>7248.705608627849</v>
      </c>
      <c r="BL34" s="112">
        <f>FS!BL$38</f>
        <v>7400.919067431093</v>
      </c>
      <c r="BM34" s="112">
        <f>FS!BM$38</f>
        <v>7432.021639863422</v>
      </c>
      <c r="BN34" s="112">
        <f>FS!BN$38</f>
        <v>7369.8164949987622</v>
      </c>
      <c r="BO34" s="112">
        <f>FS!BO$38</f>
        <v>7461.0258212758727</v>
      </c>
      <c r="BP34" s="112">
        <f>FS!BP$38</f>
        <v>7585.9420441168686</v>
      </c>
      <c r="BQ34" s="112">
        <f>FS!BQ$38</f>
        <v>7617.8221808600065</v>
      </c>
      <c r="BR34" s="112">
        <f>FS!BR$38</f>
        <v>7490.301633887455</v>
      </c>
      <c r="BS34" s="112">
        <f>FS!BS$38</f>
        <v>7615.6713300646315</v>
      </c>
      <c r="BT34" s="112">
        <f>FS!BT$38</f>
        <v>7775.5905952197909</v>
      </c>
      <c r="BU34" s="112">
        <f>FS!BU$38</f>
        <v>7808.2677353815079</v>
      </c>
      <c r="BV34" s="112">
        <f>FS!BV$38</f>
        <v>7677.5591747346416</v>
      </c>
      <c r="BW34" s="112">
        <f>FS!BW$38</f>
        <v>7806.0631133162478</v>
      </c>
      <c r="BX34" s="112">
        <f>FS!BX$38</f>
        <v>7969.980360100285</v>
      </c>
      <c r="BY34" s="112">
        <f>FS!BY$38</f>
        <v>8003.4744287660442</v>
      </c>
      <c r="BZ34" s="112">
        <f>FS!BZ$38</f>
        <v>7869.4981541030093</v>
      </c>
      <c r="CA34" s="112">
        <f>FS!CA$38</f>
        <v>8001.2146911491527</v>
      </c>
      <c r="CB34" s="112">
        <f>FS!CB$38</f>
        <v>8169.2298691027927</v>
      </c>
      <c r="CC34" s="112">
        <f>FS!CC$38</f>
        <v>8203.5612894851965</v>
      </c>
      <c r="CD34" s="112">
        <f>FS!CD$38</f>
        <v>8134.8984487203888</v>
      </c>
      <c r="CE34" s="112">
        <f>FS!CE$38</f>
        <v>8235.5764788102842</v>
      </c>
      <c r="CF34" s="112">
        <f>FS!CF$38</f>
        <v>8373.4606158303613</v>
      </c>
      <c r="CG34" s="112">
        <f>FS!CG$38</f>
        <v>8408.6503217223253</v>
      </c>
      <c r="CH34" s="112">
        <f>FS!CH$38</f>
        <v>8267.8914981544713</v>
      </c>
      <c r="CI34" s="112">
        <f>FS!CI$38</f>
        <v>8406.2761848885784</v>
      </c>
      <c r="CJ34" s="112">
        <f>FS!CJ$38</f>
        <v>8582.7971312261216</v>
      </c>
      <c r="CK34" s="112">
        <f>FS!CK$38</f>
        <v>8618.866579765383</v>
      </c>
      <c r="CL34" s="112">
        <f>FS!CL$38</f>
        <v>8474.5887856083355</v>
      </c>
      <c r="CM34" s="112">
        <f>FS!CM$38</f>
        <v>8616.4330895107923</v>
      </c>
      <c r="CN34" s="112">
        <f>FS!CN$38</f>
        <v>8797.3670595067742</v>
      </c>
      <c r="CO34" s="112">
        <f>FS!CO$38</f>
        <v>8834.3382442595175</v>
      </c>
      <c r="CP34" s="112">
        <f>FS!CP$38</f>
        <v>8686.4535052485408</v>
      </c>
      <c r="CQ34" s="112">
        <f>FS!CQ$38</f>
        <v>8831.8439167485612</v>
      </c>
      <c r="CR34" s="112">
        <f>FS!CR$38</f>
        <v>9017.3012359944405</v>
      </c>
      <c r="CS34" s="112">
        <f>FS!CS$38</f>
        <v>9055.1967003660029</v>
      </c>
      <c r="CT34" s="112">
        <f>FS!CT$38</f>
        <v>8979.4057716228781</v>
      </c>
      <c r="CU34" s="112">
        <f>FS!CU$38</f>
        <v>9090.5354790388374</v>
      </c>
      <c r="CV34" s="112">
        <f>FS!CV$38</f>
        <v>9242.7337668943001</v>
      </c>
      <c r="CW34" s="112">
        <f>FS!CW$38</f>
        <v>9281.576617875151</v>
      </c>
      <c r="CX34" s="112">
        <f>FS!CX$38</f>
        <v>9126.2052139517473</v>
      </c>
      <c r="CY34" s="112">
        <f>FS!CY$38</f>
        <v>9278.9560150339566</v>
      </c>
      <c r="CZ34" s="112">
        <f>FS!CZ$38</f>
        <v>9473.8021110666596</v>
      </c>
      <c r="DA34" s="112">
        <f>FS!DA$38</f>
        <v>9513.6160333220323</v>
      </c>
      <c r="DB34" s="112">
        <f>FS!DB$38</f>
        <v>9354.3603443005413</v>
      </c>
      <c r="DC34" s="112">
        <f>FS!DC$38</f>
        <v>9510.9299154098062</v>
      </c>
      <c r="DD34" s="112">
        <f>FS!DD$38</f>
        <v>9710.647163843325</v>
      </c>
      <c r="DE34" s="112">
        <f>FS!DE$38</f>
        <v>9751.4564341550831</v>
      </c>
      <c r="DF34" s="112">
        <f>FS!DF$38</f>
        <v>9588.2193529080541</v>
      </c>
      <c r="DG34" s="112">
        <f>FS!DG$38</f>
        <v>9748.7031632950511</v>
      </c>
      <c r="DH34" s="112">
        <f>FS!DH$38</f>
        <v>9953.4133429394042</v>
      </c>
      <c r="DI34" s="112">
        <f>FS!DI$38</f>
        <v>9995.2428450089556</v>
      </c>
      <c r="DJ34" s="112">
        <f>FS!DJ$38</f>
        <v>9911.5838408698564</v>
      </c>
      <c r="DK34" s="112">
        <f>FS!DK$38</f>
        <v>10034.250244446977</v>
      </c>
      <c r="DL34" s="112">
        <f>FS!DL$38</f>
        <v>10202.248676512892</v>
      </c>
      <c r="DM34" s="112">
        <f>FS!DM$38</f>
        <v>10245.123916134182</v>
      </c>
      <c r="DN34" s="112">
        <f>FS!DN$38</f>
        <v>8124.049560515894</v>
      </c>
      <c r="DO34" s="112">
        <f>FS!DO$38</f>
        <v>7269.1318303088392</v>
      </c>
      <c r="DP34" s="112">
        <f>FS!DP$38</f>
        <v>7459.835795333528</v>
      </c>
      <c r="DQ34" s="112">
        <f>FS!DQ$38</f>
        <v>7503.7829159453495</v>
      </c>
      <c r="DR34" s="112">
        <f>FS!DR$38</f>
        <v>7327.994433498061</v>
      </c>
      <c r="DS34" s="112">
        <f>FS!DS$38</f>
        <v>7450.8601260665591</v>
      </c>
      <c r="DT34" s="112">
        <f>FS!DT$38</f>
        <v>7646.3316902168663</v>
      </c>
      <c r="DU34" s="112">
        <f>FS!DU$38</f>
        <v>7691.3774888439839</v>
      </c>
      <c r="DV34" s="112">
        <f>FS!DV$38</f>
        <v>7511.1942943355134</v>
      </c>
      <c r="DW34" s="112">
        <f>FS!DW$38</f>
        <v>7637.1316292182219</v>
      </c>
      <c r="DX34" s="112">
        <f>FS!DX$38</f>
        <v>7837.4899824722852</v>
      </c>
      <c r="DY34" s="112">
        <f>FS!DY$38</f>
        <v>7883.6619260650796</v>
      </c>
      <c r="DZ34" s="112">
        <f>FS!DZ$38</f>
        <v>7791.318038879489</v>
      </c>
      <c r="EA34" s="112">
        <f>FS!EA$38</f>
        <v>7874.2318635414731</v>
      </c>
      <c r="EB34" s="112">
        <f>FS!EB$38</f>
        <v>8033.4272320340933</v>
      </c>
      <c r="EC34" s="112">
        <f>FS!EC$38</f>
        <v>8080.7534742167081</v>
      </c>
      <c r="ED34" s="112">
        <f>FS!ED$38</f>
        <v>7891.4485054862444</v>
      </c>
      <c r="EE34" s="112">
        <f>FS!EE$38</f>
        <v>8023.761417947394</v>
      </c>
      <c r="EF34" s="112">
        <f>FS!EF$38</f>
        <v>8234.2629128349472</v>
      </c>
      <c r="EG34" s="112">
        <f>FS!EG$38</f>
        <v>8282.772311072129</v>
      </c>
      <c r="EH34" s="112">
        <f>FS!EH$38</f>
        <v>8088.7347181234036</v>
      </c>
      <c r="EI34" s="112">
        <f>FS!EI$38</f>
        <v>8224.3554533960796</v>
      </c>
      <c r="EJ34" s="112">
        <f>FS!EJ$38</f>
        <v>8440.1194856558195</v>
      </c>
      <c r="EK34" s="112">
        <f>FS!EK$38</f>
        <v>8489.84161884893</v>
      </c>
      <c r="EL34" s="112">
        <f>FS!EL$38</f>
        <v>8290.953086076488</v>
      </c>
      <c r="EM34" s="112">
        <f>FS!EM$38</f>
        <v>8429.9643397309792</v>
      </c>
      <c r="EN34" s="112">
        <f>FS!EN$38</f>
        <v>8651.1224727972149</v>
      </c>
      <c r="EO34" s="112">
        <f>FS!EO$38</f>
        <v>8702.0876593201538</v>
      </c>
      <c r="EP34" s="112">
        <f>FS!EP$38</f>
        <v>8600.157286274276</v>
      </c>
      <c r="EQ34" s="112">
        <f>FS!EQ$38</f>
        <v>8691.6786347471934</v>
      </c>
      <c r="ER34" s="112">
        <f>FS!ER$38</f>
        <v>8867.4005346171452</v>
      </c>
      <c r="ES34" s="112">
        <f>FS!ES$38</f>
        <v>8919.6398508031562</v>
      </c>
      <c r="ET34" s="112">
        <f>FS!ET$38</f>
        <v>8710.6825860591071</v>
      </c>
      <c r="EU34" s="112">
        <f>FS!EU$38</f>
        <v>8856.7312844298613</v>
      </c>
      <c r="EV34" s="112">
        <f>FS!EV$38</f>
        <v>9089.0855479825696</v>
      </c>
      <c r="EW34" s="112">
        <f>FS!EW$38</f>
        <v>9142.6308470732311</v>
      </c>
      <c r="EX34" s="112">
        <f>FS!EX$38</f>
        <v>8928.4496507105832</v>
      </c>
      <c r="EY34" s="112">
        <f>FS!EY$38</f>
        <v>9078.1495665406037</v>
      </c>
      <c r="EZ34" s="112">
        <f>FS!EZ$38</f>
        <v>9316.3126866821331</v>
      </c>
      <c r="FA34" s="112">
        <f>FS!FA$38</f>
        <v>9371.1966182500619</v>
      </c>
      <c r="FB34" s="112">
        <f>FS!FB$38</f>
        <v>3123.732206083354</v>
      </c>
      <c r="FC34" s="112">
        <f>FS!FC$38</f>
        <v>0</v>
      </c>
      <c r="FD34" s="112">
        <f>FS!FD$38</f>
        <v>0</v>
      </c>
      <c r="FE34" s="112">
        <f>FS!FE$38</f>
        <v>0</v>
      </c>
      <c r="FF34" s="112">
        <f>FS!FF$38</f>
        <v>0</v>
      </c>
      <c r="FG34" s="112">
        <f>FS!FG$38</f>
        <v>0</v>
      </c>
      <c r="FH34" s="112">
        <f>FS!FH$38</f>
        <v>0</v>
      </c>
      <c r="FI34" s="112">
        <f>FS!FI$38</f>
        <v>0</v>
      </c>
      <c r="FJ34" s="112">
        <f>FS!FJ$38</f>
        <v>0</v>
      </c>
      <c r="FK34" s="112">
        <f>FS!FK$38</f>
        <v>0</v>
      </c>
      <c r="FL34" s="112">
        <f>FS!FL$38</f>
        <v>0</v>
      </c>
      <c r="FM34" s="112">
        <f>FS!FM$38</f>
        <v>0</v>
      </c>
      <c r="FN34" s="112">
        <f>FS!FN$38</f>
        <v>0</v>
      </c>
      <c r="FO34" s="112">
        <f>FS!FO$38</f>
        <v>0</v>
      </c>
      <c r="FP34" s="112">
        <f>FS!FP$38</f>
        <v>0</v>
      </c>
      <c r="FQ34" s="112">
        <f>FS!FQ$38</f>
        <v>0</v>
      </c>
      <c r="FR34" s="112">
        <f>FS!FR$38</f>
        <v>0</v>
      </c>
      <c r="FS34" s="112">
        <f>FS!FS$38</f>
        <v>0</v>
      </c>
      <c r="FT34" s="112">
        <f>FS!FT$38</f>
        <v>0</v>
      </c>
      <c r="FU34" s="112">
        <f>FS!FU$38</f>
        <v>0</v>
      </c>
      <c r="FV34" s="112">
        <f>FS!FV$38</f>
        <v>0</v>
      </c>
      <c r="FW34" s="112">
        <f>FS!FW$38</f>
        <v>0</v>
      </c>
      <c r="FX34" s="112">
        <f>FS!FX$38</f>
        <v>0</v>
      </c>
      <c r="FY34" s="112">
        <f>FS!FY$38</f>
        <v>0</v>
      </c>
      <c r="FZ34" s="112">
        <f>FS!FZ$38</f>
        <v>0</v>
      </c>
      <c r="GA34" s="112">
        <f>FS!GA$38</f>
        <v>0</v>
      </c>
      <c r="GB34" s="112">
        <f>FS!GB$38</f>
        <v>0</v>
      </c>
      <c r="GC34" s="112">
        <f>FS!GC$38</f>
        <v>0</v>
      </c>
      <c r="GD34" s="112">
        <f>FS!GD$38</f>
        <v>0</v>
      </c>
      <c r="GE34" s="112">
        <f>FS!GE$38</f>
        <v>0</v>
      </c>
      <c r="GF34" s="112">
        <f>FS!GF$38</f>
        <v>0</v>
      </c>
      <c r="GG34" s="112">
        <f>FS!GG$38</f>
        <v>0</v>
      </c>
      <c r="GH34" s="112">
        <f>FS!GH$38</f>
        <v>0</v>
      </c>
      <c r="GI34" s="112">
        <f>FS!GI$38</f>
        <v>0</v>
      </c>
      <c r="GJ34" s="112">
        <f>FS!GJ$38</f>
        <v>0</v>
      </c>
    </row>
    <row r="35" spans="1:192" s="112" customFormat="1" ht="12.75" hidden="1" outlineLevel="2" x14ac:dyDescent="0.35">
      <c r="E35" s="112" t="str">
        <f>Time!$E$108</f>
        <v>Senior debt loan life flag</v>
      </c>
      <c r="G35" s="112" t="str">
        <f>Time!$G$108</f>
        <v>flag</v>
      </c>
      <c r="H35" s="112">
        <f>Time!$H$108</f>
        <v>72</v>
      </c>
      <c r="J35" s="112">
        <f>Time!J$108</f>
        <v>0</v>
      </c>
      <c r="K35" s="112">
        <f>Time!K$108</f>
        <v>0</v>
      </c>
      <c r="L35" s="112">
        <f>Time!L$108</f>
        <v>0</v>
      </c>
      <c r="M35" s="112">
        <f>Time!M$108</f>
        <v>0</v>
      </c>
      <c r="N35" s="112">
        <f>Time!N$108</f>
        <v>0</v>
      </c>
      <c r="O35" s="112">
        <f>Time!O$108</f>
        <v>0</v>
      </c>
      <c r="P35" s="112">
        <f>Time!P$108</f>
        <v>0</v>
      </c>
      <c r="Q35" s="112">
        <f>Time!Q$108</f>
        <v>0</v>
      </c>
      <c r="R35" s="112">
        <f>Time!R$108</f>
        <v>0</v>
      </c>
      <c r="S35" s="112">
        <f>Time!S$108</f>
        <v>0</v>
      </c>
      <c r="T35" s="112">
        <f>Time!T$108</f>
        <v>0</v>
      </c>
      <c r="U35" s="112">
        <f>Time!U$108</f>
        <v>0</v>
      </c>
      <c r="V35" s="112">
        <f>Time!V$108</f>
        <v>0</v>
      </c>
      <c r="W35" s="112">
        <f>Time!W$108</f>
        <v>0</v>
      </c>
      <c r="X35" s="112">
        <f>Time!X$108</f>
        <v>0</v>
      </c>
      <c r="Y35" s="112">
        <f>Time!Y$108</f>
        <v>0</v>
      </c>
      <c r="Z35" s="112">
        <f>Time!Z$108</f>
        <v>0</v>
      </c>
      <c r="AA35" s="112">
        <f>Time!AA$108</f>
        <v>0</v>
      </c>
      <c r="AB35" s="112">
        <f>Time!AB$108</f>
        <v>0</v>
      </c>
      <c r="AC35" s="112">
        <f>Time!AC$108</f>
        <v>0</v>
      </c>
      <c r="AD35" s="112">
        <f>Time!AD$108</f>
        <v>0</v>
      </c>
      <c r="AE35" s="112">
        <f>Time!AE$108</f>
        <v>0</v>
      </c>
      <c r="AF35" s="112">
        <f>Time!AF$108</f>
        <v>0</v>
      </c>
      <c r="AG35" s="112">
        <f>Time!AG$108</f>
        <v>0</v>
      </c>
      <c r="AH35" s="112">
        <f>Time!AH$108</f>
        <v>0</v>
      </c>
      <c r="AI35" s="112">
        <f>Time!AI$108</f>
        <v>0</v>
      </c>
      <c r="AJ35" s="112">
        <f>Time!AJ$108</f>
        <v>0</v>
      </c>
      <c r="AK35" s="112">
        <f>Time!AK$108</f>
        <v>0</v>
      </c>
      <c r="AL35" s="112">
        <f>Time!AL$108</f>
        <v>0</v>
      </c>
      <c r="AM35" s="112">
        <f>Time!AM$108</f>
        <v>0</v>
      </c>
      <c r="AN35" s="112">
        <f>Time!AN$108</f>
        <v>0</v>
      </c>
      <c r="AO35" s="112">
        <f>Time!AO$108</f>
        <v>0</v>
      </c>
      <c r="AP35" s="112">
        <f>Time!AP$108</f>
        <v>0</v>
      </c>
      <c r="AQ35" s="112">
        <f>Time!AQ$108</f>
        <v>0</v>
      </c>
      <c r="AR35" s="112">
        <f>Time!AR$108</f>
        <v>0</v>
      </c>
      <c r="AS35" s="112">
        <f>Time!AS$108</f>
        <v>0</v>
      </c>
      <c r="AT35" s="112">
        <f>Time!AT$108</f>
        <v>0</v>
      </c>
      <c r="AU35" s="112">
        <f>Time!AU$108</f>
        <v>0</v>
      </c>
      <c r="AV35" s="112">
        <f>Time!AV$108</f>
        <v>0</v>
      </c>
      <c r="AW35" s="112">
        <f>Time!AW$108</f>
        <v>0</v>
      </c>
      <c r="AX35" s="112">
        <f>Time!AX$108</f>
        <v>0</v>
      </c>
      <c r="AY35" s="112">
        <f>Time!AY$108</f>
        <v>0</v>
      </c>
      <c r="AZ35" s="112">
        <f>Time!AZ$108</f>
        <v>0</v>
      </c>
      <c r="BA35" s="112">
        <f>Time!BA$108</f>
        <v>0</v>
      </c>
      <c r="BB35" s="112">
        <f>Time!BB$108</f>
        <v>0</v>
      </c>
      <c r="BC35" s="112">
        <f>Time!BC$108</f>
        <v>0</v>
      </c>
      <c r="BD35" s="112">
        <f>Time!BD$108</f>
        <v>0</v>
      </c>
      <c r="BE35" s="112">
        <f>Time!BE$108</f>
        <v>0</v>
      </c>
      <c r="BF35" s="112">
        <f>Time!BF$108</f>
        <v>1</v>
      </c>
      <c r="BG35" s="112">
        <f>Time!BG$108</f>
        <v>1</v>
      </c>
      <c r="BH35" s="112">
        <f>Time!BH$108</f>
        <v>1</v>
      </c>
      <c r="BI35" s="112">
        <f>Time!BI$108</f>
        <v>1</v>
      </c>
      <c r="BJ35" s="112">
        <f>Time!BJ$108</f>
        <v>1</v>
      </c>
      <c r="BK35" s="112">
        <f>Time!BK$108</f>
        <v>1</v>
      </c>
      <c r="BL35" s="112">
        <f>Time!BL$108</f>
        <v>1</v>
      </c>
      <c r="BM35" s="112">
        <f>Time!BM$108</f>
        <v>1</v>
      </c>
      <c r="BN35" s="112">
        <f>Time!BN$108</f>
        <v>1</v>
      </c>
      <c r="BO35" s="112">
        <f>Time!BO$108</f>
        <v>1</v>
      </c>
      <c r="BP35" s="112">
        <f>Time!BP$108</f>
        <v>1</v>
      </c>
      <c r="BQ35" s="112">
        <f>Time!BQ$108</f>
        <v>1</v>
      </c>
      <c r="BR35" s="112">
        <f>Time!BR$108</f>
        <v>1</v>
      </c>
      <c r="BS35" s="112">
        <f>Time!BS$108</f>
        <v>1</v>
      </c>
      <c r="BT35" s="112">
        <f>Time!BT$108</f>
        <v>1</v>
      </c>
      <c r="BU35" s="112">
        <f>Time!BU$108</f>
        <v>1</v>
      </c>
      <c r="BV35" s="112">
        <f>Time!BV$108</f>
        <v>1</v>
      </c>
      <c r="BW35" s="112">
        <f>Time!BW$108</f>
        <v>1</v>
      </c>
      <c r="BX35" s="112">
        <f>Time!BX$108</f>
        <v>1</v>
      </c>
      <c r="BY35" s="112">
        <f>Time!BY$108</f>
        <v>1</v>
      </c>
      <c r="BZ35" s="112">
        <f>Time!BZ$108</f>
        <v>1</v>
      </c>
      <c r="CA35" s="112">
        <f>Time!CA$108</f>
        <v>1</v>
      </c>
      <c r="CB35" s="112">
        <f>Time!CB$108</f>
        <v>1</v>
      </c>
      <c r="CC35" s="112">
        <f>Time!CC$108</f>
        <v>1</v>
      </c>
      <c r="CD35" s="112">
        <f>Time!CD$108</f>
        <v>1</v>
      </c>
      <c r="CE35" s="112">
        <f>Time!CE$108</f>
        <v>1</v>
      </c>
      <c r="CF35" s="112">
        <f>Time!CF$108</f>
        <v>1</v>
      </c>
      <c r="CG35" s="112">
        <f>Time!CG$108</f>
        <v>1</v>
      </c>
      <c r="CH35" s="112">
        <f>Time!CH$108</f>
        <v>1</v>
      </c>
      <c r="CI35" s="112">
        <f>Time!CI$108</f>
        <v>1</v>
      </c>
      <c r="CJ35" s="112">
        <f>Time!CJ$108</f>
        <v>1</v>
      </c>
      <c r="CK35" s="112">
        <f>Time!CK$108</f>
        <v>1</v>
      </c>
      <c r="CL35" s="112">
        <f>Time!CL$108</f>
        <v>1</v>
      </c>
      <c r="CM35" s="112">
        <f>Time!CM$108</f>
        <v>1</v>
      </c>
      <c r="CN35" s="112">
        <f>Time!CN$108</f>
        <v>1</v>
      </c>
      <c r="CO35" s="112">
        <f>Time!CO$108</f>
        <v>1</v>
      </c>
      <c r="CP35" s="112">
        <f>Time!CP$108</f>
        <v>1</v>
      </c>
      <c r="CQ35" s="112">
        <f>Time!CQ$108</f>
        <v>1</v>
      </c>
      <c r="CR35" s="112">
        <f>Time!CR$108</f>
        <v>1</v>
      </c>
      <c r="CS35" s="112">
        <f>Time!CS$108</f>
        <v>1</v>
      </c>
      <c r="CT35" s="112">
        <f>Time!CT$108</f>
        <v>1</v>
      </c>
      <c r="CU35" s="112">
        <f>Time!CU$108</f>
        <v>1</v>
      </c>
      <c r="CV35" s="112">
        <f>Time!CV$108</f>
        <v>1</v>
      </c>
      <c r="CW35" s="112">
        <f>Time!CW$108</f>
        <v>1</v>
      </c>
      <c r="CX35" s="112">
        <f>Time!CX$108</f>
        <v>1</v>
      </c>
      <c r="CY35" s="112">
        <f>Time!CY$108</f>
        <v>1</v>
      </c>
      <c r="CZ35" s="112">
        <f>Time!CZ$108</f>
        <v>1</v>
      </c>
      <c r="DA35" s="112">
        <f>Time!DA$108</f>
        <v>1</v>
      </c>
      <c r="DB35" s="112">
        <f>Time!DB$108</f>
        <v>1</v>
      </c>
      <c r="DC35" s="112">
        <f>Time!DC$108</f>
        <v>1</v>
      </c>
      <c r="DD35" s="112">
        <f>Time!DD$108</f>
        <v>1</v>
      </c>
      <c r="DE35" s="112">
        <f>Time!DE$108</f>
        <v>1</v>
      </c>
      <c r="DF35" s="112">
        <f>Time!DF$108</f>
        <v>1</v>
      </c>
      <c r="DG35" s="112">
        <f>Time!DG$108</f>
        <v>1</v>
      </c>
      <c r="DH35" s="112">
        <f>Time!DH$108</f>
        <v>1</v>
      </c>
      <c r="DI35" s="112">
        <f>Time!DI$108</f>
        <v>1</v>
      </c>
      <c r="DJ35" s="112">
        <f>Time!DJ$108</f>
        <v>1</v>
      </c>
      <c r="DK35" s="112">
        <f>Time!DK$108</f>
        <v>1</v>
      </c>
      <c r="DL35" s="112">
        <f>Time!DL$108</f>
        <v>1</v>
      </c>
      <c r="DM35" s="112">
        <f>Time!DM$108</f>
        <v>1</v>
      </c>
      <c r="DN35" s="112">
        <f>Time!DN$108</f>
        <v>1</v>
      </c>
      <c r="DO35" s="112">
        <f>Time!DO$108</f>
        <v>1</v>
      </c>
      <c r="DP35" s="112">
        <f>Time!DP$108</f>
        <v>1</v>
      </c>
      <c r="DQ35" s="112">
        <f>Time!DQ$108</f>
        <v>1</v>
      </c>
      <c r="DR35" s="112">
        <f>Time!DR$108</f>
        <v>1</v>
      </c>
      <c r="DS35" s="112">
        <f>Time!DS$108</f>
        <v>1</v>
      </c>
      <c r="DT35" s="112">
        <f>Time!DT$108</f>
        <v>1</v>
      </c>
      <c r="DU35" s="112">
        <f>Time!DU$108</f>
        <v>1</v>
      </c>
      <c r="DV35" s="112">
        <f>Time!DV$108</f>
        <v>1</v>
      </c>
      <c r="DW35" s="112">
        <f>Time!DW$108</f>
        <v>1</v>
      </c>
      <c r="DX35" s="112">
        <f>Time!DX$108</f>
        <v>1</v>
      </c>
      <c r="DY35" s="112">
        <f>Time!DY$108</f>
        <v>1</v>
      </c>
      <c r="DZ35" s="112">
        <f>Time!DZ$108</f>
        <v>0</v>
      </c>
      <c r="EA35" s="112">
        <f>Time!EA$108</f>
        <v>0</v>
      </c>
      <c r="EB35" s="112">
        <f>Time!EB$108</f>
        <v>0</v>
      </c>
      <c r="EC35" s="112">
        <f>Time!EC$108</f>
        <v>0</v>
      </c>
      <c r="ED35" s="112">
        <f>Time!ED$108</f>
        <v>0</v>
      </c>
      <c r="EE35" s="112">
        <f>Time!EE$108</f>
        <v>0</v>
      </c>
      <c r="EF35" s="112">
        <f>Time!EF$108</f>
        <v>0</v>
      </c>
      <c r="EG35" s="112">
        <f>Time!EG$108</f>
        <v>0</v>
      </c>
      <c r="EH35" s="112">
        <f>Time!EH$108</f>
        <v>0</v>
      </c>
      <c r="EI35" s="112">
        <f>Time!EI$108</f>
        <v>0</v>
      </c>
      <c r="EJ35" s="112">
        <f>Time!EJ$108</f>
        <v>0</v>
      </c>
      <c r="EK35" s="112">
        <f>Time!EK$108</f>
        <v>0</v>
      </c>
      <c r="EL35" s="112">
        <f>Time!EL$108</f>
        <v>0</v>
      </c>
      <c r="EM35" s="112">
        <f>Time!EM$108</f>
        <v>0</v>
      </c>
      <c r="EN35" s="112">
        <f>Time!EN$108</f>
        <v>0</v>
      </c>
      <c r="EO35" s="112">
        <f>Time!EO$108</f>
        <v>0</v>
      </c>
      <c r="EP35" s="112">
        <f>Time!EP$108</f>
        <v>0</v>
      </c>
      <c r="EQ35" s="112">
        <f>Time!EQ$108</f>
        <v>0</v>
      </c>
      <c r="ER35" s="112">
        <f>Time!ER$108</f>
        <v>0</v>
      </c>
      <c r="ES35" s="112">
        <f>Time!ES$108</f>
        <v>0</v>
      </c>
      <c r="ET35" s="112">
        <f>Time!ET$108</f>
        <v>0</v>
      </c>
      <c r="EU35" s="112">
        <f>Time!EU$108</f>
        <v>0</v>
      </c>
      <c r="EV35" s="112">
        <f>Time!EV$108</f>
        <v>0</v>
      </c>
      <c r="EW35" s="112">
        <f>Time!EW$108</f>
        <v>0</v>
      </c>
      <c r="EX35" s="112">
        <f>Time!EX$108</f>
        <v>0</v>
      </c>
      <c r="EY35" s="112">
        <f>Time!EY$108</f>
        <v>0</v>
      </c>
      <c r="EZ35" s="112">
        <f>Time!EZ$108</f>
        <v>0</v>
      </c>
      <c r="FA35" s="112">
        <f>Time!FA$108</f>
        <v>0</v>
      </c>
      <c r="FB35" s="112">
        <f>Time!FB$108</f>
        <v>0</v>
      </c>
      <c r="FC35" s="112">
        <f>Time!FC$108</f>
        <v>0</v>
      </c>
      <c r="FD35" s="112">
        <f>Time!FD$108</f>
        <v>0</v>
      </c>
      <c r="FE35" s="112">
        <f>Time!FE$108</f>
        <v>0</v>
      </c>
      <c r="FF35" s="112">
        <f>Time!FF$108</f>
        <v>0</v>
      </c>
      <c r="FG35" s="112">
        <f>Time!FG$108</f>
        <v>0</v>
      </c>
      <c r="FH35" s="112">
        <f>Time!FH$108</f>
        <v>0</v>
      </c>
      <c r="FI35" s="112">
        <f>Time!FI$108</f>
        <v>0</v>
      </c>
      <c r="FJ35" s="112">
        <f>Time!FJ$108</f>
        <v>0</v>
      </c>
      <c r="FK35" s="112">
        <f>Time!FK$108</f>
        <v>0</v>
      </c>
      <c r="FL35" s="112">
        <f>Time!FL$108</f>
        <v>0</v>
      </c>
      <c r="FM35" s="112">
        <f>Time!FM$108</f>
        <v>0</v>
      </c>
      <c r="FN35" s="112">
        <f>Time!FN$108</f>
        <v>0</v>
      </c>
      <c r="FO35" s="112">
        <f>Time!FO$108</f>
        <v>0</v>
      </c>
      <c r="FP35" s="112">
        <f>Time!FP$108</f>
        <v>0</v>
      </c>
      <c r="FQ35" s="112">
        <f>Time!FQ$108</f>
        <v>0</v>
      </c>
      <c r="FR35" s="112">
        <f>Time!FR$108</f>
        <v>0</v>
      </c>
      <c r="FS35" s="112">
        <f>Time!FS$108</f>
        <v>0</v>
      </c>
      <c r="FT35" s="112">
        <f>Time!FT$108</f>
        <v>0</v>
      </c>
      <c r="FU35" s="112">
        <f>Time!FU$108</f>
        <v>0</v>
      </c>
      <c r="FV35" s="112">
        <f>Time!FV$108</f>
        <v>0</v>
      </c>
      <c r="FW35" s="112">
        <f>Time!FW$108</f>
        <v>0</v>
      </c>
      <c r="FX35" s="112">
        <f>Time!FX$108</f>
        <v>0</v>
      </c>
      <c r="FY35" s="112">
        <f>Time!FY$108</f>
        <v>0</v>
      </c>
      <c r="FZ35" s="112">
        <f>Time!FZ$108</f>
        <v>0</v>
      </c>
      <c r="GA35" s="112">
        <f>Time!GA$108</f>
        <v>0</v>
      </c>
      <c r="GB35" s="112">
        <f>Time!GB$108</f>
        <v>0</v>
      </c>
      <c r="GC35" s="112">
        <f>Time!GC$108</f>
        <v>0</v>
      </c>
      <c r="GD35" s="112">
        <f>Time!GD$108</f>
        <v>0</v>
      </c>
      <c r="GE35" s="112">
        <f>Time!GE$108</f>
        <v>0</v>
      </c>
      <c r="GF35" s="112">
        <f>Time!GF$108</f>
        <v>0</v>
      </c>
      <c r="GG35" s="112">
        <f>Time!GG$108</f>
        <v>0</v>
      </c>
      <c r="GH35" s="112">
        <f>Time!GH$108</f>
        <v>0</v>
      </c>
      <c r="GI35" s="112">
        <f>Time!GI$108</f>
        <v>0</v>
      </c>
      <c r="GJ35" s="112">
        <f>Time!GJ$108</f>
        <v>0</v>
      </c>
    </row>
    <row r="36" spans="1:192" ht="12.75" hidden="1" outlineLevel="2" x14ac:dyDescent="0.35">
      <c r="A36"/>
      <c r="B36"/>
      <c r="C36"/>
      <c r="D36"/>
      <c r="E36" t="str">
        <f>$E$19</f>
        <v>Senior debt service</v>
      </c>
      <c r="F36"/>
      <c r="G36" t="str">
        <f>$G$19</f>
        <v>$ 000s</v>
      </c>
      <c r="H36">
        <f>$H$19</f>
        <v>430862.56087759434</v>
      </c>
      <c r="I36"/>
      <c r="J36">
        <f t="shared" ref="J36:AO36" si="36">J$19</f>
        <v>0</v>
      </c>
      <c r="K36">
        <f t="shared" si="36"/>
        <v>0</v>
      </c>
      <c r="L36">
        <f t="shared" si="36"/>
        <v>0</v>
      </c>
      <c r="M36">
        <f t="shared" si="36"/>
        <v>0</v>
      </c>
      <c r="N36">
        <f t="shared" si="36"/>
        <v>0</v>
      </c>
      <c r="O36">
        <f t="shared" si="36"/>
        <v>0</v>
      </c>
      <c r="P36">
        <f t="shared" si="36"/>
        <v>0</v>
      </c>
      <c r="Q36">
        <f t="shared" si="36"/>
        <v>0</v>
      </c>
      <c r="R36">
        <f t="shared" si="36"/>
        <v>0</v>
      </c>
      <c r="S36">
        <f t="shared" si="36"/>
        <v>0</v>
      </c>
      <c r="T36">
        <f t="shared" si="36"/>
        <v>0</v>
      </c>
      <c r="U36">
        <f t="shared" si="36"/>
        <v>0</v>
      </c>
      <c r="V36">
        <f t="shared" si="36"/>
        <v>0</v>
      </c>
      <c r="W36">
        <f t="shared" si="36"/>
        <v>0</v>
      </c>
      <c r="X36">
        <f t="shared" si="36"/>
        <v>0</v>
      </c>
      <c r="Y36">
        <f t="shared" si="36"/>
        <v>0</v>
      </c>
      <c r="Z36">
        <f t="shared" si="36"/>
        <v>0</v>
      </c>
      <c r="AA36">
        <f t="shared" si="36"/>
        <v>0</v>
      </c>
      <c r="AB36">
        <f t="shared" si="36"/>
        <v>0</v>
      </c>
      <c r="AC36">
        <f t="shared" si="36"/>
        <v>0</v>
      </c>
      <c r="AD36">
        <f t="shared" si="36"/>
        <v>0</v>
      </c>
      <c r="AE36">
        <f t="shared" si="36"/>
        <v>0</v>
      </c>
      <c r="AF36">
        <f t="shared" si="36"/>
        <v>0</v>
      </c>
      <c r="AG36">
        <f t="shared" si="36"/>
        <v>0</v>
      </c>
      <c r="AH36">
        <f t="shared" si="36"/>
        <v>0</v>
      </c>
      <c r="AI36">
        <f t="shared" si="36"/>
        <v>0</v>
      </c>
      <c r="AJ36">
        <f t="shared" si="36"/>
        <v>0</v>
      </c>
      <c r="AK36">
        <f t="shared" si="36"/>
        <v>0</v>
      </c>
      <c r="AL36">
        <f t="shared" si="36"/>
        <v>0</v>
      </c>
      <c r="AM36">
        <f t="shared" si="36"/>
        <v>0</v>
      </c>
      <c r="AN36">
        <f t="shared" si="36"/>
        <v>0</v>
      </c>
      <c r="AO36">
        <f t="shared" si="36"/>
        <v>0</v>
      </c>
      <c r="AP36">
        <f t="shared" ref="AP36:BU36" si="37">AP$19</f>
        <v>0</v>
      </c>
      <c r="AQ36">
        <f t="shared" si="37"/>
        <v>0</v>
      </c>
      <c r="AR36">
        <f t="shared" si="37"/>
        <v>0</v>
      </c>
      <c r="AS36">
        <f t="shared" si="37"/>
        <v>0</v>
      </c>
      <c r="AT36">
        <f t="shared" si="37"/>
        <v>0</v>
      </c>
      <c r="AU36">
        <f t="shared" si="37"/>
        <v>0</v>
      </c>
      <c r="AV36">
        <f t="shared" si="37"/>
        <v>0</v>
      </c>
      <c r="AW36">
        <f t="shared" si="37"/>
        <v>0</v>
      </c>
      <c r="AX36">
        <f t="shared" si="37"/>
        <v>0</v>
      </c>
      <c r="AY36">
        <f t="shared" si="37"/>
        <v>0</v>
      </c>
      <c r="AZ36">
        <f t="shared" si="37"/>
        <v>0</v>
      </c>
      <c r="BA36">
        <f t="shared" si="37"/>
        <v>0</v>
      </c>
      <c r="BB36">
        <f t="shared" si="37"/>
        <v>0</v>
      </c>
      <c r="BC36">
        <f t="shared" si="37"/>
        <v>0</v>
      </c>
      <c r="BD36">
        <f t="shared" si="37"/>
        <v>0</v>
      </c>
      <c r="BE36">
        <f t="shared" si="37"/>
        <v>0</v>
      </c>
      <c r="BF36">
        <f t="shared" si="37"/>
        <v>5250.4869820478352</v>
      </c>
      <c r="BG36">
        <f t="shared" si="37"/>
        <v>5051.3627934688857</v>
      </c>
      <c r="BH36">
        <f t="shared" si="37"/>
        <v>5157.4348901958856</v>
      </c>
      <c r="BI36">
        <f t="shared" si="37"/>
        <v>5179.1091566992509</v>
      </c>
      <c r="BJ36">
        <f t="shared" si="37"/>
        <v>5092.4120906857888</v>
      </c>
      <c r="BK36">
        <f t="shared" si="37"/>
        <v>5177.6468633056065</v>
      </c>
      <c r="BL36">
        <f t="shared" si="37"/>
        <v>5286.3707624507815</v>
      </c>
      <c r="BM36">
        <f t="shared" si="37"/>
        <v>5308.5868856167308</v>
      </c>
      <c r="BN36">
        <f t="shared" si="37"/>
        <v>5264.1546392848304</v>
      </c>
      <c r="BO36">
        <f t="shared" si="37"/>
        <v>5329.3041580541949</v>
      </c>
      <c r="BP36">
        <f t="shared" si="37"/>
        <v>5418.5300315120494</v>
      </c>
      <c r="BQ36">
        <f t="shared" si="37"/>
        <v>5441.3015577571477</v>
      </c>
      <c r="BR36">
        <f t="shared" si="37"/>
        <v>5350.2154527767543</v>
      </c>
      <c r="BS36">
        <f t="shared" si="37"/>
        <v>5439.7652357604511</v>
      </c>
      <c r="BT36">
        <f t="shared" si="37"/>
        <v>5553.9932822998508</v>
      </c>
      <c r="BU36">
        <f t="shared" si="37"/>
        <v>5577.3340967010772</v>
      </c>
      <c r="BV36">
        <f t="shared" ref="BV36:DA36" si="38">BV$19</f>
        <v>5483.9708390961732</v>
      </c>
      <c r="BW36">
        <f t="shared" si="38"/>
        <v>5575.7593666544635</v>
      </c>
      <c r="BX36">
        <f t="shared" si="38"/>
        <v>5692.8431143573471</v>
      </c>
      <c r="BY36">
        <f t="shared" si="38"/>
        <v>5716.7674491186035</v>
      </c>
      <c r="BZ36">
        <f t="shared" si="38"/>
        <v>5621.0701100735787</v>
      </c>
      <c r="CA36">
        <f t="shared" si="38"/>
        <v>5715.153350820824</v>
      </c>
      <c r="CB36">
        <f t="shared" si="38"/>
        <v>5835.1641922162808</v>
      </c>
      <c r="CC36">
        <f t="shared" si="38"/>
        <v>5859.6866353465693</v>
      </c>
      <c r="CD36">
        <f t="shared" si="38"/>
        <v>5810.6417490859922</v>
      </c>
      <c r="CE36">
        <f t="shared" si="38"/>
        <v>5882.5546277216317</v>
      </c>
      <c r="CF36">
        <f t="shared" si="38"/>
        <v>5981.0432970216871</v>
      </c>
      <c r="CG36">
        <f t="shared" si="38"/>
        <v>6006.1788012302331</v>
      </c>
      <c r="CH36">
        <f t="shared" si="38"/>
        <v>5905.6367843960516</v>
      </c>
      <c r="CI36">
        <f t="shared" si="38"/>
        <v>6004.482989206128</v>
      </c>
      <c r="CJ36">
        <f t="shared" si="38"/>
        <v>6130.5693794472299</v>
      </c>
      <c r="CK36">
        <f t="shared" si="38"/>
        <v>6156.3332712609881</v>
      </c>
      <c r="CL36">
        <f t="shared" si="38"/>
        <v>6053.2777040059545</v>
      </c>
      <c r="CM36">
        <f t="shared" si="38"/>
        <v>6154.5950639362809</v>
      </c>
      <c r="CN36">
        <f t="shared" si="38"/>
        <v>6283.8336139334106</v>
      </c>
      <c r="CO36">
        <f t="shared" si="38"/>
        <v>6310.2416030425129</v>
      </c>
      <c r="CP36">
        <f t="shared" si="38"/>
        <v>6204.6096466061008</v>
      </c>
      <c r="CQ36">
        <f t="shared" si="38"/>
        <v>6308.4599405346871</v>
      </c>
      <c r="CR36">
        <f t="shared" si="38"/>
        <v>6440.9294542817433</v>
      </c>
      <c r="CS36">
        <f t="shared" si="38"/>
        <v>6467.9976431185742</v>
      </c>
      <c r="CT36">
        <f t="shared" si="38"/>
        <v>6413.8612654449134</v>
      </c>
      <c r="CU36">
        <f t="shared" si="38"/>
        <v>6493.2396278848846</v>
      </c>
      <c r="CV36">
        <f t="shared" si="38"/>
        <v>6601.9526906387864</v>
      </c>
      <c r="CW36">
        <f t="shared" si="38"/>
        <v>6629.6975841965368</v>
      </c>
      <c r="CX36">
        <f t="shared" si="38"/>
        <v>6518.7180099655343</v>
      </c>
      <c r="CY36">
        <f t="shared" si="38"/>
        <v>6627.825725024255</v>
      </c>
      <c r="CZ36">
        <f t="shared" si="38"/>
        <v>6767.0015079047571</v>
      </c>
      <c r="DA36">
        <f t="shared" si="38"/>
        <v>6795.4400238014523</v>
      </c>
      <c r="DB36">
        <f t="shared" ref="DB36:EG36" si="39">DB$19</f>
        <v>6681.6859602146724</v>
      </c>
      <c r="DC36">
        <f t="shared" si="39"/>
        <v>6793.5213681498617</v>
      </c>
      <c r="DD36">
        <f t="shared" si="39"/>
        <v>6936.176545602375</v>
      </c>
      <c r="DE36">
        <f t="shared" si="39"/>
        <v>6965.3260243964887</v>
      </c>
      <c r="DF36">
        <f t="shared" si="39"/>
        <v>6848.7281092200392</v>
      </c>
      <c r="DG36">
        <f t="shared" si="39"/>
        <v>6963.3594023536079</v>
      </c>
      <c r="DH36">
        <f t="shared" si="39"/>
        <v>7109.5809592424321</v>
      </c>
      <c r="DI36">
        <f t="shared" si="39"/>
        <v>7139.4591750063973</v>
      </c>
      <c r="DJ36">
        <f t="shared" si="39"/>
        <v>7079.7027434784695</v>
      </c>
      <c r="DK36">
        <f t="shared" si="39"/>
        <v>7167.3216031764132</v>
      </c>
      <c r="DL36">
        <f t="shared" si="39"/>
        <v>7287.3204832234951</v>
      </c>
      <c r="DM36">
        <f t="shared" si="39"/>
        <v>7317.9456543815586</v>
      </c>
      <c r="DN36">
        <f t="shared" si="39"/>
        <v>5802.8925432256392</v>
      </c>
      <c r="DO36">
        <f t="shared" si="39"/>
        <v>5192.2370216491709</v>
      </c>
      <c r="DP36">
        <f t="shared" si="39"/>
        <v>5328.4541395239494</v>
      </c>
      <c r="DQ36">
        <f t="shared" si="39"/>
        <v>5359.8449399609644</v>
      </c>
      <c r="DR36">
        <f t="shared" si="39"/>
        <v>5234.2817382129015</v>
      </c>
      <c r="DS36">
        <f t="shared" si="39"/>
        <v>5322.0429471903999</v>
      </c>
      <c r="DT36">
        <f t="shared" si="39"/>
        <v>5461.6654930120476</v>
      </c>
      <c r="DU36">
        <f t="shared" si="39"/>
        <v>5493.8410634599886</v>
      </c>
      <c r="DV36">
        <f t="shared" si="39"/>
        <v>5365.1387816682245</v>
      </c>
      <c r="DW36">
        <f t="shared" si="39"/>
        <v>5455.0940208701586</v>
      </c>
      <c r="DX36">
        <f t="shared" si="39"/>
        <v>5598.2071303373468</v>
      </c>
      <c r="DY36">
        <f t="shared" si="39"/>
        <v>5631.1870900464855</v>
      </c>
      <c r="DZ36">
        <f t="shared" si="39"/>
        <v>0</v>
      </c>
      <c r="EA36">
        <f t="shared" si="39"/>
        <v>0</v>
      </c>
      <c r="EB36">
        <f t="shared" si="39"/>
        <v>0</v>
      </c>
      <c r="EC36">
        <f t="shared" si="39"/>
        <v>0</v>
      </c>
      <c r="ED36">
        <f t="shared" si="39"/>
        <v>0</v>
      </c>
      <c r="EE36">
        <f t="shared" si="39"/>
        <v>0</v>
      </c>
      <c r="EF36">
        <f t="shared" si="39"/>
        <v>0</v>
      </c>
      <c r="EG36">
        <f t="shared" si="39"/>
        <v>0</v>
      </c>
      <c r="EH36">
        <f t="shared" ref="EH36:FM36" si="40">EH$19</f>
        <v>0</v>
      </c>
      <c r="EI36">
        <f t="shared" si="40"/>
        <v>0</v>
      </c>
      <c r="EJ36">
        <f t="shared" si="40"/>
        <v>0</v>
      </c>
      <c r="EK36">
        <f t="shared" si="40"/>
        <v>0</v>
      </c>
      <c r="EL36">
        <f t="shared" si="40"/>
        <v>0</v>
      </c>
      <c r="EM36">
        <f t="shared" si="40"/>
        <v>0</v>
      </c>
      <c r="EN36">
        <f t="shared" si="40"/>
        <v>0</v>
      </c>
      <c r="EO36">
        <f t="shared" si="40"/>
        <v>0</v>
      </c>
      <c r="EP36">
        <f t="shared" si="40"/>
        <v>0</v>
      </c>
      <c r="EQ36">
        <f t="shared" si="40"/>
        <v>0</v>
      </c>
      <c r="ER36">
        <f t="shared" si="40"/>
        <v>0</v>
      </c>
      <c r="ES36">
        <f t="shared" si="40"/>
        <v>0</v>
      </c>
      <c r="ET36">
        <f t="shared" si="40"/>
        <v>0</v>
      </c>
      <c r="EU36">
        <f t="shared" si="40"/>
        <v>0</v>
      </c>
      <c r="EV36">
        <f t="shared" si="40"/>
        <v>0</v>
      </c>
      <c r="EW36">
        <f t="shared" si="40"/>
        <v>0</v>
      </c>
      <c r="EX36">
        <f t="shared" si="40"/>
        <v>0</v>
      </c>
      <c r="EY36">
        <f t="shared" si="40"/>
        <v>0</v>
      </c>
      <c r="EZ36">
        <f t="shared" si="40"/>
        <v>0</v>
      </c>
      <c r="FA36">
        <f t="shared" si="40"/>
        <v>0</v>
      </c>
      <c r="FB36">
        <f t="shared" si="40"/>
        <v>0</v>
      </c>
      <c r="FC36">
        <f t="shared" si="40"/>
        <v>0</v>
      </c>
      <c r="FD36">
        <f t="shared" si="40"/>
        <v>0</v>
      </c>
      <c r="FE36">
        <f t="shared" si="40"/>
        <v>0</v>
      </c>
      <c r="FF36">
        <f t="shared" si="40"/>
        <v>0</v>
      </c>
      <c r="FG36">
        <f t="shared" si="40"/>
        <v>0</v>
      </c>
      <c r="FH36">
        <f t="shared" si="40"/>
        <v>0</v>
      </c>
      <c r="FI36">
        <f t="shared" si="40"/>
        <v>0</v>
      </c>
      <c r="FJ36">
        <f t="shared" si="40"/>
        <v>0</v>
      </c>
      <c r="FK36">
        <f t="shared" si="40"/>
        <v>0</v>
      </c>
      <c r="FL36">
        <f t="shared" si="40"/>
        <v>0</v>
      </c>
      <c r="FM36">
        <f t="shared" si="40"/>
        <v>0</v>
      </c>
      <c r="FN36">
        <f t="shared" ref="FN36:GJ36" si="41">FN$19</f>
        <v>0</v>
      </c>
      <c r="FO36">
        <f t="shared" si="41"/>
        <v>0</v>
      </c>
      <c r="FP36">
        <f t="shared" si="41"/>
        <v>0</v>
      </c>
      <c r="FQ36">
        <f t="shared" si="41"/>
        <v>0</v>
      </c>
      <c r="FR36">
        <f t="shared" si="41"/>
        <v>0</v>
      </c>
      <c r="FS36">
        <f t="shared" si="41"/>
        <v>0</v>
      </c>
      <c r="FT36">
        <f t="shared" si="41"/>
        <v>0</v>
      </c>
      <c r="FU36">
        <f t="shared" si="41"/>
        <v>0</v>
      </c>
      <c r="FV36">
        <f t="shared" si="41"/>
        <v>0</v>
      </c>
      <c r="FW36">
        <f t="shared" si="41"/>
        <v>0</v>
      </c>
      <c r="FX36">
        <f t="shared" si="41"/>
        <v>0</v>
      </c>
      <c r="FY36">
        <f t="shared" si="41"/>
        <v>0</v>
      </c>
      <c r="FZ36">
        <f t="shared" si="41"/>
        <v>0</v>
      </c>
      <c r="GA36">
        <f t="shared" si="41"/>
        <v>0</v>
      </c>
      <c r="GB36">
        <f t="shared" si="41"/>
        <v>0</v>
      </c>
      <c r="GC36">
        <f t="shared" si="41"/>
        <v>0</v>
      </c>
      <c r="GD36">
        <f t="shared" si="41"/>
        <v>0</v>
      </c>
      <c r="GE36">
        <f t="shared" si="41"/>
        <v>0</v>
      </c>
      <c r="GF36">
        <f t="shared" si="41"/>
        <v>0</v>
      </c>
      <c r="GG36">
        <f t="shared" si="41"/>
        <v>0</v>
      </c>
      <c r="GH36">
        <f t="shared" si="41"/>
        <v>0</v>
      </c>
      <c r="GI36">
        <f t="shared" si="41"/>
        <v>0</v>
      </c>
      <c r="GJ36">
        <f t="shared" si="41"/>
        <v>0</v>
      </c>
    </row>
    <row r="37" spans="1:192" s="456" customFormat="1" ht="12.75" hidden="1" outlineLevel="2" x14ac:dyDescent="0.35">
      <c r="E37" s="456" t="s">
        <v>1590</v>
      </c>
      <c r="G37" s="456" t="s">
        <v>1438</v>
      </c>
      <c r="H37" s="456">
        <f>SUM(J37:GJ37)</f>
        <v>100.80000000000011</v>
      </c>
      <c r="J37" s="456" t="str">
        <f t="shared" ref="J37:AO37" si="42">IF(J35=1,J34/J36,"na")</f>
        <v>na</v>
      </c>
      <c r="K37" s="456" t="str">
        <f t="shared" si="42"/>
        <v>na</v>
      </c>
      <c r="L37" s="456" t="str">
        <f t="shared" si="42"/>
        <v>na</v>
      </c>
      <c r="M37" s="456" t="str">
        <f t="shared" si="42"/>
        <v>na</v>
      </c>
      <c r="N37" s="456" t="str">
        <f t="shared" si="42"/>
        <v>na</v>
      </c>
      <c r="O37" s="456" t="str">
        <f t="shared" si="42"/>
        <v>na</v>
      </c>
      <c r="P37" s="456" t="str">
        <f t="shared" si="42"/>
        <v>na</v>
      </c>
      <c r="Q37" s="456" t="str">
        <f t="shared" si="42"/>
        <v>na</v>
      </c>
      <c r="R37" s="456" t="str">
        <f t="shared" si="42"/>
        <v>na</v>
      </c>
      <c r="S37" s="456" t="str">
        <f t="shared" si="42"/>
        <v>na</v>
      </c>
      <c r="T37" s="456" t="str">
        <f t="shared" si="42"/>
        <v>na</v>
      </c>
      <c r="U37" s="456" t="str">
        <f t="shared" si="42"/>
        <v>na</v>
      </c>
      <c r="V37" s="456" t="str">
        <f t="shared" si="42"/>
        <v>na</v>
      </c>
      <c r="W37" s="456" t="str">
        <f t="shared" si="42"/>
        <v>na</v>
      </c>
      <c r="X37" s="456" t="str">
        <f t="shared" si="42"/>
        <v>na</v>
      </c>
      <c r="Y37" s="456" t="str">
        <f t="shared" si="42"/>
        <v>na</v>
      </c>
      <c r="Z37" s="456" t="str">
        <f t="shared" si="42"/>
        <v>na</v>
      </c>
      <c r="AA37" s="456" t="str">
        <f t="shared" si="42"/>
        <v>na</v>
      </c>
      <c r="AB37" s="456" t="str">
        <f t="shared" si="42"/>
        <v>na</v>
      </c>
      <c r="AC37" s="456" t="str">
        <f t="shared" si="42"/>
        <v>na</v>
      </c>
      <c r="AD37" s="456" t="str">
        <f t="shared" si="42"/>
        <v>na</v>
      </c>
      <c r="AE37" s="456" t="str">
        <f t="shared" si="42"/>
        <v>na</v>
      </c>
      <c r="AF37" s="456" t="str">
        <f t="shared" si="42"/>
        <v>na</v>
      </c>
      <c r="AG37" s="456" t="str">
        <f t="shared" si="42"/>
        <v>na</v>
      </c>
      <c r="AH37" s="456" t="str">
        <f t="shared" si="42"/>
        <v>na</v>
      </c>
      <c r="AI37" s="456" t="str">
        <f t="shared" si="42"/>
        <v>na</v>
      </c>
      <c r="AJ37" s="456" t="str">
        <f t="shared" si="42"/>
        <v>na</v>
      </c>
      <c r="AK37" s="456" t="str">
        <f t="shared" si="42"/>
        <v>na</v>
      </c>
      <c r="AL37" s="456" t="str">
        <f t="shared" si="42"/>
        <v>na</v>
      </c>
      <c r="AM37" s="456" t="str">
        <f t="shared" si="42"/>
        <v>na</v>
      </c>
      <c r="AN37" s="456" t="str">
        <f t="shared" si="42"/>
        <v>na</v>
      </c>
      <c r="AO37" s="456" t="str">
        <f t="shared" si="42"/>
        <v>na</v>
      </c>
      <c r="AP37" s="456" t="str">
        <f t="shared" ref="AP37:BU37" si="43">IF(AP35=1,AP34/AP36,"na")</f>
        <v>na</v>
      </c>
      <c r="AQ37" s="456" t="str">
        <f t="shared" si="43"/>
        <v>na</v>
      </c>
      <c r="AR37" s="456" t="str">
        <f t="shared" si="43"/>
        <v>na</v>
      </c>
      <c r="AS37" s="456" t="str">
        <f t="shared" si="43"/>
        <v>na</v>
      </c>
      <c r="AT37" s="456" t="str">
        <f t="shared" si="43"/>
        <v>na</v>
      </c>
      <c r="AU37" s="456" t="str">
        <f t="shared" si="43"/>
        <v>na</v>
      </c>
      <c r="AV37" s="456" t="str">
        <f t="shared" si="43"/>
        <v>na</v>
      </c>
      <c r="AW37" s="456" t="str">
        <f t="shared" si="43"/>
        <v>na</v>
      </c>
      <c r="AX37" s="456" t="str">
        <f t="shared" si="43"/>
        <v>na</v>
      </c>
      <c r="AY37" s="456" t="str">
        <f t="shared" si="43"/>
        <v>na</v>
      </c>
      <c r="AZ37" s="456" t="str">
        <f t="shared" si="43"/>
        <v>na</v>
      </c>
      <c r="BA37" s="456" t="str">
        <f t="shared" si="43"/>
        <v>na</v>
      </c>
      <c r="BB37" s="456" t="str">
        <f t="shared" si="43"/>
        <v>na</v>
      </c>
      <c r="BC37" s="456" t="str">
        <f t="shared" si="43"/>
        <v>na</v>
      </c>
      <c r="BD37" s="456" t="str">
        <f t="shared" si="43"/>
        <v>na</v>
      </c>
      <c r="BE37" s="456" t="str">
        <f t="shared" si="43"/>
        <v>na</v>
      </c>
      <c r="BF37" s="456">
        <f t="shared" si="43"/>
        <v>1.3999999999999997</v>
      </c>
      <c r="BG37" s="456">
        <f t="shared" si="43"/>
        <v>1.4</v>
      </c>
      <c r="BH37" s="456">
        <f t="shared" si="43"/>
        <v>1.4</v>
      </c>
      <c r="BI37" s="456">
        <f t="shared" si="43"/>
        <v>1.4</v>
      </c>
      <c r="BJ37" s="456">
        <f t="shared" si="43"/>
        <v>1.4</v>
      </c>
      <c r="BK37" s="456">
        <f t="shared" si="43"/>
        <v>1.4</v>
      </c>
      <c r="BL37" s="456">
        <f t="shared" si="43"/>
        <v>1.3999999999999997</v>
      </c>
      <c r="BM37" s="456">
        <f t="shared" si="43"/>
        <v>1.3999999999999997</v>
      </c>
      <c r="BN37" s="456">
        <f t="shared" si="43"/>
        <v>1.4</v>
      </c>
      <c r="BO37" s="456">
        <f t="shared" si="43"/>
        <v>1.4</v>
      </c>
      <c r="BP37" s="456">
        <f t="shared" si="43"/>
        <v>1.4</v>
      </c>
      <c r="BQ37" s="456">
        <f t="shared" si="43"/>
        <v>1.4</v>
      </c>
      <c r="BR37" s="456">
        <f t="shared" si="43"/>
        <v>1.3999999999999997</v>
      </c>
      <c r="BS37" s="456">
        <f t="shared" si="43"/>
        <v>1.4</v>
      </c>
      <c r="BT37" s="456">
        <f t="shared" si="43"/>
        <v>1.4</v>
      </c>
      <c r="BU37" s="456">
        <f t="shared" si="43"/>
        <v>1.4</v>
      </c>
      <c r="BV37" s="456">
        <f t="shared" ref="BV37:DA37" si="44">IF(BV35=1,BV34/BV36,"na")</f>
        <v>1.4</v>
      </c>
      <c r="BW37" s="456">
        <f t="shared" si="44"/>
        <v>1.4</v>
      </c>
      <c r="BX37" s="456">
        <f t="shared" si="44"/>
        <v>1.4</v>
      </c>
      <c r="BY37" s="456">
        <f t="shared" si="44"/>
        <v>1.4</v>
      </c>
      <c r="BZ37" s="456">
        <f t="shared" si="44"/>
        <v>1.4</v>
      </c>
      <c r="CA37" s="456">
        <f t="shared" si="44"/>
        <v>1.4</v>
      </c>
      <c r="CB37" s="456">
        <f t="shared" si="44"/>
        <v>1.4</v>
      </c>
      <c r="CC37" s="456">
        <f t="shared" si="44"/>
        <v>1.4</v>
      </c>
      <c r="CD37" s="456">
        <f t="shared" si="44"/>
        <v>1.4</v>
      </c>
      <c r="CE37" s="456">
        <f t="shared" si="44"/>
        <v>1.4</v>
      </c>
      <c r="CF37" s="456">
        <f t="shared" si="44"/>
        <v>1.4</v>
      </c>
      <c r="CG37" s="456">
        <f t="shared" si="44"/>
        <v>1.4</v>
      </c>
      <c r="CH37" s="456">
        <f t="shared" si="44"/>
        <v>1.4</v>
      </c>
      <c r="CI37" s="456">
        <f t="shared" si="44"/>
        <v>1.4</v>
      </c>
      <c r="CJ37" s="456">
        <f t="shared" si="44"/>
        <v>1.4</v>
      </c>
      <c r="CK37" s="456">
        <f t="shared" si="44"/>
        <v>1.4</v>
      </c>
      <c r="CL37" s="456">
        <f t="shared" si="44"/>
        <v>1.4</v>
      </c>
      <c r="CM37" s="456">
        <f t="shared" si="44"/>
        <v>1.4</v>
      </c>
      <c r="CN37" s="456">
        <f t="shared" si="44"/>
        <v>1.4</v>
      </c>
      <c r="CO37" s="456">
        <f t="shared" si="44"/>
        <v>1.4</v>
      </c>
      <c r="CP37" s="456">
        <f t="shared" si="44"/>
        <v>1.4</v>
      </c>
      <c r="CQ37" s="456">
        <f t="shared" si="44"/>
        <v>1.4</v>
      </c>
      <c r="CR37" s="456">
        <f t="shared" si="44"/>
        <v>1.4</v>
      </c>
      <c r="CS37" s="456">
        <f t="shared" si="44"/>
        <v>1.4</v>
      </c>
      <c r="CT37" s="456">
        <f t="shared" si="44"/>
        <v>1.4</v>
      </c>
      <c r="CU37" s="456">
        <f t="shared" si="44"/>
        <v>1.4</v>
      </c>
      <c r="CV37" s="456">
        <f t="shared" si="44"/>
        <v>1.4</v>
      </c>
      <c r="CW37" s="456">
        <f t="shared" si="44"/>
        <v>1.4</v>
      </c>
      <c r="CX37" s="456">
        <f t="shared" si="44"/>
        <v>1.4</v>
      </c>
      <c r="CY37" s="456">
        <f t="shared" si="44"/>
        <v>1.4</v>
      </c>
      <c r="CZ37" s="456">
        <f t="shared" si="44"/>
        <v>1.4</v>
      </c>
      <c r="DA37" s="456">
        <f t="shared" si="44"/>
        <v>1.4</v>
      </c>
      <c r="DB37" s="456">
        <f t="shared" ref="DB37:EG37" si="45">IF(DB35=1,DB34/DB36,"na")</f>
        <v>1.4</v>
      </c>
      <c r="DC37" s="456">
        <f t="shared" si="45"/>
        <v>1.4</v>
      </c>
      <c r="DD37" s="456">
        <f t="shared" si="45"/>
        <v>1.4</v>
      </c>
      <c r="DE37" s="456">
        <f t="shared" si="45"/>
        <v>1.4</v>
      </c>
      <c r="DF37" s="456">
        <f t="shared" si="45"/>
        <v>1.4</v>
      </c>
      <c r="DG37" s="456">
        <f t="shared" si="45"/>
        <v>1.4</v>
      </c>
      <c r="DH37" s="456">
        <f t="shared" si="45"/>
        <v>1.4</v>
      </c>
      <c r="DI37" s="456">
        <f t="shared" si="45"/>
        <v>1.4</v>
      </c>
      <c r="DJ37" s="456">
        <f t="shared" si="45"/>
        <v>1.4</v>
      </c>
      <c r="DK37" s="456">
        <f t="shared" si="45"/>
        <v>1.4</v>
      </c>
      <c r="DL37" s="456">
        <f t="shared" si="45"/>
        <v>1.4</v>
      </c>
      <c r="DM37" s="456">
        <f t="shared" si="45"/>
        <v>1.4</v>
      </c>
      <c r="DN37" s="456">
        <f t="shared" si="45"/>
        <v>1.4</v>
      </c>
      <c r="DO37" s="456">
        <f t="shared" si="45"/>
        <v>1.4</v>
      </c>
      <c r="DP37" s="456">
        <f t="shared" si="45"/>
        <v>1.3999999999999997</v>
      </c>
      <c r="DQ37" s="456">
        <f t="shared" si="45"/>
        <v>1.4</v>
      </c>
      <c r="DR37" s="456">
        <f t="shared" si="45"/>
        <v>1.3999999999999997</v>
      </c>
      <c r="DS37" s="456">
        <f t="shared" si="45"/>
        <v>1.4</v>
      </c>
      <c r="DT37" s="456">
        <f t="shared" si="45"/>
        <v>1.4</v>
      </c>
      <c r="DU37" s="456">
        <f t="shared" si="45"/>
        <v>1.4</v>
      </c>
      <c r="DV37" s="456">
        <f t="shared" si="45"/>
        <v>1.4</v>
      </c>
      <c r="DW37" s="456">
        <f t="shared" si="45"/>
        <v>1.4</v>
      </c>
      <c r="DX37" s="456">
        <f t="shared" si="45"/>
        <v>1.4</v>
      </c>
      <c r="DY37" s="456">
        <f t="shared" si="45"/>
        <v>1.4</v>
      </c>
      <c r="DZ37" s="456" t="str">
        <f t="shared" si="45"/>
        <v>na</v>
      </c>
      <c r="EA37" s="456" t="str">
        <f t="shared" si="45"/>
        <v>na</v>
      </c>
      <c r="EB37" s="456" t="str">
        <f t="shared" si="45"/>
        <v>na</v>
      </c>
      <c r="EC37" s="456" t="str">
        <f t="shared" si="45"/>
        <v>na</v>
      </c>
      <c r="ED37" s="456" t="str">
        <f t="shared" si="45"/>
        <v>na</v>
      </c>
      <c r="EE37" s="456" t="str">
        <f t="shared" si="45"/>
        <v>na</v>
      </c>
      <c r="EF37" s="456" t="str">
        <f t="shared" si="45"/>
        <v>na</v>
      </c>
      <c r="EG37" s="456" t="str">
        <f t="shared" si="45"/>
        <v>na</v>
      </c>
      <c r="EH37" s="456" t="str">
        <f t="shared" ref="EH37:FM37" si="46">IF(EH35=1,EH34/EH36,"na")</f>
        <v>na</v>
      </c>
      <c r="EI37" s="456" t="str">
        <f t="shared" si="46"/>
        <v>na</v>
      </c>
      <c r="EJ37" s="456" t="str">
        <f t="shared" si="46"/>
        <v>na</v>
      </c>
      <c r="EK37" s="456" t="str">
        <f t="shared" si="46"/>
        <v>na</v>
      </c>
      <c r="EL37" s="456" t="str">
        <f t="shared" si="46"/>
        <v>na</v>
      </c>
      <c r="EM37" s="456" t="str">
        <f t="shared" si="46"/>
        <v>na</v>
      </c>
      <c r="EN37" s="456" t="str">
        <f t="shared" si="46"/>
        <v>na</v>
      </c>
      <c r="EO37" s="456" t="str">
        <f t="shared" si="46"/>
        <v>na</v>
      </c>
      <c r="EP37" s="456" t="str">
        <f t="shared" si="46"/>
        <v>na</v>
      </c>
      <c r="EQ37" s="456" t="str">
        <f t="shared" si="46"/>
        <v>na</v>
      </c>
      <c r="ER37" s="456" t="str">
        <f t="shared" si="46"/>
        <v>na</v>
      </c>
      <c r="ES37" s="456" t="str">
        <f t="shared" si="46"/>
        <v>na</v>
      </c>
      <c r="ET37" s="456" t="str">
        <f t="shared" si="46"/>
        <v>na</v>
      </c>
      <c r="EU37" s="456" t="str">
        <f t="shared" si="46"/>
        <v>na</v>
      </c>
      <c r="EV37" s="456" t="str">
        <f t="shared" si="46"/>
        <v>na</v>
      </c>
      <c r="EW37" s="456" t="str">
        <f t="shared" si="46"/>
        <v>na</v>
      </c>
      <c r="EX37" s="456" t="str">
        <f t="shared" si="46"/>
        <v>na</v>
      </c>
      <c r="EY37" s="456" t="str">
        <f t="shared" si="46"/>
        <v>na</v>
      </c>
      <c r="EZ37" s="456" t="str">
        <f t="shared" si="46"/>
        <v>na</v>
      </c>
      <c r="FA37" s="456" t="str">
        <f t="shared" si="46"/>
        <v>na</v>
      </c>
      <c r="FB37" s="456" t="str">
        <f t="shared" si="46"/>
        <v>na</v>
      </c>
      <c r="FC37" s="456" t="str">
        <f t="shared" si="46"/>
        <v>na</v>
      </c>
      <c r="FD37" s="456" t="str">
        <f t="shared" si="46"/>
        <v>na</v>
      </c>
      <c r="FE37" s="456" t="str">
        <f t="shared" si="46"/>
        <v>na</v>
      </c>
      <c r="FF37" s="456" t="str">
        <f t="shared" si="46"/>
        <v>na</v>
      </c>
      <c r="FG37" s="456" t="str">
        <f t="shared" si="46"/>
        <v>na</v>
      </c>
      <c r="FH37" s="456" t="str">
        <f t="shared" si="46"/>
        <v>na</v>
      </c>
      <c r="FI37" s="456" t="str">
        <f t="shared" si="46"/>
        <v>na</v>
      </c>
      <c r="FJ37" s="456" t="str">
        <f t="shared" si="46"/>
        <v>na</v>
      </c>
      <c r="FK37" s="456" t="str">
        <f t="shared" si="46"/>
        <v>na</v>
      </c>
      <c r="FL37" s="456" t="str">
        <f t="shared" si="46"/>
        <v>na</v>
      </c>
      <c r="FM37" s="456" t="str">
        <f t="shared" si="46"/>
        <v>na</v>
      </c>
      <c r="FN37" s="456" t="str">
        <f t="shared" ref="FN37:GJ37" si="47">IF(FN35=1,FN34/FN36,"na")</f>
        <v>na</v>
      </c>
      <c r="FO37" s="456" t="str">
        <f t="shared" si="47"/>
        <v>na</v>
      </c>
      <c r="FP37" s="456" t="str">
        <f t="shared" si="47"/>
        <v>na</v>
      </c>
      <c r="FQ37" s="456" t="str">
        <f t="shared" si="47"/>
        <v>na</v>
      </c>
      <c r="FR37" s="456" t="str">
        <f t="shared" si="47"/>
        <v>na</v>
      </c>
      <c r="FS37" s="456" t="str">
        <f t="shared" si="47"/>
        <v>na</v>
      </c>
      <c r="FT37" s="456" t="str">
        <f t="shared" si="47"/>
        <v>na</v>
      </c>
      <c r="FU37" s="456" t="str">
        <f t="shared" si="47"/>
        <v>na</v>
      </c>
      <c r="FV37" s="456" t="str">
        <f t="shared" si="47"/>
        <v>na</v>
      </c>
      <c r="FW37" s="456" t="str">
        <f t="shared" si="47"/>
        <v>na</v>
      </c>
      <c r="FX37" s="456" t="str">
        <f t="shared" si="47"/>
        <v>na</v>
      </c>
      <c r="FY37" s="456" t="str">
        <f t="shared" si="47"/>
        <v>na</v>
      </c>
      <c r="FZ37" s="456" t="str">
        <f t="shared" si="47"/>
        <v>na</v>
      </c>
      <c r="GA37" s="456" t="str">
        <f t="shared" si="47"/>
        <v>na</v>
      </c>
      <c r="GB37" s="456" t="str">
        <f t="shared" si="47"/>
        <v>na</v>
      </c>
      <c r="GC37" s="456" t="str">
        <f t="shared" si="47"/>
        <v>na</v>
      </c>
      <c r="GD37" s="456" t="str">
        <f t="shared" si="47"/>
        <v>na</v>
      </c>
      <c r="GE37" s="456" t="str">
        <f t="shared" si="47"/>
        <v>na</v>
      </c>
      <c r="GF37" s="456" t="str">
        <f t="shared" si="47"/>
        <v>na</v>
      </c>
      <c r="GG37" s="456" t="str">
        <f t="shared" si="47"/>
        <v>na</v>
      </c>
      <c r="GH37" s="456" t="str">
        <f t="shared" si="47"/>
        <v>na</v>
      </c>
      <c r="GI37" s="456" t="str">
        <f t="shared" si="47"/>
        <v>na</v>
      </c>
      <c r="GJ37" s="456" t="str">
        <f t="shared" si="47"/>
        <v>na</v>
      </c>
    </row>
    <row r="38" spans="1:192" ht="12.75" hidden="1" outlineLevel="2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</row>
    <row r="39" spans="1:192" s="456" customFormat="1" ht="12.75" hidden="1" outlineLevel="2" x14ac:dyDescent="0.35">
      <c r="E39" s="456" t="str">
        <f>$E$37</f>
        <v>3 month historic DSCR</v>
      </c>
      <c r="G39" s="456" t="str">
        <f>$G$37</f>
        <v>x</v>
      </c>
      <c r="H39" s="456">
        <f>$H$37</f>
        <v>100.80000000000011</v>
      </c>
      <c r="J39" s="456" t="str">
        <f t="shared" ref="J39:AO39" si="48">J$37</f>
        <v>na</v>
      </c>
      <c r="K39" s="456" t="str">
        <f t="shared" si="48"/>
        <v>na</v>
      </c>
      <c r="L39" s="456" t="str">
        <f t="shared" si="48"/>
        <v>na</v>
      </c>
      <c r="M39" s="456" t="str">
        <f t="shared" si="48"/>
        <v>na</v>
      </c>
      <c r="N39" s="456" t="str">
        <f t="shared" si="48"/>
        <v>na</v>
      </c>
      <c r="O39" s="456" t="str">
        <f t="shared" si="48"/>
        <v>na</v>
      </c>
      <c r="P39" s="456" t="str">
        <f t="shared" si="48"/>
        <v>na</v>
      </c>
      <c r="Q39" s="456" t="str">
        <f t="shared" si="48"/>
        <v>na</v>
      </c>
      <c r="R39" s="456" t="str">
        <f t="shared" si="48"/>
        <v>na</v>
      </c>
      <c r="S39" s="456" t="str">
        <f t="shared" si="48"/>
        <v>na</v>
      </c>
      <c r="T39" s="456" t="str">
        <f t="shared" si="48"/>
        <v>na</v>
      </c>
      <c r="U39" s="456" t="str">
        <f t="shared" si="48"/>
        <v>na</v>
      </c>
      <c r="V39" s="456" t="str">
        <f t="shared" si="48"/>
        <v>na</v>
      </c>
      <c r="W39" s="456" t="str">
        <f t="shared" si="48"/>
        <v>na</v>
      </c>
      <c r="X39" s="456" t="str">
        <f t="shared" si="48"/>
        <v>na</v>
      </c>
      <c r="Y39" s="456" t="str">
        <f t="shared" si="48"/>
        <v>na</v>
      </c>
      <c r="Z39" s="456" t="str">
        <f t="shared" si="48"/>
        <v>na</v>
      </c>
      <c r="AA39" s="456" t="str">
        <f t="shared" si="48"/>
        <v>na</v>
      </c>
      <c r="AB39" s="456" t="str">
        <f t="shared" si="48"/>
        <v>na</v>
      </c>
      <c r="AC39" s="456" t="str">
        <f t="shared" si="48"/>
        <v>na</v>
      </c>
      <c r="AD39" s="456" t="str">
        <f t="shared" si="48"/>
        <v>na</v>
      </c>
      <c r="AE39" s="456" t="str">
        <f t="shared" si="48"/>
        <v>na</v>
      </c>
      <c r="AF39" s="456" t="str">
        <f t="shared" si="48"/>
        <v>na</v>
      </c>
      <c r="AG39" s="456" t="str">
        <f t="shared" si="48"/>
        <v>na</v>
      </c>
      <c r="AH39" s="456" t="str">
        <f t="shared" si="48"/>
        <v>na</v>
      </c>
      <c r="AI39" s="456" t="str">
        <f t="shared" si="48"/>
        <v>na</v>
      </c>
      <c r="AJ39" s="456" t="str">
        <f t="shared" si="48"/>
        <v>na</v>
      </c>
      <c r="AK39" s="456" t="str">
        <f t="shared" si="48"/>
        <v>na</v>
      </c>
      <c r="AL39" s="456" t="str">
        <f t="shared" si="48"/>
        <v>na</v>
      </c>
      <c r="AM39" s="456" t="str">
        <f t="shared" si="48"/>
        <v>na</v>
      </c>
      <c r="AN39" s="456" t="str">
        <f t="shared" si="48"/>
        <v>na</v>
      </c>
      <c r="AO39" s="456" t="str">
        <f t="shared" si="48"/>
        <v>na</v>
      </c>
      <c r="AP39" s="456" t="str">
        <f t="shared" ref="AP39:BU39" si="49">AP$37</f>
        <v>na</v>
      </c>
      <c r="AQ39" s="456" t="str">
        <f t="shared" si="49"/>
        <v>na</v>
      </c>
      <c r="AR39" s="456" t="str">
        <f t="shared" si="49"/>
        <v>na</v>
      </c>
      <c r="AS39" s="456" t="str">
        <f t="shared" si="49"/>
        <v>na</v>
      </c>
      <c r="AT39" s="456" t="str">
        <f t="shared" si="49"/>
        <v>na</v>
      </c>
      <c r="AU39" s="456" t="str">
        <f t="shared" si="49"/>
        <v>na</v>
      </c>
      <c r="AV39" s="456" t="str">
        <f t="shared" si="49"/>
        <v>na</v>
      </c>
      <c r="AW39" s="456" t="str">
        <f t="shared" si="49"/>
        <v>na</v>
      </c>
      <c r="AX39" s="456" t="str">
        <f t="shared" si="49"/>
        <v>na</v>
      </c>
      <c r="AY39" s="456" t="str">
        <f t="shared" si="49"/>
        <v>na</v>
      </c>
      <c r="AZ39" s="456" t="str">
        <f t="shared" si="49"/>
        <v>na</v>
      </c>
      <c r="BA39" s="456" t="str">
        <f t="shared" si="49"/>
        <v>na</v>
      </c>
      <c r="BB39" s="456" t="str">
        <f t="shared" si="49"/>
        <v>na</v>
      </c>
      <c r="BC39" s="456" t="str">
        <f t="shared" si="49"/>
        <v>na</v>
      </c>
      <c r="BD39" s="456" t="str">
        <f t="shared" si="49"/>
        <v>na</v>
      </c>
      <c r="BE39" s="456" t="str">
        <f t="shared" si="49"/>
        <v>na</v>
      </c>
      <c r="BF39" s="456">
        <f t="shared" si="49"/>
        <v>1.3999999999999997</v>
      </c>
      <c r="BG39" s="456">
        <f t="shared" si="49"/>
        <v>1.4</v>
      </c>
      <c r="BH39" s="456">
        <f t="shared" si="49"/>
        <v>1.4</v>
      </c>
      <c r="BI39" s="456">
        <f t="shared" si="49"/>
        <v>1.4</v>
      </c>
      <c r="BJ39" s="456">
        <f t="shared" si="49"/>
        <v>1.4</v>
      </c>
      <c r="BK39" s="456">
        <f t="shared" si="49"/>
        <v>1.4</v>
      </c>
      <c r="BL39" s="456">
        <f t="shared" si="49"/>
        <v>1.3999999999999997</v>
      </c>
      <c r="BM39" s="456">
        <f t="shared" si="49"/>
        <v>1.3999999999999997</v>
      </c>
      <c r="BN39" s="456">
        <f t="shared" si="49"/>
        <v>1.4</v>
      </c>
      <c r="BO39" s="456">
        <f t="shared" si="49"/>
        <v>1.4</v>
      </c>
      <c r="BP39" s="456">
        <f t="shared" si="49"/>
        <v>1.4</v>
      </c>
      <c r="BQ39" s="456">
        <f t="shared" si="49"/>
        <v>1.4</v>
      </c>
      <c r="BR39" s="456">
        <f t="shared" si="49"/>
        <v>1.3999999999999997</v>
      </c>
      <c r="BS39" s="456">
        <f t="shared" si="49"/>
        <v>1.4</v>
      </c>
      <c r="BT39" s="456">
        <f t="shared" si="49"/>
        <v>1.4</v>
      </c>
      <c r="BU39" s="456">
        <f t="shared" si="49"/>
        <v>1.4</v>
      </c>
      <c r="BV39" s="456">
        <f t="shared" ref="BV39:DA39" si="50">BV$37</f>
        <v>1.4</v>
      </c>
      <c r="BW39" s="456">
        <f t="shared" si="50"/>
        <v>1.4</v>
      </c>
      <c r="BX39" s="456">
        <f t="shared" si="50"/>
        <v>1.4</v>
      </c>
      <c r="BY39" s="456">
        <f t="shared" si="50"/>
        <v>1.4</v>
      </c>
      <c r="BZ39" s="456">
        <f t="shared" si="50"/>
        <v>1.4</v>
      </c>
      <c r="CA39" s="456">
        <f t="shared" si="50"/>
        <v>1.4</v>
      </c>
      <c r="CB39" s="456">
        <f t="shared" si="50"/>
        <v>1.4</v>
      </c>
      <c r="CC39" s="456">
        <f t="shared" si="50"/>
        <v>1.4</v>
      </c>
      <c r="CD39" s="456">
        <f t="shared" si="50"/>
        <v>1.4</v>
      </c>
      <c r="CE39" s="456">
        <f t="shared" si="50"/>
        <v>1.4</v>
      </c>
      <c r="CF39" s="456">
        <f t="shared" si="50"/>
        <v>1.4</v>
      </c>
      <c r="CG39" s="456">
        <f t="shared" si="50"/>
        <v>1.4</v>
      </c>
      <c r="CH39" s="456">
        <f t="shared" si="50"/>
        <v>1.4</v>
      </c>
      <c r="CI39" s="456">
        <f t="shared" si="50"/>
        <v>1.4</v>
      </c>
      <c r="CJ39" s="456">
        <f t="shared" si="50"/>
        <v>1.4</v>
      </c>
      <c r="CK39" s="456">
        <f t="shared" si="50"/>
        <v>1.4</v>
      </c>
      <c r="CL39" s="456">
        <f t="shared" si="50"/>
        <v>1.4</v>
      </c>
      <c r="CM39" s="456">
        <f t="shared" si="50"/>
        <v>1.4</v>
      </c>
      <c r="CN39" s="456">
        <f t="shared" si="50"/>
        <v>1.4</v>
      </c>
      <c r="CO39" s="456">
        <f t="shared" si="50"/>
        <v>1.4</v>
      </c>
      <c r="CP39" s="456">
        <f t="shared" si="50"/>
        <v>1.4</v>
      </c>
      <c r="CQ39" s="456">
        <f t="shared" si="50"/>
        <v>1.4</v>
      </c>
      <c r="CR39" s="456">
        <f t="shared" si="50"/>
        <v>1.4</v>
      </c>
      <c r="CS39" s="456">
        <f t="shared" si="50"/>
        <v>1.4</v>
      </c>
      <c r="CT39" s="456">
        <f t="shared" si="50"/>
        <v>1.4</v>
      </c>
      <c r="CU39" s="456">
        <f t="shared" si="50"/>
        <v>1.4</v>
      </c>
      <c r="CV39" s="456">
        <f t="shared" si="50"/>
        <v>1.4</v>
      </c>
      <c r="CW39" s="456">
        <f t="shared" si="50"/>
        <v>1.4</v>
      </c>
      <c r="CX39" s="456">
        <f t="shared" si="50"/>
        <v>1.4</v>
      </c>
      <c r="CY39" s="456">
        <f t="shared" si="50"/>
        <v>1.4</v>
      </c>
      <c r="CZ39" s="456">
        <f t="shared" si="50"/>
        <v>1.4</v>
      </c>
      <c r="DA39" s="456">
        <f t="shared" si="50"/>
        <v>1.4</v>
      </c>
      <c r="DB39" s="456">
        <f t="shared" ref="DB39:EG39" si="51">DB$37</f>
        <v>1.4</v>
      </c>
      <c r="DC39" s="456">
        <f t="shared" si="51"/>
        <v>1.4</v>
      </c>
      <c r="DD39" s="456">
        <f t="shared" si="51"/>
        <v>1.4</v>
      </c>
      <c r="DE39" s="456">
        <f t="shared" si="51"/>
        <v>1.4</v>
      </c>
      <c r="DF39" s="456">
        <f t="shared" si="51"/>
        <v>1.4</v>
      </c>
      <c r="DG39" s="456">
        <f t="shared" si="51"/>
        <v>1.4</v>
      </c>
      <c r="DH39" s="456">
        <f t="shared" si="51"/>
        <v>1.4</v>
      </c>
      <c r="DI39" s="456">
        <f t="shared" si="51"/>
        <v>1.4</v>
      </c>
      <c r="DJ39" s="456">
        <f t="shared" si="51"/>
        <v>1.4</v>
      </c>
      <c r="DK39" s="456">
        <f t="shared" si="51"/>
        <v>1.4</v>
      </c>
      <c r="DL39" s="456">
        <f t="shared" si="51"/>
        <v>1.4</v>
      </c>
      <c r="DM39" s="456">
        <f t="shared" si="51"/>
        <v>1.4</v>
      </c>
      <c r="DN39" s="456">
        <f t="shared" si="51"/>
        <v>1.4</v>
      </c>
      <c r="DO39" s="456">
        <f t="shared" si="51"/>
        <v>1.4</v>
      </c>
      <c r="DP39" s="456">
        <f t="shared" si="51"/>
        <v>1.3999999999999997</v>
      </c>
      <c r="DQ39" s="456">
        <f t="shared" si="51"/>
        <v>1.4</v>
      </c>
      <c r="DR39" s="456">
        <f t="shared" si="51"/>
        <v>1.3999999999999997</v>
      </c>
      <c r="DS39" s="456">
        <f t="shared" si="51"/>
        <v>1.4</v>
      </c>
      <c r="DT39" s="456">
        <f t="shared" si="51"/>
        <v>1.4</v>
      </c>
      <c r="DU39" s="456">
        <f t="shared" si="51"/>
        <v>1.4</v>
      </c>
      <c r="DV39" s="456">
        <f t="shared" si="51"/>
        <v>1.4</v>
      </c>
      <c r="DW39" s="456">
        <f t="shared" si="51"/>
        <v>1.4</v>
      </c>
      <c r="DX39" s="456">
        <f t="shared" si="51"/>
        <v>1.4</v>
      </c>
      <c r="DY39" s="456">
        <f t="shared" si="51"/>
        <v>1.4</v>
      </c>
      <c r="DZ39" s="456" t="str">
        <f t="shared" si="51"/>
        <v>na</v>
      </c>
      <c r="EA39" s="456" t="str">
        <f t="shared" si="51"/>
        <v>na</v>
      </c>
      <c r="EB39" s="456" t="str">
        <f t="shared" si="51"/>
        <v>na</v>
      </c>
      <c r="EC39" s="456" t="str">
        <f t="shared" si="51"/>
        <v>na</v>
      </c>
      <c r="ED39" s="456" t="str">
        <f t="shared" si="51"/>
        <v>na</v>
      </c>
      <c r="EE39" s="456" t="str">
        <f t="shared" si="51"/>
        <v>na</v>
      </c>
      <c r="EF39" s="456" t="str">
        <f t="shared" si="51"/>
        <v>na</v>
      </c>
      <c r="EG39" s="456" t="str">
        <f t="shared" si="51"/>
        <v>na</v>
      </c>
      <c r="EH39" s="456" t="str">
        <f t="shared" ref="EH39:FM39" si="52">EH$37</f>
        <v>na</v>
      </c>
      <c r="EI39" s="456" t="str">
        <f t="shared" si="52"/>
        <v>na</v>
      </c>
      <c r="EJ39" s="456" t="str">
        <f t="shared" si="52"/>
        <v>na</v>
      </c>
      <c r="EK39" s="456" t="str">
        <f t="shared" si="52"/>
        <v>na</v>
      </c>
      <c r="EL39" s="456" t="str">
        <f t="shared" si="52"/>
        <v>na</v>
      </c>
      <c r="EM39" s="456" t="str">
        <f t="shared" si="52"/>
        <v>na</v>
      </c>
      <c r="EN39" s="456" t="str">
        <f t="shared" si="52"/>
        <v>na</v>
      </c>
      <c r="EO39" s="456" t="str">
        <f t="shared" si="52"/>
        <v>na</v>
      </c>
      <c r="EP39" s="456" t="str">
        <f t="shared" si="52"/>
        <v>na</v>
      </c>
      <c r="EQ39" s="456" t="str">
        <f t="shared" si="52"/>
        <v>na</v>
      </c>
      <c r="ER39" s="456" t="str">
        <f t="shared" si="52"/>
        <v>na</v>
      </c>
      <c r="ES39" s="456" t="str">
        <f t="shared" si="52"/>
        <v>na</v>
      </c>
      <c r="ET39" s="456" t="str">
        <f t="shared" si="52"/>
        <v>na</v>
      </c>
      <c r="EU39" s="456" t="str">
        <f t="shared" si="52"/>
        <v>na</v>
      </c>
      <c r="EV39" s="456" t="str">
        <f t="shared" si="52"/>
        <v>na</v>
      </c>
      <c r="EW39" s="456" t="str">
        <f t="shared" si="52"/>
        <v>na</v>
      </c>
      <c r="EX39" s="456" t="str">
        <f t="shared" si="52"/>
        <v>na</v>
      </c>
      <c r="EY39" s="456" t="str">
        <f t="shared" si="52"/>
        <v>na</v>
      </c>
      <c r="EZ39" s="456" t="str">
        <f t="shared" si="52"/>
        <v>na</v>
      </c>
      <c r="FA39" s="456" t="str">
        <f t="shared" si="52"/>
        <v>na</v>
      </c>
      <c r="FB39" s="456" t="str">
        <f t="shared" si="52"/>
        <v>na</v>
      </c>
      <c r="FC39" s="456" t="str">
        <f t="shared" si="52"/>
        <v>na</v>
      </c>
      <c r="FD39" s="456" t="str">
        <f t="shared" si="52"/>
        <v>na</v>
      </c>
      <c r="FE39" s="456" t="str">
        <f t="shared" si="52"/>
        <v>na</v>
      </c>
      <c r="FF39" s="456" t="str">
        <f t="shared" si="52"/>
        <v>na</v>
      </c>
      <c r="FG39" s="456" t="str">
        <f t="shared" si="52"/>
        <v>na</v>
      </c>
      <c r="FH39" s="456" t="str">
        <f t="shared" si="52"/>
        <v>na</v>
      </c>
      <c r="FI39" s="456" t="str">
        <f t="shared" si="52"/>
        <v>na</v>
      </c>
      <c r="FJ39" s="456" t="str">
        <f t="shared" si="52"/>
        <v>na</v>
      </c>
      <c r="FK39" s="456" t="str">
        <f t="shared" si="52"/>
        <v>na</v>
      </c>
      <c r="FL39" s="456" t="str">
        <f t="shared" si="52"/>
        <v>na</v>
      </c>
      <c r="FM39" s="456" t="str">
        <f t="shared" si="52"/>
        <v>na</v>
      </c>
      <c r="FN39" s="456" t="str">
        <f t="shared" ref="FN39:GJ39" si="53">FN$37</f>
        <v>na</v>
      </c>
      <c r="FO39" s="456" t="str">
        <f t="shared" si="53"/>
        <v>na</v>
      </c>
      <c r="FP39" s="456" t="str">
        <f t="shared" si="53"/>
        <v>na</v>
      </c>
      <c r="FQ39" s="456" t="str">
        <f t="shared" si="53"/>
        <v>na</v>
      </c>
      <c r="FR39" s="456" t="str">
        <f t="shared" si="53"/>
        <v>na</v>
      </c>
      <c r="FS39" s="456" t="str">
        <f t="shared" si="53"/>
        <v>na</v>
      </c>
      <c r="FT39" s="456" t="str">
        <f t="shared" si="53"/>
        <v>na</v>
      </c>
      <c r="FU39" s="456" t="str">
        <f t="shared" si="53"/>
        <v>na</v>
      </c>
      <c r="FV39" s="456" t="str">
        <f t="shared" si="53"/>
        <v>na</v>
      </c>
      <c r="FW39" s="456" t="str">
        <f t="shared" si="53"/>
        <v>na</v>
      </c>
      <c r="FX39" s="456" t="str">
        <f t="shared" si="53"/>
        <v>na</v>
      </c>
      <c r="FY39" s="456" t="str">
        <f t="shared" si="53"/>
        <v>na</v>
      </c>
      <c r="FZ39" s="456" t="str">
        <f t="shared" si="53"/>
        <v>na</v>
      </c>
      <c r="GA39" s="456" t="str">
        <f t="shared" si="53"/>
        <v>na</v>
      </c>
      <c r="GB39" s="456" t="str">
        <f t="shared" si="53"/>
        <v>na</v>
      </c>
      <c r="GC39" s="456" t="str">
        <f t="shared" si="53"/>
        <v>na</v>
      </c>
      <c r="GD39" s="456" t="str">
        <f t="shared" si="53"/>
        <v>na</v>
      </c>
      <c r="GE39" s="456" t="str">
        <f t="shared" si="53"/>
        <v>na</v>
      </c>
      <c r="GF39" s="456" t="str">
        <f t="shared" si="53"/>
        <v>na</v>
      </c>
      <c r="GG39" s="456" t="str">
        <f t="shared" si="53"/>
        <v>na</v>
      </c>
      <c r="GH39" s="456" t="str">
        <f t="shared" si="53"/>
        <v>na</v>
      </c>
      <c r="GI39" s="456" t="str">
        <f t="shared" si="53"/>
        <v>na</v>
      </c>
      <c r="GJ39" s="456" t="str">
        <f t="shared" si="53"/>
        <v>na</v>
      </c>
    </row>
    <row r="40" spans="1:192" s="456" customFormat="1" ht="12.75" hidden="1" outlineLevel="2" x14ac:dyDescent="0.35">
      <c r="E40" s="510" t="s">
        <v>1591</v>
      </c>
      <c r="F40" s="510">
        <f>_xlfn.MINIFS($J39:$GJ39,$J39:$GJ39,"&gt;0")</f>
        <v>1.3999999999999997</v>
      </c>
      <c r="G40" s="510" t="s">
        <v>1438</v>
      </c>
    </row>
    <row r="41" spans="1:192" ht="12.75" hidden="1" outlineLevel="2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</row>
    <row r="42" spans="1:192" s="112" customFormat="1" ht="12.75" hidden="1" outlineLevel="2" x14ac:dyDescent="0.35">
      <c r="E42" s="112" t="str">
        <f>Time!$E$108</f>
        <v>Senior debt loan life flag</v>
      </c>
      <c r="G42" s="112" t="str">
        <f>Time!$G$108</f>
        <v>flag</v>
      </c>
      <c r="H42" s="112">
        <f>Time!$H$108</f>
        <v>72</v>
      </c>
      <c r="J42" s="112">
        <f>Time!J$108</f>
        <v>0</v>
      </c>
      <c r="K42" s="112">
        <f>Time!K$108</f>
        <v>0</v>
      </c>
      <c r="L42" s="112">
        <f>Time!L$108</f>
        <v>0</v>
      </c>
      <c r="M42" s="112">
        <f>Time!M$108</f>
        <v>0</v>
      </c>
      <c r="N42" s="112">
        <f>Time!N$108</f>
        <v>0</v>
      </c>
      <c r="O42" s="112">
        <f>Time!O$108</f>
        <v>0</v>
      </c>
      <c r="P42" s="112">
        <f>Time!P$108</f>
        <v>0</v>
      </c>
      <c r="Q42" s="112">
        <f>Time!Q$108</f>
        <v>0</v>
      </c>
      <c r="R42" s="112">
        <f>Time!R$108</f>
        <v>0</v>
      </c>
      <c r="S42" s="112">
        <f>Time!S$108</f>
        <v>0</v>
      </c>
      <c r="T42" s="112">
        <f>Time!T$108</f>
        <v>0</v>
      </c>
      <c r="U42" s="112">
        <f>Time!U$108</f>
        <v>0</v>
      </c>
      <c r="V42" s="112">
        <f>Time!V$108</f>
        <v>0</v>
      </c>
      <c r="W42" s="112">
        <f>Time!W$108</f>
        <v>0</v>
      </c>
      <c r="X42" s="112">
        <f>Time!X$108</f>
        <v>0</v>
      </c>
      <c r="Y42" s="112">
        <f>Time!Y$108</f>
        <v>0</v>
      </c>
      <c r="Z42" s="112">
        <f>Time!Z$108</f>
        <v>0</v>
      </c>
      <c r="AA42" s="112">
        <f>Time!AA$108</f>
        <v>0</v>
      </c>
      <c r="AB42" s="112">
        <f>Time!AB$108</f>
        <v>0</v>
      </c>
      <c r="AC42" s="112">
        <f>Time!AC$108</f>
        <v>0</v>
      </c>
      <c r="AD42" s="112">
        <f>Time!AD$108</f>
        <v>0</v>
      </c>
      <c r="AE42" s="112">
        <f>Time!AE$108</f>
        <v>0</v>
      </c>
      <c r="AF42" s="112">
        <f>Time!AF$108</f>
        <v>0</v>
      </c>
      <c r="AG42" s="112">
        <f>Time!AG$108</f>
        <v>0</v>
      </c>
      <c r="AH42" s="112">
        <f>Time!AH$108</f>
        <v>0</v>
      </c>
      <c r="AI42" s="112">
        <f>Time!AI$108</f>
        <v>0</v>
      </c>
      <c r="AJ42" s="112">
        <f>Time!AJ$108</f>
        <v>0</v>
      </c>
      <c r="AK42" s="112">
        <f>Time!AK$108</f>
        <v>0</v>
      </c>
      <c r="AL42" s="112">
        <f>Time!AL$108</f>
        <v>0</v>
      </c>
      <c r="AM42" s="112">
        <f>Time!AM$108</f>
        <v>0</v>
      </c>
      <c r="AN42" s="112">
        <f>Time!AN$108</f>
        <v>0</v>
      </c>
      <c r="AO42" s="112">
        <f>Time!AO$108</f>
        <v>0</v>
      </c>
      <c r="AP42" s="112">
        <f>Time!AP$108</f>
        <v>0</v>
      </c>
      <c r="AQ42" s="112">
        <f>Time!AQ$108</f>
        <v>0</v>
      </c>
      <c r="AR42" s="112">
        <f>Time!AR$108</f>
        <v>0</v>
      </c>
      <c r="AS42" s="112">
        <f>Time!AS$108</f>
        <v>0</v>
      </c>
      <c r="AT42" s="112">
        <f>Time!AT$108</f>
        <v>0</v>
      </c>
      <c r="AU42" s="112">
        <f>Time!AU$108</f>
        <v>0</v>
      </c>
      <c r="AV42" s="112">
        <f>Time!AV$108</f>
        <v>0</v>
      </c>
      <c r="AW42" s="112">
        <f>Time!AW$108</f>
        <v>0</v>
      </c>
      <c r="AX42" s="112">
        <f>Time!AX$108</f>
        <v>0</v>
      </c>
      <c r="AY42" s="112">
        <f>Time!AY$108</f>
        <v>0</v>
      </c>
      <c r="AZ42" s="112">
        <f>Time!AZ$108</f>
        <v>0</v>
      </c>
      <c r="BA42" s="112">
        <f>Time!BA$108</f>
        <v>0</v>
      </c>
      <c r="BB42" s="112">
        <f>Time!BB$108</f>
        <v>0</v>
      </c>
      <c r="BC42" s="112">
        <f>Time!BC$108</f>
        <v>0</v>
      </c>
      <c r="BD42" s="112">
        <f>Time!BD$108</f>
        <v>0</v>
      </c>
      <c r="BE42" s="112">
        <f>Time!BE$108</f>
        <v>0</v>
      </c>
      <c r="BF42" s="112">
        <f>Time!BF$108</f>
        <v>1</v>
      </c>
      <c r="BG42" s="112">
        <f>Time!BG$108</f>
        <v>1</v>
      </c>
      <c r="BH42" s="112">
        <f>Time!BH$108</f>
        <v>1</v>
      </c>
      <c r="BI42" s="112">
        <f>Time!BI$108</f>
        <v>1</v>
      </c>
      <c r="BJ42" s="112">
        <f>Time!BJ$108</f>
        <v>1</v>
      </c>
      <c r="BK42" s="112">
        <f>Time!BK$108</f>
        <v>1</v>
      </c>
      <c r="BL42" s="112">
        <f>Time!BL$108</f>
        <v>1</v>
      </c>
      <c r="BM42" s="112">
        <f>Time!BM$108</f>
        <v>1</v>
      </c>
      <c r="BN42" s="112">
        <f>Time!BN$108</f>
        <v>1</v>
      </c>
      <c r="BO42" s="112">
        <f>Time!BO$108</f>
        <v>1</v>
      </c>
      <c r="BP42" s="112">
        <f>Time!BP$108</f>
        <v>1</v>
      </c>
      <c r="BQ42" s="112">
        <f>Time!BQ$108</f>
        <v>1</v>
      </c>
      <c r="BR42" s="112">
        <f>Time!BR$108</f>
        <v>1</v>
      </c>
      <c r="BS42" s="112">
        <f>Time!BS$108</f>
        <v>1</v>
      </c>
      <c r="BT42" s="112">
        <f>Time!BT$108</f>
        <v>1</v>
      </c>
      <c r="BU42" s="112">
        <f>Time!BU$108</f>
        <v>1</v>
      </c>
      <c r="BV42" s="112">
        <f>Time!BV$108</f>
        <v>1</v>
      </c>
      <c r="BW42" s="112">
        <f>Time!BW$108</f>
        <v>1</v>
      </c>
      <c r="BX42" s="112">
        <f>Time!BX$108</f>
        <v>1</v>
      </c>
      <c r="BY42" s="112">
        <f>Time!BY$108</f>
        <v>1</v>
      </c>
      <c r="BZ42" s="112">
        <f>Time!BZ$108</f>
        <v>1</v>
      </c>
      <c r="CA42" s="112">
        <f>Time!CA$108</f>
        <v>1</v>
      </c>
      <c r="CB42" s="112">
        <f>Time!CB$108</f>
        <v>1</v>
      </c>
      <c r="CC42" s="112">
        <f>Time!CC$108</f>
        <v>1</v>
      </c>
      <c r="CD42" s="112">
        <f>Time!CD$108</f>
        <v>1</v>
      </c>
      <c r="CE42" s="112">
        <f>Time!CE$108</f>
        <v>1</v>
      </c>
      <c r="CF42" s="112">
        <f>Time!CF$108</f>
        <v>1</v>
      </c>
      <c r="CG42" s="112">
        <f>Time!CG$108</f>
        <v>1</v>
      </c>
      <c r="CH42" s="112">
        <f>Time!CH$108</f>
        <v>1</v>
      </c>
      <c r="CI42" s="112">
        <f>Time!CI$108</f>
        <v>1</v>
      </c>
      <c r="CJ42" s="112">
        <f>Time!CJ$108</f>
        <v>1</v>
      </c>
      <c r="CK42" s="112">
        <f>Time!CK$108</f>
        <v>1</v>
      </c>
      <c r="CL42" s="112">
        <f>Time!CL$108</f>
        <v>1</v>
      </c>
      <c r="CM42" s="112">
        <f>Time!CM$108</f>
        <v>1</v>
      </c>
      <c r="CN42" s="112">
        <f>Time!CN$108</f>
        <v>1</v>
      </c>
      <c r="CO42" s="112">
        <f>Time!CO$108</f>
        <v>1</v>
      </c>
      <c r="CP42" s="112">
        <f>Time!CP$108</f>
        <v>1</v>
      </c>
      <c r="CQ42" s="112">
        <f>Time!CQ$108</f>
        <v>1</v>
      </c>
      <c r="CR42" s="112">
        <f>Time!CR$108</f>
        <v>1</v>
      </c>
      <c r="CS42" s="112">
        <f>Time!CS$108</f>
        <v>1</v>
      </c>
      <c r="CT42" s="112">
        <f>Time!CT$108</f>
        <v>1</v>
      </c>
      <c r="CU42" s="112">
        <f>Time!CU$108</f>
        <v>1</v>
      </c>
      <c r="CV42" s="112">
        <f>Time!CV$108</f>
        <v>1</v>
      </c>
      <c r="CW42" s="112">
        <f>Time!CW$108</f>
        <v>1</v>
      </c>
      <c r="CX42" s="112">
        <f>Time!CX$108</f>
        <v>1</v>
      </c>
      <c r="CY42" s="112">
        <f>Time!CY$108</f>
        <v>1</v>
      </c>
      <c r="CZ42" s="112">
        <f>Time!CZ$108</f>
        <v>1</v>
      </c>
      <c r="DA42" s="112">
        <f>Time!DA$108</f>
        <v>1</v>
      </c>
      <c r="DB42" s="112">
        <f>Time!DB$108</f>
        <v>1</v>
      </c>
      <c r="DC42" s="112">
        <f>Time!DC$108</f>
        <v>1</v>
      </c>
      <c r="DD42" s="112">
        <f>Time!DD$108</f>
        <v>1</v>
      </c>
      <c r="DE42" s="112">
        <f>Time!DE$108</f>
        <v>1</v>
      </c>
      <c r="DF42" s="112">
        <f>Time!DF$108</f>
        <v>1</v>
      </c>
      <c r="DG42" s="112">
        <f>Time!DG$108</f>
        <v>1</v>
      </c>
      <c r="DH42" s="112">
        <f>Time!DH$108</f>
        <v>1</v>
      </c>
      <c r="DI42" s="112">
        <f>Time!DI$108</f>
        <v>1</v>
      </c>
      <c r="DJ42" s="112">
        <f>Time!DJ$108</f>
        <v>1</v>
      </c>
      <c r="DK42" s="112">
        <f>Time!DK$108</f>
        <v>1</v>
      </c>
      <c r="DL42" s="112">
        <f>Time!DL$108</f>
        <v>1</v>
      </c>
      <c r="DM42" s="112">
        <f>Time!DM$108</f>
        <v>1</v>
      </c>
      <c r="DN42" s="112">
        <f>Time!DN$108</f>
        <v>1</v>
      </c>
      <c r="DO42" s="112">
        <f>Time!DO$108</f>
        <v>1</v>
      </c>
      <c r="DP42" s="112">
        <f>Time!DP$108</f>
        <v>1</v>
      </c>
      <c r="DQ42" s="112">
        <f>Time!DQ$108</f>
        <v>1</v>
      </c>
      <c r="DR42" s="112">
        <f>Time!DR$108</f>
        <v>1</v>
      </c>
      <c r="DS42" s="112">
        <f>Time!DS$108</f>
        <v>1</v>
      </c>
      <c r="DT42" s="112">
        <f>Time!DT$108</f>
        <v>1</v>
      </c>
      <c r="DU42" s="112">
        <f>Time!DU$108</f>
        <v>1</v>
      </c>
      <c r="DV42" s="112">
        <f>Time!DV$108</f>
        <v>1</v>
      </c>
      <c r="DW42" s="112">
        <f>Time!DW$108</f>
        <v>1</v>
      </c>
      <c r="DX42" s="112">
        <f>Time!DX$108</f>
        <v>1</v>
      </c>
      <c r="DY42" s="112">
        <f>Time!DY$108</f>
        <v>1</v>
      </c>
      <c r="DZ42" s="112">
        <f>Time!DZ$108</f>
        <v>0</v>
      </c>
      <c r="EA42" s="112">
        <f>Time!EA$108</f>
        <v>0</v>
      </c>
      <c r="EB42" s="112">
        <f>Time!EB$108</f>
        <v>0</v>
      </c>
      <c r="EC42" s="112">
        <f>Time!EC$108</f>
        <v>0</v>
      </c>
      <c r="ED42" s="112">
        <f>Time!ED$108</f>
        <v>0</v>
      </c>
      <c r="EE42" s="112">
        <f>Time!EE$108</f>
        <v>0</v>
      </c>
      <c r="EF42" s="112">
        <f>Time!EF$108</f>
        <v>0</v>
      </c>
      <c r="EG42" s="112">
        <f>Time!EG$108</f>
        <v>0</v>
      </c>
      <c r="EH42" s="112">
        <f>Time!EH$108</f>
        <v>0</v>
      </c>
      <c r="EI42" s="112">
        <f>Time!EI$108</f>
        <v>0</v>
      </c>
      <c r="EJ42" s="112">
        <f>Time!EJ$108</f>
        <v>0</v>
      </c>
      <c r="EK42" s="112">
        <f>Time!EK$108</f>
        <v>0</v>
      </c>
      <c r="EL42" s="112">
        <f>Time!EL$108</f>
        <v>0</v>
      </c>
      <c r="EM42" s="112">
        <f>Time!EM$108</f>
        <v>0</v>
      </c>
      <c r="EN42" s="112">
        <f>Time!EN$108</f>
        <v>0</v>
      </c>
      <c r="EO42" s="112">
        <f>Time!EO$108</f>
        <v>0</v>
      </c>
      <c r="EP42" s="112">
        <f>Time!EP$108</f>
        <v>0</v>
      </c>
      <c r="EQ42" s="112">
        <f>Time!EQ$108</f>
        <v>0</v>
      </c>
      <c r="ER42" s="112">
        <f>Time!ER$108</f>
        <v>0</v>
      </c>
      <c r="ES42" s="112">
        <f>Time!ES$108</f>
        <v>0</v>
      </c>
      <c r="ET42" s="112">
        <f>Time!ET$108</f>
        <v>0</v>
      </c>
      <c r="EU42" s="112">
        <f>Time!EU$108</f>
        <v>0</v>
      </c>
      <c r="EV42" s="112">
        <f>Time!EV$108</f>
        <v>0</v>
      </c>
      <c r="EW42" s="112">
        <f>Time!EW$108</f>
        <v>0</v>
      </c>
      <c r="EX42" s="112">
        <f>Time!EX$108</f>
        <v>0</v>
      </c>
      <c r="EY42" s="112">
        <f>Time!EY$108</f>
        <v>0</v>
      </c>
      <c r="EZ42" s="112">
        <f>Time!EZ$108</f>
        <v>0</v>
      </c>
      <c r="FA42" s="112">
        <f>Time!FA$108</f>
        <v>0</v>
      </c>
      <c r="FB42" s="112">
        <f>Time!FB$108</f>
        <v>0</v>
      </c>
      <c r="FC42" s="112">
        <f>Time!FC$108</f>
        <v>0</v>
      </c>
      <c r="FD42" s="112">
        <f>Time!FD$108</f>
        <v>0</v>
      </c>
      <c r="FE42" s="112">
        <f>Time!FE$108</f>
        <v>0</v>
      </c>
      <c r="FF42" s="112">
        <f>Time!FF$108</f>
        <v>0</v>
      </c>
      <c r="FG42" s="112">
        <f>Time!FG$108</f>
        <v>0</v>
      </c>
      <c r="FH42" s="112">
        <f>Time!FH$108</f>
        <v>0</v>
      </c>
      <c r="FI42" s="112">
        <f>Time!FI$108</f>
        <v>0</v>
      </c>
      <c r="FJ42" s="112">
        <f>Time!FJ$108</f>
        <v>0</v>
      </c>
      <c r="FK42" s="112">
        <f>Time!FK$108</f>
        <v>0</v>
      </c>
      <c r="FL42" s="112">
        <f>Time!FL$108</f>
        <v>0</v>
      </c>
      <c r="FM42" s="112">
        <f>Time!FM$108</f>
        <v>0</v>
      </c>
      <c r="FN42" s="112">
        <f>Time!FN$108</f>
        <v>0</v>
      </c>
      <c r="FO42" s="112">
        <f>Time!FO$108</f>
        <v>0</v>
      </c>
      <c r="FP42" s="112">
        <f>Time!FP$108</f>
        <v>0</v>
      </c>
      <c r="FQ42" s="112">
        <f>Time!FQ$108</f>
        <v>0</v>
      </c>
      <c r="FR42" s="112">
        <f>Time!FR$108</f>
        <v>0</v>
      </c>
      <c r="FS42" s="112">
        <f>Time!FS$108</f>
        <v>0</v>
      </c>
      <c r="FT42" s="112">
        <f>Time!FT$108</f>
        <v>0</v>
      </c>
      <c r="FU42" s="112">
        <f>Time!FU$108</f>
        <v>0</v>
      </c>
      <c r="FV42" s="112">
        <f>Time!FV$108</f>
        <v>0</v>
      </c>
      <c r="FW42" s="112">
        <f>Time!FW$108</f>
        <v>0</v>
      </c>
      <c r="FX42" s="112">
        <f>Time!FX$108</f>
        <v>0</v>
      </c>
      <c r="FY42" s="112">
        <f>Time!FY$108</f>
        <v>0</v>
      </c>
      <c r="FZ42" s="112">
        <f>Time!FZ$108</f>
        <v>0</v>
      </c>
      <c r="GA42" s="112">
        <f>Time!GA$108</f>
        <v>0</v>
      </c>
      <c r="GB42" s="112">
        <f>Time!GB$108</f>
        <v>0</v>
      </c>
      <c r="GC42" s="112">
        <f>Time!GC$108</f>
        <v>0</v>
      </c>
      <c r="GD42" s="112">
        <f>Time!GD$108</f>
        <v>0</v>
      </c>
      <c r="GE42" s="112">
        <f>Time!GE$108</f>
        <v>0</v>
      </c>
      <c r="GF42" s="112">
        <f>Time!GF$108</f>
        <v>0</v>
      </c>
      <c r="GG42" s="112">
        <f>Time!GG$108</f>
        <v>0</v>
      </c>
      <c r="GH42" s="112">
        <f>Time!GH$108</f>
        <v>0</v>
      </c>
      <c r="GI42" s="112">
        <f>Time!GI$108</f>
        <v>0</v>
      </c>
      <c r="GJ42" s="112">
        <f>Time!GJ$108</f>
        <v>0</v>
      </c>
    </row>
    <row r="43" spans="1:192" s="456" customFormat="1" ht="12.75" hidden="1" outlineLevel="2" x14ac:dyDescent="0.35">
      <c r="E43" s="456" t="str">
        <f>$E$37</f>
        <v>3 month historic DSCR</v>
      </c>
      <c r="G43" s="456" t="str">
        <f>$G$37</f>
        <v>x</v>
      </c>
      <c r="H43" s="456">
        <f>$H$37</f>
        <v>100.80000000000011</v>
      </c>
      <c r="J43" s="456" t="str">
        <f t="shared" ref="J43:AO43" si="54">J$37</f>
        <v>na</v>
      </c>
      <c r="K43" s="456" t="str">
        <f t="shared" si="54"/>
        <v>na</v>
      </c>
      <c r="L43" s="456" t="str">
        <f t="shared" si="54"/>
        <v>na</v>
      </c>
      <c r="M43" s="456" t="str">
        <f t="shared" si="54"/>
        <v>na</v>
      </c>
      <c r="N43" s="456" t="str">
        <f t="shared" si="54"/>
        <v>na</v>
      </c>
      <c r="O43" s="456" t="str">
        <f t="shared" si="54"/>
        <v>na</v>
      </c>
      <c r="P43" s="456" t="str">
        <f t="shared" si="54"/>
        <v>na</v>
      </c>
      <c r="Q43" s="456" t="str">
        <f t="shared" si="54"/>
        <v>na</v>
      </c>
      <c r="R43" s="456" t="str">
        <f t="shared" si="54"/>
        <v>na</v>
      </c>
      <c r="S43" s="456" t="str">
        <f t="shared" si="54"/>
        <v>na</v>
      </c>
      <c r="T43" s="456" t="str">
        <f t="shared" si="54"/>
        <v>na</v>
      </c>
      <c r="U43" s="456" t="str">
        <f t="shared" si="54"/>
        <v>na</v>
      </c>
      <c r="V43" s="456" t="str">
        <f t="shared" si="54"/>
        <v>na</v>
      </c>
      <c r="W43" s="456" t="str">
        <f t="shared" si="54"/>
        <v>na</v>
      </c>
      <c r="X43" s="456" t="str">
        <f t="shared" si="54"/>
        <v>na</v>
      </c>
      <c r="Y43" s="456" t="str">
        <f t="shared" si="54"/>
        <v>na</v>
      </c>
      <c r="Z43" s="456" t="str">
        <f t="shared" si="54"/>
        <v>na</v>
      </c>
      <c r="AA43" s="456" t="str">
        <f t="shared" si="54"/>
        <v>na</v>
      </c>
      <c r="AB43" s="456" t="str">
        <f t="shared" si="54"/>
        <v>na</v>
      </c>
      <c r="AC43" s="456" t="str">
        <f t="shared" si="54"/>
        <v>na</v>
      </c>
      <c r="AD43" s="456" t="str">
        <f t="shared" si="54"/>
        <v>na</v>
      </c>
      <c r="AE43" s="456" t="str">
        <f t="shared" si="54"/>
        <v>na</v>
      </c>
      <c r="AF43" s="456" t="str">
        <f t="shared" si="54"/>
        <v>na</v>
      </c>
      <c r="AG43" s="456" t="str">
        <f t="shared" si="54"/>
        <v>na</v>
      </c>
      <c r="AH43" s="456" t="str">
        <f t="shared" si="54"/>
        <v>na</v>
      </c>
      <c r="AI43" s="456" t="str">
        <f t="shared" si="54"/>
        <v>na</v>
      </c>
      <c r="AJ43" s="456" t="str">
        <f t="shared" si="54"/>
        <v>na</v>
      </c>
      <c r="AK43" s="456" t="str">
        <f t="shared" si="54"/>
        <v>na</v>
      </c>
      <c r="AL43" s="456" t="str">
        <f t="shared" si="54"/>
        <v>na</v>
      </c>
      <c r="AM43" s="456" t="str">
        <f t="shared" si="54"/>
        <v>na</v>
      </c>
      <c r="AN43" s="456" t="str">
        <f t="shared" si="54"/>
        <v>na</v>
      </c>
      <c r="AO43" s="456" t="str">
        <f t="shared" si="54"/>
        <v>na</v>
      </c>
      <c r="AP43" s="456" t="str">
        <f t="shared" ref="AP43:BU43" si="55">AP$37</f>
        <v>na</v>
      </c>
      <c r="AQ43" s="456" t="str">
        <f t="shared" si="55"/>
        <v>na</v>
      </c>
      <c r="AR43" s="456" t="str">
        <f t="shared" si="55"/>
        <v>na</v>
      </c>
      <c r="AS43" s="456" t="str">
        <f t="shared" si="55"/>
        <v>na</v>
      </c>
      <c r="AT43" s="456" t="str">
        <f t="shared" si="55"/>
        <v>na</v>
      </c>
      <c r="AU43" s="456" t="str">
        <f t="shared" si="55"/>
        <v>na</v>
      </c>
      <c r="AV43" s="456" t="str">
        <f t="shared" si="55"/>
        <v>na</v>
      </c>
      <c r="AW43" s="456" t="str">
        <f t="shared" si="55"/>
        <v>na</v>
      </c>
      <c r="AX43" s="456" t="str">
        <f t="shared" si="55"/>
        <v>na</v>
      </c>
      <c r="AY43" s="456" t="str">
        <f t="shared" si="55"/>
        <v>na</v>
      </c>
      <c r="AZ43" s="456" t="str">
        <f t="shared" si="55"/>
        <v>na</v>
      </c>
      <c r="BA43" s="456" t="str">
        <f t="shared" si="55"/>
        <v>na</v>
      </c>
      <c r="BB43" s="456" t="str">
        <f t="shared" si="55"/>
        <v>na</v>
      </c>
      <c r="BC43" s="456" t="str">
        <f t="shared" si="55"/>
        <v>na</v>
      </c>
      <c r="BD43" s="456" t="str">
        <f t="shared" si="55"/>
        <v>na</v>
      </c>
      <c r="BE43" s="456" t="str">
        <f t="shared" si="55"/>
        <v>na</v>
      </c>
      <c r="BF43" s="456">
        <f t="shared" si="55"/>
        <v>1.3999999999999997</v>
      </c>
      <c r="BG43" s="456">
        <f t="shared" si="55"/>
        <v>1.4</v>
      </c>
      <c r="BH43" s="456">
        <f t="shared" si="55"/>
        <v>1.4</v>
      </c>
      <c r="BI43" s="456">
        <f t="shared" si="55"/>
        <v>1.4</v>
      </c>
      <c r="BJ43" s="456">
        <f t="shared" si="55"/>
        <v>1.4</v>
      </c>
      <c r="BK43" s="456">
        <f t="shared" si="55"/>
        <v>1.4</v>
      </c>
      <c r="BL43" s="456">
        <f t="shared" si="55"/>
        <v>1.3999999999999997</v>
      </c>
      <c r="BM43" s="456">
        <f t="shared" si="55"/>
        <v>1.3999999999999997</v>
      </c>
      <c r="BN43" s="456">
        <f t="shared" si="55"/>
        <v>1.4</v>
      </c>
      <c r="BO43" s="456">
        <f t="shared" si="55"/>
        <v>1.4</v>
      </c>
      <c r="BP43" s="456">
        <f t="shared" si="55"/>
        <v>1.4</v>
      </c>
      <c r="BQ43" s="456">
        <f t="shared" si="55"/>
        <v>1.4</v>
      </c>
      <c r="BR43" s="456">
        <f t="shared" si="55"/>
        <v>1.3999999999999997</v>
      </c>
      <c r="BS43" s="456">
        <f t="shared" si="55"/>
        <v>1.4</v>
      </c>
      <c r="BT43" s="456">
        <f t="shared" si="55"/>
        <v>1.4</v>
      </c>
      <c r="BU43" s="456">
        <f t="shared" si="55"/>
        <v>1.4</v>
      </c>
      <c r="BV43" s="456">
        <f t="shared" ref="BV43:DA43" si="56">BV$37</f>
        <v>1.4</v>
      </c>
      <c r="BW43" s="456">
        <f t="shared" si="56"/>
        <v>1.4</v>
      </c>
      <c r="BX43" s="456">
        <f t="shared" si="56"/>
        <v>1.4</v>
      </c>
      <c r="BY43" s="456">
        <f t="shared" si="56"/>
        <v>1.4</v>
      </c>
      <c r="BZ43" s="456">
        <f t="shared" si="56"/>
        <v>1.4</v>
      </c>
      <c r="CA43" s="456">
        <f t="shared" si="56"/>
        <v>1.4</v>
      </c>
      <c r="CB43" s="456">
        <f t="shared" si="56"/>
        <v>1.4</v>
      </c>
      <c r="CC43" s="456">
        <f t="shared" si="56"/>
        <v>1.4</v>
      </c>
      <c r="CD43" s="456">
        <f t="shared" si="56"/>
        <v>1.4</v>
      </c>
      <c r="CE43" s="456">
        <f t="shared" si="56"/>
        <v>1.4</v>
      </c>
      <c r="CF43" s="456">
        <f t="shared" si="56"/>
        <v>1.4</v>
      </c>
      <c r="CG43" s="456">
        <f t="shared" si="56"/>
        <v>1.4</v>
      </c>
      <c r="CH43" s="456">
        <f t="shared" si="56"/>
        <v>1.4</v>
      </c>
      <c r="CI43" s="456">
        <f t="shared" si="56"/>
        <v>1.4</v>
      </c>
      <c r="CJ43" s="456">
        <f t="shared" si="56"/>
        <v>1.4</v>
      </c>
      <c r="CK43" s="456">
        <f t="shared" si="56"/>
        <v>1.4</v>
      </c>
      <c r="CL43" s="456">
        <f t="shared" si="56"/>
        <v>1.4</v>
      </c>
      <c r="CM43" s="456">
        <f t="shared" si="56"/>
        <v>1.4</v>
      </c>
      <c r="CN43" s="456">
        <f t="shared" si="56"/>
        <v>1.4</v>
      </c>
      <c r="CO43" s="456">
        <f t="shared" si="56"/>
        <v>1.4</v>
      </c>
      <c r="CP43" s="456">
        <f t="shared" si="56"/>
        <v>1.4</v>
      </c>
      <c r="CQ43" s="456">
        <f t="shared" si="56"/>
        <v>1.4</v>
      </c>
      <c r="CR43" s="456">
        <f t="shared" si="56"/>
        <v>1.4</v>
      </c>
      <c r="CS43" s="456">
        <f t="shared" si="56"/>
        <v>1.4</v>
      </c>
      <c r="CT43" s="456">
        <f t="shared" si="56"/>
        <v>1.4</v>
      </c>
      <c r="CU43" s="456">
        <f t="shared" si="56"/>
        <v>1.4</v>
      </c>
      <c r="CV43" s="456">
        <f t="shared" si="56"/>
        <v>1.4</v>
      </c>
      <c r="CW43" s="456">
        <f t="shared" si="56"/>
        <v>1.4</v>
      </c>
      <c r="CX43" s="456">
        <f t="shared" si="56"/>
        <v>1.4</v>
      </c>
      <c r="CY43" s="456">
        <f t="shared" si="56"/>
        <v>1.4</v>
      </c>
      <c r="CZ43" s="456">
        <f t="shared" si="56"/>
        <v>1.4</v>
      </c>
      <c r="DA43" s="456">
        <f t="shared" si="56"/>
        <v>1.4</v>
      </c>
      <c r="DB43" s="456">
        <f t="shared" ref="DB43:EG43" si="57">DB$37</f>
        <v>1.4</v>
      </c>
      <c r="DC43" s="456">
        <f t="shared" si="57"/>
        <v>1.4</v>
      </c>
      <c r="DD43" s="456">
        <f t="shared" si="57"/>
        <v>1.4</v>
      </c>
      <c r="DE43" s="456">
        <f t="shared" si="57"/>
        <v>1.4</v>
      </c>
      <c r="DF43" s="456">
        <f t="shared" si="57"/>
        <v>1.4</v>
      </c>
      <c r="DG43" s="456">
        <f t="shared" si="57"/>
        <v>1.4</v>
      </c>
      <c r="DH43" s="456">
        <f t="shared" si="57"/>
        <v>1.4</v>
      </c>
      <c r="DI43" s="456">
        <f t="shared" si="57"/>
        <v>1.4</v>
      </c>
      <c r="DJ43" s="456">
        <f t="shared" si="57"/>
        <v>1.4</v>
      </c>
      <c r="DK43" s="456">
        <f t="shared" si="57"/>
        <v>1.4</v>
      </c>
      <c r="DL43" s="456">
        <f t="shared" si="57"/>
        <v>1.4</v>
      </c>
      <c r="DM43" s="456">
        <f t="shared" si="57"/>
        <v>1.4</v>
      </c>
      <c r="DN43" s="456">
        <f t="shared" si="57"/>
        <v>1.4</v>
      </c>
      <c r="DO43" s="456">
        <f t="shared" si="57"/>
        <v>1.4</v>
      </c>
      <c r="DP43" s="456">
        <f t="shared" si="57"/>
        <v>1.3999999999999997</v>
      </c>
      <c r="DQ43" s="456">
        <f t="shared" si="57"/>
        <v>1.4</v>
      </c>
      <c r="DR43" s="456">
        <f t="shared" si="57"/>
        <v>1.3999999999999997</v>
      </c>
      <c r="DS43" s="456">
        <f t="shared" si="57"/>
        <v>1.4</v>
      </c>
      <c r="DT43" s="456">
        <f t="shared" si="57"/>
        <v>1.4</v>
      </c>
      <c r="DU43" s="456">
        <f t="shared" si="57"/>
        <v>1.4</v>
      </c>
      <c r="DV43" s="456">
        <f t="shared" si="57"/>
        <v>1.4</v>
      </c>
      <c r="DW43" s="456">
        <f t="shared" si="57"/>
        <v>1.4</v>
      </c>
      <c r="DX43" s="456">
        <f t="shared" si="57"/>
        <v>1.4</v>
      </c>
      <c r="DY43" s="456">
        <f t="shared" si="57"/>
        <v>1.4</v>
      </c>
      <c r="DZ43" s="456" t="str">
        <f t="shared" si="57"/>
        <v>na</v>
      </c>
      <c r="EA43" s="456" t="str">
        <f t="shared" si="57"/>
        <v>na</v>
      </c>
      <c r="EB43" s="456" t="str">
        <f t="shared" si="57"/>
        <v>na</v>
      </c>
      <c r="EC43" s="456" t="str">
        <f t="shared" si="57"/>
        <v>na</v>
      </c>
      <c r="ED43" s="456" t="str">
        <f t="shared" si="57"/>
        <v>na</v>
      </c>
      <c r="EE43" s="456" t="str">
        <f t="shared" si="57"/>
        <v>na</v>
      </c>
      <c r="EF43" s="456" t="str">
        <f t="shared" si="57"/>
        <v>na</v>
      </c>
      <c r="EG43" s="456" t="str">
        <f t="shared" si="57"/>
        <v>na</v>
      </c>
      <c r="EH43" s="456" t="str">
        <f t="shared" ref="EH43:FM43" si="58">EH$37</f>
        <v>na</v>
      </c>
      <c r="EI43" s="456" t="str">
        <f t="shared" si="58"/>
        <v>na</v>
      </c>
      <c r="EJ43" s="456" t="str">
        <f t="shared" si="58"/>
        <v>na</v>
      </c>
      <c r="EK43" s="456" t="str">
        <f t="shared" si="58"/>
        <v>na</v>
      </c>
      <c r="EL43" s="456" t="str">
        <f t="shared" si="58"/>
        <v>na</v>
      </c>
      <c r="EM43" s="456" t="str">
        <f t="shared" si="58"/>
        <v>na</v>
      </c>
      <c r="EN43" s="456" t="str">
        <f t="shared" si="58"/>
        <v>na</v>
      </c>
      <c r="EO43" s="456" t="str">
        <f t="shared" si="58"/>
        <v>na</v>
      </c>
      <c r="EP43" s="456" t="str">
        <f t="shared" si="58"/>
        <v>na</v>
      </c>
      <c r="EQ43" s="456" t="str">
        <f t="shared" si="58"/>
        <v>na</v>
      </c>
      <c r="ER43" s="456" t="str">
        <f t="shared" si="58"/>
        <v>na</v>
      </c>
      <c r="ES43" s="456" t="str">
        <f t="shared" si="58"/>
        <v>na</v>
      </c>
      <c r="ET43" s="456" t="str">
        <f t="shared" si="58"/>
        <v>na</v>
      </c>
      <c r="EU43" s="456" t="str">
        <f t="shared" si="58"/>
        <v>na</v>
      </c>
      <c r="EV43" s="456" t="str">
        <f t="shared" si="58"/>
        <v>na</v>
      </c>
      <c r="EW43" s="456" t="str">
        <f t="shared" si="58"/>
        <v>na</v>
      </c>
      <c r="EX43" s="456" t="str">
        <f t="shared" si="58"/>
        <v>na</v>
      </c>
      <c r="EY43" s="456" t="str">
        <f t="shared" si="58"/>
        <v>na</v>
      </c>
      <c r="EZ43" s="456" t="str">
        <f t="shared" si="58"/>
        <v>na</v>
      </c>
      <c r="FA43" s="456" t="str">
        <f t="shared" si="58"/>
        <v>na</v>
      </c>
      <c r="FB43" s="456" t="str">
        <f t="shared" si="58"/>
        <v>na</v>
      </c>
      <c r="FC43" s="456" t="str">
        <f t="shared" si="58"/>
        <v>na</v>
      </c>
      <c r="FD43" s="456" t="str">
        <f t="shared" si="58"/>
        <v>na</v>
      </c>
      <c r="FE43" s="456" t="str">
        <f t="shared" si="58"/>
        <v>na</v>
      </c>
      <c r="FF43" s="456" t="str">
        <f t="shared" si="58"/>
        <v>na</v>
      </c>
      <c r="FG43" s="456" t="str">
        <f t="shared" si="58"/>
        <v>na</v>
      </c>
      <c r="FH43" s="456" t="str">
        <f t="shared" si="58"/>
        <v>na</v>
      </c>
      <c r="FI43" s="456" t="str">
        <f t="shared" si="58"/>
        <v>na</v>
      </c>
      <c r="FJ43" s="456" t="str">
        <f t="shared" si="58"/>
        <v>na</v>
      </c>
      <c r="FK43" s="456" t="str">
        <f t="shared" si="58"/>
        <v>na</v>
      </c>
      <c r="FL43" s="456" t="str">
        <f t="shared" si="58"/>
        <v>na</v>
      </c>
      <c r="FM43" s="456" t="str">
        <f t="shared" si="58"/>
        <v>na</v>
      </c>
      <c r="FN43" s="456" t="str">
        <f t="shared" ref="FN43:GJ43" si="59">FN$37</f>
        <v>na</v>
      </c>
      <c r="FO43" s="456" t="str">
        <f t="shared" si="59"/>
        <v>na</v>
      </c>
      <c r="FP43" s="456" t="str">
        <f t="shared" si="59"/>
        <v>na</v>
      </c>
      <c r="FQ43" s="456" t="str">
        <f t="shared" si="59"/>
        <v>na</v>
      </c>
      <c r="FR43" s="456" t="str">
        <f t="shared" si="59"/>
        <v>na</v>
      </c>
      <c r="FS43" s="456" t="str">
        <f t="shared" si="59"/>
        <v>na</v>
      </c>
      <c r="FT43" s="456" t="str">
        <f t="shared" si="59"/>
        <v>na</v>
      </c>
      <c r="FU43" s="456" t="str">
        <f t="shared" si="59"/>
        <v>na</v>
      </c>
      <c r="FV43" s="456" t="str">
        <f t="shared" si="59"/>
        <v>na</v>
      </c>
      <c r="FW43" s="456" t="str">
        <f t="shared" si="59"/>
        <v>na</v>
      </c>
      <c r="FX43" s="456" t="str">
        <f t="shared" si="59"/>
        <v>na</v>
      </c>
      <c r="FY43" s="456" t="str">
        <f t="shared" si="59"/>
        <v>na</v>
      </c>
      <c r="FZ43" s="456" t="str">
        <f t="shared" si="59"/>
        <v>na</v>
      </c>
      <c r="GA43" s="456" t="str">
        <f t="shared" si="59"/>
        <v>na</v>
      </c>
      <c r="GB43" s="456" t="str">
        <f t="shared" si="59"/>
        <v>na</v>
      </c>
      <c r="GC43" s="456" t="str">
        <f t="shared" si="59"/>
        <v>na</v>
      </c>
      <c r="GD43" s="456" t="str">
        <f t="shared" si="59"/>
        <v>na</v>
      </c>
      <c r="GE43" s="456" t="str">
        <f t="shared" si="59"/>
        <v>na</v>
      </c>
      <c r="GF43" s="456" t="str">
        <f t="shared" si="59"/>
        <v>na</v>
      </c>
      <c r="GG43" s="456" t="str">
        <f t="shared" si="59"/>
        <v>na</v>
      </c>
      <c r="GH43" s="456" t="str">
        <f t="shared" si="59"/>
        <v>na</v>
      </c>
      <c r="GI43" s="456" t="str">
        <f t="shared" si="59"/>
        <v>na</v>
      </c>
      <c r="GJ43" s="456" t="str">
        <f t="shared" si="59"/>
        <v>na</v>
      </c>
    </row>
    <row r="44" spans="1:192" s="456" customFormat="1" ht="12.75" hidden="1" outlineLevel="2" x14ac:dyDescent="0.35">
      <c r="E44" s="510" t="s">
        <v>1592</v>
      </c>
      <c r="F44" s="510">
        <f>AVERAGEIFS($J43:$GJ43,$J42:$GJ42,1)</f>
        <v>1.4000000000000015</v>
      </c>
      <c r="G44" s="510" t="s">
        <v>1438</v>
      </c>
    </row>
    <row r="45" spans="1:192" ht="12.75" hidden="1" outlineLevel="2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</row>
    <row r="46" spans="1:192" ht="12.75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</row>
    <row r="47" spans="1:192" collapsed="1" x14ac:dyDescent="0.35">
      <c r="A47" s="69" t="s">
        <v>1595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</row>
    <row r="48" spans="1:192" ht="12.75" hidden="1" outlineLevel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</row>
    <row r="49" spans="1:192" hidden="1" outlineLevel="1" x14ac:dyDescent="0.35">
      <c r="A49"/>
      <c r="B49" s="69" t="s">
        <v>1596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</row>
    <row r="50" spans="1:192" s="112" customFormat="1" ht="12.75" hidden="1" outlineLevel="2" x14ac:dyDescent="0.35">
      <c r="E50" s="112" t="str">
        <f>Solve!$E$30</f>
        <v>Cashflow available for senior debt - paste</v>
      </c>
      <c r="G50" s="112" t="str">
        <f>Solve!$G$30</f>
        <v>$ 000s</v>
      </c>
      <c r="H50" s="112">
        <f>Solve!$H$30</f>
        <v>697886.58878542157</v>
      </c>
      <c r="J50" s="112">
        <f>Solve!J$30</f>
        <v>0</v>
      </c>
      <c r="K50" s="112">
        <f>Solve!K$30</f>
        <v>0</v>
      </c>
      <c r="L50" s="112">
        <f>Solve!L$30</f>
        <v>0</v>
      </c>
      <c r="M50" s="112">
        <f>Solve!M$30</f>
        <v>0</v>
      </c>
      <c r="N50" s="112">
        <f>Solve!N$30</f>
        <v>0</v>
      </c>
      <c r="O50" s="112">
        <f>Solve!O$30</f>
        <v>0</v>
      </c>
      <c r="P50" s="112">
        <f>Solve!P$30</f>
        <v>-3.0333467293530703E-7</v>
      </c>
      <c r="Q50" s="112">
        <f>Solve!Q$30</f>
        <v>-1.9806436739600031E-6</v>
      </c>
      <c r="R50" s="112">
        <f>Solve!R$30</f>
        <v>-2.095897912113287E-6</v>
      </c>
      <c r="S50" s="112">
        <f>Solve!S$30</f>
        <v>-2.2897335156812915E-6</v>
      </c>
      <c r="T50" s="112">
        <f>Solve!T$30</f>
        <v>-2.2622004962613573E-6</v>
      </c>
      <c r="U50" s="112">
        <f>Solve!U$30</f>
        <v>-2.3311331460718066E-6</v>
      </c>
      <c r="V50" s="112">
        <f>Solve!V$30</f>
        <v>-2.2484125565824797E-6</v>
      </c>
      <c r="W50" s="112">
        <f>Solve!W$30</f>
        <v>-1.9009199831998558E-6</v>
      </c>
      <c r="X50" s="112">
        <f>Solve!X$30</f>
        <v>-1.9598528524511494E-6</v>
      </c>
      <c r="Y50" s="112">
        <f>Solve!Y$30</f>
        <v>-1.6537857163712033E-6</v>
      </c>
      <c r="Z50" s="112">
        <f>Solve!Z$30</f>
        <v>-1.4323857158160536E-6</v>
      </c>
      <c r="AA50" s="112">
        <f>Solve!AA$30</f>
        <v>-1.0577490456853411E-6</v>
      </c>
      <c r="AB50" s="112">
        <f>Solve!AB$30</f>
        <v>-7.4277522799093276E-7</v>
      </c>
      <c r="AC50" s="112">
        <f>Solve!AC$30</f>
        <v>-3.3986236758209998E-7</v>
      </c>
      <c r="AD50" s="112">
        <f>Solve!AD$30</f>
        <v>8.1767780102381948E-8</v>
      </c>
      <c r="AE50" s="112">
        <f>Solve!AE$30</f>
        <v>4.9664242851577001E-7</v>
      </c>
      <c r="AF50" s="112">
        <f>Solve!AF$30</f>
        <v>9.1229279064464208E-7</v>
      </c>
      <c r="AG50" s="112">
        <f>Solve!AG$30</f>
        <v>1.36774201564549E-6</v>
      </c>
      <c r="AH50" s="112">
        <f>Solve!AH$30</f>
        <v>1.817900852074672E-6</v>
      </c>
      <c r="AI50" s="112">
        <f>Solve!AI$30</f>
        <v>2.112822471644904E-6</v>
      </c>
      <c r="AJ50" s="112">
        <f>Solve!AJ$30</f>
        <v>2.6313912258046912E-6</v>
      </c>
      <c r="AK50" s="112">
        <f>Solve!AK$30</f>
        <v>2.9336728175621829E-6</v>
      </c>
      <c r="AL50" s="112">
        <f>Solve!AL$30</f>
        <v>3.3791213809308829E-6</v>
      </c>
      <c r="AM50" s="112">
        <f>Solve!AM$30</f>
        <v>3.5929340356233297E-6</v>
      </c>
      <c r="AN50" s="112">
        <f>Solve!AN$30</f>
        <v>3.9836779706092784E-6</v>
      </c>
      <c r="AO50" s="112">
        <f>Solve!AO$30</f>
        <v>4.2275416944903554E-6</v>
      </c>
      <c r="AP50" s="112">
        <f>Solve!AP$30</f>
        <v>4.276789013601956E-6</v>
      </c>
      <c r="AQ50" s="112">
        <f>Solve!AQ$30</f>
        <v>4.5389024307951331E-6</v>
      </c>
      <c r="AR50" s="112">
        <f>Solve!AR$30</f>
        <v>4.4639009502134286E-6</v>
      </c>
      <c r="AS50" s="112">
        <f>Solve!AS$30</f>
        <v>4.6163590923242737E-6</v>
      </c>
      <c r="AT50" s="112">
        <f>Solve!AT$30</f>
        <v>4.5671697534999112E-6</v>
      </c>
      <c r="AU50" s="112">
        <f>Solve!AU$30</f>
        <v>3.9378096516884398E-6</v>
      </c>
      <c r="AV50" s="112">
        <f>Solve!AV$30</f>
        <v>4.0892684864957118E-6</v>
      </c>
      <c r="AW50" s="112">
        <f>Solve!AW$30</f>
        <v>3.6606156754714902E-6</v>
      </c>
      <c r="AX50" s="112">
        <f>Solve!AX$30</f>
        <v>3.4452245927241165E-6</v>
      </c>
      <c r="AY50" s="112">
        <f>Solve!AY$30</f>
        <v>2.9746352083748206E-6</v>
      </c>
      <c r="AZ50" s="112">
        <f>Solve!AZ$30</f>
        <v>3.3284900382568594E-6</v>
      </c>
      <c r="BA50" s="112">
        <f>Solve!BA$30</f>
        <v>2.8158028726466E-6</v>
      </c>
      <c r="BB50" s="112">
        <f>Solve!BB$30</f>
        <v>2.1971482055960223E-6</v>
      </c>
      <c r="BC50" s="112">
        <f>Solve!BC$30</f>
        <v>1.7089873836084735E-6</v>
      </c>
      <c r="BD50" s="112">
        <f>Solve!BD$30</f>
        <v>1.0992771422024816E-6</v>
      </c>
      <c r="BE50" s="112">
        <f>Solve!BE$30</f>
        <v>5.8178557083010674E-7</v>
      </c>
      <c r="BF50" s="112">
        <f>Solve!BF$30</f>
        <v>7350.6817748669682</v>
      </c>
      <c r="BG50" s="112">
        <f>Solve!BG$30</f>
        <v>7071.9079108564392</v>
      </c>
      <c r="BH50" s="112">
        <f>Solve!BH$30</f>
        <v>7220.4088462742393</v>
      </c>
      <c r="BI50" s="112">
        <f>Solve!BI$30</f>
        <v>7250.7528193789512</v>
      </c>
      <c r="BJ50" s="112">
        <f>Solve!BJ$30</f>
        <v>7129.3769269601034</v>
      </c>
      <c r="BK50" s="112">
        <f>Solve!BK$30</f>
        <v>7248.705608627849</v>
      </c>
      <c r="BL50" s="112">
        <f>Solve!BL$30</f>
        <v>7400.919067431093</v>
      </c>
      <c r="BM50" s="112">
        <f>Solve!BM$30</f>
        <v>7432.021639863422</v>
      </c>
      <c r="BN50" s="112">
        <f>Solve!BN$30</f>
        <v>7369.8164949987622</v>
      </c>
      <c r="BO50" s="112">
        <f>Solve!BO$30</f>
        <v>7461.0258212758727</v>
      </c>
      <c r="BP50" s="112">
        <f>Solve!BP$30</f>
        <v>7585.9420441168686</v>
      </c>
      <c r="BQ50" s="112">
        <f>Solve!BQ$30</f>
        <v>7617.8221808600065</v>
      </c>
      <c r="BR50" s="112">
        <f>Solve!BR$30</f>
        <v>7490.301633887455</v>
      </c>
      <c r="BS50" s="112">
        <f>Solve!BS$30</f>
        <v>7615.6713300646315</v>
      </c>
      <c r="BT50" s="112">
        <f>Solve!BT$30</f>
        <v>7775.5905952197909</v>
      </c>
      <c r="BU50" s="112">
        <f>Solve!BU$30</f>
        <v>7808.2677353815079</v>
      </c>
      <c r="BV50" s="112">
        <f>Solve!BV$30</f>
        <v>7677.5591747346416</v>
      </c>
      <c r="BW50" s="112">
        <f>Solve!BW$30</f>
        <v>7806.0631133162478</v>
      </c>
      <c r="BX50" s="112">
        <f>Solve!BX$30</f>
        <v>7969.980360100285</v>
      </c>
      <c r="BY50" s="112">
        <f>Solve!BY$30</f>
        <v>8003.4744287660442</v>
      </c>
      <c r="BZ50" s="112">
        <f>Solve!BZ$30</f>
        <v>7869.4981541030093</v>
      </c>
      <c r="CA50" s="112">
        <f>Solve!CA$30</f>
        <v>8001.2146911491527</v>
      </c>
      <c r="CB50" s="112">
        <f>Solve!CB$30</f>
        <v>8169.2298691027927</v>
      </c>
      <c r="CC50" s="112">
        <f>Solve!CC$30</f>
        <v>8203.5612894851965</v>
      </c>
      <c r="CD50" s="112">
        <f>Solve!CD$30</f>
        <v>8134.8984487203888</v>
      </c>
      <c r="CE50" s="112">
        <f>Solve!CE$30</f>
        <v>8235.5764788102842</v>
      </c>
      <c r="CF50" s="112">
        <f>Solve!CF$30</f>
        <v>8373.4606158303613</v>
      </c>
      <c r="CG50" s="112">
        <f>Solve!CG$30</f>
        <v>8408.6503217223253</v>
      </c>
      <c r="CH50" s="112">
        <f>Solve!CH$30</f>
        <v>8267.8914981544713</v>
      </c>
      <c r="CI50" s="112">
        <f>Solve!CI$30</f>
        <v>8406.2761848885784</v>
      </c>
      <c r="CJ50" s="112">
        <f>Solve!CJ$30</f>
        <v>8582.7971312261216</v>
      </c>
      <c r="CK50" s="112">
        <f>Solve!CK$30</f>
        <v>8618.866579765383</v>
      </c>
      <c r="CL50" s="112">
        <f>Solve!CL$30</f>
        <v>8474.5887856083355</v>
      </c>
      <c r="CM50" s="112">
        <f>Solve!CM$30</f>
        <v>8616.4330895107923</v>
      </c>
      <c r="CN50" s="112">
        <f>Solve!CN$30</f>
        <v>8797.3670595067742</v>
      </c>
      <c r="CO50" s="112">
        <f>Solve!CO$30</f>
        <v>8834.3382442595175</v>
      </c>
      <c r="CP50" s="112">
        <f>Solve!CP$30</f>
        <v>8686.4535052485408</v>
      </c>
      <c r="CQ50" s="112">
        <f>Solve!CQ$30</f>
        <v>8831.8439167485612</v>
      </c>
      <c r="CR50" s="112">
        <f>Solve!CR$30</f>
        <v>9017.3012359944405</v>
      </c>
      <c r="CS50" s="112">
        <f>Solve!CS$30</f>
        <v>9055.1967003660029</v>
      </c>
      <c r="CT50" s="112">
        <f>Solve!CT$30</f>
        <v>8979.4057716228781</v>
      </c>
      <c r="CU50" s="112">
        <f>Solve!CU$30</f>
        <v>9090.5354790388374</v>
      </c>
      <c r="CV50" s="112">
        <f>Solve!CV$30</f>
        <v>9242.7337668943001</v>
      </c>
      <c r="CW50" s="112">
        <f>Solve!CW$30</f>
        <v>9281.576617875151</v>
      </c>
      <c r="CX50" s="112">
        <f>Solve!CX$30</f>
        <v>9126.2052139517473</v>
      </c>
      <c r="CY50" s="112">
        <f>Solve!CY$30</f>
        <v>9278.9560150339566</v>
      </c>
      <c r="CZ50" s="112">
        <f>Solve!CZ$30</f>
        <v>9473.8021110666596</v>
      </c>
      <c r="DA50" s="112">
        <f>Solve!DA$30</f>
        <v>9513.6160333220323</v>
      </c>
      <c r="DB50" s="112">
        <f>Solve!DB$30</f>
        <v>9354.3603443005413</v>
      </c>
      <c r="DC50" s="112">
        <f>Solve!DC$30</f>
        <v>9510.9299154098062</v>
      </c>
      <c r="DD50" s="112">
        <f>Solve!DD$30</f>
        <v>9710.647163843325</v>
      </c>
      <c r="DE50" s="112">
        <f>Solve!DE$30</f>
        <v>9751.4564341550831</v>
      </c>
      <c r="DF50" s="112">
        <f>Solve!DF$30</f>
        <v>9588.2193529080541</v>
      </c>
      <c r="DG50" s="112">
        <f>Solve!DG$30</f>
        <v>9748.7031632950511</v>
      </c>
      <c r="DH50" s="112">
        <f>Solve!DH$30</f>
        <v>9953.4133429394042</v>
      </c>
      <c r="DI50" s="112">
        <f>Solve!DI$30</f>
        <v>9995.2428450089556</v>
      </c>
      <c r="DJ50" s="112">
        <f>Solve!DJ$30</f>
        <v>9911.5838408698564</v>
      </c>
      <c r="DK50" s="112">
        <f>Solve!DK$30</f>
        <v>10034.250244446977</v>
      </c>
      <c r="DL50" s="112">
        <f>Solve!DL$30</f>
        <v>10202.248676512892</v>
      </c>
      <c r="DM50" s="112">
        <f>Solve!DM$30</f>
        <v>10245.123916134182</v>
      </c>
      <c r="DN50" s="112">
        <f>Solve!DN$30</f>
        <v>8124.049560515894</v>
      </c>
      <c r="DO50" s="112">
        <f>Solve!DO$30</f>
        <v>7269.1318303088392</v>
      </c>
      <c r="DP50" s="112">
        <f>Solve!DP$30</f>
        <v>7459.835795333528</v>
      </c>
      <c r="DQ50" s="112">
        <f>Solve!DQ$30</f>
        <v>7503.7829159453495</v>
      </c>
      <c r="DR50" s="112">
        <f>Solve!DR$30</f>
        <v>7327.994433498061</v>
      </c>
      <c r="DS50" s="112">
        <f>Solve!DS$30</f>
        <v>7450.8601260665591</v>
      </c>
      <c r="DT50" s="112">
        <f>Solve!DT$30</f>
        <v>7646.3316902168663</v>
      </c>
      <c r="DU50" s="112">
        <f>Solve!DU$30</f>
        <v>7691.3774888439839</v>
      </c>
      <c r="DV50" s="112">
        <f>Solve!DV$30</f>
        <v>7511.1942943355134</v>
      </c>
      <c r="DW50" s="112">
        <f>Solve!DW$30</f>
        <v>7637.1316292182219</v>
      </c>
      <c r="DX50" s="112">
        <f>Solve!DX$30</f>
        <v>7837.4899824722852</v>
      </c>
      <c r="DY50" s="112">
        <f>Solve!DY$30</f>
        <v>7883.6619260650796</v>
      </c>
      <c r="DZ50" s="112">
        <f>Solve!DZ$30</f>
        <v>7791.318038879489</v>
      </c>
      <c r="EA50" s="112">
        <f>Solve!EA$30</f>
        <v>7874.2318635414731</v>
      </c>
      <c r="EB50" s="112">
        <f>Solve!EB$30</f>
        <v>8033.4272320340933</v>
      </c>
      <c r="EC50" s="112">
        <f>Solve!EC$30</f>
        <v>8080.7534742167081</v>
      </c>
      <c r="ED50" s="112">
        <f>Solve!ED$30</f>
        <v>7891.4485054862444</v>
      </c>
      <c r="EE50" s="112">
        <f>Solve!EE$30</f>
        <v>8023.761417947394</v>
      </c>
      <c r="EF50" s="112">
        <f>Solve!EF$30</f>
        <v>8234.2629128349472</v>
      </c>
      <c r="EG50" s="112">
        <f>Solve!EG$30</f>
        <v>8282.772311072129</v>
      </c>
      <c r="EH50" s="112">
        <f>Solve!EH$30</f>
        <v>8088.7347181234036</v>
      </c>
      <c r="EI50" s="112">
        <f>Solve!EI$30</f>
        <v>8224.3554533960796</v>
      </c>
      <c r="EJ50" s="112">
        <f>Solve!EJ$30</f>
        <v>8440.1194856558195</v>
      </c>
      <c r="EK50" s="112">
        <f>Solve!EK$30</f>
        <v>8489.84161884893</v>
      </c>
      <c r="EL50" s="112">
        <f>Solve!EL$30</f>
        <v>8290.953086076488</v>
      </c>
      <c r="EM50" s="112">
        <f>Solve!EM$30</f>
        <v>8429.9643397309792</v>
      </c>
      <c r="EN50" s="112">
        <f>Solve!EN$30</f>
        <v>8651.1224727972149</v>
      </c>
      <c r="EO50" s="112">
        <f>Solve!EO$30</f>
        <v>8702.0876593201538</v>
      </c>
      <c r="EP50" s="112">
        <f>Solve!EP$30</f>
        <v>8600.157286274276</v>
      </c>
      <c r="EQ50" s="112">
        <f>Solve!EQ$30</f>
        <v>8691.6786347471934</v>
      </c>
      <c r="ER50" s="112">
        <f>Solve!ER$30</f>
        <v>8867.4005346171452</v>
      </c>
      <c r="ES50" s="112">
        <f>Solve!ES$30</f>
        <v>8919.6398508031562</v>
      </c>
      <c r="ET50" s="112">
        <f>Solve!ET$30</f>
        <v>8710.6825860591071</v>
      </c>
      <c r="EU50" s="112">
        <f>Solve!EU$30</f>
        <v>8856.7312844298613</v>
      </c>
      <c r="EV50" s="112">
        <f>Solve!EV$30</f>
        <v>9089.0855479825696</v>
      </c>
      <c r="EW50" s="112">
        <f>Solve!EW$30</f>
        <v>9142.6308470732311</v>
      </c>
      <c r="EX50" s="112">
        <f>Solve!EX$30</f>
        <v>8928.4496507105832</v>
      </c>
      <c r="EY50" s="112">
        <f>Solve!EY$30</f>
        <v>9078.1495665406037</v>
      </c>
      <c r="EZ50" s="112">
        <f>Solve!EZ$30</f>
        <v>9316.3126866821331</v>
      </c>
      <c r="FA50" s="112">
        <f>Solve!FA$30</f>
        <v>9371.1966182500619</v>
      </c>
      <c r="FB50" s="112">
        <f>Solve!FB$30</f>
        <v>3123.732206083354</v>
      </c>
      <c r="FC50" s="112">
        <f>Solve!FC$30</f>
        <v>0</v>
      </c>
      <c r="FD50" s="112">
        <f>Solve!FD$30</f>
        <v>0</v>
      </c>
      <c r="FE50" s="112">
        <f>Solve!FE$30</f>
        <v>0</v>
      </c>
      <c r="FF50" s="112">
        <f>Solve!FF$30</f>
        <v>0</v>
      </c>
      <c r="FG50" s="112">
        <f>Solve!FG$30</f>
        <v>0</v>
      </c>
      <c r="FH50" s="112">
        <f>Solve!FH$30</f>
        <v>0</v>
      </c>
      <c r="FI50" s="112">
        <f>Solve!FI$30</f>
        <v>0</v>
      </c>
      <c r="FJ50" s="112">
        <f>Solve!FJ$30</f>
        <v>0</v>
      </c>
      <c r="FK50" s="112">
        <f>Solve!FK$30</f>
        <v>0</v>
      </c>
      <c r="FL50" s="112">
        <f>Solve!FL$30</f>
        <v>0</v>
      </c>
      <c r="FM50" s="112">
        <f>Solve!FM$30</f>
        <v>0</v>
      </c>
      <c r="FN50" s="112">
        <f>Solve!FN$30</f>
        <v>0</v>
      </c>
      <c r="FO50" s="112">
        <f>Solve!FO$30</f>
        <v>0</v>
      </c>
      <c r="FP50" s="112">
        <f>Solve!FP$30</f>
        <v>0</v>
      </c>
      <c r="FQ50" s="112">
        <f>Solve!FQ$30</f>
        <v>0</v>
      </c>
      <c r="FR50" s="112">
        <f>Solve!FR$30</f>
        <v>0</v>
      </c>
      <c r="FS50" s="112">
        <f>Solve!FS$30</f>
        <v>0</v>
      </c>
      <c r="FT50" s="112">
        <f>Solve!FT$30</f>
        <v>0</v>
      </c>
      <c r="FU50" s="112">
        <f>Solve!FU$30</f>
        <v>0</v>
      </c>
      <c r="FV50" s="112">
        <f>Solve!FV$30</f>
        <v>0</v>
      </c>
      <c r="FW50" s="112">
        <f>Solve!FW$30</f>
        <v>0</v>
      </c>
      <c r="FX50" s="112">
        <f>Solve!FX$30</f>
        <v>0</v>
      </c>
      <c r="FY50" s="112">
        <f>Solve!FY$30</f>
        <v>0</v>
      </c>
      <c r="FZ50" s="112">
        <f>Solve!FZ$30</f>
        <v>0</v>
      </c>
      <c r="GA50" s="112">
        <f>Solve!GA$30</f>
        <v>0</v>
      </c>
      <c r="GB50" s="112">
        <f>Solve!GB$30</f>
        <v>0</v>
      </c>
      <c r="GC50" s="112">
        <f>Solve!GC$30</f>
        <v>0</v>
      </c>
      <c r="GD50" s="112">
        <f>Solve!GD$30</f>
        <v>0</v>
      </c>
      <c r="GE50" s="112">
        <f>Solve!GE$30</f>
        <v>0</v>
      </c>
      <c r="GF50" s="112">
        <f>Solve!GF$30</f>
        <v>0</v>
      </c>
      <c r="GG50" s="112">
        <f>Solve!GG$30</f>
        <v>0</v>
      </c>
      <c r="GH50" s="112">
        <f>Solve!GH$30</f>
        <v>0</v>
      </c>
      <c r="GI50" s="112">
        <f>Solve!GI$30</f>
        <v>0</v>
      </c>
      <c r="GJ50" s="112">
        <f>Solve!GJ$30</f>
        <v>0</v>
      </c>
    </row>
    <row r="51" spans="1:192" s="112" customFormat="1" ht="12.75" hidden="1" outlineLevel="2" x14ac:dyDescent="0.35">
      <c r="E51" s="112" t="str">
        <f>Time!$E$108</f>
        <v>Senior debt loan life flag</v>
      </c>
      <c r="G51" s="112" t="str">
        <f>Time!$G$108</f>
        <v>flag</v>
      </c>
      <c r="H51" s="112">
        <f>Time!$H$108</f>
        <v>72</v>
      </c>
      <c r="J51" s="112">
        <f>Time!J$108</f>
        <v>0</v>
      </c>
      <c r="K51" s="112">
        <f>Time!K$108</f>
        <v>0</v>
      </c>
      <c r="L51" s="112">
        <f>Time!L$108</f>
        <v>0</v>
      </c>
      <c r="M51" s="112">
        <f>Time!M$108</f>
        <v>0</v>
      </c>
      <c r="N51" s="112">
        <f>Time!N$108</f>
        <v>0</v>
      </c>
      <c r="O51" s="112">
        <f>Time!O$108</f>
        <v>0</v>
      </c>
      <c r="P51" s="112">
        <f>Time!P$108</f>
        <v>0</v>
      </c>
      <c r="Q51" s="112">
        <f>Time!Q$108</f>
        <v>0</v>
      </c>
      <c r="R51" s="112">
        <f>Time!R$108</f>
        <v>0</v>
      </c>
      <c r="S51" s="112">
        <f>Time!S$108</f>
        <v>0</v>
      </c>
      <c r="T51" s="112">
        <f>Time!T$108</f>
        <v>0</v>
      </c>
      <c r="U51" s="112">
        <f>Time!U$108</f>
        <v>0</v>
      </c>
      <c r="V51" s="112">
        <f>Time!V$108</f>
        <v>0</v>
      </c>
      <c r="W51" s="112">
        <f>Time!W$108</f>
        <v>0</v>
      </c>
      <c r="X51" s="112">
        <f>Time!X$108</f>
        <v>0</v>
      </c>
      <c r="Y51" s="112">
        <f>Time!Y$108</f>
        <v>0</v>
      </c>
      <c r="Z51" s="112">
        <f>Time!Z$108</f>
        <v>0</v>
      </c>
      <c r="AA51" s="112">
        <f>Time!AA$108</f>
        <v>0</v>
      </c>
      <c r="AB51" s="112">
        <f>Time!AB$108</f>
        <v>0</v>
      </c>
      <c r="AC51" s="112">
        <f>Time!AC$108</f>
        <v>0</v>
      </c>
      <c r="AD51" s="112">
        <f>Time!AD$108</f>
        <v>0</v>
      </c>
      <c r="AE51" s="112">
        <f>Time!AE$108</f>
        <v>0</v>
      </c>
      <c r="AF51" s="112">
        <f>Time!AF$108</f>
        <v>0</v>
      </c>
      <c r="AG51" s="112">
        <f>Time!AG$108</f>
        <v>0</v>
      </c>
      <c r="AH51" s="112">
        <f>Time!AH$108</f>
        <v>0</v>
      </c>
      <c r="AI51" s="112">
        <f>Time!AI$108</f>
        <v>0</v>
      </c>
      <c r="AJ51" s="112">
        <f>Time!AJ$108</f>
        <v>0</v>
      </c>
      <c r="AK51" s="112">
        <f>Time!AK$108</f>
        <v>0</v>
      </c>
      <c r="AL51" s="112">
        <f>Time!AL$108</f>
        <v>0</v>
      </c>
      <c r="AM51" s="112">
        <f>Time!AM$108</f>
        <v>0</v>
      </c>
      <c r="AN51" s="112">
        <f>Time!AN$108</f>
        <v>0</v>
      </c>
      <c r="AO51" s="112">
        <f>Time!AO$108</f>
        <v>0</v>
      </c>
      <c r="AP51" s="112">
        <f>Time!AP$108</f>
        <v>0</v>
      </c>
      <c r="AQ51" s="112">
        <f>Time!AQ$108</f>
        <v>0</v>
      </c>
      <c r="AR51" s="112">
        <f>Time!AR$108</f>
        <v>0</v>
      </c>
      <c r="AS51" s="112">
        <f>Time!AS$108</f>
        <v>0</v>
      </c>
      <c r="AT51" s="112">
        <f>Time!AT$108</f>
        <v>0</v>
      </c>
      <c r="AU51" s="112">
        <f>Time!AU$108</f>
        <v>0</v>
      </c>
      <c r="AV51" s="112">
        <f>Time!AV$108</f>
        <v>0</v>
      </c>
      <c r="AW51" s="112">
        <f>Time!AW$108</f>
        <v>0</v>
      </c>
      <c r="AX51" s="112">
        <f>Time!AX$108</f>
        <v>0</v>
      </c>
      <c r="AY51" s="112">
        <f>Time!AY$108</f>
        <v>0</v>
      </c>
      <c r="AZ51" s="112">
        <f>Time!AZ$108</f>
        <v>0</v>
      </c>
      <c r="BA51" s="112">
        <f>Time!BA$108</f>
        <v>0</v>
      </c>
      <c r="BB51" s="112">
        <f>Time!BB$108</f>
        <v>0</v>
      </c>
      <c r="BC51" s="112">
        <f>Time!BC$108</f>
        <v>0</v>
      </c>
      <c r="BD51" s="112">
        <f>Time!BD$108</f>
        <v>0</v>
      </c>
      <c r="BE51" s="112">
        <f>Time!BE$108</f>
        <v>0</v>
      </c>
      <c r="BF51" s="112">
        <f>Time!BF$108</f>
        <v>1</v>
      </c>
      <c r="BG51" s="112">
        <f>Time!BG$108</f>
        <v>1</v>
      </c>
      <c r="BH51" s="112">
        <f>Time!BH$108</f>
        <v>1</v>
      </c>
      <c r="BI51" s="112">
        <f>Time!BI$108</f>
        <v>1</v>
      </c>
      <c r="BJ51" s="112">
        <f>Time!BJ$108</f>
        <v>1</v>
      </c>
      <c r="BK51" s="112">
        <f>Time!BK$108</f>
        <v>1</v>
      </c>
      <c r="BL51" s="112">
        <f>Time!BL$108</f>
        <v>1</v>
      </c>
      <c r="BM51" s="112">
        <f>Time!BM$108</f>
        <v>1</v>
      </c>
      <c r="BN51" s="112">
        <f>Time!BN$108</f>
        <v>1</v>
      </c>
      <c r="BO51" s="112">
        <f>Time!BO$108</f>
        <v>1</v>
      </c>
      <c r="BP51" s="112">
        <f>Time!BP$108</f>
        <v>1</v>
      </c>
      <c r="BQ51" s="112">
        <f>Time!BQ$108</f>
        <v>1</v>
      </c>
      <c r="BR51" s="112">
        <f>Time!BR$108</f>
        <v>1</v>
      </c>
      <c r="BS51" s="112">
        <f>Time!BS$108</f>
        <v>1</v>
      </c>
      <c r="BT51" s="112">
        <f>Time!BT$108</f>
        <v>1</v>
      </c>
      <c r="BU51" s="112">
        <f>Time!BU$108</f>
        <v>1</v>
      </c>
      <c r="BV51" s="112">
        <f>Time!BV$108</f>
        <v>1</v>
      </c>
      <c r="BW51" s="112">
        <f>Time!BW$108</f>
        <v>1</v>
      </c>
      <c r="BX51" s="112">
        <f>Time!BX$108</f>
        <v>1</v>
      </c>
      <c r="BY51" s="112">
        <f>Time!BY$108</f>
        <v>1</v>
      </c>
      <c r="BZ51" s="112">
        <f>Time!BZ$108</f>
        <v>1</v>
      </c>
      <c r="CA51" s="112">
        <f>Time!CA$108</f>
        <v>1</v>
      </c>
      <c r="CB51" s="112">
        <f>Time!CB$108</f>
        <v>1</v>
      </c>
      <c r="CC51" s="112">
        <f>Time!CC$108</f>
        <v>1</v>
      </c>
      <c r="CD51" s="112">
        <f>Time!CD$108</f>
        <v>1</v>
      </c>
      <c r="CE51" s="112">
        <f>Time!CE$108</f>
        <v>1</v>
      </c>
      <c r="CF51" s="112">
        <f>Time!CF$108</f>
        <v>1</v>
      </c>
      <c r="CG51" s="112">
        <f>Time!CG$108</f>
        <v>1</v>
      </c>
      <c r="CH51" s="112">
        <f>Time!CH$108</f>
        <v>1</v>
      </c>
      <c r="CI51" s="112">
        <f>Time!CI$108</f>
        <v>1</v>
      </c>
      <c r="CJ51" s="112">
        <f>Time!CJ$108</f>
        <v>1</v>
      </c>
      <c r="CK51" s="112">
        <f>Time!CK$108</f>
        <v>1</v>
      </c>
      <c r="CL51" s="112">
        <f>Time!CL$108</f>
        <v>1</v>
      </c>
      <c r="CM51" s="112">
        <f>Time!CM$108</f>
        <v>1</v>
      </c>
      <c r="CN51" s="112">
        <f>Time!CN$108</f>
        <v>1</v>
      </c>
      <c r="CO51" s="112">
        <f>Time!CO$108</f>
        <v>1</v>
      </c>
      <c r="CP51" s="112">
        <f>Time!CP$108</f>
        <v>1</v>
      </c>
      <c r="CQ51" s="112">
        <f>Time!CQ$108</f>
        <v>1</v>
      </c>
      <c r="CR51" s="112">
        <f>Time!CR$108</f>
        <v>1</v>
      </c>
      <c r="CS51" s="112">
        <f>Time!CS$108</f>
        <v>1</v>
      </c>
      <c r="CT51" s="112">
        <f>Time!CT$108</f>
        <v>1</v>
      </c>
      <c r="CU51" s="112">
        <f>Time!CU$108</f>
        <v>1</v>
      </c>
      <c r="CV51" s="112">
        <f>Time!CV$108</f>
        <v>1</v>
      </c>
      <c r="CW51" s="112">
        <f>Time!CW$108</f>
        <v>1</v>
      </c>
      <c r="CX51" s="112">
        <f>Time!CX$108</f>
        <v>1</v>
      </c>
      <c r="CY51" s="112">
        <f>Time!CY$108</f>
        <v>1</v>
      </c>
      <c r="CZ51" s="112">
        <f>Time!CZ$108</f>
        <v>1</v>
      </c>
      <c r="DA51" s="112">
        <f>Time!DA$108</f>
        <v>1</v>
      </c>
      <c r="DB51" s="112">
        <f>Time!DB$108</f>
        <v>1</v>
      </c>
      <c r="DC51" s="112">
        <f>Time!DC$108</f>
        <v>1</v>
      </c>
      <c r="DD51" s="112">
        <f>Time!DD$108</f>
        <v>1</v>
      </c>
      <c r="DE51" s="112">
        <f>Time!DE$108</f>
        <v>1</v>
      </c>
      <c r="DF51" s="112">
        <f>Time!DF$108</f>
        <v>1</v>
      </c>
      <c r="DG51" s="112">
        <f>Time!DG$108</f>
        <v>1</v>
      </c>
      <c r="DH51" s="112">
        <f>Time!DH$108</f>
        <v>1</v>
      </c>
      <c r="DI51" s="112">
        <f>Time!DI$108</f>
        <v>1</v>
      </c>
      <c r="DJ51" s="112">
        <f>Time!DJ$108</f>
        <v>1</v>
      </c>
      <c r="DK51" s="112">
        <f>Time!DK$108</f>
        <v>1</v>
      </c>
      <c r="DL51" s="112">
        <f>Time!DL$108</f>
        <v>1</v>
      </c>
      <c r="DM51" s="112">
        <f>Time!DM$108</f>
        <v>1</v>
      </c>
      <c r="DN51" s="112">
        <f>Time!DN$108</f>
        <v>1</v>
      </c>
      <c r="DO51" s="112">
        <f>Time!DO$108</f>
        <v>1</v>
      </c>
      <c r="DP51" s="112">
        <f>Time!DP$108</f>
        <v>1</v>
      </c>
      <c r="DQ51" s="112">
        <f>Time!DQ$108</f>
        <v>1</v>
      </c>
      <c r="DR51" s="112">
        <f>Time!DR$108</f>
        <v>1</v>
      </c>
      <c r="DS51" s="112">
        <f>Time!DS$108</f>
        <v>1</v>
      </c>
      <c r="DT51" s="112">
        <f>Time!DT$108</f>
        <v>1</v>
      </c>
      <c r="DU51" s="112">
        <f>Time!DU$108</f>
        <v>1</v>
      </c>
      <c r="DV51" s="112">
        <f>Time!DV$108</f>
        <v>1</v>
      </c>
      <c r="DW51" s="112">
        <f>Time!DW$108</f>
        <v>1</v>
      </c>
      <c r="DX51" s="112">
        <f>Time!DX$108</f>
        <v>1</v>
      </c>
      <c r="DY51" s="112">
        <f>Time!DY$108</f>
        <v>1</v>
      </c>
      <c r="DZ51" s="112">
        <f>Time!DZ$108</f>
        <v>0</v>
      </c>
      <c r="EA51" s="112">
        <f>Time!EA$108</f>
        <v>0</v>
      </c>
      <c r="EB51" s="112">
        <f>Time!EB$108</f>
        <v>0</v>
      </c>
      <c r="EC51" s="112">
        <f>Time!EC$108</f>
        <v>0</v>
      </c>
      <c r="ED51" s="112">
        <f>Time!ED$108</f>
        <v>0</v>
      </c>
      <c r="EE51" s="112">
        <f>Time!EE$108</f>
        <v>0</v>
      </c>
      <c r="EF51" s="112">
        <f>Time!EF$108</f>
        <v>0</v>
      </c>
      <c r="EG51" s="112">
        <f>Time!EG$108</f>
        <v>0</v>
      </c>
      <c r="EH51" s="112">
        <f>Time!EH$108</f>
        <v>0</v>
      </c>
      <c r="EI51" s="112">
        <f>Time!EI$108</f>
        <v>0</v>
      </c>
      <c r="EJ51" s="112">
        <f>Time!EJ$108</f>
        <v>0</v>
      </c>
      <c r="EK51" s="112">
        <f>Time!EK$108</f>
        <v>0</v>
      </c>
      <c r="EL51" s="112">
        <f>Time!EL$108</f>
        <v>0</v>
      </c>
      <c r="EM51" s="112">
        <f>Time!EM$108</f>
        <v>0</v>
      </c>
      <c r="EN51" s="112">
        <f>Time!EN$108</f>
        <v>0</v>
      </c>
      <c r="EO51" s="112">
        <f>Time!EO$108</f>
        <v>0</v>
      </c>
      <c r="EP51" s="112">
        <f>Time!EP$108</f>
        <v>0</v>
      </c>
      <c r="EQ51" s="112">
        <f>Time!EQ$108</f>
        <v>0</v>
      </c>
      <c r="ER51" s="112">
        <f>Time!ER$108</f>
        <v>0</v>
      </c>
      <c r="ES51" s="112">
        <f>Time!ES$108</f>
        <v>0</v>
      </c>
      <c r="ET51" s="112">
        <f>Time!ET$108</f>
        <v>0</v>
      </c>
      <c r="EU51" s="112">
        <f>Time!EU$108</f>
        <v>0</v>
      </c>
      <c r="EV51" s="112">
        <f>Time!EV$108</f>
        <v>0</v>
      </c>
      <c r="EW51" s="112">
        <f>Time!EW$108</f>
        <v>0</v>
      </c>
      <c r="EX51" s="112">
        <f>Time!EX$108</f>
        <v>0</v>
      </c>
      <c r="EY51" s="112">
        <f>Time!EY$108</f>
        <v>0</v>
      </c>
      <c r="EZ51" s="112">
        <f>Time!EZ$108</f>
        <v>0</v>
      </c>
      <c r="FA51" s="112">
        <f>Time!FA$108</f>
        <v>0</v>
      </c>
      <c r="FB51" s="112">
        <f>Time!FB$108</f>
        <v>0</v>
      </c>
      <c r="FC51" s="112">
        <f>Time!FC$108</f>
        <v>0</v>
      </c>
      <c r="FD51" s="112">
        <f>Time!FD$108</f>
        <v>0</v>
      </c>
      <c r="FE51" s="112">
        <f>Time!FE$108</f>
        <v>0</v>
      </c>
      <c r="FF51" s="112">
        <f>Time!FF$108</f>
        <v>0</v>
      </c>
      <c r="FG51" s="112">
        <f>Time!FG$108</f>
        <v>0</v>
      </c>
      <c r="FH51" s="112">
        <f>Time!FH$108</f>
        <v>0</v>
      </c>
      <c r="FI51" s="112">
        <f>Time!FI$108</f>
        <v>0</v>
      </c>
      <c r="FJ51" s="112">
        <f>Time!FJ$108</f>
        <v>0</v>
      </c>
      <c r="FK51" s="112">
        <f>Time!FK$108</f>
        <v>0</v>
      </c>
      <c r="FL51" s="112">
        <f>Time!FL$108</f>
        <v>0</v>
      </c>
      <c r="FM51" s="112">
        <f>Time!FM$108</f>
        <v>0</v>
      </c>
      <c r="FN51" s="112">
        <f>Time!FN$108</f>
        <v>0</v>
      </c>
      <c r="FO51" s="112">
        <f>Time!FO$108</f>
        <v>0</v>
      </c>
      <c r="FP51" s="112">
        <f>Time!FP$108</f>
        <v>0</v>
      </c>
      <c r="FQ51" s="112">
        <f>Time!FQ$108</f>
        <v>0</v>
      </c>
      <c r="FR51" s="112">
        <f>Time!FR$108</f>
        <v>0</v>
      </c>
      <c r="FS51" s="112">
        <f>Time!FS$108</f>
        <v>0</v>
      </c>
      <c r="FT51" s="112">
        <f>Time!FT$108</f>
        <v>0</v>
      </c>
      <c r="FU51" s="112">
        <f>Time!FU$108</f>
        <v>0</v>
      </c>
      <c r="FV51" s="112">
        <f>Time!FV$108</f>
        <v>0</v>
      </c>
      <c r="FW51" s="112">
        <f>Time!FW$108</f>
        <v>0</v>
      </c>
      <c r="FX51" s="112">
        <f>Time!FX$108</f>
        <v>0</v>
      </c>
      <c r="FY51" s="112">
        <f>Time!FY$108</f>
        <v>0</v>
      </c>
      <c r="FZ51" s="112">
        <f>Time!FZ$108</f>
        <v>0</v>
      </c>
      <c r="GA51" s="112">
        <f>Time!GA$108</f>
        <v>0</v>
      </c>
      <c r="GB51" s="112">
        <f>Time!GB$108</f>
        <v>0</v>
      </c>
      <c r="GC51" s="112">
        <f>Time!GC$108</f>
        <v>0</v>
      </c>
      <c r="GD51" s="112">
        <f>Time!GD$108</f>
        <v>0</v>
      </c>
      <c r="GE51" s="112">
        <f>Time!GE$108</f>
        <v>0</v>
      </c>
      <c r="GF51" s="112">
        <f>Time!GF$108</f>
        <v>0</v>
      </c>
      <c r="GG51" s="112">
        <f>Time!GG$108</f>
        <v>0</v>
      </c>
      <c r="GH51" s="112">
        <f>Time!GH$108</f>
        <v>0</v>
      </c>
      <c r="GI51" s="112">
        <f>Time!GI$108</f>
        <v>0</v>
      </c>
      <c r="GJ51" s="112">
        <f>Time!GJ$108</f>
        <v>0</v>
      </c>
    </row>
    <row r="52" spans="1:192" ht="12.75" hidden="1" outlineLevel="2" x14ac:dyDescent="0.35">
      <c r="A52"/>
      <c r="B52"/>
      <c r="C52"/>
      <c r="D52"/>
      <c r="E52" t="s">
        <v>1597</v>
      </c>
      <c r="F52"/>
      <c r="G52" t="s">
        <v>101</v>
      </c>
      <c r="H52">
        <f>SUM(J52:GJ52)</f>
        <v>603207.58522863209</v>
      </c>
      <c r="I52"/>
      <c r="J52">
        <f t="shared" ref="J52:AO52" si="60">J50*J51</f>
        <v>0</v>
      </c>
      <c r="K52">
        <f t="shared" si="60"/>
        <v>0</v>
      </c>
      <c r="L52">
        <f t="shared" si="60"/>
        <v>0</v>
      </c>
      <c r="M52">
        <f t="shared" si="60"/>
        <v>0</v>
      </c>
      <c r="N52">
        <f t="shared" si="60"/>
        <v>0</v>
      </c>
      <c r="O52">
        <f t="shared" si="60"/>
        <v>0</v>
      </c>
      <c r="P52">
        <f t="shared" si="60"/>
        <v>0</v>
      </c>
      <c r="Q52">
        <f t="shared" si="60"/>
        <v>0</v>
      </c>
      <c r="R52">
        <f t="shared" si="60"/>
        <v>0</v>
      </c>
      <c r="S52">
        <f t="shared" si="60"/>
        <v>0</v>
      </c>
      <c r="T52">
        <f t="shared" si="60"/>
        <v>0</v>
      </c>
      <c r="U52">
        <f t="shared" si="60"/>
        <v>0</v>
      </c>
      <c r="V52">
        <f t="shared" si="60"/>
        <v>0</v>
      </c>
      <c r="W52">
        <f t="shared" si="60"/>
        <v>0</v>
      </c>
      <c r="X52">
        <f t="shared" si="60"/>
        <v>0</v>
      </c>
      <c r="Y52">
        <f t="shared" si="60"/>
        <v>0</v>
      </c>
      <c r="Z52">
        <f t="shared" si="60"/>
        <v>0</v>
      </c>
      <c r="AA52">
        <f t="shared" si="60"/>
        <v>0</v>
      </c>
      <c r="AB52">
        <f t="shared" si="60"/>
        <v>0</v>
      </c>
      <c r="AC52">
        <f t="shared" si="60"/>
        <v>0</v>
      </c>
      <c r="AD52">
        <f t="shared" si="60"/>
        <v>0</v>
      </c>
      <c r="AE52">
        <f t="shared" si="60"/>
        <v>0</v>
      </c>
      <c r="AF52">
        <f t="shared" si="60"/>
        <v>0</v>
      </c>
      <c r="AG52">
        <f t="shared" si="60"/>
        <v>0</v>
      </c>
      <c r="AH52">
        <f t="shared" si="60"/>
        <v>0</v>
      </c>
      <c r="AI52">
        <f t="shared" si="60"/>
        <v>0</v>
      </c>
      <c r="AJ52">
        <f t="shared" si="60"/>
        <v>0</v>
      </c>
      <c r="AK52">
        <f t="shared" si="60"/>
        <v>0</v>
      </c>
      <c r="AL52">
        <f t="shared" si="60"/>
        <v>0</v>
      </c>
      <c r="AM52">
        <f t="shared" si="60"/>
        <v>0</v>
      </c>
      <c r="AN52">
        <f t="shared" si="60"/>
        <v>0</v>
      </c>
      <c r="AO52">
        <f t="shared" si="60"/>
        <v>0</v>
      </c>
      <c r="AP52">
        <f t="shared" ref="AP52:BU52" si="61">AP50*AP51</f>
        <v>0</v>
      </c>
      <c r="AQ52">
        <f t="shared" si="61"/>
        <v>0</v>
      </c>
      <c r="AR52">
        <f t="shared" si="61"/>
        <v>0</v>
      </c>
      <c r="AS52">
        <f t="shared" si="61"/>
        <v>0</v>
      </c>
      <c r="AT52">
        <f t="shared" si="61"/>
        <v>0</v>
      </c>
      <c r="AU52">
        <f t="shared" si="61"/>
        <v>0</v>
      </c>
      <c r="AV52">
        <f t="shared" si="61"/>
        <v>0</v>
      </c>
      <c r="AW52">
        <f t="shared" si="61"/>
        <v>0</v>
      </c>
      <c r="AX52">
        <f t="shared" si="61"/>
        <v>0</v>
      </c>
      <c r="AY52">
        <f t="shared" si="61"/>
        <v>0</v>
      </c>
      <c r="AZ52">
        <f t="shared" si="61"/>
        <v>0</v>
      </c>
      <c r="BA52">
        <f t="shared" si="61"/>
        <v>0</v>
      </c>
      <c r="BB52">
        <f t="shared" si="61"/>
        <v>0</v>
      </c>
      <c r="BC52">
        <f t="shared" si="61"/>
        <v>0</v>
      </c>
      <c r="BD52">
        <f t="shared" si="61"/>
        <v>0</v>
      </c>
      <c r="BE52">
        <f t="shared" si="61"/>
        <v>0</v>
      </c>
      <c r="BF52">
        <f t="shared" si="61"/>
        <v>7350.6817748669682</v>
      </c>
      <c r="BG52">
        <f t="shared" si="61"/>
        <v>7071.9079108564392</v>
      </c>
      <c r="BH52">
        <f t="shared" si="61"/>
        <v>7220.4088462742393</v>
      </c>
      <c r="BI52">
        <f t="shared" si="61"/>
        <v>7250.7528193789512</v>
      </c>
      <c r="BJ52">
        <f t="shared" si="61"/>
        <v>7129.3769269601034</v>
      </c>
      <c r="BK52">
        <f t="shared" si="61"/>
        <v>7248.705608627849</v>
      </c>
      <c r="BL52">
        <f t="shared" si="61"/>
        <v>7400.919067431093</v>
      </c>
      <c r="BM52">
        <f t="shared" si="61"/>
        <v>7432.021639863422</v>
      </c>
      <c r="BN52">
        <f t="shared" si="61"/>
        <v>7369.8164949987622</v>
      </c>
      <c r="BO52">
        <f t="shared" si="61"/>
        <v>7461.0258212758727</v>
      </c>
      <c r="BP52">
        <f t="shared" si="61"/>
        <v>7585.9420441168686</v>
      </c>
      <c r="BQ52">
        <f t="shared" si="61"/>
        <v>7617.8221808600065</v>
      </c>
      <c r="BR52">
        <f t="shared" si="61"/>
        <v>7490.301633887455</v>
      </c>
      <c r="BS52">
        <f t="shared" si="61"/>
        <v>7615.6713300646315</v>
      </c>
      <c r="BT52">
        <f t="shared" si="61"/>
        <v>7775.5905952197909</v>
      </c>
      <c r="BU52">
        <f t="shared" si="61"/>
        <v>7808.2677353815079</v>
      </c>
      <c r="BV52">
        <f t="shared" ref="BV52:DA52" si="62">BV50*BV51</f>
        <v>7677.5591747346416</v>
      </c>
      <c r="BW52">
        <f t="shared" si="62"/>
        <v>7806.0631133162478</v>
      </c>
      <c r="BX52">
        <f t="shared" si="62"/>
        <v>7969.980360100285</v>
      </c>
      <c r="BY52">
        <f t="shared" si="62"/>
        <v>8003.4744287660442</v>
      </c>
      <c r="BZ52">
        <f t="shared" si="62"/>
        <v>7869.4981541030093</v>
      </c>
      <c r="CA52">
        <f t="shared" si="62"/>
        <v>8001.2146911491527</v>
      </c>
      <c r="CB52">
        <f t="shared" si="62"/>
        <v>8169.2298691027927</v>
      </c>
      <c r="CC52">
        <f t="shared" si="62"/>
        <v>8203.5612894851965</v>
      </c>
      <c r="CD52">
        <f t="shared" si="62"/>
        <v>8134.8984487203888</v>
      </c>
      <c r="CE52">
        <f t="shared" si="62"/>
        <v>8235.5764788102842</v>
      </c>
      <c r="CF52">
        <f t="shared" si="62"/>
        <v>8373.4606158303613</v>
      </c>
      <c r="CG52">
        <f t="shared" si="62"/>
        <v>8408.6503217223253</v>
      </c>
      <c r="CH52">
        <f t="shared" si="62"/>
        <v>8267.8914981544713</v>
      </c>
      <c r="CI52">
        <f t="shared" si="62"/>
        <v>8406.2761848885784</v>
      </c>
      <c r="CJ52">
        <f t="shared" si="62"/>
        <v>8582.7971312261216</v>
      </c>
      <c r="CK52">
        <f t="shared" si="62"/>
        <v>8618.866579765383</v>
      </c>
      <c r="CL52">
        <f t="shared" si="62"/>
        <v>8474.5887856083355</v>
      </c>
      <c r="CM52">
        <f t="shared" si="62"/>
        <v>8616.4330895107923</v>
      </c>
      <c r="CN52">
        <f t="shared" si="62"/>
        <v>8797.3670595067742</v>
      </c>
      <c r="CO52">
        <f t="shared" si="62"/>
        <v>8834.3382442595175</v>
      </c>
      <c r="CP52">
        <f t="shared" si="62"/>
        <v>8686.4535052485408</v>
      </c>
      <c r="CQ52">
        <f t="shared" si="62"/>
        <v>8831.8439167485612</v>
      </c>
      <c r="CR52">
        <f t="shared" si="62"/>
        <v>9017.3012359944405</v>
      </c>
      <c r="CS52">
        <f t="shared" si="62"/>
        <v>9055.1967003660029</v>
      </c>
      <c r="CT52">
        <f t="shared" si="62"/>
        <v>8979.4057716228781</v>
      </c>
      <c r="CU52">
        <f t="shared" si="62"/>
        <v>9090.5354790388374</v>
      </c>
      <c r="CV52">
        <f t="shared" si="62"/>
        <v>9242.7337668943001</v>
      </c>
      <c r="CW52">
        <f t="shared" si="62"/>
        <v>9281.576617875151</v>
      </c>
      <c r="CX52">
        <f t="shared" si="62"/>
        <v>9126.2052139517473</v>
      </c>
      <c r="CY52">
        <f t="shared" si="62"/>
        <v>9278.9560150339566</v>
      </c>
      <c r="CZ52">
        <f t="shared" si="62"/>
        <v>9473.8021110666596</v>
      </c>
      <c r="DA52">
        <f t="shared" si="62"/>
        <v>9513.6160333220323</v>
      </c>
      <c r="DB52">
        <f t="shared" ref="DB52:EG52" si="63">DB50*DB51</f>
        <v>9354.3603443005413</v>
      </c>
      <c r="DC52">
        <f t="shared" si="63"/>
        <v>9510.9299154098062</v>
      </c>
      <c r="DD52">
        <f t="shared" si="63"/>
        <v>9710.647163843325</v>
      </c>
      <c r="DE52">
        <f t="shared" si="63"/>
        <v>9751.4564341550831</v>
      </c>
      <c r="DF52">
        <f t="shared" si="63"/>
        <v>9588.2193529080541</v>
      </c>
      <c r="DG52">
        <f t="shared" si="63"/>
        <v>9748.7031632950511</v>
      </c>
      <c r="DH52">
        <f t="shared" si="63"/>
        <v>9953.4133429394042</v>
      </c>
      <c r="DI52">
        <f t="shared" si="63"/>
        <v>9995.2428450089556</v>
      </c>
      <c r="DJ52">
        <f t="shared" si="63"/>
        <v>9911.5838408698564</v>
      </c>
      <c r="DK52">
        <f t="shared" si="63"/>
        <v>10034.250244446977</v>
      </c>
      <c r="DL52">
        <f t="shared" si="63"/>
        <v>10202.248676512892</v>
      </c>
      <c r="DM52">
        <f t="shared" si="63"/>
        <v>10245.123916134182</v>
      </c>
      <c r="DN52">
        <f t="shared" si="63"/>
        <v>8124.049560515894</v>
      </c>
      <c r="DO52">
        <f t="shared" si="63"/>
        <v>7269.1318303088392</v>
      </c>
      <c r="DP52">
        <f t="shared" si="63"/>
        <v>7459.835795333528</v>
      </c>
      <c r="DQ52">
        <f t="shared" si="63"/>
        <v>7503.7829159453495</v>
      </c>
      <c r="DR52">
        <f t="shared" si="63"/>
        <v>7327.994433498061</v>
      </c>
      <c r="DS52">
        <f t="shared" si="63"/>
        <v>7450.8601260665591</v>
      </c>
      <c r="DT52">
        <f t="shared" si="63"/>
        <v>7646.3316902168663</v>
      </c>
      <c r="DU52">
        <f t="shared" si="63"/>
        <v>7691.3774888439839</v>
      </c>
      <c r="DV52">
        <f t="shared" si="63"/>
        <v>7511.1942943355134</v>
      </c>
      <c r="DW52">
        <f t="shared" si="63"/>
        <v>7637.1316292182219</v>
      </c>
      <c r="DX52">
        <f t="shared" si="63"/>
        <v>7837.4899824722852</v>
      </c>
      <c r="DY52">
        <f t="shared" si="63"/>
        <v>7883.6619260650796</v>
      </c>
      <c r="DZ52">
        <f t="shared" si="63"/>
        <v>0</v>
      </c>
      <c r="EA52">
        <f t="shared" si="63"/>
        <v>0</v>
      </c>
      <c r="EB52">
        <f t="shared" si="63"/>
        <v>0</v>
      </c>
      <c r="EC52">
        <f t="shared" si="63"/>
        <v>0</v>
      </c>
      <c r="ED52">
        <f t="shared" si="63"/>
        <v>0</v>
      </c>
      <c r="EE52">
        <f t="shared" si="63"/>
        <v>0</v>
      </c>
      <c r="EF52">
        <f t="shared" si="63"/>
        <v>0</v>
      </c>
      <c r="EG52">
        <f t="shared" si="63"/>
        <v>0</v>
      </c>
      <c r="EH52">
        <f t="shared" ref="EH52:FM52" si="64">EH50*EH51</f>
        <v>0</v>
      </c>
      <c r="EI52">
        <f t="shared" si="64"/>
        <v>0</v>
      </c>
      <c r="EJ52">
        <f t="shared" si="64"/>
        <v>0</v>
      </c>
      <c r="EK52">
        <f t="shared" si="64"/>
        <v>0</v>
      </c>
      <c r="EL52">
        <f t="shared" si="64"/>
        <v>0</v>
      </c>
      <c r="EM52">
        <f t="shared" si="64"/>
        <v>0</v>
      </c>
      <c r="EN52">
        <f t="shared" si="64"/>
        <v>0</v>
      </c>
      <c r="EO52">
        <f t="shared" si="64"/>
        <v>0</v>
      </c>
      <c r="EP52">
        <f t="shared" si="64"/>
        <v>0</v>
      </c>
      <c r="EQ52">
        <f t="shared" si="64"/>
        <v>0</v>
      </c>
      <c r="ER52">
        <f t="shared" si="64"/>
        <v>0</v>
      </c>
      <c r="ES52">
        <f t="shared" si="64"/>
        <v>0</v>
      </c>
      <c r="ET52">
        <f t="shared" si="64"/>
        <v>0</v>
      </c>
      <c r="EU52">
        <f t="shared" si="64"/>
        <v>0</v>
      </c>
      <c r="EV52">
        <f t="shared" si="64"/>
        <v>0</v>
      </c>
      <c r="EW52">
        <f t="shared" si="64"/>
        <v>0</v>
      </c>
      <c r="EX52">
        <f t="shared" si="64"/>
        <v>0</v>
      </c>
      <c r="EY52">
        <f t="shared" si="64"/>
        <v>0</v>
      </c>
      <c r="EZ52">
        <f t="shared" si="64"/>
        <v>0</v>
      </c>
      <c r="FA52">
        <f t="shared" si="64"/>
        <v>0</v>
      </c>
      <c r="FB52">
        <f t="shared" si="64"/>
        <v>0</v>
      </c>
      <c r="FC52">
        <f t="shared" si="64"/>
        <v>0</v>
      </c>
      <c r="FD52">
        <f t="shared" si="64"/>
        <v>0</v>
      </c>
      <c r="FE52">
        <f t="shared" si="64"/>
        <v>0</v>
      </c>
      <c r="FF52">
        <f t="shared" si="64"/>
        <v>0</v>
      </c>
      <c r="FG52">
        <f t="shared" si="64"/>
        <v>0</v>
      </c>
      <c r="FH52">
        <f t="shared" si="64"/>
        <v>0</v>
      </c>
      <c r="FI52">
        <f t="shared" si="64"/>
        <v>0</v>
      </c>
      <c r="FJ52">
        <f t="shared" si="64"/>
        <v>0</v>
      </c>
      <c r="FK52">
        <f t="shared" si="64"/>
        <v>0</v>
      </c>
      <c r="FL52">
        <f t="shared" si="64"/>
        <v>0</v>
      </c>
      <c r="FM52">
        <f t="shared" si="64"/>
        <v>0</v>
      </c>
      <c r="FN52">
        <f t="shared" ref="FN52:GJ52" si="65">FN50*FN51</f>
        <v>0</v>
      </c>
      <c r="FO52">
        <f t="shared" si="65"/>
        <v>0</v>
      </c>
      <c r="FP52">
        <f t="shared" si="65"/>
        <v>0</v>
      </c>
      <c r="FQ52">
        <f t="shared" si="65"/>
        <v>0</v>
      </c>
      <c r="FR52">
        <f t="shared" si="65"/>
        <v>0</v>
      </c>
      <c r="FS52">
        <f t="shared" si="65"/>
        <v>0</v>
      </c>
      <c r="FT52">
        <f t="shared" si="65"/>
        <v>0</v>
      </c>
      <c r="FU52">
        <f t="shared" si="65"/>
        <v>0</v>
      </c>
      <c r="FV52">
        <f t="shared" si="65"/>
        <v>0</v>
      </c>
      <c r="FW52">
        <f t="shared" si="65"/>
        <v>0</v>
      </c>
      <c r="FX52">
        <f t="shared" si="65"/>
        <v>0</v>
      </c>
      <c r="FY52">
        <f t="shared" si="65"/>
        <v>0</v>
      </c>
      <c r="FZ52">
        <f t="shared" si="65"/>
        <v>0</v>
      </c>
      <c r="GA52">
        <f t="shared" si="65"/>
        <v>0</v>
      </c>
      <c r="GB52">
        <f t="shared" si="65"/>
        <v>0</v>
      </c>
      <c r="GC52">
        <f t="shared" si="65"/>
        <v>0</v>
      </c>
      <c r="GD52">
        <f t="shared" si="65"/>
        <v>0</v>
      </c>
      <c r="GE52">
        <f t="shared" si="65"/>
        <v>0</v>
      </c>
      <c r="GF52">
        <f t="shared" si="65"/>
        <v>0</v>
      </c>
      <c r="GG52">
        <f t="shared" si="65"/>
        <v>0</v>
      </c>
      <c r="GH52">
        <f t="shared" si="65"/>
        <v>0</v>
      </c>
      <c r="GI52">
        <f t="shared" si="65"/>
        <v>0</v>
      </c>
      <c r="GJ52">
        <f t="shared" si="65"/>
        <v>0</v>
      </c>
    </row>
    <row r="53" spans="1:192" ht="12.75" hidden="1" outlineLevel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</row>
    <row r="54" spans="1:192" hidden="1" outlineLevel="1" x14ac:dyDescent="0.35">
      <c r="A54"/>
      <c r="B54" s="69" t="s">
        <v>1598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</row>
    <row r="55" spans="1:192" s="498" customFormat="1" ht="12.75" hidden="1" outlineLevel="2" x14ac:dyDescent="0.35">
      <c r="E55" s="498" t="str">
        <f>Fin!$E$43</f>
        <v>Period senior debt discount rate</v>
      </c>
      <c r="G55" s="498" t="str">
        <f>Fin!$G$43</f>
        <v>rate</v>
      </c>
      <c r="H55" s="498">
        <f>Fin!$H$43</f>
        <v>1.5318888888888882</v>
      </c>
      <c r="J55" s="498">
        <f>Fin!J$43</f>
        <v>3.4444444444444444E-3</v>
      </c>
      <c r="K55" s="498">
        <f>Fin!K$43</f>
        <v>3.1111111111111114E-3</v>
      </c>
      <c r="L55" s="498">
        <f>Fin!L$43</f>
        <v>3.4444444444444444E-3</v>
      </c>
      <c r="M55" s="498">
        <f>Fin!M$43</f>
        <v>3.3333333333333335E-3</v>
      </c>
      <c r="N55" s="498">
        <f>Fin!N$43</f>
        <v>3.4444444444444444E-3</v>
      </c>
      <c r="O55" s="498">
        <f>Fin!O$43</f>
        <v>3.3333333333333335E-3</v>
      </c>
      <c r="P55" s="498">
        <f>Fin!P$43</f>
        <v>3.4444444444444444E-3</v>
      </c>
      <c r="Q55" s="498">
        <f>Fin!Q$43</f>
        <v>3.4444444444444444E-3</v>
      </c>
      <c r="R55" s="498">
        <f>Fin!R$43</f>
        <v>3.3333333333333335E-3</v>
      </c>
      <c r="S55" s="498">
        <f>Fin!S$43</f>
        <v>3.4444444444444444E-3</v>
      </c>
      <c r="T55" s="498">
        <f>Fin!T$43</f>
        <v>3.3333333333333335E-3</v>
      </c>
      <c r="U55" s="498">
        <f>Fin!U$43</f>
        <v>3.4444444444444444E-3</v>
      </c>
      <c r="V55" s="498">
        <f>Fin!V$43</f>
        <v>3.4444444444444444E-3</v>
      </c>
      <c r="W55" s="498">
        <f>Fin!W$43</f>
        <v>3.1111111111111114E-3</v>
      </c>
      <c r="X55" s="498">
        <f>Fin!X$43</f>
        <v>3.4444444444444444E-3</v>
      </c>
      <c r="Y55" s="498">
        <f>Fin!Y$43</f>
        <v>3.3333333333333335E-3</v>
      </c>
      <c r="Z55" s="498">
        <f>Fin!Z$43</f>
        <v>3.4444444444444444E-3</v>
      </c>
      <c r="AA55" s="498">
        <f>Fin!AA$43</f>
        <v>3.3333333333333335E-3</v>
      </c>
      <c r="AB55" s="498">
        <f>Fin!AB$43</f>
        <v>3.4444444444444444E-3</v>
      </c>
      <c r="AC55" s="498">
        <f>Fin!AC$43</f>
        <v>3.4444444444444444E-3</v>
      </c>
      <c r="AD55" s="498">
        <f>Fin!AD$43</f>
        <v>3.3333333333333335E-3</v>
      </c>
      <c r="AE55" s="498">
        <f>Fin!AE$43</f>
        <v>3.4444444444444444E-3</v>
      </c>
      <c r="AF55" s="498">
        <f>Fin!AF$43</f>
        <v>3.3333333333333335E-3</v>
      </c>
      <c r="AG55" s="498">
        <f>Fin!AG$43</f>
        <v>3.4444444444444444E-3</v>
      </c>
      <c r="AH55" s="498">
        <f>Fin!AH$43</f>
        <v>3.4444444444444444E-3</v>
      </c>
      <c r="AI55" s="498">
        <f>Fin!AI$43</f>
        <v>3.2222222222222222E-3</v>
      </c>
      <c r="AJ55" s="498">
        <f>Fin!AJ$43</f>
        <v>3.4444444444444444E-3</v>
      </c>
      <c r="AK55" s="498">
        <f>Fin!AK$43</f>
        <v>3.3333333333333335E-3</v>
      </c>
      <c r="AL55" s="498">
        <f>Fin!AL$43</f>
        <v>3.4444444444444444E-3</v>
      </c>
      <c r="AM55" s="498">
        <f>Fin!AM$43</f>
        <v>3.3333333333333335E-3</v>
      </c>
      <c r="AN55" s="498">
        <f>Fin!AN$43</f>
        <v>3.4444444444444444E-3</v>
      </c>
      <c r="AO55" s="498">
        <f>Fin!AO$43</f>
        <v>3.4444444444444444E-3</v>
      </c>
      <c r="AP55" s="498">
        <f>Fin!AP$43</f>
        <v>3.3333333333333335E-3</v>
      </c>
      <c r="AQ55" s="498">
        <f>Fin!AQ$43</f>
        <v>3.4444444444444444E-3</v>
      </c>
      <c r="AR55" s="498">
        <f>Fin!AR$43</f>
        <v>3.3333333333333335E-3</v>
      </c>
      <c r="AS55" s="498">
        <f>Fin!AS$43</f>
        <v>3.4444444444444444E-3</v>
      </c>
      <c r="AT55" s="498">
        <f>Fin!AT$43</f>
        <v>3.4444444444444444E-3</v>
      </c>
      <c r="AU55" s="498">
        <f>Fin!AU$43</f>
        <v>3.1111111111111114E-3</v>
      </c>
      <c r="AV55" s="498">
        <f>Fin!AV$43</f>
        <v>3.4444444444444444E-3</v>
      </c>
      <c r="AW55" s="498">
        <f>Fin!AW$43</f>
        <v>3.3333333333333335E-3</v>
      </c>
      <c r="AX55" s="498">
        <f>Fin!AX$43</f>
        <v>3.4444444444444444E-3</v>
      </c>
      <c r="AY55" s="498">
        <f>Fin!AY$43</f>
        <v>3.3333333333333335E-3</v>
      </c>
      <c r="AZ55" s="498">
        <f>Fin!AZ$43</f>
        <v>3.4444444444444444E-3</v>
      </c>
      <c r="BA55" s="498">
        <f>Fin!BA$43</f>
        <v>3.4444444444444444E-3</v>
      </c>
      <c r="BB55" s="498">
        <f>Fin!BB$43</f>
        <v>3.3333333333333335E-3</v>
      </c>
      <c r="BC55" s="498">
        <f>Fin!BC$43</f>
        <v>3.4444444444444444E-3</v>
      </c>
      <c r="BD55" s="498">
        <f>Fin!BD$43</f>
        <v>3.3333333333333335E-3</v>
      </c>
      <c r="BE55" s="498">
        <f>Fin!BE$43</f>
        <v>3.4444444444444444E-3</v>
      </c>
      <c r="BF55" s="498">
        <f>Fin!BF$43</f>
        <v>0.01</v>
      </c>
      <c r="BG55" s="498">
        <f>Fin!BG$43</f>
        <v>1.0111111111111112E-2</v>
      </c>
      <c r="BH55" s="498">
        <f>Fin!BH$43</f>
        <v>1.0222222222222223E-2</v>
      </c>
      <c r="BI55" s="498">
        <f>Fin!BI$43</f>
        <v>1.0222222222222223E-2</v>
      </c>
      <c r="BJ55" s="498">
        <f>Fin!BJ$43</f>
        <v>0.01</v>
      </c>
      <c r="BK55" s="498">
        <f>Fin!BK$43</f>
        <v>1.0111111111111112E-2</v>
      </c>
      <c r="BL55" s="498">
        <f>Fin!BL$43</f>
        <v>1.0222222222222223E-2</v>
      </c>
      <c r="BM55" s="498">
        <f>Fin!BM$43</f>
        <v>1.0222222222222223E-2</v>
      </c>
      <c r="BN55" s="498">
        <f>Fin!BN$43</f>
        <v>1.0111111111111112E-2</v>
      </c>
      <c r="BO55" s="498">
        <f>Fin!BO$43</f>
        <v>1.0111111111111112E-2</v>
      </c>
      <c r="BP55" s="498">
        <f>Fin!BP$43</f>
        <v>1.0222222222222223E-2</v>
      </c>
      <c r="BQ55" s="498">
        <f>Fin!BQ$43</f>
        <v>1.0222222222222223E-2</v>
      </c>
      <c r="BR55" s="498">
        <f>Fin!BR$43</f>
        <v>0.01</v>
      </c>
      <c r="BS55" s="498">
        <f>Fin!BS$43</f>
        <v>1.0111111111111112E-2</v>
      </c>
      <c r="BT55" s="498">
        <f>Fin!BT$43</f>
        <v>1.0222222222222223E-2</v>
      </c>
      <c r="BU55" s="498">
        <f>Fin!BU$43</f>
        <v>1.0222222222222223E-2</v>
      </c>
      <c r="BV55" s="498">
        <f>Fin!BV$43</f>
        <v>0.01</v>
      </c>
      <c r="BW55" s="498">
        <f>Fin!BW$43</f>
        <v>1.0111111111111112E-2</v>
      </c>
      <c r="BX55" s="498">
        <f>Fin!BX$43</f>
        <v>1.0222222222222223E-2</v>
      </c>
      <c r="BY55" s="498">
        <f>Fin!BY$43</f>
        <v>1.0222222222222223E-2</v>
      </c>
      <c r="BZ55" s="498">
        <f>Fin!BZ$43</f>
        <v>0.01</v>
      </c>
      <c r="CA55" s="498">
        <f>Fin!CA$43</f>
        <v>1.0111111111111112E-2</v>
      </c>
      <c r="CB55" s="498">
        <f>Fin!CB$43</f>
        <v>1.0222222222222223E-2</v>
      </c>
      <c r="CC55" s="498">
        <f>Fin!CC$43</f>
        <v>1.0222222222222223E-2</v>
      </c>
      <c r="CD55" s="498">
        <f>Fin!CD$43</f>
        <v>1.0111111111111112E-2</v>
      </c>
      <c r="CE55" s="498">
        <f>Fin!CE$43</f>
        <v>1.0111111111111112E-2</v>
      </c>
      <c r="CF55" s="498">
        <f>Fin!CF$43</f>
        <v>1.0222222222222223E-2</v>
      </c>
      <c r="CG55" s="498">
        <f>Fin!CG$43</f>
        <v>1.0222222222222223E-2</v>
      </c>
      <c r="CH55" s="498">
        <f>Fin!CH$43</f>
        <v>0.01</v>
      </c>
      <c r="CI55" s="498">
        <f>Fin!CI$43</f>
        <v>1.0111111111111112E-2</v>
      </c>
      <c r="CJ55" s="498">
        <f>Fin!CJ$43</f>
        <v>1.0222222222222223E-2</v>
      </c>
      <c r="CK55" s="498">
        <f>Fin!CK$43</f>
        <v>1.0222222222222223E-2</v>
      </c>
      <c r="CL55" s="498">
        <f>Fin!CL$43</f>
        <v>0.01</v>
      </c>
      <c r="CM55" s="498">
        <f>Fin!CM$43</f>
        <v>1.0111111111111112E-2</v>
      </c>
      <c r="CN55" s="498">
        <f>Fin!CN$43</f>
        <v>1.0222222222222223E-2</v>
      </c>
      <c r="CO55" s="498">
        <f>Fin!CO$43</f>
        <v>1.0222222222222223E-2</v>
      </c>
      <c r="CP55" s="498">
        <f>Fin!CP$43</f>
        <v>0.01</v>
      </c>
      <c r="CQ55" s="498">
        <f>Fin!CQ$43</f>
        <v>1.0111111111111112E-2</v>
      </c>
      <c r="CR55" s="498">
        <f>Fin!CR$43</f>
        <v>1.0222222222222223E-2</v>
      </c>
      <c r="CS55" s="498">
        <f>Fin!CS$43</f>
        <v>1.0222222222222223E-2</v>
      </c>
      <c r="CT55" s="498">
        <f>Fin!CT$43</f>
        <v>1.0111111111111112E-2</v>
      </c>
      <c r="CU55" s="498">
        <f>Fin!CU$43</f>
        <v>1.0111111111111112E-2</v>
      </c>
      <c r="CV55" s="498">
        <f>Fin!CV$43</f>
        <v>1.0222222222222223E-2</v>
      </c>
      <c r="CW55" s="498">
        <f>Fin!CW$43</f>
        <v>1.0222222222222223E-2</v>
      </c>
      <c r="CX55" s="498">
        <f>Fin!CX$43</f>
        <v>0.01</v>
      </c>
      <c r="CY55" s="498">
        <f>Fin!CY$43</f>
        <v>1.0111111111111112E-2</v>
      </c>
      <c r="CZ55" s="498">
        <f>Fin!CZ$43</f>
        <v>1.0222222222222223E-2</v>
      </c>
      <c r="DA55" s="498">
        <f>Fin!DA$43</f>
        <v>1.0222222222222223E-2</v>
      </c>
      <c r="DB55" s="498">
        <f>Fin!DB$43</f>
        <v>0.01</v>
      </c>
      <c r="DC55" s="498">
        <f>Fin!DC$43</f>
        <v>1.0111111111111112E-2</v>
      </c>
      <c r="DD55" s="498">
        <f>Fin!DD$43</f>
        <v>1.0222222222222223E-2</v>
      </c>
      <c r="DE55" s="498">
        <f>Fin!DE$43</f>
        <v>1.0222222222222223E-2</v>
      </c>
      <c r="DF55" s="498">
        <f>Fin!DF$43</f>
        <v>0.01</v>
      </c>
      <c r="DG55" s="498">
        <f>Fin!DG$43</f>
        <v>1.0111111111111112E-2</v>
      </c>
      <c r="DH55" s="498">
        <f>Fin!DH$43</f>
        <v>1.0222222222222223E-2</v>
      </c>
      <c r="DI55" s="498">
        <f>Fin!DI$43</f>
        <v>1.0222222222222223E-2</v>
      </c>
      <c r="DJ55" s="498">
        <f>Fin!DJ$43</f>
        <v>1.0111111111111112E-2</v>
      </c>
      <c r="DK55" s="498">
        <f>Fin!DK$43</f>
        <v>1.0111111111111112E-2</v>
      </c>
      <c r="DL55" s="498">
        <f>Fin!DL$43</f>
        <v>1.0222222222222223E-2</v>
      </c>
      <c r="DM55" s="498">
        <f>Fin!DM$43</f>
        <v>1.0222222222222223E-2</v>
      </c>
      <c r="DN55" s="498">
        <f>Fin!DN$43</f>
        <v>0.01</v>
      </c>
      <c r="DO55" s="498">
        <f>Fin!DO$43</f>
        <v>1.0111111111111112E-2</v>
      </c>
      <c r="DP55" s="498">
        <f>Fin!DP$43</f>
        <v>1.0222222222222223E-2</v>
      </c>
      <c r="DQ55" s="498">
        <f>Fin!DQ$43</f>
        <v>1.0222222222222223E-2</v>
      </c>
      <c r="DR55" s="498">
        <f>Fin!DR$43</f>
        <v>0.01</v>
      </c>
      <c r="DS55" s="498">
        <f>Fin!DS$43</f>
        <v>1.0111111111111112E-2</v>
      </c>
      <c r="DT55" s="498">
        <f>Fin!DT$43</f>
        <v>1.0222222222222223E-2</v>
      </c>
      <c r="DU55" s="498">
        <f>Fin!DU$43</f>
        <v>1.0222222222222223E-2</v>
      </c>
      <c r="DV55" s="498">
        <f>Fin!DV$43</f>
        <v>0.01</v>
      </c>
      <c r="DW55" s="498">
        <f>Fin!DW$43</f>
        <v>1.0111111111111112E-2</v>
      </c>
      <c r="DX55" s="498">
        <f>Fin!DX$43</f>
        <v>1.0222222222222223E-2</v>
      </c>
      <c r="DY55" s="498">
        <f>Fin!DY$43</f>
        <v>1.0222222222222223E-2</v>
      </c>
      <c r="DZ55" s="498">
        <f>Fin!DZ$43</f>
        <v>1.0111111111111112E-2</v>
      </c>
      <c r="EA55" s="498">
        <f>Fin!EA$43</f>
        <v>1.0111111111111112E-2</v>
      </c>
      <c r="EB55" s="498">
        <f>Fin!EB$43</f>
        <v>1.0222222222222223E-2</v>
      </c>
      <c r="EC55" s="498">
        <f>Fin!EC$43</f>
        <v>1.0222222222222223E-2</v>
      </c>
      <c r="ED55" s="498">
        <f>Fin!ED$43</f>
        <v>0.01</v>
      </c>
      <c r="EE55" s="498">
        <f>Fin!EE$43</f>
        <v>1.0111111111111112E-2</v>
      </c>
      <c r="EF55" s="498">
        <f>Fin!EF$43</f>
        <v>1.0222222222222223E-2</v>
      </c>
      <c r="EG55" s="498">
        <f>Fin!EG$43</f>
        <v>1.0222222222222223E-2</v>
      </c>
      <c r="EH55" s="498">
        <f>Fin!EH$43</f>
        <v>0.01</v>
      </c>
      <c r="EI55" s="498">
        <f>Fin!EI$43</f>
        <v>1.0111111111111112E-2</v>
      </c>
      <c r="EJ55" s="498">
        <f>Fin!EJ$43</f>
        <v>1.0222222222222223E-2</v>
      </c>
      <c r="EK55" s="498">
        <f>Fin!EK$43</f>
        <v>1.0222222222222223E-2</v>
      </c>
      <c r="EL55" s="498">
        <f>Fin!EL$43</f>
        <v>0.01</v>
      </c>
      <c r="EM55" s="498">
        <f>Fin!EM$43</f>
        <v>1.0111111111111112E-2</v>
      </c>
      <c r="EN55" s="498">
        <f>Fin!EN$43</f>
        <v>1.0222222222222223E-2</v>
      </c>
      <c r="EO55" s="498">
        <f>Fin!EO$43</f>
        <v>1.0222222222222223E-2</v>
      </c>
      <c r="EP55" s="498">
        <f>Fin!EP$43</f>
        <v>1.0111111111111112E-2</v>
      </c>
      <c r="EQ55" s="498">
        <f>Fin!EQ$43</f>
        <v>1.0111111111111112E-2</v>
      </c>
      <c r="ER55" s="498">
        <f>Fin!ER$43</f>
        <v>1.0222222222222223E-2</v>
      </c>
      <c r="ES55" s="498">
        <f>Fin!ES$43</f>
        <v>1.0222222222222223E-2</v>
      </c>
      <c r="ET55" s="498">
        <f>Fin!ET$43</f>
        <v>0.01</v>
      </c>
      <c r="EU55" s="498">
        <f>Fin!EU$43</f>
        <v>1.0111111111111112E-2</v>
      </c>
      <c r="EV55" s="498">
        <f>Fin!EV$43</f>
        <v>1.0222222222222223E-2</v>
      </c>
      <c r="EW55" s="498">
        <f>Fin!EW$43</f>
        <v>1.0222222222222223E-2</v>
      </c>
      <c r="EX55" s="498">
        <f>Fin!EX$43</f>
        <v>0.01</v>
      </c>
      <c r="EY55" s="498">
        <f>Fin!EY$43</f>
        <v>1.0111111111111112E-2</v>
      </c>
      <c r="EZ55" s="498">
        <f>Fin!EZ$43</f>
        <v>1.0222222222222223E-2</v>
      </c>
      <c r="FA55" s="498">
        <f>Fin!FA$43</f>
        <v>1.0222222222222223E-2</v>
      </c>
      <c r="FB55" s="498">
        <f>Fin!FB$43</f>
        <v>0.01</v>
      </c>
      <c r="FC55" s="498">
        <f>Fin!FC$43</f>
        <v>1.0111111111111112E-2</v>
      </c>
      <c r="FD55" s="498">
        <f>Fin!FD$43</f>
        <v>1.0222222222222223E-2</v>
      </c>
      <c r="FE55" s="498">
        <f>Fin!FE$43</f>
        <v>1.0222222222222223E-2</v>
      </c>
      <c r="FF55" s="498">
        <f>Fin!FF$43</f>
        <v>1.0111111111111112E-2</v>
      </c>
      <c r="FG55" s="498">
        <f>Fin!FG$43</f>
        <v>1.0111111111111112E-2</v>
      </c>
      <c r="FH55" s="498">
        <f>Fin!FH$43</f>
        <v>1.0222222222222223E-2</v>
      </c>
      <c r="FI55" s="498">
        <f>Fin!FI$43</f>
        <v>1.0222222222222223E-2</v>
      </c>
      <c r="FJ55" s="498">
        <f>Fin!FJ$43</f>
        <v>0.01</v>
      </c>
      <c r="FK55" s="498">
        <f>Fin!FK$43</f>
        <v>1.0111111111111112E-2</v>
      </c>
      <c r="FL55" s="498">
        <f>Fin!FL$43</f>
        <v>1.0222222222222223E-2</v>
      </c>
      <c r="FM55" s="498">
        <f>Fin!FM$43</f>
        <v>1.0222222222222223E-2</v>
      </c>
      <c r="FN55" s="498">
        <f>Fin!FN$43</f>
        <v>0.01</v>
      </c>
      <c r="FO55" s="498">
        <f>Fin!FO$43</f>
        <v>1.0111111111111112E-2</v>
      </c>
      <c r="FP55" s="498">
        <f>Fin!FP$43</f>
        <v>1.0222222222222223E-2</v>
      </c>
      <c r="FQ55" s="498">
        <f>Fin!FQ$43</f>
        <v>1.0222222222222223E-2</v>
      </c>
      <c r="FR55" s="498">
        <f>Fin!FR$43</f>
        <v>0.01</v>
      </c>
      <c r="FS55" s="498">
        <f>Fin!FS$43</f>
        <v>1.0111111111111112E-2</v>
      </c>
      <c r="FT55" s="498">
        <f>Fin!FT$43</f>
        <v>1.0222222222222223E-2</v>
      </c>
      <c r="FU55" s="498">
        <f>Fin!FU$43</f>
        <v>1.0222222222222223E-2</v>
      </c>
      <c r="FV55" s="498">
        <f>Fin!FV$43</f>
        <v>1.0111111111111112E-2</v>
      </c>
      <c r="FW55" s="498">
        <f>Fin!FW$43</f>
        <v>1.0111111111111112E-2</v>
      </c>
      <c r="FX55" s="498">
        <f>Fin!FX$43</f>
        <v>1.0222222222222223E-2</v>
      </c>
      <c r="FY55" s="498">
        <f>Fin!FY$43</f>
        <v>1.0222222222222223E-2</v>
      </c>
      <c r="FZ55" s="498">
        <f>Fin!FZ$43</f>
        <v>0.01</v>
      </c>
      <c r="GA55" s="498">
        <f>Fin!GA$43</f>
        <v>1.0111111111111112E-2</v>
      </c>
      <c r="GB55" s="498">
        <f>Fin!GB$43</f>
        <v>1.0222222222222223E-2</v>
      </c>
      <c r="GC55" s="498">
        <f>Fin!GC$43</f>
        <v>1.0222222222222223E-2</v>
      </c>
      <c r="GD55" s="498">
        <f>Fin!GD$43</f>
        <v>0.01</v>
      </c>
      <c r="GE55" s="498">
        <f>Fin!GE$43</f>
        <v>1.0111111111111112E-2</v>
      </c>
      <c r="GF55" s="498">
        <f>Fin!GF$43</f>
        <v>1.0222222222222223E-2</v>
      </c>
      <c r="GG55" s="498">
        <f>Fin!GG$43</f>
        <v>1.0222222222222223E-2</v>
      </c>
      <c r="GH55" s="498">
        <f>Fin!GH$43</f>
        <v>0.01</v>
      </c>
      <c r="GI55" s="498">
        <f>Fin!GI$43</f>
        <v>1.0111111111111112E-2</v>
      </c>
      <c r="GJ55" s="498">
        <f>Fin!GJ$43</f>
        <v>1.0222222222222223E-2</v>
      </c>
    </row>
    <row r="56" spans="1:192" ht="12.75" hidden="1" outlineLevel="2" x14ac:dyDescent="0.35">
      <c r="A56"/>
      <c r="B56"/>
      <c r="C56"/>
      <c r="D56"/>
      <c r="E56" t="str">
        <f>$E$52</f>
        <v>CFADS restricted to senior debt term</v>
      </c>
      <c r="F56"/>
      <c r="G56" t="str">
        <f>$G$52</f>
        <v>$ 000s</v>
      </c>
      <c r="H56">
        <f>$H$52</f>
        <v>603207.58522863209</v>
      </c>
      <c r="I56"/>
      <c r="J56">
        <f t="shared" ref="J56:AO56" si="66">J$52</f>
        <v>0</v>
      </c>
      <c r="K56">
        <f t="shared" si="66"/>
        <v>0</v>
      </c>
      <c r="L56">
        <f t="shared" si="66"/>
        <v>0</v>
      </c>
      <c r="M56">
        <f t="shared" si="66"/>
        <v>0</v>
      </c>
      <c r="N56">
        <f t="shared" si="66"/>
        <v>0</v>
      </c>
      <c r="O56">
        <f t="shared" si="66"/>
        <v>0</v>
      </c>
      <c r="P56">
        <f t="shared" si="66"/>
        <v>0</v>
      </c>
      <c r="Q56">
        <f t="shared" si="66"/>
        <v>0</v>
      </c>
      <c r="R56">
        <f t="shared" si="66"/>
        <v>0</v>
      </c>
      <c r="S56">
        <f t="shared" si="66"/>
        <v>0</v>
      </c>
      <c r="T56">
        <f t="shared" si="66"/>
        <v>0</v>
      </c>
      <c r="U56">
        <f t="shared" si="66"/>
        <v>0</v>
      </c>
      <c r="V56">
        <f t="shared" si="66"/>
        <v>0</v>
      </c>
      <c r="W56">
        <f t="shared" si="66"/>
        <v>0</v>
      </c>
      <c r="X56">
        <f t="shared" si="66"/>
        <v>0</v>
      </c>
      <c r="Y56">
        <f t="shared" si="66"/>
        <v>0</v>
      </c>
      <c r="Z56">
        <f t="shared" si="66"/>
        <v>0</v>
      </c>
      <c r="AA56">
        <f t="shared" si="66"/>
        <v>0</v>
      </c>
      <c r="AB56">
        <f t="shared" si="66"/>
        <v>0</v>
      </c>
      <c r="AC56">
        <f t="shared" si="66"/>
        <v>0</v>
      </c>
      <c r="AD56">
        <f t="shared" si="66"/>
        <v>0</v>
      </c>
      <c r="AE56">
        <f t="shared" si="66"/>
        <v>0</v>
      </c>
      <c r="AF56">
        <f t="shared" si="66"/>
        <v>0</v>
      </c>
      <c r="AG56">
        <f t="shared" si="66"/>
        <v>0</v>
      </c>
      <c r="AH56">
        <f t="shared" si="66"/>
        <v>0</v>
      </c>
      <c r="AI56">
        <f t="shared" si="66"/>
        <v>0</v>
      </c>
      <c r="AJ56">
        <f t="shared" si="66"/>
        <v>0</v>
      </c>
      <c r="AK56">
        <f t="shared" si="66"/>
        <v>0</v>
      </c>
      <c r="AL56">
        <f t="shared" si="66"/>
        <v>0</v>
      </c>
      <c r="AM56">
        <f t="shared" si="66"/>
        <v>0</v>
      </c>
      <c r="AN56">
        <f t="shared" si="66"/>
        <v>0</v>
      </c>
      <c r="AO56">
        <f t="shared" si="66"/>
        <v>0</v>
      </c>
      <c r="AP56">
        <f t="shared" ref="AP56:BU56" si="67">AP$52</f>
        <v>0</v>
      </c>
      <c r="AQ56">
        <f t="shared" si="67"/>
        <v>0</v>
      </c>
      <c r="AR56">
        <f t="shared" si="67"/>
        <v>0</v>
      </c>
      <c r="AS56">
        <f t="shared" si="67"/>
        <v>0</v>
      </c>
      <c r="AT56">
        <f t="shared" si="67"/>
        <v>0</v>
      </c>
      <c r="AU56">
        <f t="shared" si="67"/>
        <v>0</v>
      </c>
      <c r="AV56">
        <f t="shared" si="67"/>
        <v>0</v>
      </c>
      <c r="AW56">
        <f t="shared" si="67"/>
        <v>0</v>
      </c>
      <c r="AX56">
        <f t="shared" si="67"/>
        <v>0</v>
      </c>
      <c r="AY56">
        <f t="shared" si="67"/>
        <v>0</v>
      </c>
      <c r="AZ56">
        <f t="shared" si="67"/>
        <v>0</v>
      </c>
      <c r="BA56">
        <f t="shared" si="67"/>
        <v>0</v>
      </c>
      <c r="BB56">
        <f t="shared" si="67"/>
        <v>0</v>
      </c>
      <c r="BC56">
        <f t="shared" si="67"/>
        <v>0</v>
      </c>
      <c r="BD56">
        <f t="shared" si="67"/>
        <v>0</v>
      </c>
      <c r="BE56">
        <f t="shared" si="67"/>
        <v>0</v>
      </c>
      <c r="BF56">
        <f t="shared" si="67"/>
        <v>7350.6817748669682</v>
      </c>
      <c r="BG56">
        <f t="shared" si="67"/>
        <v>7071.9079108564392</v>
      </c>
      <c r="BH56">
        <f t="shared" si="67"/>
        <v>7220.4088462742393</v>
      </c>
      <c r="BI56">
        <f t="shared" si="67"/>
        <v>7250.7528193789512</v>
      </c>
      <c r="BJ56">
        <f t="shared" si="67"/>
        <v>7129.3769269601034</v>
      </c>
      <c r="BK56">
        <f t="shared" si="67"/>
        <v>7248.705608627849</v>
      </c>
      <c r="BL56">
        <f t="shared" si="67"/>
        <v>7400.919067431093</v>
      </c>
      <c r="BM56">
        <f t="shared" si="67"/>
        <v>7432.021639863422</v>
      </c>
      <c r="BN56">
        <f t="shared" si="67"/>
        <v>7369.8164949987622</v>
      </c>
      <c r="BO56">
        <f t="shared" si="67"/>
        <v>7461.0258212758727</v>
      </c>
      <c r="BP56">
        <f t="shared" si="67"/>
        <v>7585.9420441168686</v>
      </c>
      <c r="BQ56">
        <f t="shared" si="67"/>
        <v>7617.8221808600065</v>
      </c>
      <c r="BR56">
        <f t="shared" si="67"/>
        <v>7490.301633887455</v>
      </c>
      <c r="BS56">
        <f t="shared" si="67"/>
        <v>7615.6713300646315</v>
      </c>
      <c r="BT56">
        <f t="shared" si="67"/>
        <v>7775.5905952197909</v>
      </c>
      <c r="BU56">
        <f t="shared" si="67"/>
        <v>7808.2677353815079</v>
      </c>
      <c r="BV56">
        <f t="shared" ref="BV56:DA56" si="68">BV$52</f>
        <v>7677.5591747346416</v>
      </c>
      <c r="BW56">
        <f t="shared" si="68"/>
        <v>7806.0631133162478</v>
      </c>
      <c r="BX56">
        <f t="shared" si="68"/>
        <v>7969.980360100285</v>
      </c>
      <c r="BY56">
        <f t="shared" si="68"/>
        <v>8003.4744287660442</v>
      </c>
      <c r="BZ56">
        <f t="shared" si="68"/>
        <v>7869.4981541030093</v>
      </c>
      <c r="CA56">
        <f t="shared" si="68"/>
        <v>8001.2146911491527</v>
      </c>
      <c r="CB56">
        <f t="shared" si="68"/>
        <v>8169.2298691027927</v>
      </c>
      <c r="CC56">
        <f t="shared" si="68"/>
        <v>8203.5612894851965</v>
      </c>
      <c r="CD56">
        <f t="shared" si="68"/>
        <v>8134.8984487203888</v>
      </c>
      <c r="CE56">
        <f t="shared" si="68"/>
        <v>8235.5764788102842</v>
      </c>
      <c r="CF56">
        <f t="shared" si="68"/>
        <v>8373.4606158303613</v>
      </c>
      <c r="CG56">
        <f t="shared" si="68"/>
        <v>8408.6503217223253</v>
      </c>
      <c r="CH56">
        <f t="shared" si="68"/>
        <v>8267.8914981544713</v>
      </c>
      <c r="CI56">
        <f t="shared" si="68"/>
        <v>8406.2761848885784</v>
      </c>
      <c r="CJ56">
        <f t="shared" si="68"/>
        <v>8582.7971312261216</v>
      </c>
      <c r="CK56">
        <f t="shared" si="68"/>
        <v>8618.866579765383</v>
      </c>
      <c r="CL56">
        <f t="shared" si="68"/>
        <v>8474.5887856083355</v>
      </c>
      <c r="CM56">
        <f t="shared" si="68"/>
        <v>8616.4330895107923</v>
      </c>
      <c r="CN56">
        <f t="shared" si="68"/>
        <v>8797.3670595067742</v>
      </c>
      <c r="CO56">
        <f t="shared" si="68"/>
        <v>8834.3382442595175</v>
      </c>
      <c r="CP56">
        <f t="shared" si="68"/>
        <v>8686.4535052485408</v>
      </c>
      <c r="CQ56">
        <f t="shared" si="68"/>
        <v>8831.8439167485612</v>
      </c>
      <c r="CR56">
        <f t="shared" si="68"/>
        <v>9017.3012359944405</v>
      </c>
      <c r="CS56">
        <f t="shared" si="68"/>
        <v>9055.1967003660029</v>
      </c>
      <c r="CT56">
        <f t="shared" si="68"/>
        <v>8979.4057716228781</v>
      </c>
      <c r="CU56">
        <f t="shared" si="68"/>
        <v>9090.5354790388374</v>
      </c>
      <c r="CV56">
        <f t="shared" si="68"/>
        <v>9242.7337668943001</v>
      </c>
      <c r="CW56">
        <f t="shared" si="68"/>
        <v>9281.576617875151</v>
      </c>
      <c r="CX56">
        <f t="shared" si="68"/>
        <v>9126.2052139517473</v>
      </c>
      <c r="CY56">
        <f t="shared" si="68"/>
        <v>9278.9560150339566</v>
      </c>
      <c r="CZ56">
        <f t="shared" si="68"/>
        <v>9473.8021110666596</v>
      </c>
      <c r="DA56">
        <f t="shared" si="68"/>
        <v>9513.6160333220323</v>
      </c>
      <c r="DB56">
        <f t="shared" ref="DB56:EG56" si="69">DB$52</f>
        <v>9354.3603443005413</v>
      </c>
      <c r="DC56">
        <f t="shared" si="69"/>
        <v>9510.9299154098062</v>
      </c>
      <c r="DD56">
        <f t="shared" si="69"/>
        <v>9710.647163843325</v>
      </c>
      <c r="DE56">
        <f t="shared" si="69"/>
        <v>9751.4564341550831</v>
      </c>
      <c r="DF56">
        <f t="shared" si="69"/>
        <v>9588.2193529080541</v>
      </c>
      <c r="DG56">
        <f t="shared" si="69"/>
        <v>9748.7031632950511</v>
      </c>
      <c r="DH56">
        <f t="shared" si="69"/>
        <v>9953.4133429394042</v>
      </c>
      <c r="DI56">
        <f t="shared" si="69"/>
        <v>9995.2428450089556</v>
      </c>
      <c r="DJ56">
        <f t="shared" si="69"/>
        <v>9911.5838408698564</v>
      </c>
      <c r="DK56">
        <f t="shared" si="69"/>
        <v>10034.250244446977</v>
      </c>
      <c r="DL56">
        <f t="shared" si="69"/>
        <v>10202.248676512892</v>
      </c>
      <c r="DM56">
        <f t="shared" si="69"/>
        <v>10245.123916134182</v>
      </c>
      <c r="DN56">
        <f t="shared" si="69"/>
        <v>8124.049560515894</v>
      </c>
      <c r="DO56">
        <f t="shared" si="69"/>
        <v>7269.1318303088392</v>
      </c>
      <c r="DP56">
        <f t="shared" si="69"/>
        <v>7459.835795333528</v>
      </c>
      <c r="DQ56">
        <f t="shared" si="69"/>
        <v>7503.7829159453495</v>
      </c>
      <c r="DR56">
        <f t="shared" si="69"/>
        <v>7327.994433498061</v>
      </c>
      <c r="DS56">
        <f t="shared" si="69"/>
        <v>7450.8601260665591</v>
      </c>
      <c r="DT56">
        <f t="shared" si="69"/>
        <v>7646.3316902168663</v>
      </c>
      <c r="DU56">
        <f t="shared" si="69"/>
        <v>7691.3774888439839</v>
      </c>
      <c r="DV56">
        <f t="shared" si="69"/>
        <v>7511.1942943355134</v>
      </c>
      <c r="DW56">
        <f t="shared" si="69"/>
        <v>7637.1316292182219</v>
      </c>
      <c r="DX56">
        <f t="shared" si="69"/>
        <v>7837.4899824722852</v>
      </c>
      <c r="DY56">
        <f t="shared" si="69"/>
        <v>7883.6619260650796</v>
      </c>
      <c r="DZ56">
        <f t="shared" si="69"/>
        <v>0</v>
      </c>
      <c r="EA56">
        <f t="shared" si="69"/>
        <v>0</v>
      </c>
      <c r="EB56">
        <f t="shared" si="69"/>
        <v>0</v>
      </c>
      <c r="EC56">
        <f t="shared" si="69"/>
        <v>0</v>
      </c>
      <c r="ED56">
        <f t="shared" si="69"/>
        <v>0</v>
      </c>
      <c r="EE56">
        <f t="shared" si="69"/>
        <v>0</v>
      </c>
      <c r="EF56">
        <f t="shared" si="69"/>
        <v>0</v>
      </c>
      <c r="EG56">
        <f t="shared" si="69"/>
        <v>0</v>
      </c>
      <c r="EH56">
        <f t="shared" ref="EH56:FM56" si="70">EH$52</f>
        <v>0</v>
      </c>
      <c r="EI56">
        <f t="shared" si="70"/>
        <v>0</v>
      </c>
      <c r="EJ56">
        <f t="shared" si="70"/>
        <v>0</v>
      </c>
      <c r="EK56">
        <f t="shared" si="70"/>
        <v>0</v>
      </c>
      <c r="EL56">
        <f t="shared" si="70"/>
        <v>0</v>
      </c>
      <c r="EM56">
        <f t="shared" si="70"/>
        <v>0</v>
      </c>
      <c r="EN56">
        <f t="shared" si="70"/>
        <v>0</v>
      </c>
      <c r="EO56">
        <f t="shared" si="70"/>
        <v>0</v>
      </c>
      <c r="EP56">
        <f t="shared" si="70"/>
        <v>0</v>
      </c>
      <c r="EQ56">
        <f t="shared" si="70"/>
        <v>0</v>
      </c>
      <c r="ER56">
        <f t="shared" si="70"/>
        <v>0</v>
      </c>
      <c r="ES56">
        <f t="shared" si="70"/>
        <v>0</v>
      </c>
      <c r="ET56">
        <f t="shared" si="70"/>
        <v>0</v>
      </c>
      <c r="EU56">
        <f t="shared" si="70"/>
        <v>0</v>
      </c>
      <c r="EV56">
        <f t="shared" si="70"/>
        <v>0</v>
      </c>
      <c r="EW56">
        <f t="shared" si="70"/>
        <v>0</v>
      </c>
      <c r="EX56">
        <f t="shared" si="70"/>
        <v>0</v>
      </c>
      <c r="EY56">
        <f t="shared" si="70"/>
        <v>0</v>
      </c>
      <c r="EZ56">
        <f t="shared" si="70"/>
        <v>0</v>
      </c>
      <c r="FA56">
        <f t="shared" si="70"/>
        <v>0</v>
      </c>
      <c r="FB56">
        <f t="shared" si="70"/>
        <v>0</v>
      </c>
      <c r="FC56">
        <f t="shared" si="70"/>
        <v>0</v>
      </c>
      <c r="FD56">
        <f t="shared" si="70"/>
        <v>0</v>
      </c>
      <c r="FE56">
        <f t="shared" si="70"/>
        <v>0</v>
      </c>
      <c r="FF56">
        <f t="shared" si="70"/>
        <v>0</v>
      </c>
      <c r="FG56">
        <f t="shared" si="70"/>
        <v>0</v>
      </c>
      <c r="FH56">
        <f t="shared" si="70"/>
        <v>0</v>
      </c>
      <c r="FI56">
        <f t="shared" si="70"/>
        <v>0</v>
      </c>
      <c r="FJ56">
        <f t="shared" si="70"/>
        <v>0</v>
      </c>
      <c r="FK56">
        <f t="shared" si="70"/>
        <v>0</v>
      </c>
      <c r="FL56">
        <f t="shared" si="70"/>
        <v>0</v>
      </c>
      <c r="FM56">
        <f t="shared" si="70"/>
        <v>0</v>
      </c>
      <c r="FN56">
        <f t="shared" ref="FN56:GJ56" si="71">FN$52</f>
        <v>0</v>
      </c>
      <c r="FO56">
        <f t="shared" si="71"/>
        <v>0</v>
      </c>
      <c r="FP56">
        <f t="shared" si="71"/>
        <v>0</v>
      </c>
      <c r="FQ56">
        <f t="shared" si="71"/>
        <v>0</v>
      </c>
      <c r="FR56">
        <f t="shared" si="71"/>
        <v>0</v>
      </c>
      <c r="FS56">
        <f t="shared" si="71"/>
        <v>0</v>
      </c>
      <c r="FT56">
        <f t="shared" si="71"/>
        <v>0</v>
      </c>
      <c r="FU56">
        <f t="shared" si="71"/>
        <v>0</v>
      </c>
      <c r="FV56">
        <f t="shared" si="71"/>
        <v>0</v>
      </c>
      <c r="FW56">
        <f t="shared" si="71"/>
        <v>0</v>
      </c>
      <c r="FX56">
        <f t="shared" si="71"/>
        <v>0</v>
      </c>
      <c r="FY56">
        <f t="shared" si="71"/>
        <v>0</v>
      </c>
      <c r="FZ56">
        <f t="shared" si="71"/>
        <v>0</v>
      </c>
      <c r="GA56">
        <f t="shared" si="71"/>
        <v>0</v>
      </c>
      <c r="GB56">
        <f t="shared" si="71"/>
        <v>0</v>
      </c>
      <c r="GC56">
        <f t="shared" si="71"/>
        <v>0</v>
      </c>
      <c r="GD56">
        <f t="shared" si="71"/>
        <v>0</v>
      </c>
      <c r="GE56">
        <f t="shared" si="71"/>
        <v>0</v>
      </c>
      <c r="GF56">
        <f t="shared" si="71"/>
        <v>0</v>
      </c>
      <c r="GG56">
        <f t="shared" si="71"/>
        <v>0</v>
      </c>
      <c r="GH56">
        <f t="shared" si="71"/>
        <v>0</v>
      </c>
      <c r="GI56">
        <f t="shared" si="71"/>
        <v>0</v>
      </c>
      <c r="GJ56">
        <f t="shared" si="71"/>
        <v>0</v>
      </c>
    </row>
    <row r="57" spans="1:192" ht="12.75" hidden="1" outlineLevel="2" x14ac:dyDescent="0.35">
      <c r="A57"/>
      <c r="B57"/>
      <c r="C57"/>
      <c r="D57"/>
      <c r="E57" t="s">
        <v>1599</v>
      </c>
      <c r="F57"/>
      <c r="G57" t="s">
        <v>101</v>
      </c>
      <c r="H57">
        <f>SUM(J57:GJ57)</f>
        <v>36187000.258339994</v>
      </c>
      <c r="I57"/>
      <c r="J57">
        <f t="shared" ref="J57:AO57" si="72">(K56+K57)/(1+K55)</f>
        <v>359873.55340294045</v>
      </c>
      <c r="K57">
        <f t="shared" si="72"/>
        <v>360993.16001352738</v>
      </c>
      <c r="L57">
        <f t="shared" si="72"/>
        <v>362236.58089801838</v>
      </c>
      <c r="M57">
        <f t="shared" si="72"/>
        <v>363444.03616767848</v>
      </c>
      <c r="N57">
        <f t="shared" si="72"/>
        <v>364695.89895892265</v>
      </c>
      <c r="O57">
        <f t="shared" si="72"/>
        <v>365911.55195545242</v>
      </c>
      <c r="P57">
        <f t="shared" si="72"/>
        <v>367171.9139677434</v>
      </c>
      <c r="Q57">
        <f t="shared" si="72"/>
        <v>368436.61722696561</v>
      </c>
      <c r="R57">
        <f t="shared" si="72"/>
        <v>369664.73928438884</v>
      </c>
      <c r="S57">
        <f t="shared" si="72"/>
        <v>370938.02894192393</v>
      </c>
      <c r="T57">
        <f t="shared" si="72"/>
        <v>372174.48903839703</v>
      </c>
      <c r="U57">
        <f t="shared" si="72"/>
        <v>373456.42338952929</v>
      </c>
      <c r="V57">
        <f t="shared" si="72"/>
        <v>374742.77329231543</v>
      </c>
      <c r="W57">
        <f t="shared" si="72"/>
        <v>375908.63969811372</v>
      </c>
      <c r="X57">
        <f t="shared" si="72"/>
        <v>377203.43612374051</v>
      </c>
      <c r="Y57">
        <f t="shared" si="72"/>
        <v>378460.78091081965</v>
      </c>
      <c r="Z57">
        <f t="shared" si="72"/>
        <v>379764.368045068</v>
      </c>
      <c r="AA57">
        <f t="shared" si="72"/>
        <v>381030.24927188491</v>
      </c>
      <c r="AB57">
        <f t="shared" si="72"/>
        <v>382342.68679715472</v>
      </c>
      <c r="AC57">
        <f t="shared" si="72"/>
        <v>383659.64494056709</v>
      </c>
      <c r="AD57">
        <f t="shared" si="72"/>
        <v>384938.51042370236</v>
      </c>
      <c r="AE57">
        <f t="shared" si="72"/>
        <v>386264.40973738395</v>
      </c>
      <c r="AF57">
        <f t="shared" si="72"/>
        <v>387551.95776984195</v>
      </c>
      <c r="AG57">
        <f t="shared" si="72"/>
        <v>388886.8589577158</v>
      </c>
      <c r="AH57">
        <f t="shared" si="72"/>
        <v>390226.3581385701</v>
      </c>
      <c r="AI57">
        <f t="shared" si="72"/>
        <v>391483.75418146106</v>
      </c>
      <c r="AJ57">
        <f t="shared" si="72"/>
        <v>392832.19822364161</v>
      </c>
      <c r="AK57">
        <f t="shared" si="72"/>
        <v>394141.6388843871</v>
      </c>
      <c r="AL57">
        <f t="shared" si="72"/>
        <v>395499.2378627666</v>
      </c>
      <c r="AM57">
        <f t="shared" si="72"/>
        <v>396817.56865564251</v>
      </c>
      <c r="AN57">
        <f t="shared" si="72"/>
        <v>398184.38472545636</v>
      </c>
      <c r="AO57">
        <f t="shared" si="72"/>
        <v>399555.90871728846</v>
      </c>
      <c r="AP57">
        <f t="shared" ref="AP57:BU57" si="73">(AQ56+AQ57)/(1+AQ55)</f>
        <v>400887.76174634614</v>
      </c>
      <c r="AQ57">
        <f t="shared" si="73"/>
        <v>402268.59737013909</v>
      </c>
      <c r="AR57">
        <f t="shared" si="73"/>
        <v>403609.49269470625</v>
      </c>
      <c r="AS57">
        <f t="shared" si="73"/>
        <v>404999.70316954353</v>
      </c>
      <c r="AT57">
        <f t="shared" si="73"/>
        <v>406394.70214712748</v>
      </c>
      <c r="AU57">
        <f t="shared" si="73"/>
        <v>407659.04122047406</v>
      </c>
      <c r="AV57">
        <f t="shared" si="73"/>
        <v>409063.20014023344</v>
      </c>
      <c r="AW57">
        <f t="shared" si="73"/>
        <v>410426.7441407009</v>
      </c>
      <c r="AX57">
        <f t="shared" si="73"/>
        <v>411840.43625940772</v>
      </c>
      <c r="AY57">
        <f t="shared" si="73"/>
        <v>413213.23771360581</v>
      </c>
      <c r="AZ57">
        <f t="shared" si="73"/>
        <v>414636.52775461931</v>
      </c>
      <c r="BA57">
        <f t="shared" si="73"/>
        <v>416064.72023910738</v>
      </c>
      <c r="BB57">
        <f t="shared" si="73"/>
        <v>417451.60263990442</v>
      </c>
      <c r="BC57">
        <f t="shared" si="73"/>
        <v>418889.49149344186</v>
      </c>
      <c r="BD57">
        <f t="shared" si="73"/>
        <v>420285.78979842004</v>
      </c>
      <c r="BE57">
        <f t="shared" si="73"/>
        <v>421733.44085217011</v>
      </c>
      <c r="BF57">
        <f t="shared" si="73"/>
        <v>418600.09348582488</v>
      </c>
      <c r="BG57">
        <f t="shared" si="73"/>
        <v>415760.69763132517</v>
      </c>
      <c r="BH57">
        <f t="shared" si="73"/>
        <v>412790.28702750441</v>
      </c>
      <c r="BI57">
        <f t="shared" si="73"/>
        <v>409759.16825329541</v>
      </c>
      <c r="BJ57">
        <f t="shared" si="73"/>
        <v>406727.38300886832</v>
      </c>
      <c r="BK57">
        <f t="shared" si="73"/>
        <v>403591.14316177455</v>
      </c>
      <c r="BL57">
        <f t="shared" si="73"/>
        <v>400315.82244666381</v>
      </c>
      <c r="BM57">
        <f t="shared" si="73"/>
        <v>396975.9181029218</v>
      </c>
      <c r="BN57">
        <f t="shared" si="73"/>
        <v>393619.96922429703</v>
      </c>
      <c r="BO57">
        <f t="shared" si="73"/>
        <v>390138.87864740018</v>
      </c>
      <c r="BP57">
        <f t="shared" si="73"/>
        <v>386541.02291834564</v>
      </c>
      <c r="BQ57">
        <f t="shared" si="73"/>
        <v>382874.50897176197</v>
      </c>
      <c r="BR57">
        <f t="shared" si="73"/>
        <v>379212.95242759213</v>
      </c>
      <c r="BS57">
        <f t="shared" si="73"/>
        <v>375431.54539429536</v>
      </c>
      <c r="BT57">
        <f t="shared" si="73"/>
        <v>371493.69948532834</v>
      </c>
      <c r="BU57">
        <f t="shared" si="73"/>
        <v>367482.92290024128</v>
      </c>
      <c r="BV57">
        <f t="shared" ref="BV57:DA57" si="74">(BW56+BW57)/(1+BW55)</f>
        <v>363480.19295450905</v>
      </c>
      <c r="BW57">
        <f t="shared" si="74"/>
        <v>359349.31845884398</v>
      </c>
      <c r="BX57">
        <f t="shared" si="74"/>
        <v>355052.68668743409</v>
      </c>
      <c r="BY57">
        <f t="shared" si="74"/>
        <v>350678.63972258399</v>
      </c>
      <c r="BZ57">
        <f t="shared" si="74"/>
        <v>346315.92796570685</v>
      </c>
      <c r="CA57">
        <f t="shared" si="74"/>
        <v>341816.35210176656</v>
      </c>
      <c r="CB57">
        <f t="shared" si="74"/>
        <v>337141.2449430374</v>
      </c>
      <c r="CC57">
        <f t="shared" si="74"/>
        <v>332384.01637963654</v>
      </c>
      <c r="CD57">
        <f t="shared" si="74"/>
        <v>327609.88965208805</v>
      </c>
      <c r="CE57">
        <f t="shared" si="74"/>
        <v>322686.81316864892</v>
      </c>
      <c r="CF57">
        <f t="shared" si="74"/>
        <v>317611.92886520916</v>
      </c>
      <c r="CG57">
        <f t="shared" si="74"/>
        <v>312449.97826077562</v>
      </c>
      <c r="CH57">
        <f t="shared" si="74"/>
        <v>307306.5865452289</v>
      </c>
      <c r="CI57">
        <f t="shared" si="74"/>
        <v>302007.52140207548</v>
      </c>
      <c r="CJ57">
        <f t="shared" si="74"/>
        <v>296511.91226740391</v>
      </c>
      <c r="CK57">
        <f t="shared" si="74"/>
        <v>290924.05634637194</v>
      </c>
      <c r="CL57">
        <f t="shared" si="74"/>
        <v>285358.7081242273</v>
      </c>
      <c r="CM57">
        <f t="shared" si="74"/>
        <v>279627.56863908371</v>
      </c>
      <c r="CN57">
        <f t="shared" si="74"/>
        <v>273688.61672566534</v>
      </c>
      <c r="CO57">
        <f t="shared" si="74"/>
        <v>267651.98434126814</v>
      </c>
      <c r="CP57">
        <f t="shared" si="74"/>
        <v>261642.05067943226</v>
      </c>
      <c r="CQ57">
        <f t="shared" si="74"/>
        <v>255455.69860844241</v>
      </c>
      <c r="CR57">
        <f t="shared" si="74"/>
        <v>249049.72229155648</v>
      </c>
      <c r="CS57">
        <f t="shared" si="74"/>
        <v>242540.36719683747</v>
      </c>
      <c r="CT57">
        <f t="shared" si="74"/>
        <v>236013.31402687152</v>
      </c>
      <c r="CU57">
        <f t="shared" si="74"/>
        <v>229309.13538965996</v>
      </c>
      <c r="CV57">
        <f t="shared" si="74"/>
        <v>222410.45056230438</v>
      </c>
      <c r="CW57">
        <f t="shared" si="74"/>
        <v>215402.40299462163</v>
      </c>
      <c r="CX57">
        <f t="shared" si="74"/>
        <v>208430.22181061609</v>
      </c>
      <c r="CY57">
        <f t="shared" si="74"/>
        <v>201258.7269272228</v>
      </c>
      <c r="CZ57">
        <f t="shared" si="74"/>
        <v>193842.23624696775</v>
      </c>
      <c r="DA57">
        <f t="shared" si="74"/>
        <v>186310.1186286147</v>
      </c>
      <c r="DB57">
        <f t="shared" ref="DB57:EG57" si="75">(DC56+DC57)/(1+DC55)</f>
        <v>178818.85947060029</v>
      </c>
      <c r="DC57">
        <f t="shared" si="75"/>
        <v>171115.98691205992</v>
      </c>
      <c r="DD57">
        <f t="shared" si="75"/>
        <v>163154.52539220653</v>
      </c>
      <c r="DE57">
        <f t="shared" si="75"/>
        <v>155070.87077317177</v>
      </c>
      <c r="DF57">
        <f t="shared" si="75"/>
        <v>147033.36012799543</v>
      </c>
      <c r="DG57">
        <f t="shared" si="75"/>
        <v>138771.32760599456</v>
      </c>
      <c r="DH57">
        <f t="shared" si="75"/>
        <v>130236.46561191643</v>
      </c>
      <c r="DI57">
        <f t="shared" si="75"/>
        <v>121572.52885982928</v>
      </c>
      <c r="DJ57">
        <f t="shared" si="75"/>
        <v>112890.17836631993</v>
      </c>
      <c r="DK57">
        <f t="shared" si="75"/>
        <v>103997.37325868798</v>
      </c>
      <c r="DL57">
        <f t="shared" si="75"/>
        <v>94858.208842152788</v>
      </c>
      <c r="DM57">
        <f t="shared" si="75"/>
        <v>85582.746616405057</v>
      </c>
      <c r="DN57">
        <f t="shared" si="75"/>
        <v>78314.524522053209</v>
      </c>
      <c r="DO57">
        <f t="shared" si="75"/>
        <v>71837.239550800703</v>
      </c>
      <c r="DP57">
        <f t="shared" si="75"/>
        <v>65111.739981986459</v>
      </c>
      <c r="DQ57">
        <f t="shared" si="75"/>
        <v>58273.543741412519</v>
      </c>
      <c r="DR57">
        <f t="shared" si="75"/>
        <v>51528.284745328587</v>
      </c>
      <c r="DS57">
        <f t="shared" si="75"/>
        <v>44598.432831687016</v>
      </c>
      <c r="DT57">
        <f t="shared" si="75"/>
        <v>37407.996232638499</v>
      </c>
      <c r="DU57">
        <f t="shared" si="75"/>
        <v>30099.011594172596</v>
      </c>
      <c r="DV57">
        <f t="shared" si="75"/>
        <v>22888.807415778811</v>
      </c>
      <c r="DW57">
        <f t="shared" si="75"/>
        <v>15483.107061542354</v>
      </c>
      <c r="DX57">
        <f t="shared" si="75"/>
        <v>7803.8888401436125</v>
      </c>
      <c r="DY57">
        <f t="shared" si="75"/>
        <v>0</v>
      </c>
      <c r="DZ57">
        <f t="shared" si="75"/>
        <v>0</v>
      </c>
      <c r="EA57">
        <f t="shared" si="75"/>
        <v>0</v>
      </c>
      <c r="EB57">
        <f t="shared" si="75"/>
        <v>0</v>
      </c>
      <c r="EC57">
        <f t="shared" si="75"/>
        <v>0</v>
      </c>
      <c r="ED57">
        <f t="shared" si="75"/>
        <v>0</v>
      </c>
      <c r="EE57">
        <f t="shared" si="75"/>
        <v>0</v>
      </c>
      <c r="EF57">
        <f t="shared" si="75"/>
        <v>0</v>
      </c>
      <c r="EG57">
        <f t="shared" si="75"/>
        <v>0</v>
      </c>
      <c r="EH57">
        <f t="shared" ref="EH57:FM57" si="76">(EI56+EI57)/(1+EI55)</f>
        <v>0</v>
      </c>
      <c r="EI57">
        <f t="shared" si="76"/>
        <v>0</v>
      </c>
      <c r="EJ57">
        <f t="shared" si="76"/>
        <v>0</v>
      </c>
      <c r="EK57">
        <f t="shared" si="76"/>
        <v>0</v>
      </c>
      <c r="EL57">
        <f t="shared" si="76"/>
        <v>0</v>
      </c>
      <c r="EM57">
        <f t="shared" si="76"/>
        <v>0</v>
      </c>
      <c r="EN57">
        <f t="shared" si="76"/>
        <v>0</v>
      </c>
      <c r="EO57">
        <f t="shared" si="76"/>
        <v>0</v>
      </c>
      <c r="EP57">
        <f t="shared" si="76"/>
        <v>0</v>
      </c>
      <c r="EQ57">
        <f t="shared" si="76"/>
        <v>0</v>
      </c>
      <c r="ER57">
        <f t="shared" si="76"/>
        <v>0</v>
      </c>
      <c r="ES57">
        <f t="shared" si="76"/>
        <v>0</v>
      </c>
      <c r="ET57">
        <f t="shared" si="76"/>
        <v>0</v>
      </c>
      <c r="EU57">
        <f t="shared" si="76"/>
        <v>0</v>
      </c>
      <c r="EV57">
        <f t="shared" si="76"/>
        <v>0</v>
      </c>
      <c r="EW57">
        <f t="shared" si="76"/>
        <v>0</v>
      </c>
      <c r="EX57">
        <f t="shared" si="76"/>
        <v>0</v>
      </c>
      <c r="EY57">
        <f t="shared" si="76"/>
        <v>0</v>
      </c>
      <c r="EZ57">
        <f t="shared" si="76"/>
        <v>0</v>
      </c>
      <c r="FA57">
        <f t="shared" si="76"/>
        <v>0</v>
      </c>
      <c r="FB57">
        <f t="shared" si="76"/>
        <v>0</v>
      </c>
      <c r="FC57">
        <f t="shared" si="76"/>
        <v>0</v>
      </c>
      <c r="FD57">
        <f t="shared" si="76"/>
        <v>0</v>
      </c>
      <c r="FE57">
        <f t="shared" si="76"/>
        <v>0</v>
      </c>
      <c r="FF57">
        <f t="shared" si="76"/>
        <v>0</v>
      </c>
      <c r="FG57">
        <f t="shared" si="76"/>
        <v>0</v>
      </c>
      <c r="FH57">
        <f t="shared" si="76"/>
        <v>0</v>
      </c>
      <c r="FI57">
        <f t="shared" si="76"/>
        <v>0</v>
      </c>
      <c r="FJ57">
        <f t="shared" si="76"/>
        <v>0</v>
      </c>
      <c r="FK57">
        <f t="shared" si="76"/>
        <v>0</v>
      </c>
      <c r="FL57">
        <f t="shared" si="76"/>
        <v>0</v>
      </c>
      <c r="FM57">
        <f t="shared" si="76"/>
        <v>0</v>
      </c>
      <c r="FN57">
        <f t="shared" ref="FN57:GJ57" si="77">(FO56+FO57)/(1+FO55)</f>
        <v>0</v>
      </c>
      <c r="FO57">
        <f t="shared" si="77"/>
        <v>0</v>
      </c>
      <c r="FP57">
        <f t="shared" si="77"/>
        <v>0</v>
      </c>
      <c r="FQ57">
        <f t="shared" si="77"/>
        <v>0</v>
      </c>
      <c r="FR57">
        <f t="shared" si="77"/>
        <v>0</v>
      </c>
      <c r="FS57">
        <f t="shared" si="77"/>
        <v>0</v>
      </c>
      <c r="FT57">
        <f t="shared" si="77"/>
        <v>0</v>
      </c>
      <c r="FU57">
        <f t="shared" si="77"/>
        <v>0</v>
      </c>
      <c r="FV57">
        <f t="shared" si="77"/>
        <v>0</v>
      </c>
      <c r="FW57">
        <f t="shared" si="77"/>
        <v>0</v>
      </c>
      <c r="FX57">
        <f t="shared" si="77"/>
        <v>0</v>
      </c>
      <c r="FY57">
        <f t="shared" si="77"/>
        <v>0</v>
      </c>
      <c r="FZ57">
        <f t="shared" si="77"/>
        <v>0</v>
      </c>
      <c r="GA57">
        <f t="shared" si="77"/>
        <v>0</v>
      </c>
      <c r="GB57">
        <f t="shared" si="77"/>
        <v>0</v>
      </c>
      <c r="GC57">
        <f t="shared" si="77"/>
        <v>0</v>
      </c>
      <c r="GD57">
        <f t="shared" si="77"/>
        <v>0</v>
      </c>
      <c r="GE57">
        <f t="shared" si="77"/>
        <v>0</v>
      </c>
      <c r="GF57">
        <f t="shared" si="77"/>
        <v>0</v>
      </c>
      <c r="GG57">
        <f t="shared" si="77"/>
        <v>0</v>
      </c>
      <c r="GH57">
        <f t="shared" si="77"/>
        <v>0</v>
      </c>
      <c r="GI57">
        <f t="shared" si="77"/>
        <v>0</v>
      </c>
      <c r="GJ57">
        <f t="shared" si="77"/>
        <v>0</v>
      </c>
    </row>
    <row r="58" spans="1:192" ht="12.75" hidden="1" outlineLevel="1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</row>
    <row r="59" spans="1:192" hidden="1" outlineLevel="1" x14ac:dyDescent="0.35">
      <c r="A59"/>
      <c r="B59" s="69" t="s">
        <v>1601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</row>
    <row r="60" spans="1:192" s="112" customFormat="1" ht="12.75" hidden="1" outlineLevel="2" x14ac:dyDescent="0.35">
      <c r="E60" s="112" t="str">
        <f>Fin!$E$86</f>
        <v>Senior debt balance</v>
      </c>
      <c r="G60" s="112" t="str">
        <f>Fin!$G$86</f>
        <v>$ 000s</v>
      </c>
      <c r="H60" s="112">
        <f>Fin!$H$86</f>
        <v>0</v>
      </c>
      <c r="J60" s="112">
        <f>Fin!J$86</f>
        <v>0</v>
      </c>
      <c r="K60" s="112">
        <f>Fin!K$86</f>
        <v>0</v>
      </c>
      <c r="L60" s="112">
        <f>Fin!L$86</f>
        <v>0</v>
      </c>
      <c r="M60" s="112">
        <f>Fin!M$86</f>
        <v>0</v>
      </c>
      <c r="N60" s="112">
        <f>Fin!N$86</f>
        <v>0</v>
      </c>
      <c r="O60" s="112">
        <f>Fin!O$86</f>
        <v>5038.5117518835168</v>
      </c>
      <c r="P60" s="112">
        <f>Fin!P$86</f>
        <v>33407.232953078645</v>
      </c>
      <c r="Q60" s="112">
        <f>Fin!Q$86</f>
        <v>39930.383240689735</v>
      </c>
      <c r="R60" s="112">
        <f>Fin!R$86</f>
        <v>46462.470851693346</v>
      </c>
      <c r="S60" s="112">
        <f>Fin!S$86</f>
        <v>53021.96288808895</v>
      </c>
      <c r="T60" s="112">
        <f>Fin!T$86</f>
        <v>59589.31783423866</v>
      </c>
      <c r="U60" s="112">
        <f>Fin!U$86</f>
        <v>66185.350956983093</v>
      </c>
      <c r="V60" s="112">
        <f>Fin!V$86</f>
        <v>72799.745398040817</v>
      </c>
      <c r="W60" s="112">
        <f>Fin!W$86</f>
        <v>79396.034275191763</v>
      </c>
      <c r="X60" s="112">
        <f>Fin!X$86</f>
        <v>86047.203177055926</v>
      </c>
      <c r="Y60" s="112">
        <f>Fin!Y$86</f>
        <v>92703.524638242976</v>
      </c>
      <c r="Z60" s="112">
        <f>Fin!Z$86</f>
        <v>99391.737481818476</v>
      </c>
      <c r="AA60" s="112">
        <f>Fin!AA$86</f>
        <v>106084.00771132942</v>
      </c>
      <c r="AB60" s="112">
        <f>Fin!AB$86</f>
        <v>112809.46768577214</v>
      </c>
      <c r="AC60" s="112">
        <f>Fin!AC$86</f>
        <v>119553.64926289981</v>
      </c>
      <c r="AD60" s="112">
        <f>Fin!AD$86</f>
        <v>126300.23355681442</v>
      </c>
      <c r="AE60" s="112">
        <f>Fin!AE$86</f>
        <v>133081.96925805163</v>
      </c>
      <c r="AF60" s="112">
        <f>Fin!AF$86</f>
        <v>139767.62714751021</v>
      </c>
      <c r="AG60" s="112">
        <f>Fin!AG$86</f>
        <v>146398.39332057029</v>
      </c>
      <c r="AH60" s="112">
        <f>Fin!AH$86</f>
        <v>152943.96527293805</v>
      </c>
      <c r="AI60" s="112">
        <f>Fin!AI$86</f>
        <v>159371.64913511011</v>
      </c>
      <c r="AJ60" s="112">
        <f>Fin!AJ$86</f>
        <v>165790.00384455026</v>
      </c>
      <c r="AK60" s="112">
        <f>Fin!AK$86</f>
        <v>172076.92237007903</v>
      </c>
      <c r="AL60" s="112">
        <f>Fin!AL$86</f>
        <v>178326.4811611546</v>
      </c>
      <c r="AM60" s="112">
        <f>Fin!AM$86</f>
        <v>184452.4310905881</v>
      </c>
      <c r="AN60" s="112">
        <f>Fin!AN$86</f>
        <v>190526.77929187103</v>
      </c>
      <c r="AO60" s="112">
        <f>Fin!AO$86</f>
        <v>196489.25656459981</v>
      </c>
      <c r="AP60" s="112">
        <f>Fin!AP$86</f>
        <v>202345.24745486811</v>
      </c>
      <c r="AQ60" s="112">
        <f>Fin!AQ$86</f>
        <v>208179.64864502769</v>
      </c>
      <c r="AR60" s="112">
        <f>Fin!AR$86</f>
        <v>213867.52316119109</v>
      </c>
      <c r="AS60" s="112">
        <f>Fin!AS$86</f>
        <v>219540.82875118419</v>
      </c>
      <c r="AT60" s="112">
        <f>Fin!AT$86</f>
        <v>226719.96484696533</v>
      </c>
      <c r="AU60" s="112">
        <f>Fin!AU$86</f>
        <v>233741.29843213016</v>
      </c>
      <c r="AV60" s="112">
        <f>Fin!AV$86</f>
        <v>240924.5497379399</v>
      </c>
      <c r="AW60" s="112">
        <f>Fin!AW$86</f>
        <v>247836.52823839814</v>
      </c>
      <c r="AX60" s="112">
        <f>Fin!AX$86</f>
        <v>254756.38322166452</v>
      </c>
      <c r="AY60" s="112">
        <f>Fin!AY$86</f>
        <v>261506.01416535457</v>
      </c>
      <c r="AZ60" s="112">
        <f>Fin!AZ$86</f>
        <v>268221.05550784629</v>
      </c>
      <c r="BA60" s="112">
        <f>Fin!BA$86</f>
        <v>274787.70205816132</v>
      </c>
      <c r="BB60" s="112">
        <f>Fin!BB$86</f>
        <v>281244.10978131322</v>
      </c>
      <c r="BC60" s="112">
        <f>Fin!BC$86</f>
        <v>287730.35945117136</v>
      </c>
      <c r="BD60" s="112">
        <f>Fin!BD$86</f>
        <v>294127.74965483905</v>
      </c>
      <c r="BE60" s="112">
        <f>Fin!BE$86</f>
        <v>301238.17203726462</v>
      </c>
      <c r="BF60" s="112">
        <f>Fin!BF$86</f>
        <v>299000.06677558942</v>
      </c>
      <c r="BG60" s="112">
        <f>Fin!BG$86</f>
        <v>296971.92687951814</v>
      </c>
      <c r="BH60" s="112">
        <f>Fin!BH$86</f>
        <v>294850.20501964621</v>
      </c>
      <c r="BI60" s="112">
        <f>Fin!BI$86</f>
        <v>292685.12018092559</v>
      </c>
      <c r="BJ60" s="112">
        <f>Fin!BJ$86</f>
        <v>290519.55929204903</v>
      </c>
      <c r="BK60" s="112">
        <f>Fin!BK$86</f>
        <v>288279.38797269639</v>
      </c>
      <c r="BL60" s="112">
        <f>Fin!BL$86</f>
        <v>285939.87317618873</v>
      </c>
      <c r="BM60" s="112">
        <f>Fin!BM$86</f>
        <v>283554.22721637302</v>
      </c>
      <c r="BN60" s="112">
        <f>Fin!BN$86</f>
        <v>281157.12087449821</v>
      </c>
      <c r="BO60" s="112">
        <f>Fin!BO$86</f>
        <v>278670.62760528619</v>
      </c>
      <c r="BP60" s="112">
        <f>Fin!BP$86</f>
        <v>276100.7306559615</v>
      </c>
      <c r="BQ60" s="112">
        <f>Fin!BQ$86</f>
        <v>273481.7921226875</v>
      </c>
      <c r="BR60" s="112">
        <f>Fin!BR$86</f>
        <v>270866.39459113765</v>
      </c>
      <c r="BS60" s="112">
        <f>Fin!BS$86</f>
        <v>268165.38956735429</v>
      </c>
      <c r="BT60" s="112">
        <f>Fin!BT$86</f>
        <v>265352.64248952072</v>
      </c>
      <c r="BU60" s="112">
        <f>Fin!BU$86</f>
        <v>262487.80207160139</v>
      </c>
      <c r="BV60" s="112">
        <f>Fin!BV$86</f>
        <v>259628.70925322123</v>
      </c>
      <c r="BW60" s="112">
        <f>Fin!BW$86</f>
        <v>256678.08461346044</v>
      </c>
      <c r="BX60" s="112">
        <f>Fin!BX$86</f>
        <v>253609.06191959625</v>
      </c>
      <c r="BY60" s="112">
        <f>Fin!BY$86</f>
        <v>250484.74265898907</v>
      </c>
      <c r="BZ60" s="112">
        <f>Fin!BZ$86</f>
        <v>247368.51997550539</v>
      </c>
      <c r="CA60" s="112">
        <f>Fin!CA$86</f>
        <v>244154.53721554801</v>
      </c>
      <c r="CB60" s="112">
        <f>Fin!CB$86</f>
        <v>240815.17495931289</v>
      </c>
      <c r="CC60" s="112">
        <f>Fin!CC$86</f>
        <v>237417.15455688373</v>
      </c>
      <c r="CD60" s="112">
        <f>Fin!CD$86</f>
        <v>234007.06403720623</v>
      </c>
      <c r="CE60" s="112">
        <f>Fin!CE$86</f>
        <v>230490.58083474968</v>
      </c>
      <c r="CF60" s="112">
        <f>Fin!CF$86</f>
        <v>226865.66347514986</v>
      </c>
      <c r="CG60" s="112">
        <f>Fin!CG$86</f>
        <v>223178.55590055449</v>
      </c>
      <c r="CH60" s="112">
        <f>Fin!CH$86</f>
        <v>219504.70467516399</v>
      </c>
      <c r="CI60" s="112">
        <f>Fin!CI$86</f>
        <v>215719.65814434006</v>
      </c>
      <c r="CJ60" s="112">
        <f>Fin!CJ$86</f>
        <v>211794.22304814609</v>
      </c>
      <c r="CK60" s="112">
        <f>Fin!CK$86</f>
        <v>207802.89739026615</v>
      </c>
      <c r="CL60" s="112">
        <f>Fin!CL$86</f>
        <v>203827.64866016287</v>
      </c>
      <c r="CM60" s="112">
        <f>Fin!CM$86</f>
        <v>199733.97759934602</v>
      </c>
      <c r="CN60" s="112">
        <f>Fin!CN$86</f>
        <v>195491.86908976149</v>
      </c>
      <c r="CO60" s="112">
        <f>Fin!CO$86</f>
        <v>191179.9888151921</v>
      </c>
      <c r="CP60" s="112">
        <f>Fin!CP$86</f>
        <v>186887.17905673792</v>
      </c>
      <c r="CQ60" s="112">
        <f>Fin!CQ$86</f>
        <v>182468.35614888804</v>
      </c>
      <c r="CR60" s="112">
        <f>Fin!CR$86</f>
        <v>177892.65877968381</v>
      </c>
      <c r="CS60" s="112">
        <f>Fin!CS$86</f>
        <v>173243.11942631312</v>
      </c>
      <c r="CT60" s="112">
        <f>Fin!CT$86</f>
        <v>168580.93859062315</v>
      </c>
      <c r="CU60" s="112">
        <f>Fin!CU$86</f>
        <v>163792.23956404344</v>
      </c>
      <c r="CV60" s="112">
        <f>Fin!CV$86</f>
        <v>158864.60754450376</v>
      </c>
      <c r="CW60" s="112">
        <f>Fin!CW$86</f>
        <v>153858.85928187327</v>
      </c>
      <c r="CX60" s="112">
        <f>Fin!CX$86</f>
        <v>148878.72986472648</v>
      </c>
      <c r="CY60" s="112">
        <f>Fin!CY$86</f>
        <v>143756.23351944558</v>
      </c>
      <c r="CZ60" s="112">
        <f>Fin!CZ$86</f>
        <v>138458.74017640628</v>
      </c>
      <c r="DA60" s="112">
        <f>Fin!DA$86</f>
        <v>133078.65616329698</v>
      </c>
      <c r="DB60" s="112">
        <f>Fin!DB$86</f>
        <v>127727.75676471528</v>
      </c>
      <c r="DC60" s="112">
        <f>Fin!DC$86</f>
        <v>122225.70493718643</v>
      </c>
      <c r="DD60" s="112">
        <f>Fin!DD$86</f>
        <v>116538.94670871974</v>
      </c>
      <c r="DE60" s="112">
        <f>Fin!DE$86</f>
        <v>110764.9076951235</v>
      </c>
      <c r="DF60" s="112">
        <f>Fin!DF$86</f>
        <v>105023.82866285471</v>
      </c>
      <c r="DG60" s="112">
        <f>Fin!DG$86</f>
        <v>99122.376861425524</v>
      </c>
      <c r="DH60" s="112">
        <f>Fin!DH$86</f>
        <v>93026.046865655444</v>
      </c>
      <c r="DI60" s="112">
        <f>Fin!DI$86</f>
        <v>86837.520614164634</v>
      </c>
      <c r="DJ60" s="112">
        <f>Fin!DJ$86</f>
        <v>80635.841690229383</v>
      </c>
      <c r="DK60" s="112">
        <f>Fin!DK$86</f>
        <v>74283.838041920841</v>
      </c>
      <c r="DL60" s="112">
        <f>Fin!DL$86</f>
        <v>67755.86345868143</v>
      </c>
      <c r="DM60" s="112">
        <f>Fin!DM$86</f>
        <v>61130.533297433059</v>
      </c>
      <c r="DN60" s="112">
        <f>Fin!DN$86</f>
        <v>55938.94608718175</v>
      </c>
      <c r="DO60" s="112">
        <f>Fin!DO$86</f>
        <v>51312.313964858527</v>
      </c>
      <c r="DP60" s="112">
        <f>Fin!DP$86</f>
        <v>46508.3857014198</v>
      </c>
      <c r="DQ60" s="112">
        <f>Fin!DQ$86</f>
        <v>41623.959815295573</v>
      </c>
      <c r="DR60" s="112">
        <f>Fin!DR$86</f>
        <v>36805.917675235629</v>
      </c>
      <c r="DS60" s="112">
        <f>Fin!DS$86</f>
        <v>31856.023451205947</v>
      </c>
      <c r="DT60" s="112">
        <f>Fin!DT$86</f>
        <v>26719.997309028447</v>
      </c>
      <c r="DU60" s="112">
        <f>Fin!DU$86</f>
        <v>21499.293995838529</v>
      </c>
      <c r="DV60" s="112">
        <f>Fin!DV$86</f>
        <v>16349.148154128688</v>
      </c>
      <c r="DW60" s="112">
        <f>Fin!DW$86</f>
        <v>11059.362186816943</v>
      </c>
      <c r="DX60" s="112">
        <f>Fin!DX$86</f>
        <v>5574.2063143892801</v>
      </c>
      <c r="DY60" s="112">
        <f>Fin!DY$86</f>
        <v>9.9589669844135642E-10</v>
      </c>
      <c r="DZ60" s="112">
        <f>Fin!DZ$86</f>
        <v>9.9589669844135642E-10</v>
      </c>
      <c r="EA60" s="112">
        <f>Fin!EA$86</f>
        <v>9.9589669844135642E-10</v>
      </c>
      <c r="EB60" s="112">
        <f>Fin!EB$86</f>
        <v>9.9589669844135642E-10</v>
      </c>
      <c r="EC60" s="112">
        <f>Fin!EC$86</f>
        <v>9.9589669844135642E-10</v>
      </c>
      <c r="ED60" s="112">
        <f>Fin!ED$86</f>
        <v>9.9589669844135642E-10</v>
      </c>
      <c r="EE60" s="112">
        <f>Fin!EE$86</f>
        <v>9.9589669844135642E-10</v>
      </c>
      <c r="EF60" s="112">
        <f>Fin!EF$86</f>
        <v>9.9589669844135642E-10</v>
      </c>
      <c r="EG60" s="112">
        <f>Fin!EG$86</f>
        <v>9.9589669844135642E-10</v>
      </c>
      <c r="EH60" s="112">
        <f>Fin!EH$86</f>
        <v>9.9589669844135642E-10</v>
      </c>
      <c r="EI60" s="112">
        <f>Fin!EI$86</f>
        <v>9.9589669844135642E-10</v>
      </c>
      <c r="EJ60" s="112">
        <f>Fin!EJ$86</f>
        <v>9.9589669844135642E-10</v>
      </c>
      <c r="EK60" s="112">
        <f>Fin!EK$86</f>
        <v>9.9589669844135642E-10</v>
      </c>
      <c r="EL60" s="112">
        <f>Fin!EL$86</f>
        <v>9.9589669844135642E-10</v>
      </c>
      <c r="EM60" s="112">
        <f>Fin!EM$86</f>
        <v>9.9589669844135642E-10</v>
      </c>
      <c r="EN60" s="112">
        <f>Fin!EN$86</f>
        <v>9.9589669844135642E-10</v>
      </c>
      <c r="EO60" s="112">
        <f>Fin!EO$86</f>
        <v>9.9589669844135642E-10</v>
      </c>
      <c r="EP60" s="112">
        <f>Fin!EP$86</f>
        <v>9.9589669844135642E-10</v>
      </c>
      <c r="EQ60" s="112">
        <f>Fin!EQ$86</f>
        <v>9.9589669844135642E-10</v>
      </c>
      <c r="ER60" s="112">
        <f>Fin!ER$86</f>
        <v>9.9589669844135642E-10</v>
      </c>
      <c r="ES60" s="112">
        <f>Fin!ES$86</f>
        <v>9.9589669844135642E-10</v>
      </c>
      <c r="ET60" s="112">
        <f>Fin!ET$86</f>
        <v>9.9589669844135642E-10</v>
      </c>
      <c r="EU60" s="112">
        <f>Fin!EU$86</f>
        <v>9.9589669844135642E-10</v>
      </c>
      <c r="EV60" s="112">
        <f>Fin!EV$86</f>
        <v>9.9589669844135642E-10</v>
      </c>
      <c r="EW60" s="112">
        <f>Fin!EW$86</f>
        <v>9.9589669844135642E-10</v>
      </c>
      <c r="EX60" s="112">
        <f>Fin!EX$86</f>
        <v>9.9589669844135642E-10</v>
      </c>
      <c r="EY60" s="112">
        <f>Fin!EY$86</f>
        <v>9.9589669844135642E-10</v>
      </c>
      <c r="EZ60" s="112">
        <f>Fin!EZ$86</f>
        <v>9.9589669844135642E-10</v>
      </c>
      <c r="FA60" s="112">
        <f>Fin!FA$86</f>
        <v>9.9589669844135642E-10</v>
      </c>
      <c r="FB60" s="112">
        <f>Fin!FB$86</f>
        <v>9.9589669844135642E-10</v>
      </c>
      <c r="FC60" s="112">
        <f>Fin!FC$86</f>
        <v>9.9589669844135642E-10</v>
      </c>
      <c r="FD60" s="112">
        <f>Fin!FD$86</f>
        <v>9.9589669844135642E-10</v>
      </c>
      <c r="FE60" s="112">
        <f>Fin!FE$86</f>
        <v>9.9589669844135642E-10</v>
      </c>
      <c r="FF60" s="112">
        <f>Fin!FF$86</f>
        <v>9.9589669844135642E-10</v>
      </c>
      <c r="FG60" s="112">
        <f>Fin!FG$86</f>
        <v>9.9589669844135642E-10</v>
      </c>
      <c r="FH60" s="112">
        <f>Fin!FH$86</f>
        <v>9.9589669844135642E-10</v>
      </c>
      <c r="FI60" s="112">
        <f>Fin!FI$86</f>
        <v>9.9589669844135642E-10</v>
      </c>
      <c r="FJ60" s="112">
        <f>Fin!FJ$86</f>
        <v>9.9589669844135642E-10</v>
      </c>
      <c r="FK60" s="112">
        <f>Fin!FK$86</f>
        <v>9.9589669844135642E-10</v>
      </c>
      <c r="FL60" s="112">
        <f>Fin!FL$86</f>
        <v>9.9589669844135642E-10</v>
      </c>
      <c r="FM60" s="112">
        <f>Fin!FM$86</f>
        <v>9.9589669844135642E-10</v>
      </c>
      <c r="FN60" s="112">
        <f>Fin!FN$86</f>
        <v>9.9589669844135642E-10</v>
      </c>
      <c r="FO60" s="112">
        <f>Fin!FO$86</f>
        <v>9.9589669844135642E-10</v>
      </c>
      <c r="FP60" s="112">
        <f>Fin!FP$86</f>
        <v>9.9589669844135642E-10</v>
      </c>
      <c r="FQ60" s="112">
        <f>Fin!FQ$86</f>
        <v>9.9589669844135642E-10</v>
      </c>
      <c r="FR60" s="112">
        <f>Fin!FR$86</f>
        <v>9.9589669844135642E-10</v>
      </c>
      <c r="FS60" s="112">
        <f>Fin!FS$86</f>
        <v>9.9589669844135642E-10</v>
      </c>
      <c r="FT60" s="112">
        <f>Fin!FT$86</f>
        <v>9.9589669844135642E-10</v>
      </c>
      <c r="FU60" s="112">
        <f>Fin!FU$86</f>
        <v>9.9589669844135642E-10</v>
      </c>
      <c r="FV60" s="112">
        <f>Fin!FV$86</f>
        <v>9.9589669844135642E-10</v>
      </c>
      <c r="FW60" s="112">
        <f>Fin!FW$86</f>
        <v>9.9589669844135642E-10</v>
      </c>
      <c r="FX60" s="112">
        <f>Fin!FX$86</f>
        <v>9.9589669844135642E-10</v>
      </c>
      <c r="FY60" s="112">
        <f>Fin!FY$86</f>
        <v>9.9589669844135642E-10</v>
      </c>
      <c r="FZ60" s="112">
        <f>Fin!FZ$86</f>
        <v>9.9589669844135642E-10</v>
      </c>
      <c r="GA60" s="112">
        <f>Fin!GA$86</f>
        <v>9.9589669844135642E-10</v>
      </c>
      <c r="GB60" s="112">
        <f>Fin!GB$86</f>
        <v>9.9589669844135642E-10</v>
      </c>
      <c r="GC60" s="112">
        <f>Fin!GC$86</f>
        <v>9.9589669844135642E-10</v>
      </c>
      <c r="GD60" s="112">
        <f>Fin!GD$86</f>
        <v>9.9589669844135642E-10</v>
      </c>
      <c r="GE60" s="112">
        <f>Fin!GE$86</f>
        <v>9.9589669844135642E-10</v>
      </c>
      <c r="GF60" s="112">
        <f>Fin!GF$86</f>
        <v>9.9589669844135642E-10</v>
      </c>
      <c r="GG60" s="112">
        <f>Fin!GG$86</f>
        <v>9.9589669844135642E-10</v>
      </c>
      <c r="GH60" s="112">
        <f>Fin!GH$86</f>
        <v>9.9589669844135642E-10</v>
      </c>
      <c r="GI60" s="112">
        <f>Fin!GI$86</f>
        <v>9.9589669844135642E-10</v>
      </c>
      <c r="GJ60" s="112">
        <f>Fin!GJ$86</f>
        <v>9.9589669844135642E-10</v>
      </c>
    </row>
    <row r="61" spans="1:192" s="112" customFormat="1" ht="12.75" hidden="1" outlineLevel="2" x14ac:dyDescent="0.35">
      <c r="E61" s="112" t="str">
        <f>Time!$E$112</f>
        <v>LLCR date flag</v>
      </c>
      <c r="G61" s="112" t="str">
        <f>Time!$G$112</f>
        <v>flag</v>
      </c>
      <c r="H61" s="112">
        <f>Time!$H$112</f>
        <v>72</v>
      </c>
      <c r="J61" s="112">
        <f>Time!J$112</f>
        <v>0</v>
      </c>
      <c r="K61" s="112">
        <f>Time!K$112</f>
        <v>0</v>
      </c>
      <c r="L61" s="112">
        <f>Time!L$112</f>
        <v>0</v>
      </c>
      <c r="M61" s="112">
        <f>Time!M$112</f>
        <v>0</v>
      </c>
      <c r="N61" s="112">
        <f>Time!N$112</f>
        <v>0</v>
      </c>
      <c r="O61" s="112">
        <f>Time!O$112</f>
        <v>0</v>
      </c>
      <c r="P61" s="112">
        <f>Time!P$112</f>
        <v>0</v>
      </c>
      <c r="Q61" s="112">
        <f>Time!Q$112</f>
        <v>0</v>
      </c>
      <c r="R61" s="112">
        <f>Time!R$112</f>
        <v>0</v>
      </c>
      <c r="S61" s="112">
        <f>Time!S$112</f>
        <v>0</v>
      </c>
      <c r="T61" s="112">
        <f>Time!T$112</f>
        <v>0</v>
      </c>
      <c r="U61" s="112">
        <f>Time!U$112</f>
        <v>0</v>
      </c>
      <c r="V61" s="112">
        <f>Time!V$112</f>
        <v>0</v>
      </c>
      <c r="W61" s="112">
        <f>Time!W$112</f>
        <v>0</v>
      </c>
      <c r="X61" s="112">
        <f>Time!X$112</f>
        <v>0</v>
      </c>
      <c r="Y61" s="112">
        <f>Time!Y$112</f>
        <v>0</v>
      </c>
      <c r="Z61" s="112">
        <f>Time!Z$112</f>
        <v>0</v>
      </c>
      <c r="AA61" s="112">
        <f>Time!AA$112</f>
        <v>0</v>
      </c>
      <c r="AB61" s="112">
        <f>Time!AB$112</f>
        <v>0</v>
      </c>
      <c r="AC61" s="112">
        <f>Time!AC$112</f>
        <v>0</v>
      </c>
      <c r="AD61" s="112">
        <f>Time!AD$112</f>
        <v>0</v>
      </c>
      <c r="AE61" s="112">
        <f>Time!AE$112</f>
        <v>0</v>
      </c>
      <c r="AF61" s="112">
        <f>Time!AF$112</f>
        <v>0</v>
      </c>
      <c r="AG61" s="112">
        <f>Time!AG$112</f>
        <v>0</v>
      </c>
      <c r="AH61" s="112">
        <f>Time!AH$112</f>
        <v>0</v>
      </c>
      <c r="AI61" s="112">
        <f>Time!AI$112</f>
        <v>0</v>
      </c>
      <c r="AJ61" s="112">
        <f>Time!AJ$112</f>
        <v>0</v>
      </c>
      <c r="AK61" s="112">
        <f>Time!AK$112</f>
        <v>0</v>
      </c>
      <c r="AL61" s="112">
        <f>Time!AL$112</f>
        <v>0</v>
      </c>
      <c r="AM61" s="112">
        <f>Time!AM$112</f>
        <v>0</v>
      </c>
      <c r="AN61" s="112">
        <f>Time!AN$112</f>
        <v>0</v>
      </c>
      <c r="AO61" s="112">
        <f>Time!AO$112</f>
        <v>0</v>
      </c>
      <c r="AP61" s="112">
        <f>Time!AP$112</f>
        <v>0</v>
      </c>
      <c r="AQ61" s="112">
        <f>Time!AQ$112</f>
        <v>0</v>
      </c>
      <c r="AR61" s="112">
        <f>Time!AR$112</f>
        <v>0</v>
      </c>
      <c r="AS61" s="112">
        <f>Time!AS$112</f>
        <v>0</v>
      </c>
      <c r="AT61" s="112">
        <f>Time!AT$112</f>
        <v>0</v>
      </c>
      <c r="AU61" s="112">
        <f>Time!AU$112</f>
        <v>0</v>
      </c>
      <c r="AV61" s="112">
        <f>Time!AV$112</f>
        <v>0</v>
      </c>
      <c r="AW61" s="112">
        <f>Time!AW$112</f>
        <v>0</v>
      </c>
      <c r="AX61" s="112">
        <f>Time!AX$112</f>
        <v>0</v>
      </c>
      <c r="AY61" s="112">
        <f>Time!AY$112</f>
        <v>0</v>
      </c>
      <c r="AZ61" s="112">
        <f>Time!AZ$112</f>
        <v>0</v>
      </c>
      <c r="BA61" s="112">
        <f>Time!BA$112</f>
        <v>0</v>
      </c>
      <c r="BB61" s="112">
        <f>Time!BB$112</f>
        <v>0</v>
      </c>
      <c r="BC61" s="112">
        <f>Time!BC$112</f>
        <v>0</v>
      </c>
      <c r="BD61" s="112">
        <f>Time!BD$112</f>
        <v>0</v>
      </c>
      <c r="BE61" s="112">
        <f>Time!BE$112</f>
        <v>1</v>
      </c>
      <c r="BF61" s="112">
        <f>Time!BF$112</f>
        <v>1</v>
      </c>
      <c r="BG61" s="112">
        <f>Time!BG$112</f>
        <v>1</v>
      </c>
      <c r="BH61" s="112">
        <f>Time!BH$112</f>
        <v>1</v>
      </c>
      <c r="BI61" s="112">
        <f>Time!BI$112</f>
        <v>1</v>
      </c>
      <c r="BJ61" s="112">
        <f>Time!BJ$112</f>
        <v>1</v>
      </c>
      <c r="BK61" s="112">
        <f>Time!BK$112</f>
        <v>1</v>
      </c>
      <c r="BL61" s="112">
        <f>Time!BL$112</f>
        <v>1</v>
      </c>
      <c r="BM61" s="112">
        <f>Time!BM$112</f>
        <v>1</v>
      </c>
      <c r="BN61" s="112">
        <f>Time!BN$112</f>
        <v>1</v>
      </c>
      <c r="BO61" s="112">
        <f>Time!BO$112</f>
        <v>1</v>
      </c>
      <c r="BP61" s="112">
        <f>Time!BP$112</f>
        <v>1</v>
      </c>
      <c r="BQ61" s="112">
        <f>Time!BQ$112</f>
        <v>1</v>
      </c>
      <c r="BR61" s="112">
        <f>Time!BR$112</f>
        <v>1</v>
      </c>
      <c r="BS61" s="112">
        <f>Time!BS$112</f>
        <v>1</v>
      </c>
      <c r="BT61" s="112">
        <f>Time!BT$112</f>
        <v>1</v>
      </c>
      <c r="BU61" s="112">
        <f>Time!BU$112</f>
        <v>1</v>
      </c>
      <c r="BV61" s="112">
        <f>Time!BV$112</f>
        <v>1</v>
      </c>
      <c r="BW61" s="112">
        <f>Time!BW$112</f>
        <v>1</v>
      </c>
      <c r="BX61" s="112">
        <f>Time!BX$112</f>
        <v>1</v>
      </c>
      <c r="BY61" s="112">
        <f>Time!BY$112</f>
        <v>1</v>
      </c>
      <c r="BZ61" s="112">
        <f>Time!BZ$112</f>
        <v>1</v>
      </c>
      <c r="CA61" s="112">
        <f>Time!CA$112</f>
        <v>1</v>
      </c>
      <c r="CB61" s="112">
        <f>Time!CB$112</f>
        <v>1</v>
      </c>
      <c r="CC61" s="112">
        <f>Time!CC$112</f>
        <v>1</v>
      </c>
      <c r="CD61" s="112">
        <f>Time!CD$112</f>
        <v>1</v>
      </c>
      <c r="CE61" s="112">
        <f>Time!CE$112</f>
        <v>1</v>
      </c>
      <c r="CF61" s="112">
        <f>Time!CF$112</f>
        <v>1</v>
      </c>
      <c r="CG61" s="112">
        <f>Time!CG$112</f>
        <v>1</v>
      </c>
      <c r="CH61" s="112">
        <f>Time!CH$112</f>
        <v>1</v>
      </c>
      <c r="CI61" s="112">
        <f>Time!CI$112</f>
        <v>1</v>
      </c>
      <c r="CJ61" s="112">
        <f>Time!CJ$112</f>
        <v>1</v>
      </c>
      <c r="CK61" s="112">
        <f>Time!CK$112</f>
        <v>1</v>
      </c>
      <c r="CL61" s="112">
        <f>Time!CL$112</f>
        <v>1</v>
      </c>
      <c r="CM61" s="112">
        <f>Time!CM$112</f>
        <v>1</v>
      </c>
      <c r="CN61" s="112">
        <f>Time!CN$112</f>
        <v>1</v>
      </c>
      <c r="CO61" s="112">
        <f>Time!CO$112</f>
        <v>1</v>
      </c>
      <c r="CP61" s="112">
        <f>Time!CP$112</f>
        <v>1</v>
      </c>
      <c r="CQ61" s="112">
        <f>Time!CQ$112</f>
        <v>1</v>
      </c>
      <c r="CR61" s="112">
        <f>Time!CR$112</f>
        <v>1</v>
      </c>
      <c r="CS61" s="112">
        <f>Time!CS$112</f>
        <v>1</v>
      </c>
      <c r="CT61" s="112">
        <f>Time!CT$112</f>
        <v>1</v>
      </c>
      <c r="CU61" s="112">
        <f>Time!CU$112</f>
        <v>1</v>
      </c>
      <c r="CV61" s="112">
        <f>Time!CV$112</f>
        <v>1</v>
      </c>
      <c r="CW61" s="112">
        <f>Time!CW$112</f>
        <v>1</v>
      </c>
      <c r="CX61" s="112">
        <f>Time!CX$112</f>
        <v>1</v>
      </c>
      <c r="CY61" s="112">
        <f>Time!CY$112</f>
        <v>1</v>
      </c>
      <c r="CZ61" s="112">
        <f>Time!CZ$112</f>
        <v>1</v>
      </c>
      <c r="DA61" s="112">
        <f>Time!DA$112</f>
        <v>1</v>
      </c>
      <c r="DB61" s="112">
        <f>Time!DB$112</f>
        <v>1</v>
      </c>
      <c r="DC61" s="112">
        <f>Time!DC$112</f>
        <v>1</v>
      </c>
      <c r="DD61" s="112">
        <f>Time!DD$112</f>
        <v>1</v>
      </c>
      <c r="DE61" s="112">
        <f>Time!DE$112</f>
        <v>1</v>
      </c>
      <c r="DF61" s="112">
        <f>Time!DF$112</f>
        <v>1</v>
      </c>
      <c r="DG61" s="112">
        <f>Time!DG$112</f>
        <v>1</v>
      </c>
      <c r="DH61" s="112">
        <f>Time!DH$112</f>
        <v>1</v>
      </c>
      <c r="DI61" s="112">
        <f>Time!DI$112</f>
        <v>1</v>
      </c>
      <c r="DJ61" s="112">
        <f>Time!DJ$112</f>
        <v>1</v>
      </c>
      <c r="DK61" s="112">
        <f>Time!DK$112</f>
        <v>1</v>
      </c>
      <c r="DL61" s="112">
        <f>Time!DL$112</f>
        <v>1</v>
      </c>
      <c r="DM61" s="112">
        <f>Time!DM$112</f>
        <v>1</v>
      </c>
      <c r="DN61" s="112">
        <f>Time!DN$112</f>
        <v>1</v>
      </c>
      <c r="DO61" s="112">
        <f>Time!DO$112</f>
        <v>1</v>
      </c>
      <c r="DP61" s="112">
        <f>Time!DP$112</f>
        <v>1</v>
      </c>
      <c r="DQ61" s="112">
        <f>Time!DQ$112</f>
        <v>1</v>
      </c>
      <c r="DR61" s="112">
        <f>Time!DR$112</f>
        <v>1</v>
      </c>
      <c r="DS61" s="112">
        <f>Time!DS$112</f>
        <v>1</v>
      </c>
      <c r="DT61" s="112">
        <f>Time!DT$112</f>
        <v>1</v>
      </c>
      <c r="DU61" s="112">
        <f>Time!DU$112</f>
        <v>1</v>
      </c>
      <c r="DV61" s="112">
        <f>Time!DV$112</f>
        <v>1</v>
      </c>
      <c r="DW61" s="112">
        <f>Time!DW$112</f>
        <v>1</v>
      </c>
      <c r="DX61" s="112">
        <f>Time!DX$112</f>
        <v>1</v>
      </c>
      <c r="DY61" s="112">
        <f>Time!DY$112</f>
        <v>0</v>
      </c>
      <c r="DZ61" s="112">
        <f>Time!DZ$112</f>
        <v>0</v>
      </c>
      <c r="EA61" s="112">
        <f>Time!EA$112</f>
        <v>0</v>
      </c>
      <c r="EB61" s="112">
        <f>Time!EB$112</f>
        <v>0</v>
      </c>
      <c r="EC61" s="112">
        <f>Time!EC$112</f>
        <v>0</v>
      </c>
      <c r="ED61" s="112">
        <f>Time!ED$112</f>
        <v>0</v>
      </c>
      <c r="EE61" s="112">
        <f>Time!EE$112</f>
        <v>0</v>
      </c>
      <c r="EF61" s="112">
        <f>Time!EF$112</f>
        <v>0</v>
      </c>
      <c r="EG61" s="112">
        <f>Time!EG$112</f>
        <v>0</v>
      </c>
      <c r="EH61" s="112">
        <f>Time!EH$112</f>
        <v>0</v>
      </c>
      <c r="EI61" s="112">
        <f>Time!EI$112</f>
        <v>0</v>
      </c>
      <c r="EJ61" s="112">
        <f>Time!EJ$112</f>
        <v>0</v>
      </c>
      <c r="EK61" s="112">
        <f>Time!EK$112</f>
        <v>0</v>
      </c>
      <c r="EL61" s="112">
        <f>Time!EL$112</f>
        <v>0</v>
      </c>
      <c r="EM61" s="112">
        <f>Time!EM$112</f>
        <v>0</v>
      </c>
      <c r="EN61" s="112">
        <f>Time!EN$112</f>
        <v>0</v>
      </c>
      <c r="EO61" s="112">
        <f>Time!EO$112</f>
        <v>0</v>
      </c>
      <c r="EP61" s="112">
        <f>Time!EP$112</f>
        <v>0</v>
      </c>
      <c r="EQ61" s="112">
        <f>Time!EQ$112</f>
        <v>0</v>
      </c>
      <c r="ER61" s="112">
        <f>Time!ER$112</f>
        <v>0</v>
      </c>
      <c r="ES61" s="112">
        <f>Time!ES$112</f>
        <v>0</v>
      </c>
      <c r="ET61" s="112">
        <f>Time!ET$112</f>
        <v>0</v>
      </c>
      <c r="EU61" s="112">
        <f>Time!EU$112</f>
        <v>0</v>
      </c>
      <c r="EV61" s="112">
        <f>Time!EV$112</f>
        <v>0</v>
      </c>
      <c r="EW61" s="112">
        <f>Time!EW$112</f>
        <v>0</v>
      </c>
      <c r="EX61" s="112">
        <f>Time!EX$112</f>
        <v>0</v>
      </c>
      <c r="EY61" s="112">
        <f>Time!EY$112</f>
        <v>0</v>
      </c>
      <c r="EZ61" s="112">
        <f>Time!EZ$112</f>
        <v>0</v>
      </c>
      <c r="FA61" s="112">
        <f>Time!FA$112</f>
        <v>0</v>
      </c>
      <c r="FB61" s="112">
        <f>Time!FB$112</f>
        <v>0</v>
      </c>
      <c r="FC61" s="112">
        <f>Time!FC$112</f>
        <v>0</v>
      </c>
      <c r="FD61" s="112">
        <f>Time!FD$112</f>
        <v>0</v>
      </c>
      <c r="FE61" s="112">
        <f>Time!FE$112</f>
        <v>0</v>
      </c>
      <c r="FF61" s="112">
        <f>Time!FF$112</f>
        <v>0</v>
      </c>
      <c r="FG61" s="112">
        <f>Time!FG$112</f>
        <v>0</v>
      </c>
      <c r="FH61" s="112">
        <f>Time!FH$112</f>
        <v>0</v>
      </c>
      <c r="FI61" s="112">
        <f>Time!FI$112</f>
        <v>0</v>
      </c>
      <c r="FJ61" s="112">
        <f>Time!FJ$112</f>
        <v>0</v>
      </c>
      <c r="FK61" s="112">
        <f>Time!FK$112</f>
        <v>0</v>
      </c>
      <c r="FL61" s="112">
        <f>Time!FL$112</f>
        <v>0</v>
      </c>
      <c r="FM61" s="112">
        <f>Time!FM$112</f>
        <v>0</v>
      </c>
      <c r="FN61" s="112">
        <f>Time!FN$112</f>
        <v>0</v>
      </c>
      <c r="FO61" s="112">
        <f>Time!FO$112</f>
        <v>0</v>
      </c>
      <c r="FP61" s="112">
        <f>Time!FP$112</f>
        <v>0</v>
      </c>
      <c r="FQ61" s="112">
        <f>Time!FQ$112</f>
        <v>0</v>
      </c>
      <c r="FR61" s="112">
        <f>Time!FR$112</f>
        <v>0</v>
      </c>
      <c r="FS61" s="112">
        <f>Time!FS$112</f>
        <v>0</v>
      </c>
      <c r="FT61" s="112">
        <f>Time!FT$112</f>
        <v>0</v>
      </c>
      <c r="FU61" s="112">
        <f>Time!FU$112</f>
        <v>0</v>
      </c>
      <c r="FV61" s="112">
        <f>Time!FV$112</f>
        <v>0</v>
      </c>
      <c r="FW61" s="112">
        <f>Time!FW$112</f>
        <v>0</v>
      </c>
      <c r="FX61" s="112">
        <f>Time!FX$112</f>
        <v>0</v>
      </c>
      <c r="FY61" s="112">
        <f>Time!FY$112</f>
        <v>0</v>
      </c>
      <c r="FZ61" s="112">
        <f>Time!FZ$112</f>
        <v>0</v>
      </c>
      <c r="GA61" s="112">
        <f>Time!GA$112</f>
        <v>0</v>
      </c>
      <c r="GB61" s="112">
        <f>Time!GB$112</f>
        <v>0</v>
      </c>
      <c r="GC61" s="112">
        <f>Time!GC$112</f>
        <v>0</v>
      </c>
      <c r="GD61" s="112">
        <f>Time!GD$112</f>
        <v>0</v>
      </c>
      <c r="GE61" s="112">
        <f>Time!GE$112</f>
        <v>0</v>
      </c>
      <c r="GF61" s="112">
        <f>Time!GF$112</f>
        <v>0</v>
      </c>
      <c r="GG61" s="112">
        <f>Time!GG$112</f>
        <v>0</v>
      </c>
      <c r="GH61" s="112">
        <f>Time!GH$112</f>
        <v>0</v>
      </c>
      <c r="GI61" s="112">
        <f>Time!GI$112</f>
        <v>0</v>
      </c>
      <c r="GJ61" s="112">
        <f>Time!GJ$112</f>
        <v>0</v>
      </c>
    </row>
    <row r="62" spans="1:192" ht="12.75" hidden="1" outlineLevel="2" x14ac:dyDescent="0.35">
      <c r="A62"/>
      <c r="B62"/>
      <c r="C62"/>
      <c r="D62"/>
      <c r="E62" t="str">
        <f>$E$57</f>
        <v>Rolling PV of CFADS over senior debt term</v>
      </c>
      <c r="F62"/>
      <c r="G62" t="str">
        <f>$G$57</f>
        <v>$ 000s</v>
      </c>
      <c r="H62">
        <f>$H$57</f>
        <v>36187000.258339994</v>
      </c>
      <c r="I62"/>
      <c r="J62">
        <f t="shared" ref="J62:AO62" si="78">J$57</f>
        <v>359873.55340294045</v>
      </c>
      <c r="K62">
        <f t="shared" si="78"/>
        <v>360993.16001352738</v>
      </c>
      <c r="L62">
        <f t="shared" si="78"/>
        <v>362236.58089801838</v>
      </c>
      <c r="M62">
        <f t="shared" si="78"/>
        <v>363444.03616767848</v>
      </c>
      <c r="N62">
        <f t="shared" si="78"/>
        <v>364695.89895892265</v>
      </c>
      <c r="O62">
        <f t="shared" si="78"/>
        <v>365911.55195545242</v>
      </c>
      <c r="P62">
        <f t="shared" si="78"/>
        <v>367171.9139677434</v>
      </c>
      <c r="Q62">
        <f t="shared" si="78"/>
        <v>368436.61722696561</v>
      </c>
      <c r="R62">
        <f t="shared" si="78"/>
        <v>369664.73928438884</v>
      </c>
      <c r="S62">
        <f t="shared" si="78"/>
        <v>370938.02894192393</v>
      </c>
      <c r="T62">
        <f t="shared" si="78"/>
        <v>372174.48903839703</v>
      </c>
      <c r="U62">
        <f t="shared" si="78"/>
        <v>373456.42338952929</v>
      </c>
      <c r="V62">
        <f t="shared" si="78"/>
        <v>374742.77329231543</v>
      </c>
      <c r="W62">
        <f t="shared" si="78"/>
        <v>375908.63969811372</v>
      </c>
      <c r="X62">
        <f t="shared" si="78"/>
        <v>377203.43612374051</v>
      </c>
      <c r="Y62">
        <f t="shared" si="78"/>
        <v>378460.78091081965</v>
      </c>
      <c r="Z62">
        <f t="shared" si="78"/>
        <v>379764.368045068</v>
      </c>
      <c r="AA62">
        <f t="shared" si="78"/>
        <v>381030.24927188491</v>
      </c>
      <c r="AB62">
        <f t="shared" si="78"/>
        <v>382342.68679715472</v>
      </c>
      <c r="AC62">
        <f t="shared" si="78"/>
        <v>383659.64494056709</v>
      </c>
      <c r="AD62">
        <f t="shared" si="78"/>
        <v>384938.51042370236</v>
      </c>
      <c r="AE62">
        <f t="shared" si="78"/>
        <v>386264.40973738395</v>
      </c>
      <c r="AF62">
        <f t="shared" si="78"/>
        <v>387551.95776984195</v>
      </c>
      <c r="AG62">
        <f t="shared" si="78"/>
        <v>388886.8589577158</v>
      </c>
      <c r="AH62">
        <f t="shared" si="78"/>
        <v>390226.3581385701</v>
      </c>
      <c r="AI62">
        <f t="shared" si="78"/>
        <v>391483.75418146106</v>
      </c>
      <c r="AJ62">
        <f t="shared" si="78"/>
        <v>392832.19822364161</v>
      </c>
      <c r="AK62">
        <f t="shared" si="78"/>
        <v>394141.6388843871</v>
      </c>
      <c r="AL62">
        <f t="shared" si="78"/>
        <v>395499.2378627666</v>
      </c>
      <c r="AM62">
        <f t="shared" si="78"/>
        <v>396817.56865564251</v>
      </c>
      <c r="AN62">
        <f t="shared" si="78"/>
        <v>398184.38472545636</v>
      </c>
      <c r="AO62">
        <f t="shared" si="78"/>
        <v>399555.90871728846</v>
      </c>
      <c r="AP62">
        <f t="shared" ref="AP62:BU62" si="79">AP$57</f>
        <v>400887.76174634614</v>
      </c>
      <c r="AQ62">
        <f t="shared" si="79"/>
        <v>402268.59737013909</v>
      </c>
      <c r="AR62">
        <f t="shared" si="79"/>
        <v>403609.49269470625</v>
      </c>
      <c r="AS62">
        <f t="shared" si="79"/>
        <v>404999.70316954353</v>
      </c>
      <c r="AT62">
        <f t="shared" si="79"/>
        <v>406394.70214712748</v>
      </c>
      <c r="AU62">
        <f t="shared" si="79"/>
        <v>407659.04122047406</v>
      </c>
      <c r="AV62">
        <f t="shared" si="79"/>
        <v>409063.20014023344</v>
      </c>
      <c r="AW62">
        <f t="shared" si="79"/>
        <v>410426.7441407009</v>
      </c>
      <c r="AX62">
        <f t="shared" si="79"/>
        <v>411840.43625940772</v>
      </c>
      <c r="AY62">
        <f t="shared" si="79"/>
        <v>413213.23771360581</v>
      </c>
      <c r="AZ62">
        <f t="shared" si="79"/>
        <v>414636.52775461931</v>
      </c>
      <c r="BA62">
        <f t="shared" si="79"/>
        <v>416064.72023910738</v>
      </c>
      <c r="BB62">
        <f t="shared" si="79"/>
        <v>417451.60263990442</v>
      </c>
      <c r="BC62">
        <f t="shared" si="79"/>
        <v>418889.49149344186</v>
      </c>
      <c r="BD62">
        <f t="shared" si="79"/>
        <v>420285.78979842004</v>
      </c>
      <c r="BE62">
        <f t="shared" si="79"/>
        <v>421733.44085217011</v>
      </c>
      <c r="BF62">
        <f t="shared" si="79"/>
        <v>418600.09348582488</v>
      </c>
      <c r="BG62">
        <f t="shared" si="79"/>
        <v>415760.69763132517</v>
      </c>
      <c r="BH62">
        <f t="shared" si="79"/>
        <v>412790.28702750441</v>
      </c>
      <c r="BI62">
        <f t="shared" si="79"/>
        <v>409759.16825329541</v>
      </c>
      <c r="BJ62">
        <f t="shared" si="79"/>
        <v>406727.38300886832</v>
      </c>
      <c r="BK62">
        <f t="shared" si="79"/>
        <v>403591.14316177455</v>
      </c>
      <c r="BL62">
        <f t="shared" si="79"/>
        <v>400315.82244666381</v>
      </c>
      <c r="BM62">
        <f t="shared" si="79"/>
        <v>396975.9181029218</v>
      </c>
      <c r="BN62">
        <f t="shared" si="79"/>
        <v>393619.96922429703</v>
      </c>
      <c r="BO62">
        <f t="shared" si="79"/>
        <v>390138.87864740018</v>
      </c>
      <c r="BP62">
        <f t="shared" si="79"/>
        <v>386541.02291834564</v>
      </c>
      <c r="BQ62">
        <f t="shared" si="79"/>
        <v>382874.50897176197</v>
      </c>
      <c r="BR62">
        <f t="shared" si="79"/>
        <v>379212.95242759213</v>
      </c>
      <c r="BS62">
        <f t="shared" si="79"/>
        <v>375431.54539429536</v>
      </c>
      <c r="BT62">
        <f t="shared" si="79"/>
        <v>371493.69948532834</v>
      </c>
      <c r="BU62">
        <f t="shared" si="79"/>
        <v>367482.92290024128</v>
      </c>
      <c r="BV62">
        <f t="shared" ref="BV62:DA62" si="80">BV$57</f>
        <v>363480.19295450905</v>
      </c>
      <c r="BW62">
        <f t="shared" si="80"/>
        <v>359349.31845884398</v>
      </c>
      <c r="BX62">
        <f t="shared" si="80"/>
        <v>355052.68668743409</v>
      </c>
      <c r="BY62">
        <f t="shared" si="80"/>
        <v>350678.63972258399</v>
      </c>
      <c r="BZ62">
        <f t="shared" si="80"/>
        <v>346315.92796570685</v>
      </c>
      <c r="CA62">
        <f t="shared" si="80"/>
        <v>341816.35210176656</v>
      </c>
      <c r="CB62">
        <f t="shared" si="80"/>
        <v>337141.2449430374</v>
      </c>
      <c r="CC62">
        <f t="shared" si="80"/>
        <v>332384.01637963654</v>
      </c>
      <c r="CD62">
        <f t="shared" si="80"/>
        <v>327609.88965208805</v>
      </c>
      <c r="CE62">
        <f t="shared" si="80"/>
        <v>322686.81316864892</v>
      </c>
      <c r="CF62">
        <f t="shared" si="80"/>
        <v>317611.92886520916</v>
      </c>
      <c r="CG62">
        <f t="shared" si="80"/>
        <v>312449.97826077562</v>
      </c>
      <c r="CH62">
        <f t="shared" si="80"/>
        <v>307306.5865452289</v>
      </c>
      <c r="CI62">
        <f t="shared" si="80"/>
        <v>302007.52140207548</v>
      </c>
      <c r="CJ62">
        <f t="shared" si="80"/>
        <v>296511.91226740391</v>
      </c>
      <c r="CK62">
        <f t="shared" si="80"/>
        <v>290924.05634637194</v>
      </c>
      <c r="CL62">
        <f t="shared" si="80"/>
        <v>285358.7081242273</v>
      </c>
      <c r="CM62">
        <f t="shared" si="80"/>
        <v>279627.56863908371</v>
      </c>
      <c r="CN62">
        <f t="shared" si="80"/>
        <v>273688.61672566534</v>
      </c>
      <c r="CO62">
        <f t="shared" si="80"/>
        <v>267651.98434126814</v>
      </c>
      <c r="CP62">
        <f t="shared" si="80"/>
        <v>261642.05067943226</v>
      </c>
      <c r="CQ62">
        <f t="shared" si="80"/>
        <v>255455.69860844241</v>
      </c>
      <c r="CR62">
        <f t="shared" si="80"/>
        <v>249049.72229155648</v>
      </c>
      <c r="CS62">
        <f t="shared" si="80"/>
        <v>242540.36719683747</v>
      </c>
      <c r="CT62">
        <f t="shared" si="80"/>
        <v>236013.31402687152</v>
      </c>
      <c r="CU62">
        <f t="shared" si="80"/>
        <v>229309.13538965996</v>
      </c>
      <c r="CV62">
        <f t="shared" si="80"/>
        <v>222410.45056230438</v>
      </c>
      <c r="CW62">
        <f t="shared" si="80"/>
        <v>215402.40299462163</v>
      </c>
      <c r="CX62">
        <f t="shared" si="80"/>
        <v>208430.22181061609</v>
      </c>
      <c r="CY62">
        <f t="shared" si="80"/>
        <v>201258.7269272228</v>
      </c>
      <c r="CZ62">
        <f t="shared" si="80"/>
        <v>193842.23624696775</v>
      </c>
      <c r="DA62">
        <f t="shared" si="80"/>
        <v>186310.1186286147</v>
      </c>
      <c r="DB62">
        <f t="shared" ref="DB62:EG62" si="81">DB$57</f>
        <v>178818.85947060029</v>
      </c>
      <c r="DC62">
        <f t="shared" si="81"/>
        <v>171115.98691205992</v>
      </c>
      <c r="DD62">
        <f t="shared" si="81"/>
        <v>163154.52539220653</v>
      </c>
      <c r="DE62">
        <f t="shared" si="81"/>
        <v>155070.87077317177</v>
      </c>
      <c r="DF62">
        <f t="shared" si="81"/>
        <v>147033.36012799543</v>
      </c>
      <c r="DG62">
        <f t="shared" si="81"/>
        <v>138771.32760599456</v>
      </c>
      <c r="DH62">
        <f t="shared" si="81"/>
        <v>130236.46561191643</v>
      </c>
      <c r="DI62">
        <f t="shared" si="81"/>
        <v>121572.52885982928</v>
      </c>
      <c r="DJ62">
        <f t="shared" si="81"/>
        <v>112890.17836631993</v>
      </c>
      <c r="DK62">
        <f t="shared" si="81"/>
        <v>103997.37325868798</v>
      </c>
      <c r="DL62">
        <f t="shared" si="81"/>
        <v>94858.208842152788</v>
      </c>
      <c r="DM62">
        <f t="shared" si="81"/>
        <v>85582.746616405057</v>
      </c>
      <c r="DN62">
        <f t="shared" si="81"/>
        <v>78314.524522053209</v>
      </c>
      <c r="DO62">
        <f t="shared" si="81"/>
        <v>71837.239550800703</v>
      </c>
      <c r="DP62">
        <f t="shared" si="81"/>
        <v>65111.739981986459</v>
      </c>
      <c r="DQ62">
        <f t="shared" si="81"/>
        <v>58273.543741412519</v>
      </c>
      <c r="DR62">
        <f t="shared" si="81"/>
        <v>51528.284745328587</v>
      </c>
      <c r="DS62">
        <f t="shared" si="81"/>
        <v>44598.432831687016</v>
      </c>
      <c r="DT62">
        <f t="shared" si="81"/>
        <v>37407.996232638499</v>
      </c>
      <c r="DU62">
        <f t="shared" si="81"/>
        <v>30099.011594172596</v>
      </c>
      <c r="DV62">
        <f t="shared" si="81"/>
        <v>22888.807415778811</v>
      </c>
      <c r="DW62">
        <f t="shared" si="81"/>
        <v>15483.107061542354</v>
      </c>
      <c r="DX62">
        <f t="shared" si="81"/>
        <v>7803.8888401436125</v>
      </c>
      <c r="DY62">
        <f t="shared" si="81"/>
        <v>0</v>
      </c>
      <c r="DZ62">
        <f t="shared" si="81"/>
        <v>0</v>
      </c>
      <c r="EA62">
        <f t="shared" si="81"/>
        <v>0</v>
      </c>
      <c r="EB62">
        <f t="shared" si="81"/>
        <v>0</v>
      </c>
      <c r="EC62">
        <f t="shared" si="81"/>
        <v>0</v>
      </c>
      <c r="ED62">
        <f t="shared" si="81"/>
        <v>0</v>
      </c>
      <c r="EE62">
        <f t="shared" si="81"/>
        <v>0</v>
      </c>
      <c r="EF62">
        <f t="shared" si="81"/>
        <v>0</v>
      </c>
      <c r="EG62">
        <f t="shared" si="81"/>
        <v>0</v>
      </c>
      <c r="EH62">
        <f t="shared" ref="EH62:FM62" si="82">EH$57</f>
        <v>0</v>
      </c>
      <c r="EI62">
        <f t="shared" si="82"/>
        <v>0</v>
      </c>
      <c r="EJ62">
        <f t="shared" si="82"/>
        <v>0</v>
      </c>
      <c r="EK62">
        <f t="shared" si="82"/>
        <v>0</v>
      </c>
      <c r="EL62">
        <f t="shared" si="82"/>
        <v>0</v>
      </c>
      <c r="EM62">
        <f t="shared" si="82"/>
        <v>0</v>
      </c>
      <c r="EN62">
        <f t="shared" si="82"/>
        <v>0</v>
      </c>
      <c r="EO62">
        <f t="shared" si="82"/>
        <v>0</v>
      </c>
      <c r="EP62">
        <f t="shared" si="82"/>
        <v>0</v>
      </c>
      <c r="EQ62">
        <f t="shared" si="82"/>
        <v>0</v>
      </c>
      <c r="ER62">
        <f t="shared" si="82"/>
        <v>0</v>
      </c>
      <c r="ES62">
        <f t="shared" si="82"/>
        <v>0</v>
      </c>
      <c r="ET62">
        <f t="shared" si="82"/>
        <v>0</v>
      </c>
      <c r="EU62">
        <f t="shared" si="82"/>
        <v>0</v>
      </c>
      <c r="EV62">
        <f t="shared" si="82"/>
        <v>0</v>
      </c>
      <c r="EW62">
        <f t="shared" si="82"/>
        <v>0</v>
      </c>
      <c r="EX62">
        <f t="shared" si="82"/>
        <v>0</v>
      </c>
      <c r="EY62">
        <f t="shared" si="82"/>
        <v>0</v>
      </c>
      <c r="EZ62">
        <f t="shared" si="82"/>
        <v>0</v>
      </c>
      <c r="FA62">
        <f t="shared" si="82"/>
        <v>0</v>
      </c>
      <c r="FB62">
        <f t="shared" si="82"/>
        <v>0</v>
      </c>
      <c r="FC62">
        <f t="shared" si="82"/>
        <v>0</v>
      </c>
      <c r="FD62">
        <f t="shared" si="82"/>
        <v>0</v>
      </c>
      <c r="FE62">
        <f t="shared" si="82"/>
        <v>0</v>
      </c>
      <c r="FF62">
        <f t="shared" si="82"/>
        <v>0</v>
      </c>
      <c r="FG62">
        <f t="shared" si="82"/>
        <v>0</v>
      </c>
      <c r="FH62">
        <f t="shared" si="82"/>
        <v>0</v>
      </c>
      <c r="FI62">
        <f t="shared" si="82"/>
        <v>0</v>
      </c>
      <c r="FJ62">
        <f t="shared" si="82"/>
        <v>0</v>
      </c>
      <c r="FK62">
        <f t="shared" si="82"/>
        <v>0</v>
      </c>
      <c r="FL62">
        <f t="shared" si="82"/>
        <v>0</v>
      </c>
      <c r="FM62">
        <f t="shared" si="82"/>
        <v>0</v>
      </c>
      <c r="FN62">
        <f t="shared" ref="FN62:GJ62" si="83">FN$57</f>
        <v>0</v>
      </c>
      <c r="FO62">
        <f t="shared" si="83"/>
        <v>0</v>
      </c>
      <c r="FP62">
        <f t="shared" si="83"/>
        <v>0</v>
      </c>
      <c r="FQ62">
        <f t="shared" si="83"/>
        <v>0</v>
      </c>
      <c r="FR62">
        <f t="shared" si="83"/>
        <v>0</v>
      </c>
      <c r="FS62">
        <f t="shared" si="83"/>
        <v>0</v>
      </c>
      <c r="FT62">
        <f t="shared" si="83"/>
        <v>0</v>
      </c>
      <c r="FU62">
        <f t="shared" si="83"/>
        <v>0</v>
      </c>
      <c r="FV62">
        <f t="shared" si="83"/>
        <v>0</v>
      </c>
      <c r="FW62">
        <f t="shared" si="83"/>
        <v>0</v>
      </c>
      <c r="FX62">
        <f t="shared" si="83"/>
        <v>0</v>
      </c>
      <c r="FY62">
        <f t="shared" si="83"/>
        <v>0</v>
      </c>
      <c r="FZ62">
        <f t="shared" si="83"/>
        <v>0</v>
      </c>
      <c r="GA62">
        <f t="shared" si="83"/>
        <v>0</v>
      </c>
      <c r="GB62">
        <f t="shared" si="83"/>
        <v>0</v>
      </c>
      <c r="GC62">
        <f t="shared" si="83"/>
        <v>0</v>
      </c>
      <c r="GD62">
        <f t="shared" si="83"/>
        <v>0</v>
      </c>
      <c r="GE62">
        <f t="shared" si="83"/>
        <v>0</v>
      </c>
      <c r="GF62">
        <f t="shared" si="83"/>
        <v>0</v>
      </c>
      <c r="GG62">
        <f t="shared" si="83"/>
        <v>0</v>
      </c>
      <c r="GH62">
        <f t="shared" si="83"/>
        <v>0</v>
      </c>
      <c r="GI62">
        <f t="shared" si="83"/>
        <v>0</v>
      </c>
      <c r="GJ62">
        <f t="shared" si="83"/>
        <v>0</v>
      </c>
    </row>
    <row r="63" spans="1:192" s="456" customFormat="1" ht="12.75" hidden="1" outlineLevel="2" x14ac:dyDescent="0.35">
      <c r="E63" s="456" t="s">
        <v>1603</v>
      </c>
      <c r="G63" s="456" t="s">
        <v>1438</v>
      </c>
      <c r="H63" s="456">
        <f>SUM(J63:GJ63)</f>
        <v>100.79999999999897</v>
      </c>
      <c r="J63" s="456" t="str">
        <f t="shared" ref="J63:AO63" si="84">IF(J61=1,J62/J60,"na")</f>
        <v>na</v>
      </c>
      <c r="K63" s="456" t="str">
        <f t="shared" si="84"/>
        <v>na</v>
      </c>
      <c r="L63" s="456" t="str">
        <f t="shared" si="84"/>
        <v>na</v>
      </c>
      <c r="M63" s="456" t="str">
        <f t="shared" si="84"/>
        <v>na</v>
      </c>
      <c r="N63" s="456" t="str">
        <f t="shared" si="84"/>
        <v>na</v>
      </c>
      <c r="O63" s="456" t="str">
        <f t="shared" si="84"/>
        <v>na</v>
      </c>
      <c r="P63" s="456" t="str">
        <f t="shared" si="84"/>
        <v>na</v>
      </c>
      <c r="Q63" s="456" t="str">
        <f t="shared" si="84"/>
        <v>na</v>
      </c>
      <c r="R63" s="456" t="str">
        <f t="shared" si="84"/>
        <v>na</v>
      </c>
      <c r="S63" s="456" t="str">
        <f t="shared" si="84"/>
        <v>na</v>
      </c>
      <c r="T63" s="456" t="str">
        <f t="shared" si="84"/>
        <v>na</v>
      </c>
      <c r="U63" s="456" t="str">
        <f t="shared" si="84"/>
        <v>na</v>
      </c>
      <c r="V63" s="456" t="str">
        <f t="shared" si="84"/>
        <v>na</v>
      </c>
      <c r="W63" s="456" t="str">
        <f t="shared" si="84"/>
        <v>na</v>
      </c>
      <c r="X63" s="456" t="str">
        <f t="shared" si="84"/>
        <v>na</v>
      </c>
      <c r="Y63" s="456" t="str">
        <f t="shared" si="84"/>
        <v>na</v>
      </c>
      <c r="Z63" s="456" t="str">
        <f t="shared" si="84"/>
        <v>na</v>
      </c>
      <c r="AA63" s="456" t="str">
        <f t="shared" si="84"/>
        <v>na</v>
      </c>
      <c r="AB63" s="456" t="str">
        <f t="shared" si="84"/>
        <v>na</v>
      </c>
      <c r="AC63" s="456" t="str">
        <f t="shared" si="84"/>
        <v>na</v>
      </c>
      <c r="AD63" s="456" t="str">
        <f t="shared" si="84"/>
        <v>na</v>
      </c>
      <c r="AE63" s="456" t="str">
        <f t="shared" si="84"/>
        <v>na</v>
      </c>
      <c r="AF63" s="456" t="str">
        <f t="shared" si="84"/>
        <v>na</v>
      </c>
      <c r="AG63" s="456" t="str">
        <f t="shared" si="84"/>
        <v>na</v>
      </c>
      <c r="AH63" s="456" t="str">
        <f t="shared" si="84"/>
        <v>na</v>
      </c>
      <c r="AI63" s="456" t="str">
        <f t="shared" si="84"/>
        <v>na</v>
      </c>
      <c r="AJ63" s="456" t="str">
        <f t="shared" si="84"/>
        <v>na</v>
      </c>
      <c r="AK63" s="456" t="str">
        <f t="shared" si="84"/>
        <v>na</v>
      </c>
      <c r="AL63" s="456" t="str">
        <f t="shared" si="84"/>
        <v>na</v>
      </c>
      <c r="AM63" s="456" t="str">
        <f t="shared" si="84"/>
        <v>na</v>
      </c>
      <c r="AN63" s="456" t="str">
        <f t="shared" si="84"/>
        <v>na</v>
      </c>
      <c r="AO63" s="456" t="str">
        <f t="shared" si="84"/>
        <v>na</v>
      </c>
      <c r="AP63" s="456" t="str">
        <f t="shared" ref="AP63:BU63" si="85">IF(AP61=1,AP62/AP60,"na")</f>
        <v>na</v>
      </c>
      <c r="AQ63" s="456" t="str">
        <f t="shared" si="85"/>
        <v>na</v>
      </c>
      <c r="AR63" s="456" t="str">
        <f t="shared" si="85"/>
        <v>na</v>
      </c>
      <c r="AS63" s="456" t="str">
        <f t="shared" si="85"/>
        <v>na</v>
      </c>
      <c r="AT63" s="456" t="str">
        <f t="shared" si="85"/>
        <v>na</v>
      </c>
      <c r="AU63" s="456" t="str">
        <f t="shared" si="85"/>
        <v>na</v>
      </c>
      <c r="AV63" s="456" t="str">
        <f t="shared" si="85"/>
        <v>na</v>
      </c>
      <c r="AW63" s="456" t="str">
        <f t="shared" si="85"/>
        <v>na</v>
      </c>
      <c r="AX63" s="456" t="str">
        <f t="shared" si="85"/>
        <v>na</v>
      </c>
      <c r="AY63" s="456" t="str">
        <f t="shared" si="85"/>
        <v>na</v>
      </c>
      <c r="AZ63" s="456" t="str">
        <f t="shared" si="85"/>
        <v>na</v>
      </c>
      <c r="BA63" s="456" t="str">
        <f t="shared" si="85"/>
        <v>na</v>
      </c>
      <c r="BB63" s="456" t="str">
        <f t="shared" si="85"/>
        <v>na</v>
      </c>
      <c r="BC63" s="456" t="str">
        <f t="shared" si="85"/>
        <v>na</v>
      </c>
      <c r="BD63" s="456" t="str">
        <f t="shared" si="85"/>
        <v>na</v>
      </c>
      <c r="BE63" s="456">
        <f t="shared" si="85"/>
        <v>1.3999999999999988</v>
      </c>
      <c r="BF63" s="456">
        <f t="shared" si="85"/>
        <v>1.399999999999999</v>
      </c>
      <c r="BG63" s="456">
        <f t="shared" si="85"/>
        <v>1.3999999999999992</v>
      </c>
      <c r="BH63" s="456">
        <f t="shared" si="85"/>
        <v>1.399999999999999</v>
      </c>
      <c r="BI63" s="456">
        <f t="shared" si="85"/>
        <v>1.3999999999999986</v>
      </c>
      <c r="BJ63" s="456">
        <f t="shared" si="85"/>
        <v>1.3999999999999988</v>
      </c>
      <c r="BK63" s="456">
        <f t="shared" si="85"/>
        <v>1.3999999999999986</v>
      </c>
      <c r="BL63" s="456">
        <f t="shared" si="85"/>
        <v>1.3999999999999986</v>
      </c>
      <c r="BM63" s="456">
        <f t="shared" si="85"/>
        <v>1.3999999999999986</v>
      </c>
      <c r="BN63" s="456">
        <f t="shared" si="85"/>
        <v>1.3999999999999984</v>
      </c>
      <c r="BO63" s="456">
        <f t="shared" si="85"/>
        <v>1.3999999999999981</v>
      </c>
      <c r="BP63" s="456">
        <f t="shared" si="85"/>
        <v>1.3999999999999984</v>
      </c>
      <c r="BQ63" s="456">
        <f t="shared" si="85"/>
        <v>1.3999999999999981</v>
      </c>
      <c r="BR63" s="456">
        <f t="shared" si="85"/>
        <v>1.3999999999999979</v>
      </c>
      <c r="BS63" s="456">
        <f t="shared" si="85"/>
        <v>1.3999999999999977</v>
      </c>
      <c r="BT63" s="456">
        <f t="shared" si="85"/>
        <v>1.3999999999999975</v>
      </c>
      <c r="BU63" s="456">
        <f t="shared" si="85"/>
        <v>1.3999999999999975</v>
      </c>
      <c r="BV63" s="456">
        <f t="shared" ref="BV63:DA63" si="86">IF(BV61=1,BV62/BV60,"na")</f>
        <v>1.3999999999999975</v>
      </c>
      <c r="BW63" s="456">
        <f t="shared" si="86"/>
        <v>1.3999999999999975</v>
      </c>
      <c r="BX63" s="456">
        <f t="shared" si="86"/>
        <v>1.3999999999999975</v>
      </c>
      <c r="BY63" s="456">
        <f t="shared" si="86"/>
        <v>1.3999999999999972</v>
      </c>
      <c r="BZ63" s="456">
        <f t="shared" si="86"/>
        <v>1.3999999999999972</v>
      </c>
      <c r="CA63" s="456">
        <f t="shared" si="86"/>
        <v>1.3999999999999972</v>
      </c>
      <c r="CB63" s="456">
        <f t="shared" si="86"/>
        <v>1.3999999999999972</v>
      </c>
      <c r="CC63" s="456">
        <f t="shared" si="86"/>
        <v>1.399999999999997</v>
      </c>
      <c r="CD63" s="456">
        <f t="shared" si="86"/>
        <v>1.399999999999997</v>
      </c>
      <c r="CE63" s="456">
        <f t="shared" si="86"/>
        <v>1.3999999999999972</v>
      </c>
      <c r="CF63" s="456">
        <f t="shared" si="86"/>
        <v>1.3999999999999972</v>
      </c>
      <c r="CG63" s="456">
        <f t="shared" si="86"/>
        <v>1.399999999999997</v>
      </c>
      <c r="CH63" s="456">
        <f t="shared" si="86"/>
        <v>1.3999999999999968</v>
      </c>
      <c r="CI63" s="456">
        <f t="shared" si="86"/>
        <v>1.3999999999999972</v>
      </c>
      <c r="CJ63" s="456">
        <f t="shared" si="86"/>
        <v>1.399999999999997</v>
      </c>
      <c r="CK63" s="456">
        <f t="shared" si="86"/>
        <v>1.3999999999999968</v>
      </c>
      <c r="CL63" s="456">
        <f t="shared" si="86"/>
        <v>1.3999999999999964</v>
      </c>
      <c r="CM63" s="456">
        <f t="shared" si="86"/>
        <v>1.3999999999999964</v>
      </c>
      <c r="CN63" s="456">
        <f t="shared" si="86"/>
        <v>1.3999999999999961</v>
      </c>
      <c r="CO63" s="456">
        <f t="shared" si="86"/>
        <v>1.3999999999999957</v>
      </c>
      <c r="CP63" s="456">
        <f t="shared" si="86"/>
        <v>1.3999999999999955</v>
      </c>
      <c r="CQ63" s="456">
        <f t="shared" si="86"/>
        <v>1.3999999999999955</v>
      </c>
      <c r="CR63" s="456">
        <f t="shared" si="86"/>
        <v>1.3999999999999952</v>
      </c>
      <c r="CS63" s="456">
        <f t="shared" si="86"/>
        <v>1.3999999999999948</v>
      </c>
      <c r="CT63" s="456">
        <f t="shared" si="86"/>
        <v>1.3999999999999948</v>
      </c>
      <c r="CU63" s="456">
        <f t="shared" si="86"/>
        <v>1.3999999999999948</v>
      </c>
      <c r="CV63" s="456">
        <f t="shared" si="86"/>
        <v>1.3999999999999944</v>
      </c>
      <c r="CW63" s="456">
        <f t="shared" si="86"/>
        <v>1.3999999999999939</v>
      </c>
      <c r="CX63" s="456">
        <f t="shared" si="86"/>
        <v>1.3999999999999932</v>
      </c>
      <c r="CY63" s="456">
        <f t="shared" si="86"/>
        <v>1.399999999999993</v>
      </c>
      <c r="CZ63" s="456">
        <f t="shared" si="86"/>
        <v>1.3999999999999924</v>
      </c>
      <c r="DA63" s="456">
        <f t="shared" si="86"/>
        <v>1.3999999999999919</v>
      </c>
      <c r="DB63" s="456">
        <f t="shared" ref="DB63:EG63" si="87">IF(DB61=1,DB62/DB60,"na")</f>
        <v>1.3999999999999915</v>
      </c>
      <c r="DC63" s="456">
        <f t="shared" si="87"/>
        <v>1.3999999999999913</v>
      </c>
      <c r="DD63" s="456">
        <f t="shared" si="87"/>
        <v>1.3999999999999906</v>
      </c>
      <c r="DE63" s="456">
        <f t="shared" si="87"/>
        <v>1.3999999999999897</v>
      </c>
      <c r="DF63" s="456">
        <f t="shared" si="87"/>
        <v>1.399999999999989</v>
      </c>
      <c r="DG63" s="456">
        <f t="shared" si="87"/>
        <v>1.3999999999999881</v>
      </c>
      <c r="DH63" s="456">
        <f t="shared" si="87"/>
        <v>1.3999999999999873</v>
      </c>
      <c r="DI63" s="456">
        <f t="shared" si="87"/>
        <v>1.3999999999999861</v>
      </c>
      <c r="DJ63" s="456">
        <f t="shared" si="87"/>
        <v>1.399999999999985</v>
      </c>
      <c r="DK63" s="456">
        <f t="shared" si="87"/>
        <v>1.3999999999999839</v>
      </c>
      <c r="DL63" s="456">
        <f t="shared" si="87"/>
        <v>1.3999999999999821</v>
      </c>
      <c r="DM63" s="456">
        <f t="shared" si="87"/>
        <v>1.3999999999999799</v>
      </c>
      <c r="DN63" s="456">
        <f t="shared" si="87"/>
        <v>1.3999999999999777</v>
      </c>
      <c r="DO63" s="456">
        <f t="shared" si="87"/>
        <v>1.3999999999999759</v>
      </c>
      <c r="DP63" s="456">
        <f t="shared" si="87"/>
        <v>1.3999999999999728</v>
      </c>
      <c r="DQ63" s="456">
        <f t="shared" si="87"/>
        <v>1.3999999999999693</v>
      </c>
      <c r="DR63" s="456">
        <f t="shared" si="87"/>
        <v>1.3999999999999648</v>
      </c>
      <c r="DS63" s="456">
        <f t="shared" si="87"/>
        <v>1.3999999999999588</v>
      </c>
      <c r="DT63" s="456">
        <f t="shared" si="87"/>
        <v>1.3999999999999504</v>
      </c>
      <c r="DU63" s="456">
        <f t="shared" si="87"/>
        <v>1.3999999999999375</v>
      </c>
      <c r="DV63" s="456">
        <f t="shared" si="87"/>
        <v>1.3999999999999173</v>
      </c>
      <c r="DW63" s="456">
        <f t="shared" si="87"/>
        <v>1.3999999999998765</v>
      </c>
      <c r="DX63" s="456">
        <f t="shared" si="87"/>
        <v>1.3999999999997526</v>
      </c>
      <c r="DY63" s="456" t="str">
        <f t="shared" si="87"/>
        <v>na</v>
      </c>
      <c r="DZ63" s="456" t="str">
        <f t="shared" si="87"/>
        <v>na</v>
      </c>
      <c r="EA63" s="456" t="str">
        <f t="shared" si="87"/>
        <v>na</v>
      </c>
      <c r="EB63" s="456" t="str">
        <f t="shared" si="87"/>
        <v>na</v>
      </c>
      <c r="EC63" s="456" t="str">
        <f t="shared" si="87"/>
        <v>na</v>
      </c>
      <c r="ED63" s="456" t="str">
        <f t="shared" si="87"/>
        <v>na</v>
      </c>
      <c r="EE63" s="456" t="str">
        <f t="shared" si="87"/>
        <v>na</v>
      </c>
      <c r="EF63" s="456" t="str">
        <f t="shared" si="87"/>
        <v>na</v>
      </c>
      <c r="EG63" s="456" t="str">
        <f t="shared" si="87"/>
        <v>na</v>
      </c>
      <c r="EH63" s="456" t="str">
        <f t="shared" ref="EH63:FM63" si="88">IF(EH61=1,EH62/EH60,"na")</f>
        <v>na</v>
      </c>
      <c r="EI63" s="456" t="str">
        <f t="shared" si="88"/>
        <v>na</v>
      </c>
      <c r="EJ63" s="456" t="str">
        <f t="shared" si="88"/>
        <v>na</v>
      </c>
      <c r="EK63" s="456" t="str">
        <f t="shared" si="88"/>
        <v>na</v>
      </c>
      <c r="EL63" s="456" t="str">
        <f t="shared" si="88"/>
        <v>na</v>
      </c>
      <c r="EM63" s="456" t="str">
        <f t="shared" si="88"/>
        <v>na</v>
      </c>
      <c r="EN63" s="456" t="str">
        <f t="shared" si="88"/>
        <v>na</v>
      </c>
      <c r="EO63" s="456" t="str">
        <f t="shared" si="88"/>
        <v>na</v>
      </c>
      <c r="EP63" s="456" t="str">
        <f t="shared" si="88"/>
        <v>na</v>
      </c>
      <c r="EQ63" s="456" t="str">
        <f t="shared" si="88"/>
        <v>na</v>
      </c>
      <c r="ER63" s="456" t="str">
        <f t="shared" si="88"/>
        <v>na</v>
      </c>
      <c r="ES63" s="456" t="str">
        <f t="shared" si="88"/>
        <v>na</v>
      </c>
      <c r="ET63" s="456" t="str">
        <f t="shared" si="88"/>
        <v>na</v>
      </c>
      <c r="EU63" s="456" t="str">
        <f t="shared" si="88"/>
        <v>na</v>
      </c>
      <c r="EV63" s="456" t="str">
        <f t="shared" si="88"/>
        <v>na</v>
      </c>
      <c r="EW63" s="456" t="str">
        <f t="shared" si="88"/>
        <v>na</v>
      </c>
      <c r="EX63" s="456" t="str">
        <f t="shared" si="88"/>
        <v>na</v>
      </c>
      <c r="EY63" s="456" t="str">
        <f t="shared" si="88"/>
        <v>na</v>
      </c>
      <c r="EZ63" s="456" t="str">
        <f t="shared" si="88"/>
        <v>na</v>
      </c>
      <c r="FA63" s="456" t="str">
        <f t="shared" si="88"/>
        <v>na</v>
      </c>
      <c r="FB63" s="456" t="str">
        <f t="shared" si="88"/>
        <v>na</v>
      </c>
      <c r="FC63" s="456" t="str">
        <f t="shared" si="88"/>
        <v>na</v>
      </c>
      <c r="FD63" s="456" t="str">
        <f t="shared" si="88"/>
        <v>na</v>
      </c>
      <c r="FE63" s="456" t="str">
        <f t="shared" si="88"/>
        <v>na</v>
      </c>
      <c r="FF63" s="456" t="str">
        <f t="shared" si="88"/>
        <v>na</v>
      </c>
      <c r="FG63" s="456" t="str">
        <f t="shared" si="88"/>
        <v>na</v>
      </c>
      <c r="FH63" s="456" t="str">
        <f t="shared" si="88"/>
        <v>na</v>
      </c>
      <c r="FI63" s="456" t="str">
        <f t="shared" si="88"/>
        <v>na</v>
      </c>
      <c r="FJ63" s="456" t="str">
        <f t="shared" si="88"/>
        <v>na</v>
      </c>
      <c r="FK63" s="456" t="str">
        <f t="shared" si="88"/>
        <v>na</v>
      </c>
      <c r="FL63" s="456" t="str">
        <f t="shared" si="88"/>
        <v>na</v>
      </c>
      <c r="FM63" s="456" t="str">
        <f t="shared" si="88"/>
        <v>na</v>
      </c>
      <c r="FN63" s="456" t="str">
        <f t="shared" ref="FN63:GJ63" si="89">IF(FN61=1,FN62/FN60,"na")</f>
        <v>na</v>
      </c>
      <c r="FO63" s="456" t="str">
        <f t="shared" si="89"/>
        <v>na</v>
      </c>
      <c r="FP63" s="456" t="str">
        <f t="shared" si="89"/>
        <v>na</v>
      </c>
      <c r="FQ63" s="456" t="str">
        <f t="shared" si="89"/>
        <v>na</v>
      </c>
      <c r="FR63" s="456" t="str">
        <f t="shared" si="89"/>
        <v>na</v>
      </c>
      <c r="FS63" s="456" t="str">
        <f t="shared" si="89"/>
        <v>na</v>
      </c>
      <c r="FT63" s="456" t="str">
        <f t="shared" si="89"/>
        <v>na</v>
      </c>
      <c r="FU63" s="456" t="str">
        <f t="shared" si="89"/>
        <v>na</v>
      </c>
      <c r="FV63" s="456" t="str">
        <f t="shared" si="89"/>
        <v>na</v>
      </c>
      <c r="FW63" s="456" t="str">
        <f t="shared" si="89"/>
        <v>na</v>
      </c>
      <c r="FX63" s="456" t="str">
        <f t="shared" si="89"/>
        <v>na</v>
      </c>
      <c r="FY63" s="456" t="str">
        <f t="shared" si="89"/>
        <v>na</v>
      </c>
      <c r="FZ63" s="456" t="str">
        <f t="shared" si="89"/>
        <v>na</v>
      </c>
      <c r="GA63" s="456" t="str">
        <f t="shared" si="89"/>
        <v>na</v>
      </c>
      <c r="GB63" s="456" t="str">
        <f t="shared" si="89"/>
        <v>na</v>
      </c>
      <c r="GC63" s="456" t="str">
        <f t="shared" si="89"/>
        <v>na</v>
      </c>
      <c r="GD63" s="456" t="str">
        <f t="shared" si="89"/>
        <v>na</v>
      </c>
      <c r="GE63" s="456" t="str">
        <f t="shared" si="89"/>
        <v>na</v>
      </c>
      <c r="GF63" s="456" t="str">
        <f t="shared" si="89"/>
        <v>na</v>
      </c>
      <c r="GG63" s="456" t="str">
        <f t="shared" si="89"/>
        <v>na</v>
      </c>
      <c r="GH63" s="456" t="str">
        <f t="shared" si="89"/>
        <v>na</v>
      </c>
      <c r="GI63" s="456" t="str">
        <f t="shared" si="89"/>
        <v>na</v>
      </c>
      <c r="GJ63" s="456" t="str">
        <f t="shared" si="89"/>
        <v>na</v>
      </c>
    </row>
    <row r="64" spans="1:192" ht="12.75" hidden="1" outlineLevel="2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</row>
    <row r="65" spans="1:192" s="456" customFormat="1" ht="12.75" hidden="1" outlineLevel="2" x14ac:dyDescent="0.35">
      <c r="E65" s="456" t="str">
        <f>$E$63</f>
        <v>Rolling LLCR</v>
      </c>
      <c r="G65" s="456" t="str">
        <f>$G$63</f>
        <v>x</v>
      </c>
      <c r="H65" s="456">
        <f>$H$63</f>
        <v>100.79999999999897</v>
      </c>
      <c r="J65" s="456" t="str">
        <f t="shared" ref="J65:AO65" si="90">J$63</f>
        <v>na</v>
      </c>
      <c r="K65" s="456" t="str">
        <f t="shared" si="90"/>
        <v>na</v>
      </c>
      <c r="L65" s="456" t="str">
        <f t="shared" si="90"/>
        <v>na</v>
      </c>
      <c r="M65" s="456" t="str">
        <f t="shared" si="90"/>
        <v>na</v>
      </c>
      <c r="N65" s="456" t="str">
        <f t="shared" si="90"/>
        <v>na</v>
      </c>
      <c r="O65" s="456" t="str">
        <f t="shared" si="90"/>
        <v>na</v>
      </c>
      <c r="P65" s="456" t="str">
        <f t="shared" si="90"/>
        <v>na</v>
      </c>
      <c r="Q65" s="456" t="str">
        <f t="shared" si="90"/>
        <v>na</v>
      </c>
      <c r="R65" s="456" t="str">
        <f t="shared" si="90"/>
        <v>na</v>
      </c>
      <c r="S65" s="456" t="str">
        <f t="shared" si="90"/>
        <v>na</v>
      </c>
      <c r="T65" s="456" t="str">
        <f t="shared" si="90"/>
        <v>na</v>
      </c>
      <c r="U65" s="456" t="str">
        <f t="shared" si="90"/>
        <v>na</v>
      </c>
      <c r="V65" s="456" t="str">
        <f t="shared" si="90"/>
        <v>na</v>
      </c>
      <c r="W65" s="456" t="str">
        <f t="shared" si="90"/>
        <v>na</v>
      </c>
      <c r="X65" s="456" t="str">
        <f t="shared" si="90"/>
        <v>na</v>
      </c>
      <c r="Y65" s="456" t="str">
        <f t="shared" si="90"/>
        <v>na</v>
      </c>
      <c r="Z65" s="456" t="str">
        <f t="shared" si="90"/>
        <v>na</v>
      </c>
      <c r="AA65" s="456" t="str">
        <f t="shared" si="90"/>
        <v>na</v>
      </c>
      <c r="AB65" s="456" t="str">
        <f t="shared" si="90"/>
        <v>na</v>
      </c>
      <c r="AC65" s="456" t="str">
        <f t="shared" si="90"/>
        <v>na</v>
      </c>
      <c r="AD65" s="456" t="str">
        <f t="shared" si="90"/>
        <v>na</v>
      </c>
      <c r="AE65" s="456" t="str">
        <f t="shared" si="90"/>
        <v>na</v>
      </c>
      <c r="AF65" s="456" t="str">
        <f t="shared" si="90"/>
        <v>na</v>
      </c>
      <c r="AG65" s="456" t="str">
        <f t="shared" si="90"/>
        <v>na</v>
      </c>
      <c r="AH65" s="456" t="str">
        <f t="shared" si="90"/>
        <v>na</v>
      </c>
      <c r="AI65" s="456" t="str">
        <f t="shared" si="90"/>
        <v>na</v>
      </c>
      <c r="AJ65" s="456" t="str">
        <f t="shared" si="90"/>
        <v>na</v>
      </c>
      <c r="AK65" s="456" t="str">
        <f t="shared" si="90"/>
        <v>na</v>
      </c>
      <c r="AL65" s="456" t="str">
        <f t="shared" si="90"/>
        <v>na</v>
      </c>
      <c r="AM65" s="456" t="str">
        <f t="shared" si="90"/>
        <v>na</v>
      </c>
      <c r="AN65" s="456" t="str">
        <f t="shared" si="90"/>
        <v>na</v>
      </c>
      <c r="AO65" s="456" t="str">
        <f t="shared" si="90"/>
        <v>na</v>
      </c>
      <c r="AP65" s="456" t="str">
        <f t="shared" ref="AP65:BU65" si="91">AP$63</f>
        <v>na</v>
      </c>
      <c r="AQ65" s="456" t="str">
        <f t="shared" si="91"/>
        <v>na</v>
      </c>
      <c r="AR65" s="456" t="str">
        <f t="shared" si="91"/>
        <v>na</v>
      </c>
      <c r="AS65" s="456" t="str">
        <f t="shared" si="91"/>
        <v>na</v>
      </c>
      <c r="AT65" s="456" t="str">
        <f t="shared" si="91"/>
        <v>na</v>
      </c>
      <c r="AU65" s="456" t="str">
        <f t="shared" si="91"/>
        <v>na</v>
      </c>
      <c r="AV65" s="456" t="str">
        <f t="shared" si="91"/>
        <v>na</v>
      </c>
      <c r="AW65" s="456" t="str">
        <f t="shared" si="91"/>
        <v>na</v>
      </c>
      <c r="AX65" s="456" t="str">
        <f t="shared" si="91"/>
        <v>na</v>
      </c>
      <c r="AY65" s="456" t="str">
        <f t="shared" si="91"/>
        <v>na</v>
      </c>
      <c r="AZ65" s="456" t="str">
        <f t="shared" si="91"/>
        <v>na</v>
      </c>
      <c r="BA65" s="456" t="str">
        <f t="shared" si="91"/>
        <v>na</v>
      </c>
      <c r="BB65" s="456" t="str">
        <f t="shared" si="91"/>
        <v>na</v>
      </c>
      <c r="BC65" s="456" t="str">
        <f t="shared" si="91"/>
        <v>na</v>
      </c>
      <c r="BD65" s="456" t="str">
        <f t="shared" si="91"/>
        <v>na</v>
      </c>
      <c r="BE65" s="456">
        <f t="shared" si="91"/>
        <v>1.3999999999999988</v>
      </c>
      <c r="BF65" s="456">
        <f t="shared" si="91"/>
        <v>1.399999999999999</v>
      </c>
      <c r="BG65" s="456">
        <f t="shared" si="91"/>
        <v>1.3999999999999992</v>
      </c>
      <c r="BH65" s="456">
        <f t="shared" si="91"/>
        <v>1.399999999999999</v>
      </c>
      <c r="BI65" s="456">
        <f t="shared" si="91"/>
        <v>1.3999999999999986</v>
      </c>
      <c r="BJ65" s="456">
        <f t="shared" si="91"/>
        <v>1.3999999999999988</v>
      </c>
      <c r="BK65" s="456">
        <f t="shared" si="91"/>
        <v>1.3999999999999986</v>
      </c>
      <c r="BL65" s="456">
        <f t="shared" si="91"/>
        <v>1.3999999999999986</v>
      </c>
      <c r="BM65" s="456">
        <f t="shared" si="91"/>
        <v>1.3999999999999986</v>
      </c>
      <c r="BN65" s="456">
        <f t="shared" si="91"/>
        <v>1.3999999999999984</v>
      </c>
      <c r="BO65" s="456">
        <f t="shared" si="91"/>
        <v>1.3999999999999981</v>
      </c>
      <c r="BP65" s="456">
        <f t="shared" si="91"/>
        <v>1.3999999999999984</v>
      </c>
      <c r="BQ65" s="456">
        <f t="shared" si="91"/>
        <v>1.3999999999999981</v>
      </c>
      <c r="BR65" s="456">
        <f t="shared" si="91"/>
        <v>1.3999999999999979</v>
      </c>
      <c r="BS65" s="456">
        <f t="shared" si="91"/>
        <v>1.3999999999999977</v>
      </c>
      <c r="BT65" s="456">
        <f t="shared" si="91"/>
        <v>1.3999999999999975</v>
      </c>
      <c r="BU65" s="456">
        <f t="shared" si="91"/>
        <v>1.3999999999999975</v>
      </c>
      <c r="BV65" s="456">
        <f t="shared" ref="BV65:DA65" si="92">BV$63</f>
        <v>1.3999999999999975</v>
      </c>
      <c r="BW65" s="456">
        <f t="shared" si="92"/>
        <v>1.3999999999999975</v>
      </c>
      <c r="BX65" s="456">
        <f t="shared" si="92"/>
        <v>1.3999999999999975</v>
      </c>
      <c r="BY65" s="456">
        <f t="shared" si="92"/>
        <v>1.3999999999999972</v>
      </c>
      <c r="BZ65" s="456">
        <f t="shared" si="92"/>
        <v>1.3999999999999972</v>
      </c>
      <c r="CA65" s="456">
        <f t="shared" si="92"/>
        <v>1.3999999999999972</v>
      </c>
      <c r="CB65" s="456">
        <f t="shared" si="92"/>
        <v>1.3999999999999972</v>
      </c>
      <c r="CC65" s="456">
        <f t="shared" si="92"/>
        <v>1.399999999999997</v>
      </c>
      <c r="CD65" s="456">
        <f t="shared" si="92"/>
        <v>1.399999999999997</v>
      </c>
      <c r="CE65" s="456">
        <f t="shared" si="92"/>
        <v>1.3999999999999972</v>
      </c>
      <c r="CF65" s="456">
        <f t="shared" si="92"/>
        <v>1.3999999999999972</v>
      </c>
      <c r="CG65" s="456">
        <f t="shared" si="92"/>
        <v>1.399999999999997</v>
      </c>
      <c r="CH65" s="456">
        <f t="shared" si="92"/>
        <v>1.3999999999999968</v>
      </c>
      <c r="CI65" s="456">
        <f t="shared" si="92"/>
        <v>1.3999999999999972</v>
      </c>
      <c r="CJ65" s="456">
        <f t="shared" si="92"/>
        <v>1.399999999999997</v>
      </c>
      <c r="CK65" s="456">
        <f t="shared" si="92"/>
        <v>1.3999999999999968</v>
      </c>
      <c r="CL65" s="456">
        <f t="shared" si="92"/>
        <v>1.3999999999999964</v>
      </c>
      <c r="CM65" s="456">
        <f t="shared" si="92"/>
        <v>1.3999999999999964</v>
      </c>
      <c r="CN65" s="456">
        <f t="shared" si="92"/>
        <v>1.3999999999999961</v>
      </c>
      <c r="CO65" s="456">
        <f t="shared" si="92"/>
        <v>1.3999999999999957</v>
      </c>
      <c r="CP65" s="456">
        <f t="shared" si="92"/>
        <v>1.3999999999999955</v>
      </c>
      <c r="CQ65" s="456">
        <f t="shared" si="92"/>
        <v>1.3999999999999955</v>
      </c>
      <c r="CR65" s="456">
        <f t="shared" si="92"/>
        <v>1.3999999999999952</v>
      </c>
      <c r="CS65" s="456">
        <f t="shared" si="92"/>
        <v>1.3999999999999948</v>
      </c>
      <c r="CT65" s="456">
        <f t="shared" si="92"/>
        <v>1.3999999999999948</v>
      </c>
      <c r="CU65" s="456">
        <f t="shared" si="92"/>
        <v>1.3999999999999948</v>
      </c>
      <c r="CV65" s="456">
        <f t="shared" si="92"/>
        <v>1.3999999999999944</v>
      </c>
      <c r="CW65" s="456">
        <f t="shared" si="92"/>
        <v>1.3999999999999939</v>
      </c>
      <c r="CX65" s="456">
        <f t="shared" si="92"/>
        <v>1.3999999999999932</v>
      </c>
      <c r="CY65" s="456">
        <f t="shared" si="92"/>
        <v>1.399999999999993</v>
      </c>
      <c r="CZ65" s="456">
        <f t="shared" si="92"/>
        <v>1.3999999999999924</v>
      </c>
      <c r="DA65" s="456">
        <f t="shared" si="92"/>
        <v>1.3999999999999919</v>
      </c>
      <c r="DB65" s="456">
        <f t="shared" ref="DB65:EG65" si="93">DB$63</f>
        <v>1.3999999999999915</v>
      </c>
      <c r="DC65" s="456">
        <f t="shared" si="93"/>
        <v>1.3999999999999913</v>
      </c>
      <c r="DD65" s="456">
        <f t="shared" si="93"/>
        <v>1.3999999999999906</v>
      </c>
      <c r="DE65" s="456">
        <f t="shared" si="93"/>
        <v>1.3999999999999897</v>
      </c>
      <c r="DF65" s="456">
        <f t="shared" si="93"/>
        <v>1.399999999999989</v>
      </c>
      <c r="DG65" s="456">
        <f t="shared" si="93"/>
        <v>1.3999999999999881</v>
      </c>
      <c r="DH65" s="456">
        <f t="shared" si="93"/>
        <v>1.3999999999999873</v>
      </c>
      <c r="DI65" s="456">
        <f t="shared" si="93"/>
        <v>1.3999999999999861</v>
      </c>
      <c r="DJ65" s="456">
        <f t="shared" si="93"/>
        <v>1.399999999999985</v>
      </c>
      <c r="DK65" s="456">
        <f t="shared" si="93"/>
        <v>1.3999999999999839</v>
      </c>
      <c r="DL65" s="456">
        <f t="shared" si="93"/>
        <v>1.3999999999999821</v>
      </c>
      <c r="DM65" s="456">
        <f t="shared" si="93"/>
        <v>1.3999999999999799</v>
      </c>
      <c r="DN65" s="456">
        <f t="shared" si="93"/>
        <v>1.3999999999999777</v>
      </c>
      <c r="DO65" s="456">
        <f t="shared" si="93"/>
        <v>1.3999999999999759</v>
      </c>
      <c r="DP65" s="456">
        <f t="shared" si="93"/>
        <v>1.3999999999999728</v>
      </c>
      <c r="DQ65" s="456">
        <f t="shared" si="93"/>
        <v>1.3999999999999693</v>
      </c>
      <c r="DR65" s="456">
        <f t="shared" si="93"/>
        <v>1.3999999999999648</v>
      </c>
      <c r="DS65" s="456">
        <f t="shared" si="93"/>
        <v>1.3999999999999588</v>
      </c>
      <c r="DT65" s="456">
        <f t="shared" si="93"/>
        <v>1.3999999999999504</v>
      </c>
      <c r="DU65" s="456">
        <f t="shared" si="93"/>
        <v>1.3999999999999375</v>
      </c>
      <c r="DV65" s="456">
        <f t="shared" si="93"/>
        <v>1.3999999999999173</v>
      </c>
      <c r="DW65" s="456">
        <f t="shared" si="93"/>
        <v>1.3999999999998765</v>
      </c>
      <c r="DX65" s="456">
        <f t="shared" si="93"/>
        <v>1.3999999999997526</v>
      </c>
      <c r="DY65" s="456" t="str">
        <f t="shared" si="93"/>
        <v>na</v>
      </c>
      <c r="DZ65" s="456" t="str">
        <f t="shared" si="93"/>
        <v>na</v>
      </c>
      <c r="EA65" s="456" t="str">
        <f t="shared" si="93"/>
        <v>na</v>
      </c>
      <c r="EB65" s="456" t="str">
        <f t="shared" si="93"/>
        <v>na</v>
      </c>
      <c r="EC65" s="456" t="str">
        <f t="shared" si="93"/>
        <v>na</v>
      </c>
      <c r="ED65" s="456" t="str">
        <f t="shared" si="93"/>
        <v>na</v>
      </c>
      <c r="EE65" s="456" t="str">
        <f t="shared" si="93"/>
        <v>na</v>
      </c>
      <c r="EF65" s="456" t="str">
        <f t="shared" si="93"/>
        <v>na</v>
      </c>
      <c r="EG65" s="456" t="str">
        <f t="shared" si="93"/>
        <v>na</v>
      </c>
      <c r="EH65" s="456" t="str">
        <f t="shared" ref="EH65:FM65" si="94">EH$63</f>
        <v>na</v>
      </c>
      <c r="EI65" s="456" t="str">
        <f t="shared" si="94"/>
        <v>na</v>
      </c>
      <c r="EJ65" s="456" t="str">
        <f t="shared" si="94"/>
        <v>na</v>
      </c>
      <c r="EK65" s="456" t="str">
        <f t="shared" si="94"/>
        <v>na</v>
      </c>
      <c r="EL65" s="456" t="str">
        <f t="shared" si="94"/>
        <v>na</v>
      </c>
      <c r="EM65" s="456" t="str">
        <f t="shared" si="94"/>
        <v>na</v>
      </c>
      <c r="EN65" s="456" t="str">
        <f t="shared" si="94"/>
        <v>na</v>
      </c>
      <c r="EO65" s="456" t="str">
        <f t="shared" si="94"/>
        <v>na</v>
      </c>
      <c r="EP65" s="456" t="str">
        <f t="shared" si="94"/>
        <v>na</v>
      </c>
      <c r="EQ65" s="456" t="str">
        <f t="shared" si="94"/>
        <v>na</v>
      </c>
      <c r="ER65" s="456" t="str">
        <f t="shared" si="94"/>
        <v>na</v>
      </c>
      <c r="ES65" s="456" t="str">
        <f t="shared" si="94"/>
        <v>na</v>
      </c>
      <c r="ET65" s="456" t="str">
        <f t="shared" si="94"/>
        <v>na</v>
      </c>
      <c r="EU65" s="456" t="str">
        <f t="shared" si="94"/>
        <v>na</v>
      </c>
      <c r="EV65" s="456" t="str">
        <f t="shared" si="94"/>
        <v>na</v>
      </c>
      <c r="EW65" s="456" t="str">
        <f t="shared" si="94"/>
        <v>na</v>
      </c>
      <c r="EX65" s="456" t="str">
        <f t="shared" si="94"/>
        <v>na</v>
      </c>
      <c r="EY65" s="456" t="str">
        <f t="shared" si="94"/>
        <v>na</v>
      </c>
      <c r="EZ65" s="456" t="str">
        <f t="shared" si="94"/>
        <v>na</v>
      </c>
      <c r="FA65" s="456" t="str">
        <f t="shared" si="94"/>
        <v>na</v>
      </c>
      <c r="FB65" s="456" t="str">
        <f t="shared" si="94"/>
        <v>na</v>
      </c>
      <c r="FC65" s="456" t="str">
        <f t="shared" si="94"/>
        <v>na</v>
      </c>
      <c r="FD65" s="456" t="str">
        <f t="shared" si="94"/>
        <v>na</v>
      </c>
      <c r="FE65" s="456" t="str">
        <f t="shared" si="94"/>
        <v>na</v>
      </c>
      <c r="FF65" s="456" t="str">
        <f t="shared" si="94"/>
        <v>na</v>
      </c>
      <c r="FG65" s="456" t="str">
        <f t="shared" si="94"/>
        <v>na</v>
      </c>
      <c r="FH65" s="456" t="str">
        <f t="shared" si="94"/>
        <v>na</v>
      </c>
      <c r="FI65" s="456" t="str">
        <f t="shared" si="94"/>
        <v>na</v>
      </c>
      <c r="FJ65" s="456" t="str">
        <f t="shared" si="94"/>
        <v>na</v>
      </c>
      <c r="FK65" s="456" t="str">
        <f t="shared" si="94"/>
        <v>na</v>
      </c>
      <c r="FL65" s="456" t="str">
        <f t="shared" si="94"/>
        <v>na</v>
      </c>
      <c r="FM65" s="456" t="str">
        <f t="shared" si="94"/>
        <v>na</v>
      </c>
      <c r="FN65" s="456" t="str">
        <f t="shared" ref="FN65:GJ65" si="95">FN$63</f>
        <v>na</v>
      </c>
      <c r="FO65" s="456" t="str">
        <f t="shared" si="95"/>
        <v>na</v>
      </c>
      <c r="FP65" s="456" t="str">
        <f t="shared" si="95"/>
        <v>na</v>
      </c>
      <c r="FQ65" s="456" t="str">
        <f t="shared" si="95"/>
        <v>na</v>
      </c>
      <c r="FR65" s="456" t="str">
        <f t="shared" si="95"/>
        <v>na</v>
      </c>
      <c r="FS65" s="456" t="str">
        <f t="shared" si="95"/>
        <v>na</v>
      </c>
      <c r="FT65" s="456" t="str">
        <f t="shared" si="95"/>
        <v>na</v>
      </c>
      <c r="FU65" s="456" t="str">
        <f t="shared" si="95"/>
        <v>na</v>
      </c>
      <c r="FV65" s="456" t="str">
        <f t="shared" si="95"/>
        <v>na</v>
      </c>
      <c r="FW65" s="456" t="str">
        <f t="shared" si="95"/>
        <v>na</v>
      </c>
      <c r="FX65" s="456" t="str">
        <f t="shared" si="95"/>
        <v>na</v>
      </c>
      <c r="FY65" s="456" t="str">
        <f t="shared" si="95"/>
        <v>na</v>
      </c>
      <c r="FZ65" s="456" t="str">
        <f t="shared" si="95"/>
        <v>na</v>
      </c>
      <c r="GA65" s="456" t="str">
        <f t="shared" si="95"/>
        <v>na</v>
      </c>
      <c r="GB65" s="456" t="str">
        <f t="shared" si="95"/>
        <v>na</v>
      </c>
      <c r="GC65" s="456" t="str">
        <f t="shared" si="95"/>
        <v>na</v>
      </c>
      <c r="GD65" s="456" t="str">
        <f t="shared" si="95"/>
        <v>na</v>
      </c>
      <c r="GE65" s="456" t="str">
        <f t="shared" si="95"/>
        <v>na</v>
      </c>
      <c r="GF65" s="456" t="str">
        <f t="shared" si="95"/>
        <v>na</v>
      </c>
      <c r="GG65" s="456" t="str">
        <f t="shared" si="95"/>
        <v>na</v>
      </c>
      <c r="GH65" s="456" t="str">
        <f t="shared" si="95"/>
        <v>na</v>
      </c>
      <c r="GI65" s="456" t="str">
        <f t="shared" si="95"/>
        <v>na</v>
      </c>
      <c r="GJ65" s="456" t="str">
        <f t="shared" si="95"/>
        <v>na</v>
      </c>
    </row>
    <row r="66" spans="1:192" s="456" customFormat="1" ht="12.75" hidden="1" outlineLevel="2" x14ac:dyDescent="0.35">
      <c r="E66" s="510" t="s">
        <v>1604</v>
      </c>
      <c r="F66" s="510">
        <f>_xlfn.MINIFS($J65:$GJ65,$J65:$GJ65,"&gt;0")</f>
        <v>1.3999999999997526</v>
      </c>
      <c r="G66" s="510" t="s">
        <v>1438</v>
      </c>
    </row>
    <row r="67" spans="1:192" ht="12.75" hidden="1" outlineLevel="2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ht="12.75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collapsed="1" x14ac:dyDescent="0.35">
      <c r="A69" s="69" t="s">
        <v>1584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</row>
    <row r="70" spans="1:192" ht="12.75" hidden="1" outlineLevel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</row>
    <row r="71" spans="1:192" s="112" customFormat="1" ht="12.75" hidden="1" outlineLevel="1" x14ac:dyDescent="0.35">
      <c r="E71" s="112" t="str">
        <f>Equity!$E$48</f>
        <v>Dividends paid POS</v>
      </c>
      <c r="G71" s="112" t="str">
        <f>Equity!$G$48</f>
        <v>$ 000s</v>
      </c>
      <c r="H71" s="112">
        <f>Equity!$H$48</f>
        <v>378010.89704389469</v>
      </c>
      <c r="J71" s="112">
        <f>Equity!J$48</f>
        <v>0</v>
      </c>
      <c r="K71" s="112">
        <f>Equity!K$48</f>
        <v>0</v>
      </c>
      <c r="L71" s="112">
        <f>Equity!L$48</f>
        <v>0</v>
      </c>
      <c r="M71" s="112">
        <f>Equity!M$48</f>
        <v>0</v>
      </c>
      <c r="N71" s="112">
        <f>Equity!N$48</f>
        <v>0</v>
      </c>
      <c r="O71" s="112">
        <f>Equity!O$48</f>
        <v>0</v>
      </c>
      <c r="P71" s="112">
        <f>Equity!P$48</f>
        <v>0</v>
      </c>
      <c r="Q71" s="112">
        <f>Equity!Q$48</f>
        <v>0</v>
      </c>
      <c r="R71" s="112">
        <f>Equity!R$48</f>
        <v>0</v>
      </c>
      <c r="S71" s="112">
        <f>Equity!S$48</f>
        <v>0</v>
      </c>
      <c r="T71" s="112">
        <f>Equity!T$48</f>
        <v>0</v>
      </c>
      <c r="U71" s="112">
        <f>Equity!U$48</f>
        <v>0</v>
      </c>
      <c r="V71" s="112">
        <f>Equity!V$48</f>
        <v>0</v>
      </c>
      <c r="W71" s="112">
        <f>Equity!W$48</f>
        <v>0</v>
      </c>
      <c r="X71" s="112">
        <f>Equity!X$48</f>
        <v>0</v>
      </c>
      <c r="Y71" s="112">
        <f>Equity!Y$48</f>
        <v>0</v>
      </c>
      <c r="Z71" s="112">
        <f>Equity!Z$48</f>
        <v>0</v>
      </c>
      <c r="AA71" s="112">
        <f>Equity!AA$48</f>
        <v>0</v>
      </c>
      <c r="AB71" s="112">
        <f>Equity!AB$48</f>
        <v>0</v>
      </c>
      <c r="AC71" s="112">
        <f>Equity!AC$48</f>
        <v>0</v>
      </c>
      <c r="AD71" s="112">
        <f>Equity!AD$48</f>
        <v>0</v>
      </c>
      <c r="AE71" s="112">
        <f>Equity!AE$48</f>
        <v>0</v>
      </c>
      <c r="AF71" s="112">
        <f>Equity!AF$48</f>
        <v>0</v>
      </c>
      <c r="AG71" s="112">
        <f>Equity!AG$48</f>
        <v>0</v>
      </c>
      <c r="AH71" s="112">
        <f>Equity!AH$48</f>
        <v>0</v>
      </c>
      <c r="AI71" s="112">
        <f>Equity!AI$48</f>
        <v>0</v>
      </c>
      <c r="AJ71" s="112">
        <f>Equity!AJ$48</f>
        <v>0</v>
      </c>
      <c r="AK71" s="112">
        <f>Equity!AK$48</f>
        <v>0</v>
      </c>
      <c r="AL71" s="112">
        <f>Equity!AL$48</f>
        <v>0</v>
      </c>
      <c r="AM71" s="112">
        <f>Equity!AM$48</f>
        <v>0</v>
      </c>
      <c r="AN71" s="112">
        <f>Equity!AN$48</f>
        <v>0</v>
      </c>
      <c r="AO71" s="112">
        <f>Equity!AO$48</f>
        <v>0</v>
      </c>
      <c r="AP71" s="112">
        <f>Equity!AP$48</f>
        <v>0</v>
      </c>
      <c r="AQ71" s="112">
        <f>Equity!AQ$48</f>
        <v>0</v>
      </c>
      <c r="AR71" s="112">
        <f>Equity!AR$48</f>
        <v>0</v>
      </c>
      <c r="AS71" s="112">
        <f>Equity!AS$48</f>
        <v>0</v>
      </c>
      <c r="AT71" s="112">
        <f>Equity!AT$48</f>
        <v>0</v>
      </c>
      <c r="AU71" s="112">
        <f>Equity!AU$48</f>
        <v>0</v>
      </c>
      <c r="AV71" s="112">
        <f>Equity!AV$48</f>
        <v>0</v>
      </c>
      <c r="AW71" s="112">
        <f>Equity!AW$48</f>
        <v>0</v>
      </c>
      <c r="AX71" s="112">
        <f>Equity!AX$48</f>
        <v>0</v>
      </c>
      <c r="AY71" s="112">
        <f>Equity!AY$48</f>
        <v>0</v>
      </c>
      <c r="AZ71" s="112">
        <f>Equity!AZ$48</f>
        <v>0</v>
      </c>
      <c r="BA71" s="112">
        <f>Equity!BA$48</f>
        <v>0</v>
      </c>
      <c r="BB71" s="112">
        <f>Equity!BB$48</f>
        <v>0</v>
      </c>
      <c r="BC71" s="112">
        <f>Equity!BC$48</f>
        <v>0</v>
      </c>
      <c r="BD71" s="112">
        <f>Equity!BD$48</f>
        <v>0</v>
      </c>
      <c r="BE71" s="112">
        <f>Equity!BE$48</f>
        <v>0</v>
      </c>
      <c r="BF71" s="112">
        <f>Equity!BF$48</f>
        <v>2100.1947899151128</v>
      </c>
      <c r="BG71" s="112">
        <f>Equity!BG$48</f>
        <v>2020.5451173875535</v>
      </c>
      <c r="BH71" s="112">
        <f>Equity!BH$48</f>
        <v>2062.9739560783537</v>
      </c>
      <c r="BI71" s="112">
        <f>Equity!BI$48</f>
        <v>2071.6436626797004</v>
      </c>
      <c r="BJ71" s="112">
        <f>Equity!BJ$48</f>
        <v>2036.9648362743146</v>
      </c>
      <c r="BK71" s="112">
        <f>Equity!BK$48</f>
        <v>2071.0587453222424</v>
      </c>
      <c r="BL71" s="112">
        <f>Equity!BL$48</f>
        <v>2114.5483049803115</v>
      </c>
      <c r="BM71" s="112">
        <f>Equity!BM$48</f>
        <v>2123.4347542466912</v>
      </c>
      <c r="BN71" s="112">
        <f>Equity!BN$48</f>
        <v>2105.6618557139318</v>
      </c>
      <c r="BO71" s="112">
        <f>Equity!BO$48</f>
        <v>2131.7216632216778</v>
      </c>
      <c r="BP71" s="112">
        <f>Equity!BP$48</f>
        <v>2167.4120126048192</v>
      </c>
      <c r="BQ71" s="112">
        <f>Equity!BQ$48</f>
        <v>2176.5206231028587</v>
      </c>
      <c r="BR71" s="112">
        <f>Equity!BR$48</f>
        <v>2140.0861811107006</v>
      </c>
      <c r="BS71" s="112">
        <f>Equity!BS$48</f>
        <v>2175.9060943041804</v>
      </c>
      <c r="BT71" s="112">
        <f>Equity!BT$48</f>
        <v>2221.5973129199401</v>
      </c>
      <c r="BU71" s="112">
        <f>Equity!BU$48</f>
        <v>2230.9336386804307</v>
      </c>
      <c r="BV71" s="112">
        <f>Equity!BV$48</f>
        <v>2193.5883356384684</v>
      </c>
      <c r="BW71" s="112">
        <f>Equity!BW$48</f>
        <v>2230.3037466617843</v>
      </c>
      <c r="BX71" s="112">
        <f>Equity!BX$48</f>
        <v>2277.1372457429379</v>
      </c>
      <c r="BY71" s="112">
        <f>Equity!BY$48</f>
        <v>2286.7069796474407</v>
      </c>
      <c r="BZ71" s="112">
        <f>Equity!BZ$48</f>
        <v>2248.4280440294306</v>
      </c>
      <c r="CA71" s="112">
        <f>Equity!CA$48</f>
        <v>2286.0613403283287</v>
      </c>
      <c r="CB71" s="112">
        <f>Equity!CB$48</f>
        <v>2334.0656768865119</v>
      </c>
      <c r="CC71" s="112">
        <f>Equity!CC$48</f>
        <v>2343.8746541386272</v>
      </c>
      <c r="CD71" s="112">
        <f>Equity!CD$48</f>
        <v>2324.2566996343967</v>
      </c>
      <c r="CE71" s="112">
        <f>Equity!CE$48</f>
        <v>2353.0218510886525</v>
      </c>
      <c r="CF71" s="112">
        <f>Equity!CF$48</f>
        <v>2392.4173188086743</v>
      </c>
      <c r="CG71" s="112">
        <f>Equity!CG$48</f>
        <v>2402.4715204920922</v>
      </c>
      <c r="CH71" s="112">
        <f>Equity!CH$48</f>
        <v>2362.2547137584197</v>
      </c>
      <c r="CI71" s="112">
        <f>Equity!CI$48</f>
        <v>2401.7931956824505</v>
      </c>
      <c r="CJ71" s="112">
        <f>Equity!CJ$48</f>
        <v>2452.2277517788916</v>
      </c>
      <c r="CK71" s="112">
        <f>Equity!CK$48</f>
        <v>2462.5333085043949</v>
      </c>
      <c r="CL71" s="112">
        <f>Equity!CL$48</f>
        <v>2421.3110816023809</v>
      </c>
      <c r="CM71" s="112">
        <f>Equity!CM$48</f>
        <v>2461.8380255745114</v>
      </c>
      <c r="CN71" s="112">
        <f>Equity!CN$48</f>
        <v>2513.5334455733637</v>
      </c>
      <c r="CO71" s="112">
        <f>Equity!CO$48</f>
        <v>2524.0966412170046</v>
      </c>
      <c r="CP71" s="112">
        <f>Equity!CP$48</f>
        <v>2481.84385864244</v>
      </c>
      <c r="CQ71" s="112">
        <f>Equity!CQ$48</f>
        <v>2523.3839762138741</v>
      </c>
      <c r="CR71" s="112">
        <f>Equity!CR$48</f>
        <v>2576.3717817126972</v>
      </c>
      <c r="CS71" s="112">
        <f>Equity!CS$48</f>
        <v>2587.1990572474288</v>
      </c>
      <c r="CT71" s="112">
        <f>Equity!CT$48</f>
        <v>2565.5445061779646</v>
      </c>
      <c r="CU71" s="112">
        <f>Equity!CU$48</f>
        <v>2597.2958511539528</v>
      </c>
      <c r="CV71" s="112">
        <f>Equity!CV$48</f>
        <v>2640.7810762555137</v>
      </c>
      <c r="CW71" s="112">
        <f>Equity!CW$48</f>
        <v>2651.8790336786142</v>
      </c>
      <c r="CX71" s="112">
        <f>Equity!CX$48</f>
        <v>2607.487203986213</v>
      </c>
      <c r="CY71" s="112">
        <f>Equity!CY$48</f>
        <v>2651.1302900097016</v>
      </c>
      <c r="CZ71" s="112">
        <f>Equity!CZ$48</f>
        <v>2706.8006031619025</v>
      </c>
      <c r="DA71" s="112">
        <f>Equity!DA$48</f>
        <v>2718.17600952058</v>
      </c>
      <c r="DB71" s="112">
        <f>Equity!DB$48</f>
        <v>2672.674384085869</v>
      </c>
      <c r="DC71" s="112">
        <f>Equity!DC$48</f>
        <v>2717.4085472599445</v>
      </c>
      <c r="DD71" s="112">
        <f>Equity!DD$48</f>
        <v>2774.47061824095</v>
      </c>
      <c r="DE71" s="112">
        <f>Equity!DE$48</f>
        <v>2786.1304097585944</v>
      </c>
      <c r="DF71" s="112">
        <f>Equity!DF$48</f>
        <v>2739.4912436880149</v>
      </c>
      <c r="DG71" s="112">
        <f>Equity!DG$48</f>
        <v>2785.3437609414432</v>
      </c>
      <c r="DH71" s="112">
        <f>Equity!DH$48</f>
        <v>2843.8323836969721</v>
      </c>
      <c r="DI71" s="112">
        <f>Equity!DI$48</f>
        <v>2855.7836700025582</v>
      </c>
      <c r="DJ71" s="112">
        <f>Equity!DJ$48</f>
        <v>2831.8810973913869</v>
      </c>
      <c r="DK71" s="112">
        <f>Equity!DK$48</f>
        <v>2866.9286412705642</v>
      </c>
      <c r="DL71" s="112">
        <f>Equity!DL$48</f>
        <v>2914.9281932893973</v>
      </c>
      <c r="DM71" s="112">
        <f>Equity!DM$48</f>
        <v>2927.1782617526233</v>
      </c>
      <c r="DN71" s="112">
        <f>Equity!DN$48</f>
        <v>2321.1570172902548</v>
      </c>
      <c r="DO71" s="112">
        <f>Equity!DO$48</f>
        <v>2076.8948086596683</v>
      </c>
      <c r="DP71" s="112">
        <f>Equity!DP$48</f>
        <v>2131.3816558095787</v>
      </c>
      <c r="DQ71" s="112">
        <f>Equity!DQ$48</f>
        <v>2143.937975984385</v>
      </c>
      <c r="DR71" s="112">
        <f>Equity!DR$48</f>
        <v>2093.7126952851595</v>
      </c>
      <c r="DS71" s="112">
        <f>Equity!DS$48</f>
        <v>2128.8171788761592</v>
      </c>
      <c r="DT71" s="112">
        <f>Equity!DT$48</f>
        <v>2184.6661972048187</v>
      </c>
      <c r="DU71" s="112">
        <f>Equity!DU$48</f>
        <v>2197.5364253839953</v>
      </c>
      <c r="DV71" s="112">
        <f>Equity!DV$48</f>
        <v>2146.0555126672889</v>
      </c>
      <c r="DW71" s="112">
        <f>Equity!DW$48</f>
        <v>2182.0376083480633</v>
      </c>
      <c r="DX71" s="112">
        <f>Equity!DX$48</f>
        <v>2239.2828521349384</v>
      </c>
      <c r="DY71" s="112">
        <f>Equity!DY$48</f>
        <v>2252.474836018594</v>
      </c>
      <c r="DZ71" s="112">
        <f>Equity!DZ$48</f>
        <v>7791.318038879489</v>
      </c>
      <c r="EA71" s="112">
        <f>Equity!EA$48</f>
        <v>7874.2318635414731</v>
      </c>
      <c r="EB71" s="112">
        <f>Equity!EB$48</f>
        <v>8033.4272320340933</v>
      </c>
      <c r="EC71" s="112">
        <f>Equity!EC$48</f>
        <v>8080.7534742167081</v>
      </c>
      <c r="ED71" s="112">
        <f>Equity!ED$48</f>
        <v>7891.4485054862444</v>
      </c>
      <c r="EE71" s="112">
        <f>Equity!EE$48</f>
        <v>8023.761417947394</v>
      </c>
      <c r="EF71" s="112">
        <f>Equity!EF$48</f>
        <v>8234.2629128349472</v>
      </c>
      <c r="EG71" s="112">
        <f>Equity!EG$48</f>
        <v>8282.772311072129</v>
      </c>
      <c r="EH71" s="112">
        <f>Equity!EH$48</f>
        <v>8088.7347181234036</v>
      </c>
      <c r="EI71" s="112">
        <f>Equity!EI$48</f>
        <v>8224.3554533960796</v>
      </c>
      <c r="EJ71" s="112">
        <f>Equity!EJ$48</f>
        <v>8440.1194856558195</v>
      </c>
      <c r="EK71" s="112">
        <f>Equity!EK$48</f>
        <v>8489.84161884893</v>
      </c>
      <c r="EL71" s="112">
        <f>Equity!EL$48</f>
        <v>8290.953086076488</v>
      </c>
      <c r="EM71" s="112">
        <f>Equity!EM$48</f>
        <v>8429.9643397309792</v>
      </c>
      <c r="EN71" s="112">
        <f>Equity!EN$48</f>
        <v>8651.1224727972149</v>
      </c>
      <c r="EO71" s="112">
        <f>Equity!EO$48</f>
        <v>8702.0876593201538</v>
      </c>
      <c r="EP71" s="112">
        <f>Equity!EP$48</f>
        <v>8600.157286274276</v>
      </c>
      <c r="EQ71" s="112">
        <f>Equity!EQ$48</f>
        <v>8691.6786347471934</v>
      </c>
      <c r="ER71" s="112">
        <f>Equity!ER$48</f>
        <v>8867.4005346171452</v>
      </c>
      <c r="ES71" s="112">
        <f>Equity!ES$48</f>
        <v>5440.2012290553557</v>
      </c>
      <c r="ET71" s="112">
        <f>Equity!ET$48</f>
        <v>4842.8942925489755</v>
      </c>
      <c r="EU71" s="112">
        <f>Equity!EU$48</f>
        <v>5218.6852886631405</v>
      </c>
      <c r="EV71" s="112">
        <f>Equity!EV$48</f>
        <v>5379.3211859351231</v>
      </c>
      <c r="EW71" s="112">
        <f>Equity!EW$48</f>
        <v>5379.3211859351231</v>
      </c>
      <c r="EX71" s="112">
        <f>Equity!EX$48</f>
        <v>5058.0493913911523</v>
      </c>
      <c r="EY71" s="112">
        <f>Equity!EY$48</f>
        <v>5443.2351624081675</v>
      </c>
      <c r="EZ71" s="112">
        <f>Equity!EZ$48</f>
        <v>5607.886957111954</v>
      </c>
      <c r="FA71" s="112">
        <f>Equity!FA$48</f>
        <v>2484.1547510294076</v>
      </c>
      <c r="FB71" s="112">
        <f>Equity!FB$48</f>
        <v>3123.7322060825463</v>
      </c>
      <c r="FC71" s="112">
        <f>Equity!FC$48</f>
        <v>0</v>
      </c>
      <c r="FD71" s="112">
        <f>Equity!FD$48</f>
        <v>0</v>
      </c>
      <c r="FE71" s="112">
        <f>Equity!FE$48</f>
        <v>0</v>
      </c>
      <c r="FF71" s="112">
        <f>Equity!FF$48</f>
        <v>0</v>
      </c>
      <c r="FG71" s="112">
        <f>Equity!FG$48</f>
        <v>0</v>
      </c>
      <c r="FH71" s="112">
        <f>Equity!FH$48</f>
        <v>0</v>
      </c>
      <c r="FI71" s="112">
        <f>Equity!FI$48</f>
        <v>0</v>
      </c>
      <c r="FJ71" s="112">
        <f>Equity!FJ$48</f>
        <v>0</v>
      </c>
      <c r="FK71" s="112">
        <f>Equity!FK$48</f>
        <v>0</v>
      </c>
      <c r="FL71" s="112">
        <f>Equity!FL$48</f>
        <v>0</v>
      </c>
      <c r="FM71" s="112">
        <f>Equity!FM$48</f>
        <v>0</v>
      </c>
      <c r="FN71" s="112">
        <f>Equity!FN$48</f>
        <v>0</v>
      </c>
      <c r="FO71" s="112">
        <f>Equity!FO$48</f>
        <v>0</v>
      </c>
      <c r="FP71" s="112">
        <f>Equity!FP$48</f>
        <v>0</v>
      </c>
      <c r="FQ71" s="112">
        <f>Equity!FQ$48</f>
        <v>0</v>
      </c>
      <c r="FR71" s="112">
        <f>Equity!FR$48</f>
        <v>0</v>
      </c>
      <c r="FS71" s="112">
        <f>Equity!FS$48</f>
        <v>0</v>
      </c>
      <c r="FT71" s="112">
        <f>Equity!FT$48</f>
        <v>0</v>
      </c>
      <c r="FU71" s="112">
        <f>Equity!FU$48</f>
        <v>0</v>
      </c>
      <c r="FV71" s="112">
        <f>Equity!FV$48</f>
        <v>0</v>
      </c>
      <c r="FW71" s="112">
        <f>Equity!FW$48</f>
        <v>0</v>
      </c>
      <c r="FX71" s="112">
        <f>Equity!FX$48</f>
        <v>0</v>
      </c>
      <c r="FY71" s="112">
        <f>Equity!FY$48</f>
        <v>0</v>
      </c>
      <c r="FZ71" s="112">
        <f>Equity!FZ$48</f>
        <v>0</v>
      </c>
      <c r="GA71" s="112">
        <f>Equity!GA$48</f>
        <v>0</v>
      </c>
      <c r="GB71" s="112">
        <f>Equity!GB$48</f>
        <v>0</v>
      </c>
      <c r="GC71" s="112">
        <f>Equity!GC$48</f>
        <v>0</v>
      </c>
      <c r="GD71" s="112">
        <f>Equity!GD$48</f>
        <v>0</v>
      </c>
      <c r="GE71" s="112">
        <f>Equity!GE$48</f>
        <v>0</v>
      </c>
      <c r="GF71" s="112">
        <f>Equity!GF$48</f>
        <v>0</v>
      </c>
      <c r="GG71" s="112">
        <f>Equity!GG$48</f>
        <v>0</v>
      </c>
      <c r="GH71" s="112">
        <f>Equity!GH$48</f>
        <v>0</v>
      </c>
      <c r="GI71" s="112">
        <f>Equity!GI$48</f>
        <v>0</v>
      </c>
      <c r="GJ71" s="112">
        <f>Equity!GJ$48</f>
        <v>0</v>
      </c>
    </row>
    <row r="72" spans="1:192" s="112" customFormat="1" ht="12.75" hidden="1" outlineLevel="1" x14ac:dyDescent="0.35">
      <c r="E72" s="112" t="str">
        <f>Equity!$E$12</f>
        <v>Share capital redemption POS</v>
      </c>
      <c r="G72" s="112" t="str">
        <f>Equity!$G$12</f>
        <v>$ 000s</v>
      </c>
      <c r="H72" s="112">
        <f>Equity!$H$12</f>
        <v>36559.129194452908</v>
      </c>
      <c r="J72" s="112">
        <f>Equity!J$12</f>
        <v>0</v>
      </c>
      <c r="K72" s="112">
        <f>Equity!K$12</f>
        <v>0</v>
      </c>
      <c r="L72" s="112">
        <f>Equity!L$12</f>
        <v>0</v>
      </c>
      <c r="M72" s="112">
        <f>Equity!M$12</f>
        <v>0</v>
      </c>
      <c r="N72" s="112">
        <f>Equity!N$12</f>
        <v>0</v>
      </c>
      <c r="O72" s="112">
        <f>Equity!O$12</f>
        <v>0</v>
      </c>
      <c r="P72" s="112">
        <f>Equity!P$12</f>
        <v>0</v>
      </c>
      <c r="Q72" s="112">
        <f>Equity!Q$12</f>
        <v>0</v>
      </c>
      <c r="R72" s="112">
        <f>Equity!R$12</f>
        <v>0</v>
      </c>
      <c r="S72" s="112">
        <f>Equity!S$12</f>
        <v>0</v>
      </c>
      <c r="T72" s="112">
        <f>Equity!T$12</f>
        <v>0</v>
      </c>
      <c r="U72" s="112">
        <f>Equity!U$12</f>
        <v>0</v>
      </c>
      <c r="V72" s="112">
        <f>Equity!V$12</f>
        <v>0</v>
      </c>
      <c r="W72" s="112">
        <f>Equity!W$12</f>
        <v>0</v>
      </c>
      <c r="X72" s="112">
        <f>Equity!X$12</f>
        <v>0</v>
      </c>
      <c r="Y72" s="112">
        <f>Equity!Y$12</f>
        <v>0</v>
      </c>
      <c r="Z72" s="112">
        <f>Equity!Z$12</f>
        <v>0</v>
      </c>
      <c r="AA72" s="112">
        <f>Equity!AA$12</f>
        <v>0</v>
      </c>
      <c r="AB72" s="112">
        <f>Equity!AB$12</f>
        <v>0</v>
      </c>
      <c r="AC72" s="112">
        <f>Equity!AC$12</f>
        <v>0</v>
      </c>
      <c r="AD72" s="112">
        <f>Equity!AD$12</f>
        <v>0</v>
      </c>
      <c r="AE72" s="112">
        <f>Equity!AE$12</f>
        <v>0</v>
      </c>
      <c r="AF72" s="112">
        <f>Equity!AF$12</f>
        <v>0</v>
      </c>
      <c r="AG72" s="112">
        <f>Equity!AG$12</f>
        <v>0</v>
      </c>
      <c r="AH72" s="112">
        <f>Equity!AH$12</f>
        <v>0</v>
      </c>
      <c r="AI72" s="112">
        <f>Equity!AI$12</f>
        <v>0</v>
      </c>
      <c r="AJ72" s="112">
        <f>Equity!AJ$12</f>
        <v>0</v>
      </c>
      <c r="AK72" s="112">
        <f>Equity!AK$12</f>
        <v>0</v>
      </c>
      <c r="AL72" s="112">
        <f>Equity!AL$12</f>
        <v>0</v>
      </c>
      <c r="AM72" s="112">
        <f>Equity!AM$12</f>
        <v>0</v>
      </c>
      <c r="AN72" s="112">
        <f>Equity!AN$12</f>
        <v>0</v>
      </c>
      <c r="AO72" s="112">
        <f>Equity!AO$12</f>
        <v>0</v>
      </c>
      <c r="AP72" s="112">
        <f>Equity!AP$12</f>
        <v>0</v>
      </c>
      <c r="AQ72" s="112">
        <f>Equity!AQ$12</f>
        <v>0</v>
      </c>
      <c r="AR72" s="112">
        <f>Equity!AR$12</f>
        <v>0</v>
      </c>
      <c r="AS72" s="112">
        <f>Equity!AS$12</f>
        <v>0</v>
      </c>
      <c r="AT72" s="112">
        <f>Equity!AT$12</f>
        <v>0</v>
      </c>
      <c r="AU72" s="112">
        <f>Equity!AU$12</f>
        <v>0</v>
      </c>
      <c r="AV72" s="112">
        <f>Equity!AV$12</f>
        <v>0</v>
      </c>
      <c r="AW72" s="112">
        <f>Equity!AW$12</f>
        <v>0</v>
      </c>
      <c r="AX72" s="112">
        <f>Equity!AX$12</f>
        <v>0</v>
      </c>
      <c r="AY72" s="112">
        <f>Equity!AY$12</f>
        <v>0</v>
      </c>
      <c r="AZ72" s="112">
        <f>Equity!AZ$12</f>
        <v>0</v>
      </c>
      <c r="BA72" s="112">
        <f>Equity!BA$12</f>
        <v>0</v>
      </c>
      <c r="BB72" s="112">
        <f>Equity!BB$12</f>
        <v>0</v>
      </c>
      <c r="BC72" s="112">
        <f>Equity!BC$12</f>
        <v>0</v>
      </c>
      <c r="BD72" s="112">
        <f>Equity!BD$12</f>
        <v>0</v>
      </c>
      <c r="BE72" s="112">
        <f>Equity!BE$12</f>
        <v>0</v>
      </c>
      <c r="BF72" s="112">
        <f>Equity!BF$12</f>
        <v>0</v>
      </c>
      <c r="BG72" s="112">
        <f>Equity!BG$12</f>
        <v>0</v>
      </c>
      <c r="BH72" s="112">
        <f>Equity!BH$12</f>
        <v>0</v>
      </c>
      <c r="BI72" s="112">
        <f>Equity!BI$12</f>
        <v>0</v>
      </c>
      <c r="BJ72" s="112">
        <f>Equity!BJ$12</f>
        <v>0</v>
      </c>
      <c r="BK72" s="112">
        <f>Equity!BK$12</f>
        <v>0</v>
      </c>
      <c r="BL72" s="112">
        <f>Equity!BL$12</f>
        <v>0</v>
      </c>
      <c r="BM72" s="112">
        <f>Equity!BM$12</f>
        <v>0</v>
      </c>
      <c r="BN72" s="112">
        <f>Equity!BN$12</f>
        <v>0</v>
      </c>
      <c r="BO72" s="112">
        <f>Equity!BO$12</f>
        <v>0</v>
      </c>
      <c r="BP72" s="112">
        <f>Equity!BP$12</f>
        <v>0</v>
      </c>
      <c r="BQ72" s="112">
        <f>Equity!BQ$12</f>
        <v>0</v>
      </c>
      <c r="BR72" s="112">
        <f>Equity!BR$12</f>
        <v>0</v>
      </c>
      <c r="BS72" s="112">
        <f>Equity!BS$12</f>
        <v>0</v>
      </c>
      <c r="BT72" s="112">
        <f>Equity!BT$12</f>
        <v>0</v>
      </c>
      <c r="BU72" s="112">
        <f>Equity!BU$12</f>
        <v>0</v>
      </c>
      <c r="BV72" s="112">
        <f>Equity!BV$12</f>
        <v>0</v>
      </c>
      <c r="BW72" s="112">
        <f>Equity!BW$12</f>
        <v>0</v>
      </c>
      <c r="BX72" s="112">
        <f>Equity!BX$12</f>
        <v>0</v>
      </c>
      <c r="BY72" s="112">
        <f>Equity!BY$12</f>
        <v>0</v>
      </c>
      <c r="BZ72" s="112">
        <f>Equity!BZ$12</f>
        <v>0</v>
      </c>
      <c r="CA72" s="112">
        <f>Equity!CA$12</f>
        <v>0</v>
      </c>
      <c r="CB72" s="112">
        <f>Equity!CB$12</f>
        <v>0</v>
      </c>
      <c r="CC72" s="112">
        <f>Equity!CC$12</f>
        <v>0</v>
      </c>
      <c r="CD72" s="112">
        <f>Equity!CD$12</f>
        <v>0</v>
      </c>
      <c r="CE72" s="112">
        <f>Equity!CE$12</f>
        <v>0</v>
      </c>
      <c r="CF72" s="112">
        <f>Equity!CF$12</f>
        <v>0</v>
      </c>
      <c r="CG72" s="112">
        <f>Equity!CG$12</f>
        <v>0</v>
      </c>
      <c r="CH72" s="112">
        <f>Equity!CH$12</f>
        <v>0</v>
      </c>
      <c r="CI72" s="112">
        <f>Equity!CI$12</f>
        <v>0</v>
      </c>
      <c r="CJ72" s="112">
        <f>Equity!CJ$12</f>
        <v>0</v>
      </c>
      <c r="CK72" s="112">
        <f>Equity!CK$12</f>
        <v>0</v>
      </c>
      <c r="CL72" s="112">
        <f>Equity!CL$12</f>
        <v>0</v>
      </c>
      <c r="CM72" s="112">
        <f>Equity!CM$12</f>
        <v>0</v>
      </c>
      <c r="CN72" s="112">
        <f>Equity!CN$12</f>
        <v>0</v>
      </c>
      <c r="CO72" s="112">
        <f>Equity!CO$12</f>
        <v>0</v>
      </c>
      <c r="CP72" s="112">
        <f>Equity!CP$12</f>
        <v>0</v>
      </c>
      <c r="CQ72" s="112">
        <f>Equity!CQ$12</f>
        <v>0</v>
      </c>
      <c r="CR72" s="112">
        <f>Equity!CR$12</f>
        <v>0</v>
      </c>
      <c r="CS72" s="112">
        <f>Equity!CS$12</f>
        <v>0</v>
      </c>
      <c r="CT72" s="112">
        <f>Equity!CT$12</f>
        <v>0</v>
      </c>
      <c r="CU72" s="112">
        <f>Equity!CU$12</f>
        <v>0</v>
      </c>
      <c r="CV72" s="112">
        <f>Equity!CV$12</f>
        <v>0</v>
      </c>
      <c r="CW72" s="112">
        <f>Equity!CW$12</f>
        <v>0</v>
      </c>
      <c r="CX72" s="112">
        <f>Equity!CX$12</f>
        <v>0</v>
      </c>
      <c r="CY72" s="112">
        <f>Equity!CY$12</f>
        <v>0</v>
      </c>
      <c r="CZ72" s="112">
        <f>Equity!CZ$12</f>
        <v>0</v>
      </c>
      <c r="DA72" s="112">
        <f>Equity!DA$12</f>
        <v>0</v>
      </c>
      <c r="DB72" s="112">
        <f>Equity!DB$12</f>
        <v>0</v>
      </c>
      <c r="DC72" s="112">
        <f>Equity!DC$12</f>
        <v>0</v>
      </c>
      <c r="DD72" s="112">
        <f>Equity!DD$12</f>
        <v>0</v>
      </c>
      <c r="DE72" s="112">
        <f>Equity!DE$12</f>
        <v>0</v>
      </c>
      <c r="DF72" s="112">
        <f>Equity!DF$12</f>
        <v>0</v>
      </c>
      <c r="DG72" s="112">
        <f>Equity!DG$12</f>
        <v>0</v>
      </c>
      <c r="DH72" s="112">
        <f>Equity!DH$12</f>
        <v>0</v>
      </c>
      <c r="DI72" s="112">
        <f>Equity!DI$12</f>
        <v>0</v>
      </c>
      <c r="DJ72" s="112">
        <f>Equity!DJ$12</f>
        <v>0</v>
      </c>
      <c r="DK72" s="112">
        <f>Equity!DK$12</f>
        <v>0</v>
      </c>
      <c r="DL72" s="112">
        <f>Equity!DL$12</f>
        <v>0</v>
      </c>
      <c r="DM72" s="112">
        <f>Equity!DM$12</f>
        <v>0</v>
      </c>
      <c r="DN72" s="112">
        <f>Equity!DN$12</f>
        <v>0</v>
      </c>
      <c r="DO72" s="112">
        <f>Equity!DO$12</f>
        <v>0</v>
      </c>
      <c r="DP72" s="112">
        <f>Equity!DP$12</f>
        <v>0</v>
      </c>
      <c r="DQ72" s="112">
        <f>Equity!DQ$12</f>
        <v>0</v>
      </c>
      <c r="DR72" s="112">
        <f>Equity!DR$12</f>
        <v>0</v>
      </c>
      <c r="DS72" s="112">
        <f>Equity!DS$12</f>
        <v>0</v>
      </c>
      <c r="DT72" s="112">
        <f>Equity!DT$12</f>
        <v>0</v>
      </c>
      <c r="DU72" s="112">
        <f>Equity!DU$12</f>
        <v>0</v>
      </c>
      <c r="DV72" s="112">
        <f>Equity!DV$12</f>
        <v>0</v>
      </c>
      <c r="DW72" s="112">
        <f>Equity!DW$12</f>
        <v>0</v>
      </c>
      <c r="DX72" s="112">
        <f>Equity!DX$12</f>
        <v>0</v>
      </c>
      <c r="DY72" s="112">
        <f>Equity!DY$12</f>
        <v>0</v>
      </c>
      <c r="DZ72" s="112">
        <f>Equity!DZ$12</f>
        <v>0</v>
      </c>
      <c r="EA72" s="112">
        <f>Equity!EA$12</f>
        <v>0</v>
      </c>
      <c r="EB72" s="112">
        <f>Equity!EB$12</f>
        <v>0</v>
      </c>
      <c r="EC72" s="112">
        <f>Equity!EC$12</f>
        <v>0</v>
      </c>
      <c r="ED72" s="112">
        <f>Equity!ED$12</f>
        <v>0</v>
      </c>
      <c r="EE72" s="112">
        <f>Equity!EE$12</f>
        <v>0</v>
      </c>
      <c r="EF72" s="112">
        <f>Equity!EF$12</f>
        <v>0</v>
      </c>
      <c r="EG72" s="112">
        <f>Equity!EG$12</f>
        <v>0</v>
      </c>
      <c r="EH72" s="112">
        <f>Equity!EH$12</f>
        <v>0</v>
      </c>
      <c r="EI72" s="112">
        <f>Equity!EI$12</f>
        <v>0</v>
      </c>
      <c r="EJ72" s="112">
        <f>Equity!EJ$12</f>
        <v>0</v>
      </c>
      <c r="EK72" s="112">
        <f>Equity!EK$12</f>
        <v>0</v>
      </c>
      <c r="EL72" s="112">
        <f>Equity!EL$12</f>
        <v>0</v>
      </c>
      <c r="EM72" s="112">
        <f>Equity!EM$12</f>
        <v>0</v>
      </c>
      <c r="EN72" s="112">
        <f>Equity!EN$12</f>
        <v>0</v>
      </c>
      <c r="EO72" s="112">
        <f>Equity!EO$12</f>
        <v>0</v>
      </c>
      <c r="EP72" s="112">
        <f>Equity!EP$12</f>
        <v>0</v>
      </c>
      <c r="EQ72" s="112">
        <f>Equity!EQ$12</f>
        <v>0</v>
      </c>
      <c r="ER72" s="112">
        <f>Equity!ER$12</f>
        <v>0</v>
      </c>
      <c r="ES72" s="112">
        <f>Equity!ES$12</f>
        <v>0</v>
      </c>
      <c r="ET72" s="112">
        <f>Equity!ET$12</f>
        <v>0</v>
      </c>
      <c r="EU72" s="112">
        <f>Equity!EU$12</f>
        <v>0</v>
      </c>
      <c r="EV72" s="112">
        <f>Equity!EV$12</f>
        <v>0</v>
      </c>
      <c r="EW72" s="112">
        <f>Equity!EW$12</f>
        <v>0</v>
      </c>
      <c r="EX72" s="112">
        <f>Equity!EX$12</f>
        <v>0</v>
      </c>
      <c r="EY72" s="112">
        <f>Equity!EY$12</f>
        <v>0</v>
      </c>
      <c r="EZ72" s="112">
        <f>Equity!EZ$12</f>
        <v>0</v>
      </c>
      <c r="FA72" s="112">
        <f>Equity!FA$12</f>
        <v>36559.129194452908</v>
      </c>
      <c r="FB72" s="112">
        <f>Equity!FB$12</f>
        <v>0</v>
      </c>
      <c r="FC72" s="112">
        <f>Equity!FC$12</f>
        <v>0</v>
      </c>
      <c r="FD72" s="112">
        <f>Equity!FD$12</f>
        <v>0</v>
      </c>
      <c r="FE72" s="112">
        <f>Equity!FE$12</f>
        <v>0</v>
      </c>
      <c r="FF72" s="112">
        <f>Equity!FF$12</f>
        <v>0</v>
      </c>
      <c r="FG72" s="112">
        <f>Equity!FG$12</f>
        <v>0</v>
      </c>
      <c r="FH72" s="112">
        <f>Equity!FH$12</f>
        <v>0</v>
      </c>
      <c r="FI72" s="112">
        <f>Equity!FI$12</f>
        <v>0</v>
      </c>
      <c r="FJ72" s="112">
        <f>Equity!FJ$12</f>
        <v>0</v>
      </c>
      <c r="FK72" s="112">
        <f>Equity!FK$12</f>
        <v>0</v>
      </c>
      <c r="FL72" s="112">
        <f>Equity!FL$12</f>
        <v>0</v>
      </c>
      <c r="FM72" s="112">
        <f>Equity!FM$12</f>
        <v>0</v>
      </c>
      <c r="FN72" s="112">
        <f>Equity!FN$12</f>
        <v>0</v>
      </c>
      <c r="FO72" s="112">
        <f>Equity!FO$12</f>
        <v>0</v>
      </c>
      <c r="FP72" s="112">
        <f>Equity!FP$12</f>
        <v>0</v>
      </c>
      <c r="FQ72" s="112">
        <f>Equity!FQ$12</f>
        <v>0</v>
      </c>
      <c r="FR72" s="112">
        <f>Equity!FR$12</f>
        <v>0</v>
      </c>
      <c r="FS72" s="112">
        <f>Equity!FS$12</f>
        <v>0</v>
      </c>
      <c r="FT72" s="112">
        <f>Equity!FT$12</f>
        <v>0</v>
      </c>
      <c r="FU72" s="112">
        <f>Equity!FU$12</f>
        <v>0</v>
      </c>
      <c r="FV72" s="112">
        <f>Equity!FV$12</f>
        <v>0</v>
      </c>
      <c r="FW72" s="112">
        <f>Equity!FW$12</f>
        <v>0</v>
      </c>
      <c r="FX72" s="112">
        <f>Equity!FX$12</f>
        <v>0</v>
      </c>
      <c r="FY72" s="112">
        <f>Equity!FY$12</f>
        <v>0</v>
      </c>
      <c r="FZ72" s="112">
        <f>Equity!FZ$12</f>
        <v>0</v>
      </c>
      <c r="GA72" s="112">
        <f>Equity!GA$12</f>
        <v>0</v>
      </c>
      <c r="GB72" s="112">
        <f>Equity!GB$12</f>
        <v>0</v>
      </c>
      <c r="GC72" s="112">
        <f>Equity!GC$12</f>
        <v>0</v>
      </c>
      <c r="GD72" s="112">
        <f>Equity!GD$12</f>
        <v>0</v>
      </c>
      <c r="GE72" s="112">
        <f>Equity!GE$12</f>
        <v>0</v>
      </c>
      <c r="GF72" s="112">
        <f>Equity!GF$12</f>
        <v>0</v>
      </c>
      <c r="GG72" s="112">
        <f>Equity!GG$12</f>
        <v>0</v>
      </c>
      <c r="GH72" s="112">
        <f>Equity!GH$12</f>
        <v>0</v>
      </c>
      <c r="GI72" s="112">
        <f>Equity!GI$12</f>
        <v>0</v>
      </c>
      <c r="GJ72" s="112">
        <f>Equity!GJ$12</f>
        <v>0</v>
      </c>
    </row>
    <row r="73" spans="1:192" ht="12.75" hidden="1" outlineLevel="1" x14ac:dyDescent="0.35">
      <c r="A73"/>
      <c r="B73"/>
      <c r="C73"/>
      <c r="D73"/>
      <c r="E73" t="s">
        <v>1585</v>
      </c>
      <c r="F73"/>
      <c r="G73" t="s">
        <v>101</v>
      </c>
      <c r="H73">
        <f>SUM(J73:GJ73)</f>
        <v>414570.02623834764</v>
      </c>
      <c r="I73"/>
      <c r="J73">
        <f t="shared" ref="J73:AO73" si="96">SUM(J71:J72)</f>
        <v>0</v>
      </c>
      <c r="K73">
        <f t="shared" si="96"/>
        <v>0</v>
      </c>
      <c r="L73">
        <f t="shared" si="96"/>
        <v>0</v>
      </c>
      <c r="M73">
        <f t="shared" si="96"/>
        <v>0</v>
      </c>
      <c r="N73">
        <f t="shared" si="96"/>
        <v>0</v>
      </c>
      <c r="O73">
        <f t="shared" si="96"/>
        <v>0</v>
      </c>
      <c r="P73">
        <f t="shared" si="96"/>
        <v>0</v>
      </c>
      <c r="Q73">
        <f t="shared" si="96"/>
        <v>0</v>
      </c>
      <c r="R73">
        <f t="shared" si="96"/>
        <v>0</v>
      </c>
      <c r="S73">
        <f t="shared" si="96"/>
        <v>0</v>
      </c>
      <c r="T73">
        <f t="shared" si="96"/>
        <v>0</v>
      </c>
      <c r="U73">
        <f t="shared" si="96"/>
        <v>0</v>
      </c>
      <c r="V73">
        <f t="shared" si="96"/>
        <v>0</v>
      </c>
      <c r="W73">
        <f t="shared" si="96"/>
        <v>0</v>
      </c>
      <c r="X73">
        <f t="shared" si="96"/>
        <v>0</v>
      </c>
      <c r="Y73">
        <f t="shared" si="96"/>
        <v>0</v>
      </c>
      <c r="Z73">
        <f t="shared" si="96"/>
        <v>0</v>
      </c>
      <c r="AA73">
        <f t="shared" si="96"/>
        <v>0</v>
      </c>
      <c r="AB73">
        <f t="shared" si="96"/>
        <v>0</v>
      </c>
      <c r="AC73">
        <f t="shared" si="96"/>
        <v>0</v>
      </c>
      <c r="AD73">
        <f t="shared" si="96"/>
        <v>0</v>
      </c>
      <c r="AE73">
        <f t="shared" si="96"/>
        <v>0</v>
      </c>
      <c r="AF73">
        <f t="shared" si="96"/>
        <v>0</v>
      </c>
      <c r="AG73">
        <f t="shared" si="96"/>
        <v>0</v>
      </c>
      <c r="AH73">
        <f t="shared" si="96"/>
        <v>0</v>
      </c>
      <c r="AI73">
        <f t="shared" si="96"/>
        <v>0</v>
      </c>
      <c r="AJ73">
        <f t="shared" si="96"/>
        <v>0</v>
      </c>
      <c r="AK73">
        <f t="shared" si="96"/>
        <v>0</v>
      </c>
      <c r="AL73">
        <f t="shared" si="96"/>
        <v>0</v>
      </c>
      <c r="AM73">
        <f t="shared" si="96"/>
        <v>0</v>
      </c>
      <c r="AN73">
        <f t="shared" si="96"/>
        <v>0</v>
      </c>
      <c r="AO73">
        <f t="shared" si="96"/>
        <v>0</v>
      </c>
      <c r="AP73">
        <f t="shared" ref="AP73:BU73" si="97">SUM(AP71:AP72)</f>
        <v>0</v>
      </c>
      <c r="AQ73">
        <f t="shared" si="97"/>
        <v>0</v>
      </c>
      <c r="AR73">
        <f t="shared" si="97"/>
        <v>0</v>
      </c>
      <c r="AS73">
        <f t="shared" si="97"/>
        <v>0</v>
      </c>
      <c r="AT73">
        <f t="shared" si="97"/>
        <v>0</v>
      </c>
      <c r="AU73">
        <f t="shared" si="97"/>
        <v>0</v>
      </c>
      <c r="AV73">
        <f t="shared" si="97"/>
        <v>0</v>
      </c>
      <c r="AW73">
        <f t="shared" si="97"/>
        <v>0</v>
      </c>
      <c r="AX73">
        <f t="shared" si="97"/>
        <v>0</v>
      </c>
      <c r="AY73">
        <f t="shared" si="97"/>
        <v>0</v>
      </c>
      <c r="AZ73">
        <f t="shared" si="97"/>
        <v>0</v>
      </c>
      <c r="BA73">
        <f t="shared" si="97"/>
        <v>0</v>
      </c>
      <c r="BB73">
        <f t="shared" si="97"/>
        <v>0</v>
      </c>
      <c r="BC73">
        <f t="shared" si="97"/>
        <v>0</v>
      </c>
      <c r="BD73">
        <f t="shared" si="97"/>
        <v>0</v>
      </c>
      <c r="BE73">
        <f t="shared" si="97"/>
        <v>0</v>
      </c>
      <c r="BF73">
        <f t="shared" si="97"/>
        <v>2100.1947899151128</v>
      </c>
      <c r="BG73">
        <f t="shared" si="97"/>
        <v>2020.5451173875535</v>
      </c>
      <c r="BH73">
        <f t="shared" si="97"/>
        <v>2062.9739560783537</v>
      </c>
      <c r="BI73">
        <f t="shared" si="97"/>
        <v>2071.6436626797004</v>
      </c>
      <c r="BJ73">
        <f t="shared" si="97"/>
        <v>2036.9648362743146</v>
      </c>
      <c r="BK73">
        <f t="shared" si="97"/>
        <v>2071.0587453222424</v>
      </c>
      <c r="BL73">
        <f t="shared" si="97"/>
        <v>2114.5483049803115</v>
      </c>
      <c r="BM73">
        <f t="shared" si="97"/>
        <v>2123.4347542466912</v>
      </c>
      <c r="BN73">
        <f t="shared" si="97"/>
        <v>2105.6618557139318</v>
      </c>
      <c r="BO73">
        <f t="shared" si="97"/>
        <v>2131.7216632216778</v>
      </c>
      <c r="BP73">
        <f t="shared" si="97"/>
        <v>2167.4120126048192</v>
      </c>
      <c r="BQ73">
        <f t="shared" si="97"/>
        <v>2176.5206231028587</v>
      </c>
      <c r="BR73">
        <f t="shared" si="97"/>
        <v>2140.0861811107006</v>
      </c>
      <c r="BS73">
        <f t="shared" si="97"/>
        <v>2175.9060943041804</v>
      </c>
      <c r="BT73">
        <f t="shared" si="97"/>
        <v>2221.5973129199401</v>
      </c>
      <c r="BU73">
        <f t="shared" si="97"/>
        <v>2230.9336386804307</v>
      </c>
      <c r="BV73">
        <f t="shared" ref="BV73:DA73" si="98">SUM(BV71:BV72)</f>
        <v>2193.5883356384684</v>
      </c>
      <c r="BW73">
        <f t="shared" si="98"/>
        <v>2230.3037466617843</v>
      </c>
      <c r="BX73">
        <f t="shared" si="98"/>
        <v>2277.1372457429379</v>
      </c>
      <c r="BY73">
        <f t="shared" si="98"/>
        <v>2286.7069796474407</v>
      </c>
      <c r="BZ73">
        <f t="shared" si="98"/>
        <v>2248.4280440294306</v>
      </c>
      <c r="CA73">
        <f t="shared" si="98"/>
        <v>2286.0613403283287</v>
      </c>
      <c r="CB73">
        <f t="shared" si="98"/>
        <v>2334.0656768865119</v>
      </c>
      <c r="CC73">
        <f t="shared" si="98"/>
        <v>2343.8746541386272</v>
      </c>
      <c r="CD73">
        <f t="shared" si="98"/>
        <v>2324.2566996343967</v>
      </c>
      <c r="CE73">
        <f t="shared" si="98"/>
        <v>2353.0218510886525</v>
      </c>
      <c r="CF73">
        <f t="shared" si="98"/>
        <v>2392.4173188086743</v>
      </c>
      <c r="CG73">
        <f t="shared" si="98"/>
        <v>2402.4715204920922</v>
      </c>
      <c r="CH73">
        <f t="shared" si="98"/>
        <v>2362.2547137584197</v>
      </c>
      <c r="CI73">
        <f t="shared" si="98"/>
        <v>2401.7931956824505</v>
      </c>
      <c r="CJ73">
        <f t="shared" si="98"/>
        <v>2452.2277517788916</v>
      </c>
      <c r="CK73">
        <f t="shared" si="98"/>
        <v>2462.5333085043949</v>
      </c>
      <c r="CL73">
        <f t="shared" si="98"/>
        <v>2421.3110816023809</v>
      </c>
      <c r="CM73">
        <f t="shared" si="98"/>
        <v>2461.8380255745114</v>
      </c>
      <c r="CN73">
        <f t="shared" si="98"/>
        <v>2513.5334455733637</v>
      </c>
      <c r="CO73">
        <f t="shared" si="98"/>
        <v>2524.0966412170046</v>
      </c>
      <c r="CP73">
        <f t="shared" si="98"/>
        <v>2481.84385864244</v>
      </c>
      <c r="CQ73">
        <f t="shared" si="98"/>
        <v>2523.3839762138741</v>
      </c>
      <c r="CR73">
        <f t="shared" si="98"/>
        <v>2576.3717817126972</v>
      </c>
      <c r="CS73">
        <f t="shared" si="98"/>
        <v>2587.1990572474288</v>
      </c>
      <c r="CT73">
        <f t="shared" si="98"/>
        <v>2565.5445061779646</v>
      </c>
      <c r="CU73">
        <f t="shared" si="98"/>
        <v>2597.2958511539528</v>
      </c>
      <c r="CV73">
        <f t="shared" si="98"/>
        <v>2640.7810762555137</v>
      </c>
      <c r="CW73">
        <f t="shared" si="98"/>
        <v>2651.8790336786142</v>
      </c>
      <c r="CX73">
        <f t="shared" si="98"/>
        <v>2607.487203986213</v>
      </c>
      <c r="CY73">
        <f t="shared" si="98"/>
        <v>2651.1302900097016</v>
      </c>
      <c r="CZ73">
        <f t="shared" si="98"/>
        <v>2706.8006031619025</v>
      </c>
      <c r="DA73">
        <f t="shared" si="98"/>
        <v>2718.17600952058</v>
      </c>
      <c r="DB73">
        <f t="shared" ref="DB73:EG73" si="99">SUM(DB71:DB72)</f>
        <v>2672.674384085869</v>
      </c>
      <c r="DC73">
        <f t="shared" si="99"/>
        <v>2717.4085472599445</v>
      </c>
      <c r="DD73">
        <f t="shared" si="99"/>
        <v>2774.47061824095</v>
      </c>
      <c r="DE73">
        <f t="shared" si="99"/>
        <v>2786.1304097585944</v>
      </c>
      <c r="DF73">
        <f t="shared" si="99"/>
        <v>2739.4912436880149</v>
      </c>
      <c r="DG73">
        <f t="shared" si="99"/>
        <v>2785.3437609414432</v>
      </c>
      <c r="DH73">
        <f t="shared" si="99"/>
        <v>2843.8323836969721</v>
      </c>
      <c r="DI73">
        <f t="shared" si="99"/>
        <v>2855.7836700025582</v>
      </c>
      <c r="DJ73">
        <f t="shared" si="99"/>
        <v>2831.8810973913869</v>
      </c>
      <c r="DK73">
        <f t="shared" si="99"/>
        <v>2866.9286412705642</v>
      </c>
      <c r="DL73">
        <f t="shared" si="99"/>
        <v>2914.9281932893973</v>
      </c>
      <c r="DM73">
        <f t="shared" si="99"/>
        <v>2927.1782617526233</v>
      </c>
      <c r="DN73">
        <f t="shared" si="99"/>
        <v>2321.1570172902548</v>
      </c>
      <c r="DO73">
        <f t="shared" si="99"/>
        <v>2076.8948086596683</v>
      </c>
      <c r="DP73">
        <f t="shared" si="99"/>
        <v>2131.3816558095787</v>
      </c>
      <c r="DQ73">
        <f t="shared" si="99"/>
        <v>2143.937975984385</v>
      </c>
      <c r="DR73">
        <f t="shared" si="99"/>
        <v>2093.7126952851595</v>
      </c>
      <c r="DS73">
        <f t="shared" si="99"/>
        <v>2128.8171788761592</v>
      </c>
      <c r="DT73">
        <f t="shared" si="99"/>
        <v>2184.6661972048187</v>
      </c>
      <c r="DU73">
        <f t="shared" si="99"/>
        <v>2197.5364253839953</v>
      </c>
      <c r="DV73">
        <f t="shared" si="99"/>
        <v>2146.0555126672889</v>
      </c>
      <c r="DW73">
        <f t="shared" si="99"/>
        <v>2182.0376083480633</v>
      </c>
      <c r="DX73">
        <f t="shared" si="99"/>
        <v>2239.2828521349384</v>
      </c>
      <c r="DY73">
        <f t="shared" si="99"/>
        <v>2252.474836018594</v>
      </c>
      <c r="DZ73">
        <f t="shared" si="99"/>
        <v>7791.318038879489</v>
      </c>
      <c r="EA73">
        <f t="shared" si="99"/>
        <v>7874.2318635414731</v>
      </c>
      <c r="EB73">
        <f t="shared" si="99"/>
        <v>8033.4272320340933</v>
      </c>
      <c r="EC73">
        <f t="shared" si="99"/>
        <v>8080.7534742167081</v>
      </c>
      <c r="ED73">
        <f t="shared" si="99"/>
        <v>7891.4485054862444</v>
      </c>
      <c r="EE73">
        <f t="shared" si="99"/>
        <v>8023.761417947394</v>
      </c>
      <c r="EF73">
        <f t="shared" si="99"/>
        <v>8234.2629128349472</v>
      </c>
      <c r="EG73">
        <f t="shared" si="99"/>
        <v>8282.772311072129</v>
      </c>
      <c r="EH73">
        <f t="shared" ref="EH73:FM73" si="100">SUM(EH71:EH72)</f>
        <v>8088.7347181234036</v>
      </c>
      <c r="EI73">
        <f t="shared" si="100"/>
        <v>8224.3554533960796</v>
      </c>
      <c r="EJ73">
        <f t="shared" si="100"/>
        <v>8440.1194856558195</v>
      </c>
      <c r="EK73">
        <f t="shared" si="100"/>
        <v>8489.84161884893</v>
      </c>
      <c r="EL73">
        <f t="shared" si="100"/>
        <v>8290.953086076488</v>
      </c>
      <c r="EM73">
        <f t="shared" si="100"/>
        <v>8429.9643397309792</v>
      </c>
      <c r="EN73">
        <f t="shared" si="100"/>
        <v>8651.1224727972149</v>
      </c>
      <c r="EO73">
        <f t="shared" si="100"/>
        <v>8702.0876593201538</v>
      </c>
      <c r="EP73">
        <f t="shared" si="100"/>
        <v>8600.157286274276</v>
      </c>
      <c r="EQ73">
        <f t="shared" si="100"/>
        <v>8691.6786347471934</v>
      </c>
      <c r="ER73">
        <f t="shared" si="100"/>
        <v>8867.4005346171452</v>
      </c>
      <c r="ES73">
        <f t="shared" si="100"/>
        <v>5440.2012290553557</v>
      </c>
      <c r="ET73">
        <f t="shared" si="100"/>
        <v>4842.8942925489755</v>
      </c>
      <c r="EU73">
        <f t="shared" si="100"/>
        <v>5218.6852886631405</v>
      </c>
      <c r="EV73">
        <f t="shared" si="100"/>
        <v>5379.3211859351231</v>
      </c>
      <c r="EW73">
        <f t="shared" si="100"/>
        <v>5379.3211859351231</v>
      </c>
      <c r="EX73">
        <f t="shared" si="100"/>
        <v>5058.0493913911523</v>
      </c>
      <c r="EY73">
        <f t="shared" si="100"/>
        <v>5443.2351624081675</v>
      </c>
      <c r="EZ73">
        <f t="shared" si="100"/>
        <v>5607.886957111954</v>
      </c>
      <c r="FA73">
        <f t="shared" si="100"/>
        <v>39043.283945482312</v>
      </c>
      <c r="FB73">
        <f t="shared" si="100"/>
        <v>3123.7322060825463</v>
      </c>
      <c r="FC73">
        <f t="shared" si="100"/>
        <v>0</v>
      </c>
      <c r="FD73">
        <f t="shared" si="100"/>
        <v>0</v>
      </c>
      <c r="FE73">
        <f t="shared" si="100"/>
        <v>0</v>
      </c>
      <c r="FF73">
        <f t="shared" si="100"/>
        <v>0</v>
      </c>
      <c r="FG73">
        <f t="shared" si="100"/>
        <v>0</v>
      </c>
      <c r="FH73">
        <f t="shared" si="100"/>
        <v>0</v>
      </c>
      <c r="FI73">
        <f t="shared" si="100"/>
        <v>0</v>
      </c>
      <c r="FJ73">
        <f t="shared" si="100"/>
        <v>0</v>
      </c>
      <c r="FK73">
        <f t="shared" si="100"/>
        <v>0</v>
      </c>
      <c r="FL73">
        <f t="shared" si="100"/>
        <v>0</v>
      </c>
      <c r="FM73">
        <f t="shared" si="100"/>
        <v>0</v>
      </c>
      <c r="FN73">
        <f t="shared" ref="FN73:GJ73" si="101">SUM(FN71:FN72)</f>
        <v>0</v>
      </c>
      <c r="FO73">
        <f t="shared" si="101"/>
        <v>0</v>
      </c>
      <c r="FP73">
        <f t="shared" si="101"/>
        <v>0</v>
      </c>
      <c r="FQ73">
        <f t="shared" si="101"/>
        <v>0</v>
      </c>
      <c r="FR73">
        <f t="shared" si="101"/>
        <v>0</v>
      </c>
      <c r="FS73">
        <f t="shared" si="101"/>
        <v>0</v>
      </c>
      <c r="FT73">
        <f t="shared" si="101"/>
        <v>0</v>
      </c>
      <c r="FU73">
        <f t="shared" si="101"/>
        <v>0</v>
      </c>
      <c r="FV73">
        <f t="shared" si="101"/>
        <v>0</v>
      </c>
      <c r="FW73">
        <f t="shared" si="101"/>
        <v>0</v>
      </c>
      <c r="FX73">
        <f t="shared" si="101"/>
        <v>0</v>
      </c>
      <c r="FY73">
        <f t="shared" si="101"/>
        <v>0</v>
      </c>
      <c r="FZ73">
        <f t="shared" si="101"/>
        <v>0</v>
      </c>
      <c r="GA73">
        <f t="shared" si="101"/>
        <v>0</v>
      </c>
      <c r="GB73">
        <f t="shared" si="101"/>
        <v>0</v>
      </c>
      <c r="GC73">
        <f t="shared" si="101"/>
        <v>0</v>
      </c>
      <c r="GD73">
        <f t="shared" si="101"/>
        <v>0</v>
      </c>
      <c r="GE73">
        <f t="shared" si="101"/>
        <v>0</v>
      </c>
      <c r="GF73">
        <f t="shared" si="101"/>
        <v>0</v>
      </c>
      <c r="GG73">
        <f t="shared" si="101"/>
        <v>0</v>
      </c>
      <c r="GH73">
        <f t="shared" si="101"/>
        <v>0</v>
      </c>
      <c r="GI73">
        <f t="shared" si="101"/>
        <v>0</v>
      </c>
      <c r="GJ73">
        <f t="shared" si="101"/>
        <v>0</v>
      </c>
    </row>
    <row r="74" spans="1:192" ht="12.75" hidden="1" outlineLevel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s="112" customFormat="1" ht="12.75" hidden="1" outlineLevel="1" x14ac:dyDescent="0.35">
      <c r="E75" s="112" t="str">
        <f>Fin!$E$147</f>
        <v>Equity investment for IRR calc</v>
      </c>
      <c r="G75" s="112" t="str">
        <f>Fin!$G$147</f>
        <v>$ 000s</v>
      </c>
      <c r="H75" s="112">
        <f>Fin!$H$147</f>
        <v>-36559.129194453912</v>
      </c>
      <c r="J75" s="112">
        <f>Fin!J$147</f>
        <v>-1.0000000000000001E-9</v>
      </c>
      <c r="K75" s="112">
        <f>Fin!K$147</f>
        <v>0</v>
      </c>
      <c r="L75" s="112">
        <f>Fin!L$147</f>
        <v>0</v>
      </c>
      <c r="M75" s="112">
        <f>Fin!M$147</f>
        <v>0</v>
      </c>
      <c r="N75" s="112">
        <f>Fin!N$147</f>
        <v>0</v>
      </c>
      <c r="O75" s="112">
        <f>Fin!O$147</f>
        <v>-611.48824811648331</v>
      </c>
      <c r="P75" s="112">
        <f>Fin!P$147</f>
        <v>-3442.9094309721463</v>
      </c>
      <c r="Q75" s="112">
        <f>Fin!Q$147</f>
        <v>-791.66824213136351</v>
      </c>
      <c r="R75" s="112">
        <f>Fin!R$147</f>
        <v>-792.75290135084413</v>
      </c>
      <c r="S75" s="112">
        <f>Fin!S$147</f>
        <v>-796.07878107461886</v>
      </c>
      <c r="T75" s="112">
        <f>Fin!T$147</f>
        <v>-797.03304637108033</v>
      </c>
      <c r="U75" s="112">
        <f>Fin!U$147</f>
        <v>-800.51351219683238</v>
      </c>
      <c r="V75" s="112">
        <f>Fin!V$147</f>
        <v>-802.74189448934396</v>
      </c>
      <c r="W75" s="112">
        <f>Fin!W$147</f>
        <v>-800.54455128569157</v>
      </c>
      <c r="X75" s="112">
        <f>Fin!X$147</f>
        <v>-807.20494860558188</v>
      </c>
      <c r="Y75" s="112">
        <f>Fin!Y$147</f>
        <v>-807.83027799426202</v>
      </c>
      <c r="Z75" s="112">
        <f>Fin!Z$147</f>
        <v>-811.70070769792221</v>
      </c>
      <c r="AA75" s="112">
        <f>Fin!AA$147</f>
        <v>-812.19312370085561</v>
      </c>
      <c r="AB75" s="112">
        <f>Fin!AB$147</f>
        <v>-816.22112640942782</v>
      </c>
      <c r="AC75" s="112">
        <f>Fin!AC$147</f>
        <v>-818.49323384739887</v>
      </c>
      <c r="AD75" s="112">
        <f>Fin!AD$147</f>
        <v>-818.78483445311679</v>
      </c>
      <c r="AE75" s="112">
        <f>Fin!AE$147</f>
        <v>-823.05091013994945</v>
      </c>
      <c r="AF75" s="112">
        <f>Fin!AF$147</f>
        <v>-811.39063113287614</v>
      </c>
      <c r="AG75" s="112">
        <f>Fin!AG$147</f>
        <v>-804.72881487650272</v>
      </c>
      <c r="AH75" s="112">
        <f>Fin!AH$147</f>
        <v>-794.38939972254718</v>
      </c>
      <c r="AI75" s="112">
        <f>Fin!AI$147</f>
        <v>-780.08216272531104</v>
      </c>
      <c r="AJ75" s="112">
        <f>Fin!AJ$147</f>
        <v>-778.9499499725423</v>
      </c>
      <c r="AK75" s="112">
        <f>Fin!AK$147</f>
        <v>-762.99847743523378</v>
      </c>
      <c r="AL75" s="112">
        <f>Fin!AL$147</f>
        <v>-758.46439282933034</v>
      </c>
      <c r="AM75" s="112">
        <f>Fin!AM$147</f>
        <v>-743.46286658917847</v>
      </c>
      <c r="AN75" s="112">
        <f>Fin!AN$147</f>
        <v>-737.2003327497406</v>
      </c>
      <c r="AO75" s="112">
        <f>Fin!AO$147</f>
        <v>-723.62335576022144</v>
      </c>
      <c r="AP75" s="112">
        <f>Fin!AP$147</f>
        <v>-710.69986273975076</v>
      </c>
      <c r="AQ75" s="112">
        <f>Fin!AQ$147</f>
        <v>-708.07967476621127</v>
      </c>
      <c r="AR75" s="112">
        <f>Fin!AR$147</f>
        <v>-690.29677703837149</v>
      </c>
      <c r="AS75" s="112">
        <f>Fin!AS$147</f>
        <v>-688.5286503415382</v>
      </c>
      <c r="AT75" s="112">
        <f>Fin!AT$147</f>
        <v>-871.28056266970987</v>
      </c>
      <c r="AU75" s="112">
        <f>Fin!AU$147</f>
        <v>-852.12919704491401</v>
      </c>
      <c r="AV75" s="112">
        <f>Fin!AV$147</f>
        <v>-871.7799963705595</v>
      </c>
      <c r="AW75" s="112">
        <f>Fin!AW$147</f>
        <v>-838.85755008589558</v>
      </c>
      <c r="AX75" s="112">
        <f>Fin!AX$147</f>
        <v>-839.81346264715307</v>
      </c>
      <c r="AY75" s="112">
        <f>Fin!AY$147</f>
        <v>-819.15458461458195</v>
      </c>
      <c r="AZ75" s="112">
        <f>Fin!AZ$147</f>
        <v>-814.9566913315291</v>
      </c>
      <c r="BA75" s="112">
        <f>Fin!BA$147</f>
        <v>-796.94707341929325</v>
      </c>
      <c r="BB75" s="112">
        <f>Fin!BB$147</f>
        <v>-783.56817293916959</v>
      </c>
      <c r="BC75" s="112">
        <f>Fin!BC$147</f>
        <v>-787.18987724598969</v>
      </c>
      <c r="BD75" s="112">
        <f>Fin!BD$147</f>
        <v>-776.40563737812658</v>
      </c>
      <c r="BE75" s="112">
        <f>Fin!BE$147</f>
        <v>-862.94126918971119</v>
      </c>
      <c r="BF75" s="112">
        <f>Fin!BF$147</f>
        <v>0</v>
      </c>
      <c r="BG75" s="112">
        <f>Fin!BG$147</f>
        <v>0</v>
      </c>
      <c r="BH75" s="112">
        <f>Fin!BH$147</f>
        <v>0</v>
      </c>
      <c r="BI75" s="112">
        <f>Fin!BI$147</f>
        <v>0</v>
      </c>
      <c r="BJ75" s="112">
        <f>Fin!BJ$147</f>
        <v>0</v>
      </c>
      <c r="BK75" s="112">
        <f>Fin!BK$147</f>
        <v>0</v>
      </c>
      <c r="BL75" s="112">
        <f>Fin!BL$147</f>
        <v>0</v>
      </c>
      <c r="BM75" s="112">
        <f>Fin!BM$147</f>
        <v>0</v>
      </c>
      <c r="BN75" s="112">
        <f>Fin!BN$147</f>
        <v>0</v>
      </c>
      <c r="BO75" s="112">
        <f>Fin!BO$147</f>
        <v>0</v>
      </c>
      <c r="BP75" s="112">
        <f>Fin!BP$147</f>
        <v>0</v>
      </c>
      <c r="BQ75" s="112">
        <f>Fin!BQ$147</f>
        <v>0</v>
      </c>
      <c r="BR75" s="112">
        <f>Fin!BR$147</f>
        <v>0</v>
      </c>
      <c r="BS75" s="112">
        <f>Fin!BS$147</f>
        <v>0</v>
      </c>
      <c r="BT75" s="112">
        <f>Fin!BT$147</f>
        <v>0</v>
      </c>
      <c r="BU75" s="112">
        <f>Fin!BU$147</f>
        <v>0</v>
      </c>
      <c r="BV75" s="112">
        <f>Fin!BV$147</f>
        <v>0</v>
      </c>
      <c r="BW75" s="112">
        <f>Fin!BW$147</f>
        <v>0</v>
      </c>
      <c r="BX75" s="112">
        <f>Fin!BX$147</f>
        <v>0</v>
      </c>
      <c r="BY75" s="112">
        <f>Fin!BY$147</f>
        <v>0</v>
      </c>
      <c r="BZ75" s="112">
        <f>Fin!BZ$147</f>
        <v>0</v>
      </c>
      <c r="CA75" s="112">
        <f>Fin!CA$147</f>
        <v>0</v>
      </c>
      <c r="CB75" s="112">
        <f>Fin!CB$147</f>
        <v>0</v>
      </c>
      <c r="CC75" s="112">
        <f>Fin!CC$147</f>
        <v>0</v>
      </c>
      <c r="CD75" s="112">
        <f>Fin!CD$147</f>
        <v>0</v>
      </c>
      <c r="CE75" s="112">
        <f>Fin!CE$147</f>
        <v>0</v>
      </c>
      <c r="CF75" s="112">
        <f>Fin!CF$147</f>
        <v>0</v>
      </c>
      <c r="CG75" s="112">
        <f>Fin!CG$147</f>
        <v>0</v>
      </c>
      <c r="CH75" s="112">
        <f>Fin!CH$147</f>
        <v>0</v>
      </c>
      <c r="CI75" s="112">
        <f>Fin!CI$147</f>
        <v>0</v>
      </c>
      <c r="CJ75" s="112">
        <f>Fin!CJ$147</f>
        <v>0</v>
      </c>
      <c r="CK75" s="112">
        <f>Fin!CK$147</f>
        <v>0</v>
      </c>
      <c r="CL75" s="112">
        <f>Fin!CL$147</f>
        <v>0</v>
      </c>
      <c r="CM75" s="112">
        <f>Fin!CM$147</f>
        <v>0</v>
      </c>
      <c r="CN75" s="112">
        <f>Fin!CN$147</f>
        <v>0</v>
      </c>
      <c r="CO75" s="112">
        <f>Fin!CO$147</f>
        <v>0</v>
      </c>
      <c r="CP75" s="112">
        <f>Fin!CP$147</f>
        <v>0</v>
      </c>
      <c r="CQ75" s="112">
        <f>Fin!CQ$147</f>
        <v>0</v>
      </c>
      <c r="CR75" s="112">
        <f>Fin!CR$147</f>
        <v>0</v>
      </c>
      <c r="CS75" s="112">
        <f>Fin!CS$147</f>
        <v>0</v>
      </c>
      <c r="CT75" s="112">
        <f>Fin!CT$147</f>
        <v>0</v>
      </c>
      <c r="CU75" s="112">
        <f>Fin!CU$147</f>
        <v>0</v>
      </c>
      <c r="CV75" s="112">
        <f>Fin!CV$147</f>
        <v>0</v>
      </c>
      <c r="CW75" s="112">
        <f>Fin!CW$147</f>
        <v>0</v>
      </c>
      <c r="CX75" s="112">
        <f>Fin!CX$147</f>
        <v>0</v>
      </c>
      <c r="CY75" s="112">
        <f>Fin!CY$147</f>
        <v>0</v>
      </c>
      <c r="CZ75" s="112">
        <f>Fin!CZ$147</f>
        <v>0</v>
      </c>
      <c r="DA75" s="112">
        <f>Fin!DA$147</f>
        <v>0</v>
      </c>
      <c r="DB75" s="112">
        <f>Fin!DB$147</f>
        <v>0</v>
      </c>
      <c r="DC75" s="112">
        <f>Fin!DC$147</f>
        <v>0</v>
      </c>
      <c r="DD75" s="112">
        <f>Fin!DD$147</f>
        <v>0</v>
      </c>
      <c r="DE75" s="112">
        <f>Fin!DE$147</f>
        <v>0</v>
      </c>
      <c r="DF75" s="112">
        <f>Fin!DF$147</f>
        <v>0</v>
      </c>
      <c r="DG75" s="112">
        <f>Fin!DG$147</f>
        <v>0</v>
      </c>
      <c r="DH75" s="112">
        <f>Fin!DH$147</f>
        <v>0</v>
      </c>
      <c r="DI75" s="112">
        <f>Fin!DI$147</f>
        <v>0</v>
      </c>
      <c r="DJ75" s="112">
        <f>Fin!DJ$147</f>
        <v>0</v>
      </c>
      <c r="DK75" s="112">
        <f>Fin!DK$147</f>
        <v>0</v>
      </c>
      <c r="DL75" s="112">
        <f>Fin!DL$147</f>
        <v>0</v>
      </c>
      <c r="DM75" s="112">
        <f>Fin!DM$147</f>
        <v>0</v>
      </c>
      <c r="DN75" s="112">
        <f>Fin!DN$147</f>
        <v>0</v>
      </c>
      <c r="DO75" s="112">
        <f>Fin!DO$147</f>
        <v>0</v>
      </c>
      <c r="DP75" s="112">
        <f>Fin!DP$147</f>
        <v>0</v>
      </c>
      <c r="DQ75" s="112">
        <f>Fin!DQ$147</f>
        <v>0</v>
      </c>
      <c r="DR75" s="112">
        <f>Fin!DR$147</f>
        <v>0</v>
      </c>
      <c r="DS75" s="112">
        <f>Fin!DS$147</f>
        <v>0</v>
      </c>
      <c r="DT75" s="112">
        <f>Fin!DT$147</f>
        <v>0</v>
      </c>
      <c r="DU75" s="112">
        <f>Fin!DU$147</f>
        <v>0</v>
      </c>
      <c r="DV75" s="112">
        <f>Fin!DV$147</f>
        <v>0</v>
      </c>
      <c r="DW75" s="112">
        <f>Fin!DW$147</f>
        <v>0</v>
      </c>
      <c r="DX75" s="112">
        <f>Fin!DX$147</f>
        <v>0</v>
      </c>
      <c r="DY75" s="112">
        <f>Fin!DY$147</f>
        <v>0</v>
      </c>
      <c r="DZ75" s="112">
        <f>Fin!DZ$147</f>
        <v>0</v>
      </c>
      <c r="EA75" s="112">
        <f>Fin!EA$147</f>
        <v>0</v>
      </c>
      <c r="EB75" s="112">
        <f>Fin!EB$147</f>
        <v>0</v>
      </c>
      <c r="EC75" s="112">
        <f>Fin!EC$147</f>
        <v>0</v>
      </c>
      <c r="ED75" s="112">
        <f>Fin!ED$147</f>
        <v>0</v>
      </c>
      <c r="EE75" s="112">
        <f>Fin!EE$147</f>
        <v>0</v>
      </c>
      <c r="EF75" s="112">
        <f>Fin!EF$147</f>
        <v>0</v>
      </c>
      <c r="EG75" s="112">
        <f>Fin!EG$147</f>
        <v>0</v>
      </c>
      <c r="EH75" s="112">
        <f>Fin!EH$147</f>
        <v>0</v>
      </c>
      <c r="EI75" s="112">
        <f>Fin!EI$147</f>
        <v>0</v>
      </c>
      <c r="EJ75" s="112">
        <f>Fin!EJ$147</f>
        <v>0</v>
      </c>
      <c r="EK75" s="112">
        <f>Fin!EK$147</f>
        <v>0</v>
      </c>
      <c r="EL75" s="112">
        <f>Fin!EL$147</f>
        <v>0</v>
      </c>
      <c r="EM75" s="112">
        <f>Fin!EM$147</f>
        <v>0</v>
      </c>
      <c r="EN75" s="112">
        <f>Fin!EN$147</f>
        <v>0</v>
      </c>
      <c r="EO75" s="112">
        <f>Fin!EO$147</f>
        <v>0</v>
      </c>
      <c r="EP75" s="112">
        <f>Fin!EP$147</f>
        <v>0</v>
      </c>
      <c r="EQ75" s="112">
        <f>Fin!EQ$147</f>
        <v>0</v>
      </c>
      <c r="ER75" s="112">
        <f>Fin!ER$147</f>
        <v>0</v>
      </c>
      <c r="ES75" s="112">
        <f>Fin!ES$147</f>
        <v>0</v>
      </c>
      <c r="ET75" s="112">
        <f>Fin!ET$147</f>
        <v>0</v>
      </c>
      <c r="EU75" s="112">
        <f>Fin!EU$147</f>
        <v>0</v>
      </c>
      <c r="EV75" s="112">
        <f>Fin!EV$147</f>
        <v>0</v>
      </c>
      <c r="EW75" s="112">
        <f>Fin!EW$147</f>
        <v>0</v>
      </c>
      <c r="EX75" s="112">
        <f>Fin!EX$147</f>
        <v>0</v>
      </c>
      <c r="EY75" s="112">
        <f>Fin!EY$147</f>
        <v>0</v>
      </c>
      <c r="EZ75" s="112">
        <f>Fin!EZ$147</f>
        <v>0</v>
      </c>
      <c r="FA75" s="112">
        <f>Fin!FA$147</f>
        <v>0</v>
      </c>
      <c r="FB75" s="112">
        <f>Fin!FB$147</f>
        <v>0</v>
      </c>
      <c r="FC75" s="112">
        <f>Fin!FC$147</f>
        <v>0</v>
      </c>
      <c r="FD75" s="112">
        <f>Fin!FD$147</f>
        <v>0</v>
      </c>
      <c r="FE75" s="112">
        <f>Fin!FE$147</f>
        <v>0</v>
      </c>
      <c r="FF75" s="112">
        <f>Fin!FF$147</f>
        <v>0</v>
      </c>
      <c r="FG75" s="112">
        <f>Fin!FG$147</f>
        <v>0</v>
      </c>
      <c r="FH75" s="112">
        <f>Fin!FH$147</f>
        <v>0</v>
      </c>
      <c r="FI75" s="112">
        <f>Fin!FI$147</f>
        <v>0</v>
      </c>
      <c r="FJ75" s="112">
        <f>Fin!FJ$147</f>
        <v>0</v>
      </c>
      <c r="FK75" s="112">
        <f>Fin!FK$147</f>
        <v>0</v>
      </c>
      <c r="FL75" s="112">
        <f>Fin!FL$147</f>
        <v>0</v>
      </c>
      <c r="FM75" s="112">
        <f>Fin!FM$147</f>
        <v>0</v>
      </c>
      <c r="FN75" s="112">
        <f>Fin!FN$147</f>
        <v>0</v>
      </c>
      <c r="FO75" s="112">
        <f>Fin!FO$147</f>
        <v>0</v>
      </c>
      <c r="FP75" s="112">
        <f>Fin!FP$147</f>
        <v>0</v>
      </c>
      <c r="FQ75" s="112">
        <f>Fin!FQ$147</f>
        <v>0</v>
      </c>
      <c r="FR75" s="112">
        <f>Fin!FR$147</f>
        <v>0</v>
      </c>
      <c r="FS75" s="112">
        <f>Fin!FS$147</f>
        <v>0</v>
      </c>
      <c r="FT75" s="112">
        <f>Fin!FT$147</f>
        <v>0</v>
      </c>
      <c r="FU75" s="112">
        <f>Fin!FU$147</f>
        <v>0</v>
      </c>
      <c r="FV75" s="112">
        <f>Fin!FV$147</f>
        <v>0</v>
      </c>
      <c r="FW75" s="112">
        <f>Fin!FW$147</f>
        <v>0</v>
      </c>
      <c r="FX75" s="112">
        <f>Fin!FX$147</f>
        <v>0</v>
      </c>
      <c r="FY75" s="112">
        <f>Fin!FY$147</f>
        <v>0</v>
      </c>
      <c r="FZ75" s="112">
        <f>Fin!FZ$147</f>
        <v>0</v>
      </c>
      <c r="GA75" s="112">
        <f>Fin!GA$147</f>
        <v>0</v>
      </c>
      <c r="GB75" s="112">
        <f>Fin!GB$147</f>
        <v>0</v>
      </c>
      <c r="GC75" s="112">
        <f>Fin!GC$147</f>
        <v>0</v>
      </c>
      <c r="GD75" s="112">
        <f>Fin!GD$147</f>
        <v>0</v>
      </c>
      <c r="GE75" s="112">
        <f>Fin!GE$147</f>
        <v>0</v>
      </c>
      <c r="GF75" s="112">
        <f>Fin!GF$147</f>
        <v>0</v>
      </c>
      <c r="GG75" s="112">
        <f>Fin!GG$147</f>
        <v>0</v>
      </c>
      <c r="GH75" s="112">
        <f>Fin!GH$147</f>
        <v>0</v>
      </c>
      <c r="GI75" s="112">
        <f>Fin!GI$147</f>
        <v>0</v>
      </c>
      <c r="GJ75" s="112">
        <f>Fin!GJ$147</f>
        <v>0</v>
      </c>
    </row>
    <row r="76" spans="1:192" ht="12.75" hidden="1" outlineLevel="1" x14ac:dyDescent="0.35">
      <c r="A76"/>
      <c r="B76"/>
      <c r="C76"/>
      <c r="D76"/>
      <c r="E76" t="str">
        <f>$E$73</f>
        <v>Blended returns to equity</v>
      </c>
      <c r="F76"/>
      <c r="G76" t="str">
        <f>$G$73</f>
        <v>$ 000s</v>
      </c>
      <c r="H76">
        <f>$H$73</f>
        <v>414570.02623834764</v>
      </c>
      <c r="I76"/>
      <c r="J76">
        <f t="shared" ref="J76:AO76" si="102">J$73</f>
        <v>0</v>
      </c>
      <c r="K76">
        <f t="shared" si="102"/>
        <v>0</v>
      </c>
      <c r="L76">
        <f t="shared" si="102"/>
        <v>0</v>
      </c>
      <c r="M76">
        <f t="shared" si="102"/>
        <v>0</v>
      </c>
      <c r="N76">
        <f t="shared" si="102"/>
        <v>0</v>
      </c>
      <c r="O76">
        <f t="shared" si="102"/>
        <v>0</v>
      </c>
      <c r="P76">
        <f t="shared" si="102"/>
        <v>0</v>
      </c>
      <c r="Q76">
        <f t="shared" si="102"/>
        <v>0</v>
      </c>
      <c r="R76">
        <f t="shared" si="102"/>
        <v>0</v>
      </c>
      <c r="S76">
        <f t="shared" si="102"/>
        <v>0</v>
      </c>
      <c r="T76">
        <f t="shared" si="102"/>
        <v>0</v>
      </c>
      <c r="U76">
        <f t="shared" si="102"/>
        <v>0</v>
      </c>
      <c r="V76">
        <f t="shared" si="102"/>
        <v>0</v>
      </c>
      <c r="W76">
        <f t="shared" si="102"/>
        <v>0</v>
      </c>
      <c r="X76">
        <f t="shared" si="102"/>
        <v>0</v>
      </c>
      <c r="Y76">
        <f t="shared" si="102"/>
        <v>0</v>
      </c>
      <c r="Z76">
        <f t="shared" si="102"/>
        <v>0</v>
      </c>
      <c r="AA76">
        <f t="shared" si="102"/>
        <v>0</v>
      </c>
      <c r="AB76">
        <f t="shared" si="102"/>
        <v>0</v>
      </c>
      <c r="AC76">
        <f t="shared" si="102"/>
        <v>0</v>
      </c>
      <c r="AD76">
        <f t="shared" si="102"/>
        <v>0</v>
      </c>
      <c r="AE76">
        <f t="shared" si="102"/>
        <v>0</v>
      </c>
      <c r="AF76">
        <f t="shared" si="102"/>
        <v>0</v>
      </c>
      <c r="AG76">
        <f t="shared" si="102"/>
        <v>0</v>
      </c>
      <c r="AH76">
        <f t="shared" si="102"/>
        <v>0</v>
      </c>
      <c r="AI76">
        <f t="shared" si="102"/>
        <v>0</v>
      </c>
      <c r="AJ76">
        <f t="shared" si="102"/>
        <v>0</v>
      </c>
      <c r="AK76">
        <f t="shared" si="102"/>
        <v>0</v>
      </c>
      <c r="AL76">
        <f t="shared" si="102"/>
        <v>0</v>
      </c>
      <c r="AM76">
        <f t="shared" si="102"/>
        <v>0</v>
      </c>
      <c r="AN76">
        <f t="shared" si="102"/>
        <v>0</v>
      </c>
      <c r="AO76">
        <f t="shared" si="102"/>
        <v>0</v>
      </c>
      <c r="AP76">
        <f t="shared" ref="AP76:BU76" si="103">AP$73</f>
        <v>0</v>
      </c>
      <c r="AQ76">
        <f t="shared" si="103"/>
        <v>0</v>
      </c>
      <c r="AR76">
        <f t="shared" si="103"/>
        <v>0</v>
      </c>
      <c r="AS76">
        <f t="shared" si="103"/>
        <v>0</v>
      </c>
      <c r="AT76">
        <f t="shared" si="103"/>
        <v>0</v>
      </c>
      <c r="AU76">
        <f t="shared" si="103"/>
        <v>0</v>
      </c>
      <c r="AV76">
        <f t="shared" si="103"/>
        <v>0</v>
      </c>
      <c r="AW76">
        <f t="shared" si="103"/>
        <v>0</v>
      </c>
      <c r="AX76">
        <f t="shared" si="103"/>
        <v>0</v>
      </c>
      <c r="AY76">
        <f t="shared" si="103"/>
        <v>0</v>
      </c>
      <c r="AZ76">
        <f t="shared" si="103"/>
        <v>0</v>
      </c>
      <c r="BA76">
        <f t="shared" si="103"/>
        <v>0</v>
      </c>
      <c r="BB76">
        <f t="shared" si="103"/>
        <v>0</v>
      </c>
      <c r="BC76">
        <f t="shared" si="103"/>
        <v>0</v>
      </c>
      <c r="BD76">
        <f t="shared" si="103"/>
        <v>0</v>
      </c>
      <c r="BE76">
        <f t="shared" si="103"/>
        <v>0</v>
      </c>
      <c r="BF76">
        <f t="shared" si="103"/>
        <v>2100.1947899151128</v>
      </c>
      <c r="BG76">
        <f t="shared" si="103"/>
        <v>2020.5451173875535</v>
      </c>
      <c r="BH76">
        <f t="shared" si="103"/>
        <v>2062.9739560783537</v>
      </c>
      <c r="BI76">
        <f t="shared" si="103"/>
        <v>2071.6436626797004</v>
      </c>
      <c r="BJ76">
        <f t="shared" si="103"/>
        <v>2036.9648362743146</v>
      </c>
      <c r="BK76">
        <f t="shared" si="103"/>
        <v>2071.0587453222424</v>
      </c>
      <c r="BL76">
        <f t="shared" si="103"/>
        <v>2114.5483049803115</v>
      </c>
      <c r="BM76">
        <f t="shared" si="103"/>
        <v>2123.4347542466912</v>
      </c>
      <c r="BN76">
        <f t="shared" si="103"/>
        <v>2105.6618557139318</v>
      </c>
      <c r="BO76">
        <f t="shared" si="103"/>
        <v>2131.7216632216778</v>
      </c>
      <c r="BP76">
        <f t="shared" si="103"/>
        <v>2167.4120126048192</v>
      </c>
      <c r="BQ76">
        <f t="shared" si="103"/>
        <v>2176.5206231028587</v>
      </c>
      <c r="BR76">
        <f t="shared" si="103"/>
        <v>2140.0861811107006</v>
      </c>
      <c r="BS76">
        <f t="shared" si="103"/>
        <v>2175.9060943041804</v>
      </c>
      <c r="BT76">
        <f t="shared" si="103"/>
        <v>2221.5973129199401</v>
      </c>
      <c r="BU76">
        <f t="shared" si="103"/>
        <v>2230.9336386804307</v>
      </c>
      <c r="BV76">
        <f t="shared" ref="BV76:DA76" si="104">BV$73</f>
        <v>2193.5883356384684</v>
      </c>
      <c r="BW76">
        <f t="shared" si="104"/>
        <v>2230.3037466617843</v>
      </c>
      <c r="BX76">
        <f t="shared" si="104"/>
        <v>2277.1372457429379</v>
      </c>
      <c r="BY76">
        <f t="shared" si="104"/>
        <v>2286.7069796474407</v>
      </c>
      <c r="BZ76">
        <f t="shared" si="104"/>
        <v>2248.4280440294306</v>
      </c>
      <c r="CA76">
        <f t="shared" si="104"/>
        <v>2286.0613403283287</v>
      </c>
      <c r="CB76">
        <f t="shared" si="104"/>
        <v>2334.0656768865119</v>
      </c>
      <c r="CC76">
        <f t="shared" si="104"/>
        <v>2343.8746541386272</v>
      </c>
      <c r="CD76">
        <f t="shared" si="104"/>
        <v>2324.2566996343967</v>
      </c>
      <c r="CE76">
        <f t="shared" si="104"/>
        <v>2353.0218510886525</v>
      </c>
      <c r="CF76">
        <f t="shared" si="104"/>
        <v>2392.4173188086743</v>
      </c>
      <c r="CG76">
        <f t="shared" si="104"/>
        <v>2402.4715204920922</v>
      </c>
      <c r="CH76">
        <f t="shared" si="104"/>
        <v>2362.2547137584197</v>
      </c>
      <c r="CI76">
        <f t="shared" si="104"/>
        <v>2401.7931956824505</v>
      </c>
      <c r="CJ76">
        <f t="shared" si="104"/>
        <v>2452.2277517788916</v>
      </c>
      <c r="CK76">
        <f t="shared" si="104"/>
        <v>2462.5333085043949</v>
      </c>
      <c r="CL76">
        <f t="shared" si="104"/>
        <v>2421.3110816023809</v>
      </c>
      <c r="CM76">
        <f t="shared" si="104"/>
        <v>2461.8380255745114</v>
      </c>
      <c r="CN76">
        <f t="shared" si="104"/>
        <v>2513.5334455733637</v>
      </c>
      <c r="CO76">
        <f t="shared" si="104"/>
        <v>2524.0966412170046</v>
      </c>
      <c r="CP76">
        <f t="shared" si="104"/>
        <v>2481.84385864244</v>
      </c>
      <c r="CQ76">
        <f t="shared" si="104"/>
        <v>2523.3839762138741</v>
      </c>
      <c r="CR76">
        <f t="shared" si="104"/>
        <v>2576.3717817126972</v>
      </c>
      <c r="CS76">
        <f t="shared" si="104"/>
        <v>2587.1990572474288</v>
      </c>
      <c r="CT76">
        <f t="shared" si="104"/>
        <v>2565.5445061779646</v>
      </c>
      <c r="CU76">
        <f t="shared" si="104"/>
        <v>2597.2958511539528</v>
      </c>
      <c r="CV76">
        <f t="shared" si="104"/>
        <v>2640.7810762555137</v>
      </c>
      <c r="CW76">
        <f t="shared" si="104"/>
        <v>2651.8790336786142</v>
      </c>
      <c r="CX76">
        <f t="shared" si="104"/>
        <v>2607.487203986213</v>
      </c>
      <c r="CY76">
        <f t="shared" si="104"/>
        <v>2651.1302900097016</v>
      </c>
      <c r="CZ76">
        <f t="shared" si="104"/>
        <v>2706.8006031619025</v>
      </c>
      <c r="DA76">
        <f t="shared" si="104"/>
        <v>2718.17600952058</v>
      </c>
      <c r="DB76">
        <f t="shared" ref="DB76:EG76" si="105">DB$73</f>
        <v>2672.674384085869</v>
      </c>
      <c r="DC76">
        <f t="shared" si="105"/>
        <v>2717.4085472599445</v>
      </c>
      <c r="DD76">
        <f t="shared" si="105"/>
        <v>2774.47061824095</v>
      </c>
      <c r="DE76">
        <f t="shared" si="105"/>
        <v>2786.1304097585944</v>
      </c>
      <c r="DF76">
        <f t="shared" si="105"/>
        <v>2739.4912436880149</v>
      </c>
      <c r="DG76">
        <f t="shared" si="105"/>
        <v>2785.3437609414432</v>
      </c>
      <c r="DH76">
        <f t="shared" si="105"/>
        <v>2843.8323836969721</v>
      </c>
      <c r="DI76">
        <f t="shared" si="105"/>
        <v>2855.7836700025582</v>
      </c>
      <c r="DJ76">
        <f t="shared" si="105"/>
        <v>2831.8810973913869</v>
      </c>
      <c r="DK76">
        <f t="shared" si="105"/>
        <v>2866.9286412705642</v>
      </c>
      <c r="DL76">
        <f t="shared" si="105"/>
        <v>2914.9281932893973</v>
      </c>
      <c r="DM76">
        <f t="shared" si="105"/>
        <v>2927.1782617526233</v>
      </c>
      <c r="DN76">
        <f t="shared" si="105"/>
        <v>2321.1570172902548</v>
      </c>
      <c r="DO76">
        <f t="shared" si="105"/>
        <v>2076.8948086596683</v>
      </c>
      <c r="DP76">
        <f t="shared" si="105"/>
        <v>2131.3816558095787</v>
      </c>
      <c r="DQ76">
        <f t="shared" si="105"/>
        <v>2143.937975984385</v>
      </c>
      <c r="DR76">
        <f t="shared" si="105"/>
        <v>2093.7126952851595</v>
      </c>
      <c r="DS76">
        <f t="shared" si="105"/>
        <v>2128.8171788761592</v>
      </c>
      <c r="DT76">
        <f t="shared" si="105"/>
        <v>2184.6661972048187</v>
      </c>
      <c r="DU76">
        <f t="shared" si="105"/>
        <v>2197.5364253839953</v>
      </c>
      <c r="DV76">
        <f t="shared" si="105"/>
        <v>2146.0555126672889</v>
      </c>
      <c r="DW76">
        <f t="shared" si="105"/>
        <v>2182.0376083480633</v>
      </c>
      <c r="DX76">
        <f t="shared" si="105"/>
        <v>2239.2828521349384</v>
      </c>
      <c r="DY76">
        <f t="shared" si="105"/>
        <v>2252.474836018594</v>
      </c>
      <c r="DZ76">
        <f t="shared" si="105"/>
        <v>7791.318038879489</v>
      </c>
      <c r="EA76">
        <f t="shared" si="105"/>
        <v>7874.2318635414731</v>
      </c>
      <c r="EB76">
        <f t="shared" si="105"/>
        <v>8033.4272320340933</v>
      </c>
      <c r="EC76">
        <f t="shared" si="105"/>
        <v>8080.7534742167081</v>
      </c>
      <c r="ED76">
        <f t="shared" si="105"/>
        <v>7891.4485054862444</v>
      </c>
      <c r="EE76">
        <f t="shared" si="105"/>
        <v>8023.761417947394</v>
      </c>
      <c r="EF76">
        <f t="shared" si="105"/>
        <v>8234.2629128349472</v>
      </c>
      <c r="EG76">
        <f t="shared" si="105"/>
        <v>8282.772311072129</v>
      </c>
      <c r="EH76">
        <f t="shared" ref="EH76:FM76" si="106">EH$73</f>
        <v>8088.7347181234036</v>
      </c>
      <c r="EI76">
        <f t="shared" si="106"/>
        <v>8224.3554533960796</v>
      </c>
      <c r="EJ76">
        <f t="shared" si="106"/>
        <v>8440.1194856558195</v>
      </c>
      <c r="EK76">
        <f t="shared" si="106"/>
        <v>8489.84161884893</v>
      </c>
      <c r="EL76">
        <f t="shared" si="106"/>
        <v>8290.953086076488</v>
      </c>
      <c r="EM76">
        <f t="shared" si="106"/>
        <v>8429.9643397309792</v>
      </c>
      <c r="EN76">
        <f t="shared" si="106"/>
        <v>8651.1224727972149</v>
      </c>
      <c r="EO76">
        <f t="shared" si="106"/>
        <v>8702.0876593201538</v>
      </c>
      <c r="EP76">
        <f t="shared" si="106"/>
        <v>8600.157286274276</v>
      </c>
      <c r="EQ76">
        <f t="shared" si="106"/>
        <v>8691.6786347471934</v>
      </c>
      <c r="ER76">
        <f t="shared" si="106"/>
        <v>8867.4005346171452</v>
      </c>
      <c r="ES76">
        <f t="shared" si="106"/>
        <v>5440.2012290553557</v>
      </c>
      <c r="ET76">
        <f t="shared" si="106"/>
        <v>4842.8942925489755</v>
      </c>
      <c r="EU76">
        <f t="shared" si="106"/>
        <v>5218.6852886631405</v>
      </c>
      <c r="EV76">
        <f t="shared" si="106"/>
        <v>5379.3211859351231</v>
      </c>
      <c r="EW76">
        <f t="shared" si="106"/>
        <v>5379.3211859351231</v>
      </c>
      <c r="EX76">
        <f t="shared" si="106"/>
        <v>5058.0493913911523</v>
      </c>
      <c r="EY76">
        <f t="shared" si="106"/>
        <v>5443.2351624081675</v>
      </c>
      <c r="EZ76">
        <f t="shared" si="106"/>
        <v>5607.886957111954</v>
      </c>
      <c r="FA76">
        <f t="shared" si="106"/>
        <v>39043.283945482312</v>
      </c>
      <c r="FB76">
        <f t="shared" si="106"/>
        <v>3123.7322060825463</v>
      </c>
      <c r="FC76">
        <f t="shared" si="106"/>
        <v>0</v>
      </c>
      <c r="FD76">
        <f t="shared" si="106"/>
        <v>0</v>
      </c>
      <c r="FE76">
        <f t="shared" si="106"/>
        <v>0</v>
      </c>
      <c r="FF76">
        <f t="shared" si="106"/>
        <v>0</v>
      </c>
      <c r="FG76">
        <f t="shared" si="106"/>
        <v>0</v>
      </c>
      <c r="FH76">
        <f t="shared" si="106"/>
        <v>0</v>
      </c>
      <c r="FI76">
        <f t="shared" si="106"/>
        <v>0</v>
      </c>
      <c r="FJ76">
        <f t="shared" si="106"/>
        <v>0</v>
      </c>
      <c r="FK76">
        <f t="shared" si="106"/>
        <v>0</v>
      </c>
      <c r="FL76">
        <f t="shared" si="106"/>
        <v>0</v>
      </c>
      <c r="FM76">
        <f t="shared" si="106"/>
        <v>0</v>
      </c>
      <c r="FN76">
        <f t="shared" ref="FN76:GJ76" si="107">FN$73</f>
        <v>0</v>
      </c>
      <c r="FO76">
        <f t="shared" si="107"/>
        <v>0</v>
      </c>
      <c r="FP76">
        <f t="shared" si="107"/>
        <v>0</v>
      </c>
      <c r="FQ76">
        <f t="shared" si="107"/>
        <v>0</v>
      </c>
      <c r="FR76">
        <f t="shared" si="107"/>
        <v>0</v>
      </c>
      <c r="FS76">
        <f t="shared" si="107"/>
        <v>0</v>
      </c>
      <c r="FT76">
        <f t="shared" si="107"/>
        <v>0</v>
      </c>
      <c r="FU76">
        <f t="shared" si="107"/>
        <v>0</v>
      </c>
      <c r="FV76">
        <f t="shared" si="107"/>
        <v>0</v>
      </c>
      <c r="FW76">
        <f t="shared" si="107"/>
        <v>0</v>
      </c>
      <c r="FX76">
        <f t="shared" si="107"/>
        <v>0</v>
      </c>
      <c r="FY76">
        <f t="shared" si="107"/>
        <v>0</v>
      </c>
      <c r="FZ76">
        <f t="shared" si="107"/>
        <v>0</v>
      </c>
      <c r="GA76">
        <f t="shared" si="107"/>
        <v>0</v>
      </c>
      <c r="GB76">
        <f t="shared" si="107"/>
        <v>0</v>
      </c>
      <c r="GC76">
        <f t="shared" si="107"/>
        <v>0</v>
      </c>
      <c r="GD76">
        <f t="shared" si="107"/>
        <v>0</v>
      </c>
      <c r="GE76">
        <f t="shared" si="107"/>
        <v>0</v>
      </c>
      <c r="GF76">
        <f t="shared" si="107"/>
        <v>0</v>
      </c>
      <c r="GG76">
        <f t="shared" si="107"/>
        <v>0</v>
      </c>
      <c r="GH76">
        <f t="shared" si="107"/>
        <v>0</v>
      </c>
      <c r="GI76">
        <f t="shared" si="107"/>
        <v>0</v>
      </c>
      <c r="GJ76">
        <f t="shared" si="107"/>
        <v>0</v>
      </c>
    </row>
    <row r="77" spans="1:192" ht="12.75" hidden="1" outlineLevel="1" x14ac:dyDescent="0.35">
      <c r="A77"/>
      <c r="B77"/>
      <c r="C77"/>
      <c r="D77"/>
      <c r="E77" t="s">
        <v>1586</v>
      </c>
      <c r="F77"/>
      <c r="G77" t="s">
        <v>101</v>
      </c>
      <c r="H77">
        <f>SUM(J77:GJ77)</f>
        <v>378010.8970438937</v>
      </c>
      <c r="I77"/>
      <c r="J77">
        <f t="shared" ref="J77:AO77" si="108">J75+J76</f>
        <v>-1.0000000000000001E-9</v>
      </c>
      <c r="K77">
        <f t="shared" si="108"/>
        <v>0</v>
      </c>
      <c r="L77">
        <f t="shared" si="108"/>
        <v>0</v>
      </c>
      <c r="M77">
        <f t="shared" si="108"/>
        <v>0</v>
      </c>
      <c r="N77">
        <f t="shared" si="108"/>
        <v>0</v>
      </c>
      <c r="O77">
        <f t="shared" si="108"/>
        <v>-611.48824811648331</v>
      </c>
      <c r="P77">
        <f t="shared" si="108"/>
        <v>-3442.9094309721463</v>
      </c>
      <c r="Q77">
        <f t="shared" si="108"/>
        <v>-791.66824213136351</v>
      </c>
      <c r="R77">
        <f t="shared" si="108"/>
        <v>-792.75290135084413</v>
      </c>
      <c r="S77">
        <f t="shared" si="108"/>
        <v>-796.07878107461886</v>
      </c>
      <c r="T77">
        <f t="shared" si="108"/>
        <v>-797.03304637108033</v>
      </c>
      <c r="U77">
        <f t="shared" si="108"/>
        <v>-800.51351219683238</v>
      </c>
      <c r="V77">
        <f t="shared" si="108"/>
        <v>-802.74189448934396</v>
      </c>
      <c r="W77">
        <f t="shared" si="108"/>
        <v>-800.54455128569157</v>
      </c>
      <c r="X77">
        <f t="shared" si="108"/>
        <v>-807.20494860558188</v>
      </c>
      <c r="Y77">
        <f t="shared" si="108"/>
        <v>-807.83027799426202</v>
      </c>
      <c r="Z77">
        <f t="shared" si="108"/>
        <v>-811.70070769792221</v>
      </c>
      <c r="AA77">
        <f t="shared" si="108"/>
        <v>-812.19312370085561</v>
      </c>
      <c r="AB77">
        <f t="shared" si="108"/>
        <v>-816.22112640942782</v>
      </c>
      <c r="AC77">
        <f t="shared" si="108"/>
        <v>-818.49323384739887</v>
      </c>
      <c r="AD77">
        <f t="shared" si="108"/>
        <v>-818.78483445311679</v>
      </c>
      <c r="AE77">
        <f t="shared" si="108"/>
        <v>-823.05091013994945</v>
      </c>
      <c r="AF77">
        <f t="shared" si="108"/>
        <v>-811.39063113287614</v>
      </c>
      <c r="AG77">
        <f t="shared" si="108"/>
        <v>-804.72881487650272</v>
      </c>
      <c r="AH77">
        <f t="shared" si="108"/>
        <v>-794.38939972254718</v>
      </c>
      <c r="AI77">
        <f t="shared" si="108"/>
        <v>-780.08216272531104</v>
      </c>
      <c r="AJ77">
        <f t="shared" si="108"/>
        <v>-778.9499499725423</v>
      </c>
      <c r="AK77">
        <f t="shared" si="108"/>
        <v>-762.99847743523378</v>
      </c>
      <c r="AL77">
        <f t="shared" si="108"/>
        <v>-758.46439282933034</v>
      </c>
      <c r="AM77">
        <f t="shared" si="108"/>
        <v>-743.46286658917847</v>
      </c>
      <c r="AN77">
        <f t="shared" si="108"/>
        <v>-737.2003327497406</v>
      </c>
      <c r="AO77">
        <f t="shared" si="108"/>
        <v>-723.62335576022144</v>
      </c>
      <c r="AP77">
        <f t="shared" ref="AP77:BU77" si="109">AP75+AP76</f>
        <v>-710.69986273975076</v>
      </c>
      <c r="AQ77">
        <f t="shared" si="109"/>
        <v>-708.07967476621127</v>
      </c>
      <c r="AR77">
        <f t="shared" si="109"/>
        <v>-690.29677703837149</v>
      </c>
      <c r="AS77">
        <f t="shared" si="109"/>
        <v>-688.5286503415382</v>
      </c>
      <c r="AT77">
        <f t="shared" si="109"/>
        <v>-871.28056266970987</v>
      </c>
      <c r="AU77">
        <f t="shared" si="109"/>
        <v>-852.12919704491401</v>
      </c>
      <c r="AV77">
        <f t="shared" si="109"/>
        <v>-871.7799963705595</v>
      </c>
      <c r="AW77">
        <f t="shared" si="109"/>
        <v>-838.85755008589558</v>
      </c>
      <c r="AX77">
        <f t="shared" si="109"/>
        <v>-839.81346264715307</v>
      </c>
      <c r="AY77">
        <f t="shared" si="109"/>
        <v>-819.15458461458195</v>
      </c>
      <c r="AZ77">
        <f t="shared" si="109"/>
        <v>-814.9566913315291</v>
      </c>
      <c r="BA77">
        <f t="shared" si="109"/>
        <v>-796.94707341929325</v>
      </c>
      <c r="BB77">
        <f t="shared" si="109"/>
        <v>-783.56817293916959</v>
      </c>
      <c r="BC77">
        <f t="shared" si="109"/>
        <v>-787.18987724598969</v>
      </c>
      <c r="BD77">
        <f t="shared" si="109"/>
        <v>-776.40563737812658</v>
      </c>
      <c r="BE77">
        <f t="shared" si="109"/>
        <v>-862.94126918971119</v>
      </c>
      <c r="BF77">
        <f t="shared" si="109"/>
        <v>2100.1947899151128</v>
      </c>
      <c r="BG77">
        <f t="shared" si="109"/>
        <v>2020.5451173875535</v>
      </c>
      <c r="BH77">
        <f t="shared" si="109"/>
        <v>2062.9739560783537</v>
      </c>
      <c r="BI77">
        <f t="shared" si="109"/>
        <v>2071.6436626797004</v>
      </c>
      <c r="BJ77">
        <f t="shared" si="109"/>
        <v>2036.9648362743146</v>
      </c>
      <c r="BK77">
        <f t="shared" si="109"/>
        <v>2071.0587453222424</v>
      </c>
      <c r="BL77">
        <f t="shared" si="109"/>
        <v>2114.5483049803115</v>
      </c>
      <c r="BM77">
        <f t="shared" si="109"/>
        <v>2123.4347542466912</v>
      </c>
      <c r="BN77">
        <f t="shared" si="109"/>
        <v>2105.6618557139318</v>
      </c>
      <c r="BO77">
        <f t="shared" si="109"/>
        <v>2131.7216632216778</v>
      </c>
      <c r="BP77">
        <f t="shared" si="109"/>
        <v>2167.4120126048192</v>
      </c>
      <c r="BQ77">
        <f t="shared" si="109"/>
        <v>2176.5206231028587</v>
      </c>
      <c r="BR77">
        <f t="shared" si="109"/>
        <v>2140.0861811107006</v>
      </c>
      <c r="BS77">
        <f t="shared" si="109"/>
        <v>2175.9060943041804</v>
      </c>
      <c r="BT77">
        <f t="shared" si="109"/>
        <v>2221.5973129199401</v>
      </c>
      <c r="BU77">
        <f t="shared" si="109"/>
        <v>2230.9336386804307</v>
      </c>
      <c r="BV77">
        <f t="shared" ref="BV77:DA77" si="110">BV75+BV76</f>
        <v>2193.5883356384684</v>
      </c>
      <c r="BW77">
        <f t="shared" si="110"/>
        <v>2230.3037466617843</v>
      </c>
      <c r="BX77">
        <f t="shared" si="110"/>
        <v>2277.1372457429379</v>
      </c>
      <c r="BY77">
        <f t="shared" si="110"/>
        <v>2286.7069796474407</v>
      </c>
      <c r="BZ77">
        <f t="shared" si="110"/>
        <v>2248.4280440294306</v>
      </c>
      <c r="CA77">
        <f t="shared" si="110"/>
        <v>2286.0613403283287</v>
      </c>
      <c r="CB77">
        <f t="shared" si="110"/>
        <v>2334.0656768865119</v>
      </c>
      <c r="CC77">
        <f t="shared" si="110"/>
        <v>2343.8746541386272</v>
      </c>
      <c r="CD77">
        <f t="shared" si="110"/>
        <v>2324.2566996343967</v>
      </c>
      <c r="CE77">
        <f t="shared" si="110"/>
        <v>2353.0218510886525</v>
      </c>
      <c r="CF77">
        <f t="shared" si="110"/>
        <v>2392.4173188086743</v>
      </c>
      <c r="CG77">
        <f t="shared" si="110"/>
        <v>2402.4715204920922</v>
      </c>
      <c r="CH77">
        <f t="shared" si="110"/>
        <v>2362.2547137584197</v>
      </c>
      <c r="CI77">
        <f t="shared" si="110"/>
        <v>2401.7931956824505</v>
      </c>
      <c r="CJ77">
        <f t="shared" si="110"/>
        <v>2452.2277517788916</v>
      </c>
      <c r="CK77">
        <f t="shared" si="110"/>
        <v>2462.5333085043949</v>
      </c>
      <c r="CL77">
        <f t="shared" si="110"/>
        <v>2421.3110816023809</v>
      </c>
      <c r="CM77">
        <f t="shared" si="110"/>
        <v>2461.8380255745114</v>
      </c>
      <c r="CN77">
        <f t="shared" si="110"/>
        <v>2513.5334455733637</v>
      </c>
      <c r="CO77">
        <f t="shared" si="110"/>
        <v>2524.0966412170046</v>
      </c>
      <c r="CP77">
        <f t="shared" si="110"/>
        <v>2481.84385864244</v>
      </c>
      <c r="CQ77">
        <f t="shared" si="110"/>
        <v>2523.3839762138741</v>
      </c>
      <c r="CR77">
        <f t="shared" si="110"/>
        <v>2576.3717817126972</v>
      </c>
      <c r="CS77">
        <f t="shared" si="110"/>
        <v>2587.1990572474288</v>
      </c>
      <c r="CT77">
        <f t="shared" si="110"/>
        <v>2565.5445061779646</v>
      </c>
      <c r="CU77">
        <f t="shared" si="110"/>
        <v>2597.2958511539528</v>
      </c>
      <c r="CV77">
        <f t="shared" si="110"/>
        <v>2640.7810762555137</v>
      </c>
      <c r="CW77">
        <f t="shared" si="110"/>
        <v>2651.8790336786142</v>
      </c>
      <c r="CX77">
        <f t="shared" si="110"/>
        <v>2607.487203986213</v>
      </c>
      <c r="CY77">
        <f t="shared" si="110"/>
        <v>2651.1302900097016</v>
      </c>
      <c r="CZ77">
        <f t="shared" si="110"/>
        <v>2706.8006031619025</v>
      </c>
      <c r="DA77">
        <f t="shared" si="110"/>
        <v>2718.17600952058</v>
      </c>
      <c r="DB77">
        <f t="shared" ref="DB77:EG77" si="111">DB75+DB76</f>
        <v>2672.674384085869</v>
      </c>
      <c r="DC77">
        <f t="shared" si="111"/>
        <v>2717.4085472599445</v>
      </c>
      <c r="DD77">
        <f t="shared" si="111"/>
        <v>2774.47061824095</v>
      </c>
      <c r="DE77">
        <f t="shared" si="111"/>
        <v>2786.1304097585944</v>
      </c>
      <c r="DF77">
        <f t="shared" si="111"/>
        <v>2739.4912436880149</v>
      </c>
      <c r="DG77">
        <f t="shared" si="111"/>
        <v>2785.3437609414432</v>
      </c>
      <c r="DH77">
        <f t="shared" si="111"/>
        <v>2843.8323836969721</v>
      </c>
      <c r="DI77">
        <f t="shared" si="111"/>
        <v>2855.7836700025582</v>
      </c>
      <c r="DJ77">
        <f t="shared" si="111"/>
        <v>2831.8810973913869</v>
      </c>
      <c r="DK77">
        <f t="shared" si="111"/>
        <v>2866.9286412705642</v>
      </c>
      <c r="DL77">
        <f t="shared" si="111"/>
        <v>2914.9281932893973</v>
      </c>
      <c r="DM77">
        <f t="shared" si="111"/>
        <v>2927.1782617526233</v>
      </c>
      <c r="DN77">
        <f t="shared" si="111"/>
        <v>2321.1570172902548</v>
      </c>
      <c r="DO77">
        <f t="shared" si="111"/>
        <v>2076.8948086596683</v>
      </c>
      <c r="DP77">
        <f t="shared" si="111"/>
        <v>2131.3816558095787</v>
      </c>
      <c r="DQ77">
        <f t="shared" si="111"/>
        <v>2143.937975984385</v>
      </c>
      <c r="DR77">
        <f t="shared" si="111"/>
        <v>2093.7126952851595</v>
      </c>
      <c r="DS77">
        <f t="shared" si="111"/>
        <v>2128.8171788761592</v>
      </c>
      <c r="DT77">
        <f t="shared" si="111"/>
        <v>2184.6661972048187</v>
      </c>
      <c r="DU77">
        <f t="shared" si="111"/>
        <v>2197.5364253839953</v>
      </c>
      <c r="DV77">
        <f t="shared" si="111"/>
        <v>2146.0555126672889</v>
      </c>
      <c r="DW77">
        <f t="shared" si="111"/>
        <v>2182.0376083480633</v>
      </c>
      <c r="DX77">
        <f t="shared" si="111"/>
        <v>2239.2828521349384</v>
      </c>
      <c r="DY77">
        <f t="shared" si="111"/>
        <v>2252.474836018594</v>
      </c>
      <c r="DZ77">
        <f t="shared" si="111"/>
        <v>7791.318038879489</v>
      </c>
      <c r="EA77">
        <f t="shared" si="111"/>
        <v>7874.2318635414731</v>
      </c>
      <c r="EB77">
        <f t="shared" si="111"/>
        <v>8033.4272320340933</v>
      </c>
      <c r="EC77">
        <f t="shared" si="111"/>
        <v>8080.7534742167081</v>
      </c>
      <c r="ED77">
        <f t="shared" si="111"/>
        <v>7891.4485054862444</v>
      </c>
      <c r="EE77">
        <f t="shared" si="111"/>
        <v>8023.761417947394</v>
      </c>
      <c r="EF77">
        <f t="shared" si="111"/>
        <v>8234.2629128349472</v>
      </c>
      <c r="EG77">
        <f t="shared" si="111"/>
        <v>8282.772311072129</v>
      </c>
      <c r="EH77">
        <f t="shared" ref="EH77:FM77" si="112">EH75+EH76</f>
        <v>8088.7347181234036</v>
      </c>
      <c r="EI77">
        <f t="shared" si="112"/>
        <v>8224.3554533960796</v>
      </c>
      <c r="EJ77">
        <f t="shared" si="112"/>
        <v>8440.1194856558195</v>
      </c>
      <c r="EK77">
        <f t="shared" si="112"/>
        <v>8489.84161884893</v>
      </c>
      <c r="EL77">
        <f t="shared" si="112"/>
        <v>8290.953086076488</v>
      </c>
      <c r="EM77">
        <f t="shared" si="112"/>
        <v>8429.9643397309792</v>
      </c>
      <c r="EN77">
        <f t="shared" si="112"/>
        <v>8651.1224727972149</v>
      </c>
      <c r="EO77">
        <f t="shared" si="112"/>
        <v>8702.0876593201538</v>
      </c>
      <c r="EP77">
        <f t="shared" si="112"/>
        <v>8600.157286274276</v>
      </c>
      <c r="EQ77">
        <f t="shared" si="112"/>
        <v>8691.6786347471934</v>
      </c>
      <c r="ER77">
        <f t="shared" si="112"/>
        <v>8867.4005346171452</v>
      </c>
      <c r="ES77">
        <f t="shared" si="112"/>
        <v>5440.2012290553557</v>
      </c>
      <c r="ET77">
        <f t="shared" si="112"/>
        <v>4842.8942925489755</v>
      </c>
      <c r="EU77">
        <f t="shared" si="112"/>
        <v>5218.6852886631405</v>
      </c>
      <c r="EV77">
        <f t="shared" si="112"/>
        <v>5379.3211859351231</v>
      </c>
      <c r="EW77">
        <f t="shared" si="112"/>
        <v>5379.3211859351231</v>
      </c>
      <c r="EX77">
        <f t="shared" si="112"/>
        <v>5058.0493913911523</v>
      </c>
      <c r="EY77">
        <f t="shared" si="112"/>
        <v>5443.2351624081675</v>
      </c>
      <c r="EZ77">
        <f t="shared" si="112"/>
        <v>5607.886957111954</v>
      </c>
      <c r="FA77">
        <f t="shared" si="112"/>
        <v>39043.283945482312</v>
      </c>
      <c r="FB77">
        <f t="shared" si="112"/>
        <v>3123.7322060825463</v>
      </c>
      <c r="FC77">
        <f t="shared" si="112"/>
        <v>0</v>
      </c>
      <c r="FD77">
        <f t="shared" si="112"/>
        <v>0</v>
      </c>
      <c r="FE77">
        <f t="shared" si="112"/>
        <v>0</v>
      </c>
      <c r="FF77">
        <f t="shared" si="112"/>
        <v>0</v>
      </c>
      <c r="FG77">
        <f t="shared" si="112"/>
        <v>0</v>
      </c>
      <c r="FH77">
        <f t="shared" si="112"/>
        <v>0</v>
      </c>
      <c r="FI77">
        <f t="shared" si="112"/>
        <v>0</v>
      </c>
      <c r="FJ77">
        <f t="shared" si="112"/>
        <v>0</v>
      </c>
      <c r="FK77">
        <f t="shared" si="112"/>
        <v>0</v>
      </c>
      <c r="FL77">
        <f t="shared" si="112"/>
        <v>0</v>
      </c>
      <c r="FM77">
        <f t="shared" si="112"/>
        <v>0</v>
      </c>
      <c r="FN77">
        <f t="shared" ref="FN77:GJ77" si="113">FN75+FN76</f>
        <v>0</v>
      </c>
      <c r="FO77">
        <f t="shared" si="113"/>
        <v>0</v>
      </c>
      <c r="FP77">
        <f t="shared" si="113"/>
        <v>0</v>
      </c>
      <c r="FQ77">
        <f t="shared" si="113"/>
        <v>0</v>
      </c>
      <c r="FR77">
        <f t="shared" si="113"/>
        <v>0</v>
      </c>
      <c r="FS77">
        <f t="shared" si="113"/>
        <v>0</v>
      </c>
      <c r="FT77">
        <f t="shared" si="113"/>
        <v>0</v>
      </c>
      <c r="FU77">
        <f t="shared" si="113"/>
        <v>0</v>
      </c>
      <c r="FV77">
        <f t="shared" si="113"/>
        <v>0</v>
      </c>
      <c r="FW77">
        <f t="shared" si="113"/>
        <v>0</v>
      </c>
      <c r="FX77">
        <f t="shared" si="113"/>
        <v>0</v>
      </c>
      <c r="FY77">
        <f t="shared" si="113"/>
        <v>0</v>
      </c>
      <c r="FZ77">
        <f t="shared" si="113"/>
        <v>0</v>
      </c>
      <c r="GA77">
        <f t="shared" si="113"/>
        <v>0</v>
      </c>
      <c r="GB77">
        <f t="shared" si="113"/>
        <v>0</v>
      </c>
      <c r="GC77">
        <f t="shared" si="113"/>
        <v>0</v>
      </c>
      <c r="GD77">
        <f t="shared" si="113"/>
        <v>0</v>
      </c>
      <c r="GE77">
        <f t="shared" si="113"/>
        <v>0</v>
      </c>
      <c r="GF77">
        <f t="shared" si="113"/>
        <v>0</v>
      </c>
      <c r="GG77">
        <f t="shared" si="113"/>
        <v>0</v>
      </c>
      <c r="GH77">
        <f t="shared" si="113"/>
        <v>0</v>
      </c>
      <c r="GI77">
        <f t="shared" si="113"/>
        <v>0</v>
      </c>
      <c r="GJ77">
        <f t="shared" si="113"/>
        <v>0</v>
      </c>
    </row>
    <row r="78" spans="1:192" ht="12.75" hidden="1" outlineLevel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</row>
    <row r="79" spans="1:192" s="489" customFormat="1" ht="12.75" hidden="1" outlineLevel="1" x14ac:dyDescent="0.35">
      <c r="E79" s="489" t="str">
        <f>Time!$E$45</f>
        <v>Model period ending</v>
      </c>
      <c r="G79" s="489" t="str">
        <f>Time!$G$45</f>
        <v>date</v>
      </c>
      <c r="H79" s="489">
        <f>Time!$H$45</f>
        <v>0</v>
      </c>
      <c r="J79" s="489">
        <f>Time!J$45</f>
        <v>46053</v>
      </c>
      <c r="K79" s="489">
        <f>Time!K$45</f>
        <v>46081</v>
      </c>
      <c r="L79" s="489">
        <f>Time!L$45</f>
        <v>46112</v>
      </c>
      <c r="M79" s="489">
        <f>Time!M$45</f>
        <v>46142</v>
      </c>
      <c r="N79" s="489">
        <f>Time!N$45</f>
        <v>46173</v>
      </c>
      <c r="O79" s="489">
        <f>Time!O$45</f>
        <v>46203</v>
      </c>
      <c r="P79" s="489">
        <f>Time!P$45</f>
        <v>46234</v>
      </c>
      <c r="Q79" s="489">
        <f>Time!Q$45</f>
        <v>46265</v>
      </c>
      <c r="R79" s="489">
        <f>Time!R$45</f>
        <v>46295</v>
      </c>
      <c r="S79" s="489">
        <f>Time!S$45</f>
        <v>46326</v>
      </c>
      <c r="T79" s="489">
        <f>Time!T$45</f>
        <v>46356</v>
      </c>
      <c r="U79" s="489">
        <f>Time!U$45</f>
        <v>46387</v>
      </c>
      <c r="V79" s="489">
        <f>Time!V$45</f>
        <v>46418</v>
      </c>
      <c r="W79" s="489">
        <f>Time!W$45</f>
        <v>46446</v>
      </c>
      <c r="X79" s="489">
        <f>Time!X$45</f>
        <v>46477</v>
      </c>
      <c r="Y79" s="489">
        <f>Time!Y$45</f>
        <v>46507</v>
      </c>
      <c r="Z79" s="489">
        <f>Time!Z$45</f>
        <v>46538</v>
      </c>
      <c r="AA79" s="489">
        <f>Time!AA$45</f>
        <v>46568</v>
      </c>
      <c r="AB79" s="489">
        <f>Time!AB$45</f>
        <v>46599</v>
      </c>
      <c r="AC79" s="489">
        <f>Time!AC$45</f>
        <v>46630</v>
      </c>
      <c r="AD79" s="489">
        <f>Time!AD$45</f>
        <v>46660</v>
      </c>
      <c r="AE79" s="489">
        <f>Time!AE$45</f>
        <v>46691</v>
      </c>
      <c r="AF79" s="489">
        <f>Time!AF$45</f>
        <v>46721</v>
      </c>
      <c r="AG79" s="489">
        <f>Time!AG$45</f>
        <v>46752</v>
      </c>
      <c r="AH79" s="489">
        <f>Time!AH$45</f>
        <v>46783</v>
      </c>
      <c r="AI79" s="489">
        <f>Time!AI$45</f>
        <v>46812</v>
      </c>
      <c r="AJ79" s="489">
        <f>Time!AJ$45</f>
        <v>46843</v>
      </c>
      <c r="AK79" s="489">
        <f>Time!AK$45</f>
        <v>46873</v>
      </c>
      <c r="AL79" s="489">
        <f>Time!AL$45</f>
        <v>46904</v>
      </c>
      <c r="AM79" s="489">
        <f>Time!AM$45</f>
        <v>46934</v>
      </c>
      <c r="AN79" s="489">
        <f>Time!AN$45</f>
        <v>46965</v>
      </c>
      <c r="AO79" s="489">
        <f>Time!AO$45</f>
        <v>46996</v>
      </c>
      <c r="AP79" s="489">
        <f>Time!AP$45</f>
        <v>47026</v>
      </c>
      <c r="AQ79" s="489">
        <f>Time!AQ$45</f>
        <v>47057</v>
      </c>
      <c r="AR79" s="489">
        <f>Time!AR$45</f>
        <v>47087</v>
      </c>
      <c r="AS79" s="489">
        <f>Time!AS$45</f>
        <v>47118</v>
      </c>
      <c r="AT79" s="489">
        <f>Time!AT$45</f>
        <v>47149</v>
      </c>
      <c r="AU79" s="489">
        <f>Time!AU$45</f>
        <v>47177</v>
      </c>
      <c r="AV79" s="489">
        <f>Time!AV$45</f>
        <v>47208</v>
      </c>
      <c r="AW79" s="489">
        <f>Time!AW$45</f>
        <v>47238</v>
      </c>
      <c r="AX79" s="489">
        <f>Time!AX$45</f>
        <v>47269</v>
      </c>
      <c r="AY79" s="489">
        <f>Time!AY$45</f>
        <v>47299</v>
      </c>
      <c r="AZ79" s="489">
        <f>Time!AZ$45</f>
        <v>47330</v>
      </c>
      <c r="BA79" s="489">
        <f>Time!BA$45</f>
        <v>47361</v>
      </c>
      <c r="BB79" s="489">
        <f>Time!BB$45</f>
        <v>47391</v>
      </c>
      <c r="BC79" s="489">
        <f>Time!BC$45</f>
        <v>47422</v>
      </c>
      <c r="BD79" s="489">
        <f>Time!BD$45</f>
        <v>47452</v>
      </c>
      <c r="BE79" s="489">
        <f>Time!BE$45</f>
        <v>47483</v>
      </c>
      <c r="BF79" s="489">
        <f>Time!BF$45</f>
        <v>47573</v>
      </c>
      <c r="BG79" s="489">
        <f>Time!BG$45</f>
        <v>47664</v>
      </c>
      <c r="BH79" s="489">
        <f>Time!BH$45</f>
        <v>47756</v>
      </c>
      <c r="BI79" s="489">
        <f>Time!BI$45</f>
        <v>47848</v>
      </c>
      <c r="BJ79" s="489">
        <f>Time!BJ$45</f>
        <v>47938</v>
      </c>
      <c r="BK79" s="489">
        <f>Time!BK$45</f>
        <v>48029</v>
      </c>
      <c r="BL79" s="489">
        <f>Time!BL$45</f>
        <v>48121</v>
      </c>
      <c r="BM79" s="489">
        <f>Time!BM$45</f>
        <v>48213</v>
      </c>
      <c r="BN79" s="489">
        <f>Time!BN$45</f>
        <v>48304</v>
      </c>
      <c r="BO79" s="489">
        <f>Time!BO$45</f>
        <v>48395</v>
      </c>
      <c r="BP79" s="489">
        <f>Time!BP$45</f>
        <v>48487</v>
      </c>
      <c r="BQ79" s="489">
        <f>Time!BQ$45</f>
        <v>48579</v>
      </c>
      <c r="BR79" s="489">
        <f>Time!BR$45</f>
        <v>48669</v>
      </c>
      <c r="BS79" s="489">
        <f>Time!BS$45</f>
        <v>48760</v>
      </c>
      <c r="BT79" s="489">
        <f>Time!BT$45</f>
        <v>48852</v>
      </c>
      <c r="BU79" s="489">
        <f>Time!BU$45</f>
        <v>48944</v>
      </c>
      <c r="BV79" s="489">
        <f>Time!BV$45</f>
        <v>49034</v>
      </c>
      <c r="BW79" s="489">
        <f>Time!BW$45</f>
        <v>49125</v>
      </c>
      <c r="BX79" s="489">
        <f>Time!BX$45</f>
        <v>49217</v>
      </c>
      <c r="BY79" s="489">
        <f>Time!BY$45</f>
        <v>49309</v>
      </c>
      <c r="BZ79" s="489">
        <f>Time!BZ$45</f>
        <v>49399</v>
      </c>
      <c r="CA79" s="489">
        <f>Time!CA$45</f>
        <v>49490</v>
      </c>
      <c r="CB79" s="489">
        <f>Time!CB$45</f>
        <v>49582</v>
      </c>
      <c r="CC79" s="489">
        <f>Time!CC$45</f>
        <v>49674</v>
      </c>
      <c r="CD79" s="489">
        <f>Time!CD$45</f>
        <v>49765</v>
      </c>
      <c r="CE79" s="489">
        <f>Time!CE$45</f>
        <v>49856</v>
      </c>
      <c r="CF79" s="489">
        <f>Time!CF$45</f>
        <v>49948</v>
      </c>
      <c r="CG79" s="489">
        <f>Time!CG$45</f>
        <v>50040</v>
      </c>
      <c r="CH79" s="489">
        <f>Time!CH$45</f>
        <v>50130</v>
      </c>
      <c r="CI79" s="489">
        <f>Time!CI$45</f>
        <v>50221</v>
      </c>
      <c r="CJ79" s="489">
        <f>Time!CJ$45</f>
        <v>50313</v>
      </c>
      <c r="CK79" s="489">
        <f>Time!CK$45</f>
        <v>50405</v>
      </c>
      <c r="CL79" s="489">
        <f>Time!CL$45</f>
        <v>50495</v>
      </c>
      <c r="CM79" s="489">
        <f>Time!CM$45</f>
        <v>50586</v>
      </c>
      <c r="CN79" s="489">
        <f>Time!CN$45</f>
        <v>50678</v>
      </c>
      <c r="CO79" s="489">
        <f>Time!CO$45</f>
        <v>50770</v>
      </c>
      <c r="CP79" s="489">
        <f>Time!CP$45</f>
        <v>50860</v>
      </c>
      <c r="CQ79" s="489">
        <f>Time!CQ$45</f>
        <v>50951</v>
      </c>
      <c r="CR79" s="489">
        <f>Time!CR$45</f>
        <v>51043</v>
      </c>
      <c r="CS79" s="489">
        <f>Time!CS$45</f>
        <v>51135</v>
      </c>
      <c r="CT79" s="489">
        <f>Time!CT$45</f>
        <v>51226</v>
      </c>
      <c r="CU79" s="489">
        <f>Time!CU$45</f>
        <v>51317</v>
      </c>
      <c r="CV79" s="489">
        <f>Time!CV$45</f>
        <v>51409</v>
      </c>
      <c r="CW79" s="489">
        <f>Time!CW$45</f>
        <v>51501</v>
      </c>
      <c r="CX79" s="489">
        <f>Time!CX$45</f>
        <v>51591</v>
      </c>
      <c r="CY79" s="489">
        <f>Time!CY$45</f>
        <v>51682</v>
      </c>
      <c r="CZ79" s="489">
        <f>Time!CZ$45</f>
        <v>51774</v>
      </c>
      <c r="DA79" s="489">
        <f>Time!DA$45</f>
        <v>51866</v>
      </c>
      <c r="DB79" s="489">
        <f>Time!DB$45</f>
        <v>51956</v>
      </c>
      <c r="DC79" s="489">
        <f>Time!DC$45</f>
        <v>52047</v>
      </c>
      <c r="DD79" s="489">
        <f>Time!DD$45</f>
        <v>52139</v>
      </c>
      <c r="DE79" s="489">
        <f>Time!DE$45</f>
        <v>52231</v>
      </c>
      <c r="DF79" s="489">
        <f>Time!DF$45</f>
        <v>52321</v>
      </c>
      <c r="DG79" s="489">
        <f>Time!DG$45</f>
        <v>52412</v>
      </c>
      <c r="DH79" s="489">
        <f>Time!DH$45</f>
        <v>52504</v>
      </c>
      <c r="DI79" s="489">
        <f>Time!DI$45</f>
        <v>52596</v>
      </c>
      <c r="DJ79" s="489">
        <f>Time!DJ$45</f>
        <v>52687</v>
      </c>
      <c r="DK79" s="489">
        <f>Time!DK$45</f>
        <v>52778</v>
      </c>
      <c r="DL79" s="489">
        <f>Time!DL$45</f>
        <v>52870</v>
      </c>
      <c r="DM79" s="489">
        <f>Time!DM$45</f>
        <v>52962</v>
      </c>
      <c r="DN79" s="489">
        <f>Time!DN$45</f>
        <v>53052</v>
      </c>
      <c r="DO79" s="489">
        <f>Time!DO$45</f>
        <v>53143</v>
      </c>
      <c r="DP79" s="489">
        <f>Time!DP$45</f>
        <v>53235</v>
      </c>
      <c r="DQ79" s="489">
        <f>Time!DQ$45</f>
        <v>53327</v>
      </c>
      <c r="DR79" s="489">
        <f>Time!DR$45</f>
        <v>53417</v>
      </c>
      <c r="DS79" s="489">
        <f>Time!DS$45</f>
        <v>53508</v>
      </c>
      <c r="DT79" s="489">
        <f>Time!DT$45</f>
        <v>53600</v>
      </c>
      <c r="DU79" s="489">
        <f>Time!DU$45</f>
        <v>53692</v>
      </c>
      <c r="DV79" s="489">
        <f>Time!DV$45</f>
        <v>53782</v>
      </c>
      <c r="DW79" s="489">
        <f>Time!DW$45</f>
        <v>53873</v>
      </c>
      <c r="DX79" s="489">
        <f>Time!DX$45</f>
        <v>53965</v>
      </c>
      <c r="DY79" s="489">
        <f>Time!DY$45</f>
        <v>54057</v>
      </c>
      <c r="DZ79" s="489">
        <f>Time!DZ$45</f>
        <v>54148</v>
      </c>
      <c r="EA79" s="489">
        <f>Time!EA$45</f>
        <v>54239</v>
      </c>
      <c r="EB79" s="489">
        <f>Time!EB$45</f>
        <v>54331</v>
      </c>
      <c r="EC79" s="489">
        <f>Time!EC$45</f>
        <v>54423</v>
      </c>
      <c r="ED79" s="489">
        <f>Time!ED$45</f>
        <v>54513</v>
      </c>
      <c r="EE79" s="489">
        <f>Time!EE$45</f>
        <v>54604</v>
      </c>
      <c r="EF79" s="489">
        <f>Time!EF$45</f>
        <v>54696</v>
      </c>
      <c r="EG79" s="489">
        <f>Time!EG$45</f>
        <v>54788</v>
      </c>
      <c r="EH79" s="489">
        <f>Time!EH$45</f>
        <v>54878</v>
      </c>
      <c r="EI79" s="489">
        <f>Time!EI$45</f>
        <v>54969</v>
      </c>
      <c r="EJ79" s="489">
        <f>Time!EJ$45</f>
        <v>55061</v>
      </c>
      <c r="EK79" s="489">
        <f>Time!EK$45</f>
        <v>55153</v>
      </c>
      <c r="EL79" s="489">
        <f>Time!EL$45</f>
        <v>55243</v>
      </c>
      <c r="EM79" s="489">
        <f>Time!EM$45</f>
        <v>55334</v>
      </c>
      <c r="EN79" s="489">
        <f>Time!EN$45</f>
        <v>55426</v>
      </c>
      <c r="EO79" s="489">
        <f>Time!EO$45</f>
        <v>55518</v>
      </c>
      <c r="EP79" s="489">
        <f>Time!EP$45</f>
        <v>55609</v>
      </c>
      <c r="EQ79" s="489">
        <f>Time!EQ$45</f>
        <v>55700</v>
      </c>
      <c r="ER79" s="489">
        <f>Time!ER$45</f>
        <v>55792</v>
      </c>
      <c r="ES79" s="489">
        <f>Time!ES$45</f>
        <v>55884</v>
      </c>
      <c r="ET79" s="489">
        <f>Time!ET$45</f>
        <v>55974</v>
      </c>
      <c r="EU79" s="489">
        <f>Time!EU$45</f>
        <v>56065</v>
      </c>
      <c r="EV79" s="489">
        <f>Time!EV$45</f>
        <v>56157</v>
      </c>
      <c r="EW79" s="489">
        <f>Time!EW$45</f>
        <v>56249</v>
      </c>
      <c r="EX79" s="489">
        <f>Time!EX$45</f>
        <v>56339</v>
      </c>
      <c r="EY79" s="489">
        <f>Time!EY$45</f>
        <v>56430</v>
      </c>
      <c r="EZ79" s="489">
        <f>Time!EZ$45</f>
        <v>56522</v>
      </c>
      <c r="FA79" s="489">
        <f>Time!FA$45</f>
        <v>56614</v>
      </c>
      <c r="FB79" s="489">
        <f>Time!FB$45</f>
        <v>56704</v>
      </c>
      <c r="FC79" s="489">
        <f>Time!FC$45</f>
        <v>56795</v>
      </c>
      <c r="FD79" s="489">
        <f>Time!FD$45</f>
        <v>56887</v>
      </c>
      <c r="FE79" s="489">
        <f>Time!FE$45</f>
        <v>56979</v>
      </c>
      <c r="FF79" s="489">
        <f>Time!FF$45</f>
        <v>57070</v>
      </c>
      <c r="FG79" s="489">
        <f>Time!FG$45</f>
        <v>57161</v>
      </c>
      <c r="FH79" s="489">
        <f>Time!FH$45</f>
        <v>57253</v>
      </c>
      <c r="FI79" s="489">
        <f>Time!FI$45</f>
        <v>57345</v>
      </c>
      <c r="FJ79" s="489">
        <f>Time!FJ$45</f>
        <v>57435</v>
      </c>
      <c r="FK79" s="489">
        <f>Time!FK$45</f>
        <v>57526</v>
      </c>
      <c r="FL79" s="489">
        <f>Time!FL$45</f>
        <v>57618</v>
      </c>
      <c r="FM79" s="489">
        <f>Time!FM$45</f>
        <v>57710</v>
      </c>
      <c r="FN79" s="489">
        <f>Time!FN$45</f>
        <v>57800</v>
      </c>
      <c r="FO79" s="489">
        <f>Time!FO$45</f>
        <v>57891</v>
      </c>
      <c r="FP79" s="489">
        <f>Time!FP$45</f>
        <v>57983</v>
      </c>
      <c r="FQ79" s="489">
        <f>Time!FQ$45</f>
        <v>58075</v>
      </c>
      <c r="FR79" s="489">
        <f>Time!FR$45</f>
        <v>58165</v>
      </c>
      <c r="FS79" s="489">
        <f>Time!FS$45</f>
        <v>58256</v>
      </c>
      <c r="FT79" s="489">
        <f>Time!FT$45</f>
        <v>58348</v>
      </c>
      <c r="FU79" s="489">
        <f>Time!FU$45</f>
        <v>58440</v>
      </c>
      <c r="FV79" s="489">
        <f>Time!FV$45</f>
        <v>58531</v>
      </c>
      <c r="FW79" s="489">
        <f>Time!FW$45</f>
        <v>58622</v>
      </c>
      <c r="FX79" s="489">
        <f>Time!FX$45</f>
        <v>58714</v>
      </c>
      <c r="FY79" s="489">
        <f>Time!FY$45</f>
        <v>58806</v>
      </c>
      <c r="FZ79" s="489">
        <f>Time!FZ$45</f>
        <v>58896</v>
      </c>
      <c r="GA79" s="489">
        <f>Time!GA$45</f>
        <v>58987</v>
      </c>
      <c r="GB79" s="489">
        <f>Time!GB$45</f>
        <v>59079</v>
      </c>
      <c r="GC79" s="489">
        <f>Time!GC$45</f>
        <v>59171</v>
      </c>
      <c r="GD79" s="489">
        <f>Time!GD$45</f>
        <v>59261</v>
      </c>
      <c r="GE79" s="489">
        <f>Time!GE$45</f>
        <v>59352</v>
      </c>
      <c r="GF79" s="489">
        <f>Time!GF$45</f>
        <v>59444</v>
      </c>
      <c r="GG79" s="489">
        <f>Time!GG$45</f>
        <v>59536</v>
      </c>
      <c r="GH79" s="489">
        <f>Time!GH$45</f>
        <v>59626</v>
      </c>
      <c r="GI79" s="489">
        <f>Time!GI$45</f>
        <v>59717</v>
      </c>
      <c r="GJ79" s="489">
        <f>Time!GJ$45</f>
        <v>59809</v>
      </c>
    </row>
    <row r="80" spans="1:192" ht="12.75" hidden="1" outlineLevel="1" x14ac:dyDescent="0.35">
      <c r="A80"/>
      <c r="B80"/>
      <c r="C80"/>
      <c r="D80"/>
      <c r="E80" t="str">
        <f>$E$77</f>
        <v>Equity total cashflows for IRR</v>
      </c>
      <c r="F80"/>
      <c r="G80" t="str">
        <f>$G$77</f>
        <v>$ 000s</v>
      </c>
      <c r="H80">
        <f>$H$77</f>
        <v>378010.8970438937</v>
      </c>
      <c r="I80"/>
      <c r="J80">
        <f t="shared" ref="J80:AO80" si="114">J$77</f>
        <v>-1.0000000000000001E-9</v>
      </c>
      <c r="K80">
        <f t="shared" si="114"/>
        <v>0</v>
      </c>
      <c r="L80">
        <f t="shared" si="114"/>
        <v>0</v>
      </c>
      <c r="M80">
        <f t="shared" si="114"/>
        <v>0</v>
      </c>
      <c r="N80">
        <f t="shared" si="114"/>
        <v>0</v>
      </c>
      <c r="O80">
        <f t="shared" si="114"/>
        <v>-611.48824811648331</v>
      </c>
      <c r="P80">
        <f t="shared" si="114"/>
        <v>-3442.9094309721463</v>
      </c>
      <c r="Q80">
        <f t="shared" si="114"/>
        <v>-791.66824213136351</v>
      </c>
      <c r="R80">
        <f t="shared" si="114"/>
        <v>-792.75290135084413</v>
      </c>
      <c r="S80">
        <f t="shared" si="114"/>
        <v>-796.07878107461886</v>
      </c>
      <c r="T80">
        <f t="shared" si="114"/>
        <v>-797.03304637108033</v>
      </c>
      <c r="U80">
        <f t="shared" si="114"/>
        <v>-800.51351219683238</v>
      </c>
      <c r="V80">
        <f t="shared" si="114"/>
        <v>-802.74189448934396</v>
      </c>
      <c r="W80">
        <f t="shared" si="114"/>
        <v>-800.54455128569157</v>
      </c>
      <c r="X80">
        <f t="shared" si="114"/>
        <v>-807.20494860558188</v>
      </c>
      <c r="Y80">
        <f t="shared" si="114"/>
        <v>-807.83027799426202</v>
      </c>
      <c r="Z80">
        <f t="shared" si="114"/>
        <v>-811.70070769792221</v>
      </c>
      <c r="AA80">
        <f t="shared" si="114"/>
        <v>-812.19312370085561</v>
      </c>
      <c r="AB80">
        <f t="shared" si="114"/>
        <v>-816.22112640942782</v>
      </c>
      <c r="AC80">
        <f t="shared" si="114"/>
        <v>-818.49323384739887</v>
      </c>
      <c r="AD80">
        <f t="shared" si="114"/>
        <v>-818.78483445311679</v>
      </c>
      <c r="AE80">
        <f t="shared" si="114"/>
        <v>-823.05091013994945</v>
      </c>
      <c r="AF80">
        <f t="shared" si="114"/>
        <v>-811.39063113287614</v>
      </c>
      <c r="AG80">
        <f t="shared" si="114"/>
        <v>-804.72881487650272</v>
      </c>
      <c r="AH80">
        <f t="shared" si="114"/>
        <v>-794.38939972254718</v>
      </c>
      <c r="AI80">
        <f t="shared" si="114"/>
        <v>-780.08216272531104</v>
      </c>
      <c r="AJ80">
        <f t="shared" si="114"/>
        <v>-778.9499499725423</v>
      </c>
      <c r="AK80">
        <f t="shared" si="114"/>
        <v>-762.99847743523378</v>
      </c>
      <c r="AL80">
        <f t="shared" si="114"/>
        <v>-758.46439282933034</v>
      </c>
      <c r="AM80">
        <f t="shared" si="114"/>
        <v>-743.46286658917847</v>
      </c>
      <c r="AN80">
        <f t="shared" si="114"/>
        <v>-737.2003327497406</v>
      </c>
      <c r="AO80">
        <f t="shared" si="114"/>
        <v>-723.62335576022144</v>
      </c>
      <c r="AP80">
        <f t="shared" ref="AP80:BU80" si="115">AP$77</f>
        <v>-710.69986273975076</v>
      </c>
      <c r="AQ80">
        <f t="shared" si="115"/>
        <v>-708.07967476621127</v>
      </c>
      <c r="AR80">
        <f t="shared" si="115"/>
        <v>-690.29677703837149</v>
      </c>
      <c r="AS80">
        <f t="shared" si="115"/>
        <v>-688.5286503415382</v>
      </c>
      <c r="AT80">
        <f t="shared" si="115"/>
        <v>-871.28056266970987</v>
      </c>
      <c r="AU80">
        <f t="shared" si="115"/>
        <v>-852.12919704491401</v>
      </c>
      <c r="AV80">
        <f t="shared" si="115"/>
        <v>-871.7799963705595</v>
      </c>
      <c r="AW80">
        <f t="shared" si="115"/>
        <v>-838.85755008589558</v>
      </c>
      <c r="AX80">
        <f t="shared" si="115"/>
        <v>-839.81346264715307</v>
      </c>
      <c r="AY80">
        <f t="shared" si="115"/>
        <v>-819.15458461458195</v>
      </c>
      <c r="AZ80">
        <f t="shared" si="115"/>
        <v>-814.9566913315291</v>
      </c>
      <c r="BA80">
        <f t="shared" si="115"/>
        <v>-796.94707341929325</v>
      </c>
      <c r="BB80">
        <f t="shared" si="115"/>
        <v>-783.56817293916959</v>
      </c>
      <c r="BC80">
        <f t="shared" si="115"/>
        <v>-787.18987724598969</v>
      </c>
      <c r="BD80">
        <f t="shared" si="115"/>
        <v>-776.40563737812658</v>
      </c>
      <c r="BE80">
        <f t="shared" si="115"/>
        <v>-862.94126918971119</v>
      </c>
      <c r="BF80">
        <f t="shared" si="115"/>
        <v>2100.1947899151128</v>
      </c>
      <c r="BG80">
        <f t="shared" si="115"/>
        <v>2020.5451173875535</v>
      </c>
      <c r="BH80">
        <f t="shared" si="115"/>
        <v>2062.9739560783537</v>
      </c>
      <c r="BI80">
        <f t="shared" si="115"/>
        <v>2071.6436626797004</v>
      </c>
      <c r="BJ80">
        <f t="shared" si="115"/>
        <v>2036.9648362743146</v>
      </c>
      <c r="BK80">
        <f t="shared" si="115"/>
        <v>2071.0587453222424</v>
      </c>
      <c r="BL80">
        <f t="shared" si="115"/>
        <v>2114.5483049803115</v>
      </c>
      <c r="BM80">
        <f t="shared" si="115"/>
        <v>2123.4347542466912</v>
      </c>
      <c r="BN80">
        <f t="shared" si="115"/>
        <v>2105.6618557139318</v>
      </c>
      <c r="BO80">
        <f t="shared" si="115"/>
        <v>2131.7216632216778</v>
      </c>
      <c r="BP80">
        <f t="shared" si="115"/>
        <v>2167.4120126048192</v>
      </c>
      <c r="BQ80">
        <f t="shared" si="115"/>
        <v>2176.5206231028587</v>
      </c>
      <c r="BR80">
        <f t="shared" si="115"/>
        <v>2140.0861811107006</v>
      </c>
      <c r="BS80">
        <f t="shared" si="115"/>
        <v>2175.9060943041804</v>
      </c>
      <c r="BT80">
        <f t="shared" si="115"/>
        <v>2221.5973129199401</v>
      </c>
      <c r="BU80">
        <f t="shared" si="115"/>
        <v>2230.9336386804307</v>
      </c>
      <c r="BV80">
        <f t="shared" ref="BV80:DA80" si="116">BV$77</f>
        <v>2193.5883356384684</v>
      </c>
      <c r="BW80">
        <f t="shared" si="116"/>
        <v>2230.3037466617843</v>
      </c>
      <c r="BX80">
        <f t="shared" si="116"/>
        <v>2277.1372457429379</v>
      </c>
      <c r="BY80">
        <f t="shared" si="116"/>
        <v>2286.7069796474407</v>
      </c>
      <c r="BZ80">
        <f t="shared" si="116"/>
        <v>2248.4280440294306</v>
      </c>
      <c r="CA80">
        <f t="shared" si="116"/>
        <v>2286.0613403283287</v>
      </c>
      <c r="CB80">
        <f t="shared" si="116"/>
        <v>2334.0656768865119</v>
      </c>
      <c r="CC80">
        <f t="shared" si="116"/>
        <v>2343.8746541386272</v>
      </c>
      <c r="CD80">
        <f t="shared" si="116"/>
        <v>2324.2566996343967</v>
      </c>
      <c r="CE80">
        <f t="shared" si="116"/>
        <v>2353.0218510886525</v>
      </c>
      <c r="CF80">
        <f t="shared" si="116"/>
        <v>2392.4173188086743</v>
      </c>
      <c r="CG80">
        <f t="shared" si="116"/>
        <v>2402.4715204920922</v>
      </c>
      <c r="CH80">
        <f t="shared" si="116"/>
        <v>2362.2547137584197</v>
      </c>
      <c r="CI80">
        <f t="shared" si="116"/>
        <v>2401.7931956824505</v>
      </c>
      <c r="CJ80">
        <f t="shared" si="116"/>
        <v>2452.2277517788916</v>
      </c>
      <c r="CK80">
        <f t="shared" si="116"/>
        <v>2462.5333085043949</v>
      </c>
      <c r="CL80">
        <f t="shared" si="116"/>
        <v>2421.3110816023809</v>
      </c>
      <c r="CM80">
        <f t="shared" si="116"/>
        <v>2461.8380255745114</v>
      </c>
      <c r="CN80">
        <f t="shared" si="116"/>
        <v>2513.5334455733637</v>
      </c>
      <c r="CO80">
        <f t="shared" si="116"/>
        <v>2524.0966412170046</v>
      </c>
      <c r="CP80">
        <f t="shared" si="116"/>
        <v>2481.84385864244</v>
      </c>
      <c r="CQ80">
        <f t="shared" si="116"/>
        <v>2523.3839762138741</v>
      </c>
      <c r="CR80">
        <f t="shared" si="116"/>
        <v>2576.3717817126972</v>
      </c>
      <c r="CS80">
        <f t="shared" si="116"/>
        <v>2587.1990572474288</v>
      </c>
      <c r="CT80">
        <f t="shared" si="116"/>
        <v>2565.5445061779646</v>
      </c>
      <c r="CU80">
        <f t="shared" si="116"/>
        <v>2597.2958511539528</v>
      </c>
      <c r="CV80">
        <f t="shared" si="116"/>
        <v>2640.7810762555137</v>
      </c>
      <c r="CW80">
        <f t="shared" si="116"/>
        <v>2651.8790336786142</v>
      </c>
      <c r="CX80">
        <f t="shared" si="116"/>
        <v>2607.487203986213</v>
      </c>
      <c r="CY80">
        <f t="shared" si="116"/>
        <v>2651.1302900097016</v>
      </c>
      <c r="CZ80">
        <f t="shared" si="116"/>
        <v>2706.8006031619025</v>
      </c>
      <c r="DA80">
        <f t="shared" si="116"/>
        <v>2718.17600952058</v>
      </c>
      <c r="DB80">
        <f t="shared" ref="DB80:EG80" si="117">DB$77</f>
        <v>2672.674384085869</v>
      </c>
      <c r="DC80">
        <f t="shared" si="117"/>
        <v>2717.4085472599445</v>
      </c>
      <c r="DD80">
        <f t="shared" si="117"/>
        <v>2774.47061824095</v>
      </c>
      <c r="DE80">
        <f t="shared" si="117"/>
        <v>2786.1304097585944</v>
      </c>
      <c r="DF80">
        <f t="shared" si="117"/>
        <v>2739.4912436880149</v>
      </c>
      <c r="DG80">
        <f t="shared" si="117"/>
        <v>2785.3437609414432</v>
      </c>
      <c r="DH80">
        <f t="shared" si="117"/>
        <v>2843.8323836969721</v>
      </c>
      <c r="DI80">
        <f t="shared" si="117"/>
        <v>2855.7836700025582</v>
      </c>
      <c r="DJ80">
        <f t="shared" si="117"/>
        <v>2831.8810973913869</v>
      </c>
      <c r="DK80">
        <f t="shared" si="117"/>
        <v>2866.9286412705642</v>
      </c>
      <c r="DL80">
        <f t="shared" si="117"/>
        <v>2914.9281932893973</v>
      </c>
      <c r="DM80">
        <f t="shared" si="117"/>
        <v>2927.1782617526233</v>
      </c>
      <c r="DN80">
        <f t="shared" si="117"/>
        <v>2321.1570172902548</v>
      </c>
      <c r="DO80">
        <f t="shared" si="117"/>
        <v>2076.8948086596683</v>
      </c>
      <c r="DP80">
        <f t="shared" si="117"/>
        <v>2131.3816558095787</v>
      </c>
      <c r="DQ80">
        <f t="shared" si="117"/>
        <v>2143.937975984385</v>
      </c>
      <c r="DR80">
        <f t="shared" si="117"/>
        <v>2093.7126952851595</v>
      </c>
      <c r="DS80">
        <f t="shared" si="117"/>
        <v>2128.8171788761592</v>
      </c>
      <c r="DT80">
        <f t="shared" si="117"/>
        <v>2184.6661972048187</v>
      </c>
      <c r="DU80">
        <f t="shared" si="117"/>
        <v>2197.5364253839953</v>
      </c>
      <c r="DV80">
        <f t="shared" si="117"/>
        <v>2146.0555126672889</v>
      </c>
      <c r="DW80">
        <f t="shared" si="117"/>
        <v>2182.0376083480633</v>
      </c>
      <c r="DX80">
        <f t="shared" si="117"/>
        <v>2239.2828521349384</v>
      </c>
      <c r="DY80">
        <f t="shared" si="117"/>
        <v>2252.474836018594</v>
      </c>
      <c r="DZ80">
        <f t="shared" si="117"/>
        <v>7791.318038879489</v>
      </c>
      <c r="EA80">
        <f t="shared" si="117"/>
        <v>7874.2318635414731</v>
      </c>
      <c r="EB80">
        <f t="shared" si="117"/>
        <v>8033.4272320340933</v>
      </c>
      <c r="EC80">
        <f t="shared" si="117"/>
        <v>8080.7534742167081</v>
      </c>
      <c r="ED80">
        <f t="shared" si="117"/>
        <v>7891.4485054862444</v>
      </c>
      <c r="EE80">
        <f t="shared" si="117"/>
        <v>8023.761417947394</v>
      </c>
      <c r="EF80">
        <f t="shared" si="117"/>
        <v>8234.2629128349472</v>
      </c>
      <c r="EG80">
        <f t="shared" si="117"/>
        <v>8282.772311072129</v>
      </c>
      <c r="EH80">
        <f t="shared" ref="EH80:FM80" si="118">EH$77</f>
        <v>8088.7347181234036</v>
      </c>
      <c r="EI80">
        <f t="shared" si="118"/>
        <v>8224.3554533960796</v>
      </c>
      <c r="EJ80">
        <f t="shared" si="118"/>
        <v>8440.1194856558195</v>
      </c>
      <c r="EK80">
        <f t="shared" si="118"/>
        <v>8489.84161884893</v>
      </c>
      <c r="EL80">
        <f t="shared" si="118"/>
        <v>8290.953086076488</v>
      </c>
      <c r="EM80">
        <f t="shared" si="118"/>
        <v>8429.9643397309792</v>
      </c>
      <c r="EN80">
        <f t="shared" si="118"/>
        <v>8651.1224727972149</v>
      </c>
      <c r="EO80">
        <f t="shared" si="118"/>
        <v>8702.0876593201538</v>
      </c>
      <c r="EP80">
        <f t="shared" si="118"/>
        <v>8600.157286274276</v>
      </c>
      <c r="EQ80">
        <f t="shared" si="118"/>
        <v>8691.6786347471934</v>
      </c>
      <c r="ER80">
        <f t="shared" si="118"/>
        <v>8867.4005346171452</v>
      </c>
      <c r="ES80">
        <f t="shared" si="118"/>
        <v>5440.2012290553557</v>
      </c>
      <c r="ET80">
        <f t="shared" si="118"/>
        <v>4842.8942925489755</v>
      </c>
      <c r="EU80">
        <f t="shared" si="118"/>
        <v>5218.6852886631405</v>
      </c>
      <c r="EV80">
        <f t="shared" si="118"/>
        <v>5379.3211859351231</v>
      </c>
      <c r="EW80">
        <f t="shared" si="118"/>
        <v>5379.3211859351231</v>
      </c>
      <c r="EX80">
        <f t="shared" si="118"/>
        <v>5058.0493913911523</v>
      </c>
      <c r="EY80">
        <f t="shared" si="118"/>
        <v>5443.2351624081675</v>
      </c>
      <c r="EZ80">
        <f t="shared" si="118"/>
        <v>5607.886957111954</v>
      </c>
      <c r="FA80">
        <f t="shared" si="118"/>
        <v>39043.283945482312</v>
      </c>
      <c r="FB80">
        <f t="shared" si="118"/>
        <v>3123.7322060825463</v>
      </c>
      <c r="FC80">
        <f t="shared" si="118"/>
        <v>0</v>
      </c>
      <c r="FD80">
        <f t="shared" si="118"/>
        <v>0</v>
      </c>
      <c r="FE80">
        <f t="shared" si="118"/>
        <v>0</v>
      </c>
      <c r="FF80">
        <f t="shared" si="118"/>
        <v>0</v>
      </c>
      <c r="FG80">
        <f t="shared" si="118"/>
        <v>0</v>
      </c>
      <c r="FH80">
        <f t="shared" si="118"/>
        <v>0</v>
      </c>
      <c r="FI80">
        <f t="shared" si="118"/>
        <v>0</v>
      </c>
      <c r="FJ80">
        <f t="shared" si="118"/>
        <v>0</v>
      </c>
      <c r="FK80">
        <f t="shared" si="118"/>
        <v>0</v>
      </c>
      <c r="FL80">
        <f t="shared" si="118"/>
        <v>0</v>
      </c>
      <c r="FM80">
        <f t="shared" si="118"/>
        <v>0</v>
      </c>
      <c r="FN80">
        <f t="shared" ref="FN80:GJ80" si="119">FN$77</f>
        <v>0</v>
      </c>
      <c r="FO80">
        <f t="shared" si="119"/>
        <v>0</v>
      </c>
      <c r="FP80">
        <f t="shared" si="119"/>
        <v>0</v>
      </c>
      <c r="FQ80">
        <f t="shared" si="119"/>
        <v>0</v>
      </c>
      <c r="FR80">
        <f t="shared" si="119"/>
        <v>0</v>
      </c>
      <c r="FS80">
        <f t="shared" si="119"/>
        <v>0</v>
      </c>
      <c r="FT80">
        <f t="shared" si="119"/>
        <v>0</v>
      </c>
      <c r="FU80">
        <f t="shared" si="119"/>
        <v>0</v>
      </c>
      <c r="FV80">
        <f t="shared" si="119"/>
        <v>0</v>
      </c>
      <c r="FW80">
        <f t="shared" si="119"/>
        <v>0</v>
      </c>
      <c r="FX80">
        <f t="shared" si="119"/>
        <v>0</v>
      </c>
      <c r="FY80">
        <f t="shared" si="119"/>
        <v>0</v>
      </c>
      <c r="FZ80">
        <f t="shared" si="119"/>
        <v>0</v>
      </c>
      <c r="GA80">
        <f t="shared" si="119"/>
        <v>0</v>
      </c>
      <c r="GB80">
        <f t="shared" si="119"/>
        <v>0</v>
      </c>
      <c r="GC80">
        <f t="shared" si="119"/>
        <v>0</v>
      </c>
      <c r="GD80">
        <f t="shared" si="119"/>
        <v>0</v>
      </c>
      <c r="GE80">
        <f t="shared" si="119"/>
        <v>0</v>
      </c>
      <c r="GF80">
        <f t="shared" si="119"/>
        <v>0</v>
      </c>
      <c r="GG80">
        <f t="shared" si="119"/>
        <v>0</v>
      </c>
      <c r="GH80">
        <f t="shared" si="119"/>
        <v>0</v>
      </c>
      <c r="GI80">
        <f t="shared" si="119"/>
        <v>0</v>
      </c>
      <c r="GJ80">
        <f t="shared" si="119"/>
        <v>0</v>
      </c>
    </row>
    <row r="81" spans="1:192" s="454" customFormat="1" ht="12.75" hidden="1" outlineLevel="1" x14ac:dyDescent="0.35">
      <c r="E81" s="509" t="s">
        <v>214</v>
      </c>
      <c r="F81" s="509">
        <f>XIRR($J80:$GJ80,$J79:$GJ79)</f>
        <v>0.19736395478248597</v>
      </c>
      <c r="G81" s="509" t="s">
        <v>98</v>
      </c>
    </row>
    <row r="82" spans="1:192" ht="12.75" hidden="1" outlineLevel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</row>
    <row r="83" spans="1:192" ht="12.75" hidden="1" outlineLevel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</row>
    <row r="84" spans="1:192" ht="12.75" hidden="1" outlineLevel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</row>
    <row r="85" spans="1:192" hidden="1" outlineLevel="1" x14ac:dyDescent="0.35"/>
    <row r="86" spans="1:192" hidden="1" outlineLevel="1" x14ac:dyDescent="0.35"/>
    <row r="87" spans="1:192" hidden="1" outlineLevel="1" x14ac:dyDescent="0.35"/>
    <row r="88" spans="1:192" hidden="1" outlineLevel="1" x14ac:dyDescent="0.35"/>
    <row r="89" spans="1:192" hidden="1" outlineLevel="1" x14ac:dyDescent="0.35"/>
    <row r="90" spans="1:192" hidden="1" outlineLevel="1" x14ac:dyDescent="0.35"/>
    <row r="91" spans="1:192" s="348" customFormat="1" hidden="1" outlineLevel="1" x14ac:dyDescent="0.35">
      <c r="A91" s="43"/>
      <c r="B91" s="43"/>
      <c r="C91" s="44"/>
      <c r="D91" s="45"/>
      <c r="E91" s="12"/>
      <c r="F91" s="12"/>
      <c r="G91" s="12"/>
      <c r="H91" s="117"/>
      <c r="I91" s="117"/>
      <c r="J91" s="117"/>
      <c r="K91" s="117"/>
      <c r="L91" s="117"/>
      <c r="M91" s="117"/>
      <c r="N91" s="117"/>
      <c r="O91" s="117"/>
      <c r="P91" s="117"/>
      <c r="Q91" s="117"/>
      <c r="R91" s="117"/>
      <c r="S91" s="117"/>
      <c r="T91" s="117"/>
      <c r="U91" s="117"/>
      <c r="V91" s="117"/>
      <c r="W91" s="117"/>
      <c r="X91" s="117"/>
      <c r="Y91" s="117"/>
      <c r="Z91" s="117"/>
      <c r="AA91" s="117"/>
      <c r="AB91" s="117"/>
      <c r="AC91" s="117"/>
      <c r="AD91" s="117"/>
      <c r="AE91" s="117"/>
      <c r="AF91" s="117"/>
      <c r="AG91" s="117"/>
      <c r="AH91" s="117"/>
      <c r="AI91" s="117"/>
      <c r="AJ91" s="117"/>
      <c r="AK91" s="117"/>
      <c r="AL91" s="117"/>
      <c r="AM91" s="117"/>
      <c r="AN91" s="117"/>
      <c r="AO91" s="117"/>
      <c r="AP91" s="117"/>
      <c r="AQ91" s="117"/>
      <c r="AR91" s="117"/>
      <c r="AS91" s="117"/>
      <c r="AT91" s="117"/>
      <c r="AU91" s="117"/>
      <c r="AV91" s="117"/>
      <c r="AW91" s="117"/>
      <c r="AX91" s="117"/>
      <c r="AY91" s="117"/>
      <c r="AZ91" s="117"/>
      <c r="BA91" s="117"/>
      <c r="BB91" s="117"/>
      <c r="BC91" s="117"/>
      <c r="BD91" s="117"/>
      <c r="BE91" s="117"/>
      <c r="BF91" s="117"/>
      <c r="BG91" s="117"/>
      <c r="BH91" s="117"/>
      <c r="BI91" s="117"/>
      <c r="BJ91" s="117"/>
      <c r="BK91" s="117"/>
      <c r="BL91" s="117"/>
      <c r="BM91" s="117"/>
      <c r="BN91" s="117"/>
      <c r="BO91" s="117"/>
      <c r="BP91" s="117"/>
      <c r="BQ91" s="117"/>
      <c r="BR91" s="117"/>
      <c r="BS91" s="117"/>
      <c r="BT91" s="117"/>
      <c r="BU91" s="117"/>
      <c r="BV91" s="117"/>
      <c r="BW91" s="117"/>
      <c r="BX91" s="117"/>
      <c r="BY91" s="117"/>
      <c r="BZ91" s="117"/>
      <c r="CA91" s="117"/>
      <c r="CB91" s="117"/>
      <c r="CC91" s="117"/>
      <c r="CD91" s="117"/>
      <c r="CE91" s="117"/>
      <c r="CF91" s="117"/>
      <c r="CG91" s="117"/>
      <c r="CH91" s="117"/>
      <c r="CI91" s="117"/>
      <c r="CJ91" s="117"/>
      <c r="CK91" s="117"/>
      <c r="CL91" s="117"/>
      <c r="CM91" s="117"/>
      <c r="CN91" s="117"/>
      <c r="CO91" s="117"/>
      <c r="CP91" s="117"/>
      <c r="CQ91" s="117"/>
      <c r="CR91" s="117"/>
      <c r="CS91" s="117"/>
      <c r="CT91" s="117"/>
      <c r="CU91" s="117"/>
      <c r="CV91" s="117"/>
      <c r="CW91" s="117"/>
      <c r="CX91" s="117"/>
      <c r="CY91" s="117"/>
      <c r="CZ91" s="117"/>
      <c r="DA91" s="117"/>
      <c r="DB91" s="117"/>
      <c r="DC91" s="117"/>
      <c r="DD91" s="117"/>
      <c r="DE91" s="117"/>
      <c r="DF91" s="117"/>
      <c r="DG91" s="117"/>
      <c r="DH91" s="117"/>
      <c r="DI91" s="117"/>
      <c r="DJ91" s="117"/>
      <c r="DK91" s="117"/>
      <c r="DL91" s="117"/>
      <c r="DM91" s="117"/>
      <c r="DN91" s="117"/>
      <c r="DO91" s="117"/>
      <c r="DP91" s="117"/>
      <c r="DQ91" s="117"/>
      <c r="DR91" s="117"/>
      <c r="DS91" s="117"/>
      <c r="DT91" s="117"/>
      <c r="DU91" s="117"/>
      <c r="DV91" s="117"/>
      <c r="DW91" s="117"/>
      <c r="DX91" s="117"/>
      <c r="DY91" s="117"/>
      <c r="DZ91" s="117"/>
      <c r="EA91" s="117"/>
      <c r="EB91" s="117"/>
      <c r="EC91" s="117"/>
      <c r="ED91" s="117"/>
      <c r="EE91" s="117"/>
      <c r="EF91" s="117"/>
      <c r="EG91" s="117"/>
      <c r="EH91" s="117"/>
      <c r="EI91" s="117"/>
      <c r="EJ91" s="117"/>
      <c r="EK91" s="117"/>
      <c r="EL91" s="117"/>
      <c r="EM91" s="117"/>
      <c r="EN91" s="117"/>
      <c r="EO91" s="117"/>
      <c r="EP91" s="117"/>
      <c r="EQ91" s="117"/>
      <c r="ER91" s="117"/>
      <c r="ES91" s="117"/>
      <c r="ET91" s="117"/>
      <c r="EU91" s="117"/>
      <c r="EV91" s="117"/>
      <c r="EW91" s="117"/>
      <c r="EX91" s="117"/>
      <c r="EY91" s="117"/>
      <c r="EZ91" s="117"/>
      <c r="FA91" s="117"/>
      <c r="FB91" s="117"/>
      <c r="FC91" s="117"/>
      <c r="FD91" s="117"/>
      <c r="FE91" s="117"/>
      <c r="FF91" s="117"/>
      <c r="FG91" s="117"/>
      <c r="FH91" s="117"/>
      <c r="FI91" s="117"/>
      <c r="FJ91" s="117"/>
      <c r="FK91" s="117"/>
      <c r="FL91" s="117"/>
      <c r="FM91" s="117"/>
      <c r="FN91" s="117"/>
      <c r="FO91" s="117"/>
      <c r="FP91" s="117"/>
      <c r="FQ91" s="117"/>
      <c r="FR91" s="117"/>
      <c r="FS91" s="117"/>
      <c r="FT91" s="117"/>
      <c r="FU91" s="117"/>
      <c r="FV91" s="117"/>
      <c r="FW91" s="117"/>
      <c r="FX91" s="117"/>
      <c r="FY91" s="117"/>
      <c r="FZ91" s="117"/>
      <c r="GA91" s="117"/>
      <c r="GB91" s="117"/>
      <c r="GC91" s="117"/>
      <c r="GD91" s="117"/>
      <c r="GE91" s="117"/>
      <c r="GF91" s="117"/>
      <c r="GG91" s="117"/>
      <c r="GH91" s="117"/>
      <c r="GI91" s="117"/>
      <c r="GJ91" s="117"/>
    </row>
    <row r="93" spans="1:192" x14ac:dyDescent="0.35">
      <c r="A93" s="13" t="s">
        <v>61</v>
      </c>
    </row>
  </sheetData>
  <conditionalFormatting sqref="J3:GJ3">
    <cfRule type="cellIs" dxfId="94" priority="16" stopIfTrue="1" operator="equal">
      <formula>"Construction"</formula>
    </cfRule>
    <cfRule type="cellIs" dxfId="93" priority="17" stopIfTrue="1" operator="equal">
      <formula>"Operations"</formula>
    </cfRule>
  </conditionalFormatting>
  <conditionalFormatting sqref="J3:GJ3">
    <cfRule type="cellIs" dxfId="92" priority="15" operator="equal">
      <formula>"Fin Close"</formula>
    </cfRule>
  </conditionalFormatting>
  <conditionalFormatting sqref="J3:GJ3">
    <cfRule type="cellIs" dxfId="91" priority="13" operator="equal">
      <formula>"PPA ext."</formula>
    </cfRule>
    <cfRule type="cellIs" dxfId="90" priority="14" operator="equal">
      <formula>"Delay"</formula>
    </cfRule>
  </conditionalFormatting>
  <conditionalFormatting sqref="F2:F4">
    <cfRule type="cellIs" dxfId="89" priority="9" stopIfTrue="1" operator="notEqual">
      <formula>0</formula>
    </cfRule>
    <cfRule type="cellIs" dxfId="88" priority="10" stopIfTrue="1" operator="equal">
      <formula>""</formula>
    </cfRule>
  </conditionalFormatting>
  <conditionalFormatting sqref="F2:F4">
    <cfRule type="cellIs" dxfId="87" priority="11" stopIfTrue="1" operator="notEqual">
      <formula>0</formula>
    </cfRule>
    <cfRule type="cellIs" dxfId="86" priority="12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1B9FA-2752-43A8-B2F6-A00F7A843739}">
  <sheetPr codeName="Sheet7">
    <tabColor theme="4"/>
    <outlinePr summaryBelow="0" summaryRight="0"/>
  </sheetPr>
  <dimension ref="A1:GJ36"/>
  <sheetViews>
    <sheetView showGridLines="0" defaultGridColor="0" colorId="22" zoomScaleNormal="100" zoomScalePageLayoutView="120" workbookViewId="0">
      <pane xSplit="9" ySplit="5" topLeftCell="AY6" activePane="bottomRight" state="frozen"/>
      <selection activeCell="H18" sqref="H18"/>
      <selection pane="topRight" activeCell="H18" sqref="H18"/>
      <selection pane="bottomLeft" activeCell="H18" sqref="H18"/>
      <selection pane="bottomRight" activeCell="BD25" sqref="BD25"/>
    </sheetView>
  </sheetViews>
  <sheetFormatPr defaultColWidth="0" defaultRowHeight="13.15" outlineLevelRow="1" x14ac:dyDescent="0.35"/>
  <cols>
    <col min="1" max="1" width="1.265625" style="169" customWidth="1"/>
    <col min="2" max="2" width="1.265625" style="170" customWidth="1"/>
    <col min="3" max="3" width="1.265625" style="171" customWidth="1"/>
    <col min="4" max="4" width="1.265625" style="172" customWidth="1"/>
    <col min="5" max="5" width="40.59765625" style="196" customWidth="1"/>
    <col min="6" max="6" width="12.59765625" style="196" customWidth="1"/>
    <col min="7" max="8" width="11.59765625" style="196" customWidth="1"/>
    <col min="9" max="9" width="2.59765625" style="196" customWidth="1"/>
    <col min="10" max="192" width="11.59765625" style="196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S&amp;U - Base case 1</v>
      </c>
      <c r="D1" s="173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239"/>
      <c r="B2" s="239"/>
      <c r="C2" s="240"/>
      <c r="D2" s="241"/>
      <c r="E2" s="333" t="str">
        <f xml:space="preserve"> Time!E$45</f>
        <v>Model period ending</v>
      </c>
      <c r="F2" s="334">
        <f xml:space="preserve"> Check!$F$9</f>
        <v>0</v>
      </c>
      <c r="G2" s="335" t="s">
        <v>23</v>
      </c>
      <c r="H2" s="242"/>
      <c r="I2" s="242"/>
      <c r="J2" s="242">
        <f xml:space="preserve"> Time!J$45</f>
        <v>46053</v>
      </c>
      <c r="K2" s="242">
        <f xml:space="preserve"> Time!K$45</f>
        <v>46081</v>
      </c>
      <c r="L2" s="242">
        <f xml:space="preserve"> Time!L$45</f>
        <v>46112</v>
      </c>
      <c r="M2" s="242">
        <f xml:space="preserve"> Time!M$45</f>
        <v>46142</v>
      </c>
      <c r="N2" s="242">
        <f xml:space="preserve"> Time!N$45</f>
        <v>46173</v>
      </c>
      <c r="O2" s="242">
        <f xml:space="preserve"> Time!O$45</f>
        <v>46203</v>
      </c>
      <c r="P2" s="242">
        <f xml:space="preserve"> Time!P$45</f>
        <v>46234</v>
      </c>
      <c r="Q2" s="242">
        <f xml:space="preserve"> Time!Q$45</f>
        <v>46265</v>
      </c>
      <c r="R2" s="242">
        <f xml:space="preserve"> Time!R$45</f>
        <v>46295</v>
      </c>
      <c r="S2" s="242">
        <f xml:space="preserve"> Time!S$45</f>
        <v>46326</v>
      </c>
      <c r="T2" s="242">
        <f xml:space="preserve"> Time!T$45</f>
        <v>46356</v>
      </c>
      <c r="U2" s="242">
        <f xml:space="preserve"> Time!U$45</f>
        <v>46387</v>
      </c>
      <c r="V2" s="242">
        <f xml:space="preserve"> Time!V$45</f>
        <v>46418</v>
      </c>
      <c r="W2" s="242">
        <f xml:space="preserve"> Time!W$45</f>
        <v>46446</v>
      </c>
      <c r="X2" s="242">
        <f xml:space="preserve"> Time!X$45</f>
        <v>46477</v>
      </c>
      <c r="Y2" s="242">
        <f xml:space="preserve"> Time!Y$45</f>
        <v>46507</v>
      </c>
      <c r="Z2" s="242">
        <f xml:space="preserve"> Time!Z$45</f>
        <v>46538</v>
      </c>
      <c r="AA2" s="242">
        <f xml:space="preserve"> Time!AA$45</f>
        <v>46568</v>
      </c>
      <c r="AB2" s="242">
        <f xml:space="preserve"> Time!AB$45</f>
        <v>46599</v>
      </c>
      <c r="AC2" s="242">
        <f xml:space="preserve"> Time!AC$45</f>
        <v>46630</v>
      </c>
      <c r="AD2" s="242">
        <f xml:space="preserve"> Time!AD$45</f>
        <v>46660</v>
      </c>
      <c r="AE2" s="242">
        <f xml:space="preserve"> Time!AE$45</f>
        <v>46691</v>
      </c>
      <c r="AF2" s="242">
        <f xml:space="preserve"> Time!AF$45</f>
        <v>46721</v>
      </c>
      <c r="AG2" s="242">
        <f xml:space="preserve"> Time!AG$45</f>
        <v>46752</v>
      </c>
      <c r="AH2" s="242">
        <f xml:space="preserve"> Time!AH$45</f>
        <v>46783</v>
      </c>
      <c r="AI2" s="242">
        <f xml:space="preserve"> Time!AI$45</f>
        <v>46812</v>
      </c>
      <c r="AJ2" s="242">
        <f xml:space="preserve"> Time!AJ$45</f>
        <v>46843</v>
      </c>
      <c r="AK2" s="242">
        <f xml:space="preserve"> Time!AK$45</f>
        <v>46873</v>
      </c>
      <c r="AL2" s="242">
        <f xml:space="preserve"> Time!AL$45</f>
        <v>46904</v>
      </c>
      <c r="AM2" s="242">
        <f xml:space="preserve"> Time!AM$45</f>
        <v>46934</v>
      </c>
      <c r="AN2" s="242">
        <f xml:space="preserve"> Time!AN$45</f>
        <v>46965</v>
      </c>
      <c r="AO2" s="242">
        <f xml:space="preserve"> Time!AO$45</f>
        <v>46996</v>
      </c>
      <c r="AP2" s="242">
        <f xml:space="preserve"> Time!AP$45</f>
        <v>47026</v>
      </c>
      <c r="AQ2" s="242">
        <f xml:space="preserve"> Time!AQ$45</f>
        <v>47057</v>
      </c>
      <c r="AR2" s="242">
        <f xml:space="preserve"> Time!AR$45</f>
        <v>47087</v>
      </c>
      <c r="AS2" s="242">
        <f xml:space="preserve"> Time!AS$45</f>
        <v>47118</v>
      </c>
      <c r="AT2" s="242">
        <f xml:space="preserve"> Time!AT$45</f>
        <v>47149</v>
      </c>
      <c r="AU2" s="242">
        <f xml:space="preserve"> Time!AU$45</f>
        <v>47177</v>
      </c>
      <c r="AV2" s="242">
        <f xml:space="preserve"> Time!AV$45</f>
        <v>47208</v>
      </c>
      <c r="AW2" s="242">
        <f xml:space="preserve"> Time!AW$45</f>
        <v>47238</v>
      </c>
      <c r="AX2" s="242">
        <f xml:space="preserve"> Time!AX$45</f>
        <v>47269</v>
      </c>
      <c r="AY2" s="242">
        <f xml:space="preserve"> Time!AY$45</f>
        <v>47299</v>
      </c>
      <c r="AZ2" s="242">
        <f xml:space="preserve"> Time!AZ$45</f>
        <v>47330</v>
      </c>
      <c r="BA2" s="242">
        <f xml:space="preserve"> Time!BA$45</f>
        <v>47361</v>
      </c>
      <c r="BB2" s="242">
        <f xml:space="preserve"> Time!BB$45</f>
        <v>47391</v>
      </c>
      <c r="BC2" s="242">
        <f xml:space="preserve"> Time!BC$45</f>
        <v>47422</v>
      </c>
      <c r="BD2" s="242">
        <f xml:space="preserve"> Time!BD$45</f>
        <v>47452</v>
      </c>
      <c r="BE2" s="242">
        <f xml:space="preserve"> Time!BE$45</f>
        <v>47483</v>
      </c>
      <c r="BF2" s="242">
        <f xml:space="preserve"> Time!BF$45</f>
        <v>47573</v>
      </c>
      <c r="BG2" s="242">
        <f xml:space="preserve"> Time!BG$45</f>
        <v>47664</v>
      </c>
      <c r="BH2" s="242">
        <f xml:space="preserve"> Time!BH$45</f>
        <v>47756</v>
      </c>
      <c r="BI2" s="242">
        <f xml:space="preserve"> Time!BI$45</f>
        <v>47848</v>
      </c>
      <c r="BJ2" s="242">
        <f xml:space="preserve"> Time!BJ$45</f>
        <v>47938</v>
      </c>
      <c r="BK2" s="242">
        <f xml:space="preserve"> Time!BK$45</f>
        <v>48029</v>
      </c>
      <c r="BL2" s="242">
        <f xml:space="preserve"> Time!BL$45</f>
        <v>48121</v>
      </c>
      <c r="BM2" s="242">
        <f xml:space="preserve"> Time!BM$45</f>
        <v>48213</v>
      </c>
      <c r="BN2" s="242">
        <f xml:space="preserve"> Time!BN$45</f>
        <v>48304</v>
      </c>
      <c r="BO2" s="242">
        <f xml:space="preserve"> Time!BO$45</f>
        <v>48395</v>
      </c>
      <c r="BP2" s="242">
        <f xml:space="preserve"> Time!BP$45</f>
        <v>48487</v>
      </c>
      <c r="BQ2" s="242">
        <f xml:space="preserve"> Time!BQ$45</f>
        <v>48579</v>
      </c>
      <c r="BR2" s="242">
        <f xml:space="preserve"> Time!BR$45</f>
        <v>48669</v>
      </c>
      <c r="BS2" s="242">
        <f xml:space="preserve"> Time!BS$45</f>
        <v>48760</v>
      </c>
      <c r="BT2" s="242">
        <f xml:space="preserve"> Time!BT$45</f>
        <v>48852</v>
      </c>
      <c r="BU2" s="242">
        <f xml:space="preserve"> Time!BU$45</f>
        <v>48944</v>
      </c>
      <c r="BV2" s="242">
        <f xml:space="preserve"> Time!BV$45</f>
        <v>49034</v>
      </c>
      <c r="BW2" s="242">
        <f xml:space="preserve"> Time!BW$45</f>
        <v>49125</v>
      </c>
      <c r="BX2" s="242">
        <f xml:space="preserve"> Time!BX$45</f>
        <v>49217</v>
      </c>
      <c r="BY2" s="242">
        <f xml:space="preserve"> Time!BY$45</f>
        <v>49309</v>
      </c>
      <c r="BZ2" s="242">
        <f xml:space="preserve"> Time!BZ$45</f>
        <v>49399</v>
      </c>
      <c r="CA2" s="242">
        <f xml:space="preserve"> Time!CA$45</f>
        <v>49490</v>
      </c>
      <c r="CB2" s="242">
        <f xml:space="preserve"> Time!CB$45</f>
        <v>49582</v>
      </c>
      <c r="CC2" s="242">
        <f xml:space="preserve"> Time!CC$45</f>
        <v>49674</v>
      </c>
      <c r="CD2" s="242">
        <f xml:space="preserve"> Time!CD$45</f>
        <v>49765</v>
      </c>
      <c r="CE2" s="242">
        <f xml:space="preserve"> Time!CE$45</f>
        <v>49856</v>
      </c>
      <c r="CF2" s="242">
        <f xml:space="preserve"> Time!CF$45</f>
        <v>49948</v>
      </c>
      <c r="CG2" s="242">
        <f xml:space="preserve"> Time!CG$45</f>
        <v>50040</v>
      </c>
      <c r="CH2" s="242">
        <f xml:space="preserve"> Time!CH$45</f>
        <v>50130</v>
      </c>
      <c r="CI2" s="242">
        <f xml:space="preserve"> Time!CI$45</f>
        <v>50221</v>
      </c>
      <c r="CJ2" s="242">
        <f xml:space="preserve"> Time!CJ$45</f>
        <v>50313</v>
      </c>
      <c r="CK2" s="242">
        <f xml:space="preserve"> Time!CK$45</f>
        <v>50405</v>
      </c>
      <c r="CL2" s="242">
        <f xml:space="preserve"> Time!CL$45</f>
        <v>50495</v>
      </c>
      <c r="CM2" s="242">
        <f xml:space="preserve"> Time!CM$45</f>
        <v>50586</v>
      </c>
      <c r="CN2" s="242">
        <f xml:space="preserve"> Time!CN$45</f>
        <v>50678</v>
      </c>
      <c r="CO2" s="242">
        <f xml:space="preserve"> Time!CO$45</f>
        <v>50770</v>
      </c>
      <c r="CP2" s="242">
        <f xml:space="preserve"> Time!CP$45</f>
        <v>50860</v>
      </c>
      <c r="CQ2" s="242">
        <f xml:space="preserve"> Time!CQ$45</f>
        <v>50951</v>
      </c>
      <c r="CR2" s="242">
        <f xml:space="preserve"> Time!CR$45</f>
        <v>51043</v>
      </c>
      <c r="CS2" s="242">
        <f xml:space="preserve"> Time!CS$45</f>
        <v>51135</v>
      </c>
      <c r="CT2" s="242">
        <f xml:space="preserve"> Time!CT$45</f>
        <v>51226</v>
      </c>
      <c r="CU2" s="242">
        <f xml:space="preserve"> Time!CU$45</f>
        <v>51317</v>
      </c>
      <c r="CV2" s="242">
        <f xml:space="preserve"> Time!CV$45</f>
        <v>51409</v>
      </c>
      <c r="CW2" s="242">
        <f xml:space="preserve"> Time!CW$45</f>
        <v>51501</v>
      </c>
      <c r="CX2" s="242">
        <f xml:space="preserve"> Time!CX$45</f>
        <v>51591</v>
      </c>
      <c r="CY2" s="242">
        <f xml:space="preserve"> Time!CY$45</f>
        <v>51682</v>
      </c>
      <c r="CZ2" s="242">
        <f xml:space="preserve"> Time!CZ$45</f>
        <v>51774</v>
      </c>
      <c r="DA2" s="242">
        <f xml:space="preserve"> Time!DA$45</f>
        <v>51866</v>
      </c>
      <c r="DB2" s="242">
        <f xml:space="preserve"> Time!DB$45</f>
        <v>51956</v>
      </c>
      <c r="DC2" s="242">
        <f xml:space="preserve"> Time!DC$45</f>
        <v>52047</v>
      </c>
      <c r="DD2" s="242">
        <f xml:space="preserve"> Time!DD$45</f>
        <v>52139</v>
      </c>
      <c r="DE2" s="242">
        <f xml:space="preserve"> Time!DE$45</f>
        <v>52231</v>
      </c>
      <c r="DF2" s="242">
        <f xml:space="preserve"> Time!DF$45</f>
        <v>52321</v>
      </c>
      <c r="DG2" s="242">
        <f xml:space="preserve"> Time!DG$45</f>
        <v>52412</v>
      </c>
      <c r="DH2" s="242">
        <f xml:space="preserve"> Time!DH$45</f>
        <v>52504</v>
      </c>
      <c r="DI2" s="242">
        <f xml:space="preserve"> Time!DI$45</f>
        <v>52596</v>
      </c>
      <c r="DJ2" s="242">
        <f xml:space="preserve"> Time!DJ$45</f>
        <v>52687</v>
      </c>
      <c r="DK2" s="242">
        <f xml:space="preserve"> Time!DK$45</f>
        <v>52778</v>
      </c>
      <c r="DL2" s="242">
        <f xml:space="preserve"> Time!DL$45</f>
        <v>52870</v>
      </c>
      <c r="DM2" s="242">
        <f xml:space="preserve"> Time!DM$45</f>
        <v>52962</v>
      </c>
      <c r="DN2" s="242">
        <f xml:space="preserve"> Time!DN$45</f>
        <v>53052</v>
      </c>
      <c r="DO2" s="242">
        <f xml:space="preserve"> Time!DO$45</f>
        <v>53143</v>
      </c>
      <c r="DP2" s="242">
        <f xml:space="preserve"> Time!DP$45</f>
        <v>53235</v>
      </c>
      <c r="DQ2" s="242">
        <f xml:space="preserve"> Time!DQ$45</f>
        <v>53327</v>
      </c>
      <c r="DR2" s="242">
        <f xml:space="preserve"> Time!DR$45</f>
        <v>53417</v>
      </c>
      <c r="DS2" s="242">
        <f xml:space="preserve"> Time!DS$45</f>
        <v>53508</v>
      </c>
      <c r="DT2" s="242">
        <f xml:space="preserve"> Time!DT$45</f>
        <v>53600</v>
      </c>
      <c r="DU2" s="242">
        <f xml:space="preserve"> Time!DU$45</f>
        <v>53692</v>
      </c>
      <c r="DV2" s="242">
        <f xml:space="preserve"> Time!DV$45</f>
        <v>53782</v>
      </c>
      <c r="DW2" s="242">
        <f xml:space="preserve"> Time!DW$45</f>
        <v>53873</v>
      </c>
      <c r="DX2" s="242">
        <f xml:space="preserve"> Time!DX$45</f>
        <v>53965</v>
      </c>
      <c r="DY2" s="242">
        <f xml:space="preserve"> Time!DY$45</f>
        <v>54057</v>
      </c>
      <c r="DZ2" s="242">
        <f xml:space="preserve"> Time!DZ$45</f>
        <v>54148</v>
      </c>
      <c r="EA2" s="242">
        <f xml:space="preserve"> Time!EA$45</f>
        <v>54239</v>
      </c>
      <c r="EB2" s="242">
        <f xml:space="preserve"> Time!EB$45</f>
        <v>54331</v>
      </c>
      <c r="EC2" s="242">
        <f xml:space="preserve"> Time!EC$45</f>
        <v>54423</v>
      </c>
      <c r="ED2" s="242">
        <f xml:space="preserve"> Time!ED$45</f>
        <v>54513</v>
      </c>
      <c r="EE2" s="242">
        <f xml:space="preserve"> Time!EE$45</f>
        <v>54604</v>
      </c>
      <c r="EF2" s="242">
        <f xml:space="preserve"> Time!EF$45</f>
        <v>54696</v>
      </c>
      <c r="EG2" s="242">
        <f xml:space="preserve"> Time!EG$45</f>
        <v>54788</v>
      </c>
      <c r="EH2" s="242">
        <f xml:space="preserve"> Time!EH$45</f>
        <v>54878</v>
      </c>
      <c r="EI2" s="242">
        <f xml:space="preserve"> Time!EI$45</f>
        <v>54969</v>
      </c>
      <c r="EJ2" s="242">
        <f xml:space="preserve"> Time!EJ$45</f>
        <v>55061</v>
      </c>
      <c r="EK2" s="242">
        <f xml:space="preserve"> Time!EK$45</f>
        <v>55153</v>
      </c>
      <c r="EL2" s="242">
        <f xml:space="preserve"> Time!EL$45</f>
        <v>55243</v>
      </c>
      <c r="EM2" s="242">
        <f xml:space="preserve"> Time!EM$45</f>
        <v>55334</v>
      </c>
      <c r="EN2" s="242">
        <f xml:space="preserve"> Time!EN$45</f>
        <v>55426</v>
      </c>
      <c r="EO2" s="242">
        <f xml:space="preserve"> Time!EO$45</f>
        <v>55518</v>
      </c>
      <c r="EP2" s="242">
        <f xml:space="preserve"> Time!EP$45</f>
        <v>55609</v>
      </c>
      <c r="EQ2" s="242">
        <f xml:space="preserve"> Time!EQ$45</f>
        <v>55700</v>
      </c>
      <c r="ER2" s="242">
        <f xml:space="preserve"> Time!ER$45</f>
        <v>55792</v>
      </c>
      <c r="ES2" s="242">
        <f xml:space="preserve"> Time!ES$45</f>
        <v>55884</v>
      </c>
      <c r="ET2" s="242">
        <f xml:space="preserve"> Time!ET$45</f>
        <v>55974</v>
      </c>
      <c r="EU2" s="242">
        <f xml:space="preserve"> Time!EU$45</f>
        <v>56065</v>
      </c>
      <c r="EV2" s="242">
        <f xml:space="preserve"> Time!EV$45</f>
        <v>56157</v>
      </c>
      <c r="EW2" s="242">
        <f xml:space="preserve"> Time!EW$45</f>
        <v>56249</v>
      </c>
      <c r="EX2" s="242">
        <f xml:space="preserve"> Time!EX$45</f>
        <v>56339</v>
      </c>
      <c r="EY2" s="242">
        <f xml:space="preserve"> Time!EY$45</f>
        <v>56430</v>
      </c>
      <c r="EZ2" s="242">
        <f xml:space="preserve"> Time!EZ$45</f>
        <v>56522</v>
      </c>
      <c r="FA2" s="242">
        <f xml:space="preserve"> Time!FA$45</f>
        <v>56614</v>
      </c>
      <c r="FB2" s="242">
        <f xml:space="preserve"> Time!FB$45</f>
        <v>56704</v>
      </c>
      <c r="FC2" s="242">
        <f xml:space="preserve"> Time!FC$45</f>
        <v>56795</v>
      </c>
      <c r="FD2" s="242">
        <f xml:space="preserve"> Time!FD$45</f>
        <v>56887</v>
      </c>
      <c r="FE2" s="242">
        <f xml:space="preserve"> Time!FE$45</f>
        <v>56979</v>
      </c>
      <c r="FF2" s="242">
        <f xml:space="preserve"> Time!FF$45</f>
        <v>57070</v>
      </c>
      <c r="FG2" s="242">
        <f xml:space="preserve"> Time!FG$45</f>
        <v>57161</v>
      </c>
      <c r="FH2" s="242">
        <f xml:space="preserve"> Time!FH$45</f>
        <v>57253</v>
      </c>
      <c r="FI2" s="242">
        <f xml:space="preserve"> Time!FI$45</f>
        <v>57345</v>
      </c>
      <c r="FJ2" s="242">
        <f xml:space="preserve"> Time!FJ$45</f>
        <v>57435</v>
      </c>
      <c r="FK2" s="242">
        <f xml:space="preserve"> Time!FK$45</f>
        <v>57526</v>
      </c>
      <c r="FL2" s="242">
        <f xml:space="preserve"> Time!FL$45</f>
        <v>57618</v>
      </c>
      <c r="FM2" s="242">
        <f xml:space="preserve"> Time!FM$45</f>
        <v>57710</v>
      </c>
      <c r="FN2" s="242">
        <f xml:space="preserve"> Time!FN$45</f>
        <v>57800</v>
      </c>
      <c r="FO2" s="242">
        <f xml:space="preserve"> Time!FO$45</f>
        <v>57891</v>
      </c>
      <c r="FP2" s="242">
        <f xml:space="preserve"> Time!FP$45</f>
        <v>57983</v>
      </c>
      <c r="FQ2" s="242">
        <f xml:space="preserve"> Time!FQ$45</f>
        <v>58075</v>
      </c>
      <c r="FR2" s="242">
        <f xml:space="preserve"> Time!FR$45</f>
        <v>58165</v>
      </c>
      <c r="FS2" s="242">
        <f xml:space="preserve"> Time!FS$45</f>
        <v>58256</v>
      </c>
      <c r="FT2" s="242">
        <f xml:space="preserve"> Time!FT$45</f>
        <v>58348</v>
      </c>
      <c r="FU2" s="242">
        <f xml:space="preserve"> Time!FU$45</f>
        <v>58440</v>
      </c>
      <c r="FV2" s="242">
        <f xml:space="preserve"> Time!FV$45</f>
        <v>58531</v>
      </c>
      <c r="FW2" s="242">
        <f xml:space="preserve"> Time!FW$45</f>
        <v>58622</v>
      </c>
      <c r="FX2" s="242">
        <f xml:space="preserve"> Time!FX$45</f>
        <v>58714</v>
      </c>
      <c r="FY2" s="242">
        <f xml:space="preserve"> Time!FY$45</f>
        <v>58806</v>
      </c>
      <c r="FZ2" s="242">
        <f xml:space="preserve"> Time!FZ$45</f>
        <v>58896</v>
      </c>
      <c r="GA2" s="242">
        <f xml:space="preserve"> Time!GA$45</f>
        <v>58987</v>
      </c>
      <c r="GB2" s="242">
        <f xml:space="preserve"> Time!GB$45</f>
        <v>59079</v>
      </c>
      <c r="GC2" s="242">
        <f xml:space="preserve"> Time!GC$45</f>
        <v>59171</v>
      </c>
      <c r="GD2" s="242">
        <f xml:space="preserve"> Time!GD$45</f>
        <v>59261</v>
      </c>
      <c r="GE2" s="242">
        <f xml:space="preserve"> Time!GE$45</f>
        <v>59352</v>
      </c>
      <c r="GF2" s="242">
        <f xml:space="preserve"> Time!GF$45</f>
        <v>59444</v>
      </c>
      <c r="GG2" s="242">
        <f xml:space="preserve"> Time!GG$45</f>
        <v>59536</v>
      </c>
      <c r="GH2" s="242">
        <f xml:space="preserve"> Time!GH$45</f>
        <v>59626</v>
      </c>
      <c r="GI2" s="242">
        <f xml:space="preserve"> Time!GI$45</f>
        <v>59717</v>
      </c>
      <c r="GJ2" s="242">
        <f xml:space="preserve"> Time!GJ$45</f>
        <v>59809</v>
      </c>
    </row>
    <row r="3" spans="1:192" x14ac:dyDescent="0.35">
      <c r="A3" s="13"/>
      <c r="B3" s="13"/>
      <c r="C3" s="18"/>
      <c r="D3" s="42"/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A4" s="198"/>
      <c r="B4" s="198"/>
      <c r="C4" s="199"/>
      <c r="D4" s="200"/>
      <c r="E4" s="337" t="str">
        <f xml:space="preserve"> Time!E$173</f>
        <v>Financial year</v>
      </c>
      <c r="F4" s="226">
        <f xml:space="preserve"> Check!$F$24</f>
        <v>0</v>
      </c>
      <c r="G4" s="336" t="s">
        <v>24</v>
      </c>
      <c r="H4" s="197"/>
      <c r="I4" s="197"/>
      <c r="J4" s="337">
        <f xml:space="preserve"> Time!J$173</f>
        <v>2026</v>
      </c>
      <c r="K4" s="337">
        <f xml:space="preserve"> Time!K$173</f>
        <v>2026</v>
      </c>
      <c r="L4" s="337">
        <f xml:space="preserve"> Time!L$173</f>
        <v>2026</v>
      </c>
      <c r="M4" s="337">
        <f xml:space="preserve"> Time!M$173</f>
        <v>2026</v>
      </c>
      <c r="N4" s="337">
        <f xml:space="preserve"> Time!N$173</f>
        <v>2026</v>
      </c>
      <c r="O4" s="337">
        <f xml:space="preserve"> Time!O$173</f>
        <v>2026</v>
      </c>
      <c r="P4" s="337">
        <f xml:space="preserve"> Time!P$173</f>
        <v>2026</v>
      </c>
      <c r="Q4" s="337">
        <f xml:space="preserve"> Time!Q$173</f>
        <v>2026</v>
      </c>
      <c r="R4" s="337">
        <f xml:space="preserve"> Time!R$173</f>
        <v>2026</v>
      </c>
      <c r="S4" s="337">
        <f xml:space="preserve"> Time!S$173</f>
        <v>2026</v>
      </c>
      <c r="T4" s="337">
        <f xml:space="preserve"> Time!T$173</f>
        <v>2026</v>
      </c>
      <c r="U4" s="337">
        <f xml:space="preserve"> Time!U$173</f>
        <v>2026</v>
      </c>
      <c r="V4" s="337">
        <f xml:space="preserve"> Time!V$173</f>
        <v>2027</v>
      </c>
      <c r="W4" s="337">
        <f xml:space="preserve"> Time!W$173</f>
        <v>2027</v>
      </c>
      <c r="X4" s="337">
        <f xml:space="preserve"> Time!X$173</f>
        <v>2027</v>
      </c>
      <c r="Y4" s="337">
        <f xml:space="preserve"> Time!Y$173</f>
        <v>2027</v>
      </c>
      <c r="Z4" s="337">
        <f xml:space="preserve"> Time!Z$173</f>
        <v>2027</v>
      </c>
      <c r="AA4" s="337">
        <f xml:space="preserve"> Time!AA$173</f>
        <v>2027</v>
      </c>
      <c r="AB4" s="337">
        <f xml:space="preserve"> Time!AB$173</f>
        <v>2027</v>
      </c>
      <c r="AC4" s="337">
        <f xml:space="preserve"> Time!AC$173</f>
        <v>2027</v>
      </c>
      <c r="AD4" s="337">
        <f xml:space="preserve"> Time!AD$173</f>
        <v>2027</v>
      </c>
      <c r="AE4" s="337">
        <f xml:space="preserve"> Time!AE$173</f>
        <v>2027</v>
      </c>
      <c r="AF4" s="337">
        <f xml:space="preserve"> Time!AF$173</f>
        <v>2027</v>
      </c>
      <c r="AG4" s="337">
        <f xml:space="preserve"> Time!AG$173</f>
        <v>2027</v>
      </c>
      <c r="AH4" s="337">
        <f xml:space="preserve"> Time!AH$173</f>
        <v>2028</v>
      </c>
      <c r="AI4" s="337">
        <f xml:space="preserve"> Time!AI$173</f>
        <v>2028</v>
      </c>
      <c r="AJ4" s="337">
        <f xml:space="preserve"> Time!AJ$173</f>
        <v>2028</v>
      </c>
      <c r="AK4" s="337">
        <f xml:space="preserve"> Time!AK$173</f>
        <v>2028</v>
      </c>
      <c r="AL4" s="337">
        <f xml:space="preserve"> Time!AL$173</f>
        <v>2028</v>
      </c>
      <c r="AM4" s="337">
        <f xml:space="preserve"> Time!AM$173</f>
        <v>2028</v>
      </c>
      <c r="AN4" s="337">
        <f xml:space="preserve"> Time!AN$173</f>
        <v>2028</v>
      </c>
      <c r="AO4" s="337">
        <f xml:space="preserve"> Time!AO$173</f>
        <v>2028</v>
      </c>
      <c r="AP4" s="337">
        <f xml:space="preserve"> Time!AP$173</f>
        <v>2028</v>
      </c>
      <c r="AQ4" s="337">
        <f xml:space="preserve"> Time!AQ$173</f>
        <v>2028</v>
      </c>
      <c r="AR4" s="337">
        <f xml:space="preserve"> Time!AR$173</f>
        <v>2028</v>
      </c>
      <c r="AS4" s="337">
        <f xml:space="preserve"> Time!AS$173</f>
        <v>2028</v>
      </c>
      <c r="AT4" s="337">
        <f xml:space="preserve"> Time!AT$173</f>
        <v>2029</v>
      </c>
      <c r="AU4" s="337">
        <f xml:space="preserve"> Time!AU$173</f>
        <v>2029</v>
      </c>
      <c r="AV4" s="337">
        <f xml:space="preserve"> Time!AV$173</f>
        <v>2029</v>
      </c>
      <c r="AW4" s="337">
        <f xml:space="preserve"> Time!AW$173</f>
        <v>2029</v>
      </c>
      <c r="AX4" s="337">
        <f xml:space="preserve"> Time!AX$173</f>
        <v>2029</v>
      </c>
      <c r="AY4" s="337">
        <f xml:space="preserve"> Time!AY$173</f>
        <v>2029</v>
      </c>
      <c r="AZ4" s="337">
        <f xml:space="preserve"> Time!AZ$173</f>
        <v>2029</v>
      </c>
      <c r="BA4" s="337">
        <f xml:space="preserve"> Time!BA$173</f>
        <v>2029</v>
      </c>
      <c r="BB4" s="337">
        <f xml:space="preserve"> Time!BB$173</f>
        <v>2029</v>
      </c>
      <c r="BC4" s="337">
        <f xml:space="preserve"> Time!BC$173</f>
        <v>2029</v>
      </c>
      <c r="BD4" s="337">
        <f xml:space="preserve"> Time!BD$173</f>
        <v>2029</v>
      </c>
      <c r="BE4" s="337">
        <f xml:space="preserve"> Time!BE$173</f>
        <v>2029</v>
      </c>
      <c r="BF4" s="337">
        <f xml:space="preserve"> Time!BF$173</f>
        <v>2030</v>
      </c>
      <c r="BG4" s="337">
        <f xml:space="preserve"> Time!BG$173</f>
        <v>2030</v>
      </c>
      <c r="BH4" s="337">
        <f xml:space="preserve"> Time!BH$173</f>
        <v>2030</v>
      </c>
      <c r="BI4" s="337">
        <f xml:space="preserve"> Time!BI$173</f>
        <v>2030</v>
      </c>
      <c r="BJ4" s="337">
        <f xml:space="preserve"> Time!BJ$173</f>
        <v>2031</v>
      </c>
      <c r="BK4" s="337">
        <f xml:space="preserve"> Time!BK$173</f>
        <v>2031</v>
      </c>
      <c r="BL4" s="337">
        <f xml:space="preserve"> Time!BL$173</f>
        <v>2031</v>
      </c>
      <c r="BM4" s="337">
        <f xml:space="preserve"> Time!BM$173</f>
        <v>2031</v>
      </c>
      <c r="BN4" s="337">
        <f xml:space="preserve"> Time!BN$173</f>
        <v>2032</v>
      </c>
      <c r="BO4" s="337">
        <f xml:space="preserve"> Time!BO$173</f>
        <v>2032</v>
      </c>
      <c r="BP4" s="337">
        <f xml:space="preserve"> Time!BP$173</f>
        <v>2032</v>
      </c>
      <c r="BQ4" s="337">
        <f xml:space="preserve"> Time!BQ$173</f>
        <v>2032</v>
      </c>
      <c r="BR4" s="337">
        <f xml:space="preserve"> Time!BR$173</f>
        <v>2033</v>
      </c>
      <c r="BS4" s="337">
        <f xml:space="preserve"> Time!BS$173</f>
        <v>2033</v>
      </c>
      <c r="BT4" s="337">
        <f xml:space="preserve"> Time!BT$173</f>
        <v>2033</v>
      </c>
      <c r="BU4" s="337">
        <f xml:space="preserve"> Time!BU$173</f>
        <v>2033</v>
      </c>
      <c r="BV4" s="337">
        <f xml:space="preserve"> Time!BV$173</f>
        <v>2034</v>
      </c>
      <c r="BW4" s="337">
        <f xml:space="preserve"> Time!BW$173</f>
        <v>2034</v>
      </c>
      <c r="BX4" s="337">
        <f xml:space="preserve"> Time!BX$173</f>
        <v>2034</v>
      </c>
      <c r="BY4" s="337">
        <f xml:space="preserve"> Time!BY$173</f>
        <v>2034</v>
      </c>
      <c r="BZ4" s="337">
        <f xml:space="preserve"> Time!BZ$173</f>
        <v>2035</v>
      </c>
      <c r="CA4" s="337">
        <f xml:space="preserve"> Time!CA$173</f>
        <v>2035</v>
      </c>
      <c r="CB4" s="337">
        <f xml:space="preserve"> Time!CB$173</f>
        <v>2035</v>
      </c>
      <c r="CC4" s="337">
        <f xml:space="preserve"> Time!CC$173</f>
        <v>2035</v>
      </c>
      <c r="CD4" s="337">
        <f xml:space="preserve"> Time!CD$173</f>
        <v>2036</v>
      </c>
      <c r="CE4" s="337">
        <f xml:space="preserve"> Time!CE$173</f>
        <v>2036</v>
      </c>
      <c r="CF4" s="337">
        <f xml:space="preserve"> Time!CF$173</f>
        <v>2036</v>
      </c>
      <c r="CG4" s="337">
        <f xml:space="preserve"> Time!CG$173</f>
        <v>2036</v>
      </c>
      <c r="CH4" s="337">
        <f xml:space="preserve"> Time!CH$173</f>
        <v>2037</v>
      </c>
      <c r="CI4" s="337">
        <f xml:space="preserve"> Time!CI$173</f>
        <v>2037</v>
      </c>
      <c r="CJ4" s="337">
        <f xml:space="preserve"> Time!CJ$173</f>
        <v>2037</v>
      </c>
      <c r="CK4" s="337">
        <f xml:space="preserve"> Time!CK$173</f>
        <v>2037</v>
      </c>
      <c r="CL4" s="337">
        <f xml:space="preserve"> Time!CL$173</f>
        <v>2038</v>
      </c>
      <c r="CM4" s="337">
        <f xml:space="preserve"> Time!CM$173</f>
        <v>2038</v>
      </c>
      <c r="CN4" s="337">
        <f xml:space="preserve"> Time!CN$173</f>
        <v>2038</v>
      </c>
      <c r="CO4" s="337">
        <f xml:space="preserve"> Time!CO$173</f>
        <v>2038</v>
      </c>
      <c r="CP4" s="337">
        <f xml:space="preserve"> Time!CP$173</f>
        <v>2039</v>
      </c>
      <c r="CQ4" s="337">
        <f xml:space="preserve"> Time!CQ$173</f>
        <v>2039</v>
      </c>
      <c r="CR4" s="337">
        <f xml:space="preserve"> Time!CR$173</f>
        <v>2039</v>
      </c>
      <c r="CS4" s="337">
        <f xml:space="preserve"> Time!CS$173</f>
        <v>2039</v>
      </c>
      <c r="CT4" s="337">
        <f xml:space="preserve"> Time!CT$173</f>
        <v>2040</v>
      </c>
      <c r="CU4" s="337">
        <f xml:space="preserve"> Time!CU$173</f>
        <v>2040</v>
      </c>
      <c r="CV4" s="337">
        <f xml:space="preserve"> Time!CV$173</f>
        <v>2040</v>
      </c>
      <c r="CW4" s="337">
        <f xml:space="preserve"> Time!CW$173</f>
        <v>2040</v>
      </c>
      <c r="CX4" s="337">
        <f xml:space="preserve"> Time!CX$173</f>
        <v>2041</v>
      </c>
      <c r="CY4" s="337">
        <f xml:space="preserve"> Time!CY$173</f>
        <v>2041</v>
      </c>
      <c r="CZ4" s="337">
        <f xml:space="preserve"> Time!CZ$173</f>
        <v>2041</v>
      </c>
      <c r="DA4" s="337">
        <f xml:space="preserve"> Time!DA$173</f>
        <v>2041</v>
      </c>
      <c r="DB4" s="337">
        <f xml:space="preserve"> Time!DB$173</f>
        <v>2042</v>
      </c>
      <c r="DC4" s="337">
        <f xml:space="preserve"> Time!DC$173</f>
        <v>2042</v>
      </c>
      <c r="DD4" s="337">
        <f xml:space="preserve"> Time!DD$173</f>
        <v>2042</v>
      </c>
      <c r="DE4" s="337">
        <f xml:space="preserve"> Time!DE$173</f>
        <v>2042</v>
      </c>
      <c r="DF4" s="337">
        <f xml:space="preserve"> Time!DF$173</f>
        <v>2043</v>
      </c>
      <c r="DG4" s="337">
        <f xml:space="preserve"> Time!DG$173</f>
        <v>2043</v>
      </c>
      <c r="DH4" s="337">
        <f xml:space="preserve"> Time!DH$173</f>
        <v>2043</v>
      </c>
      <c r="DI4" s="337">
        <f xml:space="preserve"> Time!DI$173</f>
        <v>2043</v>
      </c>
      <c r="DJ4" s="337">
        <f xml:space="preserve"> Time!DJ$173</f>
        <v>2044</v>
      </c>
      <c r="DK4" s="337">
        <f xml:space="preserve"> Time!DK$173</f>
        <v>2044</v>
      </c>
      <c r="DL4" s="337">
        <f xml:space="preserve"> Time!DL$173</f>
        <v>2044</v>
      </c>
      <c r="DM4" s="337">
        <f xml:space="preserve"> Time!DM$173</f>
        <v>2044</v>
      </c>
      <c r="DN4" s="337">
        <f xml:space="preserve"> Time!DN$173</f>
        <v>2045</v>
      </c>
      <c r="DO4" s="337">
        <f xml:space="preserve"> Time!DO$173</f>
        <v>2045</v>
      </c>
      <c r="DP4" s="337">
        <f xml:space="preserve"> Time!DP$173</f>
        <v>2045</v>
      </c>
      <c r="DQ4" s="337">
        <f xml:space="preserve"> Time!DQ$173</f>
        <v>2045</v>
      </c>
      <c r="DR4" s="337">
        <f xml:space="preserve"> Time!DR$173</f>
        <v>2046</v>
      </c>
      <c r="DS4" s="337">
        <f xml:space="preserve"> Time!DS$173</f>
        <v>2046</v>
      </c>
      <c r="DT4" s="337">
        <f xml:space="preserve"> Time!DT$173</f>
        <v>2046</v>
      </c>
      <c r="DU4" s="337">
        <f xml:space="preserve"> Time!DU$173</f>
        <v>2046</v>
      </c>
      <c r="DV4" s="337">
        <f xml:space="preserve"> Time!DV$173</f>
        <v>2047</v>
      </c>
      <c r="DW4" s="337">
        <f xml:space="preserve"> Time!DW$173</f>
        <v>2047</v>
      </c>
      <c r="DX4" s="337">
        <f xml:space="preserve"> Time!DX$173</f>
        <v>2047</v>
      </c>
      <c r="DY4" s="337">
        <f xml:space="preserve"> Time!DY$173</f>
        <v>2047</v>
      </c>
      <c r="DZ4" s="337">
        <f xml:space="preserve"> Time!DZ$173</f>
        <v>2048</v>
      </c>
      <c r="EA4" s="337">
        <f xml:space="preserve"> Time!EA$173</f>
        <v>2048</v>
      </c>
      <c r="EB4" s="337">
        <f xml:space="preserve"> Time!EB$173</f>
        <v>2048</v>
      </c>
      <c r="EC4" s="337">
        <f xml:space="preserve"> Time!EC$173</f>
        <v>2048</v>
      </c>
      <c r="ED4" s="337">
        <f xml:space="preserve"> Time!ED$173</f>
        <v>2049</v>
      </c>
      <c r="EE4" s="337">
        <f xml:space="preserve"> Time!EE$173</f>
        <v>2049</v>
      </c>
      <c r="EF4" s="337">
        <f xml:space="preserve"> Time!EF$173</f>
        <v>2049</v>
      </c>
      <c r="EG4" s="337">
        <f xml:space="preserve"> Time!EG$173</f>
        <v>2049</v>
      </c>
      <c r="EH4" s="337">
        <f xml:space="preserve"> Time!EH$173</f>
        <v>2050</v>
      </c>
      <c r="EI4" s="337">
        <f xml:space="preserve"> Time!EI$173</f>
        <v>2050</v>
      </c>
      <c r="EJ4" s="337">
        <f xml:space="preserve"> Time!EJ$173</f>
        <v>2050</v>
      </c>
      <c r="EK4" s="337">
        <f xml:space="preserve"> Time!EK$173</f>
        <v>2050</v>
      </c>
      <c r="EL4" s="337">
        <f xml:space="preserve"> Time!EL$173</f>
        <v>2051</v>
      </c>
      <c r="EM4" s="337">
        <f xml:space="preserve"> Time!EM$173</f>
        <v>2051</v>
      </c>
      <c r="EN4" s="337">
        <f xml:space="preserve"> Time!EN$173</f>
        <v>2051</v>
      </c>
      <c r="EO4" s="337">
        <f xml:space="preserve"> Time!EO$173</f>
        <v>2051</v>
      </c>
      <c r="EP4" s="337">
        <f xml:space="preserve"> Time!EP$173</f>
        <v>2052</v>
      </c>
      <c r="EQ4" s="337">
        <f xml:space="preserve"> Time!EQ$173</f>
        <v>2052</v>
      </c>
      <c r="ER4" s="337">
        <f xml:space="preserve"> Time!ER$173</f>
        <v>2052</v>
      </c>
      <c r="ES4" s="337">
        <f xml:space="preserve"> Time!ES$173</f>
        <v>2052</v>
      </c>
      <c r="ET4" s="337">
        <f xml:space="preserve"> Time!ET$173</f>
        <v>2053</v>
      </c>
      <c r="EU4" s="337">
        <f xml:space="preserve"> Time!EU$173</f>
        <v>2053</v>
      </c>
      <c r="EV4" s="337">
        <f xml:space="preserve"> Time!EV$173</f>
        <v>2053</v>
      </c>
      <c r="EW4" s="337">
        <f xml:space="preserve"> Time!EW$173</f>
        <v>2053</v>
      </c>
      <c r="EX4" s="337">
        <f xml:space="preserve"> Time!EX$173</f>
        <v>2054</v>
      </c>
      <c r="EY4" s="337">
        <f xml:space="preserve"> Time!EY$173</f>
        <v>2054</v>
      </c>
      <c r="EZ4" s="337">
        <f xml:space="preserve"> Time!EZ$173</f>
        <v>2054</v>
      </c>
      <c r="FA4" s="337">
        <f xml:space="preserve"> Time!FA$173</f>
        <v>2054</v>
      </c>
      <c r="FB4" s="337">
        <f xml:space="preserve"> Time!FB$173</f>
        <v>2055</v>
      </c>
      <c r="FC4" s="337">
        <f xml:space="preserve"> Time!FC$173</f>
        <v>2055</v>
      </c>
      <c r="FD4" s="337">
        <f xml:space="preserve"> Time!FD$173</f>
        <v>2055</v>
      </c>
      <c r="FE4" s="337">
        <f xml:space="preserve"> Time!FE$173</f>
        <v>2055</v>
      </c>
      <c r="FF4" s="337">
        <f xml:space="preserve"> Time!FF$173</f>
        <v>2056</v>
      </c>
      <c r="FG4" s="337">
        <f xml:space="preserve"> Time!FG$173</f>
        <v>2056</v>
      </c>
      <c r="FH4" s="337">
        <f xml:space="preserve"> Time!FH$173</f>
        <v>2056</v>
      </c>
      <c r="FI4" s="337">
        <f xml:space="preserve"> Time!FI$173</f>
        <v>2056</v>
      </c>
      <c r="FJ4" s="337">
        <f xml:space="preserve"> Time!FJ$173</f>
        <v>2057</v>
      </c>
      <c r="FK4" s="337">
        <f xml:space="preserve"> Time!FK$173</f>
        <v>2057</v>
      </c>
      <c r="FL4" s="337">
        <f xml:space="preserve"> Time!FL$173</f>
        <v>2057</v>
      </c>
      <c r="FM4" s="337">
        <f xml:space="preserve"> Time!FM$173</f>
        <v>2057</v>
      </c>
      <c r="FN4" s="337">
        <f xml:space="preserve"> Time!FN$173</f>
        <v>2058</v>
      </c>
      <c r="FO4" s="337">
        <f xml:space="preserve"> Time!FO$173</f>
        <v>2058</v>
      </c>
      <c r="FP4" s="337">
        <f xml:space="preserve"> Time!FP$173</f>
        <v>2058</v>
      </c>
      <c r="FQ4" s="337">
        <f xml:space="preserve"> Time!FQ$173</f>
        <v>2058</v>
      </c>
      <c r="FR4" s="337">
        <f xml:space="preserve"> Time!FR$173</f>
        <v>2059</v>
      </c>
      <c r="FS4" s="337">
        <f xml:space="preserve"> Time!FS$173</f>
        <v>2059</v>
      </c>
      <c r="FT4" s="337">
        <f xml:space="preserve"> Time!FT$173</f>
        <v>2059</v>
      </c>
      <c r="FU4" s="337">
        <f xml:space="preserve"> Time!FU$173</f>
        <v>2059</v>
      </c>
      <c r="FV4" s="337">
        <f xml:space="preserve"> Time!FV$173</f>
        <v>2060</v>
      </c>
      <c r="FW4" s="337">
        <f xml:space="preserve"> Time!FW$173</f>
        <v>2060</v>
      </c>
      <c r="FX4" s="337">
        <f xml:space="preserve"> Time!FX$173</f>
        <v>2060</v>
      </c>
      <c r="FY4" s="337">
        <f xml:space="preserve"> Time!FY$173</f>
        <v>2060</v>
      </c>
      <c r="FZ4" s="337">
        <f xml:space="preserve"> Time!FZ$173</f>
        <v>2061</v>
      </c>
      <c r="GA4" s="337">
        <f xml:space="preserve"> Time!GA$173</f>
        <v>2061</v>
      </c>
      <c r="GB4" s="337">
        <f xml:space="preserve"> Time!GB$173</f>
        <v>2061</v>
      </c>
      <c r="GC4" s="337">
        <f xml:space="preserve"> Time!GC$173</f>
        <v>2061</v>
      </c>
      <c r="GD4" s="337">
        <f xml:space="preserve"> Time!GD$173</f>
        <v>2062</v>
      </c>
      <c r="GE4" s="337">
        <f xml:space="preserve"> Time!GE$173</f>
        <v>2062</v>
      </c>
      <c r="GF4" s="337">
        <f xml:space="preserve"> Time!GF$173</f>
        <v>2062</v>
      </c>
      <c r="GG4" s="337">
        <f xml:space="preserve"> Time!GG$173</f>
        <v>2062</v>
      </c>
      <c r="GH4" s="337">
        <f xml:space="preserve"> Time!GH$173</f>
        <v>2063</v>
      </c>
      <c r="GI4" s="337">
        <f xml:space="preserve"> Time!GI$173</f>
        <v>2063</v>
      </c>
      <c r="GJ4" s="337">
        <f xml:space="preserve"> Time!GJ$173</f>
        <v>2063</v>
      </c>
    </row>
    <row r="5" spans="1:192" x14ac:dyDescent="0.35">
      <c r="A5" s="198"/>
      <c r="B5" s="198"/>
      <c r="C5" s="199"/>
      <c r="D5" s="200"/>
      <c r="E5" s="197" t="str">
        <f xml:space="preserve"> Time!E$10</f>
        <v>Model column counter</v>
      </c>
      <c r="F5" s="338" t="s">
        <v>19</v>
      </c>
      <c r="G5" s="339" t="s">
        <v>17</v>
      </c>
      <c r="H5" s="338" t="s">
        <v>18</v>
      </c>
      <c r="I5" s="197"/>
      <c r="J5" s="197">
        <f xml:space="preserve"> Time!J$10</f>
        <v>1</v>
      </c>
      <c r="K5" s="197">
        <f xml:space="preserve"> Time!K$10</f>
        <v>2</v>
      </c>
      <c r="L5" s="197">
        <f xml:space="preserve"> Time!L$10</f>
        <v>3</v>
      </c>
      <c r="M5" s="197">
        <f xml:space="preserve"> Time!M$10</f>
        <v>4</v>
      </c>
      <c r="N5" s="197">
        <f xml:space="preserve"> Time!N$10</f>
        <v>5</v>
      </c>
      <c r="O5" s="197">
        <f xml:space="preserve"> Time!O$10</f>
        <v>6</v>
      </c>
      <c r="P5" s="197">
        <f xml:space="preserve"> Time!P$10</f>
        <v>7</v>
      </c>
      <c r="Q5" s="197">
        <f xml:space="preserve"> Time!Q$10</f>
        <v>8</v>
      </c>
      <c r="R5" s="197">
        <f xml:space="preserve"> Time!R$10</f>
        <v>9</v>
      </c>
      <c r="S5" s="197">
        <f xml:space="preserve"> Time!S$10</f>
        <v>10</v>
      </c>
      <c r="T5" s="197">
        <f xml:space="preserve"> Time!T$10</f>
        <v>11</v>
      </c>
      <c r="U5" s="197">
        <f xml:space="preserve"> Time!U$10</f>
        <v>12</v>
      </c>
      <c r="V5" s="197">
        <f xml:space="preserve"> Time!V$10</f>
        <v>13</v>
      </c>
      <c r="W5" s="197">
        <f xml:space="preserve"> Time!W$10</f>
        <v>14</v>
      </c>
      <c r="X5" s="197">
        <f xml:space="preserve"> Time!X$10</f>
        <v>15</v>
      </c>
      <c r="Y5" s="197">
        <f xml:space="preserve"> Time!Y$10</f>
        <v>16</v>
      </c>
      <c r="Z5" s="197">
        <f xml:space="preserve"> Time!Z$10</f>
        <v>17</v>
      </c>
      <c r="AA5" s="197">
        <f xml:space="preserve"> Time!AA$10</f>
        <v>18</v>
      </c>
      <c r="AB5" s="197">
        <f xml:space="preserve"> Time!AB$10</f>
        <v>19</v>
      </c>
      <c r="AC5" s="197">
        <f xml:space="preserve"> Time!AC$10</f>
        <v>20</v>
      </c>
      <c r="AD5" s="197">
        <f xml:space="preserve"> Time!AD$10</f>
        <v>21</v>
      </c>
      <c r="AE5" s="197">
        <f xml:space="preserve"> Time!AE$10</f>
        <v>22</v>
      </c>
      <c r="AF5" s="197">
        <f xml:space="preserve"> Time!AF$10</f>
        <v>23</v>
      </c>
      <c r="AG5" s="197">
        <f xml:space="preserve"> Time!AG$10</f>
        <v>24</v>
      </c>
      <c r="AH5" s="197">
        <f xml:space="preserve"> Time!AH$10</f>
        <v>25</v>
      </c>
      <c r="AI5" s="197">
        <f xml:space="preserve"> Time!AI$10</f>
        <v>26</v>
      </c>
      <c r="AJ5" s="197">
        <f xml:space="preserve"> Time!AJ$10</f>
        <v>27</v>
      </c>
      <c r="AK5" s="197">
        <f xml:space="preserve"> Time!AK$10</f>
        <v>28</v>
      </c>
      <c r="AL5" s="197">
        <f xml:space="preserve"> Time!AL$10</f>
        <v>29</v>
      </c>
      <c r="AM5" s="197">
        <f xml:space="preserve"> Time!AM$10</f>
        <v>30</v>
      </c>
      <c r="AN5" s="197">
        <f xml:space="preserve"> Time!AN$10</f>
        <v>31</v>
      </c>
      <c r="AO5" s="197">
        <f xml:space="preserve"> Time!AO$10</f>
        <v>32</v>
      </c>
      <c r="AP5" s="197">
        <f xml:space="preserve"> Time!AP$10</f>
        <v>33</v>
      </c>
      <c r="AQ5" s="197">
        <f xml:space="preserve"> Time!AQ$10</f>
        <v>34</v>
      </c>
      <c r="AR5" s="197">
        <f xml:space="preserve"> Time!AR$10</f>
        <v>35</v>
      </c>
      <c r="AS5" s="197">
        <f xml:space="preserve"> Time!AS$10</f>
        <v>36</v>
      </c>
      <c r="AT5" s="197">
        <f xml:space="preserve"> Time!AT$10</f>
        <v>37</v>
      </c>
      <c r="AU5" s="197">
        <f xml:space="preserve"> Time!AU$10</f>
        <v>38</v>
      </c>
      <c r="AV5" s="197">
        <f xml:space="preserve"> Time!AV$10</f>
        <v>39</v>
      </c>
      <c r="AW5" s="197">
        <f xml:space="preserve"> Time!AW$10</f>
        <v>40</v>
      </c>
      <c r="AX5" s="197">
        <f xml:space="preserve"> Time!AX$10</f>
        <v>41</v>
      </c>
      <c r="AY5" s="197">
        <f xml:space="preserve"> Time!AY$10</f>
        <v>42</v>
      </c>
      <c r="AZ5" s="197">
        <f xml:space="preserve"> Time!AZ$10</f>
        <v>43</v>
      </c>
      <c r="BA5" s="197">
        <f xml:space="preserve"> Time!BA$10</f>
        <v>44</v>
      </c>
      <c r="BB5" s="197">
        <f xml:space="preserve"> Time!BB$10</f>
        <v>45</v>
      </c>
      <c r="BC5" s="197">
        <f xml:space="preserve"> Time!BC$10</f>
        <v>46</v>
      </c>
      <c r="BD5" s="197">
        <f xml:space="preserve"> Time!BD$10</f>
        <v>47</v>
      </c>
      <c r="BE5" s="197">
        <f xml:space="preserve"> Time!BE$10</f>
        <v>48</v>
      </c>
      <c r="BF5" s="197">
        <f xml:space="preserve"> Time!BF$10</f>
        <v>49</v>
      </c>
      <c r="BG5" s="197">
        <f xml:space="preserve"> Time!BG$10</f>
        <v>50</v>
      </c>
      <c r="BH5" s="197">
        <f xml:space="preserve"> Time!BH$10</f>
        <v>51</v>
      </c>
      <c r="BI5" s="197">
        <f xml:space="preserve"> Time!BI$10</f>
        <v>52</v>
      </c>
      <c r="BJ5" s="197">
        <f xml:space="preserve"> Time!BJ$10</f>
        <v>53</v>
      </c>
      <c r="BK5" s="197">
        <f xml:space="preserve"> Time!BK$10</f>
        <v>54</v>
      </c>
      <c r="BL5" s="197">
        <f xml:space="preserve"> Time!BL$10</f>
        <v>55</v>
      </c>
      <c r="BM5" s="197">
        <f xml:space="preserve"> Time!BM$10</f>
        <v>56</v>
      </c>
      <c r="BN5" s="197">
        <f xml:space="preserve"> Time!BN$10</f>
        <v>57</v>
      </c>
      <c r="BO5" s="197">
        <f xml:space="preserve"> Time!BO$10</f>
        <v>58</v>
      </c>
      <c r="BP5" s="197">
        <f xml:space="preserve"> Time!BP$10</f>
        <v>59</v>
      </c>
      <c r="BQ5" s="197">
        <f xml:space="preserve"> Time!BQ$10</f>
        <v>60</v>
      </c>
      <c r="BR5" s="197">
        <f xml:space="preserve"> Time!BR$10</f>
        <v>61</v>
      </c>
      <c r="BS5" s="197">
        <f xml:space="preserve"> Time!BS$10</f>
        <v>62</v>
      </c>
      <c r="BT5" s="197">
        <f xml:space="preserve"> Time!BT$10</f>
        <v>63</v>
      </c>
      <c r="BU5" s="197">
        <f xml:space="preserve"> Time!BU$10</f>
        <v>64</v>
      </c>
      <c r="BV5" s="197">
        <f xml:space="preserve"> Time!BV$10</f>
        <v>65</v>
      </c>
      <c r="BW5" s="197">
        <f xml:space="preserve"> Time!BW$10</f>
        <v>66</v>
      </c>
      <c r="BX5" s="197">
        <f xml:space="preserve"> Time!BX$10</f>
        <v>67</v>
      </c>
      <c r="BY5" s="197">
        <f xml:space="preserve"> Time!BY$10</f>
        <v>68</v>
      </c>
      <c r="BZ5" s="197">
        <f xml:space="preserve"> Time!BZ$10</f>
        <v>69</v>
      </c>
      <c r="CA5" s="197">
        <f xml:space="preserve"> Time!CA$10</f>
        <v>70</v>
      </c>
      <c r="CB5" s="197">
        <f xml:space="preserve"> Time!CB$10</f>
        <v>71</v>
      </c>
      <c r="CC5" s="197">
        <f xml:space="preserve"> Time!CC$10</f>
        <v>72</v>
      </c>
      <c r="CD5" s="197">
        <f xml:space="preserve"> Time!CD$10</f>
        <v>73</v>
      </c>
      <c r="CE5" s="197">
        <f xml:space="preserve"> Time!CE$10</f>
        <v>74</v>
      </c>
      <c r="CF5" s="197">
        <f xml:space="preserve"> Time!CF$10</f>
        <v>75</v>
      </c>
      <c r="CG5" s="197">
        <f xml:space="preserve"> Time!CG$10</f>
        <v>76</v>
      </c>
      <c r="CH5" s="197">
        <f xml:space="preserve"> Time!CH$10</f>
        <v>77</v>
      </c>
      <c r="CI5" s="197">
        <f xml:space="preserve"> Time!CI$10</f>
        <v>78</v>
      </c>
      <c r="CJ5" s="197">
        <f xml:space="preserve"> Time!CJ$10</f>
        <v>79</v>
      </c>
      <c r="CK5" s="197">
        <f xml:space="preserve"> Time!CK$10</f>
        <v>80</v>
      </c>
      <c r="CL5" s="197">
        <f xml:space="preserve"> Time!CL$10</f>
        <v>81</v>
      </c>
      <c r="CM5" s="197">
        <f xml:space="preserve"> Time!CM$10</f>
        <v>82</v>
      </c>
      <c r="CN5" s="197">
        <f xml:space="preserve"> Time!CN$10</f>
        <v>83</v>
      </c>
      <c r="CO5" s="197">
        <f xml:space="preserve"> Time!CO$10</f>
        <v>84</v>
      </c>
      <c r="CP5" s="197">
        <f xml:space="preserve"> Time!CP$10</f>
        <v>85</v>
      </c>
      <c r="CQ5" s="197">
        <f xml:space="preserve"> Time!CQ$10</f>
        <v>86</v>
      </c>
      <c r="CR5" s="197">
        <f xml:space="preserve"> Time!CR$10</f>
        <v>87</v>
      </c>
      <c r="CS5" s="197">
        <f xml:space="preserve"> Time!CS$10</f>
        <v>88</v>
      </c>
      <c r="CT5" s="197">
        <f xml:space="preserve"> Time!CT$10</f>
        <v>89</v>
      </c>
      <c r="CU5" s="197">
        <f xml:space="preserve"> Time!CU$10</f>
        <v>90</v>
      </c>
      <c r="CV5" s="197">
        <f xml:space="preserve"> Time!CV$10</f>
        <v>91</v>
      </c>
      <c r="CW5" s="197">
        <f xml:space="preserve"> Time!CW$10</f>
        <v>92</v>
      </c>
      <c r="CX5" s="197">
        <f xml:space="preserve"> Time!CX$10</f>
        <v>93</v>
      </c>
      <c r="CY5" s="197">
        <f xml:space="preserve"> Time!CY$10</f>
        <v>94</v>
      </c>
      <c r="CZ5" s="197">
        <f xml:space="preserve"> Time!CZ$10</f>
        <v>95</v>
      </c>
      <c r="DA5" s="197">
        <f xml:space="preserve"> Time!DA$10</f>
        <v>96</v>
      </c>
      <c r="DB5" s="197">
        <f xml:space="preserve"> Time!DB$10</f>
        <v>97</v>
      </c>
      <c r="DC5" s="197">
        <f xml:space="preserve"> Time!DC$10</f>
        <v>98</v>
      </c>
      <c r="DD5" s="197">
        <f xml:space="preserve"> Time!DD$10</f>
        <v>99</v>
      </c>
      <c r="DE5" s="197">
        <f xml:space="preserve"> Time!DE$10</f>
        <v>100</v>
      </c>
      <c r="DF5" s="197">
        <f xml:space="preserve"> Time!DF$10</f>
        <v>101</v>
      </c>
      <c r="DG5" s="197">
        <f xml:space="preserve"> Time!DG$10</f>
        <v>102</v>
      </c>
      <c r="DH5" s="197">
        <f xml:space="preserve"> Time!DH$10</f>
        <v>103</v>
      </c>
      <c r="DI5" s="197">
        <f xml:space="preserve"> Time!DI$10</f>
        <v>104</v>
      </c>
      <c r="DJ5" s="197">
        <f xml:space="preserve"> Time!DJ$10</f>
        <v>105</v>
      </c>
      <c r="DK5" s="197">
        <f xml:space="preserve"> Time!DK$10</f>
        <v>106</v>
      </c>
      <c r="DL5" s="197">
        <f xml:space="preserve"> Time!DL$10</f>
        <v>107</v>
      </c>
      <c r="DM5" s="197">
        <f xml:space="preserve"> Time!DM$10</f>
        <v>108</v>
      </c>
      <c r="DN5" s="197">
        <f xml:space="preserve"> Time!DN$10</f>
        <v>109</v>
      </c>
      <c r="DO5" s="197">
        <f xml:space="preserve"> Time!DO$10</f>
        <v>110</v>
      </c>
      <c r="DP5" s="197">
        <f xml:space="preserve"> Time!DP$10</f>
        <v>111</v>
      </c>
      <c r="DQ5" s="197">
        <f xml:space="preserve"> Time!DQ$10</f>
        <v>112</v>
      </c>
      <c r="DR5" s="197">
        <f xml:space="preserve"> Time!DR$10</f>
        <v>113</v>
      </c>
      <c r="DS5" s="197">
        <f xml:space="preserve"> Time!DS$10</f>
        <v>114</v>
      </c>
      <c r="DT5" s="197">
        <f xml:space="preserve"> Time!DT$10</f>
        <v>115</v>
      </c>
      <c r="DU5" s="197">
        <f xml:space="preserve"> Time!DU$10</f>
        <v>116</v>
      </c>
      <c r="DV5" s="197">
        <f xml:space="preserve"> Time!DV$10</f>
        <v>117</v>
      </c>
      <c r="DW5" s="197">
        <f xml:space="preserve"> Time!DW$10</f>
        <v>118</v>
      </c>
      <c r="DX5" s="197">
        <f xml:space="preserve"> Time!DX$10</f>
        <v>119</v>
      </c>
      <c r="DY5" s="197">
        <f xml:space="preserve"> Time!DY$10</f>
        <v>120</v>
      </c>
      <c r="DZ5" s="197">
        <f xml:space="preserve"> Time!DZ$10</f>
        <v>121</v>
      </c>
      <c r="EA5" s="197">
        <f xml:space="preserve"> Time!EA$10</f>
        <v>122</v>
      </c>
      <c r="EB5" s="197">
        <f xml:space="preserve"> Time!EB$10</f>
        <v>123</v>
      </c>
      <c r="EC5" s="197">
        <f xml:space="preserve"> Time!EC$10</f>
        <v>124</v>
      </c>
      <c r="ED5" s="197">
        <f xml:space="preserve"> Time!ED$10</f>
        <v>125</v>
      </c>
      <c r="EE5" s="197">
        <f xml:space="preserve"> Time!EE$10</f>
        <v>126</v>
      </c>
      <c r="EF5" s="197">
        <f xml:space="preserve"> Time!EF$10</f>
        <v>127</v>
      </c>
      <c r="EG5" s="197">
        <f xml:space="preserve"> Time!EG$10</f>
        <v>128</v>
      </c>
      <c r="EH5" s="197">
        <f xml:space="preserve"> Time!EH$10</f>
        <v>129</v>
      </c>
      <c r="EI5" s="197">
        <f xml:space="preserve"> Time!EI$10</f>
        <v>130</v>
      </c>
      <c r="EJ5" s="197">
        <f xml:space="preserve"> Time!EJ$10</f>
        <v>131</v>
      </c>
      <c r="EK5" s="197">
        <f xml:space="preserve"> Time!EK$10</f>
        <v>132</v>
      </c>
      <c r="EL5" s="197">
        <f xml:space="preserve"> Time!EL$10</f>
        <v>133</v>
      </c>
      <c r="EM5" s="197">
        <f xml:space="preserve"> Time!EM$10</f>
        <v>134</v>
      </c>
      <c r="EN5" s="197">
        <f xml:space="preserve"> Time!EN$10</f>
        <v>135</v>
      </c>
      <c r="EO5" s="197">
        <f xml:space="preserve"> Time!EO$10</f>
        <v>136</v>
      </c>
      <c r="EP5" s="197">
        <f xml:space="preserve"> Time!EP$10</f>
        <v>137</v>
      </c>
      <c r="EQ5" s="197">
        <f xml:space="preserve"> Time!EQ$10</f>
        <v>138</v>
      </c>
      <c r="ER5" s="197">
        <f xml:space="preserve"> Time!ER$10</f>
        <v>139</v>
      </c>
      <c r="ES5" s="197">
        <f xml:space="preserve"> Time!ES$10</f>
        <v>140</v>
      </c>
      <c r="ET5" s="197">
        <f xml:space="preserve"> Time!ET$10</f>
        <v>141</v>
      </c>
      <c r="EU5" s="197">
        <f xml:space="preserve"> Time!EU$10</f>
        <v>142</v>
      </c>
      <c r="EV5" s="197">
        <f xml:space="preserve"> Time!EV$10</f>
        <v>143</v>
      </c>
      <c r="EW5" s="197">
        <f xml:space="preserve"> Time!EW$10</f>
        <v>144</v>
      </c>
      <c r="EX5" s="197">
        <f xml:space="preserve"> Time!EX$10</f>
        <v>145</v>
      </c>
      <c r="EY5" s="197">
        <f xml:space="preserve"> Time!EY$10</f>
        <v>146</v>
      </c>
      <c r="EZ5" s="197">
        <f xml:space="preserve"> Time!EZ$10</f>
        <v>147</v>
      </c>
      <c r="FA5" s="197">
        <f xml:space="preserve"> Time!FA$10</f>
        <v>148</v>
      </c>
      <c r="FB5" s="197">
        <f xml:space="preserve"> Time!FB$10</f>
        <v>149</v>
      </c>
      <c r="FC5" s="197">
        <f xml:space="preserve"> Time!FC$10</f>
        <v>150</v>
      </c>
      <c r="FD5" s="197">
        <f xml:space="preserve"> Time!FD$10</f>
        <v>151</v>
      </c>
      <c r="FE5" s="197">
        <f xml:space="preserve"> Time!FE$10</f>
        <v>152</v>
      </c>
      <c r="FF5" s="197">
        <f xml:space="preserve"> Time!FF$10</f>
        <v>153</v>
      </c>
      <c r="FG5" s="197">
        <f xml:space="preserve"> Time!FG$10</f>
        <v>154</v>
      </c>
      <c r="FH5" s="197">
        <f xml:space="preserve"> Time!FH$10</f>
        <v>155</v>
      </c>
      <c r="FI5" s="197">
        <f xml:space="preserve"> Time!FI$10</f>
        <v>156</v>
      </c>
      <c r="FJ5" s="197">
        <f xml:space="preserve"> Time!FJ$10</f>
        <v>157</v>
      </c>
      <c r="FK5" s="197">
        <f xml:space="preserve"> Time!FK$10</f>
        <v>158</v>
      </c>
      <c r="FL5" s="197">
        <f xml:space="preserve"> Time!FL$10</f>
        <v>159</v>
      </c>
      <c r="FM5" s="197">
        <f xml:space="preserve"> Time!FM$10</f>
        <v>160</v>
      </c>
      <c r="FN5" s="197">
        <f xml:space="preserve"> Time!FN$10</f>
        <v>161</v>
      </c>
      <c r="FO5" s="197">
        <f xml:space="preserve"> Time!FO$10</f>
        <v>162</v>
      </c>
      <c r="FP5" s="197">
        <f xml:space="preserve"> Time!FP$10</f>
        <v>163</v>
      </c>
      <c r="FQ5" s="197">
        <f xml:space="preserve"> Time!FQ$10</f>
        <v>164</v>
      </c>
      <c r="FR5" s="197">
        <f xml:space="preserve"> Time!FR$10</f>
        <v>165</v>
      </c>
      <c r="FS5" s="197">
        <f xml:space="preserve"> Time!FS$10</f>
        <v>166</v>
      </c>
      <c r="FT5" s="197">
        <f xml:space="preserve"> Time!FT$10</f>
        <v>167</v>
      </c>
      <c r="FU5" s="197">
        <f xml:space="preserve"> Time!FU$10</f>
        <v>168</v>
      </c>
      <c r="FV5" s="197">
        <f xml:space="preserve"> Time!FV$10</f>
        <v>169</v>
      </c>
      <c r="FW5" s="197">
        <f xml:space="preserve"> Time!FW$10</f>
        <v>170</v>
      </c>
      <c r="FX5" s="197">
        <f xml:space="preserve"> Time!FX$10</f>
        <v>171</v>
      </c>
      <c r="FY5" s="197">
        <f xml:space="preserve"> Time!FY$10</f>
        <v>172</v>
      </c>
      <c r="FZ5" s="197">
        <f xml:space="preserve"> Time!FZ$10</f>
        <v>173</v>
      </c>
      <c r="GA5" s="197">
        <f xml:space="preserve"> Time!GA$10</f>
        <v>174</v>
      </c>
      <c r="GB5" s="197">
        <f xml:space="preserve"> Time!GB$10</f>
        <v>175</v>
      </c>
      <c r="GC5" s="197">
        <f xml:space="preserve"> Time!GC$10</f>
        <v>176</v>
      </c>
      <c r="GD5" s="197">
        <f xml:space="preserve"> Time!GD$10</f>
        <v>177</v>
      </c>
      <c r="GE5" s="197">
        <f xml:space="preserve"> Time!GE$10</f>
        <v>178</v>
      </c>
      <c r="GF5" s="197">
        <f xml:space="preserve"> Time!GF$10</f>
        <v>179</v>
      </c>
      <c r="GG5" s="197">
        <f xml:space="preserve"> Time!GG$10</f>
        <v>180</v>
      </c>
      <c r="GH5" s="197">
        <f xml:space="preserve"> Time!GH$10</f>
        <v>181</v>
      </c>
      <c r="GI5" s="197">
        <f xml:space="preserve"> Time!GI$10</f>
        <v>182</v>
      </c>
      <c r="GJ5" s="197">
        <f xml:space="preserve"> Time!GJ$10</f>
        <v>183</v>
      </c>
    </row>
    <row r="6" spans="1:192" x14ac:dyDescent="0.35">
      <c r="A6" s="170"/>
      <c r="D6" s="173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D7" s="173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x14ac:dyDescent="0.35">
      <c r="A8" s="13" t="s">
        <v>170</v>
      </c>
      <c r="B8" s="13"/>
      <c r="C8" s="18"/>
      <c r="D8" s="42"/>
      <c r="E8" s="11"/>
      <c r="F8" s="11"/>
      <c r="G8" s="11"/>
      <c r="H8" s="11"/>
      <c r="I8" s="9"/>
      <c r="J8" s="11"/>
    </row>
    <row r="9" spans="1:192" outlineLevel="1" x14ac:dyDescent="0.35"/>
    <row r="10" spans="1:192" s="444" customFormat="1" outlineLevel="1" x14ac:dyDescent="0.35">
      <c r="A10" s="13"/>
      <c r="B10" s="13"/>
      <c r="C10" s="18"/>
      <c r="D10" s="42"/>
      <c r="E10" s="129" t="str">
        <f xml:space="preserve"> Fin!E$30</f>
        <v>Equity drawdown during construction</v>
      </c>
      <c r="F10" s="129">
        <f xml:space="preserve"> Fin!F$30</f>
        <v>0</v>
      </c>
      <c r="G10" s="129" t="str">
        <f xml:space="preserve"> Fin!G$30</f>
        <v>$ 000s</v>
      </c>
      <c r="H10" s="129">
        <f xml:space="preserve"> Fin!H$30</f>
        <v>36559.129194452908</v>
      </c>
      <c r="I10" s="129">
        <f xml:space="preserve"> Fin!I$30</f>
        <v>0</v>
      </c>
      <c r="J10" s="129">
        <f xml:space="preserve"> Fin!J$30</f>
        <v>0</v>
      </c>
      <c r="K10" s="129">
        <f xml:space="preserve"> Fin!K$30</f>
        <v>0</v>
      </c>
      <c r="L10" s="129">
        <f xml:space="preserve"> Fin!L$30</f>
        <v>0</v>
      </c>
      <c r="M10" s="129">
        <f xml:space="preserve"> Fin!M$30</f>
        <v>0</v>
      </c>
      <c r="N10" s="129">
        <f xml:space="preserve"> Fin!N$30</f>
        <v>0</v>
      </c>
      <c r="O10" s="129">
        <f xml:space="preserve"> Fin!O$30</f>
        <v>611.48824811648331</v>
      </c>
      <c r="P10" s="129">
        <f xml:space="preserve"> Fin!P$30</f>
        <v>3442.9094309721463</v>
      </c>
      <c r="Q10" s="129">
        <f xml:space="preserve"> Fin!Q$30</f>
        <v>791.66824213136351</v>
      </c>
      <c r="R10" s="129">
        <f xml:space="preserve"> Fin!R$30</f>
        <v>792.75290135084413</v>
      </c>
      <c r="S10" s="129">
        <f xml:space="preserve"> Fin!S$30</f>
        <v>796.07878107461886</v>
      </c>
      <c r="T10" s="129">
        <f xml:space="preserve"> Fin!T$30</f>
        <v>797.03304637108033</v>
      </c>
      <c r="U10" s="129">
        <f xml:space="preserve"> Fin!U$30</f>
        <v>800.51351219683238</v>
      </c>
      <c r="V10" s="129">
        <f xml:space="preserve"> Fin!V$30</f>
        <v>802.74189448934396</v>
      </c>
      <c r="W10" s="129">
        <f xml:space="preserve"> Fin!W$30</f>
        <v>800.54455128569157</v>
      </c>
      <c r="X10" s="129">
        <f xml:space="preserve"> Fin!X$30</f>
        <v>807.20494860558188</v>
      </c>
      <c r="Y10" s="129">
        <f xml:space="preserve"> Fin!Y$30</f>
        <v>807.83027799426202</v>
      </c>
      <c r="Z10" s="129">
        <f xml:space="preserve"> Fin!Z$30</f>
        <v>811.70070769792221</v>
      </c>
      <c r="AA10" s="129">
        <f xml:space="preserve"> Fin!AA$30</f>
        <v>812.19312370085561</v>
      </c>
      <c r="AB10" s="129">
        <f xml:space="preserve"> Fin!AB$30</f>
        <v>816.22112640942782</v>
      </c>
      <c r="AC10" s="129">
        <f xml:space="preserve"> Fin!AC$30</f>
        <v>818.49323384739887</v>
      </c>
      <c r="AD10" s="129">
        <f xml:space="preserve"> Fin!AD$30</f>
        <v>818.78483445311679</v>
      </c>
      <c r="AE10" s="129">
        <f xml:space="preserve"> Fin!AE$30</f>
        <v>823.05091013994945</v>
      </c>
      <c r="AF10" s="129">
        <f xml:space="preserve"> Fin!AF$30</f>
        <v>811.39063113287614</v>
      </c>
      <c r="AG10" s="129">
        <f xml:space="preserve"> Fin!AG$30</f>
        <v>804.72881487650272</v>
      </c>
      <c r="AH10" s="129">
        <f xml:space="preserve"> Fin!AH$30</f>
        <v>794.38939972254718</v>
      </c>
      <c r="AI10" s="129">
        <f xml:space="preserve"> Fin!AI$30</f>
        <v>780.08216272531104</v>
      </c>
      <c r="AJ10" s="129">
        <f xml:space="preserve"> Fin!AJ$30</f>
        <v>778.9499499725423</v>
      </c>
      <c r="AK10" s="129">
        <f xml:space="preserve"> Fin!AK$30</f>
        <v>762.99847743523378</v>
      </c>
      <c r="AL10" s="129">
        <f xml:space="preserve"> Fin!AL$30</f>
        <v>758.46439282933034</v>
      </c>
      <c r="AM10" s="129">
        <f xml:space="preserve"> Fin!AM$30</f>
        <v>743.46286658917847</v>
      </c>
      <c r="AN10" s="129">
        <f xml:space="preserve"> Fin!AN$30</f>
        <v>737.2003327497406</v>
      </c>
      <c r="AO10" s="129">
        <f xml:space="preserve"> Fin!AO$30</f>
        <v>723.62335576022144</v>
      </c>
      <c r="AP10" s="129">
        <f xml:space="preserve"> Fin!AP$30</f>
        <v>710.69986273975076</v>
      </c>
      <c r="AQ10" s="129">
        <f xml:space="preserve"> Fin!AQ$30</f>
        <v>708.07967476621127</v>
      </c>
      <c r="AR10" s="129">
        <f xml:space="preserve"> Fin!AR$30</f>
        <v>690.29677703837149</v>
      </c>
      <c r="AS10" s="129">
        <f xml:space="preserve"> Fin!AS$30</f>
        <v>688.5286503415382</v>
      </c>
      <c r="AT10" s="129">
        <f xml:space="preserve"> Fin!AT$30</f>
        <v>871.28056266970987</v>
      </c>
      <c r="AU10" s="129">
        <f xml:space="preserve"> Fin!AU$30</f>
        <v>852.12919704491401</v>
      </c>
      <c r="AV10" s="129">
        <f xml:space="preserve"> Fin!AV$30</f>
        <v>871.7799963705595</v>
      </c>
      <c r="AW10" s="129">
        <f xml:space="preserve"> Fin!AW$30</f>
        <v>838.85755008589558</v>
      </c>
      <c r="AX10" s="129">
        <f xml:space="preserve"> Fin!AX$30</f>
        <v>839.81346264715307</v>
      </c>
      <c r="AY10" s="129">
        <f xml:space="preserve"> Fin!AY$30</f>
        <v>819.15458461458195</v>
      </c>
      <c r="AZ10" s="129">
        <f xml:space="preserve"> Fin!AZ$30</f>
        <v>814.9566913315291</v>
      </c>
      <c r="BA10" s="129">
        <f xml:space="preserve"> Fin!BA$30</f>
        <v>796.94707341929325</v>
      </c>
      <c r="BB10" s="129">
        <f xml:space="preserve"> Fin!BB$30</f>
        <v>783.56817293916959</v>
      </c>
      <c r="BC10" s="129">
        <f xml:space="preserve"> Fin!BC$30</f>
        <v>787.18987724598969</v>
      </c>
      <c r="BD10" s="129">
        <f xml:space="preserve"> Fin!BD$30</f>
        <v>776.40563737812658</v>
      </c>
      <c r="BE10" s="129">
        <f xml:space="preserve"> Fin!BE$30</f>
        <v>862.94126918971119</v>
      </c>
      <c r="BF10" s="129">
        <f xml:space="preserve"> Fin!BF$30</f>
        <v>0</v>
      </c>
      <c r="BG10" s="129">
        <f xml:space="preserve"> Fin!BG$30</f>
        <v>0</v>
      </c>
      <c r="BH10" s="129">
        <f xml:space="preserve"> Fin!BH$30</f>
        <v>0</v>
      </c>
      <c r="BI10" s="129">
        <f xml:space="preserve"> Fin!BI$30</f>
        <v>0</v>
      </c>
      <c r="BJ10" s="129">
        <f xml:space="preserve"> Fin!BJ$30</f>
        <v>0</v>
      </c>
      <c r="BK10" s="129">
        <f xml:space="preserve"> Fin!BK$30</f>
        <v>0</v>
      </c>
      <c r="BL10" s="129">
        <f xml:space="preserve"> Fin!BL$30</f>
        <v>0</v>
      </c>
      <c r="BM10" s="129">
        <f xml:space="preserve"> Fin!BM$30</f>
        <v>0</v>
      </c>
      <c r="BN10" s="129">
        <f xml:space="preserve"> Fin!BN$30</f>
        <v>0</v>
      </c>
      <c r="BO10" s="129">
        <f xml:space="preserve"> Fin!BO$30</f>
        <v>0</v>
      </c>
      <c r="BP10" s="129">
        <f xml:space="preserve"> Fin!BP$30</f>
        <v>0</v>
      </c>
      <c r="BQ10" s="129">
        <f xml:space="preserve"> Fin!BQ$30</f>
        <v>0</v>
      </c>
      <c r="BR10" s="129">
        <f xml:space="preserve"> Fin!BR$30</f>
        <v>0</v>
      </c>
      <c r="BS10" s="129">
        <f xml:space="preserve"> Fin!BS$30</f>
        <v>0</v>
      </c>
      <c r="BT10" s="129">
        <f xml:space="preserve"> Fin!BT$30</f>
        <v>0</v>
      </c>
      <c r="BU10" s="129">
        <f xml:space="preserve"> Fin!BU$30</f>
        <v>0</v>
      </c>
      <c r="BV10" s="129">
        <f xml:space="preserve"> Fin!BV$30</f>
        <v>0</v>
      </c>
      <c r="BW10" s="129">
        <f xml:space="preserve"> Fin!BW$30</f>
        <v>0</v>
      </c>
      <c r="BX10" s="129">
        <f xml:space="preserve"> Fin!BX$30</f>
        <v>0</v>
      </c>
      <c r="BY10" s="129">
        <f xml:space="preserve"> Fin!BY$30</f>
        <v>0</v>
      </c>
      <c r="BZ10" s="129">
        <f xml:space="preserve"> Fin!BZ$30</f>
        <v>0</v>
      </c>
      <c r="CA10" s="129">
        <f xml:space="preserve"> Fin!CA$30</f>
        <v>0</v>
      </c>
      <c r="CB10" s="129">
        <f xml:space="preserve"> Fin!CB$30</f>
        <v>0</v>
      </c>
      <c r="CC10" s="129">
        <f xml:space="preserve"> Fin!CC$30</f>
        <v>0</v>
      </c>
      <c r="CD10" s="129">
        <f xml:space="preserve"> Fin!CD$30</f>
        <v>0</v>
      </c>
      <c r="CE10" s="129">
        <f xml:space="preserve"> Fin!CE$30</f>
        <v>0</v>
      </c>
      <c r="CF10" s="129">
        <f xml:space="preserve"> Fin!CF$30</f>
        <v>0</v>
      </c>
      <c r="CG10" s="129">
        <f xml:space="preserve"> Fin!CG$30</f>
        <v>0</v>
      </c>
      <c r="CH10" s="129">
        <f xml:space="preserve"> Fin!CH$30</f>
        <v>0</v>
      </c>
      <c r="CI10" s="129">
        <f xml:space="preserve"> Fin!CI$30</f>
        <v>0</v>
      </c>
      <c r="CJ10" s="129">
        <f xml:space="preserve"> Fin!CJ$30</f>
        <v>0</v>
      </c>
      <c r="CK10" s="129">
        <f xml:space="preserve"> Fin!CK$30</f>
        <v>0</v>
      </c>
      <c r="CL10" s="129">
        <f xml:space="preserve"> Fin!CL$30</f>
        <v>0</v>
      </c>
      <c r="CM10" s="129">
        <f xml:space="preserve"> Fin!CM$30</f>
        <v>0</v>
      </c>
      <c r="CN10" s="129">
        <f xml:space="preserve"> Fin!CN$30</f>
        <v>0</v>
      </c>
      <c r="CO10" s="129">
        <f xml:space="preserve"> Fin!CO$30</f>
        <v>0</v>
      </c>
      <c r="CP10" s="129">
        <f xml:space="preserve"> Fin!CP$30</f>
        <v>0</v>
      </c>
      <c r="CQ10" s="129">
        <f xml:space="preserve"> Fin!CQ$30</f>
        <v>0</v>
      </c>
      <c r="CR10" s="129">
        <f xml:space="preserve"> Fin!CR$30</f>
        <v>0</v>
      </c>
      <c r="CS10" s="129">
        <f xml:space="preserve"> Fin!CS$30</f>
        <v>0</v>
      </c>
      <c r="CT10" s="129">
        <f xml:space="preserve"> Fin!CT$30</f>
        <v>0</v>
      </c>
      <c r="CU10" s="129">
        <f xml:space="preserve"> Fin!CU$30</f>
        <v>0</v>
      </c>
      <c r="CV10" s="129">
        <f xml:space="preserve"> Fin!CV$30</f>
        <v>0</v>
      </c>
      <c r="CW10" s="129">
        <f xml:space="preserve"> Fin!CW$30</f>
        <v>0</v>
      </c>
      <c r="CX10" s="129">
        <f xml:space="preserve"> Fin!CX$30</f>
        <v>0</v>
      </c>
      <c r="CY10" s="129">
        <f xml:space="preserve"> Fin!CY$30</f>
        <v>0</v>
      </c>
      <c r="CZ10" s="129">
        <f xml:space="preserve"> Fin!CZ$30</f>
        <v>0</v>
      </c>
      <c r="DA10" s="129">
        <f xml:space="preserve"> Fin!DA$30</f>
        <v>0</v>
      </c>
      <c r="DB10" s="129">
        <f xml:space="preserve"> Fin!DB$30</f>
        <v>0</v>
      </c>
      <c r="DC10" s="129">
        <f xml:space="preserve"> Fin!DC$30</f>
        <v>0</v>
      </c>
      <c r="DD10" s="129">
        <f xml:space="preserve"> Fin!DD$30</f>
        <v>0</v>
      </c>
      <c r="DE10" s="129">
        <f xml:space="preserve"> Fin!DE$30</f>
        <v>0</v>
      </c>
      <c r="DF10" s="129">
        <f xml:space="preserve"> Fin!DF$30</f>
        <v>0</v>
      </c>
      <c r="DG10" s="129">
        <f xml:space="preserve"> Fin!DG$30</f>
        <v>0</v>
      </c>
      <c r="DH10" s="129">
        <f xml:space="preserve"> Fin!DH$30</f>
        <v>0</v>
      </c>
      <c r="DI10" s="129">
        <f xml:space="preserve"> Fin!DI$30</f>
        <v>0</v>
      </c>
      <c r="DJ10" s="129">
        <f xml:space="preserve"> Fin!DJ$30</f>
        <v>0</v>
      </c>
      <c r="DK10" s="129">
        <f xml:space="preserve"> Fin!DK$30</f>
        <v>0</v>
      </c>
      <c r="DL10" s="129">
        <f xml:space="preserve"> Fin!DL$30</f>
        <v>0</v>
      </c>
      <c r="DM10" s="129">
        <f xml:space="preserve"> Fin!DM$30</f>
        <v>0</v>
      </c>
      <c r="DN10" s="129">
        <f xml:space="preserve"> Fin!DN$30</f>
        <v>0</v>
      </c>
      <c r="DO10" s="129">
        <f xml:space="preserve"> Fin!DO$30</f>
        <v>0</v>
      </c>
      <c r="DP10" s="129">
        <f xml:space="preserve"> Fin!DP$30</f>
        <v>0</v>
      </c>
      <c r="DQ10" s="129">
        <f xml:space="preserve"> Fin!DQ$30</f>
        <v>0</v>
      </c>
      <c r="DR10" s="129">
        <f xml:space="preserve"> Fin!DR$30</f>
        <v>0</v>
      </c>
      <c r="DS10" s="129">
        <f xml:space="preserve"> Fin!DS$30</f>
        <v>0</v>
      </c>
      <c r="DT10" s="129">
        <f xml:space="preserve"> Fin!DT$30</f>
        <v>0</v>
      </c>
      <c r="DU10" s="129">
        <f xml:space="preserve"> Fin!DU$30</f>
        <v>0</v>
      </c>
      <c r="DV10" s="129">
        <f xml:space="preserve"> Fin!DV$30</f>
        <v>0</v>
      </c>
      <c r="DW10" s="129">
        <f xml:space="preserve"> Fin!DW$30</f>
        <v>0</v>
      </c>
      <c r="DX10" s="129">
        <f xml:space="preserve"> Fin!DX$30</f>
        <v>0</v>
      </c>
      <c r="DY10" s="129">
        <f xml:space="preserve"> Fin!DY$30</f>
        <v>0</v>
      </c>
      <c r="DZ10" s="129">
        <f xml:space="preserve"> Fin!DZ$30</f>
        <v>0</v>
      </c>
      <c r="EA10" s="129">
        <f xml:space="preserve"> Fin!EA$30</f>
        <v>0</v>
      </c>
      <c r="EB10" s="129">
        <f xml:space="preserve"> Fin!EB$30</f>
        <v>0</v>
      </c>
      <c r="EC10" s="129">
        <f xml:space="preserve"> Fin!EC$30</f>
        <v>0</v>
      </c>
      <c r="ED10" s="129">
        <f xml:space="preserve"> Fin!ED$30</f>
        <v>0</v>
      </c>
      <c r="EE10" s="129">
        <f xml:space="preserve"> Fin!EE$30</f>
        <v>0</v>
      </c>
      <c r="EF10" s="129">
        <f xml:space="preserve"> Fin!EF$30</f>
        <v>0</v>
      </c>
      <c r="EG10" s="129">
        <f xml:space="preserve"> Fin!EG$30</f>
        <v>0</v>
      </c>
      <c r="EH10" s="129">
        <f xml:space="preserve"> Fin!EH$30</f>
        <v>0</v>
      </c>
      <c r="EI10" s="129">
        <f xml:space="preserve"> Fin!EI$30</f>
        <v>0</v>
      </c>
      <c r="EJ10" s="129">
        <f xml:space="preserve"> Fin!EJ$30</f>
        <v>0</v>
      </c>
      <c r="EK10" s="129">
        <f xml:space="preserve"> Fin!EK$30</f>
        <v>0</v>
      </c>
      <c r="EL10" s="129">
        <f xml:space="preserve"> Fin!EL$30</f>
        <v>0</v>
      </c>
      <c r="EM10" s="129">
        <f xml:space="preserve"> Fin!EM$30</f>
        <v>0</v>
      </c>
      <c r="EN10" s="129">
        <f xml:space="preserve"> Fin!EN$30</f>
        <v>0</v>
      </c>
      <c r="EO10" s="129">
        <f xml:space="preserve"> Fin!EO$30</f>
        <v>0</v>
      </c>
      <c r="EP10" s="129">
        <f xml:space="preserve"> Fin!EP$30</f>
        <v>0</v>
      </c>
      <c r="EQ10" s="129">
        <f xml:space="preserve"> Fin!EQ$30</f>
        <v>0</v>
      </c>
      <c r="ER10" s="129">
        <f xml:space="preserve"> Fin!ER$30</f>
        <v>0</v>
      </c>
      <c r="ES10" s="129">
        <f xml:space="preserve"> Fin!ES$30</f>
        <v>0</v>
      </c>
      <c r="ET10" s="129">
        <f xml:space="preserve"> Fin!ET$30</f>
        <v>0</v>
      </c>
      <c r="EU10" s="129">
        <f xml:space="preserve"> Fin!EU$30</f>
        <v>0</v>
      </c>
      <c r="EV10" s="129">
        <f xml:space="preserve"> Fin!EV$30</f>
        <v>0</v>
      </c>
      <c r="EW10" s="129">
        <f xml:space="preserve"> Fin!EW$30</f>
        <v>0</v>
      </c>
      <c r="EX10" s="129">
        <f xml:space="preserve"> Fin!EX$30</f>
        <v>0</v>
      </c>
      <c r="EY10" s="129">
        <f xml:space="preserve"> Fin!EY$30</f>
        <v>0</v>
      </c>
      <c r="EZ10" s="129">
        <f xml:space="preserve"> Fin!EZ$30</f>
        <v>0</v>
      </c>
      <c r="FA10" s="129">
        <f xml:space="preserve"> Fin!FA$30</f>
        <v>0</v>
      </c>
      <c r="FB10" s="129">
        <f xml:space="preserve"> Fin!FB$30</f>
        <v>0</v>
      </c>
      <c r="FC10" s="129">
        <f xml:space="preserve"> Fin!FC$30</f>
        <v>0</v>
      </c>
      <c r="FD10" s="129">
        <f xml:space="preserve"> Fin!FD$30</f>
        <v>0</v>
      </c>
      <c r="FE10" s="129">
        <f xml:space="preserve"> Fin!FE$30</f>
        <v>0</v>
      </c>
      <c r="FF10" s="129">
        <f xml:space="preserve"> Fin!FF$30</f>
        <v>0</v>
      </c>
      <c r="FG10" s="129">
        <f xml:space="preserve"> Fin!FG$30</f>
        <v>0</v>
      </c>
      <c r="FH10" s="129">
        <f xml:space="preserve"> Fin!FH$30</f>
        <v>0</v>
      </c>
      <c r="FI10" s="129">
        <f xml:space="preserve"> Fin!FI$30</f>
        <v>0</v>
      </c>
      <c r="FJ10" s="129">
        <f xml:space="preserve"> Fin!FJ$30</f>
        <v>0</v>
      </c>
      <c r="FK10" s="129">
        <f xml:space="preserve"> Fin!FK$30</f>
        <v>0</v>
      </c>
      <c r="FL10" s="129">
        <f xml:space="preserve"> Fin!FL$30</f>
        <v>0</v>
      </c>
      <c r="FM10" s="129">
        <f xml:space="preserve"> Fin!FM$30</f>
        <v>0</v>
      </c>
      <c r="FN10" s="129">
        <f xml:space="preserve"> Fin!FN$30</f>
        <v>0</v>
      </c>
      <c r="FO10" s="129">
        <f xml:space="preserve"> Fin!FO$30</f>
        <v>0</v>
      </c>
      <c r="FP10" s="129">
        <f xml:space="preserve"> Fin!FP$30</f>
        <v>0</v>
      </c>
      <c r="FQ10" s="129">
        <f xml:space="preserve"> Fin!FQ$30</f>
        <v>0</v>
      </c>
      <c r="FR10" s="129">
        <f xml:space="preserve"> Fin!FR$30</f>
        <v>0</v>
      </c>
      <c r="FS10" s="129">
        <f xml:space="preserve"> Fin!FS$30</f>
        <v>0</v>
      </c>
      <c r="FT10" s="129">
        <f xml:space="preserve"> Fin!FT$30</f>
        <v>0</v>
      </c>
      <c r="FU10" s="129">
        <f xml:space="preserve"> Fin!FU$30</f>
        <v>0</v>
      </c>
      <c r="FV10" s="129">
        <f xml:space="preserve"> Fin!FV$30</f>
        <v>0</v>
      </c>
      <c r="FW10" s="129">
        <f xml:space="preserve"> Fin!FW$30</f>
        <v>0</v>
      </c>
      <c r="FX10" s="129">
        <f xml:space="preserve"> Fin!FX$30</f>
        <v>0</v>
      </c>
      <c r="FY10" s="129">
        <f xml:space="preserve"> Fin!FY$30</f>
        <v>0</v>
      </c>
      <c r="FZ10" s="129">
        <f xml:space="preserve"> Fin!FZ$30</f>
        <v>0</v>
      </c>
      <c r="GA10" s="129">
        <f xml:space="preserve"> Fin!GA$30</f>
        <v>0</v>
      </c>
      <c r="GB10" s="129">
        <f xml:space="preserve"> Fin!GB$30</f>
        <v>0</v>
      </c>
      <c r="GC10" s="129">
        <f xml:space="preserve"> Fin!GC$30</f>
        <v>0</v>
      </c>
      <c r="GD10" s="129">
        <f xml:space="preserve"> Fin!GD$30</f>
        <v>0</v>
      </c>
      <c r="GE10" s="129">
        <f xml:space="preserve"> Fin!GE$30</f>
        <v>0</v>
      </c>
      <c r="GF10" s="129">
        <f xml:space="preserve"> Fin!GF$30</f>
        <v>0</v>
      </c>
      <c r="GG10" s="129">
        <f xml:space="preserve"> Fin!GG$30</f>
        <v>0</v>
      </c>
      <c r="GH10" s="129">
        <f xml:space="preserve"> Fin!GH$30</f>
        <v>0</v>
      </c>
      <c r="GI10" s="129">
        <f xml:space="preserve"> Fin!GI$30</f>
        <v>0</v>
      </c>
      <c r="GJ10" s="129">
        <f xml:space="preserve"> Fin!GJ$30</f>
        <v>0</v>
      </c>
    </row>
    <row r="11" spans="1:192" s="444" customFormat="1" outlineLevel="1" x14ac:dyDescent="0.35">
      <c r="A11" s="13"/>
      <c r="B11" s="13"/>
      <c r="C11" s="18"/>
      <c r="D11" s="42"/>
      <c r="E11" s="129" t="str">
        <f xml:space="preserve"> Ops!E$336</f>
        <v>Operating cashflow during construction</v>
      </c>
      <c r="F11" s="129">
        <f xml:space="preserve"> Ops!F$336</f>
        <v>0</v>
      </c>
      <c r="G11" s="129" t="str">
        <f xml:space="preserve"> Ops!G$336</f>
        <v>$ 000s</v>
      </c>
      <c r="H11" s="129">
        <f xml:space="preserve"> Ops!H$336</f>
        <v>38533.664879189368</v>
      </c>
      <c r="I11" s="129">
        <f xml:space="preserve"> Ops!I$336</f>
        <v>0</v>
      </c>
      <c r="J11" s="129">
        <f xml:space="preserve"> Ops!J$336</f>
        <v>0</v>
      </c>
      <c r="K11" s="129">
        <f xml:space="preserve"> Ops!K$336</f>
        <v>0</v>
      </c>
      <c r="L11" s="129">
        <f xml:space="preserve"> Ops!L$336</f>
        <v>0</v>
      </c>
      <c r="M11" s="129">
        <f xml:space="preserve"> Ops!M$336</f>
        <v>0</v>
      </c>
      <c r="N11" s="129">
        <f xml:space="preserve"> Ops!N$336</f>
        <v>0</v>
      </c>
      <c r="O11" s="129">
        <f xml:space="preserve"> Ops!O$336</f>
        <v>0</v>
      </c>
      <c r="P11" s="129">
        <f xml:space="preserve"> Ops!P$336</f>
        <v>0</v>
      </c>
      <c r="Q11" s="129">
        <f xml:space="preserve"> Ops!Q$336</f>
        <v>0</v>
      </c>
      <c r="R11" s="129">
        <f xml:space="preserve"> Ops!R$336</f>
        <v>0</v>
      </c>
      <c r="S11" s="129">
        <f xml:space="preserve"> Ops!S$336</f>
        <v>0</v>
      </c>
      <c r="T11" s="129">
        <f xml:space="preserve"> Ops!T$336</f>
        <v>0</v>
      </c>
      <c r="U11" s="129">
        <f xml:space="preserve"> Ops!U$336</f>
        <v>0</v>
      </c>
      <c r="V11" s="129">
        <f xml:space="preserve"> Ops!V$336</f>
        <v>0</v>
      </c>
      <c r="W11" s="129">
        <f xml:space="preserve"> Ops!W$336</f>
        <v>0</v>
      </c>
      <c r="X11" s="129">
        <f xml:space="preserve"> Ops!X$336</f>
        <v>0</v>
      </c>
      <c r="Y11" s="129">
        <f xml:space="preserve"> Ops!Y$336</f>
        <v>0</v>
      </c>
      <c r="Z11" s="129">
        <f xml:space="preserve"> Ops!Z$336</f>
        <v>0</v>
      </c>
      <c r="AA11" s="129">
        <f xml:space="preserve"> Ops!AA$336</f>
        <v>0</v>
      </c>
      <c r="AB11" s="129">
        <f xml:space="preserve"> Ops!AB$336</f>
        <v>0</v>
      </c>
      <c r="AC11" s="129">
        <f xml:space="preserve"> Ops!AC$336</f>
        <v>0</v>
      </c>
      <c r="AD11" s="129">
        <f xml:space="preserve"> Ops!AD$336</f>
        <v>0</v>
      </c>
      <c r="AE11" s="129">
        <f xml:space="preserve"> Ops!AE$336</f>
        <v>0</v>
      </c>
      <c r="AF11" s="129">
        <f xml:space="preserve"> Ops!AF$336</f>
        <v>109.18740775625</v>
      </c>
      <c r="AG11" s="129">
        <f xml:space="preserve"> Ops!AG$336</f>
        <v>211.33046662499999</v>
      </c>
      <c r="AH11" s="129">
        <f xml:space="preserve"> Ops!AH$336</f>
        <v>327.56222326875002</v>
      </c>
      <c r="AI11" s="129">
        <f xml:space="preserve"> Ops!AI$336</f>
        <v>436.74963102499999</v>
      </c>
      <c r="AJ11" s="129">
        <f xml:space="preserve"> Ops!AJ$336</f>
        <v>510.71529434374997</v>
      </c>
      <c r="AK11" s="129">
        <f xml:space="preserve"> Ops!AK$336</f>
        <v>655.12444653750003</v>
      </c>
      <c r="AL11" s="129">
        <f xml:space="preserve"> Ops!AL$336</f>
        <v>739.65663318750001</v>
      </c>
      <c r="AM11" s="129">
        <f xml:space="preserve"> Ops!AM$336</f>
        <v>873.49926204999986</v>
      </c>
      <c r="AN11" s="129">
        <f xml:space="preserve"> Ops!AN$336</f>
        <v>974.76177730781251</v>
      </c>
      <c r="AO11" s="129">
        <f xml:space="preserve"> Ops!AO$336</f>
        <v>1119.1709295015628</v>
      </c>
      <c r="AP11" s="129">
        <f xml:space="preserve"> Ops!AP$336</f>
        <v>1231.0880224517184</v>
      </c>
      <c r="AQ11" s="129">
        <f xml:space="preserve"> Ops!AQ$336</f>
        <v>1299.6823697437499</v>
      </c>
      <c r="AR11" s="129">
        <f xml:space="preserve"> Ops!AR$336</f>
        <v>1454.9222083520308</v>
      </c>
      <c r="AS11" s="129">
        <f xml:space="preserve"> Ops!AS$336</f>
        <v>1516.2960980343753</v>
      </c>
      <c r="AT11" s="129">
        <f xml:space="preserve"> Ops!AT$336</f>
        <v>1678.7563942523436</v>
      </c>
      <c r="AU11" s="129">
        <f xml:space="preserve"> Ops!AU$336</f>
        <v>1790.6734872025004</v>
      </c>
      <c r="AV11" s="129">
        <f xml:space="preserve"> Ops!AV$336</f>
        <v>1718.468911105625</v>
      </c>
      <c r="AW11" s="129">
        <f xml:space="preserve"> Ops!AW$336</f>
        <v>2014.5076731028125</v>
      </c>
      <c r="AX11" s="129">
        <f xml:space="preserve"> Ops!AX$336</f>
        <v>2057.8304187609374</v>
      </c>
      <c r="AY11" s="129">
        <f xml:space="preserve"> Ops!AY$336</f>
        <v>2238.3418590031256</v>
      </c>
      <c r="AZ11" s="129">
        <f xml:space="preserve"> Ops!AZ$336</f>
        <v>2331.3052507278517</v>
      </c>
      <c r="BA11" s="129">
        <f xml:space="preserve"> Ops!BA$336</f>
        <v>2523.7304460260229</v>
      </c>
      <c r="BB11" s="129">
        <f xml:space="preserve"> Ops!BB$336</f>
        <v>2638.4454662999337</v>
      </c>
      <c r="BC11" s="129">
        <f xml:space="preserve"> Ops!BC$336</f>
        <v>2664.3488579746872</v>
      </c>
      <c r="BD11" s="129">
        <f xml:space="preserve"> Ops!BD$336</f>
        <v>2753.1604865738436</v>
      </c>
      <c r="BE11" s="129">
        <f xml:space="preserve"> Ops!BE$336</f>
        <v>2664.3488579746872</v>
      </c>
      <c r="BF11" s="129">
        <f xml:space="preserve"> Ops!BF$336</f>
        <v>0</v>
      </c>
      <c r="BG11" s="129">
        <f xml:space="preserve"> Ops!BG$336</f>
        <v>0</v>
      </c>
      <c r="BH11" s="129">
        <f xml:space="preserve"> Ops!BH$336</f>
        <v>0</v>
      </c>
      <c r="BI11" s="129">
        <f xml:space="preserve"> Ops!BI$336</f>
        <v>0</v>
      </c>
      <c r="BJ11" s="129">
        <f xml:space="preserve"> Ops!BJ$336</f>
        <v>0</v>
      </c>
      <c r="BK11" s="129">
        <f xml:space="preserve"> Ops!BK$336</f>
        <v>0</v>
      </c>
      <c r="BL11" s="129">
        <f xml:space="preserve"> Ops!BL$336</f>
        <v>0</v>
      </c>
      <c r="BM11" s="129">
        <f xml:space="preserve"> Ops!BM$336</f>
        <v>0</v>
      </c>
      <c r="BN11" s="129">
        <f xml:space="preserve"> Ops!BN$336</f>
        <v>0</v>
      </c>
      <c r="BO11" s="129">
        <f xml:space="preserve"> Ops!BO$336</f>
        <v>0</v>
      </c>
      <c r="BP11" s="129">
        <f xml:space="preserve"> Ops!BP$336</f>
        <v>0</v>
      </c>
      <c r="BQ11" s="129">
        <f xml:space="preserve"> Ops!BQ$336</f>
        <v>0</v>
      </c>
      <c r="BR11" s="129">
        <f xml:space="preserve"> Ops!BR$336</f>
        <v>0</v>
      </c>
      <c r="BS11" s="129">
        <f xml:space="preserve"> Ops!BS$336</f>
        <v>0</v>
      </c>
      <c r="BT11" s="129">
        <f xml:space="preserve"> Ops!BT$336</f>
        <v>0</v>
      </c>
      <c r="BU11" s="129">
        <f xml:space="preserve"> Ops!BU$336</f>
        <v>0</v>
      </c>
      <c r="BV11" s="129">
        <f xml:space="preserve"> Ops!BV$336</f>
        <v>0</v>
      </c>
      <c r="BW11" s="129">
        <f xml:space="preserve"> Ops!BW$336</f>
        <v>0</v>
      </c>
      <c r="BX11" s="129">
        <f xml:space="preserve"> Ops!BX$336</f>
        <v>0</v>
      </c>
      <c r="BY11" s="129">
        <f xml:space="preserve"> Ops!BY$336</f>
        <v>0</v>
      </c>
      <c r="BZ11" s="129">
        <f xml:space="preserve"> Ops!BZ$336</f>
        <v>0</v>
      </c>
      <c r="CA11" s="129">
        <f xml:space="preserve"> Ops!CA$336</f>
        <v>0</v>
      </c>
      <c r="CB11" s="129">
        <f xml:space="preserve"> Ops!CB$336</f>
        <v>0</v>
      </c>
      <c r="CC11" s="129">
        <f xml:space="preserve"> Ops!CC$336</f>
        <v>0</v>
      </c>
      <c r="CD11" s="129">
        <f xml:space="preserve"> Ops!CD$336</f>
        <v>0</v>
      </c>
      <c r="CE11" s="129">
        <f xml:space="preserve"> Ops!CE$336</f>
        <v>0</v>
      </c>
      <c r="CF11" s="129">
        <f xml:space="preserve"> Ops!CF$336</f>
        <v>0</v>
      </c>
      <c r="CG11" s="129">
        <f xml:space="preserve"> Ops!CG$336</f>
        <v>0</v>
      </c>
      <c r="CH11" s="129">
        <f xml:space="preserve"> Ops!CH$336</f>
        <v>0</v>
      </c>
      <c r="CI11" s="129">
        <f xml:space="preserve"> Ops!CI$336</f>
        <v>0</v>
      </c>
      <c r="CJ11" s="129">
        <f xml:space="preserve"> Ops!CJ$336</f>
        <v>0</v>
      </c>
      <c r="CK11" s="129">
        <f xml:space="preserve"> Ops!CK$336</f>
        <v>0</v>
      </c>
      <c r="CL11" s="129">
        <f xml:space="preserve"> Ops!CL$336</f>
        <v>0</v>
      </c>
      <c r="CM11" s="129">
        <f xml:space="preserve"> Ops!CM$336</f>
        <v>0</v>
      </c>
      <c r="CN11" s="129">
        <f xml:space="preserve"> Ops!CN$336</f>
        <v>0</v>
      </c>
      <c r="CO11" s="129">
        <f xml:space="preserve"> Ops!CO$336</f>
        <v>0</v>
      </c>
      <c r="CP11" s="129">
        <f xml:space="preserve"> Ops!CP$336</f>
        <v>0</v>
      </c>
      <c r="CQ11" s="129">
        <f xml:space="preserve"> Ops!CQ$336</f>
        <v>0</v>
      </c>
      <c r="CR11" s="129">
        <f xml:space="preserve"> Ops!CR$336</f>
        <v>0</v>
      </c>
      <c r="CS11" s="129">
        <f xml:space="preserve"> Ops!CS$336</f>
        <v>0</v>
      </c>
      <c r="CT11" s="129">
        <f xml:space="preserve"> Ops!CT$336</f>
        <v>0</v>
      </c>
      <c r="CU11" s="129">
        <f xml:space="preserve"> Ops!CU$336</f>
        <v>0</v>
      </c>
      <c r="CV11" s="129">
        <f xml:space="preserve"> Ops!CV$336</f>
        <v>0</v>
      </c>
      <c r="CW11" s="129">
        <f xml:space="preserve"> Ops!CW$336</f>
        <v>0</v>
      </c>
      <c r="CX11" s="129">
        <f xml:space="preserve"> Ops!CX$336</f>
        <v>0</v>
      </c>
      <c r="CY11" s="129">
        <f xml:space="preserve"> Ops!CY$336</f>
        <v>0</v>
      </c>
      <c r="CZ11" s="129">
        <f xml:space="preserve"> Ops!CZ$336</f>
        <v>0</v>
      </c>
      <c r="DA11" s="129">
        <f xml:space="preserve"> Ops!DA$336</f>
        <v>0</v>
      </c>
      <c r="DB11" s="129">
        <f xml:space="preserve"> Ops!DB$336</f>
        <v>0</v>
      </c>
      <c r="DC11" s="129">
        <f xml:space="preserve"> Ops!DC$336</f>
        <v>0</v>
      </c>
      <c r="DD11" s="129">
        <f xml:space="preserve"> Ops!DD$336</f>
        <v>0</v>
      </c>
      <c r="DE11" s="129">
        <f xml:space="preserve"> Ops!DE$336</f>
        <v>0</v>
      </c>
      <c r="DF11" s="129">
        <f xml:space="preserve"> Ops!DF$336</f>
        <v>0</v>
      </c>
      <c r="DG11" s="129">
        <f xml:space="preserve"> Ops!DG$336</f>
        <v>0</v>
      </c>
      <c r="DH11" s="129">
        <f xml:space="preserve"> Ops!DH$336</f>
        <v>0</v>
      </c>
      <c r="DI11" s="129">
        <f xml:space="preserve"> Ops!DI$336</f>
        <v>0</v>
      </c>
      <c r="DJ11" s="129">
        <f xml:space="preserve"> Ops!DJ$336</f>
        <v>0</v>
      </c>
      <c r="DK11" s="129">
        <f xml:space="preserve"> Ops!DK$336</f>
        <v>0</v>
      </c>
      <c r="DL11" s="129">
        <f xml:space="preserve"> Ops!DL$336</f>
        <v>0</v>
      </c>
      <c r="DM11" s="129">
        <f xml:space="preserve"> Ops!DM$336</f>
        <v>0</v>
      </c>
      <c r="DN11" s="129">
        <f xml:space="preserve"> Ops!DN$336</f>
        <v>0</v>
      </c>
      <c r="DO11" s="129">
        <f xml:space="preserve"> Ops!DO$336</f>
        <v>0</v>
      </c>
      <c r="DP11" s="129">
        <f xml:space="preserve"> Ops!DP$336</f>
        <v>0</v>
      </c>
      <c r="DQ11" s="129">
        <f xml:space="preserve"> Ops!DQ$336</f>
        <v>0</v>
      </c>
      <c r="DR11" s="129">
        <f xml:space="preserve"> Ops!DR$336</f>
        <v>0</v>
      </c>
      <c r="DS11" s="129">
        <f xml:space="preserve"> Ops!DS$336</f>
        <v>0</v>
      </c>
      <c r="DT11" s="129">
        <f xml:space="preserve"> Ops!DT$336</f>
        <v>0</v>
      </c>
      <c r="DU11" s="129">
        <f xml:space="preserve"> Ops!DU$336</f>
        <v>0</v>
      </c>
      <c r="DV11" s="129">
        <f xml:space="preserve"> Ops!DV$336</f>
        <v>0</v>
      </c>
      <c r="DW11" s="129">
        <f xml:space="preserve"> Ops!DW$336</f>
        <v>0</v>
      </c>
      <c r="DX11" s="129">
        <f xml:space="preserve"> Ops!DX$336</f>
        <v>0</v>
      </c>
      <c r="DY11" s="129">
        <f xml:space="preserve"> Ops!DY$336</f>
        <v>0</v>
      </c>
      <c r="DZ11" s="129">
        <f xml:space="preserve"> Ops!DZ$336</f>
        <v>0</v>
      </c>
      <c r="EA11" s="129">
        <f xml:space="preserve"> Ops!EA$336</f>
        <v>0</v>
      </c>
      <c r="EB11" s="129">
        <f xml:space="preserve"> Ops!EB$336</f>
        <v>0</v>
      </c>
      <c r="EC11" s="129">
        <f xml:space="preserve"> Ops!EC$336</f>
        <v>0</v>
      </c>
      <c r="ED11" s="129">
        <f xml:space="preserve"> Ops!ED$336</f>
        <v>0</v>
      </c>
      <c r="EE11" s="129">
        <f xml:space="preserve"> Ops!EE$336</f>
        <v>0</v>
      </c>
      <c r="EF11" s="129">
        <f xml:space="preserve"> Ops!EF$336</f>
        <v>0</v>
      </c>
      <c r="EG11" s="129">
        <f xml:space="preserve"> Ops!EG$336</f>
        <v>0</v>
      </c>
      <c r="EH11" s="129">
        <f xml:space="preserve"> Ops!EH$336</f>
        <v>0</v>
      </c>
      <c r="EI11" s="129">
        <f xml:space="preserve"> Ops!EI$336</f>
        <v>0</v>
      </c>
      <c r="EJ11" s="129">
        <f xml:space="preserve"> Ops!EJ$336</f>
        <v>0</v>
      </c>
      <c r="EK11" s="129">
        <f xml:space="preserve"> Ops!EK$336</f>
        <v>0</v>
      </c>
      <c r="EL11" s="129">
        <f xml:space="preserve"> Ops!EL$336</f>
        <v>0</v>
      </c>
      <c r="EM11" s="129">
        <f xml:space="preserve"> Ops!EM$336</f>
        <v>0</v>
      </c>
      <c r="EN11" s="129">
        <f xml:space="preserve"> Ops!EN$336</f>
        <v>0</v>
      </c>
      <c r="EO11" s="129">
        <f xml:space="preserve"> Ops!EO$336</f>
        <v>0</v>
      </c>
      <c r="EP11" s="129">
        <f xml:space="preserve"> Ops!EP$336</f>
        <v>0</v>
      </c>
      <c r="EQ11" s="129">
        <f xml:space="preserve"> Ops!EQ$336</f>
        <v>0</v>
      </c>
      <c r="ER11" s="129">
        <f xml:space="preserve"> Ops!ER$336</f>
        <v>0</v>
      </c>
      <c r="ES11" s="129">
        <f xml:space="preserve"> Ops!ES$336</f>
        <v>0</v>
      </c>
      <c r="ET11" s="129">
        <f xml:space="preserve"> Ops!ET$336</f>
        <v>0</v>
      </c>
      <c r="EU11" s="129">
        <f xml:space="preserve"> Ops!EU$336</f>
        <v>0</v>
      </c>
      <c r="EV11" s="129">
        <f xml:space="preserve"> Ops!EV$336</f>
        <v>0</v>
      </c>
      <c r="EW11" s="129">
        <f xml:space="preserve"> Ops!EW$336</f>
        <v>0</v>
      </c>
      <c r="EX11" s="129">
        <f xml:space="preserve"> Ops!EX$336</f>
        <v>0</v>
      </c>
      <c r="EY11" s="129">
        <f xml:space="preserve"> Ops!EY$336</f>
        <v>0</v>
      </c>
      <c r="EZ11" s="129">
        <f xml:space="preserve"> Ops!EZ$336</f>
        <v>0</v>
      </c>
      <c r="FA11" s="129">
        <f xml:space="preserve"> Ops!FA$336</f>
        <v>0</v>
      </c>
      <c r="FB11" s="129">
        <f xml:space="preserve"> Ops!FB$336</f>
        <v>0</v>
      </c>
      <c r="FC11" s="129">
        <f xml:space="preserve"> Ops!FC$336</f>
        <v>0</v>
      </c>
      <c r="FD11" s="129">
        <f xml:space="preserve"> Ops!FD$336</f>
        <v>0</v>
      </c>
      <c r="FE11" s="129">
        <f xml:space="preserve"> Ops!FE$336</f>
        <v>0</v>
      </c>
      <c r="FF11" s="129">
        <f xml:space="preserve"> Ops!FF$336</f>
        <v>0</v>
      </c>
      <c r="FG11" s="129">
        <f xml:space="preserve"> Ops!FG$336</f>
        <v>0</v>
      </c>
      <c r="FH11" s="129">
        <f xml:space="preserve"> Ops!FH$336</f>
        <v>0</v>
      </c>
      <c r="FI11" s="129">
        <f xml:space="preserve"> Ops!FI$336</f>
        <v>0</v>
      </c>
      <c r="FJ11" s="129">
        <f xml:space="preserve"> Ops!FJ$336</f>
        <v>0</v>
      </c>
      <c r="FK11" s="129">
        <f xml:space="preserve"> Ops!FK$336</f>
        <v>0</v>
      </c>
      <c r="FL11" s="129">
        <f xml:space="preserve"> Ops!FL$336</f>
        <v>0</v>
      </c>
      <c r="FM11" s="129">
        <f xml:space="preserve"> Ops!FM$336</f>
        <v>0</v>
      </c>
      <c r="FN11" s="129">
        <f xml:space="preserve"> Ops!FN$336</f>
        <v>0</v>
      </c>
      <c r="FO11" s="129">
        <f xml:space="preserve"> Ops!FO$336</f>
        <v>0</v>
      </c>
      <c r="FP11" s="129">
        <f xml:space="preserve"> Ops!FP$336</f>
        <v>0</v>
      </c>
      <c r="FQ11" s="129">
        <f xml:space="preserve"> Ops!FQ$336</f>
        <v>0</v>
      </c>
      <c r="FR11" s="129">
        <f xml:space="preserve"> Ops!FR$336</f>
        <v>0</v>
      </c>
      <c r="FS11" s="129">
        <f xml:space="preserve"> Ops!FS$336</f>
        <v>0</v>
      </c>
      <c r="FT11" s="129">
        <f xml:space="preserve"> Ops!FT$336</f>
        <v>0</v>
      </c>
      <c r="FU11" s="129">
        <f xml:space="preserve"> Ops!FU$336</f>
        <v>0</v>
      </c>
      <c r="FV11" s="129">
        <f xml:space="preserve"> Ops!FV$336</f>
        <v>0</v>
      </c>
      <c r="FW11" s="129">
        <f xml:space="preserve"> Ops!FW$336</f>
        <v>0</v>
      </c>
      <c r="FX11" s="129">
        <f xml:space="preserve"> Ops!FX$336</f>
        <v>0</v>
      </c>
      <c r="FY11" s="129">
        <f xml:space="preserve"> Ops!FY$336</f>
        <v>0</v>
      </c>
      <c r="FZ11" s="129">
        <f xml:space="preserve"> Ops!FZ$336</f>
        <v>0</v>
      </c>
      <c r="GA11" s="129">
        <f xml:space="preserve"> Ops!GA$336</f>
        <v>0</v>
      </c>
      <c r="GB11" s="129">
        <f xml:space="preserve"> Ops!GB$336</f>
        <v>0</v>
      </c>
      <c r="GC11" s="129">
        <f xml:space="preserve"> Ops!GC$336</f>
        <v>0</v>
      </c>
      <c r="GD11" s="129">
        <f xml:space="preserve"> Ops!GD$336</f>
        <v>0</v>
      </c>
      <c r="GE11" s="129">
        <f xml:space="preserve"> Ops!GE$336</f>
        <v>0</v>
      </c>
      <c r="GF11" s="129">
        <f xml:space="preserve"> Ops!GF$336</f>
        <v>0</v>
      </c>
      <c r="GG11" s="129">
        <f xml:space="preserve"> Ops!GG$336</f>
        <v>0</v>
      </c>
      <c r="GH11" s="129">
        <f xml:space="preserve"> Ops!GH$336</f>
        <v>0</v>
      </c>
      <c r="GI11" s="129">
        <f xml:space="preserve"> Ops!GI$336</f>
        <v>0</v>
      </c>
      <c r="GJ11" s="129">
        <f xml:space="preserve"> Ops!GJ$336</f>
        <v>0</v>
      </c>
    </row>
    <row r="12" spans="1:192" s="112" customFormat="1" ht="12.75" outlineLevel="1" x14ac:dyDescent="0.35">
      <c r="E12" s="112" t="str">
        <f>Fin!$E$79</f>
        <v>Senior debt drawdown</v>
      </c>
      <c r="G12" s="112" t="str">
        <f>Fin!$G$79</f>
        <v>$ 000s</v>
      </c>
      <c r="H12" s="112">
        <f>Fin!$H$79</f>
        <v>301238.17203726462</v>
      </c>
      <c r="J12" s="112">
        <f>Fin!J$79</f>
        <v>0</v>
      </c>
      <c r="K12" s="112">
        <f>Fin!K$79</f>
        <v>0</v>
      </c>
      <c r="L12" s="112">
        <f>Fin!L$79</f>
        <v>0</v>
      </c>
      <c r="M12" s="112">
        <f>Fin!M$79</f>
        <v>0</v>
      </c>
      <c r="N12" s="112">
        <f>Fin!N$79</f>
        <v>0</v>
      </c>
      <c r="O12" s="112">
        <f>Fin!O$79</f>
        <v>5038.5117518835168</v>
      </c>
      <c r="P12" s="112">
        <f>Fin!P$79</f>
        <v>28368.721201195131</v>
      </c>
      <c r="Q12" s="112">
        <f>Fin!Q$79</f>
        <v>6523.1502876110908</v>
      </c>
      <c r="R12" s="112">
        <f>Fin!R$79</f>
        <v>6532.0876110036106</v>
      </c>
      <c r="S12" s="112">
        <f>Fin!S$79</f>
        <v>6559.4920363956053</v>
      </c>
      <c r="T12" s="112">
        <f>Fin!T$79</f>
        <v>6567.3549461497096</v>
      </c>
      <c r="U12" s="112">
        <f>Fin!U$79</f>
        <v>6596.0331227444303</v>
      </c>
      <c r="V12" s="112">
        <f>Fin!V$79</f>
        <v>6614.3944410577296</v>
      </c>
      <c r="W12" s="112">
        <f>Fin!W$79</f>
        <v>6596.2888771509406</v>
      </c>
      <c r="X12" s="112">
        <f>Fin!X$79</f>
        <v>6651.1689018641673</v>
      </c>
      <c r="Y12" s="112">
        <f>Fin!Y$79</f>
        <v>6656.3214611870462</v>
      </c>
      <c r="Z12" s="112">
        <f>Fin!Z$79</f>
        <v>6688.212843575503</v>
      </c>
      <c r="AA12" s="112">
        <f>Fin!AA$79</f>
        <v>6692.2702295109448</v>
      </c>
      <c r="AB12" s="112">
        <f>Fin!AB$79</f>
        <v>6725.4599744427132</v>
      </c>
      <c r="AC12" s="112">
        <f>Fin!AC$79</f>
        <v>6744.1815771276724</v>
      </c>
      <c r="AD12" s="112">
        <f>Fin!AD$79</f>
        <v>6746.5842939146132</v>
      </c>
      <c r="AE12" s="112">
        <f>Fin!AE$79</f>
        <v>6781.7357012372222</v>
      </c>
      <c r="AF12" s="112">
        <f>Fin!AF$79</f>
        <v>6685.6578894585919</v>
      </c>
      <c r="AG12" s="112">
        <f>Fin!AG$79</f>
        <v>6630.7661730600912</v>
      </c>
      <c r="AH12" s="112">
        <f>Fin!AH$79</f>
        <v>6545.5719523677526</v>
      </c>
      <c r="AI12" s="112">
        <f>Fin!AI$79</f>
        <v>6427.6838621720681</v>
      </c>
      <c r="AJ12" s="112">
        <f>Fin!AJ$79</f>
        <v>6418.3547094401401</v>
      </c>
      <c r="AK12" s="112">
        <f>Fin!AK$79</f>
        <v>6286.9185255287757</v>
      </c>
      <c r="AL12" s="112">
        <f>Fin!AL$79</f>
        <v>6249.5587910755848</v>
      </c>
      <c r="AM12" s="112">
        <f>Fin!AM$79</f>
        <v>6125.9499294334955</v>
      </c>
      <c r="AN12" s="112">
        <f>Fin!AN$79</f>
        <v>6074.3482012829245</v>
      </c>
      <c r="AO12" s="112">
        <f>Fin!AO$79</f>
        <v>5962.4772727287691</v>
      </c>
      <c r="AP12" s="112">
        <f>Fin!AP$79</f>
        <v>5855.9908902682801</v>
      </c>
      <c r="AQ12" s="112">
        <f>Fin!AQ$79</f>
        <v>5834.4011901595914</v>
      </c>
      <c r="AR12" s="112">
        <f>Fin!AR$79</f>
        <v>5687.8745161634042</v>
      </c>
      <c r="AS12" s="112">
        <f>Fin!AS$79</f>
        <v>5673.3055899931069</v>
      </c>
      <c r="AT12" s="112">
        <f>Fin!AT$79</f>
        <v>7179.1360957811348</v>
      </c>
      <c r="AU12" s="112">
        <f>Fin!AU$79</f>
        <v>7021.3335851648217</v>
      </c>
      <c r="AV12" s="112">
        <f>Fin!AV$79</f>
        <v>7183.2513058097311</v>
      </c>
      <c r="AW12" s="112">
        <f>Fin!AW$79</f>
        <v>6911.97850045823</v>
      </c>
      <c r="AX12" s="112">
        <f>Fin!AX$79</f>
        <v>6919.8549832663703</v>
      </c>
      <c r="AY12" s="112">
        <f>Fin!AY$79</f>
        <v>6749.6309436900447</v>
      </c>
      <c r="AZ12" s="112">
        <f>Fin!AZ$79</f>
        <v>6715.0413424917142</v>
      </c>
      <c r="BA12" s="112">
        <f>Fin!BA$79</f>
        <v>6566.6465503150275</v>
      </c>
      <c r="BB12" s="112">
        <f>Fin!BB$79</f>
        <v>6456.4077231519213</v>
      </c>
      <c r="BC12" s="112">
        <f>Fin!BC$79</f>
        <v>6486.2496698581226</v>
      </c>
      <c r="BD12" s="112">
        <f>Fin!BD$79</f>
        <v>6397.3902036676809</v>
      </c>
      <c r="BE12" s="112">
        <f>Fin!BE$79</f>
        <v>7110.4223824255587</v>
      </c>
      <c r="BF12" s="112">
        <f>Fin!BF$79</f>
        <v>0</v>
      </c>
      <c r="BG12" s="112">
        <f>Fin!BG$79</f>
        <v>0</v>
      </c>
      <c r="BH12" s="112">
        <f>Fin!BH$79</f>
        <v>0</v>
      </c>
      <c r="BI12" s="112">
        <f>Fin!BI$79</f>
        <v>0</v>
      </c>
      <c r="BJ12" s="112">
        <f>Fin!BJ$79</f>
        <v>0</v>
      </c>
      <c r="BK12" s="112">
        <f>Fin!BK$79</f>
        <v>0</v>
      </c>
      <c r="BL12" s="112">
        <f>Fin!BL$79</f>
        <v>0</v>
      </c>
      <c r="BM12" s="112">
        <f>Fin!BM$79</f>
        <v>0</v>
      </c>
      <c r="BN12" s="112">
        <f>Fin!BN$79</f>
        <v>0</v>
      </c>
      <c r="BO12" s="112">
        <f>Fin!BO$79</f>
        <v>0</v>
      </c>
      <c r="BP12" s="112">
        <f>Fin!BP$79</f>
        <v>0</v>
      </c>
      <c r="BQ12" s="112">
        <f>Fin!BQ$79</f>
        <v>0</v>
      </c>
      <c r="BR12" s="112">
        <f>Fin!BR$79</f>
        <v>0</v>
      </c>
      <c r="BS12" s="112">
        <f>Fin!BS$79</f>
        <v>0</v>
      </c>
      <c r="BT12" s="112">
        <f>Fin!BT$79</f>
        <v>0</v>
      </c>
      <c r="BU12" s="112">
        <f>Fin!BU$79</f>
        <v>0</v>
      </c>
      <c r="BV12" s="112">
        <f>Fin!BV$79</f>
        <v>0</v>
      </c>
      <c r="BW12" s="112">
        <f>Fin!BW$79</f>
        <v>0</v>
      </c>
      <c r="BX12" s="112">
        <f>Fin!BX$79</f>
        <v>0</v>
      </c>
      <c r="BY12" s="112">
        <f>Fin!BY$79</f>
        <v>0</v>
      </c>
      <c r="BZ12" s="112">
        <f>Fin!BZ$79</f>
        <v>0</v>
      </c>
      <c r="CA12" s="112">
        <f>Fin!CA$79</f>
        <v>0</v>
      </c>
      <c r="CB12" s="112">
        <f>Fin!CB$79</f>
        <v>0</v>
      </c>
      <c r="CC12" s="112">
        <f>Fin!CC$79</f>
        <v>0</v>
      </c>
      <c r="CD12" s="112">
        <f>Fin!CD$79</f>
        <v>0</v>
      </c>
      <c r="CE12" s="112">
        <f>Fin!CE$79</f>
        <v>0</v>
      </c>
      <c r="CF12" s="112">
        <f>Fin!CF$79</f>
        <v>0</v>
      </c>
      <c r="CG12" s="112">
        <f>Fin!CG$79</f>
        <v>0</v>
      </c>
      <c r="CH12" s="112">
        <f>Fin!CH$79</f>
        <v>0</v>
      </c>
      <c r="CI12" s="112">
        <f>Fin!CI$79</f>
        <v>0</v>
      </c>
      <c r="CJ12" s="112">
        <f>Fin!CJ$79</f>
        <v>0</v>
      </c>
      <c r="CK12" s="112">
        <f>Fin!CK$79</f>
        <v>0</v>
      </c>
      <c r="CL12" s="112">
        <f>Fin!CL$79</f>
        <v>0</v>
      </c>
      <c r="CM12" s="112">
        <f>Fin!CM$79</f>
        <v>0</v>
      </c>
      <c r="CN12" s="112">
        <f>Fin!CN$79</f>
        <v>0</v>
      </c>
      <c r="CO12" s="112">
        <f>Fin!CO$79</f>
        <v>0</v>
      </c>
      <c r="CP12" s="112">
        <f>Fin!CP$79</f>
        <v>0</v>
      </c>
      <c r="CQ12" s="112">
        <f>Fin!CQ$79</f>
        <v>0</v>
      </c>
      <c r="CR12" s="112">
        <f>Fin!CR$79</f>
        <v>0</v>
      </c>
      <c r="CS12" s="112">
        <f>Fin!CS$79</f>
        <v>0</v>
      </c>
      <c r="CT12" s="112">
        <f>Fin!CT$79</f>
        <v>0</v>
      </c>
      <c r="CU12" s="112">
        <f>Fin!CU$79</f>
        <v>0</v>
      </c>
      <c r="CV12" s="112">
        <f>Fin!CV$79</f>
        <v>0</v>
      </c>
      <c r="CW12" s="112">
        <f>Fin!CW$79</f>
        <v>0</v>
      </c>
      <c r="CX12" s="112">
        <f>Fin!CX$79</f>
        <v>0</v>
      </c>
      <c r="CY12" s="112">
        <f>Fin!CY$79</f>
        <v>0</v>
      </c>
      <c r="CZ12" s="112">
        <f>Fin!CZ$79</f>
        <v>0</v>
      </c>
      <c r="DA12" s="112">
        <f>Fin!DA$79</f>
        <v>0</v>
      </c>
      <c r="DB12" s="112">
        <f>Fin!DB$79</f>
        <v>0</v>
      </c>
      <c r="DC12" s="112">
        <f>Fin!DC$79</f>
        <v>0</v>
      </c>
      <c r="DD12" s="112">
        <f>Fin!DD$79</f>
        <v>0</v>
      </c>
      <c r="DE12" s="112">
        <f>Fin!DE$79</f>
        <v>0</v>
      </c>
      <c r="DF12" s="112">
        <f>Fin!DF$79</f>
        <v>0</v>
      </c>
      <c r="DG12" s="112">
        <f>Fin!DG$79</f>
        <v>0</v>
      </c>
      <c r="DH12" s="112">
        <f>Fin!DH$79</f>
        <v>0</v>
      </c>
      <c r="DI12" s="112">
        <f>Fin!DI$79</f>
        <v>0</v>
      </c>
      <c r="DJ12" s="112">
        <f>Fin!DJ$79</f>
        <v>0</v>
      </c>
      <c r="DK12" s="112">
        <f>Fin!DK$79</f>
        <v>0</v>
      </c>
      <c r="DL12" s="112">
        <f>Fin!DL$79</f>
        <v>0</v>
      </c>
      <c r="DM12" s="112">
        <f>Fin!DM$79</f>
        <v>0</v>
      </c>
      <c r="DN12" s="112">
        <f>Fin!DN$79</f>
        <v>0</v>
      </c>
      <c r="DO12" s="112">
        <f>Fin!DO$79</f>
        <v>0</v>
      </c>
      <c r="DP12" s="112">
        <f>Fin!DP$79</f>
        <v>0</v>
      </c>
      <c r="DQ12" s="112">
        <f>Fin!DQ$79</f>
        <v>0</v>
      </c>
      <c r="DR12" s="112">
        <f>Fin!DR$79</f>
        <v>0</v>
      </c>
      <c r="DS12" s="112">
        <f>Fin!DS$79</f>
        <v>0</v>
      </c>
      <c r="DT12" s="112">
        <f>Fin!DT$79</f>
        <v>0</v>
      </c>
      <c r="DU12" s="112">
        <f>Fin!DU$79</f>
        <v>0</v>
      </c>
      <c r="DV12" s="112">
        <f>Fin!DV$79</f>
        <v>0</v>
      </c>
      <c r="DW12" s="112">
        <f>Fin!DW$79</f>
        <v>0</v>
      </c>
      <c r="DX12" s="112">
        <f>Fin!DX$79</f>
        <v>0</v>
      </c>
      <c r="DY12" s="112">
        <f>Fin!DY$79</f>
        <v>0</v>
      </c>
      <c r="DZ12" s="112">
        <f>Fin!DZ$79</f>
        <v>0</v>
      </c>
      <c r="EA12" s="112">
        <f>Fin!EA$79</f>
        <v>0</v>
      </c>
      <c r="EB12" s="112">
        <f>Fin!EB$79</f>
        <v>0</v>
      </c>
      <c r="EC12" s="112">
        <f>Fin!EC$79</f>
        <v>0</v>
      </c>
      <c r="ED12" s="112">
        <f>Fin!ED$79</f>
        <v>0</v>
      </c>
      <c r="EE12" s="112">
        <f>Fin!EE$79</f>
        <v>0</v>
      </c>
      <c r="EF12" s="112">
        <f>Fin!EF$79</f>
        <v>0</v>
      </c>
      <c r="EG12" s="112">
        <f>Fin!EG$79</f>
        <v>0</v>
      </c>
      <c r="EH12" s="112">
        <f>Fin!EH$79</f>
        <v>0</v>
      </c>
      <c r="EI12" s="112">
        <f>Fin!EI$79</f>
        <v>0</v>
      </c>
      <c r="EJ12" s="112">
        <f>Fin!EJ$79</f>
        <v>0</v>
      </c>
      <c r="EK12" s="112">
        <f>Fin!EK$79</f>
        <v>0</v>
      </c>
      <c r="EL12" s="112">
        <f>Fin!EL$79</f>
        <v>0</v>
      </c>
      <c r="EM12" s="112">
        <f>Fin!EM$79</f>
        <v>0</v>
      </c>
      <c r="EN12" s="112">
        <f>Fin!EN$79</f>
        <v>0</v>
      </c>
      <c r="EO12" s="112">
        <f>Fin!EO$79</f>
        <v>0</v>
      </c>
      <c r="EP12" s="112">
        <f>Fin!EP$79</f>
        <v>0</v>
      </c>
      <c r="EQ12" s="112">
        <f>Fin!EQ$79</f>
        <v>0</v>
      </c>
      <c r="ER12" s="112">
        <f>Fin!ER$79</f>
        <v>0</v>
      </c>
      <c r="ES12" s="112">
        <f>Fin!ES$79</f>
        <v>0</v>
      </c>
      <c r="ET12" s="112">
        <f>Fin!ET$79</f>
        <v>0</v>
      </c>
      <c r="EU12" s="112">
        <f>Fin!EU$79</f>
        <v>0</v>
      </c>
      <c r="EV12" s="112">
        <f>Fin!EV$79</f>
        <v>0</v>
      </c>
      <c r="EW12" s="112">
        <f>Fin!EW$79</f>
        <v>0</v>
      </c>
      <c r="EX12" s="112">
        <f>Fin!EX$79</f>
        <v>0</v>
      </c>
      <c r="EY12" s="112">
        <f>Fin!EY$79</f>
        <v>0</v>
      </c>
      <c r="EZ12" s="112">
        <f>Fin!EZ$79</f>
        <v>0</v>
      </c>
      <c r="FA12" s="112">
        <f>Fin!FA$79</f>
        <v>0</v>
      </c>
      <c r="FB12" s="112">
        <f>Fin!FB$79</f>
        <v>0</v>
      </c>
      <c r="FC12" s="112">
        <f>Fin!FC$79</f>
        <v>0</v>
      </c>
      <c r="FD12" s="112">
        <f>Fin!FD$79</f>
        <v>0</v>
      </c>
      <c r="FE12" s="112">
        <f>Fin!FE$79</f>
        <v>0</v>
      </c>
      <c r="FF12" s="112">
        <f>Fin!FF$79</f>
        <v>0</v>
      </c>
      <c r="FG12" s="112">
        <f>Fin!FG$79</f>
        <v>0</v>
      </c>
      <c r="FH12" s="112">
        <f>Fin!FH$79</f>
        <v>0</v>
      </c>
      <c r="FI12" s="112">
        <f>Fin!FI$79</f>
        <v>0</v>
      </c>
      <c r="FJ12" s="112">
        <f>Fin!FJ$79</f>
        <v>0</v>
      </c>
      <c r="FK12" s="112">
        <f>Fin!FK$79</f>
        <v>0</v>
      </c>
      <c r="FL12" s="112">
        <f>Fin!FL$79</f>
        <v>0</v>
      </c>
      <c r="FM12" s="112">
        <f>Fin!FM$79</f>
        <v>0</v>
      </c>
      <c r="FN12" s="112">
        <f>Fin!FN$79</f>
        <v>0</v>
      </c>
      <c r="FO12" s="112">
        <f>Fin!FO$79</f>
        <v>0</v>
      </c>
      <c r="FP12" s="112">
        <f>Fin!FP$79</f>
        <v>0</v>
      </c>
      <c r="FQ12" s="112">
        <f>Fin!FQ$79</f>
        <v>0</v>
      </c>
      <c r="FR12" s="112">
        <f>Fin!FR$79</f>
        <v>0</v>
      </c>
      <c r="FS12" s="112">
        <f>Fin!FS$79</f>
        <v>0</v>
      </c>
      <c r="FT12" s="112">
        <f>Fin!FT$79</f>
        <v>0</v>
      </c>
      <c r="FU12" s="112">
        <f>Fin!FU$79</f>
        <v>0</v>
      </c>
      <c r="FV12" s="112">
        <f>Fin!FV$79</f>
        <v>0</v>
      </c>
      <c r="FW12" s="112">
        <f>Fin!FW$79</f>
        <v>0</v>
      </c>
      <c r="FX12" s="112">
        <f>Fin!FX$79</f>
        <v>0</v>
      </c>
      <c r="FY12" s="112">
        <f>Fin!FY$79</f>
        <v>0</v>
      </c>
      <c r="FZ12" s="112">
        <f>Fin!FZ$79</f>
        <v>0</v>
      </c>
      <c r="GA12" s="112">
        <f>Fin!GA$79</f>
        <v>0</v>
      </c>
      <c r="GB12" s="112">
        <f>Fin!GB$79</f>
        <v>0</v>
      </c>
      <c r="GC12" s="112">
        <f>Fin!GC$79</f>
        <v>0</v>
      </c>
      <c r="GD12" s="112">
        <f>Fin!GD$79</f>
        <v>0</v>
      </c>
      <c r="GE12" s="112">
        <f>Fin!GE$79</f>
        <v>0</v>
      </c>
      <c r="GF12" s="112">
        <f>Fin!GF$79</f>
        <v>0</v>
      </c>
      <c r="GG12" s="112">
        <f>Fin!GG$79</f>
        <v>0</v>
      </c>
      <c r="GH12" s="112">
        <f>Fin!GH$79</f>
        <v>0</v>
      </c>
      <c r="GI12" s="112">
        <f>Fin!GI$79</f>
        <v>0</v>
      </c>
      <c r="GJ12" s="112">
        <f>Fin!GJ$79</f>
        <v>0</v>
      </c>
    </row>
    <row r="13" spans="1:192" outlineLevel="1" x14ac:dyDescent="0.35">
      <c r="A13" s="13"/>
      <c r="B13" s="13"/>
      <c r="C13" s="18"/>
      <c r="D13" s="42"/>
      <c r="E13" s="465" t="s">
        <v>172</v>
      </c>
      <c r="F13" s="465"/>
      <c r="G13" s="465" t="s">
        <v>101</v>
      </c>
      <c r="H13" s="465">
        <f>SUM(J13:GJ13)</f>
        <v>376330.96611090685</v>
      </c>
      <c r="I13" s="466"/>
      <c r="J13" s="465">
        <f t="shared" ref="J13:AO13" si="0">SUM(J10:J12)</f>
        <v>0</v>
      </c>
      <c r="K13" s="465">
        <f t="shared" si="0"/>
        <v>0</v>
      </c>
      <c r="L13" s="465">
        <f t="shared" si="0"/>
        <v>0</v>
      </c>
      <c r="M13" s="465">
        <f t="shared" si="0"/>
        <v>0</v>
      </c>
      <c r="N13" s="465">
        <f t="shared" si="0"/>
        <v>0</v>
      </c>
      <c r="O13" s="465">
        <f t="shared" si="0"/>
        <v>5650</v>
      </c>
      <c r="P13" s="465">
        <f t="shared" si="0"/>
        <v>31811.630632167278</v>
      </c>
      <c r="Q13" s="465">
        <f t="shared" si="0"/>
        <v>7314.8185297424543</v>
      </c>
      <c r="R13" s="465">
        <f t="shared" si="0"/>
        <v>7324.8405123544544</v>
      </c>
      <c r="S13" s="465">
        <f t="shared" si="0"/>
        <v>7355.570817470224</v>
      </c>
      <c r="T13" s="465">
        <f t="shared" si="0"/>
        <v>7364.3879925207902</v>
      </c>
      <c r="U13" s="465">
        <f t="shared" si="0"/>
        <v>7396.5466349412627</v>
      </c>
      <c r="V13" s="465">
        <f t="shared" si="0"/>
        <v>7417.1363355470739</v>
      </c>
      <c r="W13" s="465">
        <f t="shared" si="0"/>
        <v>7396.8334284366319</v>
      </c>
      <c r="X13" s="465">
        <f t="shared" si="0"/>
        <v>7458.3738504697494</v>
      </c>
      <c r="Y13" s="465">
        <f t="shared" si="0"/>
        <v>7464.1517391813086</v>
      </c>
      <c r="Z13" s="465">
        <f t="shared" si="0"/>
        <v>7499.9135512734256</v>
      </c>
      <c r="AA13" s="465">
        <f t="shared" si="0"/>
        <v>7504.4633532118005</v>
      </c>
      <c r="AB13" s="465">
        <f t="shared" si="0"/>
        <v>7541.6811008521408</v>
      </c>
      <c r="AC13" s="465">
        <f t="shared" si="0"/>
        <v>7562.6748109750715</v>
      </c>
      <c r="AD13" s="465">
        <f t="shared" si="0"/>
        <v>7565.3691283677299</v>
      </c>
      <c r="AE13" s="465">
        <f t="shared" si="0"/>
        <v>7604.7866113771715</v>
      </c>
      <c r="AF13" s="465">
        <f t="shared" si="0"/>
        <v>7606.2359283477181</v>
      </c>
      <c r="AG13" s="465">
        <f t="shared" si="0"/>
        <v>7646.8254545615937</v>
      </c>
      <c r="AH13" s="465">
        <f t="shared" si="0"/>
        <v>7667.5235753590496</v>
      </c>
      <c r="AI13" s="465">
        <f t="shared" si="0"/>
        <v>7644.5156559223797</v>
      </c>
      <c r="AJ13" s="465">
        <f t="shared" si="0"/>
        <v>7708.0199537564322</v>
      </c>
      <c r="AK13" s="465">
        <f t="shared" si="0"/>
        <v>7705.0414495015093</v>
      </c>
      <c r="AL13" s="465">
        <f t="shared" si="0"/>
        <v>7747.6798170924158</v>
      </c>
      <c r="AM13" s="465">
        <f t="shared" si="0"/>
        <v>7742.912058072674</v>
      </c>
      <c r="AN13" s="465">
        <f t="shared" si="0"/>
        <v>7786.3103113404777</v>
      </c>
      <c r="AO13" s="465">
        <f t="shared" si="0"/>
        <v>7805.2715579905534</v>
      </c>
      <c r="AP13" s="465">
        <f t="shared" ref="AP13:BU13" si="1">SUM(AP10:AP12)</f>
        <v>7797.7787754597493</v>
      </c>
      <c r="AQ13" s="465">
        <f t="shared" si="1"/>
        <v>7842.1632346695524</v>
      </c>
      <c r="AR13" s="465">
        <f t="shared" si="1"/>
        <v>7833.0935015538071</v>
      </c>
      <c r="AS13" s="465">
        <f t="shared" si="1"/>
        <v>7878.1303383690201</v>
      </c>
      <c r="AT13" s="465">
        <f t="shared" si="1"/>
        <v>9729.1730527031887</v>
      </c>
      <c r="AU13" s="465">
        <f t="shared" si="1"/>
        <v>9664.1362694122363</v>
      </c>
      <c r="AV13" s="465">
        <f t="shared" si="1"/>
        <v>9773.5002132859154</v>
      </c>
      <c r="AW13" s="465">
        <f t="shared" si="1"/>
        <v>9765.3437236469381</v>
      </c>
      <c r="AX13" s="465">
        <f t="shared" si="1"/>
        <v>9817.4988646744605</v>
      </c>
      <c r="AY13" s="465">
        <f t="shared" si="1"/>
        <v>9807.1273873077516</v>
      </c>
      <c r="AZ13" s="465">
        <f t="shared" si="1"/>
        <v>9861.3032845510952</v>
      </c>
      <c r="BA13" s="465">
        <f t="shared" si="1"/>
        <v>9887.3240697603433</v>
      </c>
      <c r="BB13" s="465">
        <f t="shared" si="1"/>
        <v>9878.4213623910255</v>
      </c>
      <c r="BC13" s="465">
        <f t="shared" si="1"/>
        <v>9937.7884050787998</v>
      </c>
      <c r="BD13" s="465">
        <f t="shared" si="1"/>
        <v>9926.9563276196513</v>
      </c>
      <c r="BE13" s="465">
        <f t="shared" si="1"/>
        <v>10637.712509589957</v>
      </c>
      <c r="BF13" s="465">
        <f t="shared" si="1"/>
        <v>0</v>
      </c>
      <c r="BG13" s="465">
        <f t="shared" si="1"/>
        <v>0</v>
      </c>
      <c r="BH13" s="465">
        <f t="shared" si="1"/>
        <v>0</v>
      </c>
      <c r="BI13" s="465">
        <f t="shared" si="1"/>
        <v>0</v>
      </c>
      <c r="BJ13" s="465">
        <f t="shared" si="1"/>
        <v>0</v>
      </c>
      <c r="BK13" s="465">
        <f t="shared" si="1"/>
        <v>0</v>
      </c>
      <c r="BL13" s="465">
        <f t="shared" si="1"/>
        <v>0</v>
      </c>
      <c r="BM13" s="465">
        <f t="shared" si="1"/>
        <v>0</v>
      </c>
      <c r="BN13" s="465">
        <f t="shared" si="1"/>
        <v>0</v>
      </c>
      <c r="BO13" s="465">
        <f t="shared" si="1"/>
        <v>0</v>
      </c>
      <c r="BP13" s="465">
        <f t="shared" si="1"/>
        <v>0</v>
      </c>
      <c r="BQ13" s="465">
        <f t="shared" si="1"/>
        <v>0</v>
      </c>
      <c r="BR13" s="465">
        <f t="shared" si="1"/>
        <v>0</v>
      </c>
      <c r="BS13" s="465">
        <f t="shared" si="1"/>
        <v>0</v>
      </c>
      <c r="BT13" s="465">
        <f t="shared" si="1"/>
        <v>0</v>
      </c>
      <c r="BU13" s="465">
        <f t="shared" si="1"/>
        <v>0</v>
      </c>
      <c r="BV13" s="465">
        <f t="shared" ref="BV13:DA13" si="2">SUM(BV10:BV12)</f>
        <v>0</v>
      </c>
      <c r="BW13" s="465">
        <f t="shared" si="2"/>
        <v>0</v>
      </c>
      <c r="BX13" s="465">
        <f t="shared" si="2"/>
        <v>0</v>
      </c>
      <c r="BY13" s="465">
        <f t="shared" si="2"/>
        <v>0</v>
      </c>
      <c r="BZ13" s="465">
        <f t="shared" si="2"/>
        <v>0</v>
      </c>
      <c r="CA13" s="465">
        <f t="shared" si="2"/>
        <v>0</v>
      </c>
      <c r="CB13" s="465">
        <f t="shared" si="2"/>
        <v>0</v>
      </c>
      <c r="CC13" s="465">
        <f t="shared" si="2"/>
        <v>0</v>
      </c>
      <c r="CD13" s="465">
        <f t="shared" si="2"/>
        <v>0</v>
      </c>
      <c r="CE13" s="465">
        <f t="shared" si="2"/>
        <v>0</v>
      </c>
      <c r="CF13" s="465">
        <f t="shared" si="2"/>
        <v>0</v>
      </c>
      <c r="CG13" s="465">
        <f t="shared" si="2"/>
        <v>0</v>
      </c>
      <c r="CH13" s="465">
        <f t="shared" si="2"/>
        <v>0</v>
      </c>
      <c r="CI13" s="465">
        <f t="shared" si="2"/>
        <v>0</v>
      </c>
      <c r="CJ13" s="465">
        <f t="shared" si="2"/>
        <v>0</v>
      </c>
      <c r="CK13" s="465">
        <f t="shared" si="2"/>
        <v>0</v>
      </c>
      <c r="CL13" s="465">
        <f t="shared" si="2"/>
        <v>0</v>
      </c>
      <c r="CM13" s="465">
        <f t="shared" si="2"/>
        <v>0</v>
      </c>
      <c r="CN13" s="465">
        <f t="shared" si="2"/>
        <v>0</v>
      </c>
      <c r="CO13" s="465">
        <f t="shared" si="2"/>
        <v>0</v>
      </c>
      <c r="CP13" s="465">
        <f t="shared" si="2"/>
        <v>0</v>
      </c>
      <c r="CQ13" s="465">
        <f t="shared" si="2"/>
        <v>0</v>
      </c>
      <c r="CR13" s="465">
        <f t="shared" si="2"/>
        <v>0</v>
      </c>
      <c r="CS13" s="465">
        <f t="shared" si="2"/>
        <v>0</v>
      </c>
      <c r="CT13" s="465">
        <f t="shared" si="2"/>
        <v>0</v>
      </c>
      <c r="CU13" s="465">
        <f t="shared" si="2"/>
        <v>0</v>
      </c>
      <c r="CV13" s="465">
        <f t="shared" si="2"/>
        <v>0</v>
      </c>
      <c r="CW13" s="465">
        <f t="shared" si="2"/>
        <v>0</v>
      </c>
      <c r="CX13" s="465">
        <f t="shared" si="2"/>
        <v>0</v>
      </c>
      <c r="CY13" s="465">
        <f t="shared" si="2"/>
        <v>0</v>
      </c>
      <c r="CZ13" s="465">
        <f t="shared" si="2"/>
        <v>0</v>
      </c>
      <c r="DA13" s="465">
        <f t="shared" si="2"/>
        <v>0</v>
      </c>
      <c r="DB13" s="465">
        <f t="shared" ref="DB13:EG13" si="3">SUM(DB10:DB12)</f>
        <v>0</v>
      </c>
      <c r="DC13" s="465">
        <f t="shared" si="3"/>
        <v>0</v>
      </c>
      <c r="DD13" s="465">
        <f t="shared" si="3"/>
        <v>0</v>
      </c>
      <c r="DE13" s="465">
        <f t="shared" si="3"/>
        <v>0</v>
      </c>
      <c r="DF13" s="465">
        <f t="shared" si="3"/>
        <v>0</v>
      </c>
      <c r="DG13" s="465">
        <f t="shared" si="3"/>
        <v>0</v>
      </c>
      <c r="DH13" s="465">
        <f t="shared" si="3"/>
        <v>0</v>
      </c>
      <c r="DI13" s="465">
        <f t="shared" si="3"/>
        <v>0</v>
      </c>
      <c r="DJ13" s="465">
        <f t="shared" si="3"/>
        <v>0</v>
      </c>
      <c r="DK13" s="465">
        <f t="shared" si="3"/>
        <v>0</v>
      </c>
      <c r="DL13" s="465">
        <f t="shared" si="3"/>
        <v>0</v>
      </c>
      <c r="DM13" s="465">
        <f t="shared" si="3"/>
        <v>0</v>
      </c>
      <c r="DN13" s="465">
        <f t="shared" si="3"/>
        <v>0</v>
      </c>
      <c r="DO13" s="465">
        <f t="shared" si="3"/>
        <v>0</v>
      </c>
      <c r="DP13" s="465">
        <f t="shared" si="3"/>
        <v>0</v>
      </c>
      <c r="DQ13" s="465">
        <f t="shared" si="3"/>
        <v>0</v>
      </c>
      <c r="DR13" s="465">
        <f t="shared" si="3"/>
        <v>0</v>
      </c>
      <c r="DS13" s="465">
        <f t="shared" si="3"/>
        <v>0</v>
      </c>
      <c r="DT13" s="465">
        <f t="shared" si="3"/>
        <v>0</v>
      </c>
      <c r="DU13" s="465">
        <f t="shared" si="3"/>
        <v>0</v>
      </c>
      <c r="DV13" s="465">
        <f t="shared" si="3"/>
        <v>0</v>
      </c>
      <c r="DW13" s="465">
        <f t="shared" si="3"/>
        <v>0</v>
      </c>
      <c r="DX13" s="465">
        <f t="shared" si="3"/>
        <v>0</v>
      </c>
      <c r="DY13" s="465">
        <f t="shared" si="3"/>
        <v>0</v>
      </c>
      <c r="DZ13" s="465">
        <f t="shared" si="3"/>
        <v>0</v>
      </c>
      <c r="EA13" s="465">
        <f t="shared" si="3"/>
        <v>0</v>
      </c>
      <c r="EB13" s="465">
        <f t="shared" si="3"/>
        <v>0</v>
      </c>
      <c r="EC13" s="465">
        <f t="shared" si="3"/>
        <v>0</v>
      </c>
      <c r="ED13" s="465">
        <f t="shared" si="3"/>
        <v>0</v>
      </c>
      <c r="EE13" s="465">
        <f t="shared" si="3"/>
        <v>0</v>
      </c>
      <c r="EF13" s="465">
        <f t="shared" si="3"/>
        <v>0</v>
      </c>
      <c r="EG13" s="465">
        <f t="shared" si="3"/>
        <v>0</v>
      </c>
      <c r="EH13" s="465">
        <f t="shared" ref="EH13:FM13" si="4">SUM(EH10:EH12)</f>
        <v>0</v>
      </c>
      <c r="EI13" s="465">
        <f t="shared" si="4"/>
        <v>0</v>
      </c>
      <c r="EJ13" s="465">
        <f t="shared" si="4"/>
        <v>0</v>
      </c>
      <c r="EK13" s="465">
        <f t="shared" si="4"/>
        <v>0</v>
      </c>
      <c r="EL13" s="465">
        <f t="shared" si="4"/>
        <v>0</v>
      </c>
      <c r="EM13" s="465">
        <f t="shared" si="4"/>
        <v>0</v>
      </c>
      <c r="EN13" s="465">
        <f t="shared" si="4"/>
        <v>0</v>
      </c>
      <c r="EO13" s="465">
        <f t="shared" si="4"/>
        <v>0</v>
      </c>
      <c r="EP13" s="465">
        <f t="shared" si="4"/>
        <v>0</v>
      </c>
      <c r="EQ13" s="465">
        <f t="shared" si="4"/>
        <v>0</v>
      </c>
      <c r="ER13" s="465">
        <f t="shared" si="4"/>
        <v>0</v>
      </c>
      <c r="ES13" s="465">
        <f t="shared" si="4"/>
        <v>0</v>
      </c>
      <c r="ET13" s="465">
        <f t="shared" si="4"/>
        <v>0</v>
      </c>
      <c r="EU13" s="465">
        <f t="shared" si="4"/>
        <v>0</v>
      </c>
      <c r="EV13" s="465">
        <f t="shared" si="4"/>
        <v>0</v>
      </c>
      <c r="EW13" s="465">
        <f t="shared" si="4"/>
        <v>0</v>
      </c>
      <c r="EX13" s="465">
        <f t="shared" si="4"/>
        <v>0</v>
      </c>
      <c r="EY13" s="465">
        <f t="shared" si="4"/>
        <v>0</v>
      </c>
      <c r="EZ13" s="465">
        <f t="shared" si="4"/>
        <v>0</v>
      </c>
      <c r="FA13" s="465">
        <f t="shared" si="4"/>
        <v>0</v>
      </c>
      <c r="FB13" s="465">
        <f t="shared" si="4"/>
        <v>0</v>
      </c>
      <c r="FC13" s="465">
        <f t="shared" si="4"/>
        <v>0</v>
      </c>
      <c r="FD13" s="465">
        <f t="shared" si="4"/>
        <v>0</v>
      </c>
      <c r="FE13" s="465">
        <f t="shared" si="4"/>
        <v>0</v>
      </c>
      <c r="FF13" s="465">
        <f t="shared" si="4"/>
        <v>0</v>
      </c>
      <c r="FG13" s="465">
        <f t="shared" si="4"/>
        <v>0</v>
      </c>
      <c r="FH13" s="465">
        <f t="shared" si="4"/>
        <v>0</v>
      </c>
      <c r="FI13" s="465">
        <f t="shared" si="4"/>
        <v>0</v>
      </c>
      <c r="FJ13" s="465">
        <f t="shared" si="4"/>
        <v>0</v>
      </c>
      <c r="FK13" s="465">
        <f t="shared" si="4"/>
        <v>0</v>
      </c>
      <c r="FL13" s="465">
        <f t="shared" si="4"/>
        <v>0</v>
      </c>
      <c r="FM13" s="465">
        <f t="shared" si="4"/>
        <v>0</v>
      </c>
      <c r="FN13" s="465">
        <f t="shared" ref="FN13:GJ13" si="5">SUM(FN10:FN12)</f>
        <v>0</v>
      </c>
      <c r="FO13" s="465">
        <f t="shared" si="5"/>
        <v>0</v>
      </c>
      <c r="FP13" s="465">
        <f t="shared" si="5"/>
        <v>0</v>
      </c>
      <c r="FQ13" s="465">
        <f t="shared" si="5"/>
        <v>0</v>
      </c>
      <c r="FR13" s="465">
        <f t="shared" si="5"/>
        <v>0</v>
      </c>
      <c r="FS13" s="465">
        <f t="shared" si="5"/>
        <v>0</v>
      </c>
      <c r="FT13" s="465">
        <f t="shared" si="5"/>
        <v>0</v>
      </c>
      <c r="FU13" s="465">
        <f t="shared" si="5"/>
        <v>0</v>
      </c>
      <c r="FV13" s="465">
        <f t="shared" si="5"/>
        <v>0</v>
      </c>
      <c r="FW13" s="465">
        <f t="shared" si="5"/>
        <v>0</v>
      </c>
      <c r="FX13" s="465">
        <f t="shared" si="5"/>
        <v>0</v>
      </c>
      <c r="FY13" s="465">
        <f t="shared" si="5"/>
        <v>0</v>
      </c>
      <c r="FZ13" s="465">
        <f t="shared" si="5"/>
        <v>0</v>
      </c>
      <c r="GA13" s="465">
        <f t="shared" si="5"/>
        <v>0</v>
      </c>
      <c r="GB13" s="465">
        <f t="shared" si="5"/>
        <v>0</v>
      </c>
      <c r="GC13" s="465">
        <f t="shared" si="5"/>
        <v>0</v>
      </c>
      <c r="GD13" s="465">
        <f t="shared" si="5"/>
        <v>0</v>
      </c>
      <c r="GE13" s="465">
        <f t="shared" si="5"/>
        <v>0</v>
      </c>
      <c r="GF13" s="465">
        <f t="shared" si="5"/>
        <v>0</v>
      </c>
      <c r="GG13" s="465">
        <f t="shared" si="5"/>
        <v>0</v>
      </c>
      <c r="GH13" s="465">
        <f t="shared" si="5"/>
        <v>0</v>
      </c>
      <c r="GI13" s="465">
        <f t="shared" si="5"/>
        <v>0</v>
      </c>
      <c r="GJ13" s="465">
        <f t="shared" si="5"/>
        <v>0</v>
      </c>
    </row>
    <row r="14" spans="1:192" outlineLevel="1" x14ac:dyDescent="0.35">
      <c r="A14" s="13"/>
      <c r="B14" s="13"/>
      <c r="C14" s="18"/>
      <c r="D14" s="42"/>
      <c r="E14" s="11"/>
      <c r="F14" s="11"/>
      <c r="G14" s="11"/>
      <c r="H14" s="11"/>
      <c r="I14" s="9"/>
      <c r="J14" s="11"/>
    </row>
    <row r="15" spans="1:192" ht="12.75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x14ac:dyDescent="0.35">
      <c r="A16" s="13" t="s">
        <v>171</v>
      </c>
      <c r="B16" s="13"/>
      <c r="C16" s="18"/>
      <c r="D16" s="42"/>
      <c r="E16" s="11"/>
      <c r="F16" s="11"/>
      <c r="G16" s="11"/>
      <c r="H16" s="11"/>
      <c r="I16" s="9"/>
      <c r="J16" s="11"/>
    </row>
    <row r="17" spans="1:192" outlineLevel="1" x14ac:dyDescent="0.35"/>
    <row r="18" spans="1:192" outlineLevel="1" x14ac:dyDescent="0.35">
      <c r="A18" s="73"/>
      <c r="B18" s="73"/>
      <c r="C18" s="74"/>
      <c r="D18" s="75"/>
      <c r="E18" s="59" t="str">
        <f xml:space="preserve"> Const!E$11</f>
        <v>EPC base cost</v>
      </c>
      <c r="F18" s="59">
        <f xml:space="preserve"> Const!F$11</f>
        <v>0</v>
      </c>
      <c r="G18" s="59" t="str">
        <f xml:space="preserve"> Const!G$11</f>
        <v>$ 000s</v>
      </c>
      <c r="H18" s="59">
        <f xml:space="preserve"> Const!H$11</f>
        <v>299999.99999999983</v>
      </c>
      <c r="I18" s="59">
        <f xml:space="preserve"> Const!I$11</f>
        <v>0</v>
      </c>
      <c r="J18" s="59">
        <f xml:space="preserve"> Const!J$11</f>
        <v>0</v>
      </c>
      <c r="K18" s="59">
        <f xml:space="preserve"> Const!K$11</f>
        <v>0</v>
      </c>
      <c r="L18" s="59">
        <f xml:space="preserve"> Const!L$11</f>
        <v>0</v>
      </c>
      <c r="M18" s="59">
        <f xml:space="preserve"> Const!M$11</f>
        <v>0</v>
      </c>
      <c r="N18" s="59">
        <f xml:space="preserve"> Const!N$11</f>
        <v>0</v>
      </c>
      <c r="O18" s="59">
        <f xml:space="preserve"> Const!O$11</f>
        <v>0</v>
      </c>
      <c r="P18" s="59">
        <f xml:space="preserve"> Const!P$11</f>
        <v>30000</v>
      </c>
      <c r="Q18" s="59">
        <f xml:space="preserve"> Const!Q$11</f>
        <v>6585.3658536585372</v>
      </c>
      <c r="R18" s="59">
        <f xml:space="preserve"> Const!R$11</f>
        <v>6585.3658536585372</v>
      </c>
      <c r="S18" s="59">
        <f xml:space="preserve"> Const!S$11</f>
        <v>6585.3658536585372</v>
      </c>
      <c r="T18" s="59">
        <f xml:space="preserve"> Const!T$11</f>
        <v>6585.3658536585372</v>
      </c>
      <c r="U18" s="59">
        <f xml:space="preserve"> Const!U$11</f>
        <v>6585.3658536585372</v>
      </c>
      <c r="V18" s="59">
        <f xml:space="preserve"> Const!V$11</f>
        <v>6585.3658536585372</v>
      </c>
      <c r="W18" s="59">
        <f xml:space="preserve"> Const!W$11</f>
        <v>6585.3658536585372</v>
      </c>
      <c r="X18" s="59">
        <f xml:space="preserve"> Const!X$11</f>
        <v>6585.3658536585372</v>
      </c>
      <c r="Y18" s="59">
        <f xml:space="preserve"> Const!Y$11</f>
        <v>6585.3658536585372</v>
      </c>
      <c r="Z18" s="59">
        <f xml:space="preserve"> Const!Z$11</f>
        <v>6585.3658536585372</v>
      </c>
      <c r="AA18" s="59">
        <f xml:space="preserve"> Const!AA$11</f>
        <v>6585.3658536585372</v>
      </c>
      <c r="AB18" s="59">
        <f xml:space="preserve"> Const!AB$11</f>
        <v>6585.3658536585372</v>
      </c>
      <c r="AC18" s="59">
        <f xml:space="preserve"> Const!AC$11</f>
        <v>6585.3658536585372</v>
      </c>
      <c r="AD18" s="59">
        <f xml:space="preserve"> Const!AD$11</f>
        <v>6585.3658536585372</v>
      </c>
      <c r="AE18" s="59">
        <f xml:space="preserve"> Const!AE$11</f>
        <v>6585.3658536585372</v>
      </c>
      <c r="AF18" s="59">
        <f xml:space="preserve"> Const!AF$11</f>
        <v>6585.3658536585372</v>
      </c>
      <c r="AG18" s="59">
        <f xml:space="preserve"> Const!AG$11</f>
        <v>6585.3658536585372</v>
      </c>
      <c r="AH18" s="59">
        <f xml:space="preserve"> Const!AH$11</f>
        <v>6585.3658536585372</v>
      </c>
      <c r="AI18" s="59">
        <f xml:space="preserve"> Const!AI$11</f>
        <v>6585.3658536585372</v>
      </c>
      <c r="AJ18" s="59">
        <f xml:space="preserve"> Const!AJ$11</f>
        <v>6585.3658536585372</v>
      </c>
      <c r="AK18" s="59">
        <f xml:space="preserve"> Const!AK$11</f>
        <v>6585.3658536585372</v>
      </c>
      <c r="AL18" s="59">
        <f xml:space="preserve"> Const!AL$11</f>
        <v>6585.3658536585372</v>
      </c>
      <c r="AM18" s="59">
        <f xml:space="preserve"> Const!AM$11</f>
        <v>6585.3658536585372</v>
      </c>
      <c r="AN18" s="59">
        <f xml:space="preserve"> Const!AN$11</f>
        <v>6585.3658536585372</v>
      </c>
      <c r="AO18" s="59">
        <f xml:space="preserve"> Const!AO$11</f>
        <v>6585.3658536585372</v>
      </c>
      <c r="AP18" s="59">
        <f xml:space="preserve"> Const!AP$11</f>
        <v>6585.3658536585372</v>
      </c>
      <c r="AQ18" s="59">
        <f xml:space="preserve"> Const!AQ$11</f>
        <v>6585.3658536585372</v>
      </c>
      <c r="AR18" s="59">
        <f xml:space="preserve"> Const!AR$11</f>
        <v>6585.3658536585372</v>
      </c>
      <c r="AS18" s="59">
        <f xml:space="preserve"> Const!AS$11</f>
        <v>6585.3658536585372</v>
      </c>
      <c r="AT18" s="59">
        <f xml:space="preserve"> Const!AT$11</f>
        <v>6585.3658536585372</v>
      </c>
      <c r="AU18" s="59">
        <f xml:space="preserve"> Const!AU$11</f>
        <v>6585.3658536585372</v>
      </c>
      <c r="AV18" s="59">
        <f xml:space="preserve"> Const!AV$11</f>
        <v>6585.3658536585372</v>
      </c>
      <c r="AW18" s="59">
        <f xml:space="preserve"> Const!AW$11</f>
        <v>6585.3658536585372</v>
      </c>
      <c r="AX18" s="59">
        <f xml:space="preserve"> Const!AX$11</f>
        <v>6585.3658536585372</v>
      </c>
      <c r="AY18" s="59">
        <f xml:space="preserve"> Const!AY$11</f>
        <v>6585.3658536585372</v>
      </c>
      <c r="AZ18" s="59">
        <f xml:space="preserve"> Const!AZ$11</f>
        <v>6585.3658536585372</v>
      </c>
      <c r="BA18" s="59">
        <f xml:space="preserve"> Const!BA$11</f>
        <v>6585.3658536585372</v>
      </c>
      <c r="BB18" s="59">
        <f xml:space="preserve"> Const!BB$11</f>
        <v>6585.3658536585372</v>
      </c>
      <c r="BC18" s="59">
        <f xml:space="preserve"> Const!BC$11</f>
        <v>6585.3658536585372</v>
      </c>
      <c r="BD18" s="59">
        <f xml:space="preserve"> Const!BD$11</f>
        <v>6585.3658536585372</v>
      </c>
      <c r="BE18" s="59">
        <f xml:space="preserve"> Const!BE$11</f>
        <v>6585.3658536585372</v>
      </c>
      <c r="BF18" s="59">
        <f xml:space="preserve"> Const!BF$11</f>
        <v>0</v>
      </c>
      <c r="BG18" s="59">
        <f xml:space="preserve"> Const!BG$11</f>
        <v>0</v>
      </c>
      <c r="BH18" s="59">
        <f xml:space="preserve"> Const!BH$11</f>
        <v>0</v>
      </c>
      <c r="BI18" s="59">
        <f xml:space="preserve"> Const!BI$11</f>
        <v>0</v>
      </c>
      <c r="BJ18" s="59">
        <f xml:space="preserve"> Const!BJ$11</f>
        <v>0</v>
      </c>
      <c r="BK18" s="59">
        <f xml:space="preserve"> Const!BK$11</f>
        <v>0</v>
      </c>
      <c r="BL18" s="59">
        <f xml:space="preserve"> Const!BL$11</f>
        <v>0</v>
      </c>
      <c r="BM18" s="59">
        <f xml:space="preserve"> Const!BM$11</f>
        <v>0</v>
      </c>
      <c r="BN18" s="59">
        <f xml:space="preserve"> Const!BN$11</f>
        <v>0</v>
      </c>
      <c r="BO18" s="59">
        <f xml:space="preserve"> Const!BO$11</f>
        <v>0</v>
      </c>
      <c r="BP18" s="59">
        <f xml:space="preserve"> Const!BP$11</f>
        <v>0</v>
      </c>
      <c r="BQ18" s="59">
        <f xml:space="preserve"> Const!BQ$11</f>
        <v>0</v>
      </c>
      <c r="BR18" s="59">
        <f xml:space="preserve"> Const!BR$11</f>
        <v>0</v>
      </c>
      <c r="BS18" s="59">
        <f xml:space="preserve"> Const!BS$11</f>
        <v>0</v>
      </c>
      <c r="BT18" s="59">
        <f xml:space="preserve"> Const!BT$11</f>
        <v>0</v>
      </c>
      <c r="BU18" s="59">
        <f xml:space="preserve"> Const!BU$11</f>
        <v>0</v>
      </c>
      <c r="BV18" s="59">
        <f xml:space="preserve"> Const!BV$11</f>
        <v>0</v>
      </c>
      <c r="BW18" s="59">
        <f xml:space="preserve"> Const!BW$11</f>
        <v>0</v>
      </c>
      <c r="BX18" s="59">
        <f xml:space="preserve"> Const!BX$11</f>
        <v>0</v>
      </c>
      <c r="BY18" s="59">
        <f xml:space="preserve"> Const!BY$11</f>
        <v>0</v>
      </c>
      <c r="BZ18" s="59">
        <f xml:space="preserve"> Const!BZ$11</f>
        <v>0</v>
      </c>
      <c r="CA18" s="59">
        <f xml:space="preserve"> Const!CA$11</f>
        <v>0</v>
      </c>
      <c r="CB18" s="59">
        <f xml:space="preserve"> Const!CB$11</f>
        <v>0</v>
      </c>
      <c r="CC18" s="59">
        <f xml:space="preserve"> Const!CC$11</f>
        <v>0</v>
      </c>
      <c r="CD18" s="59">
        <f xml:space="preserve"> Const!CD$11</f>
        <v>0</v>
      </c>
      <c r="CE18" s="59">
        <f xml:space="preserve"> Const!CE$11</f>
        <v>0</v>
      </c>
      <c r="CF18" s="59">
        <f xml:space="preserve"> Const!CF$11</f>
        <v>0</v>
      </c>
      <c r="CG18" s="59">
        <f xml:space="preserve"> Const!CG$11</f>
        <v>0</v>
      </c>
      <c r="CH18" s="59">
        <f xml:space="preserve"> Const!CH$11</f>
        <v>0</v>
      </c>
      <c r="CI18" s="59">
        <f xml:space="preserve"> Const!CI$11</f>
        <v>0</v>
      </c>
      <c r="CJ18" s="59">
        <f xml:space="preserve"> Const!CJ$11</f>
        <v>0</v>
      </c>
      <c r="CK18" s="59">
        <f xml:space="preserve"> Const!CK$11</f>
        <v>0</v>
      </c>
      <c r="CL18" s="59">
        <f xml:space="preserve"> Const!CL$11</f>
        <v>0</v>
      </c>
      <c r="CM18" s="59">
        <f xml:space="preserve"> Const!CM$11</f>
        <v>0</v>
      </c>
      <c r="CN18" s="59">
        <f xml:space="preserve"> Const!CN$11</f>
        <v>0</v>
      </c>
      <c r="CO18" s="59">
        <f xml:space="preserve"> Const!CO$11</f>
        <v>0</v>
      </c>
      <c r="CP18" s="59">
        <f xml:space="preserve"> Const!CP$11</f>
        <v>0</v>
      </c>
      <c r="CQ18" s="59">
        <f xml:space="preserve"> Const!CQ$11</f>
        <v>0</v>
      </c>
      <c r="CR18" s="59">
        <f xml:space="preserve"> Const!CR$11</f>
        <v>0</v>
      </c>
      <c r="CS18" s="59">
        <f xml:space="preserve"> Const!CS$11</f>
        <v>0</v>
      </c>
      <c r="CT18" s="59">
        <f xml:space="preserve"> Const!CT$11</f>
        <v>0</v>
      </c>
      <c r="CU18" s="59">
        <f xml:space="preserve"> Const!CU$11</f>
        <v>0</v>
      </c>
      <c r="CV18" s="59">
        <f xml:space="preserve"> Const!CV$11</f>
        <v>0</v>
      </c>
      <c r="CW18" s="59">
        <f xml:space="preserve"> Const!CW$11</f>
        <v>0</v>
      </c>
      <c r="CX18" s="59">
        <f xml:space="preserve"> Const!CX$11</f>
        <v>0</v>
      </c>
      <c r="CY18" s="59">
        <f xml:space="preserve"> Const!CY$11</f>
        <v>0</v>
      </c>
      <c r="CZ18" s="59">
        <f xml:space="preserve"> Const!CZ$11</f>
        <v>0</v>
      </c>
      <c r="DA18" s="59">
        <f xml:space="preserve"> Const!DA$11</f>
        <v>0</v>
      </c>
      <c r="DB18" s="59">
        <f xml:space="preserve"> Const!DB$11</f>
        <v>0</v>
      </c>
      <c r="DC18" s="59">
        <f xml:space="preserve"> Const!DC$11</f>
        <v>0</v>
      </c>
      <c r="DD18" s="59">
        <f xml:space="preserve"> Const!DD$11</f>
        <v>0</v>
      </c>
      <c r="DE18" s="59">
        <f xml:space="preserve"> Const!DE$11</f>
        <v>0</v>
      </c>
      <c r="DF18" s="59">
        <f xml:space="preserve"> Const!DF$11</f>
        <v>0</v>
      </c>
      <c r="DG18" s="59">
        <f xml:space="preserve"> Const!DG$11</f>
        <v>0</v>
      </c>
      <c r="DH18" s="59">
        <f xml:space="preserve"> Const!DH$11</f>
        <v>0</v>
      </c>
      <c r="DI18" s="59">
        <f xml:space="preserve"> Const!DI$11</f>
        <v>0</v>
      </c>
      <c r="DJ18" s="59">
        <f xml:space="preserve"> Const!DJ$11</f>
        <v>0</v>
      </c>
      <c r="DK18" s="59">
        <f xml:space="preserve"> Const!DK$11</f>
        <v>0</v>
      </c>
      <c r="DL18" s="59">
        <f xml:space="preserve"> Const!DL$11</f>
        <v>0</v>
      </c>
      <c r="DM18" s="59">
        <f xml:space="preserve"> Const!DM$11</f>
        <v>0</v>
      </c>
      <c r="DN18" s="59">
        <f xml:space="preserve"> Const!DN$11</f>
        <v>0</v>
      </c>
      <c r="DO18" s="59">
        <f xml:space="preserve"> Const!DO$11</f>
        <v>0</v>
      </c>
      <c r="DP18" s="59">
        <f xml:space="preserve"> Const!DP$11</f>
        <v>0</v>
      </c>
      <c r="DQ18" s="59">
        <f xml:space="preserve"> Const!DQ$11</f>
        <v>0</v>
      </c>
      <c r="DR18" s="59">
        <f xml:space="preserve"> Const!DR$11</f>
        <v>0</v>
      </c>
      <c r="DS18" s="59">
        <f xml:space="preserve"> Const!DS$11</f>
        <v>0</v>
      </c>
      <c r="DT18" s="59">
        <f xml:space="preserve"> Const!DT$11</f>
        <v>0</v>
      </c>
      <c r="DU18" s="59">
        <f xml:space="preserve"> Const!DU$11</f>
        <v>0</v>
      </c>
      <c r="DV18" s="59">
        <f xml:space="preserve"> Const!DV$11</f>
        <v>0</v>
      </c>
      <c r="DW18" s="59">
        <f xml:space="preserve"> Const!DW$11</f>
        <v>0</v>
      </c>
      <c r="DX18" s="59">
        <f xml:space="preserve"> Const!DX$11</f>
        <v>0</v>
      </c>
      <c r="DY18" s="59">
        <f xml:space="preserve"> Const!DY$11</f>
        <v>0</v>
      </c>
      <c r="DZ18" s="59">
        <f xml:space="preserve"> Const!DZ$11</f>
        <v>0</v>
      </c>
      <c r="EA18" s="59">
        <f xml:space="preserve"> Const!EA$11</f>
        <v>0</v>
      </c>
      <c r="EB18" s="59">
        <f xml:space="preserve"> Const!EB$11</f>
        <v>0</v>
      </c>
      <c r="EC18" s="59">
        <f xml:space="preserve"> Const!EC$11</f>
        <v>0</v>
      </c>
      <c r="ED18" s="59">
        <f xml:space="preserve"> Const!ED$11</f>
        <v>0</v>
      </c>
      <c r="EE18" s="59">
        <f xml:space="preserve"> Const!EE$11</f>
        <v>0</v>
      </c>
      <c r="EF18" s="59">
        <f xml:space="preserve"> Const!EF$11</f>
        <v>0</v>
      </c>
      <c r="EG18" s="59">
        <f xml:space="preserve"> Const!EG$11</f>
        <v>0</v>
      </c>
      <c r="EH18" s="59">
        <f xml:space="preserve"> Const!EH$11</f>
        <v>0</v>
      </c>
      <c r="EI18" s="59">
        <f xml:space="preserve"> Const!EI$11</f>
        <v>0</v>
      </c>
      <c r="EJ18" s="59">
        <f xml:space="preserve"> Const!EJ$11</f>
        <v>0</v>
      </c>
      <c r="EK18" s="59">
        <f xml:space="preserve"> Const!EK$11</f>
        <v>0</v>
      </c>
      <c r="EL18" s="59">
        <f xml:space="preserve"> Const!EL$11</f>
        <v>0</v>
      </c>
      <c r="EM18" s="59">
        <f xml:space="preserve"> Const!EM$11</f>
        <v>0</v>
      </c>
      <c r="EN18" s="59">
        <f xml:space="preserve"> Const!EN$11</f>
        <v>0</v>
      </c>
      <c r="EO18" s="59">
        <f xml:space="preserve"> Const!EO$11</f>
        <v>0</v>
      </c>
      <c r="EP18" s="59">
        <f xml:space="preserve"> Const!EP$11</f>
        <v>0</v>
      </c>
      <c r="EQ18" s="59">
        <f xml:space="preserve"> Const!EQ$11</f>
        <v>0</v>
      </c>
      <c r="ER18" s="59">
        <f xml:space="preserve"> Const!ER$11</f>
        <v>0</v>
      </c>
      <c r="ES18" s="59">
        <f xml:space="preserve"> Const!ES$11</f>
        <v>0</v>
      </c>
      <c r="ET18" s="59">
        <f xml:space="preserve"> Const!ET$11</f>
        <v>0</v>
      </c>
      <c r="EU18" s="59">
        <f xml:space="preserve"> Const!EU$11</f>
        <v>0</v>
      </c>
      <c r="EV18" s="59">
        <f xml:space="preserve"> Const!EV$11</f>
        <v>0</v>
      </c>
      <c r="EW18" s="59">
        <f xml:space="preserve"> Const!EW$11</f>
        <v>0</v>
      </c>
      <c r="EX18" s="59">
        <f xml:space="preserve"> Const!EX$11</f>
        <v>0</v>
      </c>
      <c r="EY18" s="59">
        <f xml:space="preserve"> Const!EY$11</f>
        <v>0</v>
      </c>
      <c r="EZ18" s="59">
        <f xml:space="preserve"> Const!EZ$11</f>
        <v>0</v>
      </c>
      <c r="FA18" s="59">
        <f xml:space="preserve"> Const!FA$11</f>
        <v>0</v>
      </c>
      <c r="FB18" s="59">
        <f xml:space="preserve"> Const!FB$11</f>
        <v>0</v>
      </c>
      <c r="FC18" s="59">
        <f xml:space="preserve"> Const!FC$11</f>
        <v>0</v>
      </c>
      <c r="FD18" s="59">
        <f xml:space="preserve"> Const!FD$11</f>
        <v>0</v>
      </c>
      <c r="FE18" s="59">
        <f xml:space="preserve"> Const!FE$11</f>
        <v>0</v>
      </c>
      <c r="FF18" s="59">
        <f xml:space="preserve"> Const!FF$11</f>
        <v>0</v>
      </c>
      <c r="FG18" s="59">
        <f xml:space="preserve"> Const!FG$11</f>
        <v>0</v>
      </c>
      <c r="FH18" s="59">
        <f xml:space="preserve"> Const!FH$11</f>
        <v>0</v>
      </c>
      <c r="FI18" s="59">
        <f xml:space="preserve"> Const!FI$11</f>
        <v>0</v>
      </c>
      <c r="FJ18" s="59">
        <f xml:space="preserve"> Const!FJ$11</f>
        <v>0</v>
      </c>
      <c r="FK18" s="59">
        <f xml:space="preserve"> Const!FK$11</f>
        <v>0</v>
      </c>
      <c r="FL18" s="59">
        <f xml:space="preserve"> Const!FL$11</f>
        <v>0</v>
      </c>
      <c r="FM18" s="59">
        <f xml:space="preserve"> Const!FM$11</f>
        <v>0</v>
      </c>
      <c r="FN18" s="59">
        <f xml:space="preserve"> Const!FN$11</f>
        <v>0</v>
      </c>
      <c r="FO18" s="59">
        <f xml:space="preserve"> Const!FO$11</f>
        <v>0</v>
      </c>
      <c r="FP18" s="59">
        <f xml:space="preserve"> Const!FP$11</f>
        <v>0</v>
      </c>
      <c r="FQ18" s="59">
        <f xml:space="preserve"> Const!FQ$11</f>
        <v>0</v>
      </c>
      <c r="FR18" s="59">
        <f xml:space="preserve"> Const!FR$11</f>
        <v>0</v>
      </c>
      <c r="FS18" s="59">
        <f xml:space="preserve"> Const!FS$11</f>
        <v>0</v>
      </c>
      <c r="FT18" s="59">
        <f xml:space="preserve"> Const!FT$11</f>
        <v>0</v>
      </c>
      <c r="FU18" s="59">
        <f xml:space="preserve"> Const!FU$11</f>
        <v>0</v>
      </c>
      <c r="FV18" s="59">
        <f xml:space="preserve"> Const!FV$11</f>
        <v>0</v>
      </c>
      <c r="FW18" s="59">
        <f xml:space="preserve"> Const!FW$11</f>
        <v>0</v>
      </c>
      <c r="FX18" s="59">
        <f xml:space="preserve"> Const!FX$11</f>
        <v>0</v>
      </c>
      <c r="FY18" s="59">
        <f xml:space="preserve"> Const!FY$11</f>
        <v>0</v>
      </c>
      <c r="FZ18" s="59">
        <f xml:space="preserve"> Const!FZ$11</f>
        <v>0</v>
      </c>
      <c r="GA18" s="59">
        <f xml:space="preserve"> Const!GA$11</f>
        <v>0</v>
      </c>
      <c r="GB18" s="59">
        <f xml:space="preserve"> Const!GB$11</f>
        <v>0</v>
      </c>
      <c r="GC18" s="59">
        <f xml:space="preserve"> Const!GC$11</f>
        <v>0</v>
      </c>
      <c r="GD18" s="59">
        <f xml:space="preserve"> Const!GD$11</f>
        <v>0</v>
      </c>
      <c r="GE18" s="59">
        <f xml:space="preserve"> Const!GE$11</f>
        <v>0</v>
      </c>
      <c r="GF18" s="59">
        <f xml:space="preserve"> Const!GF$11</f>
        <v>0</v>
      </c>
      <c r="GG18" s="59">
        <f xml:space="preserve"> Const!GG$11</f>
        <v>0</v>
      </c>
      <c r="GH18" s="59">
        <f xml:space="preserve"> Const!GH$11</f>
        <v>0</v>
      </c>
      <c r="GI18" s="59">
        <f xml:space="preserve"> Const!GI$11</f>
        <v>0</v>
      </c>
      <c r="GJ18" s="59">
        <f xml:space="preserve"> Const!GJ$11</f>
        <v>0</v>
      </c>
    </row>
    <row r="19" spans="1:192" outlineLevel="1" x14ac:dyDescent="0.35">
      <c r="A19" s="73"/>
      <c r="B19" s="73"/>
      <c r="C19" s="74"/>
      <c r="D19" s="75"/>
      <c r="E19" s="59" t="str">
        <f xml:space="preserve"> Const!E$15</f>
        <v>EPC contingency</v>
      </c>
      <c r="F19" s="59">
        <f xml:space="preserve"> Const!F$15</f>
        <v>0</v>
      </c>
      <c r="G19" s="59" t="str">
        <f xml:space="preserve"> Const!G$15</f>
        <v>$ 000s</v>
      </c>
      <c r="H19" s="59">
        <f xml:space="preserve"> Const!H$15</f>
        <v>15000.000000000011</v>
      </c>
      <c r="I19" s="59">
        <f xml:space="preserve"> Const!I$15</f>
        <v>0</v>
      </c>
      <c r="J19" s="59">
        <f xml:space="preserve"> Const!J$15</f>
        <v>0</v>
      </c>
      <c r="K19" s="59">
        <f xml:space="preserve"> Const!K$15</f>
        <v>0</v>
      </c>
      <c r="L19" s="59">
        <f xml:space="preserve"> Const!L$15</f>
        <v>0</v>
      </c>
      <c r="M19" s="59">
        <f xml:space="preserve"> Const!M$15</f>
        <v>0</v>
      </c>
      <c r="N19" s="59">
        <f xml:space="preserve"> Const!N$15</f>
        <v>0</v>
      </c>
      <c r="O19" s="59">
        <f xml:space="preserve"> Const!O$15</f>
        <v>0</v>
      </c>
      <c r="P19" s="59">
        <f xml:space="preserve"> Const!P$15</f>
        <v>1500</v>
      </c>
      <c r="Q19" s="59">
        <f xml:space="preserve"> Const!Q$15</f>
        <v>329.26829268292687</v>
      </c>
      <c r="R19" s="59">
        <f xml:space="preserve"> Const!R$15</f>
        <v>329.26829268292687</v>
      </c>
      <c r="S19" s="59">
        <f xml:space="preserve"> Const!S$15</f>
        <v>329.26829268292687</v>
      </c>
      <c r="T19" s="59">
        <f xml:space="preserve"> Const!T$15</f>
        <v>329.26829268292687</v>
      </c>
      <c r="U19" s="59">
        <f xml:space="preserve"> Const!U$15</f>
        <v>329.26829268292687</v>
      </c>
      <c r="V19" s="59">
        <f xml:space="preserve"> Const!V$15</f>
        <v>329.26829268292687</v>
      </c>
      <c r="W19" s="59">
        <f xml:space="preserve"> Const!W$15</f>
        <v>329.26829268292687</v>
      </c>
      <c r="X19" s="59">
        <f xml:space="preserve"> Const!X$15</f>
        <v>329.26829268292687</v>
      </c>
      <c r="Y19" s="59">
        <f xml:space="preserve"> Const!Y$15</f>
        <v>329.26829268292687</v>
      </c>
      <c r="Z19" s="59">
        <f xml:space="preserve"> Const!Z$15</f>
        <v>329.26829268292687</v>
      </c>
      <c r="AA19" s="59">
        <f xml:space="preserve"> Const!AA$15</f>
        <v>329.26829268292687</v>
      </c>
      <c r="AB19" s="59">
        <f xml:space="preserve"> Const!AB$15</f>
        <v>329.26829268292687</v>
      </c>
      <c r="AC19" s="59">
        <f xml:space="preserve"> Const!AC$15</f>
        <v>329.26829268292687</v>
      </c>
      <c r="AD19" s="59">
        <f xml:space="preserve"> Const!AD$15</f>
        <v>329.26829268292687</v>
      </c>
      <c r="AE19" s="59">
        <f xml:space="preserve"> Const!AE$15</f>
        <v>329.26829268292687</v>
      </c>
      <c r="AF19" s="59">
        <f xml:space="preserve"> Const!AF$15</f>
        <v>329.26829268292687</v>
      </c>
      <c r="AG19" s="59">
        <f xml:space="preserve"> Const!AG$15</f>
        <v>329.26829268292687</v>
      </c>
      <c r="AH19" s="59">
        <f xml:space="preserve"> Const!AH$15</f>
        <v>329.26829268292687</v>
      </c>
      <c r="AI19" s="59">
        <f xml:space="preserve"> Const!AI$15</f>
        <v>329.26829268292687</v>
      </c>
      <c r="AJ19" s="59">
        <f xml:space="preserve"> Const!AJ$15</f>
        <v>329.26829268292687</v>
      </c>
      <c r="AK19" s="59">
        <f xml:space="preserve"> Const!AK$15</f>
        <v>329.26829268292687</v>
      </c>
      <c r="AL19" s="59">
        <f xml:space="preserve"> Const!AL$15</f>
        <v>329.26829268292687</v>
      </c>
      <c r="AM19" s="59">
        <f xml:space="preserve"> Const!AM$15</f>
        <v>329.26829268292687</v>
      </c>
      <c r="AN19" s="59">
        <f xml:space="preserve"> Const!AN$15</f>
        <v>329.26829268292687</v>
      </c>
      <c r="AO19" s="59">
        <f xml:space="preserve"> Const!AO$15</f>
        <v>329.26829268292687</v>
      </c>
      <c r="AP19" s="59">
        <f xml:space="preserve"> Const!AP$15</f>
        <v>329.26829268292687</v>
      </c>
      <c r="AQ19" s="59">
        <f xml:space="preserve"> Const!AQ$15</f>
        <v>329.26829268292687</v>
      </c>
      <c r="AR19" s="59">
        <f xml:space="preserve"> Const!AR$15</f>
        <v>329.26829268292687</v>
      </c>
      <c r="AS19" s="59">
        <f xml:space="preserve"> Const!AS$15</f>
        <v>329.26829268292687</v>
      </c>
      <c r="AT19" s="59">
        <f xml:space="preserve"> Const!AT$15</f>
        <v>329.26829268292687</v>
      </c>
      <c r="AU19" s="59">
        <f xml:space="preserve"> Const!AU$15</f>
        <v>329.26829268292687</v>
      </c>
      <c r="AV19" s="59">
        <f xml:space="preserve"> Const!AV$15</f>
        <v>329.26829268292687</v>
      </c>
      <c r="AW19" s="59">
        <f xml:space="preserve"> Const!AW$15</f>
        <v>329.26829268292687</v>
      </c>
      <c r="AX19" s="59">
        <f xml:space="preserve"> Const!AX$15</f>
        <v>329.26829268292687</v>
      </c>
      <c r="AY19" s="59">
        <f xml:space="preserve"> Const!AY$15</f>
        <v>329.26829268292687</v>
      </c>
      <c r="AZ19" s="59">
        <f xml:space="preserve"> Const!AZ$15</f>
        <v>329.26829268292687</v>
      </c>
      <c r="BA19" s="59">
        <f xml:space="preserve"> Const!BA$15</f>
        <v>329.26829268292687</v>
      </c>
      <c r="BB19" s="59">
        <f xml:space="preserve"> Const!BB$15</f>
        <v>329.26829268292687</v>
      </c>
      <c r="BC19" s="59">
        <f xml:space="preserve"> Const!BC$15</f>
        <v>329.26829268292687</v>
      </c>
      <c r="BD19" s="59">
        <f xml:space="preserve"> Const!BD$15</f>
        <v>329.26829268292687</v>
      </c>
      <c r="BE19" s="59">
        <f xml:space="preserve"> Const!BE$15</f>
        <v>329.26829268292687</v>
      </c>
      <c r="BF19" s="59">
        <f xml:space="preserve"> Const!BF$15</f>
        <v>0</v>
      </c>
      <c r="BG19" s="59">
        <f xml:space="preserve"> Const!BG$15</f>
        <v>0</v>
      </c>
      <c r="BH19" s="59">
        <f xml:space="preserve"> Const!BH$15</f>
        <v>0</v>
      </c>
      <c r="BI19" s="59">
        <f xml:space="preserve"> Const!BI$15</f>
        <v>0</v>
      </c>
      <c r="BJ19" s="59">
        <f xml:space="preserve"> Const!BJ$15</f>
        <v>0</v>
      </c>
      <c r="BK19" s="59">
        <f xml:space="preserve"> Const!BK$15</f>
        <v>0</v>
      </c>
      <c r="BL19" s="59">
        <f xml:space="preserve"> Const!BL$15</f>
        <v>0</v>
      </c>
      <c r="BM19" s="59">
        <f xml:space="preserve"> Const!BM$15</f>
        <v>0</v>
      </c>
      <c r="BN19" s="59">
        <f xml:space="preserve"> Const!BN$15</f>
        <v>0</v>
      </c>
      <c r="BO19" s="59">
        <f xml:space="preserve"> Const!BO$15</f>
        <v>0</v>
      </c>
      <c r="BP19" s="59">
        <f xml:space="preserve"> Const!BP$15</f>
        <v>0</v>
      </c>
      <c r="BQ19" s="59">
        <f xml:space="preserve"> Const!BQ$15</f>
        <v>0</v>
      </c>
      <c r="BR19" s="59">
        <f xml:space="preserve"> Const!BR$15</f>
        <v>0</v>
      </c>
      <c r="BS19" s="59">
        <f xml:space="preserve"> Const!BS$15</f>
        <v>0</v>
      </c>
      <c r="BT19" s="59">
        <f xml:space="preserve"> Const!BT$15</f>
        <v>0</v>
      </c>
      <c r="BU19" s="59">
        <f xml:space="preserve"> Const!BU$15</f>
        <v>0</v>
      </c>
      <c r="BV19" s="59">
        <f xml:space="preserve"> Const!BV$15</f>
        <v>0</v>
      </c>
      <c r="BW19" s="59">
        <f xml:space="preserve"> Const!BW$15</f>
        <v>0</v>
      </c>
      <c r="BX19" s="59">
        <f xml:space="preserve"> Const!BX$15</f>
        <v>0</v>
      </c>
      <c r="BY19" s="59">
        <f xml:space="preserve"> Const!BY$15</f>
        <v>0</v>
      </c>
      <c r="BZ19" s="59">
        <f xml:space="preserve"> Const!BZ$15</f>
        <v>0</v>
      </c>
      <c r="CA19" s="59">
        <f xml:space="preserve"> Const!CA$15</f>
        <v>0</v>
      </c>
      <c r="CB19" s="59">
        <f xml:space="preserve"> Const!CB$15</f>
        <v>0</v>
      </c>
      <c r="CC19" s="59">
        <f xml:space="preserve"> Const!CC$15</f>
        <v>0</v>
      </c>
      <c r="CD19" s="59">
        <f xml:space="preserve"> Const!CD$15</f>
        <v>0</v>
      </c>
      <c r="CE19" s="59">
        <f xml:space="preserve"> Const!CE$15</f>
        <v>0</v>
      </c>
      <c r="CF19" s="59">
        <f xml:space="preserve"> Const!CF$15</f>
        <v>0</v>
      </c>
      <c r="CG19" s="59">
        <f xml:space="preserve"> Const!CG$15</f>
        <v>0</v>
      </c>
      <c r="CH19" s="59">
        <f xml:space="preserve"> Const!CH$15</f>
        <v>0</v>
      </c>
      <c r="CI19" s="59">
        <f xml:space="preserve"> Const!CI$15</f>
        <v>0</v>
      </c>
      <c r="CJ19" s="59">
        <f xml:space="preserve"> Const!CJ$15</f>
        <v>0</v>
      </c>
      <c r="CK19" s="59">
        <f xml:space="preserve"> Const!CK$15</f>
        <v>0</v>
      </c>
      <c r="CL19" s="59">
        <f xml:space="preserve"> Const!CL$15</f>
        <v>0</v>
      </c>
      <c r="CM19" s="59">
        <f xml:space="preserve"> Const!CM$15</f>
        <v>0</v>
      </c>
      <c r="CN19" s="59">
        <f xml:space="preserve"> Const!CN$15</f>
        <v>0</v>
      </c>
      <c r="CO19" s="59">
        <f xml:space="preserve"> Const!CO$15</f>
        <v>0</v>
      </c>
      <c r="CP19" s="59">
        <f xml:space="preserve"> Const!CP$15</f>
        <v>0</v>
      </c>
      <c r="CQ19" s="59">
        <f xml:space="preserve"> Const!CQ$15</f>
        <v>0</v>
      </c>
      <c r="CR19" s="59">
        <f xml:space="preserve"> Const!CR$15</f>
        <v>0</v>
      </c>
      <c r="CS19" s="59">
        <f xml:space="preserve"> Const!CS$15</f>
        <v>0</v>
      </c>
      <c r="CT19" s="59">
        <f xml:space="preserve"> Const!CT$15</f>
        <v>0</v>
      </c>
      <c r="CU19" s="59">
        <f xml:space="preserve"> Const!CU$15</f>
        <v>0</v>
      </c>
      <c r="CV19" s="59">
        <f xml:space="preserve"> Const!CV$15</f>
        <v>0</v>
      </c>
      <c r="CW19" s="59">
        <f xml:space="preserve"> Const!CW$15</f>
        <v>0</v>
      </c>
      <c r="CX19" s="59">
        <f xml:space="preserve"> Const!CX$15</f>
        <v>0</v>
      </c>
      <c r="CY19" s="59">
        <f xml:space="preserve"> Const!CY$15</f>
        <v>0</v>
      </c>
      <c r="CZ19" s="59">
        <f xml:space="preserve"> Const!CZ$15</f>
        <v>0</v>
      </c>
      <c r="DA19" s="59">
        <f xml:space="preserve"> Const!DA$15</f>
        <v>0</v>
      </c>
      <c r="DB19" s="59">
        <f xml:space="preserve"> Const!DB$15</f>
        <v>0</v>
      </c>
      <c r="DC19" s="59">
        <f xml:space="preserve"> Const!DC$15</f>
        <v>0</v>
      </c>
      <c r="DD19" s="59">
        <f xml:space="preserve"> Const!DD$15</f>
        <v>0</v>
      </c>
      <c r="DE19" s="59">
        <f xml:space="preserve"> Const!DE$15</f>
        <v>0</v>
      </c>
      <c r="DF19" s="59">
        <f xml:space="preserve"> Const!DF$15</f>
        <v>0</v>
      </c>
      <c r="DG19" s="59">
        <f xml:space="preserve"> Const!DG$15</f>
        <v>0</v>
      </c>
      <c r="DH19" s="59">
        <f xml:space="preserve"> Const!DH$15</f>
        <v>0</v>
      </c>
      <c r="DI19" s="59">
        <f xml:space="preserve"> Const!DI$15</f>
        <v>0</v>
      </c>
      <c r="DJ19" s="59">
        <f xml:space="preserve"> Const!DJ$15</f>
        <v>0</v>
      </c>
      <c r="DK19" s="59">
        <f xml:space="preserve"> Const!DK$15</f>
        <v>0</v>
      </c>
      <c r="DL19" s="59">
        <f xml:space="preserve"> Const!DL$15</f>
        <v>0</v>
      </c>
      <c r="DM19" s="59">
        <f xml:space="preserve"> Const!DM$15</f>
        <v>0</v>
      </c>
      <c r="DN19" s="59">
        <f xml:space="preserve"> Const!DN$15</f>
        <v>0</v>
      </c>
      <c r="DO19" s="59">
        <f xml:space="preserve"> Const!DO$15</f>
        <v>0</v>
      </c>
      <c r="DP19" s="59">
        <f xml:space="preserve"> Const!DP$15</f>
        <v>0</v>
      </c>
      <c r="DQ19" s="59">
        <f xml:space="preserve"> Const!DQ$15</f>
        <v>0</v>
      </c>
      <c r="DR19" s="59">
        <f xml:space="preserve"> Const!DR$15</f>
        <v>0</v>
      </c>
      <c r="DS19" s="59">
        <f xml:space="preserve"> Const!DS$15</f>
        <v>0</v>
      </c>
      <c r="DT19" s="59">
        <f xml:space="preserve"> Const!DT$15</f>
        <v>0</v>
      </c>
      <c r="DU19" s="59">
        <f xml:space="preserve"> Const!DU$15</f>
        <v>0</v>
      </c>
      <c r="DV19" s="59">
        <f xml:space="preserve"> Const!DV$15</f>
        <v>0</v>
      </c>
      <c r="DW19" s="59">
        <f xml:space="preserve"> Const!DW$15</f>
        <v>0</v>
      </c>
      <c r="DX19" s="59">
        <f xml:space="preserve"> Const!DX$15</f>
        <v>0</v>
      </c>
      <c r="DY19" s="59">
        <f xml:space="preserve"> Const!DY$15</f>
        <v>0</v>
      </c>
      <c r="DZ19" s="59">
        <f xml:space="preserve"> Const!DZ$15</f>
        <v>0</v>
      </c>
      <c r="EA19" s="59">
        <f xml:space="preserve"> Const!EA$15</f>
        <v>0</v>
      </c>
      <c r="EB19" s="59">
        <f xml:space="preserve"> Const!EB$15</f>
        <v>0</v>
      </c>
      <c r="EC19" s="59">
        <f xml:space="preserve"> Const!EC$15</f>
        <v>0</v>
      </c>
      <c r="ED19" s="59">
        <f xml:space="preserve"> Const!ED$15</f>
        <v>0</v>
      </c>
      <c r="EE19" s="59">
        <f xml:space="preserve"> Const!EE$15</f>
        <v>0</v>
      </c>
      <c r="EF19" s="59">
        <f xml:space="preserve"> Const!EF$15</f>
        <v>0</v>
      </c>
      <c r="EG19" s="59">
        <f xml:space="preserve"> Const!EG$15</f>
        <v>0</v>
      </c>
      <c r="EH19" s="59">
        <f xml:space="preserve"> Const!EH$15</f>
        <v>0</v>
      </c>
      <c r="EI19" s="59">
        <f xml:space="preserve"> Const!EI$15</f>
        <v>0</v>
      </c>
      <c r="EJ19" s="59">
        <f xml:space="preserve"> Const!EJ$15</f>
        <v>0</v>
      </c>
      <c r="EK19" s="59">
        <f xml:space="preserve"> Const!EK$15</f>
        <v>0</v>
      </c>
      <c r="EL19" s="59">
        <f xml:space="preserve"> Const!EL$15</f>
        <v>0</v>
      </c>
      <c r="EM19" s="59">
        <f xml:space="preserve"> Const!EM$15</f>
        <v>0</v>
      </c>
      <c r="EN19" s="59">
        <f xml:space="preserve"> Const!EN$15</f>
        <v>0</v>
      </c>
      <c r="EO19" s="59">
        <f xml:space="preserve"> Const!EO$15</f>
        <v>0</v>
      </c>
      <c r="EP19" s="59">
        <f xml:space="preserve"> Const!EP$15</f>
        <v>0</v>
      </c>
      <c r="EQ19" s="59">
        <f xml:space="preserve"> Const!EQ$15</f>
        <v>0</v>
      </c>
      <c r="ER19" s="59">
        <f xml:space="preserve"> Const!ER$15</f>
        <v>0</v>
      </c>
      <c r="ES19" s="59">
        <f xml:space="preserve"> Const!ES$15</f>
        <v>0</v>
      </c>
      <c r="ET19" s="59">
        <f xml:space="preserve"> Const!ET$15</f>
        <v>0</v>
      </c>
      <c r="EU19" s="59">
        <f xml:space="preserve"> Const!EU$15</f>
        <v>0</v>
      </c>
      <c r="EV19" s="59">
        <f xml:space="preserve"> Const!EV$15</f>
        <v>0</v>
      </c>
      <c r="EW19" s="59">
        <f xml:space="preserve"> Const!EW$15</f>
        <v>0</v>
      </c>
      <c r="EX19" s="59">
        <f xml:space="preserve"> Const!EX$15</f>
        <v>0</v>
      </c>
      <c r="EY19" s="59">
        <f xml:space="preserve"> Const!EY$15</f>
        <v>0</v>
      </c>
      <c r="EZ19" s="59">
        <f xml:space="preserve"> Const!EZ$15</f>
        <v>0</v>
      </c>
      <c r="FA19" s="59">
        <f xml:space="preserve"> Const!FA$15</f>
        <v>0</v>
      </c>
      <c r="FB19" s="59">
        <f xml:space="preserve"> Const!FB$15</f>
        <v>0</v>
      </c>
      <c r="FC19" s="59">
        <f xml:space="preserve"> Const!FC$15</f>
        <v>0</v>
      </c>
      <c r="FD19" s="59">
        <f xml:space="preserve"> Const!FD$15</f>
        <v>0</v>
      </c>
      <c r="FE19" s="59">
        <f xml:space="preserve"> Const!FE$15</f>
        <v>0</v>
      </c>
      <c r="FF19" s="59">
        <f xml:space="preserve"> Const!FF$15</f>
        <v>0</v>
      </c>
      <c r="FG19" s="59">
        <f xml:space="preserve"> Const!FG$15</f>
        <v>0</v>
      </c>
      <c r="FH19" s="59">
        <f xml:space="preserve"> Const!FH$15</f>
        <v>0</v>
      </c>
      <c r="FI19" s="59">
        <f xml:space="preserve"> Const!FI$15</f>
        <v>0</v>
      </c>
      <c r="FJ19" s="59">
        <f xml:space="preserve"> Const!FJ$15</f>
        <v>0</v>
      </c>
      <c r="FK19" s="59">
        <f xml:space="preserve"> Const!FK$15</f>
        <v>0</v>
      </c>
      <c r="FL19" s="59">
        <f xml:space="preserve"> Const!FL$15</f>
        <v>0</v>
      </c>
      <c r="FM19" s="59">
        <f xml:space="preserve"> Const!FM$15</f>
        <v>0</v>
      </c>
      <c r="FN19" s="59">
        <f xml:space="preserve"> Const!FN$15</f>
        <v>0</v>
      </c>
      <c r="FO19" s="59">
        <f xml:space="preserve"> Const!FO$15</f>
        <v>0</v>
      </c>
      <c r="FP19" s="59">
        <f xml:space="preserve"> Const!FP$15</f>
        <v>0</v>
      </c>
      <c r="FQ19" s="59">
        <f xml:space="preserve"> Const!FQ$15</f>
        <v>0</v>
      </c>
      <c r="FR19" s="59">
        <f xml:space="preserve"> Const!FR$15</f>
        <v>0</v>
      </c>
      <c r="FS19" s="59">
        <f xml:space="preserve"> Const!FS$15</f>
        <v>0</v>
      </c>
      <c r="FT19" s="59">
        <f xml:space="preserve"> Const!FT$15</f>
        <v>0</v>
      </c>
      <c r="FU19" s="59">
        <f xml:space="preserve"> Const!FU$15</f>
        <v>0</v>
      </c>
      <c r="FV19" s="59">
        <f xml:space="preserve"> Const!FV$15</f>
        <v>0</v>
      </c>
      <c r="FW19" s="59">
        <f xml:space="preserve"> Const!FW$15</f>
        <v>0</v>
      </c>
      <c r="FX19" s="59">
        <f xml:space="preserve"> Const!FX$15</f>
        <v>0</v>
      </c>
      <c r="FY19" s="59">
        <f xml:space="preserve"> Const!FY$15</f>
        <v>0</v>
      </c>
      <c r="FZ19" s="59">
        <f xml:space="preserve"> Const!FZ$15</f>
        <v>0</v>
      </c>
      <c r="GA19" s="59">
        <f xml:space="preserve"> Const!GA$15</f>
        <v>0</v>
      </c>
      <c r="GB19" s="59">
        <f xml:space="preserve"> Const!GB$15</f>
        <v>0</v>
      </c>
      <c r="GC19" s="59">
        <f xml:space="preserve"> Const!GC$15</f>
        <v>0</v>
      </c>
      <c r="GD19" s="59">
        <f xml:space="preserve"> Const!GD$15</f>
        <v>0</v>
      </c>
      <c r="GE19" s="59">
        <f xml:space="preserve"> Const!GE$15</f>
        <v>0</v>
      </c>
      <c r="GF19" s="59">
        <f xml:space="preserve"> Const!GF$15</f>
        <v>0</v>
      </c>
      <c r="GG19" s="59">
        <f xml:space="preserve"> Const!GG$15</f>
        <v>0</v>
      </c>
      <c r="GH19" s="59">
        <f xml:space="preserve"> Const!GH$15</f>
        <v>0</v>
      </c>
      <c r="GI19" s="59">
        <f xml:space="preserve"> Const!GI$15</f>
        <v>0</v>
      </c>
      <c r="GJ19" s="59">
        <f xml:space="preserve"> Const!GJ$15</f>
        <v>0</v>
      </c>
    </row>
    <row r="20" spans="1:192" outlineLevel="1" x14ac:dyDescent="0.35">
      <c r="A20" s="73"/>
      <c r="B20" s="73"/>
      <c r="C20" s="74"/>
      <c r="D20" s="75"/>
      <c r="E20" s="59" t="str">
        <f xml:space="preserve"> Const!E$23</f>
        <v>SPV costs during construction</v>
      </c>
      <c r="F20" s="59">
        <f xml:space="preserve"> Const!F$23</f>
        <v>0</v>
      </c>
      <c r="G20" s="59" t="str">
        <f xml:space="preserve"> Const!G$23</f>
        <v>$ 000s</v>
      </c>
      <c r="H20" s="59">
        <f xml:space="preserve"> Const!H$23</f>
        <v>4200</v>
      </c>
      <c r="I20" s="59">
        <f xml:space="preserve"> Const!I$23</f>
        <v>0</v>
      </c>
      <c r="J20" s="59">
        <f xml:space="preserve"> Const!J$23</f>
        <v>0</v>
      </c>
      <c r="K20" s="59">
        <f xml:space="preserve"> Const!K$23</f>
        <v>0</v>
      </c>
      <c r="L20" s="59">
        <f xml:space="preserve"> Const!L$23</f>
        <v>0</v>
      </c>
      <c r="M20" s="59">
        <f xml:space="preserve"> Const!M$23</f>
        <v>0</v>
      </c>
      <c r="N20" s="59">
        <f xml:space="preserve"> Const!N$23</f>
        <v>0</v>
      </c>
      <c r="O20" s="59">
        <f xml:space="preserve"> Const!O$23</f>
        <v>0</v>
      </c>
      <c r="P20" s="59">
        <f xml:space="preserve"> Const!P$23</f>
        <v>100</v>
      </c>
      <c r="Q20" s="59">
        <f xml:space="preserve"> Const!Q$23</f>
        <v>100</v>
      </c>
      <c r="R20" s="59">
        <f xml:space="preserve"> Const!R$23</f>
        <v>100</v>
      </c>
      <c r="S20" s="59">
        <f xml:space="preserve"> Const!S$23</f>
        <v>100</v>
      </c>
      <c r="T20" s="59">
        <f xml:space="preserve"> Const!T$23</f>
        <v>100</v>
      </c>
      <c r="U20" s="59">
        <f xml:space="preserve"> Const!U$23</f>
        <v>100</v>
      </c>
      <c r="V20" s="59">
        <f xml:space="preserve"> Const!V$23</f>
        <v>100</v>
      </c>
      <c r="W20" s="59">
        <f xml:space="preserve"> Const!W$23</f>
        <v>100</v>
      </c>
      <c r="X20" s="59">
        <f xml:space="preserve"> Const!X$23</f>
        <v>100</v>
      </c>
      <c r="Y20" s="59">
        <f xml:space="preserve"> Const!Y$23</f>
        <v>100</v>
      </c>
      <c r="Z20" s="59">
        <f xml:space="preserve"> Const!Z$23</f>
        <v>100</v>
      </c>
      <c r="AA20" s="59">
        <f xml:space="preserve"> Const!AA$23</f>
        <v>100</v>
      </c>
      <c r="AB20" s="59">
        <f xml:space="preserve"> Const!AB$23</f>
        <v>100</v>
      </c>
      <c r="AC20" s="59">
        <f xml:space="preserve"> Const!AC$23</f>
        <v>100</v>
      </c>
      <c r="AD20" s="59">
        <f xml:space="preserve"> Const!AD$23</f>
        <v>100</v>
      </c>
      <c r="AE20" s="59">
        <f xml:space="preserve"> Const!AE$23</f>
        <v>100</v>
      </c>
      <c r="AF20" s="59">
        <f xml:space="preserve"> Const!AF$23</f>
        <v>100</v>
      </c>
      <c r="AG20" s="59">
        <f xml:space="preserve"> Const!AG$23</f>
        <v>100</v>
      </c>
      <c r="AH20" s="59">
        <f xml:space="preserve"> Const!AH$23</f>
        <v>100</v>
      </c>
      <c r="AI20" s="59">
        <f xml:space="preserve"> Const!AI$23</f>
        <v>100</v>
      </c>
      <c r="AJ20" s="59">
        <f xml:space="preserve"> Const!AJ$23</f>
        <v>100</v>
      </c>
      <c r="AK20" s="59">
        <f xml:space="preserve"> Const!AK$23</f>
        <v>100</v>
      </c>
      <c r="AL20" s="59">
        <f xml:space="preserve"> Const!AL$23</f>
        <v>100</v>
      </c>
      <c r="AM20" s="59">
        <f xml:space="preserve"> Const!AM$23</f>
        <v>100</v>
      </c>
      <c r="AN20" s="59">
        <f xml:space="preserve"> Const!AN$23</f>
        <v>100</v>
      </c>
      <c r="AO20" s="59">
        <f xml:space="preserve"> Const!AO$23</f>
        <v>100</v>
      </c>
      <c r="AP20" s="59">
        <f xml:space="preserve"> Const!AP$23</f>
        <v>100</v>
      </c>
      <c r="AQ20" s="59">
        <f xml:space="preserve"> Const!AQ$23</f>
        <v>100</v>
      </c>
      <c r="AR20" s="59">
        <f xml:space="preserve"> Const!AR$23</f>
        <v>100</v>
      </c>
      <c r="AS20" s="59">
        <f xml:space="preserve"> Const!AS$23</f>
        <v>100</v>
      </c>
      <c r="AT20" s="59">
        <f xml:space="preserve"> Const!AT$23</f>
        <v>100</v>
      </c>
      <c r="AU20" s="59">
        <f xml:space="preserve"> Const!AU$23</f>
        <v>100</v>
      </c>
      <c r="AV20" s="59">
        <f xml:space="preserve"> Const!AV$23</f>
        <v>100</v>
      </c>
      <c r="AW20" s="59">
        <f xml:space="preserve"> Const!AW$23</f>
        <v>100</v>
      </c>
      <c r="AX20" s="59">
        <f xml:space="preserve"> Const!AX$23</f>
        <v>100</v>
      </c>
      <c r="AY20" s="59">
        <f xml:space="preserve"> Const!AY$23</f>
        <v>100</v>
      </c>
      <c r="AZ20" s="59">
        <f xml:space="preserve"> Const!AZ$23</f>
        <v>100</v>
      </c>
      <c r="BA20" s="59">
        <f xml:space="preserve"> Const!BA$23</f>
        <v>100</v>
      </c>
      <c r="BB20" s="59">
        <f xml:space="preserve"> Const!BB$23</f>
        <v>100</v>
      </c>
      <c r="BC20" s="59">
        <f xml:space="preserve"> Const!BC$23</f>
        <v>100</v>
      </c>
      <c r="BD20" s="59">
        <f xml:space="preserve"> Const!BD$23</f>
        <v>100</v>
      </c>
      <c r="BE20" s="59">
        <f xml:space="preserve"> Const!BE$23</f>
        <v>100</v>
      </c>
      <c r="BF20" s="59">
        <f xml:space="preserve"> Const!BF$23</f>
        <v>0</v>
      </c>
      <c r="BG20" s="59">
        <f xml:space="preserve"> Const!BG$23</f>
        <v>0</v>
      </c>
      <c r="BH20" s="59">
        <f xml:space="preserve"> Const!BH$23</f>
        <v>0</v>
      </c>
      <c r="BI20" s="59">
        <f xml:space="preserve"> Const!BI$23</f>
        <v>0</v>
      </c>
      <c r="BJ20" s="59">
        <f xml:space="preserve"> Const!BJ$23</f>
        <v>0</v>
      </c>
      <c r="BK20" s="59">
        <f xml:space="preserve"> Const!BK$23</f>
        <v>0</v>
      </c>
      <c r="BL20" s="59">
        <f xml:space="preserve"> Const!BL$23</f>
        <v>0</v>
      </c>
      <c r="BM20" s="59">
        <f xml:space="preserve"> Const!BM$23</f>
        <v>0</v>
      </c>
      <c r="BN20" s="59">
        <f xml:space="preserve"> Const!BN$23</f>
        <v>0</v>
      </c>
      <c r="BO20" s="59">
        <f xml:space="preserve"> Const!BO$23</f>
        <v>0</v>
      </c>
      <c r="BP20" s="59">
        <f xml:space="preserve"> Const!BP$23</f>
        <v>0</v>
      </c>
      <c r="BQ20" s="59">
        <f xml:space="preserve"> Const!BQ$23</f>
        <v>0</v>
      </c>
      <c r="BR20" s="59">
        <f xml:space="preserve"> Const!BR$23</f>
        <v>0</v>
      </c>
      <c r="BS20" s="59">
        <f xml:space="preserve"> Const!BS$23</f>
        <v>0</v>
      </c>
      <c r="BT20" s="59">
        <f xml:space="preserve"> Const!BT$23</f>
        <v>0</v>
      </c>
      <c r="BU20" s="59">
        <f xml:space="preserve"> Const!BU$23</f>
        <v>0</v>
      </c>
      <c r="BV20" s="59">
        <f xml:space="preserve"> Const!BV$23</f>
        <v>0</v>
      </c>
      <c r="BW20" s="59">
        <f xml:space="preserve"> Const!BW$23</f>
        <v>0</v>
      </c>
      <c r="BX20" s="59">
        <f xml:space="preserve"> Const!BX$23</f>
        <v>0</v>
      </c>
      <c r="BY20" s="59">
        <f xml:space="preserve"> Const!BY$23</f>
        <v>0</v>
      </c>
      <c r="BZ20" s="59">
        <f xml:space="preserve"> Const!BZ$23</f>
        <v>0</v>
      </c>
      <c r="CA20" s="59">
        <f xml:space="preserve"> Const!CA$23</f>
        <v>0</v>
      </c>
      <c r="CB20" s="59">
        <f xml:space="preserve"> Const!CB$23</f>
        <v>0</v>
      </c>
      <c r="CC20" s="59">
        <f xml:space="preserve"> Const!CC$23</f>
        <v>0</v>
      </c>
      <c r="CD20" s="59">
        <f xml:space="preserve"> Const!CD$23</f>
        <v>0</v>
      </c>
      <c r="CE20" s="59">
        <f xml:space="preserve"> Const!CE$23</f>
        <v>0</v>
      </c>
      <c r="CF20" s="59">
        <f xml:space="preserve"> Const!CF$23</f>
        <v>0</v>
      </c>
      <c r="CG20" s="59">
        <f xml:space="preserve"> Const!CG$23</f>
        <v>0</v>
      </c>
      <c r="CH20" s="59">
        <f xml:space="preserve"> Const!CH$23</f>
        <v>0</v>
      </c>
      <c r="CI20" s="59">
        <f xml:space="preserve"> Const!CI$23</f>
        <v>0</v>
      </c>
      <c r="CJ20" s="59">
        <f xml:space="preserve"> Const!CJ$23</f>
        <v>0</v>
      </c>
      <c r="CK20" s="59">
        <f xml:space="preserve"> Const!CK$23</f>
        <v>0</v>
      </c>
      <c r="CL20" s="59">
        <f xml:space="preserve"> Const!CL$23</f>
        <v>0</v>
      </c>
      <c r="CM20" s="59">
        <f xml:space="preserve"> Const!CM$23</f>
        <v>0</v>
      </c>
      <c r="CN20" s="59">
        <f xml:space="preserve"> Const!CN$23</f>
        <v>0</v>
      </c>
      <c r="CO20" s="59">
        <f xml:space="preserve"> Const!CO$23</f>
        <v>0</v>
      </c>
      <c r="CP20" s="59">
        <f xml:space="preserve"> Const!CP$23</f>
        <v>0</v>
      </c>
      <c r="CQ20" s="59">
        <f xml:space="preserve"> Const!CQ$23</f>
        <v>0</v>
      </c>
      <c r="CR20" s="59">
        <f xml:space="preserve"> Const!CR$23</f>
        <v>0</v>
      </c>
      <c r="CS20" s="59">
        <f xml:space="preserve"> Const!CS$23</f>
        <v>0</v>
      </c>
      <c r="CT20" s="59">
        <f xml:space="preserve"> Const!CT$23</f>
        <v>0</v>
      </c>
      <c r="CU20" s="59">
        <f xml:space="preserve"> Const!CU$23</f>
        <v>0</v>
      </c>
      <c r="CV20" s="59">
        <f xml:space="preserve"> Const!CV$23</f>
        <v>0</v>
      </c>
      <c r="CW20" s="59">
        <f xml:space="preserve"> Const!CW$23</f>
        <v>0</v>
      </c>
      <c r="CX20" s="59">
        <f xml:space="preserve"> Const!CX$23</f>
        <v>0</v>
      </c>
      <c r="CY20" s="59">
        <f xml:space="preserve"> Const!CY$23</f>
        <v>0</v>
      </c>
      <c r="CZ20" s="59">
        <f xml:space="preserve"> Const!CZ$23</f>
        <v>0</v>
      </c>
      <c r="DA20" s="59">
        <f xml:space="preserve"> Const!DA$23</f>
        <v>0</v>
      </c>
      <c r="DB20" s="59">
        <f xml:space="preserve"> Const!DB$23</f>
        <v>0</v>
      </c>
      <c r="DC20" s="59">
        <f xml:space="preserve"> Const!DC$23</f>
        <v>0</v>
      </c>
      <c r="DD20" s="59">
        <f xml:space="preserve"> Const!DD$23</f>
        <v>0</v>
      </c>
      <c r="DE20" s="59">
        <f xml:space="preserve"> Const!DE$23</f>
        <v>0</v>
      </c>
      <c r="DF20" s="59">
        <f xml:space="preserve"> Const!DF$23</f>
        <v>0</v>
      </c>
      <c r="DG20" s="59">
        <f xml:space="preserve"> Const!DG$23</f>
        <v>0</v>
      </c>
      <c r="DH20" s="59">
        <f xml:space="preserve"> Const!DH$23</f>
        <v>0</v>
      </c>
      <c r="DI20" s="59">
        <f xml:space="preserve"> Const!DI$23</f>
        <v>0</v>
      </c>
      <c r="DJ20" s="59">
        <f xml:space="preserve"> Const!DJ$23</f>
        <v>0</v>
      </c>
      <c r="DK20" s="59">
        <f xml:space="preserve"> Const!DK$23</f>
        <v>0</v>
      </c>
      <c r="DL20" s="59">
        <f xml:space="preserve"> Const!DL$23</f>
        <v>0</v>
      </c>
      <c r="DM20" s="59">
        <f xml:space="preserve"> Const!DM$23</f>
        <v>0</v>
      </c>
      <c r="DN20" s="59">
        <f xml:space="preserve"> Const!DN$23</f>
        <v>0</v>
      </c>
      <c r="DO20" s="59">
        <f xml:space="preserve"> Const!DO$23</f>
        <v>0</v>
      </c>
      <c r="DP20" s="59">
        <f xml:space="preserve"> Const!DP$23</f>
        <v>0</v>
      </c>
      <c r="DQ20" s="59">
        <f xml:space="preserve"> Const!DQ$23</f>
        <v>0</v>
      </c>
      <c r="DR20" s="59">
        <f xml:space="preserve"> Const!DR$23</f>
        <v>0</v>
      </c>
      <c r="DS20" s="59">
        <f xml:space="preserve"> Const!DS$23</f>
        <v>0</v>
      </c>
      <c r="DT20" s="59">
        <f xml:space="preserve"> Const!DT$23</f>
        <v>0</v>
      </c>
      <c r="DU20" s="59">
        <f xml:space="preserve"> Const!DU$23</f>
        <v>0</v>
      </c>
      <c r="DV20" s="59">
        <f xml:space="preserve"> Const!DV$23</f>
        <v>0</v>
      </c>
      <c r="DW20" s="59">
        <f xml:space="preserve"> Const!DW$23</f>
        <v>0</v>
      </c>
      <c r="DX20" s="59">
        <f xml:space="preserve"> Const!DX$23</f>
        <v>0</v>
      </c>
      <c r="DY20" s="59">
        <f xml:space="preserve"> Const!DY$23</f>
        <v>0</v>
      </c>
      <c r="DZ20" s="59">
        <f xml:space="preserve"> Const!DZ$23</f>
        <v>0</v>
      </c>
      <c r="EA20" s="59">
        <f xml:space="preserve"> Const!EA$23</f>
        <v>0</v>
      </c>
      <c r="EB20" s="59">
        <f xml:space="preserve"> Const!EB$23</f>
        <v>0</v>
      </c>
      <c r="EC20" s="59">
        <f xml:space="preserve"> Const!EC$23</f>
        <v>0</v>
      </c>
      <c r="ED20" s="59">
        <f xml:space="preserve"> Const!ED$23</f>
        <v>0</v>
      </c>
      <c r="EE20" s="59">
        <f xml:space="preserve"> Const!EE$23</f>
        <v>0</v>
      </c>
      <c r="EF20" s="59">
        <f xml:space="preserve"> Const!EF$23</f>
        <v>0</v>
      </c>
      <c r="EG20" s="59">
        <f xml:space="preserve"> Const!EG$23</f>
        <v>0</v>
      </c>
      <c r="EH20" s="59">
        <f xml:space="preserve"> Const!EH$23</f>
        <v>0</v>
      </c>
      <c r="EI20" s="59">
        <f xml:space="preserve"> Const!EI$23</f>
        <v>0</v>
      </c>
      <c r="EJ20" s="59">
        <f xml:space="preserve"> Const!EJ$23</f>
        <v>0</v>
      </c>
      <c r="EK20" s="59">
        <f xml:space="preserve"> Const!EK$23</f>
        <v>0</v>
      </c>
      <c r="EL20" s="59">
        <f xml:space="preserve"> Const!EL$23</f>
        <v>0</v>
      </c>
      <c r="EM20" s="59">
        <f xml:space="preserve"> Const!EM$23</f>
        <v>0</v>
      </c>
      <c r="EN20" s="59">
        <f xml:space="preserve"> Const!EN$23</f>
        <v>0</v>
      </c>
      <c r="EO20" s="59">
        <f xml:space="preserve"> Const!EO$23</f>
        <v>0</v>
      </c>
      <c r="EP20" s="59">
        <f xml:space="preserve"> Const!EP$23</f>
        <v>0</v>
      </c>
      <c r="EQ20" s="59">
        <f xml:space="preserve"> Const!EQ$23</f>
        <v>0</v>
      </c>
      <c r="ER20" s="59">
        <f xml:space="preserve"> Const!ER$23</f>
        <v>0</v>
      </c>
      <c r="ES20" s="59">
        <f xml:space="preserve"> Const!ES$23</f>
        <v>0</v>
      </c>
      <c r="ET20" s="59">
        <f xml:space="preserve"> Const!ET$23</f>
        <v>0</v>
      </c>
      <c r="EU20" s="59">
        <f xml:space="preserve"> Const!EU$23</f>
        <v>0</v>
      </c>
      <c r="EV20" s="59">
        <f xml:space="preserve"> Const!EV$23</f>
        <v>0</v>
      </c>
      <c r="EW20" s="59">
        <f xml:space="preserve"> Const!EW$23</f>
        <v>0</v>
      </c>
      <c r="EX20" s="59">
        <f xml:space="preserve"> Const!EX$23</f>
        <v>0</v>
      </c>
      <c r="EY20" s="59">
        <f xml:space="preserve"> Const!EY$23</f>
        <v>0</v>
      </c>
      <c r="EZ20" s="59">
        <f xml:space="preserve"> Const!EZ$23</f>
        <v>0</v>
      </c>
      <c r="FA20" s="59">
        <f xml:space="preserve"> Const!FA$23</f>
        <v>0</v>
      </c>
      <c r="FB20" s="59">
        <f xml:space="preserve"> Const!FB$23</f>
        <v>0</v>
      </c>
      <c r="FC20" s="59">
        <f xml:space="preserve"> Const!FC$23</f>
        <v>0</v>
      </c>
      <c r="FD20" s="59">
        <f xml:space="preserve"> Const!FD$23</f>
        <v>0</v>
      </c>
      <c r="FE20" s="59">
        <f xml:space="preserve"> Const!FE$23</f>
        <v>0</v>
      </c>
      <c r="FF20" s="59">
        <f xml:space="preserve"> Const!FF$23</f>
        <v>0</v>
      </c>
      <c r="FG20" s="59">
        <f xml:space="preserve"> Const!FG$23</f>
        <v>0</v>
      </c>
      <c r="FH20" s="59">
        <f xml:space="preserve"> Const!FH$23</f>
        <v>0</v>
      </c>
      <c r="FI20" s="59">
        <f xml:space="preserve"> Const!FI$23</f>
        <v>0</v>
      </c>
      <c r="FJ20" s="59">
        <f xml:space="preserve"> Const!FJ$23</f>
        <v>0</v>
      </c>
      <c r="FK20" s="59">
        <f xml:space="preserve"> Const!FK$23</f>
        <v>0</v>
      </c>
      <c r="FL20" s="59">
        <f xml:space="preserve"> Const!FL$23</f>
        <v>0</v>
      </c>
      <c r="FM20" s="59">
        <f xml:space="preserve"> Const!FM$23</f>
        <v>0</v>
      </c>
      <c r="FN20" s="59">
        <f xml:space="preserve"> Const!FN$23</f>
        <v>0</v>
      </c>
      <c r="FO20" s="59">
        <f xml:space="preserve"> Const!FO$23</f>
        <v>0</v>
      </c>
      <c r="FP20" s="59">
        <f xml:space="preserve"> Const!FP$23</f>
        <v>0</v>
      </c>
      <c r="FQ20" s="59">
        <f xml:space="preserve"> Const!FQ$23</f>
        <v>0</v>
      </c>
      <c r="FR20" s="59">
        <f xml:space="preserve"> Const!FR$23</f>
        <v>0</v>
      </c>
      <c r="FS20" s="59">
        <f xml:space="preserve"> Const!FS$23</f>
        <v>0</v>
      </c>
      <c r="FT20" s="59">
        <f xml:space="preserve"> Const!FT$23</f>
        <v>0</v>
      </c>
      <c r="FU20" s="59">
        <f xml:space="preserve"> Const!FU$23</f>
        <v>0</v>
      </c>
      <c r="FV20" s="59">
        <f xml:space="preserve"> Const!FV$23</f>
        <v>0</v>
      </c>
      <c r="FW20" s="59">
        <f xml:space="preserve"> Const!FW$23</f>
        <v>0</v>
      </c>
      <c r="FX20" s="59">
        <f xml:space="preserve"> Const!FX$23</f>
        <v>0</v>
      </c>
      <c r="FY20" s="59">
        <f xml:space="preserve"> Const!FY$23</f>
        <v>0</v>
      </c>
      <c r="FZ20" s="59">
        <f xml:space="preserve"> Const!FZ$23</f>
        <v>0</v>
      </c>
      <c r="GA20" s="59">
        <f xml:space="preserve"> Const!GA$23</f>
        <v>0</v>
      </c>
      <c r="GB20" s="59">
        <f xml:space="preserve"> Const!GB$23</f>
        <v>0</v>
      </c>
      <c r="GC20" s="59">
        <f xml:space="preserve"> Const!GC$23</f>
        <v>0</v>
      </c>
      <c r="GD20" s="59">
        <f xml:space="preserve"> Const!GD$23</f>
        <v>0</v>
      </c>
      <c r="GE20" s="59">
        <f xml:space="preserve"> Const!GE$23</f>
        <v>0</v>
      </c>
      <c r="GF20" s="59">
        <f xml:space="preserve"> Const!GF$23</f>
        <v>0</v>
      </c>
      <c r="GG20" s="59">
        <f xml:space="preserve"> Const!GG$23</f>
        <v>0</v>
      </c>
      <c r="GH20" s="59">
        <f xml:space="preserve"> Const!GH$23</f>
        <v>0</v>
      </c>
      <c r="GI20" s="59">
        <f xml:space="preserve"> Const!GI$23</f>
        <v>0</v>
      </c>
      <c r="GJ20" s="59">
        <f xml:space="preserve"> Const!GJ$23</f>
        <v>0</v>
      </c>
    </row>
    <row r="21" spans="1:192" outlineLevel="1" x14ac:dyDescent="0.35">
      <c r="A21" s="73"/>
      <c r="B21" s="73"/>
      <c r="C21" s="74"/>
      <c r="D21" s="75"/>
      <c r="E21" s="59" t="str">
        <f xml:space="preserve"> Const!E$28</f>
        <v>Construction insurance cost</v>
      </c>
      <c r="F21" s="59">
        <f xml:space="preserve"> Const!F$28</f>
        <v>0</v>
      </c>
      <c r="G21" s="59" t="str">
        <f xml:space="preserve"> Const!G$28</f>
        <v>$ 000s</v>
      </c>
      <c r="H21" s="59">
        <f xml:space="preserve"> Const!H$28</f>
        <v>850</v>
      </c>
      <c r="I21" s="59">
        <f xml:space="preserve"> Const!I$28</f>
        <v>0</v>
      </c>
      <c r="J21" s="59">
        <f xml:space="preserve"> Const!J$28</f>
        <v>0</v>
      </c>
      <c r="K21" s="59">
        <f xml:space="preserve"> Const!K$28</f>
        <v>0</v>
      </c>
      <c r="L21" s="59">
        <f xml:space="preserve"> Const!L$28</f>
        <v>0</v>
      </c>
      <c r="M21" s="59">
        <f xml:space="preserve"> Const!M$28</f>
        <v>0</v>
      </c>
      <c r="N21" s="59">
        <f xml:space="preserve"> Const!N$28</f>
        <v>0</v>
      </c>
      <c r="O21" s="59">
        <f xml:space="preserve"> Const!O$28</f>
        <v>850</v>
      </c>
      <c r="P21" s="59">
        <f xml:space="preserve"> Const!P$28</f>
        <v>0</v>
      </c>
      <c r="Q21" s="59">
        <f xml:space="preserve"> Const!Q$28</f>
        <v>0</v>
      </c>
      <c r="R21" s="59">
        <f xml:space="preserve"> Const!R$28</f>
        <v>0</v>
      </c>
      <c r="S21" s="59">
        <f xml:space="preserve"> Const!S$28</f>
        <v>0</v>
      </c>
      <c r="T21" s="59">
        <f xml:space="preserve"> Const!T$28</f>
        <v>0</v>
      </c>
      <c r="U21" s="59">
        <f xml:space="preserve"> Const!U$28</f>
        <v>0</v>
      </c>
      <c r="V21" s="59">
        <f xml:space="preserve"> Const!V$28</f>
        <v>0</v>
      </c>
      <c r="W21" s="59">
        <f xml:space="preserve"> Const!W$28</f>
        <v>0</v>
      </c>
      <c r="X21" s="59">
        <f xml:space="preserve"> Const!X$28</f>
        <v>0</v>
      </c>
      <c r="Y21" s="59">
        <f xml:space="preserve"> Const!Y$28</f>
        <v>0</v>
      </c>
      <c r="Z21" s="59">
        <f xml:space="preserve"> Const!Z$28</f>
        <v>0</v>
      </c>
      <c r="AA21" s="59">
        <f xml:space="preserve"> Const!AA$28</f>
        <v>0</v>
      </c>
      <c r="AB21" s="59">
        <f xml:space="preserve"> Const!AB$28</f>
        <v>0</v>
      </c>
      <c r="AC21" s="59">
        <f xml:space="preserve"> Const!AC$28</f>
        <v>0</v>
      </c>
      <c r="AD21" s="59">
        <f xml:space="preserve"> Const!AD$28</f>
        <v>0</v>
      </c>
      <c r="AE21" s="59">
        <f xml:space="preserve"> Const!AE$28</f>
        <v>0</v>
      </c>
      <c r="AF21" s="59">
        <f xml:space="preserve"> Const!AF$28</f>
        <v>0</v>
      </c>
      <c r="AG21" s="59">
        <f xml:space="preserve"> Const!AG$28</f>
        <v>0</v>
      </c>
      <c r="AH21" s="59">
        <f xml:space="preserve"> Const!AH$28</f>
        <v>0</v>
      </c>
      <c r="AI21" s="59">
        <f xml:space="preserve"> Const!AI$28</f>
        <v>0</v>
      </c>
      <c r="AJ21" s="59">
        <f xml:space="preserve"> Const!AJ$28</f>
        <v>0</v>
      </c>
      <c r="AK21" s="59">
        <f xml:space="preserve"> Const!AK$28</f>
        <v>0</v>
      </c>
      <c r="AL21" s="59">
        <f xml:space="preserve"> Const!AL$28</f>
        <v>0</v>
      </c>
      <c r="AM21" s="59">
        <f xml:space="preserve"> Const!AM$28</f>
        <v>0</v>
      </c>
      <c r="AN21" s="59">
        <f xml:space="preserve"> Const!AN$28</f>
        <v>0</v>
      </c>
      <c r="AO21" s="59">
        <f xml:space="preserve"> Const!AO$28</f>
        <v>0</v>
      </c>
      <c r="AP21" s="59">
        <f xml:space="preserve"> Const!AP$28</f>
        <v>0</v>
      </c>
      <c r="AQ21" s="59">
        <f xml:space="preserve"> Const!AQ$28</f>
        <v>0</v>
      </c>
      <c r="AR21" s="59">
        <f xml:space="preserve"> Const!AR$28</f>
        <v>0</v>
      </c>
      <c r="AS21" s="59">
        <f xml:space="preserve"> Const!AS$28</f>
        <v>0</v>
      </c>
      <c r="AT21" s="59">
        <f xml:space="preserve"> Const!AT$28</f>
        <v>0</v>
      </c>
      <c r="AU21" s="59">
        <f xml:space="preserve"> Const!AU$28</f>
        <v>0</v>
      </c>
      <c r="AV21" s="59">
        <f xml:space="preserve"> Const!AV$28</f>
        <v>0</v>
      </c>
      <c r="AW21" s="59">
        <f xml:space="preserve"> Const!AW$28</f>
        <v>0</v>
      </c>
      <c r="AX21" s="59">
        <f xml:space="preserve"> Const!AX$28</f>
        <v>0</v>
      </c>
      <c r="AY21" s="59">
        <f xml:space="preserve"> Const!AY$28</f>
        <v>0</v>
      </c>
      <c r="AZ21" s="59">
        <f xml:space="preserve"> Const!AZ$28</f>
        <v>0</v>
      </c>
      <c r="BA21" s="59">
        <f xml:space="preserve"> Const!BA$28</f>
        <v>0</v>
      </c>
      <c r="BB21" s="59">
        <f xml:space="preserve"> Const!BB$28</f>
        <v>0</v>
      </c>
      <c r="BC21" s="59">
        <f xml:space="preserve"> Const!BC$28</f>
        <v>0</v>
      </c>
      <c r="BD21" s="59">
        <f xml:space="preserve"> Const!BD$28</f>
        <v>0</v>
      </c>
      <c r="BE21" s="59">
        <f xml:space="preserve"> Const!BE$28</f>
        <v>0</v>
      </c>
      <c r="BF21" s="59">
        <f xml:space="preserve"> Const!BF$28</f>
        <v>0</v>
      </c>
      <c r="BG21" s="59">
        <f xml:space="preserve"> Const!BG$28</f>
        <v>0</v>
      </c>
      <c r="BH21" s="59">
        <f xml:space="preserve"> Const!BH$28</f>
        <v>0</v>
      </c>
      <c r="BI21" s="59">
        <f xml:space="preserve"> Const!BI$28</f>
        <v>0</v>
      </c>
      <c r="BJ21" s="59">
        <f xml:space="preserve"> Const!BJ$28</f>
        <v>0</v>
      </c>
      <c r="BK21" s="59">
        <f xml:space="preserve"> Const!BK$28</f>
        <v>0</v>
      </c>
      <c r="BL21" s="59">
        <f xml:space="preserve"> Const!BL$28</f>
        <v>0</v>
      </c>
      <c r="BM21" s="59">
        <f xml:space="preserve"> Const!BM$28</f>
        <v>0</v>
      </c>
      <c r="BN21" s="59">
        <f xml:space="preserve"> Const!BN$28</f>
        <v>0</v>
      </c>
      <c r="BO21" s="59">
        <f xml:space="preserve"> Const!BO$28</f>
        <v>0</v>
      </c>
      <c r="BP21" s="59">
        <f xml:space="preserve"> Const!BP$28</f>
        <v>0</v>
      </c>
      <c r="BQ21" s="59">
        <f xml:space="preserve"> Const!BQ$28</f>
        <v>0</v>
      </c>
      <c r="BR21" s="59">
        <f xml:space="preserve"> Const!BR$28</f>
        <v>0</v>
      </c>
      <c r="BS21" s="59">
        <f xml:space="preserve"> Const!BS$28</f>
        <v>0</v>
      </c>
      <c r="BT21" s="59">
        <f xml:space="preserve"> Const!BT$28</f>
        <v>0</v>
      </c>
      <c r="BU21" s="59">
        <f xml:space="preserve"> Const!BU$28</f>
        <v>0</v>
      </c>
      <c r="BV21" s="59">
        <f xml:space="preserve"> Const!BV$28</f>
        <v>0</v>
      </c>
      <c r="BW21" s="59">
        <f xml:space="preserve"> Const!BW$28</f>
        <v>0</v>
      </c>
      <c r="BX21" s="59">
        <f xml:space="preserve"> Const!BX$28</f>
        <v>0</v>
      </c>
      <c r="BY21" s="59">
        <f xml:space="preserve"> Const!BY$28</f>
        <v>0</v>
      </c>
      <c r="BZ21" s="59">
        <f xml:space="preserve"> Const!BZ$28</f>
        <v>0</v>
      </c>
      <c r="CA21" s="59">
        <f xml:space="preserve"> Const!CA$28</f>
        <v>0</v>
      </c>
      <c r="CB21" s="59">
        <f xml:space="preserve"> Const!CB$28</f>
        <v>0</v>
      </c>
      <c r="CC21" s="59">
        <f xml:space="preserve"> Const!CC$28</f>
        <v>0</v>
      </c>
      <c r="CD21" s="59">
        <f xml:space="preserve"> Const!CD$28</f>
        <v>0</v>
      </c>
      <c r="CE21" s="59">
        <f xml:space="preserve"> Const!CE$28</f>
        <v>0</v>
      </c>
      <c r="CF21" s="59">
        <f xml:space="preserve"> Const!CF$28</f>
        <v>0</v>
      </c>
      <c r="CG21" s="59">
        <f xml:space="preserve"> Const!CG$28</f>
        <v>0</v>
      </c>
      <c r="CH21" s="59">
        <f xml:space="preserve"> Const!CH$28</f>
        <v>0</v>
      </c>
      <c r="CI21" s="59">
        <f xml:space="preserve"> Const!CI$28</f>
        <v>0</v>
      </c>
      <c r="CJ21" s="59">
        <f xml:space="preserve"> Const!CJ$28</f>
        <v>0</v>
      </c>
      <c r="CK21" s="59">
        <f xml:space="preserve"> Const!CK$28</f>
        <v>0</v>
      </c>
      <c r="CL21" s="59">
        <f xml:space="preserve"> Const!CL$28</f>
        <v>0</v>
      </c>
      <c r="CM21" s="59">
        <f xml:space="preserve"> Const!CM$28</f>
        <v>0</v>
      </c>
      <c r="CN21" s="59">
        <f xml:space="preserve"> Const!CN$28</f>
        <v>0</v>
      </c>
      <c r="CO21" s="59">
        <f xml:space="preserve"> Const!CO$28</f>
        <v>0</v>
      </c>
      <c r="CP21" s="59">
        <f xml:space="preserve"> Const!CP$28</f>
        <v>0</v>
      </c>
      <c r="CQ21" s="59">
        <f xml:space="preserve"> Const!CQ$28</f>
        <v>0</v>
      </c>
      <c r="CR21" s="59">
        <f xml:space="preserve"> Const!CR$28</f>
        <v>0</v>
      </c>
      <c r="CS21" s="59">
        <f xml:space="preserve"> Const!CS$28</f>
        <v>0</v>
      </c>
      <c r="CT21" s="59">
        <f xml:space="preserve"> Const!CT$28</f>
        <v>0</v>
      </c>
      <c r="CU21" s="59">
        <f xml:space="preserve"> Const!CU$28</f>
        <v>0</v>
      </c>
      <c r="CV21" s="59">
        <f xml:space="preserve"> Const!CV$28</f>
        <v>0</v>
      </c>
      <c r="CW21" s="59">
        <f xml:space="preserve"> Const!CW$28</f>
        <v>0</v>
      </c>
      <c r="CX21" s="59">
        <f xml:space="preserve"> Const!CX$28</f>
        <v>0</v>
      </c>
      <c r="CY21" s="59">
        <f xml:space="preserve"> Const!CY$28</f>
        <v>0</v>
      </c>
      <c r="CZ21" s="59">
        <f xml:space="preserve"> Const!CZ$28</f>
        <v>0</v>
      </c>
      <c r="DA21" s="59">
        <f xml:space="preserve"> Const!DA$28</f>
        <v>0</v>
      </c>
      <c r="DB21" s="59">
        <f xml:space="preserve"> Const!DB$28</f>
        <v>0</v>
      </c>
      <c r="DC21" s="59">
        <f xml:space="preserve"> Const!DC$28</f>
        <v>0</v>
      </c>
      <c r="DD21" s="59">
        <f xml:space="preserve"> Const!DD$28</f>
        <v>0</v>
      </c>
      <c r="DE21" s="59">
        <f xml:space="preserve"> Const!DE$28</f>
        <v>0</v>
      </c>
      <c r="DF21" s="59">
        <f xml:space="preserve"> Const!DF$28</f>
        <v>0</v>
      </c>
      <c r="DG21" s="59">
        <f xml:space="preserve"> Const!DG$28</f>
        <v>0</v>
      </c>
      <c r="DH21" s="59">
        <f xml:space="preserve"> Const!DH$28</f>
        <v>0</v>
      </c>
      <c r="DI21" s="59">
        <f xml:space="preserve"> Const!DI$28</f>
        <v>0</v>
      </c>
      <c r="DJ21" s="59">
        <f xml:space="preserve"> Const!DJ$28</f>
        <v>0</v>
      </c>
      <c r="DK21" s="59">
        <f xml:space="preserve"> Const!DK$28</f>
        <v>0</v>
      </c>
      <c r="DL21" s="59">
        <f xml:space="preserve"> Const!DL$28</f>
        <v>0</v>
      </c>
      <c r="DM21" s="59">
        <f xml:space="preserve"> Const!DM$28</f>
        <v>0</v>
      </c>
      <c r="DN21" s="59">
        <f xml:space="preserve"> Const!DN$28</f>
        <v>0</v>
      </c>
      <c r="DO21" s="59">
        <f xml:space="preserve"> Const!DO$28</f>
        <v>0</v>
      </c>
      <c r="DP21" s="59">
        <f xml:space="preserve"> Const!DP$28</f>
        <v>0</v>
      </c>
      <c r="DQ21" s="59">
        <f xml:space="preserve"> Const!DQ$28</f>
        <v>0</v>
      </c>
      <c r="DR21" s="59">
        <f xml:space="preserve"> Const!DR$28</f>
        <v>0</v>
      </c>
      <c r="DS21" s="59">
        <f xml:space="preserve"> Const!DS$28</f>
        <v>0</v>
      </c>
      <c r="DT21" s="59">
        <f xml:space="preserve"> Const!DT$28</f>
        <v>0</v>
      </c>
      <c r="DU21" s="59">
        <f xml:space="preserve"> Const!DU$28</f>
        <v>0</v>
      </c>
      <c r="DV21" s="59">
        <f xml:space="preserve"> Const!DV$28</f>
        <v>0</v>
      </c>
      <c r="DW21" s="59">
        <f xml:space="preserve"> Const!DW$28</f>
        <v>0</v>
      </c>
      <c r="DX21" s="59">
        <f xml:space="preserve"> Const!DX$28</f>
        <v>0</v>
      </c>
      <c r="DY21" s="59">
        <f xml:space="preserve"> Const!DY$28</f>
        <v>0</v>
      </c>
      <c r="DZ21" s="59">
        <f xml:space="preserve"> Const!DZ$28</f>
        <v>0</v>
      </c>
      <c r="EA21" s="59">
        <f xml:space="preserve"> Const!EA$28</f>
        <v>0</v>
      </c>
      <c r="EB21" s="59">
        <f xml:space="preserve"> Const!EB$28</f>
        <v>0</v>
      </c>
      <c r="EC21" s="59">
        <f xml:space="preserve"> Const!EC$28</f>
        <v>0</v>
      </c>
      <c r="ED21" s="59">
        <f xml:space="preserve"> Const!ED$28</f>
        <v>0</v>
      </c>
      <c r="EE21" s="59">
        <f xml:space="preserve"> Const!EE$28</f>
        <v>0</v>
      </c>
      <c r="EF21" s="59">
        <f xml:space="preserve"> Const!EF$28</f>
        <v>0</v>
      </c>
      <c r="EG21" s="59">
        <f xml:space="preserve"> Const!EG$28</f>
        <v>0</v>
      </c>
      <c r="EH21" s="59">
        <f xml:space="preserve"> Const!EH$28</f>
        <v>0</v>
      </c>
      <c r="EI21" s="59">
        <f xml:space="preserve"> Const!EI$28</f>
        <v>0</v>
      </c>
      <c r="EJ21" s="59">
        <f xml:space="preserve"> Const!EJ$28</f>
        <v>0</v>
      </c>
      <c r="EK21" s="59">
        <f xml:space="preserve"> Const!EK$28</f>
        <v>0</v>
      </c>
      <c r="EL21" s="59">
        <f xml:space="preserve"> Const!EL$28</f>
        <v>0</v>
      </c>
      <c r="EM21" s="59">
        <f xml:space="preserve"> Const!EM$28</f>
        <v>0</v>
      </c>
      <c r="EN21" s="59">
        <f xml:space="preserve"> Const!EN$28</f>
        <v>0</v>
      </c>
      <c r="EO21" s="59">
        <f xml:space="preserve"> Const!EO$28</f>
        <v>0</v>
      </c>
      <c r="EP21" s="59">
        <f xml:space="preserve"> Const!EP$28</f>
        <v>0</v>
      </c>
      <c r="EQ21" s="59">
        <f xml:space="preserve"> Const!EQ$28</f>
        <v>0</v>
      </c>
      <c r="ER21" s="59">
        <f xml:space="preserve"> Const!ER$28</f>
        <v>0</v>
      </c>
      <c r="ES21" s="59">
        <f xml:space="preserve"> Const!ES$28</f>
        <v>0</v>
      </c>
      <c r="ET21" s="59">
        <f xml:space="preserve"> Const!ET$28</f>
        <v>0</v>
      </c>
      <c r="EU21" s="59">
        <f xml:space="preserve"> Const!EU$28</f>
        <v>0</v>
      </c>
      <c r="EV21" s="59">
        <f xml:space="preserve"> Const!EV$28</f>
        <v>0</v>
      </c>
      <c r="EW21" s="59">
        <f xml:space="preserve"> Const!EW$28</f>
        <v>0</v>
      </c>
      <c r="EX21" s="59">
        <f xml:space="preserve"> Const!EX$28</f>
        <v>0</v>
      </c>
      <c r="EY21" s="59">
        <f xml:space="preserve"> Const!EY$28</f>
        <v>0</v>
      </c>
      <c r="EZ21" s="59">
        <f xml:space="preserve"> Const!EZ$28</f>
        <v>0</v>
      </c>
      <c r="FA21" s="59">
        <f xml:space="preserve"> Const!FA$28</f>
        <v>0</v>
      </c>
      <c r="FB21" s="59">
        <f xml:space="preserve"> Const!FB$28</f>
        <v>0</v>
      </c>
      <c r="FC21" s="59">
        <f xml:space="preserve"> Const!FC$28</f>
        <v>0</v>
      </c>
      <c r="FD21" s="59">
        <f xml:space="preserve"> Const!FD$28</f>
        <v>0</v>
      </c>
      <c r="FE21" s="59">
        <f xml:space="preserve"> Const!FE$28</f>
        <v>0</v>
      </c>
      <c r="FF21" s="59">
        <f xml:space="preserve"> Const!FF$28</f>
        <v>0</v>
      </c>
      <c r="FG21" s="59">
        <f xml:space="preserve"> Const!FG$28</f>
        <v>0</v>
      </c>
      <c r="FH21" s="59">
        <f xml:space="preserve"> Const!FH$28</f>
        <v>0</v>
      </c>
      <c r="FI21" s="59">
        <f xml:space="preserve"> Const!FI$28</f>
        <v>0</v>
      </c>
      <c r="FJ21" s="59">
        <f xml:space="preserve"> Const!FJ$28</f>
        <v>0</v>
      </c>
      <c r="FK21" s="59">
        <f xml:space="preserve"> Const!FK$28</f>
        <v>0</v>
      </c>
      <c r="FL21" s="59">
        <f xml:space="preserve"> Const!FL$28</f>
        <v>0</v>
      </c>
      <c r="FM21" s="59">
        <f xml:space="preserve"> Const!FM$28</f>
        <v>0</v>
      </c>
      <c r="FN21" s="59">
        <f xml:space="preserve"> Const!FN$28</f>
        <v>0</v>
      </c>
      <c r="FO21" s="59">
        <f xml:space="preserve"> Const!FO$28</f>
        <v>0</v>
      </c>
      <c r="FP21" s="59">
        <f xml:space="preserve"> Const!FP$28</f>
        <v>0</v>
      </c>
      <c r="FQ21" s="59">
        <f xml:space="preserve"> Const!FQ$28</f>
        <v>0</v>
      </c>
      <c r="FR21" s="59">
        <f xml:space="preserve"> Const!FR$28</f>
        <v>0</v>
      </c>
      <c r="FS21" s="59">
        <f xml:space="preserve"> Const!FS$28</f>
        <v>0</v>
      </c>
      <c r="FT21" s="59">
        <f xml:space="preserve"> Const!FT$28</f>
        <v>0</v>
      </c>
      <c r="FU21" s="59">
        <f xml:space="preserve"> Const!FU$28</f>
        <v>0</v>
      </c>
      <c r="FV21" s="59">
        <f xml:space="preserve"> Const!FV$28</f>
        <v>0</v>
      </c>
      <c r="FW21" s="59">
        <f xml:space="preserve"> Const!FW$28</f>
        <v>0</v>
      </c>
      <c r="FX21" s="59">
        <f xml:space="preserve"> Const!FX$28</f>
        <v>0</v>
      </c>
      <c r="FY21" s="59">
        <f xml:space="preserve"> Const!FY$28</f>
        <v>0</v>
      </c>
      <c r="FZ21" s="59">
        <f xml:space="preserve"> Const!FZ$28</f>
        <v>0</v>
      </c>
      <c r="GA21" s="59">
        <f xml:space="preserve"> Const!GA$28</f>
        <v>0</v>
      </c>
      <c r="GB21" s="59">
        <f xml:space="preserve"> Const!GB$28</f>
        <v>0</v>
      </c>
      <c r="GC21" s="59">
        <f xml:space="preserve"> Const!GC$28</f>
        <v>0</v>
      </c>
      <c r="GD21" s="59">
        <f xml:space="preserve"> Const!GD$28</f>
        <v>0</v>
      </c>
      <c r="GE21" s="59">
        <f xml:space="preserve"> Const!GE$28</f>
        <v>0</v>
      </c>
      <c r="GF21" s="59">
        <f xml:space="preserve"> Const!GF$28</f>
        <v>0</v>
      </c>
      <c r="GG21" s="59">
        <f xml:space="preserve"> Const!GG$28</f>
        <v>0</v>
      </c>
      <c r="GH21" s="59">
        <f xml:space="preserve"> Const!GH$28</f>
        <v>0</v>
      </c>
      <c r="GI21" s="59">
        <f xml:space="preserve"> Const!GI$28</f>
        <v>0</v>
      </c>
      <c r="GJ21" s="59">
        <f xml:space="preserve"> Const!GJ$28</f>
        <v>0</v>
      </c>
    </row>
    <row r="22" spans="1:192" outlineLevel="1" x14ac:dyDescent="0.35">
      <c r="A22" s="73"/>
      <c r="B22" s="73"/>
      <c r="C22" s="74"/>
      <c r="D22" s="75"/>
      <c r="E22" s="59" t="str">
        <f xml:space="preserve"> Const!E$33</f>
        <v>Development costs</v>
      </c>
      <c r="F22" s="59">
        <f xml:space="preserve"> Const!F$33</f>
        <v>0</v>
      </c>
      <c r="G22" s="59" t="str">
        <f xml:space="preserve"> Const!G$33</f>
        <v>$ 000s</v>
      </c>
      <c r="H22" s="59">
        <f xml:space="preserve"> Const!H$33</f>
        <v>2200</v>
      </c>
      <c r="I22" s="59">
        <f xml:space="preserve"> Const!I$33</f>
        <v>0</v>
      </c>
      <c r="J22" s="59">
        <f xml:space="preserve"> Const!J$33</f>
        <v>0</v>
      </c>
      <c r="K22" s="59">
        <f xml:space="preserve"> Const!K$33</f>
        <v>0</v>
      </c>
      <c r="L22" s="59">
        <f xml:space="preserve"> Const!L$33</f>
        <v>0</v>
      </c>
      <c r="M22" s="59">
        <f xml:space="preserve"> Const!M$33</f>
        <v>0</v>
      </c>
      <c r="N22" s="59">
        <f xml:space="preserve"> Const!N$33</f>
        <v>0</v>
      </c>
      <c r="O22" s="59">
        <f xml:space="preserve"> Const!O$33</f>
        <v>2200</v>
      </c>
      <c r="P22" s="59">
        <f xml:space="preserve"> Const!P$33</f>
        <v>0</v>
      </c>
      <c r="Q22" s="59">
        <f xml:space="preserve"> Const!Q$33</f>
        <v>0</v>
      </c>
      <c r="R22" s="59">
        <f xml:space="preserve"> Const!R$33</f>
        <v>0</v>
      </c>
      <c r="S22" s="59">
        <f xml:space="preserve"> Const!S$33</f>
        <v>0</v>
      </c>
      <c r="T22" s="59">
        <f xml:space="preserve"> Const!T$33</f>
        <v>0</v>
      </c>
      <c r="U22" s="59">
        <f xml:space="preserve"> Const!U$33</f>
        <v>0</v>
      </c>
      <c r="V22" s="59">
        <f xml:space="preserve"> Const!V$33</f>
        <v>0</v>
      </c>
      <c r="W22" s="59">
        <f xml:space="preserve"> Const!W$33</f>
        <v>0</v>
      </c>
      <c r="X22" s="59">
        <f xml:space="preserve"> Const!X$33</f>
        <v>0</v>
      </c>
      <c r="Y22" s="59">
        <f xml:space="preserve"> Const!Y$33</f>
        <v>0</v>
      </c>
      <c r="Z22" s="59">
        <f xml:space="preserve"> Const!Z$33</f>
        <v>0</v>
      </c>
      <c r="AA22" s="59">
        <f xml:space="preserve"> Const!AA$33</f>
        <v>0</v>
      </c>
      <c r="AB22" s="59">
        <f xml:space="preserve"> Const!AB$33</f>
        <v>0</v>
      </c>
      <c r="AC22" s="59">
        <f xml:space="preserve"> Const!AC$33</f>
        <v>0</v>
      </c>
      <c r="AD22" s="59">
        <f xml:space="preserve"> Const!AD$33</f>
        <v>0</v>
      </c>
      <c r="AE22" s="59">
        <f xml:space="preserve"> Const!AE$33</f>
        <v>0</v>
      </c>
      <c r="AF22" s="59">
        <f xml:space="preserve"> Const!AF$33</f>
        <v>0</v>
      </c>
      <c r="AG22" s="59">
        <f xml:space="preserve"> Const!AG$33</f>
        <v>0</v>
      </c>
      <c r="AH22" s="59">
        <f xml:space="preserve"> Const!AH$33</f>
        <v>0</v>
      </c>
      <c r="AI22" s="59">
        <f xml:space="preserve"> Const!AI$33</f>
        <v>0</v>
      </c>
      <c r="AJ22" s="59">
        <f xml:space="preserve"> Const!AJ$33</f>
        <v>0</v>
      </c>
      <c r="AK22" s="59">
        <f xml:space="preserve"> Const!AK$33</f>
        <v>0</v>
      </c>
      <c r="AL22" s="59">
        <f xml:space="preserve"> Const!AL$33</f>
        <v>0</v>
      </c>
      <c r="AM22" s="59">
        <f xml:space="preserve"> Const!AM$33</f>
        <v>0</v>
      </c>
      <c r="AN22" s="59">
        <f xml:space="preserve"> Const!AN$33</f>
        <v>0</v>
      </c>
      <c r="AO22" s="59">
        <f xml:space="preserve"> Const!AO$33</f>
        <v>0</v>
      </c>
      <c r="AP22" s="59">
        <f xml:space="preserve"> Const!AP$33</f>
        <v>0</v>
      </c>
      <c r="AQ22" s="59">
        <f xml:space="preserve"> Const!AQ$33</f>
        <v>0</v>
      </c>
      <c r="AR22" s="59">
        <f xml:space="preserve"> Const!AR$33</f>
        <v>0</v>
      </c>
      <c r="AS22" s="59">
        <f xml:space="preserve"> Const!AS$33</f>
        <v>0</v>
      </c>
      <c r="AT22" s="59">
        <f xml:space="preserve"> Const!AT$33</f>
        <v>0</v>
      </c>
      <c r="AU22" s="59">
        <f xml:space="preserve"> Const!AU$33</f>
        <v>0</v>
      </c>
      <c r="AV22" s="59">
        <f xml:space="preserve"> Const!AV$33</f>
        <v>0</v>
      </c>
      <c r="AW22" s="59">
        <f xml:space="preserve"> Const!AW$33</f>
        <v>0</v>
      </c>
      <c r="AX22" s="59">
        <f xml:space="preserve"> Const!AX$33</f>
        <v>0</v>
      </c>
      <c r="AY22" s="59">
        <f xml:space="preserve"> Const!AY$33</f>
        <v>0</v>
      </c>
      <c r="AZ22" s="59">
        <f xml:space="preserve"> Const!AZ$33</f>
        <v>0</v>
      </c>
      <c r="BA22" s="59">
        <f xml:space="preserve"> Const!BA$33</f>
        <v>0</v>
      </c>
      <c r="BB22" s="59">
        <f xml:space="preserve"> Const!BB$33</f>
        <v>0</v>
      </c>
      <c r="BC22" s="59">
        <f xml:space="preserve"> Const!BC$33</f>
        <v>0</v>
      </c>
      <c r="BD22" s="59">
        <f xml:space="preserve"> Const!BD$33</f>
        <v>0</v>
      </c>
      <c r="BE22" s="59">
        <f xml:space="preserve"> Const!BE$33</f>
        <v>0</v>
      </c>
      <c r="BF22" s="59">
        <f xml:space="preserve"> Const!BF$33</f>
        <v>0</v>
      </c>
      <c r="BG22" s="59">
        <f xml:space="preserve"> Const!BG$33</f>
        <v>0</v>
      </c>
      <c r="BH22" s="59">
        <f xml:space="preserve"> Const!BH$33</f>
        <v>0</v>
      </c>
      <c r="BI22" s="59">
        <f xml:space="preserve"> Const!BI$33</f>
        <v>0</v>
      </c>
      <c r="BJ22" s="59">
        <f xml:space="preserve"> Const!BJ$33</f>
        <v>0</v>
      </c>
      <c r="BK22" s="59">
        <f xml:space="preserve"> Const!BK$33</f>
        <v>0</v>
      </c>
      <c r="BL22" s="59">
        <f xml:space="preserve"> Const!BL$33</f>
        <v>0</v>
      </c>
      <c r="BM22" s="59">
        <f xml:space="preserve"> Const!BM$33</f>
        <v>0</v>
      </c>
      <c r="BN22" s="59">
        <f xml:space="preserve"> Const!BN$33</f>
        <v>0</v>
      </c>
      <c r="BO22" s="59">
        <f xml:space="preserve"> Const!BO$33</f>
        <v>0</v>
      </c>
      <c r="BP22" s="59">
        <f xml:space="preserve"> Const!BP$33</f>
        <v>0</v>
      </c>
      <c r="BQ22" s="59">
        <f xml:space="preserve"> Const!BQ$33</f>
        <v>0</v>
      </c>
      <c r="BR22" s="59">
        <f xml:space="preserve"> Const!BR$33</f>
        <v>0</v>
      </c>
      <c r="BS22" s="59">
        <f xml:space="preserve"> Const!BS$33</f>
        <v>0</v>
      </c>
      <c r="BT22" s="59">
        <f xml:space="preserve"> Const!BT$33</f>
        <v>0</v>
      </c>
      <c r="BU22" s="59">
        <f xml:space="preserve"> Const!BU$33</f>
        <v>0</v>
      </c>
      <c r="BV22" s="59">
        <f xml:space="preserve"> Const!BV$33</f>
        <v>0</v>
      </c>
      <c r="BW22" s="59">
        <f xml:space="preserve"> Const!BW$33</f>
        <v>0</v>
      </c>
      <c r="BX22" s="59">
        <f xml:space="preserve"> Const!BX$33</f>
        <v>0</v>
      </c>
      <c r="BY22" s="59">
        <f xml:space="preserve"> Const!BY$33</f>
        <v>0</v>
      </c>
      <c r="BZ22" s="59">
        <f xml:space="preserve"> Const!BZ$33</f>
        <v>0</v>
      </c>
      <c r="CA22" s="59">
        <f xml:space="preserve"> Const!CA$33</f>
        <v>0</v>
      </c>
      <c r="CB22" s="59">
        <f xml:space="preserve"> Const!CB$33</f>
        <v>0</v>
      </c>
      <c r="CC22" s="59">
        <f xml:space="preserve"> Const!CC$33</f>
        <v>0</v>
      </c>
      <c r="CD22" s="59">
        <f xml:space="preserve"> Const!CD$33</f>
        <v>0</v>
      </c>
      <c r="CE22" s="59">
        <f xml:space="preserve"> Const!CE$33</f>
        <v>0</v>
      </c>
      <c r="CF22" s="59">
        <f xml:space="preserve"> Const!CF$33</f>
        <v>0</v>
      </c>
      <c r="CG22" s="59">
        <f xml:space="preserve"> Const!CG$33</f>
        <v>0</v>
      </c>
      <c r="CH22" s="59">
        <f xml:space="preserve"> Const!CH$33</f>
        <v>0</v>
      </c>
      <c r="CI22" s="59">
        <f xml:space="preserve"> Const!CI$33</f>
        <v>0</v>
      </c>
      <c r="CJ22" s="59">
        <f xml:space="preserve"> Const!CJ$33</f>
        <v>0</v>
      </c>
      <c r="CK22" s="59">
        <f xml:space="preserve"> Const!CK$33</f>
        <v>0</v>
      </c>
      <c r="CL22" s="59">
        <f xml:space="preserve"> Const!CL$33</f>
        <v>0</v>
      </c>
      <c r="CM22" s="59">
        <f xml:space="preserve"> Const!CM$33</f>
        <v>0</v>
      </c>
      <c r="CN22" s="59">
        <f xml:space="preserve"> Const!CN$33</f>
        <v>0</v>
      </c>
      <c r="CO22" s="59">
        <f xml:space="preserve"> Const!CO$33</f>
        <v>0</v>
      </c>
      <c r="CP22" s="59">
        <f xml:space="preserve"> Const!CP$33</f>
        <v>0</v>
      </c>
      <c r="CQ22" s="59">
        <f xml:space="preserve"> Const!CQ$33</f>
        <v>0</v>
      </c>
      <c r="CR22" s="59">
        <f xml:space="preserve"> Const!CR$33</f>
        <v>0</v>
      </c>
      <c r="CS22" s="59">
        <f xml:space="preserve"> Const!CS$33</f>
        <v>0</v>
      </c>
      <c r="CT22" s="59">
        <f xml:space="preserve"> Const!CT$33</f>
        <v>0</v>
      </c>
      <c r="CU22" s="59">
        <f xml:space="preserve"> Const!CU$33</f>
        <v>0</v>
      </c>
      <c r="CV22" s="59">
        <f xml:space="preserve"> Const!CV$33</f>
        <v>0</v>
      </c>
      <c r="CW22" s="59">
        <f xml:space="preserve"> Const!CW$33</f>
        <v>0</v>
      </c>
      <c r="CX22" s="59">
        <f xml:space="preserve"> Const!CX$33</f>
        <v>0</v>
      </c>
      <c r="CY22" s="59">
        <f xml:space="preserve"> Const!CY$33</f>
        <v>0</v>
      </c>
      <c r="CZ22" s="59">
        <f xml:space="preserve"> Const!CZ$33</f>
        <v>0</v>
      </c>
      <c r="DA22" s="59">
        <f xml:space="preserve"> Const!DA$33</f>
        <v>0</v>
      </c>
      <c r="DB22" s="59">
        <f xml:space="preserve"> Const!DB$33</f>
        <v>0</v>
      </c>
      <c r="DC22" s="59">
        <f xml:space="preserve"> Const!DC$33</f>
        <v>0</v>
      </c>
      <c r="DD22" s="59">
        <f xml:space="preserve"> Const!DD$33</f>
        <v>0</v>
      </c>
      <c r="DE22" s="59">
        <f xml:space="preserve"> Const!DE$33</f>
        <v>0</v>
      </c>
      <c r="DF22" s="59">
        <f xml:space="preserve"> Const!DF$33</f>
        <v>0</v>
      </c>
      <c r="DG22" s="59">
        <f xml:space="preserve"> Const!DG$33</f>
        <v>0</v>
      </c>
      <c r="DH22" s="59">
        <f xml:space="preserve"> Const!DH$33</f>
        <v>0</v>
      </c>
      <c r="DI22" s="59">
        <f xml:space="preserve"> Const!DI$33</f>
        <v>0</v>
      </c>
      <c r="DJ22" s="59">
        <f xml:space="preserve"> Const!DJ$33</f>
        <v>0</v>
      </c>
      <c r="DK22" s="59">
        <f xml:space="preserve"> Const!DK$33</f>
        <v>0</v>
      </c>
      <c r="DL22" s="59">
        <f xml:space="preserve"> Const!DL$33</f>
        <v>0</v>
      </c>
      <c r="DM22" s="59">
        <f xml:space="preserve"> Const!DM$33</f>
        <v>0</v>
      </c>
      <c r="DN22" s="59">
        <f xml:space="preserve"> Const!DN$33</f>
        <v>0</v>
      </c>
      <c r="DO22" s="59">
        <f xml:space="preserve"> Const!DO$33</f>
        <v>0</v>
      </c>
      <c r="DP22" s="59">
        <f xml:space="preserve"> Const!DP$33</f>
        <v>0</v>
      </c>
      <c r="DQ22" s="59">
        <f xml:space="preserve"> Const!DQ$33</f>
        <v>0</v>
      </c>
      <c r="DR22" s="59">
        <f xml:space="preserve"> Const!DR$33</f>
        <v>0</v>
      </c>
      <c r="DS22" s="59">
        <f xml:space="preserve"> Const!DS$33</f>
        <v>0</v>
      </c>
      <c r="DT22" s="59">
        <f xml:space="preserve"> Const!DT$33</f>
        <v>0</v>
      </c>
      <c r="DU22" s="59">
        <f xml:space="preserve"> Const!DU$33</f>
        <v>0</v>
      </c>
      <c r="DV22" s="59">
        <f xml:space="preserve"> Const!DV$33</f>
        <v>0</v>
      </c>
      <c r="DW22" s="59">
        <f xml:space="preserve"> Const!DW$33</f>
        <v>0</v>
      </c>
      <c r="DX22" s="59">
        <f xml:space="preserve"> Const!DX$33</f>
        <v>0</v>
      </c>
      <c r="DY22" s="59">
        <f xml:space="preserve"> Const!DY$33</f>
        <v>0</v>
      </c>
      <c r="DZ22" s="59">
        <f xml:space="preserve"> Const!DZ$33</f>
        <v>0</v>
      </c>
      <c r="EA22" s="59">
        <f xml:space="preserve"> Const!EA$33</f>
        <v>0</v>
      </c>
      <c r="EB22" s="59">
        <f xml:space="preserve"> Const!EB$33</f>
        <v>0</v>
      </c>
      <c r="EC22" s="59">
        <f xml:space="preserve"> Const!EC$33</f>
        <v>0</v>
      </c>
      <c r="ED22" s="59">
        <f xml:space="preserve"> Const!ED$33</f>
        <v>0</v>
      </c>
      <c r="EE22" s="59">
        <f xml:space="preserve"> Const!EE$33</f>
        <v>0</v>
      </c>
      <c r="EF22" s="59">
        <f xml:space="preserve"> Const!EF$33</f>
        <v>0</v>
      </c>
      <c r="EG22" s="59">
        <f xml:space="preserve"> Const!EG$33</f>
        <v>0</v>
      </c>
      <c r="EH22" s="59">
        <f xml:space="preserve"> Const!EH$33</f>
        <v>0</v>
      </c>
      <c r="EI22" s="59">
        <f xml:space="preserve"> Const!EI$33</f>
        <v>0</v>
      </c>
      <c r="EJ22" s="59">
        <f xml:space="preserve"> Const!EJ$33</f>
        <v>0</v>
      </c>
      <c r="EK22" s="59">
        <f xml:space="preserve"> Const!EK$33</f>
        <v>0</v>
      </c>
      <c r="EL22" s="59">
        <f xml:space="preserve"> Const!EL$33</f>
        <v>0</v>
      </c>
      <c r="EM22" s="59">
        <f xml:space="preserve"> Const!EM$33</f>
        <v>0</v>
      </c>
      <c r="EN22" s="59">
        <f xml:space="preserve"> Const!EN$33</f>
        <v>0</v>
      </c>
      <c r="EO22" s="59">
        <f xml:space="preserve"> Const!EO$33</f>
        <v>0</v>
      </c>
      <c r="EP22" s="59">
        <f xml:space="preserve"> Const!EP$33</f>
        <v>0</v>
      </c>
      <c r="EQ22" s="59">
        <f xml:space="preserve"> Const!EQ$33</f>
        <v>0</v>
      </c>
      <c r="ER22" s="59">
        <f xml:space="preserve"> Const!ER$33</f>
        <v>0</v>
      </c>
      <c r="ES22" s="59">
        <f xml:space="preserve"> Const!ES$33</f>
        <v>0</v>
      </c>
      <c r="ET22" s="59">
        <f xml:space="preserve"> Const!ET$33</f>
        <v>0</v>
      </c>
      <c r="EU22" s="59">
        <f xml:space="preserve"> Const!EU$33</f>
        <v>0</v>
      </c>
      <c r="EV22" s="59">
        <f xml:space="preserve"> Const!EV$33</f>
        <v>0</v>
      </c>
      <c r="EW22" s="59">
        <f xml:space="preserve"> Const!EW$33</f>
        <v>0</v>
      </c>
      <c r="EX22" s="59">
        <f xml:space="preserve"> Const!EX$33</f>
        <v>0</v>
      </c>
      <c r="EY22" s="59">
        <f xml:space="preserve"> Const!EY$33</f>
        <v>0</v>
      </c>
      <c r="EZ22" s="59">
        <f xml:space="preserve"> Const!EZ$33</f>
        <v>0</v>
      </c>
      <c r="FA22" s="59">
        <f xml:space="preserve"> Const!FA$33</f>
        <v>0</v>
      </c>
      <c r="FB22" s="59">
        <f xml:space="preserve"> Const!FB$33</f>
        <v>0</v>
      </c>
      <c r="FC22" s="59">
        <f xml:space="preserve"> Const!FC$33</f>
        <v>0</v>
      </c>
      <c r="FD22" s="59">
        <f xml:space="preserve"> Const!FD$33</f>
        <v>0</v>
      </c>
      <c r="FE22" s="59">
        <f xml:space="preserve"> Const!FE$33</f>
        <v>0</v>
      </c>
      <c r="FF22" s="59">
        <f xml:space="preserve"> Const!FF$33</f>
        <v>0</v>
      </c>
      <c r="FG22" s="59">
        <f xml:space="preserve"> Const!FG$33</f>
        <v>0</v>
      </c>
      <c r="FH22" s="59">
        <f xml:space="preserve"> Const!FH$33</f>
        <v>0</v>
      </c>
      <c r="FI22" s="59">
        <f xml:space="preserve"> Const!FI$33</f>
        <v>0</v>
      </c>
      <c r="FJ22" s="59">
        <f xml:space="preserve"> Const!FJ$33</f>
        <v>0</v>
      </c>
      <c r="FK22" s="59">
        <f xml:space="preserve"> Const!FK$33</f>
        <v>0</v>
      </c>
      <c r="FL22" s="59">
        <f xml:space="preserve"> Const!FL$33</f>
        <v>0</v>
      </c>
      <c r="FM22" s="59">
        <f xml:space="preserve"> Const!FM$33</f>
        <v>0</v>
      </c>
      <c r="FN22" s="59">
        <f xml:space="preserve"> Const!FN$33</f>
        <v>0</v>
      </c>
      <c r="FO22" s="59">
        <f xml:space="preserve"> Const!FO$33</f>
        <v>0</v>
      </c>
      <c r="FP22" s="59">
        <f xml:space="preserve"> Const!FP$33</f>
        <v>0</v>
      </c>
      <c r="FQ22" s="59">
        <f xml:space="preserve"> Const!FQ$33</f>
        <v>0</v>
      </c>
      <c r="FR22" s="59">
        <f xml:space="preserve"> Const!FR$33</f>
        <v>0</v>
      </c>
      <c r="FS22" s="59">
        <f xml:space="preserve"> Const!FS$33</f>
        <v>0</v>
      </c>
      <c r="FT22" s="59">
        <f xml:space="preserve"> Const!FT$33</f>
        <v>0</v>
      </c>
      <c r="FU22" s="59">
        <f xml:space="preserve"> Const!FU$33</f>
        <v>0</v>
      </c>
      <c r="FV22" s="59">
        <f xml:space="preserve"> Const!FV$33</f>
        <v>0</v>
      </c>
      <c r="FW22" s="59">
        <f xml:space="preserve"> Const!FW$33</f>
        <v>0</v>
      </c>
      <c r="FX22" s="59">
        <f xml:space="preserve"> Const!FX$33</f>
        <v>0</v>
      </c>
      <c r="FY22" s="59">
        <f xml:space="preserve"> Const!FY$33</f>
        <v>0</v>
      </c>
      <c r="FZ22" s="59">
        <f xml:space="preserve"> Const!FZ$33</f>
        <v>0</v>
      </c>
      <c r="GA22" s="59">
        <f xml:space="preserve"> Const!GA$33</f>
        <v>0</v>
      </c>
      <c r="GB22" s="59">
        <f xml:space="preserve"> Const!GB$33</f>
        <v>0</v>
      </c>
      <c r="GC22" s="59">
        <f xml:space="preserve"> Const!GC$33</f>
        <v>0</v>
      </c>
      <c r="GD22" s="59">
        <f xml:space="preserve"> Const!GD$33</f>
        <v>0</v>
      </c>
      <c r="GE22" s="59">
        <f xml:space="preserve"> Const!GE$33</f>
        <v>0</v>
      </c>
      <c r="GF22" s="59">
        <f xml:space="preserve"> Const!GF$33</f>
        <v>0</v>
      </c>
      <c r="GG22" s="59">
        <f xml:space="preserve"> Const!GG$33</f>
        <v>0</v>
      </c>
      <c r="GH22" s="59">
        <f xml:space="preserve"> Const!GH$33</f>
        <v>0</v>
      </c>
      <c r="GI22" s="59">
        <f xml:space="preserve"> Const!GI$33</f>
        <v>0</v>
      </c>
      <c r="GJ22" s="59">
        <f xml:space="preserve"> Const!GJ$33</f>
        <v>0</v>
      </c>
    </row>
    <row r="23" spans="1:192" outlineLevel="1" x14ac:dyDescent="0.35">
      <c r="A23" s="73"/>
      <c r="B23" s="73"/>
      <c r="C23" s="74"/>
      <c r="D23" s="75"/>
      <c r="E23" s="59" t="str">
        <f xml:space="preserve"> Const!E$38</f>
        <v>Development fee</v>
      </c>
      <c r="F23" s="59">
        <f xml:space="preserve"> Const!F$38</f>
        <v>0</v>
      </c>
      <c r="G23" s="59" t="str">
        <f xml:space="preserve"> Const!G$38</f>
        <v>$ 000s</v>
      </c>
      <c r="H23" s="59">
        <f xml:space="preserve"> Const!H$38</f>
        <v>0</v>
      </c>
      <c r="I23" s="59">
        <f xml:space="preserve"> Const!I$38</f>
        <v>0</v>
      </c>
      <c r="J23" s="59">
        <f xml:space="preserve"> Const!J$38</f>
        <v>0</v>
      </c>
      <c r="K23" s="59">
        <f xml:space="preserve"> Const!K$38</f>
        <v>0</v>
      </c>
      <c r="L23" s="59">
        <f xml:space="preserve"> Const!L$38</f>
        <v>0</v>
      </c>
      <c r="M23" s="59">
        <f xml:space="preserve"> Const!M$38</f>
        <v>0</v>
      </c>
      <c r="N23" s="59">
        <f xml:space="preserve"> Const!N$38</f>
        <v>0</v>
      </c>
      <c r="O23" s="59">
        <f xml:space="preserve"> Const!O$38</f>
        <v>0</v>
      </c>
      <c r="P23" s="59">
        <f xml:space="preserve"> Const!P$38</f>
        <v>0</v>
      </c>
      <c r="Q23" s="59">
        <f xml:space="preserve"> Const!Q$38</f>
        <v>0</v>
      </c>
      <c r="R23" s="59">
        <f xml:space="preserve"> Const!R$38</f>
        <v>0</v>
      </c>
      <c r="S23" s="59">
        <f xml:space="preserve"> Const!S$38</f>
        <v>0</v>
      </c>
      <c r="T23" s="59">
        <f xml:space="preserve"> Const!T$38</f>
        <v>0</v>
      </c>
      <c r="U23" s="59">
        <f xml:space="preserve"> Const!U$38</f>
        <v>0</v>
      </c>
      <c r="V23" s="59">
        <f xml:space="preserve"> Const!V$38</f>
        <v>0</v>
      </c>
      <c r="W23" s="59">
        <f xml:space="preserve"> Const!W$38</f>
        <v>0</v>
      </c>
      <c r="X23" s="59">
        <f xml:space="preserve"> Const!X$38</f>
        <v>0</v>
      </c>
      <c r="Y23" s="59">
        <f xml:space="preserve"> Const!Y$38</f>
        <v>0</v>
      </c>
      <c r="Z23" s="59">
        <f xml:space="preserve"> Const!Z$38</f>
        <v>0</v>
      </c>
      <c r="AA23" s="59">
        <f xml:space="preserve"> Const!AA$38</f>
        <v>0</v>
      </c>
      <c r="AB23" s="59">
        <f xml:space="preserve"> Const!AB$38</f>
        <v>0</v>
      </c>
      <c r="AC23" s="59">
        <f xml:space="preserve"> Const!AC$38</f>
        <v>0</v>
      </c>
      <c r="AD23" s="59">
        <f xml:space="preserve"> Const!AD$38</f>
        <v>0</v>
      </c>
      <c r="AE23" s="59">
        <f xml:space="preserve"> Const!AE$38</f>
        <v>0</v>
      </c>
      <c r="AF23" s="59">
        <f xml:space="preserve"> Const!AF$38</f>
        <v>0</v>
      </c>
      <c r="AG23" s="59">
        <f xml:space="preserve"> Const!AG$38</f>
        <v>0</v>
      </c>
      <c r="AH23" s="59">
        <f xml:space="preserve"> Const!AH$38</f>
        <v>0</v>
      </c>
      <c r="AI23" s="59">
        <f xml:space="preserve"> Const!AI$38</f>
        <v>0</v>
      </c>
      <c r="AJ23" s="59">
        <f xml:space="preserve"> Const!AJ$38</f>
        <v>0</v>
      </c>
      <c r="AK23" s="59">
        <f xml:space="preserve"> Const!AK$38</f>
        <v>0</v>
      </c>
      <c r="AL23" s="59">
        <f xml:space="preserve"> Const!AL$38</f>
        <v>0</v>
      </c>
      <c r="AM23" s="59">
        <f xml:space="preserve"> Const!AM$38</f>
        <v>0</v>
      </c>
      <c r="AN23" s="59">
        <f xml:space="preserve"> Const!AN$38</f>
        <v>0</v>
      </c>
      <c r="AO23" s="59">
        <f xml:space="preserve"> Const!AO$38</f>
        <v>0</v>
      </c>
      <c r="AP23" s="59">
        <f xml:space="preserve"> Const!AP$38</f>
        <v>0</v>
      </c>
      <c r="AQ23" s="59">
        <f xml:space="preserve"> Const!AQ$38</f>
        <v>0</v>
      </c>
      <c r="AR23" s="59">
        <f xml:space="preserve"> Const!AR$38</f>
        <v>0</v>
      </c>
      <c r="AS23" s="59">
        <f xml:space="preserve"> Const!AS$38</f>
        <v>0</v>
      </c>
      <c r="AT23" s="59">
        <f xml:space="preserve"> Const!AT$38</f>
        <v>0</v>
      </c>
      <c r="AU23" s="59">
        <f xml:space="preserve"> Const!AU$38</f>
        <v>0</v>
      </c>
      <c r="AV23" s="59">
        <f xml:space="preserve"> Const!AV$38</f>
        <v>0</v>
      </c>
      <c r="AW23" s="59">
        <f xml:space="preserve"> Const!AW$38</f>
        <v>0</v>
      </c>
      <c r="AX23" s="59">
        <f xml:space="preserve"> Const!AX$38</f>
        <v>0</v>
      </c>
      <c r="AY23" s="59">
        <f xml:space="preserve"> Const!AY$38</f>
        <v>0</v>
      </c>
      <c r="AZ23" s="59">
        <f xml:space="preserve"> Const!AZ$38</f>
        <v>0</v>
      </c>
      <c r="BA23" s="59">
        <f xml:space="preserve"> Const!BA$38</f>
        <v>0</v>
      </c>
      <c r="BB23" s="59">
        <f xml:space="preserve"> Const!BB$38</f>
        <v>0</v>
      </c>
      <c r="BC23" s="59">
        <f xml:space="preserve"> Const!BC$38</f>
        <v>0</v>
      </c>
      <c r="BD23" s="59">
        <f xml:space="preserve"> Const!BD$38</f>
        <v>0</v>
      </c>
      <c r="BE23" s="59">
        <f xml:space="preserve"> Const!BE$38</f>
        <v>0</v>
      </c>
      <c r="BF23" s="59">
        <f xml:space="preserve"> Const!BF$38</f>
        <v>0</v>
      </c>
      <c r="BG23" s="59">
        <f xml:space="preserve"> Const!BG$38</f>
        <v>0</v>
      </c>
      <c r="BH23" s="59">
        <f xml:space="preserve"> Const!BH$38</f>
        <v>0</v>
      </c>
      <c r="BI23" s="59">
        <f xml:space="preserve"> Const!BI$38</f>
        <v>0</v>
      </c>
      <c r="BJ23" s="59">
        <f xml:space="preserve"> Const!BJ$38</f>
        <v>0</v>
      </c>
      <c r="BK23" s="59">
        <f xml:space="preserve"> Const!BK$38</f>
        <v>0</v>
      </c>
      <c r="BL23" s="59">
        <f xml:space="preserve"> Const!BL$38</f>
        <v>0</v>
      </c>
      <c r="BM23" s="59">
        <f xml:space="preserve"> Const!BM$38</f>
        <v>0</v>
      </c>
      <c r="BN23" s="59">
        <f xml:space="preserve"> Const!BN$38</f>
        <v>0</v>
      </c>
      <c r="BO23" s="59">
        <f xml:space="preserve"> Const!BO$38</f>
        <v>0</v>
      </c>
      <c r="BP23" s="59">
        <f xml:space="preserve"> Const!BP$38</f>
        <v>0</v>
      </c>
      <c r="BQ23" s="59">
        <f xml:space="preserve"> Const!BQ$38</f>
        <v>0</v>
      </c>
      <c r="BR23" s="59">
        <f xml:space="preserve"> Const!BR$38</f>
        <v>0</v>
      </c>
      <c r="BS23" s="59">
        <f xml:space="preserve"> Const!BS$38</f>
        <v>0</v>
      </c>
      <c r="BT23" s="59">
        <f xml:space="preserve"> Const!BT$38</f>
        <v>0</v>
      </c>
      <c r="BU23" s="59">
        <f xml:space="preserve"> Const!BU$38</f>
        <v>0</v>
      </c>
      <c r="BV23" s="59">
        <f xml:space="preserve"> Const!BV$38</f>
        <v>0</v>
      </c>
      <c r="BW23" s="59">
        <f xml:space="preserve"> Const!BW$38</f>
        <v>0</v>
      </c>
      <c r="BX23" s="59">
        <f xml:space="preserve"> Const!BX$38</f>
        <v>0</v>
      </c>
      <c r="BY23" s="59">
        <f xml:space="preserve"> Const!BY$38</f>
        <v>0</v>
      </c>
      <c r="BZ23" s="59">
        <f xml:space="preserve"> Const!BZ$38</f>
        <v>0</v>
      </c>
      <c r="CA23" s="59">
        <f xml:space="preserve"> Const!CA$38</f>
        <v>0</v>
      </c>
      <c r="CB23" s="59">
        <f xml:space="preserve"> Const!CB$38</f>
        <v>0</v>
      </c>
      <c r="CC23" s="59">
        <f xml:space="preserve"> Const!CC$38</f>
        <v>0</v>
      </c>
      <c r="CD23" s="59">
        <f xml:space="preserve"> Const!CD$38</f>
        <v>0</v>
      </c>
      <c r="CE23" s="59">
        <f xml:space="preserve"> Const!CE$38</f>
        <v>0</v>
      </c>
      <c r="CF23" s="59">
        <f xml:space="preserve"> Const!CF$38</f>
        <v>0</v>
      </c>
      <c r="CG23" s="59">
        <f xml:space="preserve"> Const!CG$38</f>
        <v>0</v>
      </c>
      <c r="CH23" s="59">
        <f xml:space="preserve"> Const!CH$38</f>
        <v>0</v>
      </c>
      <c r="CI23" s="59">
        <f xml:space="preserve"> Const!CI$38</f>
        <v>0</v>
      </c>
      <c r="CJ23" s="59">
        <f xml:space="preserve"> Const!CJ$38</f>
        <v>0</v>
      </c>
      <c r="CK23" s="59">
        <f xml:space="preserve"> Const!CK$38</f>
        <v>0</v>
      </c>
      <c r="CL23" s="59">
        <f xml:space="preserve"> Const!CL$38</f>
        <v>0</v>
      </c>
      <c r="CM23" s="59">
        <f xml:space="preserve"> Const!CM$38</f>
        <v>0</v>
      </c>
      <c r="CN23" s="59">
        <f xml:space="preserve"> Const!CN$38</f>
        <v>0</v>
      </c>
      <c r="CO23" s="59">
        <f xml:space="preserve"> Const!CO$38</f>
        <v>0</v>
      </c>
      <c r="CP23" s="59">
        <f xml:space="preserve"> Const!CP$38</f>
        <v>0</v>
      </c>
      <c r="CQ23" s="59">
        <f xml:space="preserve"> Const!CQ$38</f>
        <v>0</v>
      </c>
      <c r="CR23" s="59">
        <f xml:space="preserve"> Const!CR$38</f>
        <v>0</v>
      </c>
      <c r="CS23" s="59">
        <f xml:space="preserve"> Const!CS$38</f>
        <v>0</v>
      </c>
      <c r="CT23" s="59">
        <f xml:space="preserve"> Const!CT$38</f>
        <v>0</v>
      </c>
      <c r="CU23" s="59">
        <f xml:space="preserve"> Const!CU$38</f>
        <v>0</v>
      </c>
      <c r="CV23" s="59">
        <f xml:space="preserve"> Const!CV$38</f>
        <v>0</v>
      </c>
      <c r="CW23" s="59">
        <f xml:space="preserve"> Const!CW$38</f>
        <v>0</v>
      </c>
      <c r="CX23" s="59">
        <f xml:space="preserve"> Const!CX$38</f>
        <v>0</v>
      </c>
      <c r="CY23" s="59">
        <f xml:space="preserve"> Const!CY$38</f>
        <v>0</v>
      </c>
      <c r="CZ23" s="59">
        <f xml:space="preserve"> Const!CZ$38</f>
        <v>0</v>
      </c>
      <c r="DA23" s="59">
        <f xml:space="preserve"> Const!DA$38</f>
        <v>0</v>
      </c>
      <c r="DB23" s="59">
        <f xml:space="preserve"> Const!DB$38</f>
        <v>0</v>
      </c>
      <c r="DC23" s="59">
        <f xml:space="preserve"> Const!DC$38</f>
        <v>0</v>
      </c>
      <c r="DD23" s="59">
        <f xml:space="preserve"> Const!DD$38</f>
        <v>0</v>
      </c>
      <c r="DE23" s="59">
        <f xml:space="preserve"> Const!DE$38</f>
        <v>0</v>
      </c>
      <c r="DF23" s="59">
        <f xml:space="preserve"> Const!DF$38</f>
        <v>0</v>
      </c>
      <c r="DG23" s="59">
        <f xml:space="preserve"> Const!DG$38</f>
        <v>0</v>
      </c>
      <c r="DH23" s="59">
        <f xml:space="preserve"> Const!DH$38</f>
        <v>0</v>
      </c>
      <c r="DI23" s="59">
        <f xml:space="preserve"> Const!DI$38</f>
        <v>0</v>
      </c>
      <c r="DJ23" s="59">
        <f xml:space="preserve"> Const!DJ$38</f>
        <v>0</v>
      </c>
      <c r="DK23" s="59">
        <f xml:space="preserve"> Const!DK$38</f>
        <v>0</v>
      </c>
      <c r="DL23" s="59">
        <f xml:space="preserve"> Const!DL$38</f>
        <v>0</v>
      </c>
      <c r="DM23" s="59">
        <f xml:space="preserve"> Const!DM$38</f>
        <v>0</v>
      </c>
      <c r="DN23" s="59">
        <f xml:space="preserve"> Const!DN$38</f>
        <v>0</v>
      </c>
      <c r="DO23" s="59">
        <f xml:space="preserve"> Const!DO$38</f>
        <v>0</v>
      </c>
      <c r="DP23" s="59">
        <f xml:space="preserve"> Const!DP$38</f>
        <v>0</v>
      </c>
      <c r="DQ23" s="59">
        <f xml:space="preserve"> Const!DQ$38</f>
        <v>0</v>
      </c>
      <c r="DR23" s="59">
        <f xml:space="preserve"> Const!DR$38</f>
        <v>0</v>
      </c>
      <c r="DS23" s="59">
        <f xml:space="preserve"> Const!DS$38</f>
        <v>0</v>
      </c>
      <c r="DT23" s="59">
        <f xml:space="preserve"> Const!DT$38</f>
        <v>0</v>
      </c>
      <c r="DU23" s="59">
        <f xml:space="preserve"> Const!DU$38</f>
        <v>0</v>
      </c>
      <c r="DV23" s="59">
        <f xml:space="preserve"> Const!DV$38</f>
        <v>0</v>
      </c>
      <c r="DW23" s="59">
        <f xml:space="preserve"> Const!DW$38</f>
        <v>0</v>
      </c>
      <c r="DX23" s="59">
        <f xml:space="preserve"> Const!DX$38</f>
        <v>0</v>
      </c>
      <c r="DY23" s="59">
        <f xml:space="preserve"> Const!DY$38</f>
        <v>0</v>
      </c>
      <c r="DZ23" s="59">
        <f xml:space="preserve"> Const!DZ$38</f>
        <v>0</v>
      </c>
      <c r="EA23" s="59">
        <f xml:space="preserve"> Const!EA$38</f>
        <v>0</v>
      </c>
      <c r="EB23" s="59">
        <f xml:space="preserve"> Const!EB$38</f>
        <v>0</v>
      </c>
      <c r="EC23" s="59">
        <f xml:space="preserve"> Const!EC$38</f>
        <v>0</v>
      </c>
      <c r="ED23" s="59">
        <f xml:space="preserve"> Const!ED$38</f>
        <v>0</v>
      </c>
      <c r="EE23" s="59">
        <f xml:space="preserve"> Const!EE$38</f>
        <v>0</v>
      </c>
      <c r="EF23" s="59">
        <f xml:space="preserve"> Const!EF$38</f>
        <v>0</v>
      </c>
      <c r="EG23" s="59">
        <f xml:space="preserve"> Const!EG$38</f>
        <v>0</v>
      </c>
      <c r="EH23" s="59">
        <f xml:space="preserve"> Const!EH$38</f>
        <v>0</v>
      </c>
      <c r="EI23" s="59">
        <f xml:space="preserve"> Const!EI$38</f>
        <v>0</v>
      </c>
      <c r="EJ23" s="59">
        <f xml:space="preserve"> Const!EJ$38</f>
        <v>0</v>
      </c>
      <c r="EK23" s="59">
        <f xml:space="preserve"> Const!EK$38</f>
        <v>0</v>
      </c>
      <c r="EL23" s="59">
        <f xml:space="preserve"> Const!EL$38</f>
        <v>0</v>
      </c>
      <c r="EM23" s="59">
        <f xml:space="preserve"> Const!EM$38</f>
        <v>0</v>
      </c>
      <c r="EN23" s="59">
        <f xml:space="preserve"> Const!EN$38</f>
        <v>0</v>
      </c>
      <c r="EO23" s="59">
        <f xml:space="preserve"> Const!EO$38</f>
        <v>0</v>
      </c>
      <c r="EP23" s="59">
        <f xml:space="preserve"> Const!EP$38</f>
        <v>0</v>
      </c>
      <c r="EQ23" s="59">
        <f xml:space="preserve"> Const!EQ$38</f>
        <v>0</v>
      </c>
      <c r="ER23" s="59">
        <f xml:space="preserve"> Const!ER$38</f>
        <v>0</v>
      </c>
      <c r="ES23" s="59">
        <f xml:space="preserve"> Const!ES$38</f>
        <v>0</v>
      </c>
      <c r="ET23" s="59">
        <f xml:space="preserve"> Const!ET$38</f>
        <v>0</v>
      </c>
      <c r="EU23" s="59">
        <f xml:space="preserve"> Const!EU$38</f>
        <v>0</v>
      </c>
      <c r="EV23" s="59">
        <f xml:space="preserve"> Const!EV$38</f>
        <v>0</v>
      </c>
      <c r="EW23" s="59">
        <f xml:space="preserve"> Const!EW$38</f>
        <v>0</v>
      </c>
      <c r="EX23" s="59">
        <f xml:space="preserve"> Const!EX$38</f>
        <v>0</v>
      </c>
      <c r="EY23" s="59">
        <f xml:space="preserve"> Const!EY$38</f>
        <v>0</v>
      </c>
      <c r="EZ23" s="59">
        <f xml:space="preserve"> Const!EZ$38</f>
        <v>0</v>
      </c>
      <c r="FA23" s="59">
        <f xml:space="preserve"> Const!FA$38</f>
        <v>0</v>
      </c>
      <c r="FB23" s="59">
        <f xml:space="preserve"> Const!FB$38</f>
        <v>0</v>
      </c>
      <c r="FC23" s="59">
        <f xml:space="preserve"> Const!FC$38</f>
        <v>0</v>
      </c>
      <c r="FD23" s="59">
        <f xml:space="preserve"> Const!FD$38</f>
        <v>0</v>
      </c>
      <c r="FE23" s="59">
        <f xml:space="preserve"> Const!FE$38</f>
        <v>0</v>
      </c>
      <c r="FF23" s="59">
        <f xml:space="preserve"> Const!FF$38</f>
        <v>0</v>
      </c>
      <c r="FG23" s="59">
        <f xml:space="preserve"> Const!FG$38</f>
        <v>0</v>
      </c>
      <c r="FH23" s="59">
        <f xml:space="preserve"> Const!FH$38</f>
        <v>0</v>
      </c>
      <c r="FI23" s="59">
        <f xml:space="preserve"> Const!FI$38</f>
        <v>0</v>
      </c>
      <c r="FJ23" s="59">
        <f xml:space="preserve"> Const!FJ$38</f>
        <v>0</v>
      </c>
      <c r="FK23" s="59">
        <f xml:space="preserve"> Const!FK$38</f>
        <v>0</v>
      </c>
      <c r="FL23" s="59">
        <f xml:space="preserve"> Const!FL$38</f>
        <v>0</v>
      </c>
      <c r="FM23" s="59">
        <f xml:space="preserve"> Const!FM$38</f>
        <v>0</v>
      </c>
      <c r="FN23" s="59">
        <f xml:space="preserve"> Const!FN$38</f>
        <v>0</v>
      </c>
      <c r="FO23" s="59">
        <f xml:space="preserve"> Const!FO$38</f>
        <v>0</v>
      </c>
      <c r="FP23" s="59">
        <f xml:space="preserve"> Const!FP$38</f>
        <v>0</v>
      </c>
      <c r="FQ23" s="59">
        <f xml:space="preserve"> Const!FQ$38</f>
        <v>0</v>
      </c>
      <c r="FR23" s="59">
        <f xml:space="preserve"> Const!FR$38</f>
        <v>0</v>
      </c>
      <c r="FS23" s="59">
        <f xml:space="preserve"> Const!FS$38</f>
        <v>0</v>
      </c>
      <c r="FT23" s="59">
        <f xml:space="preserve"> Const!FT$38</f>
        <v>0</v>
      </c>
      <c r="FU23" s="59">
        <f xml:space="preserve"> Const!FU$38</f>
        <v>0</v>
      </c>
      <c r="FV23" s="59">
        <f xml:space="preserve"> Const!FV$38</f>
        <v>0</v>
      </c>
      <c r="FW23" s="59">
        <f xml:space="preserve"> Const!FW$38</f>
        <v>0</v>
      </c>
      <c r="FX23" s="59">
        <f xml:space="preserve"> Const!FX$38</f>
        <v>0</v>
      </c>
      <c r="FY23" s="59">
        <f xml:space="preserve"> Const!FY$38</f>
        <v>0</v>
      </c>
      <c r="FZ23" s="59">
        <f xml:space="preserve"> Const!FZ$38</f>
        <v>0</v>
      </c>
      <c r="GA23" s="59">
        <f xml:space="preserve"> Const!GA$38</f>
        <v>0</v>
      </c>
      <c r="GB23" s="59">
        <f xml:space="preserve"> Const!GB$38</f>
        <v>0</v>
      </c>
      <c r="GC23" s="59">
        <f xml:space="preserve"> Const!GC$38</f>
        <v>0</v>
      </c>
      <c r="GD23" s="59">
        <f xml:space="preserve"> Const!GD$38</f>
        <v>0</v>
      </c>
      <c r="GE23" s="59">
        <f xml:space="preserve"> Const!GE$38</f>
        <v>0</v>
      </c>
      <c r="GF23" s="59">
        <f xml:space="preserve"> Const!GF$38</f>
        <v>0</v>
      </c>
      <c r="GG23" s="59">
        <f xml:space="preserve"> Const!GG$38</f>
        <v>0</v>
      </c>
      <c r="GH23" s="59">
        <f xml:space="preserve"> Const!GH$38</f>
        <v>0</v>
      </c>
      <c r="GI23" s="59">
        <f xml:space="preserve"> Const!GI$38</f>
        <v>0</v>
      </c>
      <c r="GJ23" s="59">
        <f xml:space="preserve"> Const!GJ$38</f>
        <v>0</v>
      </c>
    </row>
    <row r="24" spans="1:192" outlineLevel="1" x14ac:dyDescent="0.35">
      <c r="A24" s="73"/>
      <c r="B24" s="73"/>
      <c r="C24" s="74"/>
      <c r="D24" s="75"/>
      <c r="E24" s="59" t="str">
        <f xml:space="preserve"> Const!E$43</f>
        <v>O&amp;M mobilisation</v>
      </c>
      <c r="F24" s="59">
        <f xml:space="preserve"> Const!F$43</f>
        <v>0</v>
      </c>
      <c r="G24" s="59" t="str">
        <f xml:space="preserve"> Const!G$43</f>
        <v>$ 000s</v>
      </c>
      <c r="H24" s="59">
        <f xml:space="preserve"> Const!H$43</f>
        <v>650</v>
      </c>
      <c r="I24" s="59">
        <f xml:space="preserve"> Const!I$43</f>
        <v>0</v>
      </c>
      <c r="J24" s="59">
        <f xml:space="preserve"> Const!J$43</f>
        <v>0</v>
      </c>
      <c r="K24" s="59">
        <f xml:space="preserve"> Const!K$43</f>
        <v>0</v>
      </c>
      <c r="L24" s="59">
        <f xml:space="preserve"> Const!L$43</f>
        <v>0</v>
      </c>
      <c r="M24" s="59">
        <f xml:space="preserve"> Const!M$43</f>
        <v>0</v>
      </c>
      <c r="N24" s="59">
        <f xml:space="preserve"> Const!N$43</f>
        <v>0</v>
      </c>
      <c r="O24" s="59">
        <f xml:space="preserve"> Const!O$43</f>
        <v>0</v>
      </c>
      <c r="P24" s="59">
        <f xml:space="preserve"> Const!P$43</f>
        <v>0</v>
      </c>
      <c r="Q24" s="59">
        <f xml:space="preserve"> Const!Q$43</f>
        <v>0</v>
      </c>
      <c r="R24" s="59">
        <f xml:space="preserve"> Const!R$43</f>
        <v>0</v>
      </c>
      <c r="S24" s="59">
        <f xml:space="preserve"> Const!S$43</f>
        <v>0</v>
      </c>
      <c r="T24" s="59">
        <f xml:space="preserve"> Const!T$43</f>
        <v>0</v>
      </c>
      <c r="U24" s="59">
        <f xml:space="preserve"> Const!U$43</f>
        <v>0</v>
      </c>
      <c r="V24" s="59">
        <f xml:space="preserve"> Const!V$43</f>
        <v>0</v>
      </c>
      <c r="W24" s="59">
        <f xml:space="preserve"> Const!W$43</f>
        <v>0</v>
      </c>
      <c r="X24" s="59">
        <f xml:space="preserve"> Const!X$43</f>
        <v>0</v>
      </c>
      <c r="Y24" s="59">
        <f xml:space="preserve"> Const!Y$43</f>
        <v>0</v>
      </c>
      <c r="Z24" s="59">
        <f xml:space="preserve"> Const!Z$43</f>
        <v>0</v>
      </c>
      <c r="AA24" s="59">
        <f xml:space="preserve"> Const!AA$43</f>
        <v>0</v>
      </c>
      <c r="AB24" s="59">
        <f xml:space="preserve"> Const!AB$43</f>
        <v>0</v>
      </c>
      <c r="AC24" s="59">
        <f xml:space="preserve"> Const!AC$43</f>
        <v>0</v>
      </c>
      <c r="AD24" s="59">
        <f xml:space="preserve"> Const!AD$43</f>
        <v>0</v>
      </c>
      <c r="AE24" s="59">
        <f xml:space="preserve"> Const!AE$43</f>
        <v>0</v>
      </c>
      <c r="AF24" s="59">
        <f xml:space="preserve"> Const!AF$43</f>
        <v>0</v>
      </c>
      <c r="AG24" s="59">
        <f xml:space="preserve"> Const!AG$43</f>
        <v>0</v>
      </c>
      <c r="AH24" s="59">
        <f xml:space="preserve"> Const!AH$43</f>
        <v>0</v>
      </c>
      <c r="AI24" s="59">
        <f xml:space="preserve"> Const!AI$43</f>
        <v>0</v>
      </c>
      <c r="AJ24" s="59">
        <f xml:space="preserve"> Const!AJ$43</f>
        <v>0</v>
      </c>
      <c r="AK24" s="59">
        <f xml:space="preserve"> Const!AK$43</f>
        <v>0</v>
      </c>
      <c r="AL24" s="59">
        <f xml:space="preserve"> Const!AL$43</f>
        <v>0</v>
      </c>
      <c r="AM24" s="59">
        <f xml:space="preserve"> Const!AM$43</f>
        <v>0</v>
      </c>
      <c r="AN24" s="59">
        <f xml:space="preserve"> Const!AN$43</f>
        <v>0</v>
      </c>
      <c r="AO24" s="59">
        <f xml:space="preserve"> Const!AO$43</f>
        <v>0</v>
      </c>
      <c r="AP24" s="59">
        <f xml:space="preserve"> Const!AP$43</f>
        <v>0</v>
      </c>
      <c r="AQ24" s="59">
        <f xml:space="preserve"> Const!AQ$43</f>
        <v>0</v>
      </c>
      <c r="AR24" s="59">
        <f xml:space="preserve"> Const!AR$43</f>
        <v>0</v>
      </c>
      <c r="AS24" s="59">
        <f xml:space="preserve"> Const!AS$43</f>
        <v>0</v>
      </c>
      <c r="AT24" s="59">
        <f xml:space="preserve"> Const!AT$43</f>
        <v>0</v>
      </c>
      <c r="AU24" s="59">
        <f xml:space="preserve"> Const!AU$43</f>
        <v>0</v>
      </c>
      <c r="AV24" s="59">
        <f xml:space="preserve"> Const!AV$43</f>
        <v>0</v>
      </c>
      <c r="AW24" s="59">
        <f xml:space="preserve"> Const!AW$43</f>
        <v>0</v>
      </c>
      <c r="AX24" s="59">
        <f xml:space="preserve"> Const!AX$43</f>
        <v>0</v>
      </c>
      <c r="AY24" s="59">
        <f xml:space="preserve"> Const!AY$43</f>
        <v>0</v>
      </c>
      <c r="AZ24" s="59">
        <f xml:space="preserve"> Const!AZ$43</f>
        <v>0</v>
      </c>
      <c r="BA24" s="59">
        <f xml:space="preserve"> Const!BA$43</f>
        <v>0</v>
      </c>
      <c r="BB24" s="59">
        <f xml:space="preserve"> Const!BB$43</f>
        <v>0</v>
      </c>
      <c r="BC24" s="59">
        <f xml:space="preserve"> Const!BC$43</f>
        <v>0</v>
      </c>
      <c r="BD24" s="59">
        <f xml:space="preserve"> Const!BD$43</f>
        <v>0</v>
      </c>
      <c r="BE24" s="59">
        <f xml:space="preserve"> Const!BE$43</f>
        <v>650</v>
      </c>
      <c r="BF24" s="59">
        <f xml:space="preserve"> Const!BF$43</f>
        <v>0</v>
      </c>
      <c r="BG24" s="59">
        <f xml:space="preserve"> Const!BG$43</f>
        <v>0</v>
      </c>
      <c r="BH24" s="59">
        <f xml:space="preserve"> Const!BH$43</f>
        <v>0</v>
      </c>
      <c r="BI24" s="59">
        <f xml:space="preserve"> Const!BI$43</f>
        <v>0</v>
      </c>
      <c r="BJ24" s="59">
        <f xml:space="preserve"> Const!BJ$43</f>
        <v>0</v>
      </c>
      <c r="BK24" s="59">
        <f xml:space="preserve"> Const!BK$43</f>
        <v>0</v>
      </c>
      <c r="BL24" s="59">
        <f xml:space="preserve"> Const!BL$43</f>
        <v>0</v>
      </c>
      <c r="BM24" s="59">
        <f xml:space="preserve"> Const!BM$43</f>
        <v>0</v>
      </c>
      <c r="BN24" s="59">
        <f xml:space="preserve"> Const!BN$43</f>
        <v>0</v>
      </c>
      <c r="BO24" s="59">
        <f xml:space="preserve"> Const!BO$43</f>
        <v>0</v>
      </c>
      <c r="BP24" s="59">
        <f xml:space="preserve"> Const!BP$43</f>
        <v>0</v>
      </c>
      <c r="BQ24" s="59">
        <f xml:space="preserve"> Const!BQ$43</f>
        <v>0</v>
      </c>
      <c r="BR24" s="59">
        <f xml:space="preserve"> Const!BR$43</f>
        <v>0</v>
      </c>
      <c r="BS24" s="59">
        <f xml:space="preserve"> Const!BS$43</f>
        <v>0</v>
      </c>
      <c r="BT24" s="59">
        <f xml:space="preserve"> Const!BT$43</f>
        <v>0</v>
      </c>
      <c r="BU24" s="59">
        <f xml:space="preserve"> Const!BU$43</f>
        <v>0</v>
      </c>
      <c r="BV24" s="59">
        <f xml:space="preserve"> Const!BV$43</f>
        <v>0</v>
      </c>
      <c r="BW24" s="59">
        <f xml:space="preserve"> Const!BW$43</f>
        <v>0</v>
      </c>
      <c r="BX24" s="59">
        <f xml:space="preserve"> Const!BX$43</f>
        <v>0</v>
      </c>
      <c r="BY24" s="59">
        <f xml:space="preserve"> Const!BY$43</f>
        <v>0</v>
      </c>
      <c r="BZ24" s="59">
        <f xml:space="preserve"> Const!BZ$43</f>
        <v>0</v>
      </c>
      <c r="CA24" s="59">
        <f xml:space="preserve"> Const!CA$43</f>
        <v>0</v>
      </c>
      <c r="CB24" s="59">
        <f xml:space="preserve"> Const!CB$43</f>
        <v>0</v>
      </c>
      <c r="CC24" s="59">
        <f xml:space="preserve"> Const!CC$43</f>
        <v>0</v>
      </c>
      <c r="CD24" s="59">
        <f xml:space="preserve"> Const!CD$43</f>
        <v>0</v>
      </c>
      <c r="CE24" s="59">
        <f xml:space="preserve"> Const!CE$43</f>
        <v>0</v>
      </c>
      <c r="CF24" s="59">
        <f xml:space="preserve"> Const!CF$43</f>
        <v>0</v>
      </c>
      <c r="CG24" s="59">
        <f xml:space="preserve"> Const!CG$43</f>
        <v>0</v>
      </c>
      <c r="CH24" s="59">
        <f xml:space="preserve"> Const!CH$43</f>
        <v>0</v>
      </c>
      <c r="CI24" s="59">
        <f xml:space="preserve"> Const!CI$43</f>
        <v>0</v>
      </c>
      <c r="CJ24" s="59">
        <f xml:space="preserve"> Const!CJ$43</f>
        <v>0</v>
      </c>
      <c r="CK24" s="59">
        <f xml:space="preserve"> Const!CK$43</f>
        <v>0</v>
      </c>
      <c r="CL24" s="59">
        <f xml:space="preserve"> Const!CL$43</f>
        <v>0</v>
      </c>
      <c r="CM24" s="59">
        <f xml:space="preserve"> Const!CM$43</f>
        <v>0</v>
      </c>
      <c r="CN24" s="59">
        <f xml:space="preserve"> Const!CN$43</f>
        <v>0</v>
      </c>
      <c r="CO24" s="59">
        <f xml:space="preserve"> Const!CO$43</f>
        <v>0</v>
      </c>
      <c r="CP24" s="59">
        <f xml:space="preserve"> Const!CP$43</f>
        <v>0</v>
      </c>
      <c r="CQ24" s="59">
        <f xml:space="preserve"> Const!CQ$43</f>
        <v>0</v>
      </c>
      <c r="CR24" s="59">
        <f xml:space="preserve"> Const!CR$43</f>
        <v>0</v>
      </c>
      <c r="CS24" s="59">
        <f xml:space="preserve"> Const!CS$43</f>
        <v>0</v>
      </c>
      <c r="CT24" s="59">
        <f xml:space="preserve"> Const!CT$43</f>
        <v>0</v>
      </c>
      <c r="CU24" s="59">
        <f xml:space="preserve"> Const!CU$43</f>
        <v>0</v>
      </c>
      <c r="CV24" s="59">
        <f xml:space="preserve"> Const!CV$43</f>
        <v>0</v>
      </c>
      <c r="CW24" s="59">
        <f xml:space="preserve"> Const!CW$43</f>
        <v>0</v>
      </c>
      <c r="CX24" s="59">
        <f xml:space="preserve"> Const!CX$43</f>
        <v>0</v>
      </c>
      <c r="CY24" s="59">
        <f xml:space="preserve"> Const!CY$43</f>
        <v>0</v>
      </c>
      <c r="CZ24" s="59">
        <f xml:space="preserve"> Const!CZ$43</f>
        <v>0</v>
      </c>
      <c r="DA24" s="59">
        <f xml:space="preserve"> Const!DA$43</f>
        <v>0</v>
      </c>
      <c r="DB24" s="59">
        <f xml:space="preserve"> Const!DB$43</f>
        <v>0</v>
      </c>
      <c r="DC24" s="59">
        <f xml:space="preserve"> Const!DC$43</f>
        <v>0</v>
      </c>
      <c r="DD24" s="59">
        <f xml:space="preserve"> Const!DD$43</f>
        <v>0</v>
      </c>
      <c r="DE24" s="59">
        <f xml:space="preserve"> Const!DE$43</f>
        <v>0</v>
      </c>
      <c r="DF24" s="59">
        <f xml:space="preserve"> Const!DF$43</f>
        <v>0</v>
      </c>
      <c r="DG24" s="59">
        <f xml:space="preserve"> Const!DG$43</f>
        <v>0</v>
      </c>
      <c r="DH24" s="59">
        <f xml:space="preserve"> Const!DH$43</f>
        <v>0</v>
      </c>
      <c r="DI24" s="59">
        <f xml:space="preserve"> Const!DI$43</f>
        <v>0</v>
      </c>
      <c r="DJ24" s="59">
        <f xml:space="preserve"> Const!DJ$43</f>
        <v>0</v>
      </c>
      <c r="DK24" s="59">
        <f xml:space="preserve"> Const!DK$43</f>
        <v>0</v>
      </c>
      <c r="DL24" s="59">
        <f xml:space="preserve"> Const!DL$43</f>
        <v>0</v>
      </c>
      <c r="DM24" s="59">
        <f xml:space="preserve"> Const!DM$43</f>
        <v>0</v>
      </c>
      <c r="DN24" s="59">
        <f xml:space="preserve"> Const!DN$43</f>
        <v>0</v>
      </c>
      <c r="DO24" s="59">
        <f xml:space="preserve"> Const!DO$43</f>
        <v>0</v>
      </c>
      <c r="DP24" s="59">
        <f xml:space="preserve"> Const!DP$43</f>
        <v>0</v>
      </c>
      <c r="DQ24" s="59">
        <f xml:space="preserve"> Const!DQ$43</f>
        <v>0</v>
      </c>
      <c r="DR24" s="59">
        <f xml:space="preserve"> Const!DR$43</f>
        <v>0</v>
      </c>
      <c r="DS24" s="59">
        <f xml:space="preserve"> Const!DS$43</f>
        <v>0</v>
      </c>
      <c r="DT24" s="59">
        <f xml:space="preserve"> Const!DT$43</f>
        <v>0</v>
      </c>
      <c r="DU24" s="59">
        <f xml:space="preserve"> Const!DU$43</f>
        <v>0</v>
      </c>
      <c r="DV24" s="59">
        <f xml:space="preserve"> Const!DV$43</f>
        <v>0</v>
      </c>
      <c r="DW24" s="59">
        <f xml:space="preserve"> Const!DW$43</f>
        <v>0</v>
      </c>
      <c r="DX24" s="59">
        <f xml:space="preserve"> Const!DX$43</f>
        <v>0</v>
      </c>
      <c r="DY24" s="59">
        <f xml:space="preserve"> Const!DY$43</f>
        <v>0</v>
      </c>
      <c r="DZ24" s="59">
        <f xml:space="preserve"> Const!DZ$43</f>
        <v>0</v>
      </c>
      <c r="EA24" s="59">
        <f xml:space="preserve"> Const!EA$43</f>
        <v>0</v>
      </c>
      <c r="EB24" s="59">
        <f xml:space="preserve"> Const!EB$43</f>
        <v>0</v>
      </c>
      <c r="EC24" s="59">
        <f xml:space="preserve"> Const!EC$43</f>
        <v>0</v>
      </c>
      <c r="ED24" s="59">
        <f xml:space="preserve"> Const!ED$43</f>
        <v>0</v>
      </c>
      <c r="EE24" s="59">
        <f xml:space="preserve"> Const!EE$43</f>
        <v>0</v>
      </c>
      <c r="EF24" s="59">
        <f xml:space="preserve"> Const!EF$43</f>
        <v>0</v>
      </c>
      <c r="EG24" s="59">
        <f xml:space="preserve"> Const!EG$43</f>
        <v>0</v>
      </c>
      <c r="EH24" s="59">
        <f xml:space="preserve"> Const!EH$43</f>
        <v>0</v>
      </c>
      <c r="EI24" s="59">
        <f xml:space="preserve"> Const!EI$43</f>
        <v>0</v>
      </c>
      <c r="EJ24" s="59">
        <f xml:space="preserve"> Const!EJ$43</f>
        <v>0</v>
      </c>
      <c r="EK24" s="59">
        <f xml:space="preserve"> Const!EK$43</f>
        <v>0</v>
      </c>
      <c r="EL24" s="59">
        <f xml:space="preserve"> Const!EL$43</f>
        <v>0</v>
      </c>
      <c r="EM24" s="59">
        <f xml:space="preserve"> Const!EM$43</f>
        <v>0</v>
      </c>
      <c r="EN24" s="59">
        <f xml:space="preserve"> Const!EN$43</f>
        <v>0</v>
      </c>
      <c r="EO24" s="59">
        <f xml:space="preserve"> Const!EO$43</f>
        <v>0</v>
      </c>
      <c r="EP24" s="59">
        <f xml:space="preserve"> Const!EP$43</f>
        <v>0</v>
      </c>
      <c r="EQ24" s="59">
        <f xml:space="preserve"> Const!EQ$43</f>
        <v>0</v>
      </c>
      <c r="ER24" s="59">
        <f xml:space="preserve"> Const!ER$43</f>
        <v>0</v>
      </c>
      <c r="ES24" s="59">
        <f xml:space="preserve"> Const!ES$43</f>
        <v>0</v>
      </c>
      <c r="ET24" s="59">
        <f xml:space="preserve"> Const!ET$43</f>
        <v>0</v>
      </c>
      <c r="EU24" s="59">
        <f xml:space="preserve"> Const!EU$43</f>
        <v>0</v>
      </c>
      <c r="EV24" s="59">
        <f xml:space="preserve"> Const!EV$43</f>
        <v>0</v>
      </c>
      <c r="EW24" s="59">
        <f xml:space="preserve"> Const!EW$43</f>
        <v>0</v>
      </c>
      <c r="EX24" s="59">
        <f xml:space="preserve"> Const!EX$43</f>
        <v>0</v>
      </c>
      <c r="EY24" s="59">
        <f xml:space="preserve"> Const!EY$43</f>
        <v>0</v>
      </c>
      <c r="EZ24" s="59">
        <f xml:space="preserve"> Const!EZ$43</f>
        <v>0</v>
      </c>
      <c r="FA24" s="59">
        <f xml:space="preserve"> Const!FA$43</f>
        <v>0</v>
      </c>
      <c r="FB24" s="59">
        <f xml:space="preserve"> Const!FB$43</f>
        <v>0</v>
      </c>
      <c r="FC24" s="59">
        <f xml:space="preserve"> Const!FC$43</f>
        <v>0</v>
      </c>
      <c r="FD24" s="59">
        <f xml:space="preserve"> Const!FD$43</f>
        <v>0</v>
      </c>
      <c r="FE24" s="59">
        <f xml:space="preserve"> Const!FE$43</f>
        <v>0</v>
      </c>
      <c r="FF24" s="59">
        <f xml:space="preserve"> Const!FF$43</f>
        <v>0</v>
      </c>
      <c r="FG24" s="59">
        <f xml:space="preserve"> Const!FG$43</f>
        <v>0</v>
      </c>
      <c r="FH24" s="59">
        <f xml:space="preserve"> Const!FH$43</f>
        <v>0</v>
      </c>
      <c r="FI24" s="59">
        <f xml:space="preserve"> Const!FI$43</f>
        <v>0</v>
      </c>
      <c r="FJ24" s="59">
        <f xml:space="preserve"> Const!FJ$43</f>
        <v>0</v>
      </c>
      <c r="FK24" s="59">
        <f xml:space="preserve"> Const!FK$43</f>
        <v>0</v>
      </c>
      <c r="FL24" s="59">
        <f xml:space="preserve"> Const!FL$43</f>
        <v>0</v>
      </c>
      <c r="FM24" s="59">
        <f xml:space="preserve"> Const!FM$43</f>
        <v>0</v>
      </c>
      <c r="FN24" s="59">
        <f xml:space="preserve"> Const!FN$43</f>
        <v>0</v>
      </c>
      <c r="FO24" s="59">
        <f xml:space="preserve"> Const!FO$43</f>
        <v>0</v>
      </c>
      <c r="FP24" s="59">
        <f xml:space="preserve"> Const!FP$43</f>
        <v>0</v>
      </c>
      <c r="FQ24" s="59">
        <f xml:space="preserve"> Const!FQ$43</f>
        <v>0</v>
      </c>
      <c r="FR24" s="59">
        <f xml:space="preserve"> Const!FR$43</f>
        <v>0</v>
      </c>
      <c r="FS24" s="59">
        <f xml:space="preserve"> Const!FS$43</f>
        <v>0</v>
      </c>
      <c r="FT24" s="59">
        <f xml:space="preserve"> Const!FT$43</f>
        <v>0</v>
      </c>
      <c r="FU24" s="59">
        <f xml:space="preserve"> Const!FU$43</f>
        <v>0</v>
      </c>
      <c r="FV24" s="59">
        <f xml:space="preserve"> Const!FV$43</f>
        <v>0</v>
      </c>
      <c r="FW24" s="59">
        <f xml:space="preserve"> Const!FW$43</f>
        <v>0</v>
      </c>
      <c r="FX24" s="59">
        <f xml:space="preserve"> Const!FX$43</f>
        <v>0</v>
      </c>
      <c r="FY24" s="59">
        <f xml:space="preserve"> Const!FY$43</f>
        <v>0</v>
      </c>
      <c r="FZ24" s="59">
        <f xml:space="preserve"> Const!FZ$43</f>
        <v>0</v>
      </c>
      <c r="GA24" s="59">
        <f xml:space="preserve"> Const!GA$43</f>
        <v>0</v>
      </c>
      <c r="GB24" s="59">
        <f xml:space="preserve"> Const!GB$43</f>
        <v>0</v>
      </c>
      <c r="GC24" s="59">
        <f xml:space="preserve"> Const!GC$43</f>
        <v>0</v>
      </c>
      <c r="GD24" s="59">
        <f xml:space="preserve"> Const!GD$43</f>
        <v>0</v>
      </c>
      <c r="GE24" s="59">
        <f xml:space="preserve"> Const!GE$43</f>
        <v>0</v>
      </c>
      <c r="GF24" s="59">
        <f xml:space="preserve"> Const!GF$43</f>
        <v>0</v>
      </c>
      <c r="GG24" s="59">
        <f xml:space="preserve"> Const!GG$43</f>
        <v>0</v>
      </c>
      <c r="GH24" s="59">
        <f xml:space="preserve"> Const!GH$43</f>
        <v>0</v>
      </c>
      <c r="GI24" s="59">
        <f xml:space="preserve"> Const!GI$43</f>
        <v>0</v>
      </c>
      <c r="GJ24" s="59">
        <f xml:space="preserve"> Const!GJ$43</f>
        <v>0</v>
      </c>
    </row>
    <row r="25" spans="1:192" s="594" customFormat="1" ht="12.75" outlineLevel="1" x14ac:dyDescent="0.35">
      <c r="E25" s="594" t="str">
        <f>Const!$E$50</f>
        <v>PWA capex</v>
      </c>
      <c r="G25" s="594" t="str">
        <f>Const!$G$50</f>
        <v>$ 000s</v>
      </c>
      <c r="H25" s="594">
        <f>Const!$H$50</f>
        <v>21999.999999999996</v>
      </c>
      <c r="J25" s="594">
        <f>Const!J$50</f>
        <v>0</v>
      </c>
      <c r="K25" s="594">
        <f>Const!K$50</f>
        <v>0</v>
      </c>
      <c r="L25" s="594">
        <f>Const!L$50</f>
        <v>0</v>
      </c>
      <c r="M25" s="594">
        <f>Const!M$50</f>
        <v>0</v>
      </c>
      <c r="N25" s="594">
        <f>Const!N$50</f>
        <v>0</v>
      </c>
      <c r="O25" s="594">
        <f>Const!O$50</f>
        <v>0</v>
      </c>
      <c r="P25" s="594">
        <f>Const!P$50</f>
        <v>0</v>
      </c>
      <c r="Q25" s="594">
        <f>Const!Q$50</f>
        <v>0</v>
      </c>
      <c r="R25" s="594">
        <f>Const!R$50</f>
        <v>0</v>
      </c>
      <c r="S25" s="594">
        <f>Const!S$50</f>
        <v>0</v>
      </c>
      <c r="T25" s="594">
        <f>Const!T$50</f>
        <v>0</v>
      </c>
      <c r="U25" s="594">
        <f>Const!U$50</f>
        <v>0</v>
      </c>
      <c r="V25" s="594">
        <f>Const!V$50</f>
        <v>0</v>
      </c>
      <c r="W25" s="594">
        <f>Const!W$50</f>
        <v>0</v>
      </c>
      <c r="X25" s="594">
        <f>Const!X$50</f>
        <v>0</v>
      </c>
      <c r="Y25" s="594">
        <f>Const!Y$50</f>
        <v>0</v>
      </c>
      <c r="Z25" s="594">
        <f>Const!Z$50</f>
        <v>0</v>
      </c>
      <c r="AA25" s="594">
        <f>Const!AA$50</f>
        <v>0</v>
      </c>
      <c r="AB25" s="594">
        <f>Const!AB$50</f>
        <v>0</v>
      </c>
      <c r="AC25" s="594">
        <f>Const!AC$50</f>
        <v>0</v>
      </c>
      <c r="AD25" s="594">
        <f>Const!AD$50</f>
        <v>0</v>
      </c>
      <c r="AE25" s="594">
        <f>Const!AE$50</f>
        <v>0</v>
      </c>
      <c r="AF25" s="594">
        <f>Const!AF$50</f>
        <v>0</v>
      </c>
      <c r="AG25" s="594">
        <f>Const!AG$50</f>
        <v>0</v>
      </c>
      <c r="AH25" s="594">
        <f>Const!AH$50</f>
        <v>0</v>
      </c>
      <c r="AI25" s="594">
        <f>Const!AI$50</f>
        <v>0</v>
      </c>
      <c r="AJ25" s="594">
        <f>Const!AJ$50</f>
        <v>0</v>
      </c>
      <c r="AK25" s="594">
        <f>Const!AK$50</f>
        <v>0</v>
      </c>
      <c r="AL25" s="594">
        <f>Const!AL$50</f>
        <v>0</v>
      </c>
      <c r="AM25" s="594">
        <f>Const!AM$50</f>
        <v>0</v>
      </c>
      <c r="AN25" s="594">
        <f>Const!AN$50</f>
        <v>0</v>
      </c>
      <c r="AO25" s="594">
        <f>Const!AO$50</f>
        <v>0</v>
      </c>
      <c r="AP25" s="594">
        <f>Const!AP$50</f>
        <v>0</v>
      </c>
      <c r="AQ25" s="594">
        <f>Const!AQ$50</f>
        <v>0</v>
      </c>
      <c r="AR25" s="594">
        <f>Const!AR$50</f>
        <v>0</v>
      </c>
      <c r="AS25" s="594">
        <f>Const!AS$50</f>
        <v>0</v>
      </c>
      <c r="AT25" s="594">
        <f>Const!AT$50</f>
        <v>1833.3333333333333</v>
      </c>
      <c r="AU25" s="594">
        <f>Const!AU$50</f>
        <v>1833.3333333333333</v>
      </c>
      <c r="AV25" s="594">
        <f>Const!AV$50</f>
        <v>1833.3333333333333</v>
      </c>
      <c r="AW25" s="594">
        <f>Const!AW$50</f>
        <v>1833.3333333333333</v>
      </c>
      <c r="AX25" s="594">
        <f>Const!AX$50</f>
        <v>1833.3333333333333</v>
      </c>
      <c r="AY25" s="594">
        <f>Const!AY$50</f>
        <v>1833.3333333333333</v>
      </c>
      <c r="AZ25" s="594">
        <f>Const!AZ$50</f>
        <v>1833.3333333333333</v>
      </c>
      <c r="BA25" s="594">
        <f>Const!BA$50</f>
        <v>1833.3333333333333</v>
      </c>
      <c r="BB25" s="594">
        <f>Const!BB$50</f>
        <v>1833.3333333333333</v>
      </c>
      <c r="BC25" s="594">
        <f>Const!BC$50</f>
        <v>1833.3333333333333</v>
      </c>
      <c r="BD25" s="594">
        <f>Const!BD$50</f>
        <v>1833.3333333333333</v>
      </c>
      <c r="BE25" s="594">
        <f>Const!BE$50</f>
        <v>1833.3333333333333</v>
      </c>
      <c r="BF25" s="594">
        <f>Const!BF$50</f>
        <v>0</v>
      </c>
      <c r="BG25" s="594">
        <f>Const!BG$50</f>
        <v>0</v>
      </c>
      <c r="BH25" s="594">
        <f>Const!BH$50</f>
        <v>0</v>
      </c>
      <c r="BI25" s="594">
        <f>Const!BI$50</f>
        <v>0</v>
      </c>
      <c r="BJ25" s="594">
        <f>Const!BJ$50</f>
        <v>0</v>
      </c>
      <c r="BK25" s="594">
        <f>Const!BK$50</f>
        <v>0</v>
      </c>
      <c r="BL25" s="594">
        <f>Const!BL$50</f>
        <v>0</v>
      </c>
      <c r="BM25" s="594">
        <f>Const!BM$50</f>
        <v>0</v>
      </c>
      <c r="BN25" s="594">
        <f>Const!BN$50</f>
        <v>0</v>
      </c>
      <c r="BO25" s="594">
        <f>Const!BO$50</f>
        <v>0</v>
      </c>
      <c r="BP25" s="594">
        <f>Const!BP$50</f>
        <v>0</v>
      </c>
      <c r="BQ25" s="594">
        <f>Const!BQ$50</f>
        <v>0</v>
      </c>
      <c r="BR25" s="594">
        <f>Const!BR$50</f>
        <v>0</v>
      </c>
      <c r="BS25" s="594">
        <f>Const!BS$50</f>
        <v>0</v>
      </c>
      <c r="BT25" s="594">
        <f>Const!BT$50</f>
        <v>0</v>
      </c>
      <c r="BU25" s="594">
        <f>Const!BU$50</f>
        <v>0</v>
      </c>
      <c r="BV25" s="594">
        <f>Const!BV$50</f>
        <v>0</v>
      </c>
      <c r="BW25" s="594">
        <f>Const!BW$50</f>
        <v>0</v>
      </c>
      <c r="BX25" s="594">
        <f>Const!BX$50</f>
        <v>0</v>
      </c>
      <c r="BY25" s="594">
        <f>Const!BY$50</f>
        <v>0</v>
      </c>
      <c r="BZ25" s="594">
        <f>Const!BZ$50</f>
        <v>0</v>
      </c>
      <c r="CA25" s="594">
        <f>Const!CA$50</f>
        <v>0</v>
      </c>
      <c r="CB25" s="594">
        <f>Const!CB$50</f>
        <v>0</v>
      </c>
      <c r="CC25" s="594">
        <f>Const!CC$50</f>
        <v>0</v>
      </c>
      <c r="CD25" s="594">
        <f>Const!CD$50</f>
        <v>0</v>
      </c>
      <c r="CE25" s="594">
        <f>Const!CE$50</f>
        <v>0</v>
      </c>
      <c r="CF25" s="594">
        <f>Const!CF$50</f>
        <v>0</v>
      </c>
      <c r="CG25" s="594">
        <f>Const!CG$50</f>
        <v>0</v>
      </c>
      <c r="CH25" s="594">
        <f>Const!CH$50</f>
        <v>0</v>
      </c>
      <c r="CI25" s="594">
        <f>Const!CI$50</f>
        <v>0</v>
      </c>
      <c r="CJ25" s="594">
        <f>Const!CJ$50</f>
        <v>0</v>
      </c>
      <c r="CK25" s="594">
        <f>Const!CK$50</f>
        <v>0</v>
      </c>
      <c r="CL25" s="594">
        <f>Const!CL$50</f>
        <v>0</v>
      </c>
      <c r="CM25" s="594">
        <f>Const!CM$50</f>
        <v>0</v>
      </c>
      <c r="CN25" s="594">
        <f>Const!CN$50</f>
        <v>0</v>
      </c>
      <c r="CO25" s="594">
        <f>Const!CO$50</f>
        <v>0</v>
      </c>
      <c r="CP25" s="594">
        <f>Const!CP$50</f>
        <v>0</v>
      </c>
      <c r="CQ25" s="594">
        <f>Const!CQ$50</f>
        <v>0</v>
      </c>
      <c r="CR25" s="594">
        <f>Const!CR$50</f>
        <v>0</v>
      </c>
      <c r="CS25" s="594">
        <f>Const!CS$50</f>
        <v>0</v>
      </c>
      <c r="CT25" s="594">
        <f>Const!CT$50</f>
        <v>0</v>
      </c>
      <c r="CU25" s="594">
        <f>Const!CU$50</f>
        <v>0</v>
      </c>
      <c r="CV25" s="594">
        <f>Const!CV$50</f>
        <v>0</v>
      </c>
      <c r="CW25" s="594">
        <f>Const!CW$50</f>
        <v>0</v>
      </c>
      <c r="CX25" s="594">
        <f>Const!CX$50</f>
        <v>0</v>
      </c>
      <c r="CY25" s="594">
        <f>Const!CY$50</f>
        <v>0</v>
      </c>
      <c r="CZ25" s="594">
        <f>Const!CZ$50</f>
        <v>0</v>
      </c>
      <c r="DA25" s="594">
        <f>Const!DA$50</f>
        <v>0</v>
      </c>
      <c r="DB25" s="594">
        <f>Const!DB$50</f>
        <v>0</v>
      </c>
      <c r="DC25" s="594">
        <f>Const!DC$50</f>
        <v>0</v>
      </c>
      <c r="DD25" s="594">
        <f>Const!DD$50</f>
        <v>0</v>
      </c>
      <c r="DE25" s="594">
        <f>Const!DE$50</f>
        <v>0</v>
      </c>
      <c r="DF25" s="594">
        <f>Const!DF$50</f>
        <v>0</v>
      </c>
      <c r="DG25" s="594">
        <f>Const!DG$50</f>
        <v>0</v>
      </c>
      <c r="DH25" s="594">
        <f>Const!DH$50</f>
        <v>0</v>
      </c>
      <c r="DI25" s="594">
        <f>Const!DI$50</f>
        <v>0</v>
      </c>
      <c r="DJ25" s="594">
        <f>Const!DJ$50</f>
        <v>0</v>
      </c>
      <c r="DK25" s="594">
        <f>Const!DK$50</f>
        <v>0</v>
      </c>
      <c r="DL25" s="594">
        <f>Const!DL$50</f>
        <v>0</v>
      </c>
      <c r="DM25" s="594">
        <f>Const!DM$50</f>
        <v>0</v>
      </c>
      <c r="DN25" s="594">
        <f>Const!DN$50</f>
        <v>0</v>
      </c>
      <c r="DO25" s="594">
        <f>Const!DO$50</f>
        <v>0</v>
      </c>
      <c r="DP25" s="594">
        <f>Const!DP$50</f>
        <v>0</v>
      </c>
      <c r="DQ25" s="594">
        <f>Const!DQ$50</f>
        <v>0</v>
      </c>
      <c r="DR25" s="594">
        <f>Const!DR$50</f>
        <v>0</v>
      </c>
      <c r="DS25" s="594">
        <f>Const!DS$50</f>
        <v>0</v>
      </c>
      <c r="DT25" s="594">
        <f>Const!DT$50</f>
        <v>0</v>
      </c>
      <c r="DU25" s="594">
        <f>Const!DU$50</f>
        <v>0</v>
      </c>
      <c r="DV25" s="594">
        <f>Const!DV$50</f>
        <v>0</v>
      </c>
      <c r="DW25" s="594">
        <f>Const!DW$50</f>
        <v>0</v>
      </c>
      <c r="DX25" s="594">
        <f>Const!DX$50</f>
        <v>0</v>
      </c>
      <c r="DY25" s="594">
        <f>Const!DY$50</f>
        <v>0</v>
      </c>
      <c r="DZ25" s="594">
        <f>Const!DZ$50</f>
        <v>0</v>
      </c>
      <c r="EA25" s="594">
        <f>Const!EA$50</f>
        <v>0</v>
      </c>
      <c r="EB25" s="594">
        <f>Const!EB$50</f>
        <v>0</v>
      </c>
      <c r="EC25" s="594">
        <f>Const!EC$50</f>
        <v>0</v>
      </c>
      <c r="ED25" s="594">
        <f>Const!ED$50</f>
        <v>0</v>
      </c>
      <c r="EE25" s="594">
        <f>Const!EE$50</f>
        <v>0</v>
      </c>
      <c r="EF25" s="594">
        <f>Const!EF$50</f>
        <v>0</v>
      </c>
      <c r="EG25" s="594">
        <f>Const!EG$50</f>
        <v>0</v>
      </c>
      <c r="EH25" s="594">
        <f>Const!EH$50</f>
        <v>0</v>
      </c>
      <c r="EI25" s="594">
        <f>Const!EI$50</f>
        <v>0</v>
      </c>
      <c r="EJ25" s="594">
        <f>Const!EJ$50</f>
        <v>0</v>
      </c>
      <c r="EK25" s="594">
        <f>Const!EK$50</f>
        <v>0</v>
      </c>
      <c r="EL25" s="594">
        <f>Const!EL$50</f>
        <v>0</v>
      </c>
      <c r="EM25" s="594">
        <f>Const!EM$50</f>
        <v>0</v>
      </c>
      <c r="EN25" s="594">
        <f>Const!EN$50</f>
        <v>0</v>
      </c>
      <c r="EO25" s="594">
        <f>Const!EO$50</f>
        <v>0</v>
      </c>
      <c r="EP25" s="594">
        <f>Const!EP$50</f>
        <v>0</v>
      </c>
      <c r="EQ25" s="594">
        <f>Const!EQ$50</f>
        <v>0</v>
      </c>
      <c r="ER25" s="594">
        <f>Const!ER$50</f>
        <v>0</v>
      </c>
      <c r="ES25" s="594">
        <f>Const!ES$50</f>
        <v>0</v>
      </c>
      <c r="ET25" s="594">
        <f>Const!ET$50</f>
        <v>0</v>
      </c>
      <c r="EU25" s="594">
        <f>Const!EU$50</f>
        <v>0</v>
      </c>
      <c r="EV25" s="594">
        <f>Const!EV$50</f>
        <v>0</v>
      </c>
      <c r="EW25" s="594">
        <f>Const!EW$50</f>
        <v>0</v>
      </c>
      <c r="EX25" s="594">
        <f>Const!EX$50</f>
        <v>0</v>
      </c>
      <c r="EY25" s="594">
        <f>Const!EY$50</f>
        <v>0</v>
      </c>
      <c r="EZ25" s="594">
        <f>Const!EZ$50</f>
        <v>0</v>
      </c>
      <c r="FA25" s="594">
        <f>Const!FA$50</f>
        <v>0</v>
      </c>
      <c r="FB25" s="594">
        <f>Const!FB$50</f>
        <v>0</v>
      </c>
      <c r="FC25" s="594">
        <f>Const!FC$50</f>
        <v>0</v>
      </c>
      <c r="FD25" s="594">
        <f>Const!FD$50</f>
        <v>0</v>
      </c>
      <c r="FE25" s="594">
        <f>Const!FE$50</f>
        <v>0</v>
      </c>
      <c r="FF25" s="594">
        <f>Const!FF$50</f>
        <v>0</v>
      </c>
      <c r="FG25" s="594">
        <f>Const!FG$50</f>
        <v>0</v>
      </c>
      <c r="FH25" s="594">
        <f>Const!FH$50</f>
        <v>0</v>
      </c>
      <c r="FI25" s="594">
        <f>Const!FI$50</f>
        <v>0</v>
      </c>
      <c r="FJ25" s="594">
        <f>Const!FJ$50</f>
        <v>0</v>
      </c>
      <c r="FK25" s="594">
        <f>Const!FK$50</f>
        <v>0</v>
      </c>
      <c r="FL25" s="594">
        <f>Const!FL$50</f>
        <v>0</v>
      </c>
      <c r="FM25" s="594">
        <f>Const!FM$50</f>
        <v>0</v>
      </c>
      <c r="FN25" s="594">
        <f>Const!FN$50</f>
        <v>0</v>
      </c>
      <c r="FO25" s="594">
        <f>Const!FO$50</f>
        <v>0</v>
      </c>
      <c r="FP25" s="594">
        <f>Const!FP$50</f>
        <v>0</v>
      </c>
      <c r="FQ25" s="594">
        <f>Const!FQ$50</f>
        <v>0</v>
      </c>
      <c r="FR25" s="594">
        <f>Const!FR$50</f>
        <v>0</v>
      </c>
      <c r="FS25" s="594">
        <f>Const!FS$50</f>
        <v>0</v>
      </c>
      <c r="FT25" s="594">
        <f>Const!FT$50</f>
        <v>0</v>
      </c>
      <c r="FU25" s="594">
        <f>Const!FU$50</f>
        <v>0</v>
      </c>
      <c r="FV25" s="594">
        <f>Const!FV$50</f>
        <v>0</v>
      </c>
      <c r="FW25" s="594">
        <f>Const!FW$50</f>
        <v>0</v>
      </c>
      <c r="FX25" s="594">
        <f>Const!FX$50</f>
        <v>0</v>
      </c>
      <c r="FY25" s="594">
        <f>Const!FY$50</f>
        <v>0</v>
      </c>
      <c r="FZ25" s="594">
        <f>Const!FZ$50</f>
        <v>0</v>
      </c>
      <c r="GA25" s="594">
        <f>Const!GA$50</f>
        <v>0</v>
      </c>
      <c r="GB25" s="594">
        <f>Const!GB$50</f>
        <v>0</v>
      </c>
      <c r="GC25" s="594">
        <f>Const!GC$50</f>
        <v>0</v>
      </c>
      <c r="GD25" s="594">
        <f>Const!GD$50</f>
        <v>0</v>
      </c>
      <c r="GE25" s="594">
        <f>Const!GE$50</f>
        <v>0</v>
      </c>
      <c r="GF25" s="594">
        <f>Const!GF$50</f>
        <v>0</v>
      </c>
      <c r="GG25" s="594">
        <f>Const!GG$50</f>
        <v>0</v>
      </c>
      <c r="GH25" s="594">
        <f>Const!GH$50</f>
        <v>0</v>
      </c>
      <c r="GI25" s="594">
        <f>Const!GI$50</f>
        <v>0</v>
      </c>
      <c r="GJ25" s="594">
        <f>Const!GJ$50</f>
        <v>0</v>
      </c>
    </row>
    <row r="26" spans="1:192" s="112" customFormat="1" ht="12.75" outlineLevel="1" x14ac:dyDescent="0.35">
      <c r="E26" s="112" t="str">
        <f>Fin!$E$108</f>
        <v>Upfront fee</v>
      </c>
      <c r="G26" s="112" t="str">
        <f>Fin!$G$108</f>
        <v>$ 000s</v>
      </c>
      <c r="H26" s="112">
        <f>Fin!$H$108</f>
        <v>2600</v>
      </c>
      <c r="J26" s="112">
        <f>Fin!J$108</f>
        <v>0</v>
      </c>
      <c r="K26" s="112">
        <f>Fin!K$108</f>
        <v>0</v>
      </c>
      <c r="L26" s="112">
        <f>Fin!L$108</f>
        <v>0</v>
      </c>
      <c r="M26" s="112">
        <f>Fin!M$108</f>
        <v>0</v>
      </c>
      <c r="N26" s="112">
        <f>Fin!N$108</f>
        <v>0</v>
      </c>
      <c r="O26" s="112">
        <f>Fin!O$108</f>
        <v>2600</v>
      </c>
      <c r="P26" s="112">
        <f>Fin!P$108</f>
        <v>0</v>
      </c>
      <c r="Q26" s="112">
        <f>Fin!Q$108</f>
        <v>0</v>
      </c>
      <c r="R26" s="112">
        <f>Fin!R$108</f>
        <v>0</v>
      </c>
      <c r="S26" s="112">
        <f>Fin!S$108</f>
        <v>0</v>
      </c>
      <c r="T26" s="112">
        <f>Fin!T$108</f>
        <v>0</v>
      </c>
      <c r="U26" s="112">
        <f>Fin!U$108</f>
        <v>0</v>
      </c>
      <c r="V26" s="112">
        <f>Fin!V$108</f>
        <v>0</v>
      </c>
      <c r="W26" s="112">
        <f>Fin!W$108</f>
        <v>0</v>
      </c>
      <c r="X26" s="112">
        <f>Fin!X$108</f>
        <v>0</v>
      </c>
      <c r="Y26" s="112">
        <f>Fin!Y$108</f>
        <v>0</v>
      </c>
      <c r="Z26" s="112">
        <f>Fin!Z$108</f>
        <v>0</v>
      </c>
      <c r="AA26" s="112">
        <f>Fin!AA$108</f>
        <v>0</v>
      </c>
      <c r="AB26" s="112">
        <f>Fin!AB$108</f>
        <v>0</v>
      </c>
      <c r="AC26" s="112">
        <f>Fin!AC$108</f>
        <v>0</v>
      </c>
      <c r="AD26" s="112">
        <f>Fin!AD$108</f>
        <v>0</v>
      </c>
      <c r="AE26" s="112">
        <f>Fin!AE$108</f>
        <v>0</v>
      </c>
      <c r="AF26" s="112">
        <f>Fin!AF$108</f>
        <v>0</v>
      </c>
      <c r="AG26" s="112">
        <f>Fin!AG$108</f>
        <v>0</v>
      </c>
      <c r="AH26" s="112">
        <f>Fin!AH$108</f>
        <v>0</v>
      </c>
      <c r="AI26" s="112">
        <f>Fin!AI$108</f>
        <v>0</v>
      </c>
      <c r="AJ26" s="112">
        <f>Fin!AJ$108</f>
        <v>0</v>
      </c>
      <c r="AK26" s="112">
        <f>Fin!AK$108</f>
        <v>0</v>
      </c>
      <c r="AL26" s="112">
        <f>Fin!AL$108</f>
        <v>0</v>
      </c>
      <c r="AM26" s="112">
        <f>Fin!AM$108</f>
        <v>0</v>
      </c>
      <c r="AN26" s="112">
        <f>Fin!AN$108</f>
        <v>0</v>
      </c>
      <c r="AO26" s="112">
        <f>Fin!AO$108</f>
        <v>0</v>
      </c>
      <c r="AP26" s="112">
        <f>Fin!AP$108</f>
        <v>0</v>
      </c>
      <c r="AQ26" s="112">
        <f>Fin!AQ$108</f>
        <v>0</v>
      </c>
      <c r="AR26" s="112">
        <f>Fin!AR$108</f>
        <v>0</v>
      </c>
      <c r="AS26" s="112">
        <f>Fin!AS$108</f>
        <v>0</v>
      </c>
      <c r="AT26" s="112">
        <f>Fin!AT$108</f>
        <v>0</v>
      </c>
      <c r="AU26" s="112">
        <f>Fin!AU$108</f>
        <v>0</v>
      </c>
      <c r="AV26" s="112">
        <f>Fin!AV$108</f>
        <v>0</v>
      </c>
      <c r="AW26" s="112">
        <f>Fin!AW$108</f>
        <v>0</v>
      </c>
      <c r="AX26" s="112">
        <f>Fin!AX$108</f>
        <v>0</v>
      </c>
      <c r="AY26" s="112">
        <f>Fin!AY$108</f>
        <v>0</v>
      </c>
      <c r="AZ26" s="112">
        <f>Fin!AZ$108</f>
        <v>0</v>
      </c>
      <c r="BA26" s="112">
        <f>Fin!BA$108</f>
        <v>0</v>
      </c>
      <c r="BB26" s="112">
        <f>Fin!BB$108</f>
        <v>0</v>
      </c>
      <c r="BC26" s="112">
        <f>Fin!BC$108</f>
        <v>0</v>
      </c>
      <c r="BD26" s="112">
        <f>Fin!BD$108</f>
        <v>0</v>
      </c>
      <c r="BE26" s="112">
        <f>Fin!BE$108</f>
        <v>0</v>
      </c>
      <c r="BF26" s="112">
        <f>Fin!BF$108</f>
        <v>0</v>
      </c>
      <c r="BG26" s="112">
        <f>Fin!BG$108</f>
        <v>0</v>
      </c>
      <c r="BH26" s="112">
        <f>Fin!BH$108</f>
        <v>0</v>
      </c>
      <c r="BI26" s="112">
        <f>Fin!BI$108</f>
        <v>0</v>
      </c>
      <c r="BJ26" s="112">
        <f>Fin!BJ$108</f>
        <v>0</v>
      </c>
      <c r="BK26" s="112">
        <f>Fin!BK$108</f>
        <v>0</v>
      </c>
      <c r="BL26" s="112">
        <f>Fin!BL$108</f>
        <v>0</v>
      </c>
      <c r="BM26" s="112">
        <f>Fin!BM$108</f>
        <v>0</v>
      </c>
      <c r="BN26" s="112">
        <f>Fin!BN$108</f>
        <v>0</v>
      </c>
      <c r="BO26" s="112">
        <f>Fin!BO$108</f>
        <v>0</v>
      </c>
      <c r="BP26" s="112">
        <f>Fin!BP$108</f>
        <v>0</v>
      </c>
      <c r="BQ26" s="112">
        <f>Fin!BQ$108</f>
        <v>0</v>
      </c>
      <c r="BR26" s="112">
        <f>Fin!BR$108</f>
        <v>0</v>
      </c>
      <c r="BS26" s="112">
        <f>Fin!BS$108</f>
        <v>0</v>
      </c>
      <c r="BT26" s="112">
        <f>Fin!BT$108</f>
        <v>0</v>
      </c>
      <c r="BU26" s="112">
        <f>Fin!BU$108</f>
        <v>0</v>
      </c>
      <c r="BV26" s="112">
        <f>Fin!BV$108</f>
        <v>0</v>
      </c>
      <c r="BW26" s="112">
        <f>Fin!BW$108</f>
        <v>0</v>
      </c>
      <c r="BX26" s="112">
        <f>Fin!BX$108</f>
        <v>0</v>
      </c>
      <c r="BY26" s="112">
        <f>Fin!BY$108</f>
        <v>0</v>
      </c>
      <c r="BZ26" s="112">
        <f>Fin!BZ$108</f>
        <v>0</v>
      </c>
      <c r="CA26" s="112">
        <f>Fin!CA$108</f>
        <v>0</v>
      </c>
      <c r="CB26" s="112">
        <f>Fin!CB$108</f>
        <v>0</v>
      </c>
      <c r="CC26" s="112">
        <f>Fin!CC$108</f>
        <v>0</v>
      </c>
      <c r="CD26" s="112">
        <f>Fin!CD$108</f>
        <v>0</v>
      </c>
      <c r="CE26" s="112">
        <f>Fin!CE$108</f>
        <v>0</v>
      </c>
      <c r="CF26" s="112">
        <f>Fin!CF$108</f>
        <v>0</v>
      </c>
      <c r="CG26" s="112">
        <f>Fin!CG$108</f>
        <v>0</v>
      </c>
      <c r="CH26" s="112">
        <f>Fin!CH$108</f>
        <v>0</v>
      </c>
      <c r="CI26" s="112">
        <f>Fin!CI$108</f>
        <v>0</v>
      </c>
      <c r="CJ26" s="112">
        <f>Fin!CJ$108</f>
        <v>0</v>
      </c>
      <c r="CK26" s="112">
        <f>Fin!CK$108</f>
        <v>0</v>
      </c>
      <c r="CL26" s="112">
        <f>Fin!CL$108</f>
        <v>0</v>
      </c>
      <c r="CM26" s="112">
        <f>Fin!CM$108</f>
        <v>0</v>
      </c>
      <c r="CN26" s="112">
        <f>Fin!CN$108</f>
        <v>0</v>
      </c>
      <c r="CO26" s="112">
        <f>Fin!CO$108</f>
        <v>0</v>
      </c>
      <c r="CP26" s="112">
        <f>Fin!CP$108</f>
        <v>0</v>
      </c>
      <c r="CQ26" s="112">
        <f>Fin!CQ$108</f>
        <v>0</v>
      </c>
      <c r="CR26" s="112">
        <f>Fin!CR$108</f>
        <v>0</v>
      </c>
      <c r="CS26" s="112">
        <f>Fin!CS$108</f>
        <v>0</v>
      </c>
      <c r="CT26" s="112">
        <f>Fin!CT$108</f>
        <v>0</v>
      </c>
      <c r="CU26" s="112">
        <f>Fin!CU$108</f>
        <v>0</v>
      </c>
      <c r="CV26" s="112">
        <f>Fin!CV$108</f>
        <v>0</v>
      </c>
      <c r="CW26" s="112">
        <f>Fin!CW$108</f>
        <v>0</v>
      </c>
      <c r="CX26" s="112">
        <f>Fin!CX$108</f>
        <v>0</v>
      </c>
      <c r="CY26" s="112">
        <f>Fin!CY$108</f>
        <v>0</v>
      </c>
      <c r="CZ26" s="112">
        <f>Fin!CZ$108</f>
        <v>0</v>
      </c>
      <c r="DA26" s="112">
        <f>Fin!DA$108</f>
        <v>0</v>
      </c>
      <c r="DB26" s="112">
        <f>Fin!DB$108</f>
        <v>0</v>
      </c>
      <c r="DC26" s="112">
        <f>Fin!DC$108</f>
        <v>0</v>
      </c>
      <c r="DD26" s="112">
        <f>Fin!DD$108</f>
        <v>0</v>
      </c>
      <c r="DE26" s="112">
        <f>Fin!DE$108</f>
        <v>0</v>
      </c>
      <c r="DF26" s="112">
        <f>Fin!DF$108</f>
        <v>0</v>
      </c>
      <c r="DG26" s="112">
        <f>Fin!DG$108</f>
        <v>0</v>
      </c>
      <c r="DH26" s="112">
        <f>Fin!DH$108</f>
        <v>0</v>
      </c>
      <c r="DI26" s="112">
        <f>Fin!DI$108</f>
        <v>0</v>
      </c>
      <c r="DJ26" s="112">
        <f>Fin!DJ$108</f>
        <v>0</v>
      </c>
      <c r="DK26" s="112">
        <f>Fin!DK$108</f>
        <v>0</v>
      </c>
      <c r="DL26" s="112">
        <f>Fin!DL$108</f>
        <v>0</v>
      </c>
      <c r="DM26" s="112">
        <f>Fin!DM$108</f>
        <v>0</v>
      </c>
      <c r="DN26" s="112">
        <f>Fin!DN$108</f>
        <v>0</v>
      </c>
      <c r="DO26" s="112">
        <f>Fin!DO$108</f>
        <v>0</v>
      </c>
      <c r="DP26" s="112">
        <f>Fin!DP$108</f>
        <v>0</v>
      </c>
      <c r="DQ26" s="112">
        <f>Fin!DQ$108</f>
        <v>0</v>
      </c>
      <c r="DR26" s="112">
        <f>Fin!DR$108</f>
        <v>0</v>
      </c>
      <c r="DS26" s="112">
        <f>Fin!DS$108</f>
        <v>0</v>
      </c>
      <c r="DT26" s="112">
        <f>Fin!DT$108</f>
        <v>0</v>
      </c>
      <c r="DU26" s="112">
        <f>Fin!DU$108</f>
        <v>0</v>
      </c>
      <c r="DV26" s="112">
        <f>Fin!DV$108</f>
        <v>0</v>
      </c>
      <c r="DW26" s="112">
        <f>Fin!DW$108</f>
        <v>0</v>
      </c>
      <c r="DX26" s="112">
        <f>Fin!DX$108</f>
        <v>0</v>
      </c>
      <c r="DY26" s="112">
        <f>Fin!DY$108</f>
        <v>0</v>
      </c>
      <c r="DZ26" s="112">
        <f>Fin!DZ$108</f>
        <v>0</v>
      </c>
      <c r="EA26" s="112">
        <f>Fin!EA$108</f>
        <v>0</v>
      </c>
      <c r="EB26" s="112">
        <f>Fin!EB$108</f>
        <v>0</v>
      </c>
      <c r="EC26" s="112">
        <f>Fin!EC$108</f>
        <v>0</v>
      </c>
      <c r="ED26" s="112">
        <f>Fin!ED$108</f>
        <v>0</v>
      </c>
      <c r="EE26" s="112">
        <f>Fin!EE$108</f>
        <v>0</v>
      </c>
      <c r="EF26" s="112">
        <f>Fin!EF$108</f>
        <v>0</v>
      </c>
      <c r="EG26" s="112">
        <f>Fin!EG$108</f>
        <v>0</v>
      </c>
      <c r="EH26" s="112">
        <f>Fin!EH$108</f>
        <v>0</v>
      </c>
      <c r="EI26" s="112">
        <f>Fin!EI$108</f>
        <v>0</v>
      </c>
      <c r="EJ26" s="112">
        <f>Fin!EJ$108</f>
        <v>0</v>
      </c>
      <c r="EK26" s="112">
        <f>Fin!EK$108</f>
        <v>0</v>
      </c>
      <c r="EL26" s="112">
        <f>Fin!EL$108</f>
        <v>0</v>
      </c>
      <c r="EM26" s="112">
        <f>Fin!EM$108</f>
        <v>0</v>
      </c>
      <c r="EN26" s="112">
        <f>Fin!EN$108</f>
        <v>0</v>
      </c>
      <c r="EO26" s="112">
        <f>Fin!EO$108</f>
        <v>0</v>
      </c>
      <c r="EP26" s="112">
        <f>Fin!EP$108</f>
        <v>0</v>
      </c>
      <c r="EQ26" s="112">
        <f>Fin!EQ$108</f>
        <v>0</v>
      </c>
      <c r="ER26" s="112">
        <f>Fin!ER$108</f>
        <v>0</v>
      </c>
      <c r="ES26" s="112">
        <f>Fin!ES$108</f>
        <v>0</v>
      </c>
      <c r="ET26" s="112">
        <f>Fin!ET$108</f>
        <v>0</v>
      </c>
      <c r="EU26" s="112">
        <f>Fin!EU$108</f>
        <v>0</v>
      </c>
      <c r="EV26" s="112">
        <f>Fin!EV$108</f>
        <v>0</v>
      </c>
      <c r="EW26" s="112">
        <f>Fin!EW$108</f>
        <v>0</v>
      </c>
      <c r="EX26" s="112">
        <f>Fin!EX$108</f>
        <v>0</v>
      </c>
      <c r="EY26" s="112">
        <f>Fin!EY$108</f>
        <v>0</v>
      </c>
      <c r="EZ26" s="112">
        <f>Fin!EZ$108</f>
        <v>0</v>
      </c>
      <c r="FA26" s="112">
        <f>Fin!FA$108</f>
        <v>0</v>
      </c>
      <c r="FB26" s="112">
        <f>Fin!FB$108</f>
        <v>0</v>
      </c>
      <c r="FC26" s="112">
        <f>Fin!FC$108</f>
        <v>0</v>
      </c>
      <c r="FD26" s="112">
        <f>Fin!FD$108</f>
        <v>0</v>
      </c>
      <c r="FE26" s="112">
        <f>Fin!FE$108</f>
        <v>0</v>
      </c>
      <c r="FF26" s="112">
        <f>Fin!FF$108</f>
        <v>0</v>
      </c>
      <c r="FG26" s="112">
        <f>Fin!FG$108</f>
        <v>0</v>
      </c>
      <c r="FH26" s="112">
        <f>Fin!FH$108</f>
        <v>0</v>
      </c>
      <c r="FI26" s="112">
        <f>Fin!FI$108</f>
        <v>0</v>
      </c>
      <c r="FJ26" s="112">
        <f>Fin!FJ$108</f>
        <v>0</v>
      </c>
      <c r="FK26" s="112">
        <f>Fin!FK$108</f>
        <v>0</v>
      </c>
      <c r="FL26" s="112">
        <f>Fin!FL$108</f>
        <v>0</v>
      </c>
      <c r="FM26" s="112">
        <f>Fin!FM$108</f>
        <v>0</v>
      </c>
      <c r="FN26" s="112">
        <f>Fin!FN$108</f>
        <v>0</v>
      </c>
      <c r="FO26" s="112">
        <f>Fin!FO$108</f>
        <v>0</v>
      </c>
      <c r="FP26" s="112">
        <f>Fin!FP$108</f>
        <v>0</v>
      </c>
      <c r="FQ26" s="112">
        <f>Fin!FQ$108</f>
        <v>0</v>
      </c>
      <c r="FR26" s="112">
        <f>Fin!FR$108</f>
        <v>0</v>
      </c>
      <c r="FS26" s="112">
        <f>Fin!FS$108</f>
        <v>0</v>
      </c>
      <c r="FT26" s="112">
        <f>Fin!FT$108</f>
        <v>0</v>
      </c>
      <c r="FU26" s="112">
        <f>Fin!FU$108</f>
        <v>0</v>
      </c>
      <c r="FV26" s="112">
        <f>Fin!FV$108</f>
        <v>0</v>
      </c>
      <c r="FW26" s="112">
        <f>Fin!FW$108</f>
        <v>0</v>
      </c>
      <c r="FX26" s="112">
        <f>Fin!FX$108</f>
        <v>0</v>
      </c>
      <c r="FY26" s="112">
        <f>Fin!FY$108</f>
        <v>0</v>
      </c>
      <c r="FZ26" s="112">
        <f>Fin!FZ$108</f>
        <v>0</v>
      </c>
      <c r="GA26" s="112">
        <f>Fin!GA$108</f>
        <v>0</v>
      </c>
      <c r="GB26" s="112">
        <f>Fin!GB$108</f>
        <v>0</v>
      </c>
      <c r="GC26" s="112">
        <f>Fin!GC$108</f>
        <v>0</v>
      </c>
      <c r="GD26" s="112">
        <f>Fin!GD$108</f>
        <v>0</v>
      </c>
      <c r="GE26" s="112">
        <f>Fin!GE$108</f>
        <v>0</v>
      </c>
      <c r="GF26" s="112">
        <f>Fin!GF$108</f>
        <v>0</v>
      </c>
      <c r="GG26" s="112">
        <f>Fin!GG$108</f>
        <v>0</v>
      </c>
      <c r="GH26" s="112">
        <f>Fin!GH$108</f>
        <v>0</v>
      </c>
      <c r="GI26" s="112">
        <f>Fin!GI$108</f>
        <v>0</v>
      </c>
      <c r="GJ26" s="112">
        <f>Fin!GJ$108</f>
        <v>0</v>
      </c>
    </row>
    <row r="27" spans="1:192" s="112" customFormat="1" ht="12.75" outlineLevel="1" x14ac:dyDescent="0.35">
      <c r="E27" s="112" t="str">
        <f>Fin!$E$120</f>
        <v>Commitment fee</v>
      </c>
      <c r="G27" s="112" t="str">
        <f>Fin!$G$120</f>
        <v>$ 000s</v>
      </c>
      <c r="H27" s="112">
        <f>Fin!$H$120</f>
        <v>3181.5567162081065</v>
      </c>
      <c r="J27" s="112">
        <f>Fin!J$120</f>
        <v>0</v>
      </c>
      <c r="K27" s="112">
        <f>Fin!K$120</f>
        <v>0</v>
      </c>
      <c r="L27" s="112">
        <f>Fin!L$120</f>
        <v>0</v>
      </c>
      <c r="M27" s="112">
        <f>Fin!M$120</f>
        <v>0</v>
      </c>
      <c r="N27" s="112">
        <f>Fin!N$120</f>
        <v>0</v>
      </c>
      <c r="O27" s="112">
        <f>Fin!O$120</f>
        <v>0</v>
      </c>
      <c r="P27" s="112">
        <f>Fin!P$120</f>
        <v>192.10639913139332</v>
      </c>
      <c r="Q27" s="112">
        <f>Fin!Q$120</f>
        <v>170.73135572632617</v>
      </c>
      <c r="R27" s="112">
        <f>Fin!R$120</f>
        <v>160.46742888699708</v>
      </c>
      <c r="S27" s="112">
        <f>Fin!S$120</f>
        <v>160.89459661521718</v>
      </c>
      <c r="T27" s="112">
        <f>Fin!T$120</f>
        <v>150.92148539410184</v>
      </c>
      <c r="U27" s="112">
        <f>Fin!U$120</f>
        <v>151.00388204850768</v>
      </c>
      <c r="V27" s="112">
        <f>Fin!V$120</f>
        <v>146.03395431366204</v>
      </c>
      <c r="W27" s="112">
        <f>Fin!W$120</f>
        <v>127.40017327077778</v>
      </c>
      <c r="X27" s="112">
        <f>Fin!X$120</f>
        <v>136.08007139681732</v>
      </c>
      <c r="Y27" s="112">
        <f>Fin!Y$120</f>
        <v>126.84058101673007</v>
      </c>
      <c r="Z27" s="112">
        <f>Fin!Z$120</f>
        <v>126.05324706076833</v>
      </c>
      <c r="AA27" s="112">
        <f>Fin!AA$120</f>
        <v>117.11019141950739</v>
      </c>
      <c r="AB27" s="112">
        <f>Fin!AB$120</f>
        <v>115.97142474528304</v>
      </c>
      <c r="AC27" s="112">
        <f>Fin!AC$120</f>
        <v>110.90397747287309</v>
      </c>
      <c r="AD27" s="112">
        <f>Fin!AD$120</f>
        <v>102.40879741246889</v>
      </c>
      <c r="AE27" s="112">
        <f>Fin!AE$120</f>
        <v>100.73906013253912</v>
      </c>
      <c r="AF27" s="112">
        <f>Fin!AF$120</f>
        <v>92.544397416004031</v>
      </c>
      <c r="AG27" s="112">
        <f>Fin!AG$120</f>
        <v>90.591753156216271</v>
      </c>
      <c r="AH27" s="112">
        <f>Fin!AH$120</f>
        <v>85.595655032764753</v>
      </c>
      <c r="AI27" s="112">
        <f>Fin!AI$120</f>
        <v>75.45963558886659</v>
      </c>
      <c r="AJ27" s="112">
        <f>Fin!AJ$120</f>
        <v>75.820667144726059</v>
      </c>
      <c r="AK27" s="112">
        <f>Fin!AK$120</f>
        <v>68.694788863348776</v>
      </c>
      <c r="AL27" s="112">
        <f>Fin!AL$120</f>
        <v>66.247596686433511</v>
      </c>
      <c r="AM27" s="112">
        <f>Fin!AM$120</f>
        <v>59.553607486658102</v>
      </c>
      <c r="AN27" s="112">
        <f>Fin!AN$120</f>
        <v>56.922994629661055</v>
      </c>
      <c r="AO27" s="112">
        <f>Fin!AO$120</f>
        <v>52.34614199188885</v>
      </c>
      <c r="AP27" s="112">
        <f>Fin!AP$120</f>
        <v>46.309917088312645</v>
      </c>
      <c r="AQ27" s="112">
        <f>Fin!AQ$120</f>
        <v>43.441254521852855</v>
      </c>
      <c r="AR27" s="112">
        <f>Fin!AR$120</f>
        <v>37.785672863000656</v>
      </c>
      <c r="AS27" s="112">
        <f>Fin!AS$120</f>
        <v>34.759539840352552</v>
      </c>
      <c r="AT27" s="112">
        <f>Fin!AT$120</f>
        <v>30.484861670114693</v>
      </c>
      <c r="AU27" s="112">
        <f>Fin!AU$120</f>
        <v>22.648912812481928</v>
      </c>
      <c r="AV27" s="112">
        <f>Fin!AV$120</f>
        <v>19.785202223013037</v>
      </c>
      <c r="AW27" s="112">
        <f>Fin!AW$120</f>
        <v>13.909182482752156</v>
      </c>
      <c r="AX27" s="112">
        <f>Fin!AX$120</f>
        <v>9.164838098151403</v>
      </c>
      <c r="AY27" s="112">
        <f>Fin!AY$120</f>
        <v>3.823470567536285</v>
      </c>
      <c r="AZ27" s="112">
        <f>Fin!AZ$120</f>
        <v>0</v>
      </c>
      <c r="BA27" s="112">
        <f>Fin!BA$120</f>
        <v>0</v>
      </c>
      <c r="BB27" s="112">
        <f>Fin!BB$120</f>
        <v>0</v>
      </c>
      <c r="BC27" s="112">
        <f>Fin!BC$120</f>
        <v>0</v>
      </c>
      <c r="BD27" s="112">
        <f>Fin!BD$120</f>
        <v>0</v>
      </c>
      <c r="BE27" s="112">
        <f>Fin!BE$120</f>
        <v>0</v>
      </c>
      <c r="BF27" s="112">
        <f>Fin!BF$120</f>
        <v>0</v>
      </c>
      <c r="BG27" s="112">
        <f>Fin!BG$120</f>
        <v>0</v>
      </c>
      <c r="BH27" s="112">
        <f>Fin!BH$120</f>
        <v>0</v>
      </c>
      <c r="BI27" s="112">
        <f>Fin!BI$120</f>
        <v>0</v>
      </c>
      <c r="BJ27" s="112">
        <f>Fin!BJ$120</f>
        <v>0</v>
      </c>
      <c r="BK27" s="112">
        <f>Fin!BK$120</f>
        <v>0</v>
      </c>
      <c r="BL27" s="112">
        <f>Fin!BL$120</f>
        <v>0</v>
      </c>
      <c r="BM27" s="112">
        <f>Fin!BM$120</f>
        <v>0</v>
      </c>
      <c r="BN27" s="112">
        <f>Fin!BN$120</f>
        <v>0</v>
      </c>
      <c r="BO27" s="112">
        <f>Fin!BO$120</f>
        <v>0</v>
      </c>
      <c r="BP27" s="112">
        <f>Fin!BP$120</f>
        <v>0</v>
      </c>
      <c r="BQ27" s="112">
        <f>Fin!BQ$120</f>
        <v>0</v>
      </c>
      <c r="BR27" s="112">
        <f>Fin!BR$120</f>
        <v>0</v>
      </c>
      <c r="BS27" s="112">
        <f>Fin!BS$120</f>
        <v>0</v>
      </c>
      <c r="BT27" s="112">
        <f>Fin!BT$120</f>
        <v>0</v>
      </c>
      <c r="BU27" s="112">
        <f>Fin!BU$120</f>
        <v>0</v>
      </c>
      <c r="BV27" s="112">
        <f>Fin!BV$120</f>
        <v>0</v>
      </c>
      <c r="BW27" s="112">
        <f>Fin!BW$120</f>
        <v>0</v>
      </c>
      <c r="BX27" s="112">
        <f>Fin!BX$120</f>
        <v>0</v>
      </c>
      <c r="BY27" s="112">
        <f>Fin!BY$120</f>
        <v>0</v>
      </c>
      <c r="BZ27" s="112">
        <f>Fin!BZ$120</f>
        <v>0</v>
      </c>
      <c r="CA27" s="112">
        <f>Fin!CA$120</f>
        <v>0</v>
      </c>
      <c r="CB27" s="112">
        <f>Fin!CB$120</f>
        <v>0</v>
      </c>
      <c r="CC27" s="112">
        <f>Fin!CC$120</f>
        <v>0</v>
      </c>
      <c r="CD27" s="112">
        <f>Fin!CD$120</f>
        <v>0</v>
      </c>
      <c r="CE27" s="112">
        <f>Fin!CE$120</f>
        <v>0</v>
      </c>
      <c r="CF27" s="112">
        <f>Fin!CF$120</f>
        <v>0</v>
      </c>
      <c r="CG27" s="112">
        <f>Fin!CG$120</f>
        <v>0</v>
      </c>
      <c r="CH27" s="112">
        <f>Fin!CH$120</f>
        <v>0</v>
      </c>
      <c r="CI27" s="112">
        <f>Fin!CI$120</f>
        <v>0</v>
      </c>
      <c r="CJ27" s="112">
        <f>Fin!CJ$120</f>
        <v>0</v>
      </c>
      <c r="CK27" s="112">
        <f>Fin!CK$120</f>
        <v>0</v>
      </c>
      <c r="CL27" s="112">
        <f>Fin!CL$120</f>
        <v>0</v>
      </c>
      <c r="CM27" s="112">
        <f>Fin!CM$120</f>
        <v>0</v>
      </c>
      <c r="CN27" s="112">
        <f>Fin!CN$120</f>
        <v>0</v>
      </c>
      <c r="CO27" s="112">
        <f>Fin!CO$120</f>
        <v>0</v>
      </c>
      <c r="CP27" s="112">
        <f>Fin!CP$120</f>
        <v>0</v>
      </c>
      <c r="CQ27" s="112">
        <f>Fin!CQ$120</f>
        <v>0</v>
      </c>
      <c r="CR27" s="112">
        <f>Fin!CR$120</f>
        <v>0</v>
      </c>
      <c r="CS27" s="112">
        <f>Fin!CS$120</f>
        <v>0</v>
      </c>
      <c r="CT27" s="112">
        <f>Fin!CT$120</f>
        <v>0</v>
      </c>
      <c r="CU27" s="112">
        <f>Fin!CU$120</f>
        <v>0</v>
      </c>
      <c r="CV27" s="112">
        <f>Fin!CV$120</f>
        <v>0</v>
      </c>
      <c r="CW27" s="112">
        <f>Fin!CW$120</f>
        <v>0</v>
      </c>
      <c r="CX27" s="112">
        <f>Fin!CX$120</f>
        <v>0</v>
      </c>
      <c r="CY27" s="112">
        <f>Fin!CY$120</f>
        <v>0</v>
      </c>
      <c r="CZ27" s="112">
        <f>Fin!CZ$120</f>
        <v>0</v>
      </c>
      <c r="DA27" s="112">
        <f>Fin!DA$120</f>
        <v>0</v>
      </c>
      <c r="DB27" s="112">
        <f>Fin!DB$120</f>
        <v>0</v>
      </c>
      <c r="DC27" s="112">
        <f>Fin!DC$120</f>
        <v>0</v>
      </c>
      <c r="DD27" s="112">
        <f>Fin!DD$120</f>
        <v>0</v>
      </c>
      <c r="DE27" s="112">
        <f>Fin!DE$120</f>
        <v>0</v>
      </c>
      <c r="DF27" s="112">
        <f>Fin!DF$120</f>
        <v>0</v>
      </c>
      <c r="DG27" s="112">
        <f>Fin!DG$120</f>
        <v>0</v>
      </c>
      <c r="DH27" s="112">
        <f>Fin!DH$120</f>
        <v>0</v>
      </c>
      <c r="DI27" s="112">
        <f>Fin!DI$120</f>
        <v>0</v>
      </c>
      <c r="DJ27" s="112">
        <f>Fin!DJ$120</f>
        <v>0</v>
      </c>
      <c r="DK27" s="112">
        <f>Fin!DK$120</f>
        <v>0</v>
      </c>
      <c r="DL27" s="112">
        <f>Fin!DL$120</f>
        <v>0</v>
      </c>
      <c r="DM27" s="112">
        <f>Fin!DM$120</f>
        <v>0</v>
      </c>
      <c r="DN27" s="112">
        <f>Fin!DN$120</f>
        <v>0</v>
      </c>
      <c r="DO27" s="112">
        <f>Fin!DO$120</f>
        <v>0</v>
      </c>
      <c r="DP27" s="112">
        <f>Fin!DP$120</f>
        <v>0</v>
      </c>
      <c r="DQ27" s="112">
        <f>Fin!DQ$120</f>
        <v>0</v>
      </c>
      <c r="DR27" s="112">
        <f>Fin!DR$120</f>
        <v>0</v>
      </c>
      <c r="DS27" s="112">
        <f>Fin!DS$120</f>
        <v>0</v>
      </c>
      <c r="DT27" s="112">
        <f>Fin!DT$120</f>
        <v>0</v>
      </c>
      <c r="DU27" s="112">
        <f>Fin!DU$120</f>
        <v>0</v>
      </c>
      <c r="DV27" s="112">
        <f>Fin!DV$120</f>
        <v>0</v>
      </c>
      <c r="DW27" s="112">
        <f>Fin!DW$120</f>
        <v>0</v>
      </c>
      <c r="DX27" s="112">
        <f>Fin!DX$120</f>
        <v>0</v>
      </c>
      <c r="DY27" s="112">
        <f>Fin!DY$120</f>
        <v>0</v>
      </c>
      <c r="DZ27" s="112">
        <f>Fin!DZ$120</f>
        <v>0</v>
      </c>
      <c r="EA27" s="112">
        <f>Fin!EA$120</f>
        <v>0</v>
      </c>
      <c r="EB27" s="112">
        <f>Fin!EB$120</f>
        <v>0</v>
      </c>
      <c r="EC27" s="112">
        <f>Fin!EC$120</f>
        <v>0</v>
      </c>
      <c r="ED27" s="112">
        <f>Fin!ED$120</f>
        <v>0</v>
      </c>
      <c r="EE27" s="112">
        <f>Fin!EE$120</f>
        <v>0</v>
      </c>
      <c r="EF27" s="112">
        <f>Fin!EF$120</f>
        <v>0</v>
      </c>
      <c r="EG27" s="112">
        <f>Fin!EG$120</f>
        <v>0</v>
      </c>
      <c r="EH27" s="112">
        <f>Fin!EH$120</f>
        <v>0</v>
      </c>
      <c r="EI27" s="112">
        <f>Fin!EI$120</f>
        <v>0</v>
      </c>
      <c r="EJ27" s="112">
        <f>Fin!EJ$120</f>
        <v>0</v>
      </c>
      <c r="EK27" s="112">
        <f>Fin!EK$120</f>
        <v>0</v>
      </c>
      <c r="EL27" s="112">
        <f>Fin!EL$120</f>
        <v>0</v>
      </c>
      <c r="EM27" s="112">
        <f>Fin!EM$120</f>
        <v>0</v>
      </c>
      <c r="EN27" s="112">
        <f>Fin!EN$120</f>
        <v>0</v>
      </c>
      <c r="EO27" s="112">
        <f>Fin!EO$120</f>
        <v>0</v>
      </c>
      <c r="EP27" s="112">
        <f>Fin!EP$120</f>
        <v>0</v>
      </c>
      <c r="EQ27" s="112">
        <f>Fin!EQ$120</f>
        <v>0</v>
      </c>
      <c r="ER27" s="112">
        <f>Fin!ER$120</f>
        <v>0</v>
      </c>
      <c r="ES27" s="112">
        <f>Fin!ES$120</f>
        <v>0</v>
      </c>
      <c r="ET27" s="112">
        <f>Fin!ET$120</f>
        <v>0</v>
      </c>
      <c r="EU27" s="112">
        <f>Fin!EU$120</f>
        <v>0</v>
      </c>
      <c r="EV27" s="112">
        <f>Fin!EV$120</f>
        <v>0</v>
      </c>
      <c r="EW27" s="112">
        <f>Fin!EW$120</f>
        <v>0</v>
      </c>
      <c r="EX27" s="112">
        <f>Fin!EX$120</f>
        <v>0</v>
      </c>
      <c r="EY27" s="112">
        <f>Fin!EY$120</f>
        <v>0</v>
      </c>
      <c r="EZ27" s="112">
        <f>Fin!EZ$120</f>
        <v>0</v>
      </c>
      <c r="FA27" s="112">
        <f>Fin!FA$120</f>
        <v>0</v>
      </c>
      <c r="FB27" s="112">
        <f>Fin!FB$120</f>
        <v>0</v>
      </c>
      <c r="FC27" s="112">
        <f>Fin!FC$120</f>
        <v>0</v>
      </c>
      <c r="FD27" s="112">
        <f>Fin!FD$120</f>
        <v>0</v>
      </c>
      <c r="FE27" s="112">
        <f>Fin!FE$120</f>
        <v>0</v>
      </c>
      <c r="FF27" s="112">
        <f>Fin!FF$120</f>
        <v>0</v>
      </c>
      <c r="FG27" s="112">
        <f>Fin!FG$120</f>
        <v>0</v>
      </c>
      <c r="FH27" s="112">
        <f>Fin!FH$120</f>
        <v>0</v>
      </c>
      <c r="FI27" s="112">
        <f>Fin!FI$120</f>
        <v>0</v>
      </c>
      <c r="FJ27" s="112">
        <f>Fin!FJ$120</f>
        <v>0</v>
      </c>
      <c r="FK27" s="112">
        <f>Fin!FK$120</f>
        <v>0</v>
      </c>
      <c r="FL27" s="112">
        <f>Fin!FL$120</f>
        <v>0</v>
      </c>
      <c r="FM27" s="112">
        <f>Fin!FM$120</f>
        <v>0</v>
      </c>
      <c r="FN27" s="112">
        <f>Fin!FN$120</f>
        <v>0</v>
      </c>
      <c r="FO27" s="112">
        <f>Fin!FO$120</f>
        <v>0</v>
      </c>
      <c r="FP27" s="112">
        <f>Fin!FP$120</f>
        <v>0</v>
      </c>
      <c r="FQ27" s="112">
        <f>Fin!FQ$120</f>
        <v>0</v>
      </c>
      <c r="FR27" s="112">
        <f>Fin!FR$120</f>
        <v>0</v>
      </c>
      <c r="FS27" s="112">
        <f>Fin!FS$120</f>
        <v>0</v>
      </c>
      <c r="FT27" s="112">
        <f>Fin!FT$120</f>
        <v>0</v>
      </c>
      <c r="FU27" s="112">
        <f>Fin!FU$120</f>
        <v>0</v>
      </c>
      <c r="FV27" s="112">
        <f>Fin!FV$120</f>
        <v>0</v>
      </c>
      <c r="FW27" s="112">
        <f>Fin!FW$120</f>
        <v>0</v>
      </c>
      <c r="FX27" s="112">
        <f>Fin!FX$120</f>
        <v>0</v>
      </c>
      <c r="FY27" s="112">
        <f>Fin!FY$120</f>
        <v>0</v>
      </c>
      <c r="FZ27" s="112">
        <f>Fin!FZ$120</f>
        <v>0</v>
      </c>
      <c r="GA27" s="112">
        <f>Fin!GA$120</f>
        <v>0</v>
      </c>
      <c r="GB27" s="112">
        <f>Fin!GB$120</f>
        <v>0</v>
      </c>
      <c r="GC27" s="112">
        <f>Fin!GC$120</f>
        <v>0</v>
      </c>
      <c r="GD27" s="112">
        <f>Fin!GD$120</f>
        <v>0</v>
      </c>
      <c r="GE27" s="112">
        <f>Fin!GE$120</f>
        <v>0</v>
      </c>
      <c r="GF27" s="112">
        <f>Fin!GF$120</f>
        <v>0</v>
      </c>
      <c r="GG27" s="112">
        <f>Fin!GG$120</f>
        <v>0</v>
      </c>
      <c r="GH27" s="112">
        <f>Fin!GH$120</f>
        <v>0</v>
      </c>
      <c r="GI27" s="112">
        <f>Fin!GI$120</f>
        <v>0</v>
      </c>
      <c r="GJ27" s="112">
        <f>Fin!GJ$120</f>
        <v>0</v>
      </c>
    </row>
    <row r="28" spans="1:192" s="112" customFormat="1" ht="12.75" outlineLevel="1" x14ac:dyDescent="0.35">
      <c r="E28" s="112" t="str">
        <f>Fin!$E$132</f>
        <v>Interest during construction</v>
      </c>
      <c r="G28" s="112" t="str">
        <f>Fin!$G$132</f>
        <v>$ 000s</v>
      </c>
      <c r="H28" s="112">
        <f>Fin!$H$132</f>
        <v>25649.409397602773</v>
      </c>
      <c r="J28" s="112">
        <f>Fin!J$132</f>
        <v>0</v>
      </c>
      <c r="K28" s="112">
        <f>Fin!K$132</f>
        <v>0</v>
      </c>
      <c r="L28" s="112">
        <f>Fin!L$132</f>
        <v>0</v>
      </c>
      <c r="M28" s="112">
        <f>Fin!M$132</f>
        <v>0</v>
      </c>
      <c r="N28" s="112">
        <f>Fin!N$132</f>
        <v>0</v>
      </c>
      <c r="O28" s="112">
        <f>Fin!O$132</f>
        <v>0</v>
      </c>
      <c r="P28" s="112">
        <f>Fin!P$132</f>
        <v>19.524233038548626</v>
      </c>
      <c r="Q28" s="112">
        <f>Fin!Q$132</f>
        <v>129.45302769317973</v>
      </c>
      <c r="R28" s="112">
        <f>Fin!R$132</f>
        <v>149.73893715258649</v>
      </c>
      <c r="S28" s="112">
        <f>Fin!S$132</f>
        <v>180.0420745503117</v>
      </c>
      <c r="T28" s="112">
        <f>Fin!T$132</f>
        <v>198.83236083033356</v>
      </c>
      <c r="U28" s="112">
        <f>Fin!U$132</f>
        <v>230.90860660767481</v>
      </c>
      <c r="V28" s="112">
        <f>Fin!V$132</f>
        <v>256.46823495830949</v>
      </c>
      <c r="W28" s="112">
        <f>Fin!W$132</f>
        <v>254.79910889314286</v>
      </c>
      <c r="X28" s="112">
        <f>Fin!X$132</f>
        <v>307.65963281636806</v>
      </c>
      <c r="Y28" s="112">
        <f>Fin!Y$132</f>
        <v>322.67701191395975</v>
      </c>
      <c r="Z28" s="112">
        <f>Fin!Z$132</f>
        <v>359.2261579731915</v>
      </c>
      <c r="AA28" s="112">
        <f>Fin!AA$132</f>
        <v>372.71901555681922</v>
      </c>
      <c r="AB28" s="112">
        <f>Fin!AB$132</f>
        <v>411.07552988140151</v>
      </c>
      <c r="AC28" s="112">
        <f>Fin!AC$132</f>
        <v>437.13668728236695</v>
      </c>
      <c r="AD28" s="112">
        <f>Fin!AD$132</f>
        <v>448.32618473587428</v>
      </c>
      <c r="AE28" s="112">
        <f>Fin!AE$132</f>
        <v>489.41340503265587</v>
      </c>
      <c r="AF28" s="112">
        <f>Fin!AF$132</f>
        <v>499.05738471769354</v>
      </c>
      <c r="AG28" s="112">
        <f>Fin!AG$132</f>
        <v>541.59955519660207</v>
      </c>
      <c r="AH28" s="112">
        <f>Fin!AH$132</f>
        <v>567.29377411720986</v>
      </c>
      <c r="AI28" s="112">
        <f>Fin!AI$132</f>
        <v>554.42187411440034</v>
      </c>
      <c r="AJ28" s="112">
        <f>Fin!AJ$132</f>
        <v>617.56514039855176</v>
      </c>
      <c r="AK28" s="112">
        <f>Fin!AK$132</f>
        <v>621.7125144170634</v>
      </c>
      <c r="AL28" s="112">
        <f>Fin!AL$132</f>
        <v>666.7980741840563</v>
      </c>
      <c r="AM28" s="112">
        <f>Fin!AM$132</f>
        <v>668.72430435432966</v>
      </c>
      <c r="AN28" s="112">
        <f>Fin!AN$132</f>
        <v>714.7531704760288</v>
      </c>
      <c r="AO28" s="112">
        <f>Fin!AO$132</f>
        <v>738.29126975600036</v>
      </c>
      <c r="AP28" s="112">
        <f>Fin!AP$132</f>
        <v>736.83471211724941</v>
      </c>
      <c r="AQ28" s="112">
        <f>Fin!AQ$132</f>
        <v>784.08783388761401</v>
      </c>
      <c r="AR28" s="112">
        <f>Fin!AR$132</f>
        <v>780.67368241885379</v>
      </c>
      <c r="AS28" s="112">
        <f>Fin!AS$132</f>
        <v>828.73665224961542</v>
      </c>
      <c r="AT28" s="112">
        <f>Fin!AT$132</f>
        <v>850.7207114108387</v>
      </c>
      <c r="AU28" s="112">
        <f>Fin!AU$132</f>
        <v>793.51987696437868</v>
      </c>
      <c r="AV28" s="112">
        <f>Fin!AV$132</f>
        <v>905.74753142450436</v>
      </c>
      <c r="AW28" s="112">
        <f>Fin!AW$132</f>
        <v>903.4670615172746</v>
      </c>
      <c r="AX28" s="112">
        <f>Fin!AX$132</f>
        <v>960.36654692379284</v>
      </c>
      <c r="AY28" s="112">
        <f>Fin!AY$132</f>
        <v>955.33643708124191</v>
      </c>
      <c r="AZ28" s="112">
        <f>Fin!AZ$132</f>
        <v>1013.3358048907489</v>
      </c>
      <c r="BA28" s="112">
        <f>Fin!BA$132</f>
        <v>1039.3565900929045</v>
      </c>
      <c r="BB28" s="112">
        <f>Fin!BB$132</f>
        <v>1030.453882718105</v>
      </c>
      <c r="BC28" s="112">
        <f>Fin!BC$132</f>
        <v>1089.8209254025887</v>
      </c>
      <c r="BD28" s="112">
        <f>Fin!BD$132</f>
        <v>1078.9888479418926</v>
      </c>
      <c r="BE28" s="112">
        <f>Fin!BE$132</f>
        <v>1139.7450299125012</v>
      </c>
      <c r="BF28" s="112">
        <f>Fin!BF$132</f>
        <v>0</v>
      </c>
      <c r="BG28" s="112">
        <f>Fin!BG$132</f>
        <v>0</v>
      </c>
      <c r="BH28" s="112">
        <f>Fin!BH$132</f>
        <v>0</v>
      </c>
      <c r="BI28" s="112">
        <f>Fin!BI$132</f>
        <v>0</v>
      </c>
      <c r="BJ28" s="112">
        <f>Fin!BJ$132</f>
        <v>0</v>
      </c>
      <c r="BK28" s="112">
        <f>Fin!BK$132</f>
        <v>0</v>
      </c>
      <c r="BL28" s="112">
        <f>Fin!BL$132</f>
        <v>0</v>
      </c>
      <c r="BM28" s="112">
        <f>Fin!BM$132</f>
        <v>0</v>
      </c>
      <c r="BN28" s="112">
        <f>Fin!BN$132</f>
        <v>0</v>
      </c>
      <c r="BO28" s="112">
        <f>Fin!BO$132</f>
        <v>0</v>
      </c>
      <c r="BP28" s="112">
        <f>Fin!BP$132</f>
        <v>0</v>
      </c>
      <c r="BQ28" s="112">
        <f>Fin!BQ$132</f>
        <v>0</v>
      </c>
      <c r="BR28" s="112">
        <f>Fin!BR$132</f>
        <v>0</v>
      </c>
      <c r="BS28" s="112">
        <f>Fin!BS$132</f>
        <v>0</v>
      </c>
      <c r="BT28" s="112">
        <f>Fin!BT$132</f>
        <v>0</v>
      </c>
      <c r="BU28" s="112">
        <f>Fin!BU$132</f>
        <v>0</v>
      </c>
      <c r="BV28" s="112">
        <f>Fin!BV$132</f>
        <v>0</v>
      </c>
      <c r="BW28" s="112">
        <f>Fin!BW$132</f>
        <v>0</v>
      </c>
      <c r="BX28" s="112">
        <f>Fin!BX$132</f>
        <v>0</v>
      </c>
      <c r="BY28" s="112">
        <f>Fin!BY$132</f>
        <v>0</v>
      </c>
      <c r="BZ28" s="112">
        <f>Fin!BZ$132</f>
        <v>0</v>
      </c>
      <c r="CA28" s="112">
        <f>Fin!CA$132</f>
        <v>0</v>
      </c>
      <c r="CB28" s="112">
        <f>Fin!CB$132</f>
        <v>0</v>
      </c>
      <c r="CC28" s="112">
        <f>Fin!CC$132</f>
        <v>0</v>
      </c>
      <c r="CD28" s="112">
        <f>Fin!CD$132</f>
        <v>0</v>
      </c>
      <c r="CE28" s="112">
        <f>Fin!CE$132</f>
        <v>0</v>
      </c>
      <c r="CF28" s="112">
        <f>Fin!CF$132</f>
        <v>0</v>
      </c>
      <c r="CG28" s="112">
        <f>Fin!CG$132</f>
        <v>0</v>
      </c>
      <c r="CH28" s="112">
        <f>Fin!CH$132</f>
        <v>0</v>
      </c>
      <c r="CI28" s="112">
        <f>Fin!CI$132</f>
        <v>0</v>
      </c>
      <c r="CJ28" s="112">
        <f>Fin!CJ$132</f>
        <v>0</v>
      </c>
      <c r="CK28" s="112">
        <f>Fin!CK$132</f>
        <v>0</v>
      </c>
      <c r="CL28" s="112">
        <f>Fin!CL$132</f>
        <v>0</v>
      </c>
      <c r="CM28" s="112">
        <f>Fin!CM$132</f>
        <v>0</v>
      </c>
      <c r="CN28" s="112">
        <f>Fin!CN$132</f>
        <v>0</v>
      </c>
      <c r="CO28" s="112">
        <f>Fin!CO$132</f>
        <v>0</v>
      </c>
      <c r="CP28" s="112">
        <f>Fin!CP$132</f>
        <v>0</v>
      </c>
      <c r="CQ28" s="112">
        <f>Fin!CQ$132</f>
        <v>0</v>
      </c>
      <c r="CR28" s="112">
        <f>Fin!CR$132</f>
        <v>0</v>
      </c>
      <c r="CS28" s="112">
        <f>Fin!CS$132</f>
        <v>0</v>
      </c>
      <c r="CT28" s="112">
        <f>Fin!CT$132</f>
        <v>0</v>
      </c>
      <c r="CU28" s="112">
        <f>Fin!CU$132</f>
        <v>0</v>
      </c>
      <c r="CV28" s="112">
        <f>Fin!CV$132</f>
        <v>0</v>
      </c>
      <c r="CW28" s="112">
        <f>Fin!CW$132</f>
        <v>0</v>
      </c>
      <c r="CX28" s="112">
        <f>Fin!CX$132</f>
        <v>0</v>
      </c>
      <c r="CY28" s="112">
        <f>Fin!CY$132</f>
        <v>0</v>
      </c>
      <c r="CZ28" s="112">
        <f>Fin!CZ$132</f>
        <v>0</v>
      </c>
      <c r="DA28" s="112">
        <f>Fin!DA$132</f>
        <v>0</v>
      </c>
      <c r="DB28" s="112">
        <f>Fin!DB$132</f>
        <v>0</v>
      </c>
      <c r="DC28" s="112">
        <f>Fin!DC$132</f>
        <v>0</v>
      </c>
      <c r="DD28" s="112">
        <f>Fin!DD$132</f>
        <v>0</v>
      </c>
      <c r="DE28" s="112">
        <f>Fin!DE$132</f>
        <v>0</v>
      </c>
      <c r="DF28" s="112">
        <f>Fin!DF$132</f>
        <v>0</v>
      </c>
      <c r="DG28" s="112">
        <f>Fin!DG$132</f>
        <v>0</v>
      </c>
      <c r="DH28" s="112">
        <f>Fin!DH$132</f>
        <v>0</v>
      </c>
      <c r="DI28" s="112">
        <f>Fin!DI$132</f>
        <v>0</v>
      </c>
      <c r="DJ28" s="112">
        <f>Fin!DJ$132</f>
        <v>0</v>
      </c>
      <c r="DK28" s="112">
        <f>Fin!DK$132</f>
        <v>0</v>
      </c>
      <c r="DL28" s="112">
        <f>Fin!DL$132</f>
        <v>0</v>
      </c>
      <c r="DM28" s="112">
        <f>Fin!DM$132</f>
        <v>0</v>
      </c>
      <c r="DN28" s="112">
        <f>Fin!DN$132</f>
        <v>0</v>
      </c>
      <c r="DO28" s="112">
        <f>Fin!DO$132</f>
        <v>0</v>
      </c>
      <c r="DP28" s="112">
        <f>Fin!DP$132</f>
        <v>0</v>
      </c>
      <c r="DQ28" s="112">
        <f>Fin!DQ$132</f>
        <v>0</v>
      </c>
      <c r="DR28" s="112">
        <f>Fin!DR$132</f>
        <v>0</v>
      </c>
      <c r="DS28" s="112">
        <f>Fin!DS$132</f>
        <v>0</v>
      </c>
      <c r="DT28" s="112">
        <f>Fin!DT$132</f>
        <v>0</v>
      </c>
      <c r="DU28" s="112">
        <f>Fin!DU$132</f>
        <v>0</v>
      </c>
      <c r="DV28" s="112">
        <f>Fin!DV$132</f>
        <v>0</v>
      </c>
      <c r="DW28" s="112">
        <f>Fin!DW$132</f>
        <v>0</v>
      </c>
      <c r="DX28" s="112">
        <f>Fin!DX$132</f>
        <v>0</v>
      </c>
      <c r="DY28" s="112">
        <f>Fin!DY$132</f>
        <v>0</v>
      </c>
      <c r="DZ28" s="112">
        <f>Fin!DZ$132</f>
        <v>0</v>
      </c>
      <c r="EA28" s="112">
        <f>Fin!EA$132</f>
        <v>0</v>
      </c>
      <c r="EB28" s="112">
        <f>Fin!EB$132</f>
        <v>0</v>
      </c>
      <c r="EC28" s="112">
        <f>Fin!EC$132</f>
        <v>0</v>
      </c>
      <c r="ED28" s="112">
        <f>Fin!ED$132</f>
        <v>0</v>
      </c>
      <c r="EE28" s="112">
        <f>Fin!EE$132</f>
        <v>0</v>
      </c>
      <c r="EF28" s="112">
        <f>Fin!EF$132</f>
        <v>0</v>
      </c>
      <c r="EG28" s="112">
        <f>Fin!EG$132</f>
        <v>0</v>
      </c>
      <c r="EH28" s="112">
        <f>Fin!EH$132</f>
        <v>0</v>
      </c>
      <c r="EI28" s="112">
        <f>Fin!EI$132</f>
        <v>0</v>
      </c>
      <c r="EJ28" s="112">
        <f>Fin!EJ$132</f>
        <v>0</v>
      </c>
      <c r="EK28" s="112">
        <f>Fin!EK$132</f>
        <v>0</v>
      </c>
      <c r="EL28" s="112">
        <f>Fin!EL$132</f>
        <v>0</v>
      </c>
      <c r="EM28" s="112">
        <f>Fin!EM$132</f>
        <v>0</v>
      </c>
      <c r="EN28" s="112">
        <f>Fin!EN$132</f>
        <v>0</v>
      </c>
      <c r="EO28" s="112">
        <f>Fin!EO$132</f>
        <v>0</v>
      </c>
      <c r="EP28" s="112">
        <f>Fin!EP$132</f>
        <v>0</v>
      </c>
      <c r="EQ28" s="112">
        <f>Fin!EQ$132</f>
        <v>0</v>
      </c>
      <c r="ER28" s="112">
        <f>Fin!ER$132</f>
        <v>0</v>
      </c>
      <c r="ES28" s="112">
        <f>Fin!ES$132</f>
        <v>0</v>
      </c>
      <c r="ET28" s="112">
        <f>Fin!ET$132</f>
        <v>0</v>
      </c>
      <c r="EU28" s="112">
        <f>Fin!EU$132</f>
        <v>0</v>
      </c>
      <c r="EV28" s="112">
        <f>Fin!EV$132</f>
        <v>0</v>
      </c>
      <c r="EW28" s="112">
        <f>Fin!EW$132</f>
        <v>0</v>
      </c>
      <c r="EX28" s="112">
        <f>Fin!EX$132</f>
        <v>0</v>
      </c>
      <c r="EY28" s="112">
        <f>Fin!EY$132</f>
        <v>0</v>
      </c>
      <c r="EZ28" s="112">
        <f>Fin!EZ$132</f>
        <v>0</v>
      </c>
      <c r="FA28" s="112">
        <f>Fin!FA$132</f>
        <v>0</v>
      </c>
      <c r="FB28" s="112">
        <f>Fin!FB$132</f>
        <v>0</v>
      </c>
      <c r="FC28" s="112">
        <f>Fin!FC$132</f>
        <v>0</v>
      </c>
      <c r="FD28" s="112">
        <f>Fin!FD$132</f>
        <v>0</v>
      </c>
      <c r="FE28" s="112">
        <f>Fin!FE$132</f>
        <v>0</v>
      </c>
      <c r="FF28" s="112">
        <f>Fin!FF$132</f>
        <v>0</v>
      </c>
      <c r="FG28" s="112">
        <f>Fin!FG$132</f>
        <v>0</v>
      </c>
      <c r="FH28" s="112">
        <f>Fin!FH$132</f>
        <v>0</v>
      </c>
      <c r="FI28" s="112">
        <f>Fin!FI$132</f>
        <v>0</v>
      </c>
      <c r="FJ28" s="112">
        <f>Fin!FJ$132</f>
        <v>0</v>
      </c>
      <c r="FK28" s="112">
        <f>Fin!FK$132</f>
        <v>0</v>
      </c>
      <c r="FL28" s="112">
        <f>Fin!FL$132</f>
        <v>0</v>
      </c>
      <c r="FM28" s="112">
        <f>Fin!FM$132</f>
        <v>0</v>
      </c>
      <c r="FN28" s="112">
        <f>Fin!FN$132</f>
        <v>0</v>
      </c>
      <c r="FO28" s="112">
        <f>Fin!FO$132</f>
        <v>0</v>
      </c>
      <c r="FP28" s="112">
        <f>Fin!FP$132</f>
        <v>0</v>
      </c>
      <c r="FQ28" s="112">
        <f>Fin!FQ$132</f>
        <v>0</v>
      </c>
      <c r="FR28" s="112">
        <f>Fin!FR$132</f>
        <v>0</v>
      </c>
      <c r="FS28" s="112">
        <f>Fin!FS$132</f>
        <v>0</v>
      </c>
      <c r="FT28" s="112">
        <f>Fin!FT$132</f>
        <v>0</v>
      </c>
      <c r="FU28" s="112">
        <f>Fin!FU$132</f>
        <v>0</v>
      </c>
      <c r="FV28" s="112">
        <f>Fin!FV$132</f>
        <v>0</v>
      </c>
      <c r="FW28" s="112">
        <f>Fin!FW$132</f>
        <v>0</v>
      </c>
      <c r="FX28" s="112">
        <f>Fin!FX$132</f>
        <v>0</v>
      </c>
      <c r="FY28" s="112">
        <f>Fin!FY$132</f>
        <v>0</v>
      </c>
      <c r="FZ28" s="112">
        <f>Fin!FZ$132</f>
        <v>0</v>
      </c>
      <c r="GA28" s="112">
        <f>Fin!GA$132</f>
        <v>0</v>
      </c>
      <c r="GB28" s="112">
        <f>Fin!GB$132</f>
        <v>0</v>
      </c>
      <c r="GC28" s="112">
        <f>Fin!GC$132</f>
        <v>0</v>
      </c>
      <c r="GD28" s="112">
        <f>Fin!GD$132</f>
        <v>0</v>
      </c>
      <c r="GE28" s="112">
        <f>Fin!GE$132</f>
        <v>0</v>
      </c>
      <c r="GF28" s="112">
        <f>Fin!GF$132</f>
        <v>0</v>
      </c>
      <c r="GG28" s="112">
        <f>Fin!GG$132</f>
        <v>0</v>
      </c>
      <c r="GH28" s="112">
        <f>Fin!GH$132</f>
        <v>0</v>
      </c>
      <c r="GI28" s="112">
        <f>Fin!GI$132</f>
        <v>0</v>
      </c>
      <c r="GJ28" s="112">
        <f>Fin!GJ$132</f>
        <v>0</v>
      </c>
    </row>
    <row r="29" spans="1:192" s="523" customFormat="1" outlineLevel="1" x14ac:dyDescent="0.35">
      <c r="A29" s="547"/>
      <c r="B29" s="547"/>
      <c r="C29" s="548"/>
      <c r="D29" s="549"/>
      <c r="E29" s="595" t="s">
        <v>173</v>
      </c>
      <c r="F29" s="595"/>
      <c r="G29" s="595" t="s">
        <v>101</v>
      </c>
      <c r="H29" s="595">
        <f>SUM(J29:GJ29)</f>
        <v>376330.96611381101</v>
      </c>
      <c r="I29" s="595"/>
      <c r="J29" s="595">
        <f t="shared" ref="J29:AO29" si="6">SUM(J18:J28)</f>
        <v>0</v>
      </c>
      <c r="K29" s="595">
        <f t="shared" si="6"/>
        <v>0</v>
      </c>
      <c r="L29" s="595">
        <f t="shared" si="6"/>
        <v>0</v>
      </c>
      <c r="M29" s="595">
        <f t="shared" si="6"/>
        <v>0</v>
      </c>
      <c r="N29" s="595">
        <f t="shared" si="6"/>
        <v>0</v>
      </c>
      <c r="O29" s="595">
        <f t="shared" si="6"/>
        <v>5650</v>
      </c>
      <c r="P29" s="595">
        <f t="shared" si="6"/>
        <v>31811.630632169941</v>
      </c>
      <c r="Q29" s="595">
        <f t="shared" si="6"/>
        <v>7314.8185297609698</v>
      </c>
      <c r="R29" s="595">
        <f t="shared" si="6"/>
        <v>7324.840512381048</v>
      </c>
      <c r="S29" s="595">
        <f t="shared" si="6"/>
        <v>7355.5708175069922</v>
      </c>
      <c r="T29" s="595">
        <f t="shared" si="6"/>
        <v>7364.3879925658994</v>
      </c>
      <c r="U29" s="595">
        <f t="shared" si="6"/>
        <v>7396.5466349976468</v>
      </c>
      <c r="V29" s="595">
        <f t="shared" si="6"/>
        <v>7417.1363356134352</v>
      </c>
      <c r="W29" s="595">
        <f t="shared" si="6"/>
        <v>7396.8334285053843</v>
      </c>
      <c r="X29" s="595">
        <f t="shared" si="6"/>
        <v>7458.3738505546489</v>
      </c>
      <c r="Y29" s="595">
        <f t="shared" si="6"/>
        <v>7464.1517392721535</v>
      </c>
      <c r="Z29" s="595">
        <f t="shared" si="6"/>
        <v>7499.9135513754236</v>
      </c>
      <c r="AA29" s="595">
        <f t="shared" si="6"/>
        <v>7504.4633533177912</v>
      </c>
      <c r="AB29" s="595">
        <f t="shared" si="6"/>
        <v>7541.6811009681478</v>
      </c>
      <c r="AC29" s="595">
        <f t="shared" si="6"/>
        <v>7562.6748110967046</v>
      </c>
      <c r="AD29" s="595">
        <f t="shared" si="6"/>
        <v>7565.3691284898068</v>
      </c>
      <c r="AE29" s="595">
        <f t="shared" si="6"/>
        <v>7604.7866115066581</v>
      </c>
      <c r="AF29" s="595">
        <f t="shared" si="6"/>
        <v>7606.2359284751619</v>
      </c>
      <c r="AG29" s="595">
        <f t="shared" si="6"/>
        <v>7646.8254546942826</v>
      </c>
      <c r="AH29" s="595">
        <f t="shared" si="6"/>
        <v>7667.5235754914384</v>
      </c>
      <c r="AI29" s="595">
        <f t="shared" si="6"/>
        <v>7644.5156560447303</v>
      </c>
      <c r="AJ29" s="595">
        <f t="shared" si="6"/>
        <v>7708.0199538847419</v>
      </c>
      <c r="AK29" s="595">
        <f t="shared" si="6"/>
        <v>7705.0414496218755</v>
      </c>
      <c r="AL29" s="595">
        <f t="shared" si="6"/>
        <v>7747.6798172119534</v>
      </c>
      <c r="AM29" s="595">
        <f t="shared" si="6"/>
        <v>7742.9120581824509</v>
      </c>
      <c r="AN29" s="595">
        <f t="shared" si="6"/>
        <v>7786.3103114471533</v>
      </c>
      <c r="AO29" s="595">
        <f t="shared" si="6"/>
        <v>7805.2715580893528</v>
      </c>
      <c r="AP29" s="595">
        <f t="shared" ref="AP29:BU29" si="7">SUM(AP18:AP28)</f>
        <v>7797.7787755470254</v>
      </c>
      <c r="AQ29" s="595">
        <f t="shared" si="7"/>
        <v>7842.1632347509303</v>
      </c>
      <c r="AR29" s="595">
        <f t="shared" si="7"/>
        <v>7833.0935016233179</v>
      </c>
      <c r="AS29" s="595">
        <f t="shared" si="7"/>
        <v>7878.1303384314324</v>
      </c>
      <c r="AT29" s="595">
        <f t="shared" si="7"/>
        <v>9729.1730527557502</v>
      </c>
      <c r="AU29" s="595">
        <f t="shared" si="7"/>
        <v>9664.1362694516574</v>
      </c>
      <c r="AV29" s="595">
        <f t="shared" si="7"/>
        <v>9773.5002133223134</v>
      </c>
      <c r="AW29" s="595">
        <f t="shared" si="7"/>
        <v>9765.3437236748232</v>
      </c>
      <c r="AX29" s="595">
        <f t="shared" si="7"/>
        <v>9817.4988646967413</v>
      </c>
      <c r="AY29" s="595">
        <f t="shared" si="7"/>
        <v>9807.127387323575</v>
      </c>
      <c r="AZ29" s="595">
        <f t="shared" si="7"/>
        <v>9861.3032845655453</v>
      </c>
      <c r="BA29" s="595">
        <f t="shared" si="7"/>
        <v>9887.3240697677011</v>
      </c>
      <c r="BB29" s="595">
        <f t="shared" si="7"/>
        <v>9878.4213623929027</v>
      </c>
      <c r="BC29" s="595">
        <f t="shared" si="7"/>
        <v>9937.7884050773864</v>
      </c>
      <c r="BD29" s="595">
        <f t="shared" si="7"/>
        <v>9926.95632761669</v>
      </c>
      <c r="BE29" s="595">
        <f t="shared" si="7"/>
        <v>10637.712509587298</v>
      </c>
      <c r="BF29" s="595">
        <f t="shared" si="7"/>
        <v>0</v>
      </c>
      <c r="BG29" s="595">
        <f t="shared" si="7"/>
        <v>0</v>
      </c>
      <c r="BH29" s="595">
        <f t="shared" si="7"/>
        <v>0</v>
      </c>
      <c r="BI29" s="595">
        <f t="shared" si="7"/>
        <v>0</v>
      </c>
      <c r="BJ29" s="595">
        <f t="shared" si="7"/>
        <v>0</v>
      </c>
      <c r="BK29" s="595">
        <f t="shared" si="7"/>
        <v>0</v>
      </c>
      <c r="BL29" s="595">
        <f t="shared" si="7"/>
        <v>0</v>
      </c>
      <c r="BM29" s="595">
        <f t="shared" si="7"/>
        <v>0</v>
      </c>
      <c r="BN29" s="595">
        <f t="shared" si="7"/>
        <v>0</v>
      </c>
      <c r="BO29" s="595">
        <f t="shared" si="7"/>
        <v>0</v>
      </c>
      <c r="BP29" s="595">
        <f t="shared" si="7"/>
        <v>0</v>
      </c>
      <c r="BQ29" s="595">
        <f t="shared" si="7"/>
        <v>0</v>
      </c>
      <c r="BR29" s="595">
        <f t="shared" si="7"/>
        <v>0</v>
      </c>
      <c r="BS29" s="595">
        <f t="shared" si="7"/>
        <v>0</v>
      </c>
      <c r="BT29" s="595">
        <f t="shared" si="7"/>
        <v>0</v>
      </c>
      <c r="BU29" s="595">
        <f t="shared" si="7"/>
        <v>0</v>
      </c>
      <c r="BV29" s="595">
        <f t="shared" ref="BV29:DA29" si="8">SUM(BV18:BV28)</f>
        <v>0</v>
      </c>
      <c r="BW29" s="595">
        <f t="shared" si="8"/>
        <v>0</v>
      </c>
      <c r="BX29" s="595">
        <f t="shared" si="8"/>
        <v>0</v>
      </c>
      <c r="BY29" s="595">
        <f t="shared" si="8"/>
        <v>0</v>
      </c>
      <c r="BZ29" s="595">
        <f t="shared" si="8"/>
        <v>0</v>
      </c>
      <c r="CA29" s="595">
        <f t="shared" si="8"/>
        <v>0</v>
      </c>
      <c r="CB29" s="595">
        <f t="shared" si="8"/>
        <v>0</v>
      </c>
      <c r="CC29" s="595">
        <f t="shared" si="8"/>
        <v>0</v>
      </c>
      <c r="CD29" s="595">
        <f t="shared" si="8"/>
        <v>0</v>
      </c>
      <c r="CE29" s="595">
        <f t="shared" si="8"/>
        <v>0</v>
      </c>
      <c r="CF29" s="595">
        <f t="shared" si="8"/>
        <v>0</v>
      </c>
      <c r="CG29" s="595">
        <f t="shared" si="8"/>
        <v>0</v>
      </c>
      <c r="CH29" s="595">
        <f t="shared" si="8"/>
        <v>0</v>
      </c>
      <c r="CI29" s="595">
        <f t="shared" si="8"/>
        <v>0</v>
      </c>
      <c r="CJ29" s="595">
        <f t="shared" si="8"/>
        <v>0</v>
      </c>
      <c r="CK29" s="595">
        <f t="shared" si="8"/>
        <v>0</v>
      </c>
      <c r="CL29" s="595">
        <f t="shared" si="8"/>
        <v>0</v>
      </c>
      <c r="CM29" s="595">
        <f t="shared" si="8"/>
        <v>0</v>
      </c>
      <c r="CN29" s="595">
        <f t="shared" si="8"/>
        <v>0</v>
      </c>
      <c r="CO29" s="595">
        <f t="shared" si="8"/>
        <v>0</v>
      </c>
      <c r="CP29" s="595">
        <f t="shared" si="8"/>
        <v>0</v>
      </c>
      <c r="CQ29" s="595">
        <f t="shared" si="8"/>
        <v>0</v>
      </c>
      <c r="CR29" s="595">
        <f t="shared" si="8"/>
        <v>0</v>
      </c>
      <c r="CS29" s="595">
        <f t="shared" si="8"/>
        <v>0</v>
      </c>
      <c r="CT29" s="595">
        <f t="shared" si="8"/>
        <v>0</v>
      </c>
      <c r="CU29" s="595">
        <f t="shared" si="8"/>
        <v>0</v>
      </c>
      <c r="CV29" s="595">
        <f t="shared" si="8"/>
        <v>0</v>
      </c>
      <c r="CW29" s="595">
        <f t="shared" si="8"/>
        <v>0</v>
      </c>
      <c r="CX29" s="595">
        <f t="shared" si="8"/>
        <v>0</v>
      </c>
      <c r="CY29" s="595">
        <f t="shared" si="8"/>
        <v>0</v>
      </c>
      <c r="CZ29" s="595">
        <f t="shared" si="8"/>
        <v>0</v>
      </c>
      <c r="DA29" s="595">
        <f t="shared" si="8"/>
        <v>0</v>
      </c>
      <c r="DB29" s="595">
        <f t="shared" ref="DB29:EG29" si="9">SUM(DB18:DB28)</f>
        <v>0</v>
      </c>
      <c r="DC29" s="595">
        <f t="shared" si="9"/>
        <v>0</v>
      </c>
      <c r="DD29" s="595">
        <f t="shared" si="9"/>
        <v>0</v>
      </c>
      <c r="DE29" s="595">
        <f t="shared" si="9"/>
        <v>0</v>
      </c>
      <c r="DF29" s="595">
        <f t="shared" si="9"/>
        <v>0</v>
      </c>
      <c r="DG29" s="595">
        <f t="shared" si="9"/>
        <v>0</v>
      </c>
      <c r="DH29" s="595">
        <f t="shared" si="9"/>
        <v>0</v>
      </c>
      <c r="DI29" s="595">
        <f t="shared" si="9"/>
        <v>0</v>
      </c>
      <c r="DJ29" s="595">
        <f t="shared" si="9"/>
        <v>0</v>
      </c>
      <c r="DK29" s="595">
        <f t="shared" si="9"/>
        <v>0</v>
      </c>
      <c r="DL29" s="595">
        <f t="shared" si="9"/>
        <v>0</v>
      </c>
      <c r="DM29" s="595">
        <f t="shared" si="9"/>
        <v>0</v>
      </c>
      <c r="DN29" s="595">
        <f t="shared" si="9"/>
        <v>0</v>
      </c>
      <c r="DO29" s="595">
        <f t="shared" si="9"/>
        <v>0</v>
      </c>
      <c r="DP29" s="595">
        <f t="shared" si="9"/>
        <v>0</v>
      </c>
      <c r="DQ29" s="595">
        <f t="shared" si="9"/>
        <v>0</v>
      </c>
      <c r="DR29" s="595">
        <f t="shared" si="9"/>
        <v>0</v>
      </c>
      <c r="DS29" s="595">
        <f t="shared" si="9"/>
        <v>0</v>
      </c>
      <c r="DT29" s="595">
        <f t="shared" si="9"/>
        <v>0</v>
      </c>
      <c r="DU29" s="595">
        <f t="shared" si="9"/>
        <v>0</v>
      </c>
      <c r="DV29" s="595">
        <f t="shared" si="9"/>
        <v>0</v>
      </c>
      <c r="DW29" s="595">
        <f t="shared" si="9"/>
        <v>0</v>
      </c>
      <c r="DX29" s="595">
        <f t="shared" si="9"/>
        <v>0</v>
      </c>
      <c r="DY29" s="595">
        <f t="shared" si="9"/>
        <v>0</v>
      </c>
      <c r="DZ29" s="595">
        <f t="shared" si="9"/>
        <v>0</v>
      </c>
      <c r="EA29" s="595">
        <f t="shared" si="9"/>
        <v>0</v>
      </c>
      <c r="EB29" s="595">
        <f t="shared" si="9"/>
        <v>0</v>
      </c>
      <c r="EC29" s="595">
        <f t="shared" si="9"/>
        <v>0</v>
      </c>
      <c r="ED29" s="595">
        <f t="shared" si="9"/>
        <v>0</v>
      </c>
      <c r="EE29" s="595">
        <f t="shared" si="9"/>
        <v>0</v>
      </c>
      <c r="EF29" s="595">
        <f t="shared" si="9"/>
        <v>0</v>
      </c>
      <c r="EG29" s="595">
        <f t="shared" si="9"/>
        <v>0</v>
      </c>
      <c r="EH29" s="595">
        <f t="shared" ref="EH29:FM29" si="10">SUM(EH18:EH28)</f>
        <v>0</v>
      </c>
      <c r="EI29" s="595">
        <f t="shared" si="10"/>
        <v>0</v>
      </c>
      <c r="EJ29" s="595">
        <f t="shared" si="10"/>
        <v>0</v>
      </c>
      <c r="EK29" s="595">
        <f t="shared" si="10"/>
        <v>0</v>
      </c>
      <c r="EL29" s="595">
        <f t="shared" si="10"/>
        <v>0</v>
      </c>
      <c r="EM29" s="595">
        <f t="shared" si="10"/>
        <v>0</v>
      </c>
      <c r="EN29" s="595">
        <f t="shared" si="10"/>
        <v>0</v>
      </c>
      <c r="EO29" s="595">
        <f t="shared" si="10"/>
        <v>0</v>
      </c>
      <c r="EP29" s="595">
        <f t="shared" si="10"/>
        <v>0</v>
      </c>
      <c r="EQ29" s="595">
        <f t="shared" si="10"/>
        <v>0</v>
      </c>
      <c r="ER29" s="595">
        <f t="shared" si="10"/>
        <v>0</v>
      </c>
      <c r="ES29" s="595">
        <f t="shared" si="10"/>
        <v>0</v>
      </c>
      <c r="ET29" s="595">
        <f t="shared" si="10"/>
        <v>0</v>
      </c>
      <c r="EU29" s="595">
        <f t="shared" si="10"/>
        <v>0</v>
      </c>
      <c r="EV29" s="595">
        <f t="shared" si="10"/>
        <v>0</v>
      </c>
      <c r="EW29" s="595">
        <f t="shared" si="10"/>
        <v>0</v>
      </c>
      <c r="EX29" s="595">
        <f t="shared" si="10"/>
        <v>0</v>
      </c>
      <c r="EY29" s="595">
        <f t="shared" si="10"/>
        <v>0</v>
      </c>
      <c r="EZ29" s="595">
        <f t="shared" si="10"/>
        <v>0</v>
      </c>
      <c r="FA29" s="595">
        <f t="shared" si="10"/>
        <v>0</v>
      </c>
      <c r="FB29" s="595">
        <f t="shared" si="10"/>
        <v>0</v>
      </c>
      <c r="FC29" s="595">
        <f t="shared" si="10"/>
        <v>0</v>
      </c>
      <c r="FD29" s="595">
        <f t="shared" si="10"/>
        <v>0</v>
      </c>
      <c r="FE29" s="595">
        <f t="shared" si="10"/>
        <v>0</v>
      </c>
      <c r="FF29" s="595">
        <f t="shared" si="10"/>
        <v>0</v>
      </c>
      <c r="FG29" s="595">
        <f t="shared" si="10"/>
        <v>0</v>
      </c>
      <c r="FH29" s="595">
        <f t="shared" si="10"/>
        <v>0</v>
      </c>
      <c r="FI29" s="595">
        <f t="shared" si="10"/>
        <v>0</v>
      </c>
      <c r="FJ29" s="595">
        <f t="shared" si="10"/>
        <v>0</v>
      </c>
      <c r="FK29" s="595">
        <f t="shared" si="10"/>
        <v>0</v>
      </c>
      <c r="FL29" s="595">
        <f t="shared" si="10"/>
        <v>0</v>
      </c>
      <c r="FM29" s="595">
        <f t="shared" si="10"/>
        <v>0</v>
      </c>
      <c r="FN29" s="595">
        <f t="shared" ref="FN29:GS29" si="11">SUM(FN18:FN28)</f>
        <v>0</v>
      </c>
      <c r="FO29" s="595">
        <f t="shared" si="11"/>
        <v>0</v>
      </c>
      <c r="FP29" s="595">
        <f t="shared" si="11"/>
        <v>0</v>
      </c>
      <c r="FQ29" s="595">
        <f t="shared" si="11"/>
        <v>0</v>
      </c>
      <c r="FR29" s="595">
        <f t="shared" si="11"/>
        <v>0</v>
      </c>
      <c r="FS29" s="595">
        <f t="shared" si="11"/>
        <v>0</v>
      </c>
      <c r="FT29" s="595">
        <f t="shared" si="11"/>
        <v>0</v>
      </c>
      <c r="FU29" s="595">
        <f t="shared" si="11"/>
        <v>0</v>
      </c>
      <c r="FV29" s="595">
        <f t="shared" si="11"/>
        <v>0</v>
      </c>
      <c r="FW29" s="595">
        <f t="shared" si="11"/>
        <v>0</v>
      </c>
      <c r="FX29" s="595">
        <f t="shared" si="11"/>
        <v>0</v>
      </c>
      <c r="FY29" s="595">
        <f t="shared" si="11"/>
        <v>0</v>
      </c>
      <c r="FZ29" s="595">
        <f t="shared" si="11"/>
        <v>0</v>
      </c>
      <c r="GA29" s="595">
        <f t="shared" si="11"/>
        <v>0</v>
      </c>
      <c r="GB29" s="595">
        <f t="shared" si="11"/>
        <v>0</v>
      </c>
      <c r="GC29" s="595">
        <f t="shared" si="11"/>
        <v>0</v>
      </c>
      <c r="GD29" s="595">
        <f t="shared" si="11"/>
        <v>0</v>
      </c>
      <c r="GE29" s="595">
        <f t="shared" si="11"/>
        <v>0</v>
      </c>
      <c r="GF29" s="595">
        <f t="shared" si="11"/>
        <v>0</v>
      </c>
      <c r="GG29" s="595">
        <f t="shared" si="11"/>
        <v>0</v>
      </c>
      <c r="GH29" s="595">
        <f t="shared" si="11"/>
        <v>0</v>
      </c>
      <c r="GI29" s="595">
        <f t="shared" si="11"/>
        <v>0</v>
      </c>
      <c r="GJ29" s="595">
        <f t="shared" si="11"/>
        <v>0</v>
      </c>
    </row>
    <row r="30" spans="1:192" outlineLevel="1" x14ac:dyDescent="0.35">
      <c r="A30" s="13"/>
      <c r="B30" s="13"/>
      <c r="C30" s="18"/>
      <c r="D30" s="42"/>
      <c r="E30" s="11"/>
      <c r="F30" s="11"/>
      <c r="G30" s="11"/>
      <c r="H30" s="11"/>
      <c r="I30" s="9"/>
      <c r="J30" s="11"/>
    </row>
    <row r="31" spans="1:192" outlineLevel="1" x14ac:dyDescent="0.35">
      <c r="A31" s="13"/>
      <c r="B31" s="13"/>
      <c r="C31" s="18"/>
      <c r="D31" s="42"/>
      <c r="E31" s="9" t="str">
        <f t="shared" ref="E31:I31" si="12" xml:space="preserve"> E$13</f>
        <v>Sources of cash</v>
      </c>
      <c r="F31" s="9">
        <f t="shared" si="12"/>
        <v>0</v>
      </c>
      <c r="G31" s="9" t="str">
        <f t="shared" si="12"/>
        <v>$ 000s</v>
      </c>
      <c r="H31" s="9">
        <f t="shared" si="12"/>
        <v>376330.96611090685</v>
      </c>
      <c r="I31" s="9">
        <f t="shared" si="12"/>
        <v>0</v>
      </c>
      <c r="J31" s="9">
        <f t="shared" ref="J31:AO31" si="13" xml:space="preserve"> J$13</f>
        <v>0</v>
      </c>
      <c r="K31" s="9">
        <f t="shared" si="13"/>
        <v>0</v>
      </c>
      <c r="L31" s="9">
        <f t="shared" si="13"/>
        <v>0</v>
      </c>
      <c r="M31" s="9">
        <f t="shared" si="13"/>
        <v>0</v>
      </c>
      <c r="N31" s="9">
        <f t="shared" si="13"/>
        <v>0</v>
      </c>
      <c r="O31" s="9">
        <f t="shared" si="13"/>
        <v>5650</v>
      </c>
      <c r="P31" s="9">
        <f t="shared" si="13"/>
        <v>31811.630632167278</v>
      </c>
      <c r="Q31" s="9">
        <f t="shared" si="13"/>
        <v>7314.8185297424543</v>
      </c>
      <c r="R31" s="9">
        <f t="shared" si="13"/>
        <v>7324.8405123544544</v>
      </c>
      <c r="S31" s="9">
        <f t="shared" si="13"/>
        <v>7355.570817470224</v>
      </c>
      <c r="T31" s="9">
        <f t="shared" si="13"/>
        <v>7364.3879925207902</v>
      </c>
      <c r="U31" s="9">
        <f t="shared" si="13"/>
        <v>7396.5466349412627</v>
      </c>
      <c r="V31" s="9">
        <f t="shared" si="13"/>
        <v>7417.1363355470739</v>
      </c>
      <c r="W31" s="9">
        <f t="shared" si="13"/>
        <v>7396.8334284366319</v>
      </c>
      <c r="X31" s="9">
        <f t="shared" si="13"/>
        <v>7458.3738504697494</v>
      </c>
      <c r="Y31" s="9">
        <f t="shared" si="13"/>
        <v>7464.1517391813086</v>
      </c>
      <c r="Z31" s="9">
        <f t="shared" si="13"/>
        <v>7499.9135512734256</v>
      </c>
      <c r="AA31" s="9">
        <f t="shared" si="13"/>
        <v>7504.4633532118005</v>
      </c>
      <c r="AB31" s="9">
        <f t="shared" si="13"/>
        <v>7541.6811008521408</v>
      </c>
      <c r="AC31" s="9">
        <f t="shared" si="13"/>
        <v>7562.6748109750715</v>
      </c>
      <c r="AD31" s="9">
        <f t="shared" si="13"/>
        <v>7565.3691283677299</v>
      </c>
      <c r="AE31" s="9">
        <f t="shared" si="13"/>
        <v>7604.7866113771715</v>
      </c>
      <c r="AF31" s="9">
        <f t="shared" si="13"/>
        <v>7606.2359283477181</v>
      </c>
      <c r="AG31" s="9">
        <f t="shared" si="13"/>
        <v>7646.8254545615937</v>
      </c>
      <c r="AH31" s="9">
        <f t="shared" si="13"/>
        <v>7667.5235753590496</v>
      </c>
      <c r="AI31" s="9">
        <f t="shared" si="13"/>
        <v>7644.5156559223797</v>
      </c>
      <c r="AJ31" s="9">
        <f t="shared" si="13"/>
        <v>7708.0199537564322</v>
      </c>
      <c r="AK31" s="9">
        <f t="shared" si="13"/>
        <v>7705.0414495015093</v>
      </c>
      <c r="AL31" s="9">
        <f t="shared" si="13"/>
        <v>7747.6798170924158</v>
      </c>
      <c r="AM31" s="9">
        <f t="shared" si="13"/>
        <v>7742.912058072674</v>
      </c>
      <c r="AN31" s="9">
        <f t="shared" si="13"/>
        <v>7786.3103113404777</v>
      </c>
      <c r="AO31" s="9">
        <f t="shared" si="13"/>
        <v>7805.2715579905534</v>
      </c>
      <c r="AP31" s="9">
        <f t="shared" ref="AP31:BU31" si="14" xml:space="preserve"> AP$13</f>
        <v>7797.7787754597493</v>
      </c>
      <c r="AQ31" s="9">
        <f t="shared" si="14"/>
        <v>7842.1632346695524</v>
      </c>
      <c r="AR31" s="9">
        <f t="shared" si="14"/>
        <v>7833.0935015538071</v>
      </c>
      <c r="AS31" s="9">
        <f t="shared" si="14"/>
        <v>7878.1303383690201</v>
      </c>
      <c r="AT31" s="9">
        <f t="shared" si="14"/>
        <v>9729.1730527031887</v>
      </c>
      <c r="AU31" s="9">
        <f t="shared" si="14"/>
        <v>9664.1362694122363</v>
      </c>
      <c r="AV31" s="9">
        <f t="shared" si="14"/>
        <v>9773.5002132859154</v>
      </c>
      <c r="AW31" s="9">
        <f t="shared" si="14"/>
        <v>9765.3437236469381</v>
      </c>
      <c r="AX31" s="9">
        <f t="shared" si="14"/>
        <v>9817.4988646744605</v>
      </c>
      <c r="AY31" s="9">
        <f t="shared" si="14"/>
        <v>9807.1273873077516</v>
      </c>
      <c r="AZ31" s="9">
        <f t="shared" si="14"/>
        <v>9861.3032845510952</v>
      </c>
      <c r="BA31" s="9">
        <f t="shared" si="14"/>
        <v>9887.3240697603433</v>
      </c>
      <c r="BB31" s="9">
        <f t="shared" si="14"/>
        <v>9878.4213623910255</v>
      </c>
      <c r="BC31" s="9">
        <f t="shared" si="14"/>
        <v>9937.7884050787998</v>
      </c>
      <c r="BD31" s="9">
        <f t="shared" si="14"/>
        <v>9926.9563276196513</v>
      </c>
      <c r="BE31" s="9">
        <f t="shared" si="14"/>
        <v>10637.712509589957</v>
      </c>
      <c r="BF31" s="9">
        <f t="shared" si="14"/>
        <v>0</v>
      </c>
      <c r="BG31" s="9">
        <f t="shared" si="14"/>
        <v>0</v>
      </c>
      <c r="BH31" s="9">
        <f t="shared" si="14"/>
        <v>0</v>
      </c>
      <c r="BI31" s="9">
        <f t="shared" si="14"/>
        <v>0</v>
      </c>
      <c r="BJ31" s="9">
        <f t="shared" si="14"/>
        <v>0</v>
      </c>
      <c r="BK31" s="9">
        <f t="shared" si="14"/>
        <v>0</v>
      </c>
      <c r="BL31" s="9">
        <f t="shared" si="14"/>
        <v>0</v>
      </c>
      <c r="BM31" s="9">
        <f t="shared" si="14"/>
        <v>0</v>
      </c>
      <c r="BN31" s="9">
        <f t="shared" si="14"/>
        <v>0</v>
      </c>
      <c r="BO31" s="9">
        <f t="shared" si="14"/>
        <v>0</v>
      </c>
      <c r="BP31" s="9">
        <f t="shared" si="14"/>
        <v>0</v>
      </c>
      <c r="BQ31" s="9">
        <f t="shared" si="14"/>
        <v>0</v>
      </c>
      <c r="BR31" s="9">
        <f t="shared" si="14"/>
        <v>0</v>
      </c>
      <c r="BS31" s="9">
        <f t="shared" si="14"/>
        <v>0</v>
      </c>
      <c r="BT31" s="9">
        <f t="shared" si="14"/>
        <v>0</v>
      </c>
      <c r="BU31" s="9">
        <f t="shared" si="14"/>
        <v>0</v>
      </c>
      <c r="BV31" s="9">
        <f t="shared" ref="BV31:DA31" si="15" xml:space="preserve"> BV$13</f>
        <v>0</v>
      </c>
      <c r="BW31" s="9">
        <f t="shared" si="15"/>
        <v>0</v>
      </c>
      <c r="BX31" s="9">
        <f t="shared" si="15"/>
        <v>0</v>
      </c>
      <c r="BY31" s="9">
        <f t="shared" si="15"/>
        <v>0</v>
      </c>
      <c r="BZ31" s="9">
        <f t="shared" si="15"/>
        <v>0</v>
      </c>
      <c r="CA31" s="9">
        <f t="shared" si="15"/>
        <v>0</v>
      </c>
      <c r="CB31" s="9">
        <f t="shared" si="15"/>
        <v>0</v>
      </c>
      <c r="CC31" s="9">
        <f t="shared" si="15"/>
        <v>0</v>
      </c>
      <c r="CD31" s="9">
        <f t="shared" si="15"/>
        <v>0</v>
      </c>
      <c r="CE31" s="9">
        <f t="shared" si="15"/>
        <v>0</v>
      </c>
      <c r="CF31" s="9">
        <f t="shared" si="15"/>
        <v>0</v>
      </c>
      <c r="CG31" s="9">
        <f t="shared" si="15"/>
        <v>0</v>
      </c>
      <c r="CH31" s="9">
        <f t="shared" si="15"/>
        <v>0</v>
      </c>
      <c r="CI31" s="9">
        <f t="shared" si="15"/>
        <v>0</v>
      </c>
      <c r="CJ31" s="9">
        <f t="shared" si="15"/>
        <v>0</v>
      </c>
      <c r="CK31" s="9">
        <f t="shared" si="15"/>
        <v>0</v>
      </c>
      <c r="CL31" s="9">
        <f t="shared" si="15"/>
        <v>0</v>
      </c>
      <c r="CM31" s="9">
        <f t="shared" si="15"/>
        <v>0</v>
      </c>
      <c r="CN31" s="9">
        <f t="shared" si="15"/>
        <v>0</v>
      </c>
      <c r="CO31" s="9">
        <f t="shared" si="15"/>
        <v>0</v>
      </c>
      <c r="CP31" s="9">
        <f t="shared" si="15"/>
        <v>0</v>
      </c>
      <c r="CQ31" s="9">
        <f t="shared" si="15"/>
        <v>0</v>
      </c>
      <c r="CR31" s="9">
        <f t="shared" si="15"/>
        <v>0</v>
      </c>
      <c r="CS31" s="9">
        <f t="shared" si="15"/>
        <v>0</v>
      </c>
      <c r="CT31" s="9">
        <f t="shared" si="15"/>
        <v>0</v>
      </c>
      <c r="CU31" s="9">
        <f t="shared" si="15"/>
        <v>0</v>
      </c>
      <c r="CV31" s="9">
        <f t="shared" si="15"/>
        <v>0</v>
      </c>
      <c r="CW31" s="9">
        <f t="shared" si="15"/>
        <v>0</v>
      </c>
      <c r="CX31" s="9">
        <f t="shared" si="15"/>
        <v>0</v>
      </c>
      <c r="CY31" s="9">
        <f t="shared" si="15"/>
        <v>0</v>
      </c>
      <c r="CZ31" s="9">
        <f t="shared" si="15"/>
        <v>0</v>
      </c>
      <c r="DA31" s="9">
        <f t="shared" si="15"/>
        <v>0</v>
      </c>
      <c r="DB31" s="9">
        <f t="shared" ref="DB31:EG31" si="16" xml:space="preserve"> DB$13</f>
        <v>0</v>
      </c>
      <c r="DC31" s="9">
        <f t="shared" si="16"/>
        <v>0</v>
      </c>
      <c r="DD31" s="9">
        <f t="shared" si="16"/>
        <v>0</v>
      </c>
      <c r="DE31" s="9">
        <f t="shared" si="16"/>
        <v>0</v>
      </c>
      <c r="DF31" s="9">
        <f t="shared" si="16"/>
        <v>0</v>
      </c>
      <c r="DG31" s="9">
        <f t="shared" si="16"/>
        <v>0</v>
      </c>
      <c r="DH31" s="9">
        <f t="shared" si="16"/>
        <v>0</v>
      </c>
      <c r="DI31" s="9">
        <f t="shared" si="16"/>
        <v>0</v>
      </c>
      <c r="DJ31" s="9">
        <f t="shared" si="16"/>
        <v>0</v>
      </c>
      <c r="DK31" s="9">
        <f t="shared" si="16"/>
        <v>0</v>
      </c>
      <c r="DL31" s="9">
        <f t="shared" si="16"/>
        <v>0</v>
      </c>
      <c r="DM31" s="9">
        <f t="shared" si="16"/>
        <v>0</v>
      </c>
      <c r="DN31" s="9">
        <f t="shared" si="16"/>
        <v>0</v>
      </c>
      <c r="DO31" s="9">
        <f t="shared" si="16"/>
        <v>0</v>
      </c>
      <c r="DP31" s="9">
        <f t="shared" si="16"/>
        <v>0</v>
      </c>
      <c r="DQ31" s="9">
        <f t="shared" si="16"/>
        <v>0</v>
      </c>
      <c r="DR31" s="9">
        <f t="shared" si="16"/>
        <v>0</v>
      </c>
      <c r="DS31" s="9">
        <f t="shared" si="16"/>
        <v>0</v>
      </c>
      <c r="DT31" s="9">
        <f t="shared" si="16"/>
        <v>0</v>
      </c>
      <c r="DU31" s="9">
        <f t="shared" si="16"/>
        <v>0</v>
      </c>
      <c r="DV31" s="9">
        <f t="shared" si="16"/>
        <v>0</v>
      </c>
      <c r="DW31" s="9">
        <f t="shared" si="16"/>
        <v>0</v>
      </c>
      <c r="DX31" s="9">
        <f t="shared" si="16"/>
        <v>0</v>
      </c>
      <c r="DY31" s="9">
        <f t="shared" si="16"/>
        <v>0</v>
      </c>
      <c r="DZ31" s="9">
        <f t="shared" si="16"/>
        <v>0</v>
      </c>
      <c r="EA31" s="9">
        <f t="shared" si="16"/>
        <v>0</v>
      </c>
      <c r="EB31" s="9">
        <f t="shared" si="16"/>
        <v>0</v>
      </c>
      <c r="EC31" s="9">
        <f t="shared" si="16"/>
        <v>0</v>
      </c>
      <c r="ED31" s="9">
        <f t="shared" si="16"/>
        <v>0</v>
      </c>
      <c r="EE31" s="9">
        <f t="shared" si="16"/>
        <v>0</v>
      </c>
      <c r="EF31" s="9">
        <f t="shared" si="16"/>
        <v>0</v>
      </c>
      <c r="EG31" s="9">
        <f t="shared" si="16"/>
        <v>0</v>
      </c>
      <c r="EH31" s="9">
        <f t="shared" ref="EH31:FM31" si="17" xml:space="preserve"> EH$13</f>
        <v>0</v>
      </c>
      <c r="EI31" s="9">
        <f t="shared" si="17"/>
        <v>0</v>
      </c>
      <c r="EJ31" s="9">
        <f t="shared" si="17"/>
        <v>0</v>
      </c>
      <c r="EK31" s="9">
        <f t="shared" si="17"/>
        <v>0</v>
      </c>
      <c r="EL31" s="9">
        <f t="shared" si="17"/>
        <v>0</v>
      </c>
      <c r="EM31" s="9">
        <f t="shared" si="17"/>
        <v>0</v>
      </c>
      <c r="EN31" s="9">
        <f t="shared" si="17"/>
        <v>0</v>
      </c>
      <c r="EO31" s="9">
        <f t="shared" si="17"/>
        <v>0</v>
      </c>
      <c r="EP31" s="9">
        <f t="shared" si="17"/>
        <v>0</v>
      </c>
      <c r="EQ31" s="9">
        <f t="shared" si="17"/>
        <v>0</v>
      </c>
      <c r="ER31" s="9">
        <f t="shared" si="17"/>
        <v>0</v>
      </c>
      <c r="ES31" s="9">
        <f t="shared" si="17"/>
        <v>0</v>
      </c>
      <c r="ET31" s="9">
        <f t="shared" si="17"/>
        <v>0</v>
      </c>
      <c r="EU31" s="9">
        <f t="shared" si="17"/>
        <v>0</v>
      </c>
      <c r="EV31" s="9">
        <f t="shared" si="17"/>
        <v>0</v>
      </c>
      <c r="EW31" s="9">
        <f t="shared" si="17"/>
        <v>0</v>
      </c>
      <c r="EX31" s="9">
        <f t="shared" si="17"/>
        <v>0</v>
      </c>
      <c r="EY31" s="9">
        <f t="shared" si="17"/>
        <v>0</v>
      </c>
      <c r="EZ31" s="9">
        <f t="shared" si="17"/>
        <v>0</v>
      </c>
      <c r="FA31" s="9">
        <f t="shared" si="17"/>
        <v>0</v>
      </c>
      <c r="FB31" s="9">
        <f t="shared" si="17"/>
        <v>0</v>
      </c>
      <c r="FC31" s="9">
        <f t="shared" si="17"/>
        <v>0</v>
      </c>
      <c r="FD31" s="9">
        <f t="shared" si="17"/>
        <v>0</v>
      </c>
      <c r="FE31" s="9">
        <f t="shared" si="17"/>
        <v>0</v>
      </c>
      <c r="FF31" s="9">
        <f t="shared" si="17"/>
        <v>0</v>
      </c>
      <c r="FG31" s="9">
        <f t="shared" si="17"/>
        <v>0</v>
      </c>
      <c r="FH31" s="9">
        <f t="shared" si="17"/>
        <v>0</v>
      </c>
      <c r="FI31" s="9">
        <f t="shared" si="17"/>
        <v>0</v>
      </c>
      <c r="FJ31" s="9">
        <f t="shared" si="17"/>
        <v>0</v>
      </c>
      <c r="FK31" s="9">
        <f t="shared" si="17"/>
        <v>0</v>
      </c>
      <c r="FL31" s="9">
        <f t="shared" si="17"/>
        <v>0</v>
      </c>
      <c r="FM31" s="9">
        <f t="shared" si="17"/>
        <v>0</v>
      </c>
      <c r="FN31" s="9">
        <f t="shared" ref="FN31:GJ31" si="18" xml:space="preserve"> FN$13</f>
        <v>0</v>
      </c>
      <c r="FO31" s="9">
        <f t="shared" si="18"/>
        <v>0</v>
      </c>
      <c r="FP31" s="9">
        <f t="shared" si="18"/>
        <v>0</v>
      </c>
      <c r="FQ31" s="9">
        <f t="shared" si="18"/>
        <v>0</v>
      </c>
      <c r="FR31" s="9">
        <f t="shared" si="18"/>
        <v>0</v>
      </c>
      <c r="FS31" s="9">
        <f t="shared" si="18"/>
        <v>0</v>
      </c>
      <c r="FT31" s="9">
        <f t="shared" si="18"/>
        <v>0</v>
      </c>
      <c r="FU31" s="9">
        <f t="shared" si="18"/>
        <v>0</v>
      </c>
      <c r="FV31" s="9">
        <f t="shared" si="18"/>
        <v>0</v>
      </c>
      <c r="FW31" s="9">
        <f t="shared" si="18"/>
        <v>0</v>
      </c>
      <c r="FX31" s="9">
        <f t="shared" si="18"/>
        <v>0</v>
      </c>
      <c r="FY31" s="9">
        <f t="shared" si="18"/>
        <v>0</v>
      </c>
      <c r="FZ31" s="9">
        <f t="shared" si="18"/>
        <v>0</v>
      </c>
      <c r="GA31" s="9">
        <f t="shared" si="18"/>
        <v>0</v>
      </c>
      <c r="GB31" s="9">
        <f t="shared" si="18"/>
        <v>0</v>
      </c>
      <c r="GC31" s="9">
        <f t="shared" si="18"/>
        <v>0</v>
      </c>
      <c r="GD31" s="9">
        <f t="shared" si="18"/>
        <v>0</v>
      </c>
      <c r="GE31" s="9">
        <f t="shared" si="18"/>
        <v>0</v>
      </c>
      <c r="GF31" s="9">
        <f t="shared" si="18"/>
        <v>0</v>
      </c>
      <c r="GG31" s="9">
        <f t="shared" si="18"/>
        <v>0</v>
      </c>
      <c r="GH31" s="9">
        <f t="shared" si="18"/>
        <v>0</v>
      </c>
      <c r="GI31" s="9">
        <f t="shared" si="18"/>
        <v>0</v>
      </c>
      <c r="GJ31" s="9">
        <f t="shared" si="18"/>
        <v>0</v>
      </c>
    </row>
    <row r="32" spans="1:192" s="523" customFormat="1" outlineLevel="1" x14ac:dyDescent="0.35">
      <c r="A32" s="547"/>
      <c r="B32" s="547"/>
      <c r="C32" s="548"/>
      <c r="D32" s="549"/>
      <c r="E32" s="551" t="str">
        <f t="shared" ref="E32:I32" si="19" xml:space="preserve"> E$29</f>
        <v>Uses of cash</v>
      </c>
      <c r="F32" s="551">
        <f t="shared" si="19"/>
        <v>0</v>
      </c>
      <c r="G32" s="551" t="str">
        <f t="shared" si="19"/>
        <v>$ 000s</v>
      </c>
      <c r="H32" s="551">
        <f t="shared" si="19"/>
        <v>376330.96611381101</v>
      </c>
      <c r="I32" s="551">
        <f t="shared" si="19"/>
        <v>0</v>
      </c>
      <c r="J32" s="551">
        <f t="shared" ref="J32:AO32" si="20" xml:space="preserve"> J$29</f>
        <v>0</v>
      </c>
      <c r="K32" s="551">
        <f t="shared" si="20"/>
        <v>0</v>
      </c>
      <c r="L32" s="551">
        <f t="shared" si="20"/>
        <v>0</v>
      </c>
      <c r="M32" s="551">
        <f t="shared" si="20"/>
        <v>0</v>
      </c>
      <c r="N32" s="551">
        <f t="shared" si="20"/>
        <v>0</v>
      </c>
      <c r="O32" s="551">
        <f t="shared" si="20"/>
        <v>5650</v>
      </c>
      <c r="P32" s="551">
        <f t="shared" si="20"/>
        <v>31811.630632169941</v>
      </c>
      <c r="Q32" s="551">
        <f t="shared" si="20"/>
        <v>7314.8185297609698</v>
      </c>
      <c r="R32" s="551">
        <f t="shared" si="20"/>
        <v>7324.840512381048</v>
      </c>
      <c r="S32" s="551">
        <f t="shared" si="20"/>
        <v>7355.5708175069922</v>
      </c>
      <c r="T32" s="551">
        <f t="shared" si="20"/>
        <v>7364.3879925658994</v>
      </c>
      <c r="U32" s="551">
        <f t="shared" si="20"/>
        <v>7396.5466349976468</v>
      </c>
      <c r="V32" s="551">
        <f t="shared" si="20"/>
        <v>7417.1363356134352</v>
      </c>
      <c r="W32" s="551">
        <f t="shared" si="20"/>
        <v>7396.8334285053843</v>
      </c>
      <c r="X32" s="551">
        <f t="shared" si="20"/>
        <v>7458.3738505546489</v>
      </c>
      <c r="Y32" s="551">
        <f t="shared" si="20"/>
        <v>7464.1517392721535</v>
      </c>
      <c r="Z32" s="551">
        <f t="shared" si="20"/>
        <v>7499.9135513754236</v>
      </c>
      <c r="AA32" s="551">
        <f t="shared" si="20"/>
        <v>7504.4633533177912</v>
      </c>
      <c r="AB32" s="551">
        <f t="shared" si="20"/>
        <v>7541.6811009681478</v>
      </c>
      <c r="AC32" s="551">
        <f t="shared" si="20"/>
        <v>7562.6748110967046</v>
      </c>
      <c r="AD32" s="551">
        <f t="shared" si="20"/>
        <v>7565.3691284898068</v>
      </c>
      <c r="AE32" s="551">
        <f t="shared" si="20"/>
        <v>7604.7866115066581</v>
      </c>
      <c r="AF32" s="551">
        <f t="shared" si="20"/>
        <v>7606.2359284751619</v>
      </c>
      <c r="AG32" s="551">
        <f t="shared" si="20"/>
        <v>7646.8254546942826</v>
      </c>
      <c r="AH32" s="551">
        <f t="shared" si="20"/>
        <v>7667.5235754914384</v>
      </c>
      <c r="AI32" s="551">
        <f t="shared" si="20"/>
        <v>7644.5156560447303</v>
      </c>
      <c r="AJ32" s="551">
        <f t="shared" si="20"/>
        <v>7708.0199538847419</v>
      </c>
      <c r="AK32" s="551">
        <f t="shared" si="20"/>
        <v>7705.0414496218755</v>
      </c>
      <c r="AL32" s="551">
        <f t="shared" si="20"/>
        <v>7747.6798172119534</v>
      </c>
      <c r="AM32" s="551">
        <f t="shared" si="20"/>
        <v>7742.9120581824509</v>
      </c>
      <c r="AN32" s="551">
        <f t="shared" si="20"/>
        <v>7786.3103114471533</v>
      </c>
      <c r="AO32" s="551">
        <f t="shared" si="20"/>
        <v>7805.2715580893528</v>
      </c>
      <c r="AP32" s="551">
        <f t="shared" ref="AP32:BU32" si="21" xml:space="preserve"> AP$29</f>
        <v>7797.7787755470254</v>
      </c>
      <c r="AQ32" s="551">
        <f t="shared" si="21"/>
        <v>7842.1632347509303</v>
      </c>
      <c r="AR32" s="551">
        <f t="shared" si="21"/>
        <v>7833.0935016233179</v>
      </c>
      <c r="AS32" s="551">
        <f t="shared" si="21"/>
        <v>7878.1303384314324</v>
      </c>
      <c r="AT32" s="551">
        <f t="shared" si="21"/>
        <v>9729.1730527557502</v>
      </c>
      <c r="AU32" s="551">
        <f t="shared" si="21"/>
        <v>9664.1362694516574</v>
      </c>
      <c r="AV32" s="551">
        <f t="shared" si="21"/>
        <v>9773.5002133223134</v>
      </c>
      <c r="AW32" s="551">
        <f t="shared" si="21"/>
        <v>9765.3437236748232</v>
      </c>
      <c r="AX32" s="551">
        <f t="shared" si="21"/>
        <v>9817.4988646967413</v>
      </c>
      <c r="AY32" s="551">
        <f t="shared" si="21"/>
        <v>9807.127387323575</v>
      </c>
      <c r="AZ32" s="551">
        <f t="shared" si="21"/>
        <v>9861.3032845655453</v>
      </c>
      <c r="BA32" s="551">
        <f t="shared" si="21"/>
        <v>9887.3240697677011</v>
      </c>
      <c r="BB32" s="551">
        <f t="shared" si="21"/>
        <v>9878.4213623929027</v>
      </c>
      <c r="BC32" s="551">
        <f t="shared" si="21"/>
        <v>9937.7884050773864</v>
      </c>
      <c r="BD32" s="551">
        <f t="shared" si="21"/>
        <v>9926.95632761669</v>
      </c>
      <c r="BE32" s="551">
        <f t="shared" si="21"/>
        <v>10637.712509587298</v>
      </c>
      <c r="BF32" s="551">
        <f t="shared" si="21"/>
        <v>0</v>
      </c>
      <c r="BG32" s="551">
        <f t="shared" si="21"/>
        <v>0</v>
      </c>
      <c r="BH32" s="551">
        <f t="shared" si="21"/>
        <v>0</v>
      </c>
      <c r="BI32" s="551">
        <f t="shared" si="21"/>
        <v>0</v>
      </c>
      <c r="BJ32" s="551">
        <f t="shared" si="21"/>
        <v>0</v>
      </c>
      <c r="BK32" s="551">
        <f t="shared" si="21"/>
        <v>0</v>
      </c>
      <c r="BL32" s="551">
        <f t="shared" si="21"/>
        <v>0</v>
      </c>
      <c r="BM32" s="551">
        <f t="shared" si="21"/>
        <v>0</v>
      </c>
      <c r="BN32" s="551">
        <f t="shared" si="21"/>
        <v>0</v>
      </c>
      <c r="BO32" s="551">
        <f t="shared" si="21"/>
        <v>0</v>
      </c>
      <c r="BP32" s="551">
        <f t="shared" si="21"/>
        <v>0</v>
      </c>
      <c r="BQ32" s="551">
        <f t="shared" si="21"/>
        <v>0</v>
      </c>
      <c r="BR32" s="551">
        <f t="shared" si="21"/>
        <v>0</v>
      </c>
      <c r="BS32" s="551">
        <f t="shared" si="21"/>
        <v>0</v>
      </c>
      <c r="BT32" s="551">
        <f t="shared" si="21"/>
        <v>0</v>
      </c>
      <c r="BU32" s="551">
        <f t="shared" si="21"/>
        <v>0</v>
      </c>
      <c r="BV32" s="551">
        <f t="shared" ref="BV32:DA32" si="22" xml:space="preserve"> BV$29</f>
        <v>0</v>
      </c>
      <c r="BW32" s="551">
        <f t="shared" si="22"/>
        <v>0</v>
      </c>
      <c r="BX32" s="551">
        <f t="shared" si="22"/>
        <v>0</v>
      </c>
      <c r="BY32" s="551">
        <f t="shared" si="22"/>
        <v>0</v>
      </c>
      <c r="BZ32" s="551">
        <f t="shared" si="22"/>
        <v>0</v>
      </c>
      <c r="CA32" s="551">
        <f t="shared" si="22"/>
        <v>0</v>
      </c>
      <c r="CB32" s="551">
        <f t="shared" si="22"/>
        <v>0</v>
      </c>
      <c r="CC32" s="551">
        <f t="shared" si="22"/>
        <v>0</v>
      </c>
      <c r="CD32" s="551">
        <f t="shared" si="22"/>
        <v>0</v>
      </c>
      <c r="CE32" s="551">
        <f t="shared" si="22"/>
        <v>0</v>
      </c>
      <c r="CF32" s="551">
        <f t="shared" si="22"/>
        <v>0</v>
      </c>
      <c r="CG32" s="551">
        <f t="shared" si="22"/>
        <v>0</v>
      </c>
      <c r="CH32" s="551">
        <f t="shared" si="22"/>
        <v>0</v>
      </c>
      <c r="CI32" s="551">
        <f t="shared" si="22"/>
        <v>0</v>
      </c>
      <c r="CJ32" s="551">
        <f t="shared" si="22"/>
        <v>0</v>
      </c>
      <c r="CK32" s="551">
        <f t="shared" si="22"/>
        <v>0</v>
      </c>
      <c r="CL32" s="551">
        <f t="shared" si="22"/>
        <v>0</v>
      </c>
      <c r="CM32" s="551">
        <f t="shared" si="22"/>
        <v>0</v>
      </c>
      <c r="CN32" s="551">
        <f t="shared" si="22"/>
        <v>0</v>
      </c>
      <c r="CO32" s="551">
        <f t="shared" si="22"/>
        <v>0</v>
      </c>
      <c r="CP32" s="551">
        <f t="shared" si="22"/>
        <v>0</v>
      </c>
      <c r="CQ32" s="551">
        <f t="shared" si="22"/>
        <v>0</v>
      </c>
      <c r="CR32" s="551">
        <f t="shared" si="22"/>
        <v>0</v>
      </c>
      <c r="CS32" s="551">
        <f t="shared" si="22"/>
        <v>0</v>
      </c>
      <c r="CT32" s="551">
        <f t="shared" si="22"/>
        <v>0</v>
      </c>
      <c r="CU32" s="551">
        <f t="shared" si="22"/>
        <v>0</v>
      </c>
      <c r="CV32" s="551">
        <f t="shared" si="22"/>
        <v>0</v>
      </c>
      <c r="CW32" s="551">
        <f t="shared" si="22"/>
        <v>0</v>
      </c>
      <c r="CX32" s="551">
        <f t="shared" si="22"/>
        <v>0</v>
      </c>
      <c r="CY32" s="551">
        <f t="shared" si="22"/>
        <v>0</v>
      </c>
      <c r="CZ32" s="551">
        <f t="shared" si="22"/>
        <v>0</v>
      </c>
      <c r="DA32" s="551">
        <f t="shared" si="22"/>
        <v>0</v>
      </c>
      <c r="DB32" s="551">
        <f t="shared" ref="DB32:EG32" si="23" xml:space="preserve"> DB$29</f>
        <v>0</v>
      </c>
      <c r="DC32" s="551">
        <f t="shared" si="23"/>
        <v>0</v>
      </c>
      <c r="DD32" s="551">
        <f t="shared" si="23"/>
        <v>0</v>
      </c>
      <c r="DE32" s="551">
        <f t="shared" si="23"/>
        <v>0</v>
      </c>
      <c r="DF32" s="551">
        <f t="shared" si="23"/>
        <v>0</v>
      </c>
      <c r="DG32" s="551">
        <f t="shared" si="23"/>
        <v>0</v>
      </c>
      <c r="DH32" s="551">
        <f t="shared" si="23"/>
        <v>0</v>
      </c>
      <c r="DI32" s="551">
        <f t="shared" si="23"/>
        <v>0</v>
      </c>
      <c r="DJ32" s="551">
        <f t="shared" si="23"/>
        <v>0</v>
      </c>
      <c r="DK32" s="551">
        <f t="shared" si="23"/>
        <v>0</v>
      </c>
      <c r="DL32" s="551">
        <f t="shared" si="23"/>
        <v>0</v>
      </c>
      <c r="DM32" s="551">
        <f t="shared" si="23"/>
        <v>0</v>
      </c>
      <c r="DN32" s="551">
        <f t="shared" si="23"/>
        <v>0</v>
      </c>
      <c r="DO32" s="551">
        <f t="shared" si="23"/>
        <v>0</v>
      </c>
      <c r="DP32" s="551">
        <f t="shared" si="23"/>
        <v>0</v>
      </c>
      <c r="DQ32" s="551">
        <f t="shared" si="23"/>
        <v>0</v>
      </c>
      <c r="DR32" s="551">
        <f t="shared" si="23"/>
        <v>0</v>
      </c>
      <c r="DS32" s="551">
        <f t="shared" si="23"/>
        <v>0</v>
      </c>
      <c r="DT32" s="551">
        <f t="shared" si="23"/>
        <v>0</v>
      </c>
      <c r="DU32" s="551">
        <f t="shared" si="23"/>
        <v>0</v>
      </c>
      <c r="DV32" s="551">
        <f t="shared" si="23"/>
        <v>0</v>
      </c>
      <c r="DW32" s="551">
        <f t="shared" si="23"/>
        <v>0</v>
      </c>
      <c r="DX32" s="551">
        <f t="shared" si="23"/>
        <v>0</v>
      </c>
      <c r="DY32" s="551">
        <f t="shared" si="23"/>
        <v>0</v>
      </c>
      <c r="DZ32" s="551">
        <f t="shared" si="23"/>
        <v>0</v>
      </c>
      <c r="EA32" s="551">
        <f t="shared" si="23"/>
        <v>0</v>
      </c>
      <c r="EB32" s="551">
        <f t="shared" si="23"/>
        <v>0</v>
      </c>
      <c r="EC32" s="551">
        <f t="shared" si="23"/>
        <v>0</v>
      </c>
      <c r="ED32" s="551">
        <f t="shared" si="23"/>
        <v>0</v>
      </c>
      <c r="EE32" s="551">
        <f t="shared" si="23"/>
        <v>0</v>
      </c>
      <c r="EF32" s="551">
        <f t="shared" si="23"/>
        <v>0</v>
      </c>
      <c r="EG32" s="551">
        <f t="shared" si="23"/>
        <v>0</v>
      </c>
      <c r="EH32" s="551">
        <f t="shared" ref="EH32:FM32" si="24" xml:space="preserve"> EH$29</f>
        <v>0</v>
      </c>
      <c r="EI32" s="551">
        <f t="shared" si="24"/>
        <v>0</v>
      </c>
      <c r="EJ32" s="551">
        <f t="shared" si="24"/>
        <v>0</v>
      </c>
      <c r="EK32" s="551">
        <f t="shared" si="24"/>
        <v>0</v>
      </c>
      <c r="EL32" s="551">
        <f t="shared" si="24"/>
        <v>0</v>
      </c>
      <c r="EM32" s="551">
        <f t="shared" si="24"/>
        <v>0</v>
      </c>
      <c r="EN32" s="551">
        <f t="shared" si="24"/>
        <v>0</v>
      </c>
      <c r="EO32" s="551">
        <f t="shared" si="24"/>
        <v>0</v>
      </c>
      <c r="EP32" s="551">
        <f t="shared" si="24"/>
        <v>0</v>
      </c>
      <c r="EQ32" s="551">
        <f t="shared" si="24"/>
        <v>0</v>
      </c>
      <c r="ER32" s="551">
        <f t="shared" si="24"/>
        <v>0</v>
      </c>
      <c r="ES32" s="551">
        <f t="shared" si="24"/>
        <v>0</v>
      </c>
      <c r="ET32" s="551">
        <f t="shared" si="24"/>
        <v>0</v>
      </c>
      <c r="EU32" s="551">
        <f t="shared" si="24"/>
        <v>0</v>
      </c>
      <c r="EV32" s="551">
        <f t="shared" si="24"/>
        <v>0</v>
      </c>
      <c r="EW32" s="551">
        <f t="shared" si="24"/>
        <v>0</v>
      </c>
      <c r="EX32" s="551">
        <f t="shared" si="24"/>
        <v>0</v>
      </c>
      <c r="EY32" s="551">
        <f t="shared" si="24"/>
        <v>0</v>
      </c>
      <c r="EZ32" s="551">
        <f t="shared" si="24"/>
        <v>0</v>
      </c>
      <c r="FA32" s="551">
        <f t="shared" si="24"/>
        <v>0</v>
      </c>
      <c r="FB32" s="551">
        <f t="shared" si="24"/>
        <v>0</v>
      </c>
      <c r="FC32" s="551">
        <f t="shared" si="24"/>
        <v>0</v>
      </c>
      <c r="FD32" s="551">
        <f t="shared" si="24"/>
        <v>0</v>
      </c>
      <c r="FE32" s="551">
        <f t="shared" si="24"/>
        <v>0</v>
      </c>
      <c r="FF32" s="551">
        <f t="shared" si="24"/>
        <v>0</v>
      </c>
      <c r="FG32" s="551">
        <f t="shared" si="24"/>
        <v>0</v>
      </c>
      <c r="FH32" s="551">
        <f t="shared" si="24"/>
        <v>0</v>
      </c>
      <c r="FI32" s="551">
        <f t="shared" si="24"/>
        <v>0</v>
      </c>
      <c r="FJ32" s="551">
        <f t="shared" si="24"/>
        <v>0</v>
      </c>
      <c r="FK32" s="551">
        <f t="shared" si="24"/>
        <v>0</v>
      </c>
      <c r="FL32" s="551">
        <f t="shared" si="24"/>
        <v>0</v>
      </c>
      <c r="FM32" s="551">
        <f t="shared" si="24"/>
        <v>0</v>
      </c>
      <c r="FN32" s="551">
        <f t="shared" ref="FN32:GJ32" si="25" xml:space="preserve"> FN$29</f>
        <v>0</v>
      </c>
      <c r="FO32" s="551">
        <f t="shared" si="25"/>
        <v>0</v>
      </c>
      <c r="FP32" s="551">
        <f t="shared" si="25"/>
        <v>0</v>
      </c>
      <c r="FQ32" s="551">
        <f t="shared" si="25"/>
        <v>0</v>
      </c>
      <c r="FR32" s="551">
        <f t="shared" si="25"/>
        <v>0</v>
      </c>
      <c r="FS32" s="551">
        <f t="shared" si="25"/>
        <v>0</v>
      </c>
      <c r="FT32" s="551">
        <f t="shared" si="25"/>
        <v>0</v>
      </c>
      <c r="FU32" s="551">
        <f t="shared" si="25"/>
        <v>0</v>
      </c>
      <c r="FV32" s="551">
        <f t="shared" si="25"/>
        <v>0</v>
      </c>
      <c r="FW32" s="551">
        <f t="shared" si="25"/>
        <v>0</v>
      </c>
      <c r="FX32" s="551">
        <f t="shared" si="25"/>
        <v>0</v>
      </c>
      <c r="FY32" s="551">
        <f t="shared" si="25"/>
        <v>0</v>
      </c>
      <c r="FZ32" s="551">
        <f t="shared" si="25"/>
        <v>0</v>
      </c>
      <c r="GA32" s="551">
        <f t="shared" si="25"/>
        <v>0</v>
      </c>
      <c r="GB32" s="551">
        <f t="shared" si="25"/>
        <v>0</v>
      </c>
      <c r="GC32" s="551">
        <f t="shared" si="25"/>
        <v>0</v>
      </c>
      <c r="GD32" s="551">
        <f t="shared" si="25"/>
        <v>0</v>
      </c>
      <c r="GE32" s="551">
        <f t="shared" si="25"/>
        <v>0</v>
      </c>
      <c r="GF32" s="551">
        <f t="shared" si="25"/>
        <v>0</v>
      </c>
      <c r="GG32" s="551">
        <f t="shared" si="25"/>
        <v>0</v>
      </c>
      <c r="GH32" s="551">
        <f t="shared" si="25"/>
        <v>0</v>
      </c>
      <c r="GI32" s="551">
        <f t="shared" si="25"/>
        <v>0</v>
      </c>
      <c r="GJ32" s="551">
        <f t="shared" si="25"/>
        <v>0</v>
      </c>
    </row>
    <row r="33" spans="1:192" s="159" customFormat="1" outlineLevel="1" x14ac:dyDescent="0.35">
      <c r="A33" s="125"/>
      <c r="B33" s="125"/>
      <c r="C33" s="126"/>
      <c r="D33" s="127"/>
      <c r="E33" s="194" t="s">
        <v>174</v>
      </c>
      <c r="F33" s="341">
        <f xml:space="preserve"> IF(SUM(J33:PY33) &lt;&gt; 0, 1, 0)</f>
        <v>0</v>
      </c>
      <c r="G33" s="194" t="s">
        <v>20</v>
      </c>
      <c r="H33" s="194"/>
      <c r="I33" s="194"/>
      <c r="J33" s="341">
        <f t="shared" ref="J33:AO33" si="26" xml:space="preserve"> IF(ABS(J31 - J32) &gt; CHK_TOL, 1, 0)</f>
        <v>0</v>
      </c>
      <c r="K33" s="341">
        <f t="shared" si="26"/>
        <v>0</v>
      </c>
      <c r="L33" s="341">
        <f t="shared" si="26"/>
        <v>0</v>
      </c>
      <c r="M33" s="341">
        <f t="shared" si="26"/>
        <v>0</v>
      </c>
      <c r="N33" s="341">
        <f t="shared" si="26"/>
        <v>0</v>
      </c>
      <c r="O33" s="341">
        <f t="shared" si="26"/>
        <v>0</v>
      </c>
      <c r="P33" s="341">
        <f t="shared" si="26"/>
        <v>0</v>
      </c>
      <c r="Q33" s="341">
        <f t="shared" si="26"/>
        <v>0</v>
      </c>
      <c r="R33" s="341">
        <f t="shared" si="26"/>
        <v>0</v>
      </c>
      <c r="S33" s="341">
        <f t="shared" si="26"/>
        <v>0</v>
      </c>
      <c r="T33" s="341">
        <f t="shared" si="26"/>
        <v>0</v>
      </c>
      <c r="U33" s="341">
        <f t="shared" si="26"/>
        <v>0</v>
      </c>
      <c r="V33" s="341">
        <f t="shared" si="26"/>
        <v>0</v>
      </c>
      <c r="W33" s="341">
        <f t="shared" si="26"/>
        <v>0</v>
      </c>
      <c r="X33" s="341">
        <f t="shared" si="26"/>
        <v>0</v>
      </c>
      <c r="Y33" s="341">
        <f t="shared" si="26"/>
        <v>0</v>
      </c>
      <c r="Z33" s="341">
        <f t="shared" si="26"/>
        <v>0</v>
      </c>
      <c r="AA33" s="341">
        <f t="shared" si="26"/>
        <v>0</v>
      </c>
      <c r="AB33" s="341">
        <f t="shared" si="26"/>
        <v>0</v>
      </c>
      <c r="AC33" s="341">
        <f t="shared" si="26"/>
        <v>0</v>
      </c>
      <c r="AD33" s="341">
        <f t="shared" si="26"/>
        <v>0</v>
      </c>
      <c r="AE33" s="341">
        <f t="shared" si="26"/>
        <v>0</v>
      </c>
      <c r="AF33" s="341">
        <f t="shared" si="26"/>
        <v>0</v>
      </c>
      <c r="AG33" s="341">
        <f t="shared" si="26"/>
        <v>0</v>
      </c>
      <c r="AH33" s="341">
        <f t="shared" si="26"/>
        <v>0</v>
      </c>
      <c r="AI33" s="341">
        <f t="shared" si="26"/>
        <v>0</v>
      </c>
      <c r="AJ33" s="341">
        <f t="shared" si="26"/>
        <v>0</v>
      </c>
      <c r="AK33" s="341">
        <f t="shared" si="26"/>
        <v>0</v>
      </c>
      <c r="AL33" s="341">
        <f t="shared" si="26"/>
        <v>0</v>
      </c>
      <c r="AM33" s="341">
        <f t="shared" si="26"/>
        <v>0</v>
      </c>
      <c r="AN33" s="341">
        <f t="shared" si="26"/>
        <v>0</v>
      </c>
      <c r="AO33" s="341">
        <f t="shared" si="26"/>
        <v>0</v>
      </c>
      <c r="AP33" s="341">
        <f t="shared" ref="AP33:BU33" si="27" xml:space="preserve"> IF(ABS(AP31 - AP32) &gt; CHK_TOL, 1, 0)</f>
        <v>0</v>
      </c>
      <c r="AQ33" s="341">
        <f t="shared" si="27"/>
        <v>0</v>
      </c>
      <c r="AR33" s="341">
        <f t="shared" si="27"/>
        <v>0</v>
      </c>
      <c r="AS33" s="341">
        <f t="shared" si="27"/>
        <v>0</v>
      </c>
      <c r="AT33" s="341">
        <f t="shared" si="27"/>
        <v>0</v>
      </c>
      <c r="AU33" s="341">
        <f t="shared" si="27"/>
        <v>0</v>
      </c>
      <c r="AV33" s="341">
        <f t="shared" si="27"/>
        <v>0</v>
      </c>
      <c r="AW33" s="341">
        <f t="shared" si="27"/>
        <v>0</v>
      </c>
      <c r="AX33" s="341">
        <f t="shared" si="27"/>
        <v>0</v>
      </c>
      <c r="AY33" s="341">
        <f t="shared" si="27"/>
        <v>0</v>
      </c>
      <c r="AZ33" s="341">
        <f t="shared" si="27"/>
        <v>0</v>
      </c>
      <c r="BA33" s="341">
        <f t="shared" si="27"/>
        <v>0</v>
      </c>
      <c r="BB33" s="341">
        <f t="shared" si="27"/>
        <v>0</v>
      </c>
      <c r="BC33" s="341">
        <f t="shared" si="27"/>
        <v>0</v>
      </c>
      <c r="BD33" s="341">
        <f t="shared" si="27"/>
        <v>0</v>
      </c>
      <c r="BE33" s="341">
        <f t="shared" si="27"/>
        <v>0</v>
      </c>
      <c r="BF33" s="341">
        <f t="shared" si="27"/>
        <v>0</v>
      </c>
      <c r="BG33" s="341">
        <f t="shared" si="27"/>
        <v>0</v>
      </c>
      <c r="BH33" s="341">
        <f t="shared" si="27"/>
        <v>0</v>
      </c>
      <c r="BI33" s="341">
        <f t="shared" si="27"/>
        <v>0</v>
      </c>
      <c r="BJ33" s="341">
        <f t="shared" si="27"/>
        <v>0</v>
      </c>
      <c r="BK33" s="341">
        <f t="shared" si="27"/>
        <v>0</v>
      </c>
      <c r="BL33" s="341">
        <f t="shared" si="27"/>
        <v>0</v>
      </c>
      <c r="BM33" s="341">
        <f t="shared" si="27"/>
        <v>0</v>
      </c>
      <c r="BN33" s="341">
        <f t="shared" si="27"/>
        <v>0</v>
      </c>
      <c r="BO33" s="341">
        <f t="shared" si="27"/>
        <v>0</v>
      </c>
      <c r="BP33" s="341">
        <f t="shared" si="27"/>
        <v>0</v>
      </c>
      <c r="BQ33" s="341">
        <f t="shared" si="27"/>
        <v>0</v>
      </c>
      <c r="BR33" s="341">
        <f t="shared" si="27"/>
        <v>0</v>
      </c>
      <c r="BS33" s="341">
        <f t="shared" si="27"/>
        <v>0</v>
      </c>
      <c r="BT33" s="341">
        <f t="shared" si="27"/>
        <v>0</v>
      </c>
      <c r="BU33" s="341">
        <f t="shared" si="27"/>
        <v>0</v>
      </c>
      <c r="BV33" s="341">
        <f t="shared" ref="BV33:DA33" si="28" xml:space="preserve"> IF(ABS(BV31 - BV32) &gt; CHK_TOL, 1, 0)</f>
        <v>0</v>
      </c>
      <c r="BW33" s="341">
        <f t="shared" si="28"/>
        <v>0</v>
      </c>
      <c r="BX33" s="341">
        <f t="shared" si="28"/>
        <v>0</v>
      </c>
      <c r="BY33" s="341">
        <f t="shared" si="28"/>
        <v>0</v>
      </c>
      <c r="BZ33" s="341">
        <f t="shared" si="28"/>
        <v>0</v>
      </c>
      <c r="CA33" s="341">
        <f t="shared" si="28"/>
        <v>0</v>
      </c>
      <c r="CB33" s="341">
        <f t="shared" si="28"/>
        <v>0</v>
      </c>
      <c r="CC33" s="341">
        <f t="shared" si="28"/>
        <v>0</v>
      </c>
      <c r="CD33" s="341">
        <f t="shared" si="28"/>
        <v>0</v>
      </c>
      <c r="CE33" s="341">
        <f t="shared" si="28"/>
        <v>0</v>
      </c>
      <c r="CF33" s="341">
        <f t="shared" si="28"/>
        <v>0</v>
      </c>
      <c r="CG33" s="341">
        <f t="shared" si="28"/>
        <v>0</v>
      </c>
      <c r="CH33" s="341">
        <f t="shared" si="28"/>
        <v>0</v>
      </c>
      <c r="CI33" s="341">
        <f t="shared" si="28"/>
        <v>0</v>
      </c>
      <c r="CJ33" s="341">
        <f t="shared" si="28"/>
        <v>0</v>
      </c>
      <c r="CK33" s="341">
        <f t="shared" si="28"/>
        <v>0</v>
      </c>
      <c r="CL33" s="341">
        <f t="shared" si="28"/>
        <v>0</v>
      </c>
      <c r="CM33" s="341">
        <f t="shared" si="28"/>
        <v>0</v>
      </c>
      <c r="CN33" s="341">
        <f t="shared" si="28"/>
        <v>0</v>
      </c>
      <c r="CO33" s="341">
        <f t="shared" si="28"/>
        <v>0</v>
      </c>
      <c r="CP33" s="341">
        <f t="shared" si="28"/>
        <v>0</v>
      </c>
      <c r="CQ33" s="341">
        <f t="shared" si="28"/>
        <v>0</v>
      </c>
      <c r="CR33" s="341">
        <f t="shared" si="28"/>
        <v>0</v>
      </c>
      <c r="CS33" s="341">
        <f t="shared" si="28"/>
        <v>0</v>
      </c>
      <c r="CT33" s="341">
        <f t="shared" si="28"/>
        <v>0</v>
      </c>
      <c r="CU33" s="341">
        <f t="shared" si="28"/>
        <v>0</v>
      </c>
      <c r="CV33" s="341">
        <f t="shared" si="28"/>
        <v>0</v>
      </c>
      <c r="CW33" s="341">
        <f t="shared" si="28"/>
        <v>0</v>
      </c>
      <c r="CX33" s="341">
        <f t="shared" si="28"/>
        <v>0</v>
      </c>
      <c r="CY33" s="341">
        <f t="shared" si="28"/>
        <v>0</v>
      </c>
      <c r="CZ33" s="341">
        <f t="shared" si="28"/>
        <v>0</v>
      </c>
      <c r="DA33" s="341">
        <f t="shared" si="28"/>
        <v>0</v>
      </c>
      <c r="DB33" s="341">
        <f t="shared" ref="DB33:EG33" si="29" xml:space="preserve"> IF(ABS(DB31 - DB32) &gt; CHK_TOL, 1, 0)</f>
        <v>0</v>
      </c>
      <c r="DC33" s="341">
        <f t="shared" si="29"/>
        <v>0</v>
      </c>
      <c r="DD33" s="341">
        <f t="shared" si="29"/>
        <v>0</v>
      </c>
      <c r="DE33" s="341">
        <f t="shared" si="29"/>
        <v>0</v>
      </c>
      <c r="DF33" s="341">
        <f t="shared" si="29"/>
        <v>0</v>
      </c>
      <c r="DG33" s="341">
        <f t="shared" si="29"/>
        <v>0</v>
      </c>
      <c r="DH33" s="341">
        <f t="shared" si="29"/>
        <v>0</v>
      </c>
      <c r="DI33" s="341">
        <f t="shared" si="29"/>
        <v>0</v>
      </c>
      <c r="DJ33" s="341">
        <f t="shared" si="29"/>
        <v>0</v>
      </c>
      <c r="DK33" s="341">
        <f t="shared" si="29"/>
        <v>0</v>
      </c>
      <c r="DL33" s="341">
        <f t="shared" si="29"/>
        <v>0</v>
      </c>
      <c r="DM33" s="341">
        <f t="shared" si="29"/>
        <v>0</v>
      </c>
      <c r="DN33" s="341">
        <f t="shared" si="29"/>
        <v>0</v>
      </c>
      <c r="DO33" s="341">
        <f t="shared" si="29"/>
        <v>0</v>
      </c>
      <c r="DP33" s="341">
        <f t="shared" si="29"/>
        <v>0</v>
      </c>
      <c r="DQ33" s="341">
        <f t="shared" si="29"/>
        <v>0</v>
      </c>
      <c r="DR33" s="341">
        <f t="shared" si="29"/>
        <v>0</v>
      </c>
      <c r="DS33" s="341">
        <f t="shared" si="29"/>
        <v>0</v>
      </c>
      <c r="DT33" s="341">
        <f t="shared" si="29"/>
        <v>0</v>
      </c>
      <c r="DU33" s="341">
        <f t="shared" si="29"/>
        <v>0</v>
      </c>
      <c r="DV33" s="341">
        <f t="shared" si="29"/>
        <v>0</v>
      </c>
      <c r="DW33" s="341">
        <f t="shared" si="29"/>
        <v>0</v>
      </c>
      <c r="DX33" s="341">
        <f t="shared" si="29"/>
        <v>0</v>
      </c>
      <c r="DY33" s="341">
        <f t="shared" si="29"/>
        <v>0</v>
      </c>
      <c r="DZ33" s="341">
        <f t="shared" si="29"/>
        <v>0</v>
      </c>
      <c r="EA33" s="341">
        <f t="shared" si="29"/>
        <v>0</v>
      </c>
      <c r="EB33" s="341">
        <f t="shared" si="29"/>
        <v>0</v>
      </c>
      <c r="EC33" s="341">
        <f t="shared" si="29"/>
        <v>0</v>
      </c>
      <c r="ED33" s="341">
        <f t="shared" si="29"/>
        <v>0</v>
      </c>
      <c r="EE33" s="341">
        <f t="shared" si="29"/>
        <v>0</v>
      </c>
      <c r="EF33" s="341">
        <f t="shared" si="29"/>
        <v>0</v>
      </c>
      <c r="EG33" s="341">
        <f t="shared" si="29"/>
        <v>0</v>
      </c>
      <c r="EH33" s="341">
        <f t="shared" ref="EH33:FM33" si="30" xml:space="preserve"> IF(ABS(EH31 - EH32) &gt; CHK_TOL, 1, 0)</f>
        <v>0</v>
      </c>
      <c r="EI33" s="341">
        <f t="shared" si="30"/>
        <v>0</v>
      </c>
      <c r="EJ33" s="341">
        <f t="shared" si="30"/>
        <v>0</v>
      </c>
      <c r="EK33" s="341">
        <f t="shared" si="30"/>
        <v>0</v>
      </c>
      <c r="EL33" s="341">
        <f t="shared" si="30"/>
        <v>0</v>
      </c>
      <c r="EM33" s="341">
        <f t="shared" si="30"/>
        <v>0</v>
      </c>
      <c r="EN33" s="341">
        <f t="shared" si="30"/>
        <v>0</v>
      </c>
      <c r="EO33" s="341">
        <f t="shared" si="30"/>
        <v>0</v>
      </c>
      <c r="EP33" s="341">
        <f t="shared" si="30"/>
        <v>0</v>
      </c>
      <c r="EQ33" s="341">
        <f t="shared" si="30"/>
        <v>0</v>
      </c>
      <c r="ER33" s="341">
        <f t="shared" si="30"/>
        <v>0</v>
      </c>
      <c r="ES33" s="341">
        <f t="shared" si="30"/>
        <v>0</v>
      </c>
      <c r="ET33" s="341">
        <f t="shared" si="30"/>
        <v>0</v>
      </c>
      <c r="EU33" s="341">
        <f t="shared" si="30"/>
        <v>0</v>
      </c>
      <c r="EV33" s="341">
        <f t="shared" si="30"/>
        <v>0</v>
      </c>
      <c r="EW33" s="341">
        <f t="shared" si="30"/>
        <v>0</v>
      </c>
      <c r="EX33" s="341">
        <f t="shared" si="30"/>
        <v>0</v>
      </c>
      <c r="EY33" s="341">
        <f t="shared" si="30"/>
        <v>0</v>
      </c>
      <c r="EZ33" s="341">
        <f t="shared" si="30"/>
        <v>0</v>
      </c>
      <c r="FA33" s="341">
        <f t="shared" si="30"/>
        <v>0</v>
      </c>
      <c r="FB33" s="341">
        <f t="shared" si="30"/>
        <v>0</v>
      </c>
      <c r="FC33" s="341">
        <f t="shared" si="30"/>
        <v>0</v>
      </c>
      <c r="FD33" s="341">
        <f t="shared" si="30"/>
        <v>0</v>
      </c>
      <c r="FE33" s="341">
        <f t="shared" si="30"/>
        <v>0</v>
      </c>
      <c r="FF33" s="341">
        <f t="shared" si="30"/>
        <v>0</v>
      </c>
      <c r="FG33" s="341">
        <f t="shared" si="30"/>
        <v>0</v>
      </c>
      <c r="FH33" s="341">
        <f t="shared" si="30"/>
        <v>0</v>
      </c>
      <c r="FI33" s="341">
        <f t="shared" si="30"/>
        <v>0</v>
      </c>
      <c r="FJ33" s="341">
        <f t="shared" si="30"/>
        <v>0</v>
      </c>
      <c r="FK33" s="341">
        <f t="shared" si="30"/>
        <v>0</v>
      </c>
      <c r="FL33" s="341">
        <f t="shared" si="30"/>
        <v>0</v>
      </c>
      <c r="FM33" s="341">
        <f t="shared" si="30"/>
        <v>0</v>
      </c>
      <c r="FN33" s="341">
        <f t="shared" ref="FN33:GJ33" si="31" xml:space="preserve"> IF(ABS(FN31 - FN32) &gt; CHK_TOL, 1, 0)</f>
        <v>0</v>
      </c>
      <c r="FO33" s="341">
        <f t="shared" si="31"/>
        <v>0</v>
      </c>
      <c r="FP33" s="341">
        <f t="shared" si="31"/>
        <v>0</v>
      </c>
      <c r="FQ33" s="341">
        <f t="shared" si="31"/>
        <v>0</v>
      </c>
      <c r="FR33" s="341">
        <f t="shared" si="31"/>
        <v>0</v>
      </c>
      <c r="FS33" s="341">
        <f t="shared" si="31"/>
        <v>0</v>
      </c>
      <c r="FT33" s="341">
        <f t="shared" si="31"/>
        <v>0</v>
      </c>
      <c r="FU33" s="341">
        <f t="shared" si="31"/>
        <v>0</v>
      </c>
      <c r="FV33" s="341">
        <f t="shared" si="31"/>
        <v>0</v>
      </c>
      <c r="FW33" s="341">
        <f t="shared" si="31"/>
        <v>0</v>
      </c>
      <c r="FX33" s="341">
        <f t="shared" si="31"/>
        <v>0</v>
      </c>
      <c r="FY33" s="341">
        <f t="shared" si="31"/>
        <v>0</v>
      </c>
      <c r="FZ33" s="341">
        <f t="shared" si="31"/>
        <v>0</v>
      </c>
      <c r="GA33" s="341">
        <f t="shared" si="31"/>
        <v>0</v>
      </c>
      <c r="GB33" s="341">
        <f t="shared" si="31"/>
        <v>0</v>
      </c>
      <c r="GC33" s="341">
        <f t="shared" si="31"/>
        <v>0</v>
      </c>
      <c r="GD33" s="341">
        <f t="shared" si="31"/>
        <v>0</v>
      </c>
      <c r="GE33" s="341">
        <f t="shared" si="31"/>
        <v>0</v>
      </c>
      <c r="GF33" s="341">
        <f t="shared" si="31"/>
        <v>0</v>
      </c>
      <c r="GG33" s="341">
        <f t="shared" si="31"/>
        <v>0</v>
      </c>
      <c r="GH33" s="341">
        <f t="shared" si="31"/>
        <v>0</v>
      </c>
      <c r="GI33" s="341">
        <f t="shared" si="31"/>
        <v>0</v>
      </c>
      <c r="GJ33" s="341">
        <f t="shared" si="31"/>
        <v>0</v>
      </c>
    </row>
    <row r="34" spans="1:192" outlineLevel="1" x14ac:dyDescent="0.35">
      <c r="A34" s="13"/>
      <c r="B34" s="13"/>
      <c r="C34" s="18"/>
      <c r="D34" s="42"/>
      <c r="E34" s="163" t="s">
        <v>175</v>
      </c>
      <c r="F34" s="163"/>
      <c r="G34" s="163"/>
      <c r="H34" s="163">
        <f xml:space="preserve"> SUM(J34:GJ34)</f>
        <v>-2.9040193112450652E-6</v>
      </c>
      <c r="I34" s="163"/>
      <c r="J34" s="163">
        <f t="shared" ref="J34:AO34" si="32" xml:space="preserve"> J31 - J32</f>
        <v>0</v>
      </c>
      <c r="K34" s="163">
        <f t="shared" si="32"/>
        <v>0</v>
      </c>
      <c r="L34" s="163">
        <f t="shared" si="32"/>
        <v>0</v>
      </c>
      <c r="M34" s="163">
        <f t="shared" si="32"/>
        <v>0</v>
      </c>
      <c r="N34" s="163">
        <f t="shared" si="32"/>
        <v>0</v>
      </c>
      <c r="O34" s="163">
        <f t="shared" si="32"/>
        <v>0</v>
      </c>
      <c r="P34" s="163">
        <f t="shared" si="32"/>
        <v>-2.6630004867911339E-9</v>
      </c>
      <c r="Q34" s="163">
        <f t="shared" si="32"/>
        <v>-1.8515493138693273E-8</v>
      </c>
      <c r="R34" s="163">
        <f t="shared" si="32"/>
        <v>-2.6593625079840422E-8</v>
      </c>
      <c r="S34" s="163">
        <f t="shared" si="32"/>
        <v>-3.676814230857417E-8</v>
      </c>
      <c r="T34" s="163">
        <f t="shared" si="32"/>
        <v>-4.5109118218533695E-8</v>
      </c>
      <c r="U34" s="163">
        <f t="shared" si="32"/>
        <v>-5.6384124036412686E-8</v>
      </c>
      <c r="V34" s="163">
        <f t="shared" si="32"/>
        <v>-6.6361280914861709E-8</v>
      </c>
      <c r="W34" s="163">
        <f t="shared" si="32"/>
        <v>-6.8752342485822737E-8</v>
      </c>
      <c r="X34" s="163">
        <f t="shared" si="32"/>
        <v>-8.4899511421099305E-8</v>
      </c>
      <c r="Y34" s="163">
        <f t="shared" si="32"/>
        <v>-9.0844878286588937E-8</v>
      </c>
      <c r="Z34" s="163">
        <f t="shared" si="32"/>
        <v>-1.0199801181443036E-7</v>
      </c>
      <c r="AA34" s="163">
        <f t="shared" si="32"/>
        <v>-1.0599069355521351E-7</v>
      </c>
      <c r="AB34" s="163">
        <f t="shared" si="32"/>
        <v>-1.1600695870583877E-7</v>
      </c>
      <c r="AC34" s="163">
        <f t="shared" si="32"/>
        <v>-1.216330929310061E-7</v>
      </c>
      <c r="AD34" s="163">
        <f t="shared" si="32"/>
        <v>-1.2207692634547129E-7</v>
      </c>
      <c r="AE34" s="163">
        <f t="shared" si="32"/>
        <v>-1.2948657968081534E-7</v>
      </c>
      <c r="AF34" s="163">
        <f t="shared" si="32"/>
        <v>-1.2744385458063334E-7</v>
      </c>
      <c r="AG34" s="163">
        <f t="shared" si="32"/>
        <v>-1.3268891052575782E-7</v>
      </c>
      <c r="AH34" s="163">
        <f t="shared" si="32"/>
        <v>-1.3238877727417275E-7</v>
      </c>
      <c r="AI34" s="163">
        <f t="shared" si="32"/>
        <v>-1.2235068425070494E-7</v>
      </c>
      <c r="AJ34" s="163">
        <f t="shared" si="32"/>
        <v>-1.2830969353672117E-7</v>
      </c>
      <c r="AK34" s="163">
        <f t="shared" si="32"/>
        <v>-1.2036616681143641E-7</v>
      </c>
      <c r="AL34" s="163">
        <f t="shared" si="32"/>
        <v>-1.1953761713812128E-7</v>
      </c>
      <c r="AM34" s="163">
        <f t="shared" si="32"/>
        <v>-1.0977691999869421E-7</v>
      </c>
      <c r="AN34" s="163">
        <f t="shared" si="32"/>
        <v>-1.0667554306564853E-7</v>
      </c>
      <c r="AO34" s="163">
        <f t="shared" si="32"/>
        <v>-9.8799318948294967E-8</v>
      </c>
      <c r="AP34" s="163">
        <f t="shared" ref="AP34:BU34" si="33" xml:space="preserve"> AP31 - AP32</f>
        <v>-8.7276021076831967E-8</v>
      </c>
      <c r="AQ34" s="163">
        <f t="shared" si="33"/>
        <v>-8.1377947935834527E-8</v>
      </c>
      <c r="AR34" s="163">
        <f t="shared" si="33"/>
        <v>-6.9510861067101359E-8</v>
      </c>
      <c r="AS34" s="163">
        <f t="shared" si="33"/>
        <v>-6.2412254919763654E-8</v>
      </c>
      <c r="AT34" s="163">
        <f t="shared" si="33"/>
        <v>-5.2561517804861069E-8</v>
      </c>
      <c r="AU34" s="163">
        <f t="shared" si="33"/>
        <v>-3.9421138353645802E-8</v>
      </c>
      <c r="AV34" s="163">
        <f t="shared" si="33"/>
        <v>-3.6397977964952588E-8</v>
      </c>
      <c r="AW34" s="163">
        <f t="shared" si="33"/>
        <v>-2.788510755635798E-8</v>
      </c>
      <c r="AX34" s="163">
        <f t="shared" si="33"/>
        <v>-2.2280801204033196E-8</v>
      </c>
      <c r="AY34" s="163">
        <f t="shared" si="33"/>
        <v>-1.5823388821445405E-8</v>
      </c>
      <c r="AZ34" s="163">
        <f t="shared" si="33"/>
        <v>-1.4450051821768284E-8</v>
      </c>
      <c r="BA34" s="163">
        <f t="shared" si="33"/>
        <v>-7.3578121373429894E-9</v>
      </c>
      <c r="BB34" s="163">
        <f t="shared" si="33"/>
        <v>-1.8771970644593239E-9</v>
      </c>
      <c r="BC34" s="163">
        <f t="shared" si="33"/>
        <v>1.4133547665551305E-9</v>
      </c>
      <c r="BD34" s="163">
        <f t="shared" si="33"/>
        <v>2.9613147489726543E-9</v>
      </c>
      <c r="BE34" s="163">
        <f t="shared" si="33"/>
        <v>2.6593625079840422E-9</v>
      </c>
      <c r="BF34" s="163">
        <f t="shared" si="33"/>
        <v>0</v>
      </c>
      <c r="BG34" s="163">
        <f t="shared" si="33"/>
        <v>0</v>
      </c>
      <c r="BH34" s="163">
        <f t="shared" si="33"/>
        <v>0</v>
      </c>
      <c r="BI34" s="163">
        <f t="shared" si="33"/>
        <v>0</v>
      </c>
      <c r="BJ34" s="163">
        <f t="shared" si="33"/>
        <v>0</v>
      </c>
      <c r="BK34" s="163">
        <f t="shared" si="33"/>
        <v>0</v>
      </c>
      <c r="BL34" s="163">
        <f t="shared" si="33"/>
        <v>0</v>
      </c>
      <c r="BM34" s="163">
        <f t="shared" si="33"/>
        <v>0</v>
      </c>
      <c r="BN34" s="163">
        <f t="shared" si="33"/>
        <v>0</v>
      </c>
      <c r="BO34" s="163">
        <f t="shared" si="33"/>
        <v>0</v>
      </c>
      <c r="BP34" s="163">
        <f t="shared" si="33"/>
        <v>0</v>
      </c>
      <c r="BQ34" s="163">
        <f t="shared" si="33"/>
        <v>0</v>
      </c>
      <c r="BR34" s="163">
        <f t="shared" si="33"/>
        <v>0</v>
      </c>
      <c r="BS34" s="163">
        <f t="shared" si="33"/>
        <v>0</v>
      </c>
      <c r="BT34" s="163">
        <f t="shared" si="33"/>
        <v>0</v>
      </c>
      <c r="BU34" s="163">
        <f t="shared" si="33"/>
        <v>0</v>
      </c>
      <c r="BV34" s="163">
        <f t="shared" ref="BV34:DA34" si="34" xml:space="preserve"> BV31 - BV32</f>
        <v>0</v>
      </c>
      <c r="BW34" s="163">
        <f t="shared" si="34"/>
        <v>0</v>
      </c>
      <c r="BX34" s="163">
        <f t="shared" si="34"/>
        <v>0</v>
      </c>
      <c r="BY34" s="163">
        <f t="shared" si="34"/>
        <v>0</v>
      </c>
      <c r="BZ34" s="163">
        <f t="shared" si="34"/>
        <v>0</v>
      </c>
      <c r="CA34" s="163">
        <f t="shared" si="34"/>
        <v>0</v>
      </c>
      <c r="CB34" s="163">
        <f t="shared" si="34"/>
        <v>0</v>
      </c>
      <c r="CC34" s="163">
        <f t="shared" si="34"/>
        <v>0</v>
      </c>
      <c r="CD34" s="163">
        <f t="shared" si="34"/>
        <v>0</v>
      </c>
      <c r="CE34" s="163">
        <f t="shared" si="34"/>
        <v>0</v>
      </c>
      <c r="CF34" s="163">
        <f t="shared" si="34"/>
        <v>0</v>
      </c>
      <c r="CG34" s="163">
        <f t="shared" si="34"/>
        <v>0</v>
      </c>
      <c r="CH34" s="163">
        <f t="shared" si="34"/>
        <v>0</v>
      </c>
      <c r="CI34" s="163">
        <f t="shared" si="34"/>
        <v>0</v>
      </c>
      <c r="CJ34" s="163">
        <f t="shared" si="34"/>
        <v>0</v>
      </c>
      <c r="CK34" s="163">
        <f t="shared" si="34"/>
        <v>0</v>
      </c>
      <c r="CL34" s="163">
        <f t="shared" si="34"/>
        <v>0</v>
      </c>
      <c r="CM34" s="163">
        <f t="shared" si="34"/>
        <v>0</v>
      </c>
      <c r="CN34" s="163">
        <f t="shared" si="34"/>
        <v>0</v>
      </c>
      <c r="CO34" s="163">
        <f t="shared" si="34"/>
        <v>0</v>
      </c>
      <c r="CP34" s="163">
        <f t="shared" si="34"/>
        <v>0</v>
      </c>
      <c r="CQ34" s="163">
        <f t="shared" si="34"/>
        <v>0</v>
      </c>
      <c r="CR34" s="163">
        <f t="shared" si="34"/>
        <v>0</v>
      </c>
      <c r="CS34" s="163">
        <f t="shared" si="34"/>
        <v>0</v>
      </c>
      <c r="CT34" s="163">
        <f t="shared" si="34"/>
        <v>0</v>
      </c>
      <c r="CU34" s="163">
        <f t="shared" si="34"/>
        <v>0</v>
      </c>
      <c r="CV34" s="163">
        <f t="shared" si="34"/>
        <v>0</v>
      </c>
      <c r="CW34" s="163">
        <f t="shared" si="34"/>
        <v>0</v>
      </c>
      <c r="CX34" s="163">
        <f t="shared" si="34"/>
        <v>0</v>
      </c>
      <c r="CY34" s="163">
        <f t="shared" si="34"/>
        <v>0</v>
      </c>
      <c r="CZ34" s="163">
        <f t="shared" si="34"/>
        <v>0</v>
      </c>
      <c r="DA34" s="163">
        <f t="shared" si="34"/>
        <v>0</v>
      </c>
      <c r="DB34" s="163">
        <f t="shared" ref="DB34:EG34" si="35" xml:space="preserve"> DB31 - DB32</f>
        <v>0</v>
      </c>
      <c r="DC34" s="163">
        <f t="shared" si="35"/>
        <v>0</v>
      </c>
      <c r="DD34" s="163">
        <f t="shared" si="35"/>
        <v>0</v>
      </c>
      <c r="DE34" s="163">
        <f t="shared" si="35"/>
        <v>0</v>
      </c>
      <c r="DF34" s="163">
        <f t="shared" si="35"/>
        <v>0</v>
      </c>
      <c r="DG34" s="163">
        <f t="shared" si="35"/>
        <v>0</v>
      </c>
      <c r="DH34" s="163">
        <f t="shared" si="35"/>
        <v>0</v>
      </c>
      <c r="DI34" s="163">
        <f t="shared" si="35"/>
        <v>0</v>
      </c>
      <c r="DJ34" s="163">
        <f t="shared" si="35"/>
        <v>0</v>
      </c>
      <c r="DK34" s="163">
        <f t="shared" si="35"/>
        <v>0</v>
      </c>
      <c r="DL34" s="163">
        <f t="shared" si="35"/>
        <v>0</v>
      </c>
      <c r="DM34" s="163">
        <f t="shared" si="35"/>
        <v>0</v>
      </c>
      <c r="DN34" s="163">
        <f t="shared" si="35"/>
        <v>0</v>
      </c>
      <c r="DO34" s="163">
        <f t="shared" si="35"/>
        <v>0</v>
      </c>
      <c r="DP34" s="163">
        <f t="shared" si="35"/>
        <v>0</v>
      </c>
      <c r="DQ34" s="163">
        <f t="shared" si="35"/>
        <v>0</v>
      </c>
      <c r="DR34" s="163">
        <f t="shared" si="35"/>
        <v>0</v>
      </c>
      <c r="DS34" s="163">
        <f t="shared" si="35"/>
        <v>0</v>
      </c>
      <c r="DT34" s="163">
        <f t="shared" si="35"/>
        <v>0</v>
      </c>
      <c r="DU34" s="163">
        <f t="shared" si="35"/>
        <v>0</v>
      </c>
      <c r="DV34" s="163">
        <f t="shared" si="35"/>
        <v>0</v>
      </c>
      <c r="DW34" s="163">
        <f t="shared" si="35"/>
        <v>0</v>
      </c>
      <c r="DX34" s="163">
        <f t="shared" si="35"/>
        <v>0</v>
      </c>
      <c r="DY34" s="163">
        <f t="shared" si="35"/>
        <v>0</v>
      </c>
      <c r="DZ34" s="163">
        <f t="shared" si="35"/>
        <v>0</v>
      </c>
      <c r="EA34" s="163">
        <f t="shared" si="35"/>
        <v>0</v>
      </c>
      <c r="EB34" s="163">
        <f t="shared" si="35"/>
        <v>0</v>
      </c>
      <c r="EC34" s="163">
        <f t="shared" si="35"/>
        <v>0</v>
      </c>
      <c r="ED34" s="163">
        <f t="shared" si="35"/>
        <v>0</v>
      </c>
      <c r="EE34" s="163">
        <f t="shared" si="35"/>
        <v>0</v>
      </c>
      <c r="EF34" s="163">
        <f t="shared" si="35"/>
        <v>0</v>
      </c>
      <c r="EG34" s="163">
        <f t="shared" si="35"/>
        <v>0</v>
      </c>
      <c r="EH34" s="163">
        <f t="shared" ref="EH34:FM34" si="36" xml:space="preserve"> EH31 - EH32</f>
        <v>0</v>
      </c>
      <c r="EI34" s="163">
        <f t="shared" si="36"/>
        <v>0</v>
      </c>
      <c r="EJ34" s="163">
        <f t="shared" si="36"/>
        <v>0</v>
      </c>
      <c r="EK34" s="163">
        <f t="shared" si="36"/>
        <v>0</v>
      </c>
      <c r="EL34" s="163">
        <f t="shared" si="36"/>
        <v>0</v>
      </c>
      <c r="EM34" s="163">
        <f t="shared" si="36"/>
        <v>0</v>
      </c>
      <c r="EN34" s="163">
        <f t="shared" si="36"/>
        <v>0</v>
      </c>
      <c r="EO34" s="163">
        <f t="shared" si="36"/>
        <v>0</v>
      </c>
      <c r="EP34" s="163">
        <f t="shared" si="36"/>
        <v>0</v>
      </c>
      <c r="EQ34" s="163">
        <f t="shared" si="36"/>
        <v>0</v>
      </c>
      <c r="ER34" s="163">
        <f t="shared" si="36"/>
        <v>0</v>
      </c>
      <c r="ES34" s="163">
        <f t="shared" si="36"/>
        <v>0</v>
      </c>
      <c r="ET34" s="163">
        <f t="shared" si="36"/>
        <v>0</v>
      </c>
      <c r="EU34" s="163">
        <f t="shared" si="36"/>
        <v>0</v>
      </c>
      <c r="EV34" s="163">
        <f t="shared" si="36"/>
        <v>0</v>
      </c>
      <c r="EW34" s="163">
        <f t="shared" si="36"/>
        <v>0</v>
      </c>
      <c r="EX34" s="163">
        <f t="shared" si="36"/>
        <v>0</v>
      </c>
      <c r="EY34" s="163">
        <f t="shared" si="36"/>
        <v>0</v>
      </c>
      <c r="EZ34" s="163">
        <f t="shared" si="36"/>
        <v>0</v>
      </c>
      <c r="FA34" s="163">
        <f t="shared" si="36"/>
        <v>0</v>
      </c>
      <c r="FB34" s="163">
        <f t="shared" si="36"/>
        <v>0</v>
      </c>
      <c r="FC34" s="163">
        <f t="shared" si="36"/>
        <v>0</v>
      </c>
      <c r="FD34" s="163">
        <f t="shared" si="36"/>
        <v>0</v>
      </c>
      <c r="FE34" s="163">
        <f t="shared" si="36"/>
        <v>0</v>
      </c>
      <c r="FF34" s="163">
        <f t="shared" si="36"/>
        <v>0</v>
      </c>
      <c r="FG34" s="163">
        <f t="shared" si="36"/>
        <v>0</v>
      </c>
      <c r="FH34" s="163">
        <f t="shared" si="36"/>
        <v>0</v>
      </c>
      <c r="FI34" s="163">
        <f t="shared" si="36"/>
        <v>0</v>
      </c>
      <c r="FJ34" s="163">
        <f t="shared" si="36"/>
        <v>0</v>
      </c>
      <c r="FK34" s="163">
        <f t="shared" si="36"/>
        <v>0</v>
      </c>
      <c r="FL34" s="163">
        <f t="shared" si="36"/>
        <v>0</v>
      </c>
      <c r="FM34" s="163">
        <f t="shared" si="36"/>
        <v>0</v>
      </c>
      <c r="FN34" s="163">
        <f t="shared" ref="FN34:GJ34" si="37" xml:space="preserve"> FN31 - FN32</f>
        <v>0</v>
      </c>
      <c r="FO34" s="163">
        <f t="shared" si="37"/>
        <v>0</v>
      </c>
      <c r="FP34" s="163">
        <f t="shared" si="37"/>
        <v>0</v>
      </c>
      <c r="FQ34" s="163">
        <f t="shared" si="37"/>
        <v>0</v>
      </c>
      <c r="FR34" s="163">
        <f t="shared" si="37"/>
        <v>0</v>
      </c>
      <c r="FS34" s="163">
        <f t="shared" si="37"/>
        <v>0</v>
      </c>
      <c r="FT34" s="163">
        <f t="shared" si="37"/>
        <v>0</v>
      </c>
      <c r="FU34" s="163">
        <f t="shared" si="37"/>
        <v>0</v>
      </c>
      <c r="FV34" s="163">
        <f t="shared" si="37"/>
        <v>0</v>
      </c>
      <c r="FW34" s="163">
        <f t="shared" si="37"/>
        <v>0</v>
      </c>
      <c r="FX34" s="163">
        <f t="shared" si="37"/>
        <v>0</v>
      </c>
      <c r="FY34" s="163">
        <f t="shared" si="37"/>
        <v>0</v>
      </c>
      <c r="FZ34" s="163">
        <f t="shared" si="37"/>
        <v>0</v>
      </c>
      <c r="GA34" s="163">
        <f t="shared" si="37"/>
        <v>0</v>
      </c>
      <c r="GB34" s="163">
        <f t="shared" si="37"/>
        <v>0</v>
      </c>
      <c r="GC34" s="163">
        <f t="shared" si="37"/>
        <v>0</v>
      </c>
      <c r="GD34" s="163">
        <f t="shared" si="37"/>
        <v>0</v>
      </c>
      <c r="GE34" s="163">
        <f t="shared" si="37"/>
        <v>0</v>
      </c>
      <c r="GF34" s="163">
        <f t="shared" si="37"/>
        <v>0</v>
      </c>
      <c r="GG34" s="163">
        <f t="shared" si="37"/>
        <v>0</v>
      </c>
      <c r="GH34" s="163">
        <f t="shared" si="37"/>
        <v>0</v>
      </c>
      <c r="GI34" s="163">
        <f t="shared" si="37"/>
        <v>0</v>
      </c>
      <c r="GJ34" s="163">
        <f t="shared" si="37"/>
        <v>0</v>
      </c>
    </row>
    <row r="35" spans="1:192" x14ac:dyDescent="0.35">
      <c r="A35" s="13"/>
      <c r="B35" s="13"/>
      <c r="C35" s="18"/>
      <c r="D35" s="42"/>
      <c r="E35" s="197"/>
      <c r="F35" s="197"/>
      <c r="G35" s="197"/>
      <c r="H35" s="197"/>
      <c r="I35" s="197"/>
      <c r="J35" s="197"/>
    </row>
    <row r="36" spans="1:192" x14ac:dyDescent="0.35">
      <c r="A36" s="170" t="s">
        <v>61</v>
      </c>
    </row>
  </sheetData>
  <conditionalFormatting sqref="F2">
    <cfRule type="cellIs" dxfId="85" priority="30" stopIfTrue="1" operator="notEqual">
      <formula>0</formula>
    </cfRule>
    <cfRule type="cellIs" dxfId="84" priority="31" stopIfTrue="1" operator="equal">
      <formula>""</formula>
    </cfRule>
  </conditionalFormatting>
  <conditionalFormatting sqref="F2">
    <cfRule type="cellIs" dxfId="83" priority="32" stopIfTrue="1" operator="notEqual">
      <formula>0</formula>
    </cfRule>
    <cfRule type="cellIs" dxfId="82" priority="33" stopIfTrue="1" operator="equal">
      <formula>""</formula>
    </cfRule>
  </conditionalFormatting>
  <conditionalFormatting sqref="F4">
    <cfRule type="cellIs" dxfId="81" priority="18" stopIfTrue="1" operator="notEqual">
      <formula>0</formula>
    </cfRule>
    <cfRule type="cellIs" dxfId="80" priority="19" stopIfTrue="1" operator="equal">
      <formula>""</formula>
    </cfRule>
  </conditionalFormatting>
  <conditionalFormatting sqref="F4">
    <cfRule type="cellIs" dxfId="79" priority="20" stopIfTrue="1" operator="notEqual">
      <formula>0</formula>
    </cfRule>
    <cfRule type="cellIs" dxfId="78" priority="21" stopIfTrue="1" operator="equal">
      <formula>""</formula>
    </cfRule>
  </conditionalFormatting>
  <conditionalFormatting sqref="J3:GJ3">
    <cfRule type="cellIs" dxfId="77" priority="16" stopIfTrue="1" operator="equal">
      <formula>"Construction"</formula>
    </cfRule>
    <cfRule type="cellIs" dxfId="76" priority="17" stopIfTrue="1" operator="equal">
      <formula>"Operations"</formula>
    </cfRule>
  </conditionalFormatting>
  <conditionalFormatting sqref="J3:GJ3">
    <cfRule type="cellIs" dxfId="75" priority="15" operator="equal">
      <formula>"Fin Close"</formula>
    </cfRule>
  </conditionalFormatting>
  <conditionalFormatting sqref="J3:GJ3">
    <cfRule type="cellIs" dxfId="74" priority="13" operator="equal">
      <formula>"PPA ext."</formula>
    </cfRule>
    <cfRule type="cellIs" dxfId="73" priority="14" operator="equal">
      <formula>"Delay"</formula>
    </cfRule>
  </conditionalFormatting>
  <conditionalFormatting sqref="F3">
    <cfRule type="cellIs" dxfId="72" priority="9" stopIfTrue="1" operator="notEqual">
      <formula>0</formula>
    </cfRule>
    <cfRule type="cellIs" dxfId="71" priority="10" stopIfTrue="1" operator="equal">
      <formula>""</formula>
    </cfRule>
  </conditionalFormatting>
  <conditionalFormatting sqref="F3">
    <cfRule type="cellIs" dxfId="70" priority="11" stopIfTrue="1" operator="notEqual">
      <formula>0</formula>
    </cfRule>
    <cfRule type="cellIs" dxfId="69" priority="12" stopIfTrue="1" operator="equal">
      <formula>""</formula>
    </cfRule>
  </conditionalFormatting>
  <conditionalFormatting sqref="F33">
    <cfRule type="cellIs" dxfId="68" priority="1" stopIfTrue="1" operator="notEqual">
      <formula>0</formula>
    </cfRule>
    <cfRule type="cellIs" dxfId="67" priority="2" stopIfTrue="1" operator="equal">
      <formula>""</formula>
    </cfRule>
  </conditionalFormatting>
  <conditionalFormatting sqref="F33">
    <cfRule type="cellIs" dxfId="66" priority="3" stopIfTrue="1" operator="notEqual">
      <formula>0</formula>
    </cfRule>
    <cfRule type="cellIs" dxfId="65" priority="4" stopIfTrue="1" operator="equal">
      <formula>""</formula>
    </cfRule>
  </conditionalFormatting>
  <conditionalFormatting sqref="J33:GJ33">
    <cfRule type="cellIs" dxfId="64" priority="5" stopIfTrue="1" operator="notEqual">
      <formula>0</formula>
    </cfRule>
    <cfRule type="cellIs" dxfId="63" priority="6" stopIfTrue="1" operator="equal">
      <formula>""</formula>
    </cfRule>
  </conditionalFormatting>
  <conditionalFormatting sqref="J33:GJ33">
    <cfRule type="cellIs" dxfId="62" priority="7" stopIfTrue="1" operator="notEqual">
      <formula>0</formula>
    </cfRule>
    <cfRule type="cellIs" dxfId="61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GJ89"/>
  <sheetViews>
    <sheetView showGridLines="0" defaultGridColor="0" colorId="22" zoomScaleNormal="100" zoomScalePageLayoutView="12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1" width="1.265625" style="169" customWidth="1"/>
    <col min="2" max="2" width="1.265625" style="170" customWidth="1"/>
    <col min="3" max="3" width="1.265625" style="171" customWidth="1"/>
    <col min="4" max="4" width="1.265625" style="172" customWidth="1"/>
    <col min="5" max="5" width="40.59765625" style="196" customWidth="1"/>
    <col min="6" max="6" width="12.59765625" style="196" customWidth="1"/>
    <col min="7" max="8" width="11.59765625" style="196" customWidth="1"/>
    <col min="9" max="9" width="2.59765625" style="196" customWidth="1"/>
    <col min="10" max="192" width="11.59765625" style="196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FS - Base case 1</v>
      </c>
      <c r="D1" s="173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239"/>
      <c r="B2" s="239"/>
      <c r="C2" s="240"/>
      <c r="D2" s="241"/>
      <c r="E2" s="333" t="str">
        <f xml:space="preserve"> Time!E$45</f>
        <v>Model period ending</v>
      </c>
      <c r="F2" s="226">
        <f xml:space="preserve"> Output!J1</f>
        <v>0</v>
      </c>
      <c r="G2" s="335" t="s">
        <v>23</v>
      </c>
      <c r="H2" s="242"/>
      <c r="I2" s="242"/>
      <c r="J2" s="242">
        <f xml:space="preserve"> Time!J$45</f>
        <v>46053</v>
      </c>
      <c r="K2" s="242">
        <f xml:space="preserve"> Time!K$45</f>
        <v>46081</v>
      </c>
      <c r="L2" s="242">
        <f xml:space="preserve"> Time!L$45</f>
        <v>46112</v>
      </c>
      <c r="M2" s="242">
        <f xml:space="preserve"> Time!M$45</f>
        <v>46142</v>
      </c>
      <c r="N2" s="242">
        <f xml:space="preserve"> Time!N$45</f>
        <v>46173</v>
      </c>
      <c r="O2" s="242">
        <f xml:space="preserve"> Time!O$45</f>
        <v>46203</v>
      </c>
      <c r="P2" s="242">
        <f xml:space="preserve"> Time!P$45</f>
        <v>46234</v>
      </c>
      <c r="Q2" s="242">
        <f xml:space="preserve"> Time!Q$45</f>
        <v>46265</v>
      </c>
      <c r="R2" s="242">
        <f xml:space="preserve"> Time!R$45</f>
        <v>46295</v>
      </c>
      <c r="S2" s="242">
        <f xml:space="preserve"> Time!S$45</f>
        <v>46326</v>
      </c>
      <c r="T2" s="242">
        <f xml:space="preserve"> Time!T$45</f>
        <v>46356</v>
      </c>
      <c r="U2" s="242">
        <f xml:space="preserve"> Time!U$45</f>
        <v>46387</v>
      </c>
      <c r="V2" s="242">
        <f xml:space="preserve"> Time!V$45</f>
        <v>46418</v>
      </c>
      <c r="W2" s="242">
        <f xml:space="preserve"> Time!W$45</f>
        <v>46446</v>
      </c>
      <c r="X2" s="242">
        <f xml:space="preserve"> Time!X$45</f>
        <v>46477</v>
      </c>
      <c r="Y2" s="242">
        <f xml:space="preserve"> Time!Y$45</f>
        <v>46507</v>
      </c>
      <c r="Z2" s="242">
        <f xml:space="preserve"> Time!Z$45</f>
        <v>46538</v>
      </c>
      <c r="AA2" s="242">
        <f xml:space="preserve"> Time!AA$45</f>
        <v>46568</v>
      </c>
      <c r="AB2" s="242">
        <f xml:space="preserve"> Time!AB$45</f>
        <v>46599</v>
      </c>
      <c r="AC2" s="242">
        <f xml:space="preserve"> Time!AC$45</f>
        <v>46630</v>
      </c>
      <c r="AD2" s="242">
        <f xml:space="preserve"> Time!AD$45</f>
        <v>46660</v>
      </c>
      <c r="AE2" s="242">
        <f xml:space="preserve"> Time!AE$45</f>
        <v>46691</v>
      </c>
      <c r="AF2" s="242">
        <f xml:space="preserve"> Time!AF$45</f>
        <v>46721</v>
      </c>
      <c r="AG2" s="242">
        <f xml:space="preserve"> Time!AG$45</f>
        <v>46752</v>
      </c>
      <c r="AH2" s="242">
        <f xml:space="preserve"> Time!AH$45</f>
        <v>46783</v>
      </c>
      <c r="AI2" s="242">
        <f xml:space="preserve"> Time!AI$45</f>
        <v>46812</v>
      </c>
      <c r="AJ2" s="242">
        <f xml:space="preserve"> Time!AJ$45</f>
        <v>46843</v>
      </c>
      <c r="AK2" s="242">
        <f xml:space="preserve"> Time!AK$45</f>
        <v>46873</v>
      </c>
      <c r="AL2" s="242">
        <f xml:space="preserve"> Time!AL$45</f>
        <v>46904</v>
      </c>
      <c r="AM2" s="242">
        <f xml:space="preserve"> Time!AM$45</f>
        <v>46934</v>
      </c>
      <c r="AN2" s="242">
        <f xml:space="preserve"> Time!AN$45</f>
        <v>46965</v>
      </c>
      <c r="AO2" s="242">
        <f xml:space="preserve"> Time!AO$45</f>
        <v>46996</v>
      </c>
      <c r="AP2" s="242">
        <f xml:space="preserve"> Time!AP$45</f>
        <v>47026</v>
      </c>
      <c r="AQ2" s="242">
        <f xml:space="preserve"> Time!AQ$45</f>
        <v>47057</v>
      </c>
      <c r="AR2" s="242">
        <f xml:space="preserve"> Time!AR$45</f>
        <v>47087</v>
      </c>
      <c r="AS2" s="242">
        <f xml:space="preserve"> Time!AS$45</f>
        <v>47118</v>
      </c>
      <c r="AT2" s="242">
        <f xml:space="preserve"> Time!AT$45</f>
        <v>47149</v>
      </c>
      <c r="AU2" s="242">
        <f xml:space="preserve"> Time!AU$45</f>
        <v>47177</v>
      </c>
      <c r="AV2" s="242">
        <f xml:space="preserve"> Time!AV$45</f>
        <v>47208</v>
      </c>
      <c r="AW2" s="242">
        <f xml:space="preserve"> Time!AW$45</f>
        <v>47238</v>
      </c>
      <c r="AX2" s="242">
        <f xml:space="preserve"> Time!AX$45</f>
        <v>47269</v>
      </c>
      <c r="AY2" s="242">
        <f xml:space="preserve"> Time!AY$45</f>
        <v>47299</v>
      </c>
      <c r="AZ2" s="242">
        <f xml:space="preserve"> Time!AZ$45</f>
        <v>47330</v>
      </c>
      <c r="BA2" s="242">
        <f xml:space="preserve"> Time!BA$45</f>
        <v>47361</v>
      </c>
      <c r="BB2" s="242">
        <f xml:space="preserve"> Time!BB$45</f>
        <v>47391</v>
      </c>
      <c r="BC2" s="242">
        <f xml:space="preserve"> Time!BC$45</f>
        <v>47422</v>
      </c>
      <c r="BD2" s="242">
        <f xml:space="preserve"> Time!BD$45</f>
        <v>47452</v>
      </c>
      <c r="BE2" s="242">
        <f xml:space="preserve"> Time!BE$45</f>
        <v>47483</v>
      </c>
      <c r="BF2" s="242">
        <f xml:space="preserve"> Time!BF$45</f>
        <v>47573</v>
      </c>
      <c r="BG2" s="242">
        <f xml:space="preserve"> Time!BG$45</f>
        <v>47664</v>
      </c>
      <c r="BH2" s="242">
        <f xml:space="preserve"> Time!BH$45</f>
        <v>47756</v>
      </c>
      <c r="BI2" s="242">
        <f xml:space="preserve"> Time!BI$45</f>
        <v>47848</v>
      </c>
      <c r="BJ2" s="242">
        <f xml:space="preserve"> Time!BJ$45</f>
        <v>47938</v>
      </c>
      <c r="BK2" s="242">
        <f xml:space="preserve"> Time!BK$45</f>
        <v>48029</v>
      </c>
      <c r="BL2" s="242">
        <f xml:space="preserve"> Time!BL$45</f>
        <v>48121</v>
      </c>
      <c r="BM2" s="242">
        <f xml:space="preserve"> Time!BM$45</f>
        <v>48213</v>
      </c>
      <c r="BN2" s="242">
        <f xml:space="preserve"> Time!BN$45</f>
        <v>48304</v>
      </c>
      <c r="BO2" s="242">
        <f xml:space="preserve"> Time!BO$45</f>
        <v>48395</v>
      </c>
      <c r="BP2" s="242">
        <f xml:space="preserve"> Time!BP$45</f>
        <v>48487</v>
      </c>
      <c r="BQ2" s="242">
        <f xml:space="preserve"> Time!BQ$45</f>
        <v>48579</v>
      </c>
      <c r="BR2" s="242">
        <f xml:space="preserve"> Time!BR$45</f>
        <v>48669</v>
      </c>
      <c r="BS2" s="242">
        <f xml:space="preserve"> Time!BS$45</f>
        <v>48760</v>
      </c>
      <c r="BT2" s="242">
        <f xml:space="preserve"> Time!BT$45</f>
        <v>48852</v>
      </c>
      <c r="BU2" s="242">
        <f xml:space="preserve"> Time!BU$45</f>
        <v>48944</v>
      </c>
      <c r="BV2" s="242">
        <f xml:space="preserve"> Time!BV$45</f>
        <v>49034</v>
      </c>
      <c r="BW2" s="242">
        <f xml:space="preserve"> Time!BW$45</f>
        <v>49125</v>
      </c>
      <c r="BX2" s="242">
        <f xml:space="preserve"> Time!BX$45</f>
        <v>49217</v>
      </c>
      <c r="BY2" s="242">
        <f xml:space="preserve"> Time!BY$45</f>
        <v>49309</v>
      </c>
      <c r="BZ2" s="242">
        <f xml:space="preserve"> Time!BZ$45</f>
        <v>49399</v>
      </c>
      <c r="CA2" s="242">
        <f xml:space="preserve"> Time!CA$45</f>
        <v>49490</v>
      </c>
      <c r="CB2" s="242">
        <f xml:space="preserve"> Time!CB$45</f>
        <v>49582</v>
      </c>
      <c r="CC2" s="242">
        <f xml:space="preserve"> Time!CC$45</f>
        <v>49674</v>
      </c>
      <c r="CD2" s="242">
        <f xml:space="preserve"> Time!CD$45</f>
        <v>49765</v>
      </c>
      <c r="CE2" s="242">
        <f xml:space="preserve"> Time!CE$45</f>
        <v>49856</v>
      </c>
      <c r="CF2" s="242">
        <f xml:space="preserve"> Time!CF$45</f>
        <v>49948</v>
      </c>
      <c r="CG2" s="242">
        <f xml:space="preserve"> Time!CG$45</f>
        <v>50040</v>
      </c>
      <c r="CH2" s="242">
        <f xml:space="preserve"> Time!CH$45</f>
        <v>50130</v>
      </c>
      <c r="CI2" s="242">
        <f xml:space="preserve"> Time!CI$45</f>
        <v>50221</v>
      </c>
      <c r="CJ2" s="242">
        <f xml:space="preserve"> Time!CJ$45</f>
        <v>50313</v>
      </c>
      <c r="CK2" s="242">
        <f xml:space="preserve"> Time!CK$45</f>
        <v>50405</v>
      </c>
      <c r="CL2" s="242">
        <f xml:space="preserve"> Time!CL$45</f>
        <v>50495</v>
      </c>
      <c r="CM2" s="242">
        <f xml:space="preserve"> Time!CM$45</f>
        <v>50586</v>
      </c>
      <c r="CN2" s="242">
        <f xml:space="preserve"> Time!CN$45</f>
        <v>50678</v>
      </c>
      <c r="CO2" s="242">
        <f xml:space="preserve"> Time!CO$45</f>
        <v>50770</v>
      </c>
      <c r="CP2" s="242">
        <f xml:space="preserve"> Time!CP$45</f>
        <v>50860</v>
      </c>
      <c r="CQ2" s="242">
        <f xml:space="preserve"> Time!CQ$45</f>
        <v>50951</v>
      </c>
      <c r="CR2" s="242">
        <f xml:space="preserve"> Time!CR$45</f>
        <v>51043</v>
      </c>
      <c r="CS2" s="242">
        <f xml:space="preserve"> Time!CS$45</f>
        <v>51135</v>
      </c>
      <c r="CT2" s="242">
        <f xml:space="preserve"> Time!CT$45</f>
        <v>51226</v>
      </c>
      <c r="CU2" s="242">
        <f xml:space="preserve"> Time!CU$45</f>
        <v>51317</v>
      </c>
      <c r="CV2" s="242">
        <f xml:space="preserve"> Time!CV$45</f>
        <v>51409</v>
      </c>
      <c r="CW2" s="242">
        <f xml:space="preserve"> Time!CW$45</f>
        <v>51501</v>
      </c>
      <c r="CX2" s="242">
        <f xml:space="preserve"> Time!CX$45</f>
        <v>51591</v>
      </c>
      <c r="CY2" s="242">
        <f xml:space="preserve"> Time!CY$45</f>
        <v>51682</v>
      </c>
      <c r="CZ2" s="242">
        <f xml:space="preserve"> Time!CZ$45</f>
        <v>51774</v>
      </c>
      <c r="DA2" s="242">
        <f xml:space="preserve"> Time!DA$45</f>
        <v>51866</v>
      </c>
      <c r="DB2" s="242">
        <f xml:space="preserve"> Time!DB$45</f>
        <v>51956</v>
      </c>
      <c r="DC2" s="242">
        <f xml:space="preserve"> Time!DC$45</f>
        <v>52047</v>
      </c>
      <c r="DD2" s="242">
        <f xml:space="preserve"> Time!DD$45</f>
        <v>52139</v>
      </c>
      <c r="DE2" s="242">
        <f xml:space="preserve"> Time!DE$45</f>
        <v>52231</v>
      </c>
      <c r="DF2" s="242">
        <f xml:space="preserve"> Time!DF$45</f>
        <v>52321</v>
      </c>
      <c r="DG2" s="242">
        <f xml:space="preserve"> Time!DG$45</f>
        <v>52412</v>
      </c>
      <c r="DH2" s="242">
        <f xml:space="preserve"> Time!DH$45</f>
        <v>52504</v>
      </c>
      <c r="DI2" s="242">
        <f xml:space="preserve"> Time!DI$45</f>
        <v>52596</v>
      </c>
      <c r="DJ2" s="242">
        <f xml:space="preserve"> Time!DJ$45</f>
        <v>52687</v>
      </c>
      <c r="DK2" s="242">
        <f xml:space="preserve"> Time!DK$45</f>
        <v>52778</v>
      </c>
      <c r="DL2" s="242">
        <f xml:space="preserve"> Time!DL$45</f>
        <v>52870</v>
      </c>
      <c r="DM2" s="242">
        <f xml:space="preserve"> Time!DM$45</f>
        <v>52962</v>
      </c>
      <c r="DN2" s="242">
        <f xml:space="preserve"> Time!DN$45</f>
        <v>53052</v>
      </c>
      <c r="DO2" s="242">
        <f xml:space="preserve"> Time!DO$45</f>
        <v>53143</v>
      </c>
      <c r="DP2" s="242">
        <f xml:space="preserve"> Time!DP$45</f>
        <v>53235</v>
      </c>
      <c r="DQ2" s="242">
        <f xml:space="preserve"> Time!DQ$45</f>
        <v>53327</v>
      </c>
      <c r="DR2" s="242">
        <f xml:space="preserve"> Time!DR$45</f>
        <v>53417</v>
      </c>
      <c r="DS2" s="242">
        <f xml:space="preserve"> Time!DS$45</f>
        <v>53508</v>
      </c>
      <c r="DT2" s="242">
        <f xml:space="preserve"> Time!DT$45</f>
        <v>53600</v>
      </c>
      <c r="DU2" s="242">
        <f xml:space="preserve"> Time!DU$45</f>
        <v>53692</v>
      </c>
      <c r="DV2" s="242">
        <f xml:space="preserve"> Time!DV$45</f>
        <v>53782</v>
      </c>
      <c r="DW2" s="242">
        <f xml:space="preserve"> Time!DW$45</f>
        <v>53873</v>
      </c>
      <c r="DX2" s="242">
        <f xml:space="preserve"> Time!DX$45</f>
        <v>53965</v>
      </c>
      <c r="DY2" s="242">
        <f xml:space="preserve"> Time!DY$45</f>
        <v>54057</v>
      </c>
      <c r="DZ2" s="242">
        <f xml:space="preserve"> Time!DZ$45</f>
        <v>54148</v>
      </c>
      <c r="EA2" s="242">
        <f xml:space="preserve"> Time!EA$45</f>
        <v>54239</v>
      </c>
      <c r="EB2" s="242">
        <f xml:space="preserve"> Time!EB$45</f>
        <v>54331</v>
      </c>
      <c r="EC2" s="242">
        <f xml:space="preserve"> Time!EC$45</f>
        <v>54423</v>
      </c>
      <c r="ED2" s="242">
        <f xml:space="preserve"> Time!ED$45</f>
        <v>54513</v>
      </c>
      <c r="EE2" s="242">
        <f xml:space="preserve"> Time!EE$45</f>
        <v>54604</v>
      </c>
      <c r="EF2" s="242">
        <f xml:space="preserve"> Time!EF$45</f>
        <v>54696</v>
      </c>
      <c r="EG2" s="242">
        <f xml:space="preserve"> Time!EG$45</f>
        <v>54788</v>
      </c>
      <c r="EH2" s="242">
        <f xml:space="preserve"> Time!EH$45</f>
        <v>54878</v>
      </c>
      <c r="EI2" s="242">
        <f xml:space="preserve"> Time!EI$45</f>
        <v>54969</v>
      </c>
      <c r="EJ2" s="242">
        <f xml:space="preserve"> Time!EJ$45</f>
        <v>55061</v>
      </c>
      <c r="EK2" s="242">
        <f xml:space="preserve"> Time!EK$45</f>
        <v>55153</v>
      </c>
      <c r="EL2" s="242">
        <f xml:space="preserve"> Time!EL$45</f>
        <v>55243</v>
      </c>
      <c r="EM2" s="242">
        <f xml:space="preserve"> Time!EM$45</f>
        <v>55334</v>
      </c>
      <c r="EN2" s="242">
        <f xml:space="preserve"> Time!EN$45</f>
        <v>55426</v>
      </c>
      <c r="EO2" s="242">
        <f xml:space="preserve"> Time!EO$45</f>
        <v>55518</v>
      </c>
      <c r="EP2" s="242">
        <f xml:space="preserve"> Time!EP$45</f>
        <v>55609</v>
      </c>
      <c r="EQ2" s="242">
        <f xml:space="preserve"> Time!EQ$45</f>
        <v>55700</v>
      </c>
      <c r="ER2" s="242">
        <f xml:space="preserve"> Time!ER$45</f>
        <v>55792</v>
      </c>
      <c r="ES2" s="242">
        <f xml:space="preserve"> Time!ES$45</f>
        <v>55884</v>
      </c>
      <c r="ET2" s="242">
        <f xml:space="preserve"> Time!ET$45</f>
        <v>55974</v>
      </c>
      <c r="EU2" s="242">
        <f xml:space="preserve"> Time!EU$45</f>
        <v>56065</v>
      </c>
      <c r="EV2" s="242">
        <f xml:space="preserve"> Time!EV$45</f>
        <v>56157</v>
      </c>
      <c r="EW2" s="242">
        <f xml:space="preserve"> Time!EW$45</f>
        <v>56249</v>
      </c>
      <c r="EX2" s="242">
        <f xml:space="preserve"> Time!EX$45</f>
        <v>56339</v>
      </c>
      <c r="EY2" s="242">
        <f xml:space="preserve"> Time!EY$45</f>
        <v>56430</v>
      </c>
      <c r="EZ2" s="242">
        <f xml:space="preserve"> Time!EZ$45</f>
        <v>56522</v>
      </c>
      <c r="FA2" s="242">
        <f xml:space="preserve"> Time!FA$45</f>
        <v>56614</v>
      </c>
      <c r="FB2" s="242">
        <f xml:space="preserve"> Time!FB$45</f>
        <v>56704</v>
      </c>
      <c r="FC2" s="242">
        <f xml:space="preserve"> Time!FC$45</f>
        <v>56795</v>
      </c>
      <c r="FD2" s="242">
        <f xml:space="preserve"> Time!FD$45</f>
        <v>56887</v>
      </c>
      <c r="FE2" s="242">
        <f xml:space="preserve"> Time!FE$45</f>
        <v>56979</v>
      </c>
      <c r="FF2" s="242">
        <f xml:space="preserve"> Time!FF$45</f>
        <v>57070</v>
      </c>
      <c r="FG2" s="242">
        <f xml:space="preserve"> Time!FG$45</f>
        <v>57161</v>
      </c>
      <c r="FH2" s="242">
        <f xml:space="preserve"> Time!FH$45</f>
        <v>57253</v>
      </c>
      <c r="FI2" s="242">
        <f xml:space="preserve"> Time!FI$45</f>
        <v>57345</v>
      </c>
      <c r="FJ2" s="242">
        <f xml:space="preserve"> Time!FJ$45</f>
        <v>57435</v>
      </c>
      <c r="FK2" s="242">
        <f xml:space="preserve"> Time!FK$45</f>
        <v>57526</v>
      </c>
      <c r="FL2" s="242">
        <f xml:space="preserve"> Time!FL$45</f>
        <v>57618</v>
      </c>
      <c r="FM2" s="242">
        <f xml:space="preserve"> Time!FM$45</f>
        <v>57710</v>
      </c>
      <c r="FN2" s="242">
        <f xml:space="preserve"> Time!FN$45</f>
        <v>57800</v>
      </c>
      <c r="FO2" s="242">
        <f xml:space="preserve"> Time!FO$45</f>
        <v>57891</v>
      </c>
      <c r="FP2" s="242">
        <f xml:space="preserve"> Time!FP$45</f>
        <v>57983</v>
      </c>
      <c r="FQ2" s="242">
        <f xml:space="preserve"> Time!FQ$45</f>
        <v>58075</v>
      </c>
      <c r="FR2" s="242">
        <f xml:space="preserve"> Time!FR$45</f>
        <v>58165</v>
      </c>
      <c r="FS2" s="242">
        <f xml:space="preserve"> Time!FS$45</f>
        <v>58256</v>
      </c>
      <c r="FT2" s="242">
        <f xml:space="preserve"> Time!FT$45</f>
        <v>58348</v>
      </c>
      <c r="FU2" s="242">
        <f xml:space="preserve"> Time!FU$45</f>
        <v>58440</v>
      </c>
      <c r="FV2" s="242">
        <f xml:space="preserve"> Time!FV$45</f>
        <v>58531</v>
      </c>
      <c r="FW2" s="242">
        <f xml:space="preserve"> Time!FW$45</f>
        <v>58622</v>
      </c>
      <c r="FX2" s="242">
        <f xml:space="preserve"> Time!FX$45</f>
        <v>58714</v>
      </c>
      <c r="FY2" s="242">
        <f xml:space="preserve"> Time!FY$45</f>
        <v>58806</v>
      </c>
      <c r="FZ2" s="242">
        <f xml:space="preserve"> Time!FZ$45</f>
        <v>58896</v>
      </c>
      <c r="GA2" s="242">
        <f xml:space="preserve"> Time!GA$45</f>
        <v>58987</v>
      </c>
      <c r="GB2" s="242">
        <f xml:space="preserve"> Time!GB$45</f>
        <v>59079</v>
      </c>
      <c r="GC2" s="242">
        <f xml:space="preserve"> Time!GC$45</f>
        <v>59171</v>
      </c>
      <c r="GD2" s="242">
        <f xml:space="preserve"> Time!GD$45</f>
        <v>59261</v>
      </c>
      <c r="GE2" s="242">
        <f xml:space="preserve"> Time!GE$45</f>
        <v>59352</v>
      </c>
      <c r="GF2" s="242">
        <f xml:space="preserve"> Time!GF$45</f>
        <v>59444</v>
      </c>
      <c r="GG2" s="242">
        <f xml:space="preserve"> Time!GG$45</f>
        <v>59536</v>
      </c>
      <c r="GH2" s="242">
        <f xml:space="preserve"> Time!GH$45</f>
        <v>59626</v>
      </c>
      <c r="GI2" s="242">
        <f xml:space="preserve"> Time!GI$45</f>
        <v>59717</v>
      </c>
      <c r="GJ2" s="242">
        <f xml:space="preserve"> Time!GJ$45</f>
        <v>59809</v>
      </c>
    </row>
    <row r="3" spans="1:192" x14ac:dyDescent="0.35">
      <c r="A3" s="13"/>
      <c r="B3" s="13"/>
      <c r="C3" s="18"/>
      <c r="D3" s="42"/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A4" s="198"/>
      <c r="B4" s="198"/>
      <c r="C4" s="199"/>
      <c r="D4" s="200"/>
      <c r="E4" s="337" t="str">
        <f xml:space="preserve"> Time!E$173</f>
        <v>Financial year</v>
      </c>
      <c r="F4" s="226">
        <f xml:space="preserve"> Check!$F$24</f>
        <v>0</v>
      </c>
      <c r="G4" s="336" t="s">
        <v>24</v>
      </c>
      <c r="H4" s="197"/>
      <c r="I4" s="197"/>
      <c r="J4" s="337">
        <f xml:space="preserve"> Time!J$173</f>
        <v>2026</v>
      </c>
      <c r="K4" s="337">
        <f xml:space="preserve"> Time!K$173</f>
        <v>2026</v>
      </c>
      <c r="L4" s="337">
        <f xml:space="preserve"> Time!L$173</f>
        <v>2026</v>
      </c>
      <c r="M4" s="337">
        <f xml:space="preserve"> Time!M$173</f>
        <v>2026</v>
      </c>
      <c r="N4" s="337">
        <f xml:space="preserve"> Time!N$173</f>
        <v>2026</v>
      </c>
      <c r="O4" s="337">
        <f xml:space="preserve"> Time!O$173</f>
        <v>2026</v>
      </c>
      <c r="P4" s="337">
        <f xml:space="preserve"> Time!P$173</f>
        <v>2026</v>
      </c>
      <c r="Q4" s="337">
        <f xml:space="preserve"> Time!Q$173</f>
        <v>2026</v>
      </c>
      <c r="R4" s="337">
        <f xml:space="preserve"> Time!R$173</f>
        <v>2026</v>
      </c>
      <c r="S4" s="337">
        <f xml:space="preserve"> Time!S$173</f>
        <v>2026</v>
      </c>
      <c r="T4" s="337">
        <f xml:space="preserve"> Time!T$173</f>
        <v>2026</v>
      </c>
      <c r="U4" s="337">
        <f xml:space="preserve"> Time!U$173</f>
        <v>2026</v>
      </c>
      <c r="V4" s="337">
        <f xml:space="preserve"> Time!V$173</f>
        <v>2027</v>
      </c>
      <c r="W4" s="337">
        <f xml:space="preserve"> Time!W$173</f>
        <v>2027</v>
      </c>
      <c r="X4" s="337">
        <f xml:space="preserve"> Time!X$173</f>
        <v>2027</v>
      </c>
      <c r="Y4" s="337">
        <f xml:space="preserve"> Time!Y$173</f>
        <v>2027</v>
      </c>
      <c r="Z4" s="337">
        <f xml:space="preserve"> Time!Z$173</f>
        <v>2027</v>
      </c>
      <c r="AA4" s="337">
        <f xml:space="preserve"> Time!AA$173</f>
        <v>2027</v>
      </c>
      <c r="AB4" s="337">
        <f xml:space="preserve"> Time!AB$173</f>
        <v>2027</v>
      </c>
      <c r="AC4" s="337">
        <f xml:space="preserve"> Time!AC$173</f>
        <v>2027</v>
      </c>
      <c r="AD4" s="337">
        <f xml:space="preserve"> Time!AD$173</f>
        <v>2027</v>
      </c>
      <c r="AE4" s="337">
        <f xml:space="preserve"> Time!AE$173</f>
        <v>2027</v>
      </c>
      <c r="AF4" s="337">
        <f xml:space="preserve"> Time!AF$173</f>
        <v>2027</v>
      </c>
      <c r="AG4" s="337">
        <f xml:space="preserve"> Time!AG$173</f>
        <v>2027</v>
      </c>
      <c r="AH4" s="337">
        <f xml:space="preserve"> Time!AH$173</f>
        <v>2028</v>
      </c>
      <c r="AI4" s="337">
        <f xml:space="preserve"> Time!AI$173</f>
        <v>2028</v>
      </c>
      <c r="AJ4" s="337">
        <f xml:space="preserve"> Time!AJ$173</f>
        <v>2028</v>
      </c>
      <c r="AK4" s="337">
        <f xml:space="preserve"> Time!AK$173</f>
        <v>2028</v>
      </c>
      <c r="AL4" s="337">
        <f xml:space="preserve"> Time!AL$173</f>
        <v>2028</v>
      </c>
      <c r="AM4" s="337">
        <f xml:space="preserve"> Time!AM$173</f>
        <v>2028</v>
      </c>
      <c r="AN4" s="337">
        <f xml:space="preserve"> Time!AN$173</f>
        <v>2028</v>
      </c>
      <c r="AO4" s="337">
        <f xml:space="preserve"> Time!AO$173</f>
        <v>2028</v>
      </c>
      <c r="AP4" s="337">
        <f xml:space="preserve"> Time!AP$173</f>
        <v>2028</v>
      </c>
      <c r="AQ4" s="337">
        <f xml:space="preserve"> Time!AQ$173</f>
        <v>2028</v>
      </c>
      <c r="AR4" s="337">
        <f xml:space="preserve"> Time!AR$173</f>
        <v>2028</v>
      </c>
      <c r="AS4" s="337">
        <f xml:space="preserve"> Time!AS$173</f>
        <v>2028</v>
      </c>
      <c r="AT4" s="337">
        <f xml:space="preserve"> Time!AT$173</f>
        <v>2029</v>
      </c>
      <c r="AU4" s="337">
        <f xml:space="preserve"> Time!AU$173</f>
        <v>2029</v>
      </c>
      <c r="AV4" s="337">
        <f xml:space="preserve"> Time!AV$173</f>
        <v>2029</v>
      </c>
      <c r="AW4" s="337">
        <f xml:space="preserve"> Time!AW$173</f>
        <v>2029</v>
      </c>
      <c r="AX4" s="337">
        <f xml:space="preserve"> Time!AX$173</f>
        <v>2029</v>
      </c>
      <c r="AY4" s="337">
        <f xml:space="preserve"> Time!AY$173</f>
        <v>2029</v>
      </c>
      <c r="AZ4" s="337">
        <f xml:space="preserve"> Time!AZ$173</f>
        <v>2029</v>
      </c>
      <c r="BA4" s="337">
        <f xml:space="preserve"> Time!BA$173</f>
        <v>2029</v>
      </c>
      <c r="BB4" s="337">
        <f xml:space="preserve"> Time!BB$173</f>
        <v>2029</v>
      </c>
      <c r="BC4" s="337">
        <f xml:space="preserve"> Time!BC$173</f>
        <v>2029</v>
      </c>
      <c r="BD4" s="337">
        <f xml:space="preserve"> Time!BD$173</f>
        <v>2029</v>
      </c>
      <c r="BE4" s="337">
        <f xml:space="preserve"> Time!BE$173</f>
        <v>2029</v>
      </c>
      <c r="BF4" s="337">
        <f xml:space="preserve"> Time!BF$173</f>
        <v>2030</v>
      </c>
      <c r="BG4" s="337">
        <f xml:space="preserve"> Time!BG$173</f>
        <v>2030</v>
      </c>
      <c r="BH4" s="337">
        <f xml:space="preserve"> Time!BH$173</f>
        <v>2030</v>
      </c>
      <c r="BI4" s="337">
        <f xml:space="preserve"> Time!BI$173</f>
        <v>2030</v>
      </c>
      <c r="BJ4" s="337">
        <f xml:space="preserve"> Time!BJ$173</f>
        <v>2031</v>
      </c>
      <c r="BK4" s="337">
        <f xml:space="preserve"> Time!BK$173</f>
        <v>2031</v>
      </c>
      <c r="BL4" s="337">
        <f xml:space="preserve"> Time!BL$173</f>
        <v>2031</v>
      </c>
      <c r="BM4" s="337">
        <f xml:space="preserve"> Time!BM$173</f>
        <v>2031</v>
      </c>
      <c r="BN4" s="337">
        <f xml:space="preserve"> Time!BN$173</f>
        <v>2032</v>
      </c>
      <c r="BO4" s="337">
        <f xml:space="preserve"> Time!BO$173</f>
        <v>2032</v>
      </c>
      <c r="BP4" s="337">
        <f xml:space="preserve"> Time!BP$173</f>
        <v>2032</v>
      </c>
      <c r="BQ4" s="337">
        <f xml:space="preserve"> Time!BQ$173</f>
        <v>2032</v>
      </c>
      <c r="BR4" s="337">
        <f xml:space="preserve"> Time!BR$173</f>
        <v>2033</v>
      </c>
      <c r="BS4" s="337">
        <f xml:space="preserve"> Time!BS$173</f>
        <v>2033</v>
      </c>
      <c r="BT4" s="337">
        <f xml:space="preserve"> Time!BT$173</f>
        <v>2033</v>
      </c>
      <c r="BU4" s="337">
        <f xml:space="preserve"> Time!BU$173</f>
        <v>2033</v>
      </c>
      <c r="BV4" s="337">
        <f xml:space="preserve"> Time!BV$173</f>
        <v>2034</v>
      </c>
      <c r="BW4" s="337">
        <f xml:space="preserve"> Time!BW$173</f>
        <v>2034</v>
      </c>
      <c r="BX4" s="337">
        <f xml:space="preserve"> Time!BX$173</f>
        <v>2034</v>
      </c>
      <c r="BY4" s="337">
        <f xml:space="preserve"> Time!BY$173</f>
        <v>2034</v>
      </c>
      <c r="BZ4" s="337">
        <f xml:space="preserve"> Time!BZ$173</f>
        <v>2035</v>
      </c>
      <c r="CA4" s="337">
        <f xml:space="preserve"> Time!CA$173</f>
        <v>2035</v>
      </c>
      <c r="CB4" s="337">
        <f xml:space="preserve"> Time!CB$173</f>
        <v>2035</v>
      </c>
      <c r="CC4" s="337">
        <f xml:space="preserve"> Time!CC$173</f>
        <v>2035</v>
      </c>
      <c r="CD4" s="337">
        <f xml:space="preserve"> Time!CD$173</f>
        <v>2036</v>
      </c>
      <c r="CE4" s="337">
        <f xml:space="preserve"> Time!CE$173</f>
        <v>2036</v>
      </c>
      <c r="CF4" s="337">
        <f xml:space="preserve"> Time!CF$173</f>
        <v>2036</v>
      </c>
      <c r="CG4" s="337">
        <f xml:space="preserve"> Time!CG$173</f>
        <v>2036</v>
      </c>
      <c r="CH4" s="337">
        <f xml:space="preserve"> Time!CH$173</f>
        <v>2037</v>
      </c>
      <c r="CI4" s="337">
        <f xml:space="preserve"> Time!CI$173</f>
        <v>2037</v>
      </c>
      <c r="CJ4" s="337">
        <f xml:space="preserve"> Time!CJ$173</f>
        <v>2037</v>
      </c>
      <c r="CK4" s="337">
        <f xml:space="preserve"> Time!CK$173</f>
        <v>2037</v>
      </c>
      <c r="CL4" s="337">
        <f xml:space="preserve"> Time!CL$173</f>
        <v>2038</v>
      </c>
      <c r="CM4" s="337">
        <f xml:space="preserve"> Time!CM$173</f>
        <v>2038</v>
      </c>
      <c r="CN4" s="337">
        <f xml:space="preserve"> Time!CN$173</f>
        <v>2038</v>
      </c>
      <c r="CO4" s="337">
        <f xml:space="preserve"> Time!CO$173</f>
        <v>2038</v>
      </c>
      <c r="CP4" s="337">
        <f xml:space="preserve"> Time!CP$173</f>
        <v>2039</v>
      </c>
      <c r="CQ4" s="337">
        <f xml:space="preserve"> Time!CQ$173</f>
        <v>2039</v>
      </c>
      <c r="CR4" s="337">
        <f xml:space="preserve"> Time!CR$173</f>
        <v>2039</v>
      </c>
      <c r="CS4" s="337">
        <f xml:space="preserve"> Time!CS$173</f>
        <v>2039</v>
      </c>
      <c r="CT4" s="337">
        <f xml:space="preserve"> Time!CT$173</f>
        <v>2040</v>
      </c>
      <c r="CU4" s="337">
        <f xml:space="preserve"> Time!CU$173</f>
        <v>2040</v>
      </c>
      <c r="CV4" s="337">
        <f xml:space="preserve"> Time!CV$173</f>
        <v>2040</v>
      </c>
      <c r="CW4" s="337">
        <f xml:space="preserve"> Time!CW$173</f>
        <v>2040</v>
      </c>
      <c r="CX4" s="337">
        <f xml:space="preserve"> Time!CX$173</f>
        <v>2041</v>
      </c>
      <c r="CY4" s="337">
        <f xml:space="preserve"> Time!CY$173</f>
        <v>2041</v>
      </c>
      <c r="CZ4" s="337">
        <f xml:space="preserve"> Time!CZ$173</f>
        <v>2041</v>
      </c>
      <c r="DA4" s="337">
        <f xml:space="preserve"> Time!DA$173</f>
        <v>2041</v>
      </c>
      <c r="DB4" s="337">
        <f xml:space="preserve"> Time!DB$173</f>
        <v>2042</v>
      </c>
      <c r="DC4" s="337">
        <f xml:space="preserve"> Time!DC$173</f>
        <v>2042</v>
      </c>
      <c r="DD4" s="337">
        <f xml:space="preserve"> Time!DD$173</f>
        <v>2042</v>
      </c>
      <c r="DE4" s="337">
        <f xml:space="preserve"> Time!DE$173</f>
        <v>2042</v>
      </c>
      <c r="DF4" s="337">
        <f xml:space="preserve"> Time!DF$173</f>
        <v>2043</v>
      </c>
      <c r="DG4" s="337">
        <f xml:space="preserve"> Time!DG$173</f>
        <v>2043</v>
      </c>
      <c r="DH4" s="337">
        <f xml:space="preserve"> Time!DH$173</f>
        <v>2043</v>
      </c>
      <c r="DI4" s="337">
        <f xml:space="preserve"> Time!DI$173</f>
        <v>2043</v>
      </c>
      <c r="DJ4" s="337">
        <f xml:space="preserve"> Time!DJ$173</f>
        <v>2044</v>
      </c>
      <c r="DK4" s="337">
        <f xml:space="preserve"> Time!DK$173</f>
        <v>2044</v>
      </c>
      <c r="DL4" s="337">
        <f xml:space="preserve"> Time!DL$173</f>
        <v>2044</v>
      </c>
      <c r="DM4" s="337">
        <f xml:space="preserve"> Time!DM$173</f>
        <v>2044</v>
      </c>
      <c r="DN4" s="337">
        <f xml:space="preserve"> Time!DN$173</f>
        <v>2045</v>
      </c>
      <c r="DO4" s="337">
        <f xml:space="preserve"> Time!DO$173</f>
        <v>2045</v>
      </c>
      <c r="DP4" s="337">
        <f xml:space="preserve"> Time!DP$173</f>
        <v>2045</v>
      </c>
      <c r="DQ4" s="337">
        <f xml:space="preserve"> Time!DQ$173</f>
        <v>2045</v>
      </c>
      <c r="DR4" s="337">
        <f xml:space="preserve"> Time!DR$173</f>
        <v>2046</v>
      </c>
      <c r="DS4" s="337">
        <f xml:space="preserve"> Time!DS$173</f>
        <v>2046</v>
      </c>
      <c r="DT4" s="337">
        <f xml:space="preserve"> Time!DT$173</f>
        <v>2046</v>
      </c>
      <c r="DU4" s="337">
        <f xml:space="preserve"> Time!DU$173</f>
        <v>2046</v>
      </c>
      <c r="DV4" s="337">
        <f xml:space="preserve"> Time!DV$173</f>
        <v>2047</v>
      </c>
      <c r="DW4" s="337">
        <f xml:space="preserve"> Time!DW$173</f>
        <v>2047</v>
      </c>
      <c r="DX4" s="337">
        <f xml:space="preserve"> Time!DX$173</f>
        <v>2047</v>
      </c>
      <c r="DY4" s="337">
        <f xml:space="preserve"> Time!DY$173</f>
        <v>2047</v>
      </c>
      <c r="DZ4" s="337">
        <f xml:space="preserve"> Time!DZ$173</f>
        <v>2048</v>
      </c>
      <c r="EA4" s="337">
        <f xml:space="preserve"> Time!EA$173</f>
        <v>2048</v>
      </c>
      <c r="EB4" s="337">
        <f xml:space="preserve"> Time!EB$173</f>
        <v>2048</v>
      </c>
      <c r="EC4" s="337">
        <f xml:space="preserve"> Time!EC$173</f>
        <v>2048</v>
      </c>
      <c r="ED4" s="337">
        <f xml:space="preserve"> Time!ED$173</f>
        <v>2049</v>
      </c>
      <c r="EE4" s="337">
        <f xml:space="preserve"> Time!EE$173</f>
        <v>2049</v>
      </c>
      <c r="EF4" s="337">
        <f xml:space="preserve"> Time!EF$173</f>
        <v>2049</v>
      </c>
      <c r="EG4" s="337">
        <f xml:space="preserve"> Time!EG$173</f>
        <v>2049</v>
      </c>
      <c r="EH4" s="337">
        <f xml:space="preserve"> Time!EH$173</f>
        <v>2050</v>
      </c>
      <c r="EI4" s="337">
        <f xml:space="preserve"> Time!EI$173</f>
        <v>2050</v>
      </c>
      <c r="EJ4" s="337">
        <f xml:space="preserve"> Time!EJ$173</f>
        <v>2050</v>
      </c>
      <c r="EK4" s="337">
        <f xml:space="preserve"> Time!EK$173</f>
        <v>2050</v>
      </c>
      <c r="EL4" s="337">
        <f xml:space="preserve"> Time!EL$173</f>
        <v>2051</v>
      </c>
      <c r="EM4" s="337">
        <f xml:space="preserve"> Time!EM$173</f>
        <v>2051</v>
      </c>
      <c r="EN4" s="337">
        <f xml:space="preserve"> Time!EN$173</f>
        <v>2051</v>
      </c>
      <c r="EO4" s="337">
        <f xml:space="preserve"> Time!EO$173</f>
        <v>2051</v>
      </c>
      <c r="EP4" s="337">
        <f xml:space="preserve"> Time!EP$173</f>
        <v>2052</v>
      </c>
      <c r="EQ4" s="337">
        <f xml:space="preserve"> Time!EQ$173</f>
        <v>2052</v>
      </c>
      <c r="ER4" s="337">
        <f xml:space="preserve"> Time!ER$173</f>
        <v>2052</v>
      </c>
      <c r="ES4" s="337">
        <f xml:space="preserve"> Time!ES$173</f>
        <v>2052</v>
      </c>
      <c r="ET4" s="337">
        <f xml:space="preserve"> Time!ET$173</f>
        <v>2053</v>
      </c>
      <c r="EU4" s="337">
        <f xml:space="preserve"> Time!EU$173</f>
        <v>2053</v>
      </c>
      <c r="EV4" s="337">
        <f xml:space="preserve"> Time!EV$173</f>
        <v>2053</v>
      </c>
      <c r="EW4" s="337">
        <f xml:space="preserve"> Time!EW$173</f>
        <v>2053</v>
      </c>
      <c r="EX4" s="337">
        <f xml:space="preserve"> Time!EX$173</f>
        <v>2054</v>
      </c>
      <c r="EY4" s="337">
        <f xml:space="preserve"> Time!EY$173</f>
        <v>2054</v>
      </c>
      <c r="EZ4" s="337">
        <f xml:space="preserve"> Time!EZ$173</f>
        <v>2054</v>
      </c>
      <c r="FA4" s="337">
        <f xml:space="preserve"> Time!FA$173</f>
        <v>2054</v>
      </c>
      <c r="FB4" s="337">
        <f xml:space="preserve"> Time!FB$173</f>
        <v>2055</v>
      </c>
      <c r="FC4" s="337">
        <f xml:space="preserve"> Time!FC$173</f>
        <v>2055</v>
      </c>
      <c r="FD4" s="337">
        <f xml:space="preserve"> Time!FD$173</f>
        <v>2055</v>
      </c>
      <c r="FE4" s="337">
        <f xml:space="preserve"> Time!FE$173</f>
        <v>2055</v>
      </c>
      <c r="FF4" s="337">
        <f xml:space="preserve"> Time!FF$173</f>
        <v>2056</v>
      </c>
      <c r="FG4" s="337">
        <f xml:space="preserve"> Time!FG$173</f>
        <v>2056</v>
      </c>
      <c r="FH4" s="337">
        <f xml:space="preserve"> Time!FH$173</f>
        <v>2056</v>
      </c>
      <c r="FI4" s="337">
        <f xml:space="preserve"> Time!FI$173</f>
        <v>2056</v>
      </c>
      <c r="FJ4" s="337">
        <f xml:space="preserve"> Time!FJ$173</f>
        <v>2057</v>
      </c>
      <c r="FK4" s="337">
        <f xml:space="preserve"> Time!FK$173</f>
        <v>2057</v>
      </c>
      <c r="FL4" s="337">
        <f xml:space="preserve"> Time!FL$173</f>
        <v>2057</v>
      </c>
      <c r="FM4" s="337">
        <f xml:space="preserve"> Time!FM$173</f>
        <v>2057</v>
      </c>
      <c r="FN4" s="337">
        <f xml:space="preserve"> Time!FN$173</f>
        <v>2058</v>
      </c>
      <c r="FO4" s="337">
        <f xml:space="preserve"> Time!FO$173</f>
        <v>2058</v>
      </c>
      <c r="FP4" s="337">
        <f xml:space="preserve"> Time!FP$173</f>
        <v>2058</v>
      </c>
      <c r="FQ4" s="337">
        <f xml:space="preserve"> Time!FQ$173</f>
        <v>2058</v>
      </c>
      <c r="FR4" s="337">
        <f xml:space="preserve"> Time!FR$173</f>
        <v>2059</v>
      </c>
      <c r="FS4" s="337">
        <f xml:space="preserve"> Time!FS$173</f>
        <v>2059</v>
      </c>
      <c r="FT4" s="337">
        <f xml:space="preserve"> Time!FT$173</f>
        <v>2059</v>
      </c>
      <c r="FU4" s="337">
        <f xml:space="preserve"> Time!FU$173</f>
        <v>2059</v>
      </c>
      <c r="FV4" s="337">
        <f xml:space="preserve"> Time!FV$173</f>
        <v>2060</v>
      </c>
      <c r="FW4" s="337">
        <f xml:space="preserve"> Time!FW$173</f>
        <v>2060</v>
      </c>
      <c r="FX4" s="337">
        <f xml:space="preserve"> Time!FX$173</f>
        <v>2060</v>
      </c>
      <c r="FY4" s="337">
        <f xml:space="preserve"> Time!FY$173</f>
        <v>2060</v>
      </c>
      <c r="FZ4" s="337">
        <f xml:space="preserve"> Time!FZ$173</f>
        <v>2061</v>
      </c>
      <c r="GA4" s="337">
        <f xml:space="preserve"> Time!GA$173</f>
        <v>2061</v>
      </c>
      <c r="GB4" s="337">
        <f xml:space="preserve"> Time!GB$173</f>
        <v>2061</v>
      </c>
      <c r="GC4" s="337">
        <f xml:space="preserve"> Time!GC$173</f>
        <v>2061</v>
      </c>
      <c r="GD4" s="337">
        <f xml:space="preserve"> Time!GD$173</f>
        <v>2062</v>
      </c>
      <c r="GE4" s="337">
        <f xml:space="preserve"> Time!GE$173</f>
        <v>2062</v>
      </c>
      <c r="GF4" s="337">
        <f xml:space="preserve"> Time!GF$173</f>
        <v>2062</v>
      </c>
      <c r="GG4" s="337">
        <f xml:space="preserve"> Time!GG$173</f>
        <v>2062</v>
      </c>
      <c r="GH4" s="337">
        <f xml:space="preserve"> Time!GH$173</f>
        <v>2063</v>
      </c>
      <c r="GI4" s="337">
        <f xml:space="preserve"> Time!GI$173</f>
        <v>2063</v>
      </c>
      <c r="GJ4" s="337">
        <f xml:space="preserve"> Time!GJ$173</f>
        <v>2063</v>
      </c>
    </row>
    <row r="5" spans="1:192" x14ac:dyDescent="0.35">
      <c r="A5" s="198"/>
      <c r="B5" s="198"/>
      <c r="C5" s="199"/>
      <c r="D5" s="200"/>
      <c r="E5" s="197" t="str">
        <f xml:space="preserve"> Time!E$10</f>
        <v>Model column counter</v>
      </c>
      <c r="F5" s="338" t="s">
        <v>19</v>
      </c>
      <c r="G5" s="339" t="s">
        <v>17</v>
      </c>
      <c r="H5" s="338" t="s">
        <v>18</v>
      </c>
      <c r="I5" s="197"/>
      <c r="J5" s="197">
        <f xml:space="preserve"> Time!J$10</f>
        <v>1</v>
      </c>
      <c r="K5" s="197">
        <f xml:space="preserve"> Time!K$10</f>
        <v>2</v>
      </c>
      <c r="L5" s="197">
        <f xml:space="preserve"> Time!L$10</f>
        <v>3</v>
      </c>
      <c r="M5" s="197">
        <f xml:space="preserve"> Time!M$10</f>
        <v>4</v>
      </c>
      <c r="N5" s="197">
        <f xml:space="preserve"> Time!N$10</f>
        <v>5</v>
      </c>
      <c r="O5" s="197">
        <f xml:space="preserve"> Time!O$10</f>
        <v>6</v>
      </c>
      <c r="P5" s="197">
        <f xml:space="preserve"> Time!P$10</f>
        <v>7</v>
      </c>
      <c r="Q5" s="197">
        <f xml:space="preserve"> Time!Q$10</f>
        <v>8</v>
      </c>
      <c r="R5" s="197">
        <f xml:space="preserve"> Time!R$10</f>
        <v>9</v>
      </c>
      <c r="S5" s="197">
        <f xml:space="preserve"> Time!S$10</f>
        <v>10</v>
      </c>
      <c r="T5" s="197">
        <f xml:space="preserve"> Time!T$10</f>
        <v>11</v>
      </c>
      <c r="U5" s="197">
        <f xml:space="preserve"> Time!U$10</f>
        <v>12</v>
      </c>
      <c r="V5" s="197">
        <f xml:space="preserve"> Time!V$10</f>
        <v>13</v>
      </c>
      <c r="W5" s="197">
        <f xml:space="preserve"> Time!W$10</f>
        <v>14</v>
      </c>
      <c r="X5" s="197">
        <f xml:space="preserve"> Time!X$10</f>
        <v>15</v>
      </c>
      <c r="Y5" s="197">
        <f xml:space="preserve"> Time!Y$10</f>
        <v>16</v>
      </c>
      <c r="Z5" s="197">
        <f xml:space="preserve"> Time!Z$10</f>
        <v>17</v>
      </c>
      <c r="AA5" s="197">
        <f xml:space="preserve"> Time!AA$10</f>
        <v>18</v>
      </c>
      <c r="AB5" s="197">
        <f xml:space="preserve"> Time!AB$10</f>
        <v>19</v>
      </c>
      <c r="AC5" s="197">
        <f xml:space="preserve"> Time!AC$10</f>
        <v>20</v>
      </c>
      <c r="AD5" s="197">
        <f xml:space="preserve"> Time!AD$10</f>
        <v>21</v>
      </c>
      <c r="AE5" s="197">
        <f xml:space="preserve"> Time!AE$10</f>
        <v>22</v>
      </c>
      <c r="AF5" s="197">
        <f xml:space="preserve"> Time!AF$10</f>
        <v>23</v>
      </c>
      <c r="AG5" s="197">
        <f xml:space="preserve"> Time!AG$10</f>
        <v>24</v>
      </c>
      <c r="AH5" s="197">
        <f xml:space="preserve"> Time!AH$10</f>
        <v>25</v>
      </c>
      <c r="AI5" s="197">
        <f xml:space="preserve"> Time!AI$10</f>
        <v>26</v>
      </c>
      <c r="AJ5" s="197">
        <f xml:space="preserve"> Time!AJ$10</f>
        <v>27</v>
      </c>
      <c r="AK5" s="197">
        <f xml:space="preserve"> Time!AK$10</f>
        <v>28</v>
      </c>
      <c r="AL5" s="197">
        <f xml:space="preserve"> Time!AL$10</f>
        <v>29</v>
      </c>
      <c r="AM5" s="197">
        <f xml:space="preserve"> Time!AM$10</f>
        <v>30</v>
      </c>
      <c r="AN5" s="197">
        <f xml:space="preserve"> Time!AN$10</f>
        <v>31</v>
      </c>
      <c r="AO5" s="197">
        <f xml:space="preserve"> Time!AO$10</f>
        <v>32</v>
      </c>
      <c r="AP5" s="197">
        <f xml:space="preserve"> Time!AP$10</f>
        <v>33</v>
      </c>
      <c r="AQ5" s="197">
        <f xml:space="preserve"> Time!AQ$10</f>
        <v>34</v>
      </c>
      <c r="AR5" s="197">
        <f xml:space="preserve"> Time!AR$10</f>
        <v>35</v>
      </c>
      <c r="AS5" s="197">
        <f xml:space="preserve"> Time!AS$10</f>
        <v>36</v>
      </c>
      <c r="AT5" s="197">
        <f xml:space="preserve"> Time!AT$10</f>
        <v>37</v>
      </c>
      <c r="AU5" s="197">
        <f xml:space="preserve"> Time!AU$10</f>
        <v>38</v>
      </c>
      <c r="AV5" s="197">
        <f xml:space="preserve"> Time!AV$10</f>
        <v>39</v>
      </c>
      <c r="AW5" s="197">
        <f xml:space="preserve"> Time!AW$10</f>
        <v>40</v>
      </c>
      <c r="AX5" s="197">
        <f xml:space="preserve"> Time!AX$10</f>
        <v>41</v>
      </c>
      <c r="AY5" s="197">
        <f xml:space="preserve"> Time!AY$10</f>
        <v>42</v>
      </c>
      <c r="AZ5" s="197">
        <f xml:space="preserve"> Time!AZ$10</f>
        <v>43</v>
      </c>
      <c r="BA5" s="197">
        <f xml:space="preserve"> Time!BA$10</f>
        <v>44</v>
      </c>
      <c r="BB5" s="197">
        <f xml:space="preserve"> Time!BB$10</f>
        <v>45</v>
      </c>
      <c r="BC5" s="197">
        <f xml:space="preserve"> Time!BC$10</f>
        <v>46</v>
      </c>
      <c r="BD5" s="197">
        <f xml:space="preserve"> Time!BD$10</f>
        <v>47</v>
      </c>
      <c r="BE5" s="197">
        <f xml:space="preserve"> Time!BE$10</f>
        <v>48</v>
      </c>
      <c r="BF5" s="197">
        <f xml:space="preserve"> Time!BF$10</f>
        <v>49</v>
      </c>
      <c r="BG5" s="197">
        <f xml:space="preserve"> Time!BG$10</f>
        <v>50</v>
      </c>
      <c r="BH5" s="197">
        <f xml:space="preserve"> Time!BH$10</f>
        <v>51</v>
      </c>
      <c r="BI5" s="197">
        <f xml:space="preserve"> Time!BI$10</f>
        <v>52</v>
      </c>
      <c r="BJ5" s="197">
        <f xml:space="preserve"> Time!BJ$10</f>
        <v>53</v>
      </c>
      <c r="BK5" s="197">
        <f xml:space="preserve"> Time!BK$10</f>
        <v>54</v>
      </c>
      <c r="BL5" s="197">
        <f xml:space="preserve"> Time!BL$10</f>
        <v>55</v>
      </c>
      <c r="BM5" s="197">
        <f xml:space="preserve"> Time!BM$10</f>
        <v>56</v>
      </c>
      <c r="BN5" s="197">
        <f xml:space="preserve"> Time!BN$10</f>
        <v>57</v>
      </c>
      <c r="BO5" s="197">
        <f xml:space="preserve"> Time!BO$10</f>
        <v>58</v>
      </c>
      <c r="BP5" s="197">
        <f xml:space="preserve"> Time!BP$10</f>
        <v>59</v>
      </c>
      <c r="BQ5" s="197">
        <f xml:space="preserve"> Time!BQ$10</f>
        <v>60</v>
      </c>
      <c r="BR5" s="197">
        <f xml:space="preserve"> Time!BR$10</f>
        <v>61</v>
      </c>
      <c r="BS5" s="197">
        <f xml:space="preserve"> Time!BS$10</f>
        <v>62</v>
      </c>
      <c r="BT5" s="197">
        <f xml:space="preserve"> Time!BT$10</f>
        <v>63</v>
      </c>
      <c r="BU5" s="197">
        <f xml:space="preserve"> Time!BU$10</f>
        <v>64</v>
      </c>
      <c r="BV5" s="197">
        <f xml:space="preserve"> Time!BV$10</f>
        <v>65</v>
      </c>
      <c r="BW5" s="197">
        <f xml:space="preserve"> Time!BW$10</f>
        <v>66</v>
      </c>
      <c r="BX5" s="197">
        <f xml:space="preserve"> Time!BX$10</f>
        <v>67</v>
      </c>
      <c r="BY5" s="197">
        <f xml:space="preserve"> Time!BY$10</f>
        <v>68</v>
      </c>
      <c r="BZ5" s="197">
        <f xml:space="preserve"> Time!BZ$10</f>
        <v>69</v>
      </c>
      <c r="CA5" s="197">
        <f xml:space="preserve"> Time!CA$10</f>
        <v>70</v>
      </c>
      <c r="CB5" s="197">
        <f xml:space="preserve"> Time!CB$10</f>
        <v>71</v>
      </c>
      <c r="CC5" s="197">
        <f xml:space="preserve"> Time!CC$10</f>
        <v>72</v>
      </c>
      <c r="CD5" s="197">
        <f xml:space="preserve"> Time!CD$10</f>
        <v>73</v>
      </c>
      <c r="CE5" s="197">
        <f xml:space="preserve"> Time!CE$10</f>
        <v>74</v>
      </c>
      <c r="CF5" s="197">
        <f xml:space="preserve"> Time!CF$10</f>
        <v>75</v>
      </c>
      <c r="CG5" s="197">
        <f xml:space="preserve"> Time!CG$10</f>
        <v>76</v>
      </c>
      <c r="CH5" s="197">
        <f xml:space="preserve"> Time!CH$10</f>
        <v>77</v>
      </c>
      <c r="CI5" s="197">
        <f xml:space="preserve"> Time!CI$10</f>
        <v>78</v>
      </c>
      <c r="CJ5" s="197">
        <f xml:space="preserve"> Time!CJ$10</f>
        <v>79</v>
      </c>
      <c r="CK5" s="197">
        <f xml:space="preserve"> Time!CK$10</f>
        <v>80</v>
      </c>
      <c r="CL5" s="197">
        <f xml:space="preserve"> Time!CL$10</f>
        <v>81</v>
      </c>
      <c r="CM5" s="197">
        <f xml:space="preserve"> Time!CM$10</f>
        <v>82</v>
      </c>
      <c r="CN5" s="197">
        <f xml:space="preserve"> Time!CN$10</f>
        <v>83</v>
      </c>
      <c r="CO5" s="197">
        <f xml:space="preserve"> Time!CO$10</f>
        <v>84</v>
      </c>
      <c r="CP5" s="197">
        <f xml:space="preserve"> Time!CP$10</f>
        <v>85</v>
      </c>
      <c r="CQ5" s="197">
        <f xml:space="preserve"> Time!CQ$10</f>
        <v>86</v>
      </c>
      <c r="CR5" s="197">
        <f xml:space="preserve"> Time!CR$10</f>
        <v>87</v>
      </c>
      <c r="CS5" s="197">
        <f xml:space="preserve"> Time!CS$10</f>
        <v>88</v>
      </c>
      <c r="CT5" s="197">
        <f xml:space="preserve"> Time!CT$10</f>
        <v>89</v>
      </c>
      <c r="CU5" s="197">
        <f xml:space="preserve"> Time!CU$10</f>
        <v>90</v>
      </c>
      <c r="CV5" s="197">
        <f xml:space="preserve"> Time!CV$10</f>
        <v>91</v>
      </c>
      <c r="CW5" s="197">
        <f xml:space="preserve"> Time!CW$10</f>
        <v>92</v>
      </c>
      <c r="CX5" s="197">
        <f xml:space="preserve"> Time!CX$10</f>
        <v>93</v>
      </c>
      <c r="CY5" s="197">
        <f xml:space="preserve"> Time!CY$10</f>
        <v>94</v>
      </c>
      <c r="CZ5" s="197">
        <f xml:space="preserve"> Time!CZ$10</f>
        <v>95</v>
      </c>
      <c r="DA5" s="197">
        <f xml:space="preserve"> Time!DA$10</f>
        <v>96</v>
      </c>
      <c r="DB5" s="197">
        <f xml:space="preserve"> Time!DB$10</f>
        <v>97</v>
      </c>
      <c r="DC5" s="197">
        <f xml:space="preserve"> Time!DC$10</f>
        <v>98</v>
      </c>
      <c r="DD5" s="197">
        <f xml:space="preserve"> Time!DD$10</f>
        <v>99</v>
      </c>
      <c r="DE5" s="197">
        <f xml:space="preserve"> Time!DE$10</f>
        <v>100</v>
      </c>
      <c r="DF5" s="197">
        <f xml:space="preserve"> Time!DF$10</f>
        <v>101</v>
      </c>
      <c r="DG5" s="197">
        <f xml:space="preserve"> Time!DG$10</f>
        <v>102</v>
      </c>
      <c r="DH5" s="197">
        <f xml:space="preserve"> Time!DH$10</f>
        <v>103</v>
      </c>
      <c r="DI5" s="197">
        <f xml:space="preserve"> Time!DI$10</f>
        <v>104</v>
      </c>
      <c r="DJ5" s="197">
        <f xml:space="preserve"> Time!DJ$10</f>
        <v>105</v>
      </c>
      <c r="DK5" s="197">
        <f xml:space="preserve"> Time!DK$10</f>
        <v>106</v>
      </c>
      <c r="DL5" s="197">
        <f xml:space="preserve"> Time!DL$10</f>
        <v>107</v>
      </c>
      <c r="DM5" s="197">
        <f xml:space="preserve"> Time!DM$10</f>
        <v>108</v>
      </c>
      <c r="DN5" s="197">
        <f xml:space="preserve"> Time!DN$10</f>
        <v>109</v>
      </c>
      <c r="DO5" s="197">
        <f xml:space="preserve"> Time!DO$10</f>
        <v>110</v>
      </c>
      <c r="DP5" s="197">
        <f xml:space="preserve"> Time!DP$10</f>
        <v>111</v>
      </c>
      <c r="DQ5" s="197">
        <f xml:space="preserve"> Time!DQ$10</f>
        <v>112</v>
      </c>
      <c r="DR5" s="197">
        <f xml:space="preserve"> Time!DR$10</f>
        <v>113</v>
      </c>
      <c r="DS5" s="197">
        <f xml:space="preserve"> Time!DS$10</f>
        <v>114</v>
      </c>
      <c r="DT5" s="197">
        <f xml:space="preserve"> Time!DT$10</f>
        <v>115</v>
      </c>
      <c r="DU5" s="197">
        <f xml:space="preserve"> Time!DU$10</f>
        <v>116</v>
      </c>
      <c r="DV5" s="197">
        <f xml:space="preserve"> Time!DV$10</f>
        <v>117</v>
      </c>
      <c r="DW5" s="197">
        <f xml:space="preserve"> Time!DW$10</f>
        <v>118</v>
      </c>
      <c r="DX5" s="197">
        <f xml:space="preserve"> Time!DX$10</f>
        <v>119</v>
      </c>
      <c r="DY5" s="197">
        <f xml:space="preserve"> Time!DY$10</f>
        <v>120</v>
      </c>
      <c r="DZ5" s="197">
        <f xml:space="preserve"> Time!DZ$10</f>
        <v>121</v>
      </c>
      <c r="EA5" s="197">
        <f xml:space="preserve"> Time!EA$10</f>
        <v>122</v>
      </c>
      <c r="EB5" s="197">
        <f xml:space="preserve"> Time!EB$10</f>
        <v>123</v>
      </c>
      <c r="EC5" s="197">
        <f xml:space="preserve"> Time!EC$10</f>
        <v>124</v>
      </c>
      <c r="ED5" s="197">
        <f xml:space="preserve"> Time!ED$10</f>
        <v>125</v>
      </c>
      <c r="EE5" s="197">
        <f xml:space="preserve"> Time!EE$10</f>
        <v>126</v>
      </c>
      <c r="EF5" s="197">
        <f xml:space="preserve"> Time!EF$10</f>
        <v>127</v>
      </c>
      <c r="EG5" s="197">
        <f xml:space="preserve"> Time!EG$10</f>
        <v>128</v>
      </c>
      <c r="EH5" s="197">
        <f xml:space="preserve"> Time!EH$10</f>
        <v>129</v>
      </c>
      <c r="EI5" s="197">
        <f xml:space="preserve"> Time!EI$10</f>
        <v>130</v>
      </c>
      <c r="EJ5" s="197">
        <f xml:space="preserve"> Time!EJ$10</f>
        <v>131</v>
      </c>
      <c r="EK5" s="197">
        <f xml:space="preserve"> Time!EK$10</f>
        <v>132</v>
      </c>
      <c r="EL5" s="197">
        <f xml:space="preserve"> Time!EL$10</f>
        <v>133</v>
      </c>
      <c r="EM5" s="197">
        <f xml:space="preserve"> Time!EM$10</f>
        <v>134</v>
      </c>
      <c r="EN5" s="197">
        <f xml:space="preserve"> Time!EN$10</f>
        <v>135</v>
      </c>
      <c r="EO5" s="197">
        <f xml:space="preserve"> Time!EO$10</f>
        <v>136</v>
      </c>
      <c r="EP5" s="197">
        <f xml:space="preserve"> Time!EP$10</f>
        <v>137</v>
      </c>
      <c r="EQ5" s="197">
        <f xml:space="preserve"> Time!EQ$10</f>
        <v>138</v>
      </c>
      <c r="ER5" s="197">
        <f xml:space="preserve"> Time!ER$10</f>
        <v>139</v>
      </c>
      <c r="ES5" s="197">
        <f xml:space="preserve"> Time!ES$10</f>
        <v>140</v>
      </c>
      <c r="ET5" s="197">
        <f xml:space="preserve"> Time!ET$10</f>
        <v>141</v>
      </c>
      <c r="EU5" s="197">
        <f xml:space="preserve"> Time!EU$10</f>
        <v>142</v>
      </c>
      <c r="EV5" s="197">
        <f xml:space="preserve"> Time!EV$10</f>
        <v>143</v>
      </c>
      <c r="EW5" s="197">
        <f xml:space="preserve"> Time!EW$10</f>
        <v>144</v>
      </c>
      <c r="EX5" s="197">
        <f xml:space="preserve"> Time!EX$10</f>
        <v>145</v>
      </c>
      <c r="EY5" s="197">
        <f xml:space="preserve"> Time!EY$10</f>
        <v>146</v>
      </c>
      <c r="EZ5" s="197">
        <f xml:space="preserve"> Time!EZ$10</f>
        <v>147</v>
      </c>
      <c r="FA5" s="197">
        <f xml:space="preserve"> Time!FA$10</f>
        <v>148</v>
      </c>
      <c r="FB5" s="197">
        <f xml:space="preserve"> Time!FB$10</f>
        <v>149</v>
      </c>
      <c r="FC5" s="197">
        <f xml:space="preserve"> Time!FC$10</f>
        <v>150</v>
      </c>
      <c r="FD5" s="197">
        <f xml:space="preserve"> Time!FD$10</f>
        <v>151</v>
      </c>
      <c r="FE5" s="197">
        <f xml:space="preserve"> Time!FE$10</f>
        <v>152</v>
      </c>
      <c r="FF5" s="197">
        <f xml:space="preserve"> Time!FF$10</f>
        <v>153</v>
      </c>
      <c r="FG5" s="197">
        <f xml:space="preserve"> Time!FG$10</f>
        <v>154</v>
      </c>
      <c r="FH5" s="197">
        <f xml:space="preserve"> Time!FH$10</f>
        <v>155</v>
      </c>
      <c r="FI5" s="197">
        <f xml:space="preserve"> Time!FI$10</f>
        <v>156</v>
      </c>
      <c r="FJ5" s="197">
        <f xml:space="preserve"> Time!FJ$10</f>
        <v>157</v>
      </c>
      <c r="FK5" s="197">
        <f xml:space="preserve"> Time!FK$10</f>
        <v>158</v>
      </c>
      <c r="FL5" s="197">
        <f xml:space="preserve"> Time!FL$10</f>
        <v>159</v>
      </c>
      <c r="FM5" s="197">
        <f xml:space="preserve"> Time!FM$10</f>
        <v>160</v>
      </c>
      <c r="FN5" s="197">
        <f xml:space="preserve"> Time!FN$10</f>
        <v>161</v>
      </c>
      <c r="FO5" s="197">
        <f xml:space="preserve"> Time!FO$10</f>
        <v>162</v>
      </c>
      <c r="FP5" s="197">
        <f xml:space="preserve"> Time!FP$10</f>
        <v>163</v>
      </c>
      <c r="FQ5" s="197">
        <f xml:space="preserve"> Time!FQ$10</f>
        <v>164</v>
      </c>
      <c r="FR5" s="197">
        <f xml:space="preserve"> Time!FR$10</f>
        <v>165</v>
      </c>
      <c r="FS5" s="197">
        <f xml:space="preserve"> Time!FS$10</f>
        <v>166</v>
      </c>
      <c r="FT5" s="197">
        <f xml:space="preserve"> Time!FT$10</f>
        <v>167</v>
      </c>
      <c r="FU5" s="197">
        <f xml:space="preserve"> Time!FU$10</f>
        <v>168</v>
      </c>
      <c r="FV5" s="197">
        <f xml:space="preserve"> Time!FV$10</f>
        <v>169</v>
      </c>
      <c r="FW5" s="197">
        <f xml:space="preserve"> Time!FW$10</f>
        <v>170</v>
      </c>
      <c r="FX5" s="197">
        <f xml:space="preserve"> Time!FX$10</f>
        <v>171</v>
      </c>
      <c r="FY5" s="197">
        <f xml:space="preserve"> Time!FY$10</f>
        <v>172</v>
      </c>
      <c r="FZ5" s="197">
        <f xml:space="preserve"> Time!FZ$10</f>
        <v>173</v>
      </c>
      <c r="GA5" s="197">
        <f xml:space="preserve"> Time!GA$10</f>
        <v>174</v>
      </c>
      <c r="GB5" s="197">
        <f xml:space="preserve"> Time!GB$10</f>
        <v>175</v>
      </c>
      <c r="GC5" s="197">
        <f xml:space="preserve"> Time!GC$10</f>
        <v>176</v>
      </c>
      <c r="GD5" s="197">
        <f xml:space="preserve"> Time!GD$10</f>
        <v>177</v>
      </c>
      <c r="GE5" s="197">
        <f xml:space="preserve"> Time!GE$10</f>
        <v>178</v>
      </c>
      <c r="GF5" s="197">
        <f xml:space="preserve"> Time!GF$10</f>
        <v>179</v>
      </c>
      <c r="GG5" s="197">
        <f xml:space="preserve"> Time!GG$10</f>
        <v>180</v>
      </c>
      <c r="GH5" s="197">
        <f xml:space="preserve"> Time!GH$10</f>
        <v>181</v>
      </c>
      <c r="GI5" s="197">
        <f xml:space="preserve"> Time!GI$10</f>
        <v>182</v>
      </c>
      <c r="GJ5" s="197">
        <f xml:space="preserve"> Time!GJ$10</f>
        <v>183</v>
      </c>
    </row>
    <row r="6" spans="1:192" x14ac:dyDescent="0.35">
      <c r="A6" s="170"/>
      <c r="D6" s="173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collapsed="1" x14ac:dyDescent="0.35">
      <c r="A7" s="170" t="s">
        <v>50</v>
      </c>
      <c r="D7" s="173"/>
      <c r="E7" s="197"/>
      <c r="F7" s="233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hidden="1" outlineLevel="1" x14ac:dyDescent="0.35">
      <c r="A8" s="170"/>
      <c r="D8" s="173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s="601" customFormat="1" hidden="1" outlineLevel="1" x14ac:dyDescent="0.35">
      <c r="A9" s="606"/>
      <c r="B9" s="606"/>
      <c r="C9" s="607"/>
      <c r="D9" s="608"/>
      <c r="E9" s="583" t="str">
        <f xml:space="preserve"> Ops!E$109</f>
        <v>Revenue</v>
      </c>
      <c r="F9" s="583">
        <f xml:space="preserve"> Ops!F$109</f>
        <v>0</v>
      </c>
      <c r="G9" s="583" t="str">
        <f xml:space="preserve"> Ops!G$109</f>
        <v>$ 000s</v>
      </c>
      <c r="H9" s="583">
        <f xml:space="preserve"> Ops!H$109</f>
        <v>1391903.4226338984</v>
      </c>
      <c r="I9" s="583">
        <f xml:space="preserve"> Ops!I$109</f>
        <v>0</v>
      </c>
      <c r="J9" s="583">
        <f xml:space="preserve"> Ops!J$109</f>
        <v>0</v>
      </c>
      <c r="K9" s="583">
        <f xml:space="preserve"> Ops!K$109</f>
        <v>0</v>
      </c>
      <c r="L9" s="583">
        <f xml:space="preserve"> Ops!L$109</f>
        <v>0</v>
      </c>
      <c r="M9" s="583">
        <f xml:space="preserve"> Ops!M$109</f>
        <v>0</v>
      </c>
      <c r="N9" s="583">
        <f xml:space="preserve"> Ops!N$109</f>
        <v>0</v>
      </c>
      <c r="O9" s="583">
        <f xml:space="preserve"> Ops!O$109</f>
        <v>0</v>
      </c>
      <c r="P9" s="583">
        <f xml:space="preserve"> Ops!P$109</f>
        <v>0</v>
      </c>
      <c r="Q9" s="583">
        <f xml:space="preserve"> Ops!Q$109</f>
        <v>0</v>
      </c>
      <c r="R9" s="583">
        <f xml:space="preserve"> Ops!R$109</f>
        <v>0</v>
      </c>
      <c r="S9" s="583">
        <f xml:space="preserve"> Ops!S$109</f>
        <v>0</v>
      </c>
      <c r="T9" s="583">
        <f xml:space="preserve"> Ops!T$109</f>
        <v>0</v>
      </c>
      <c r="U9" s="583">
        <f xml:space="preserve"> Ops!U$109</f>
        <v>0</v>
      </c>
      <c r="V9" s="583">
        <f xml:space="preserve"> Ops!V$109</f>
        <v>0</v>
      </c>
      <c r="W9" s="583">
        <f xml:space="preserve"> Ops!W$109</f>
        <v>0</v>
      </c>
      <c r="X9" s="583">
        <f xml:space="preserve"> Ops!X$109</f>
        <v>0</v>
      </c>
      <c r="Y9" s="583">
        <f xml:space="preserve"> Ops!Y$109</f>
        <v>0</v>
      </c>
      <c r="Z9" s="583">
        <f xml:space="preserve"> Ops!Z$109</f>
        <v>0</v>
      </c>
      <c r="AA9" s="583">
        <f xml:space="preserve"> Ops!AA$109</f>
        <v>0</v>
      </c>
      <c r="AB9" s="583">
        <f xml:space="preserve"> Ops!AB$109</f>
        <v>0</v>
      </c>
      <c r="AC9" s="583">
        <f xml:space="preserve"> Ops!AC$109</f>
        <v>0</v>
      </c>
      <c r="AD9" s="583">
        <f xml:space="preserve"> Ops!AD$109</f>
        <v>0</v>
      </c>
      <c r="AE9" s="583">
        <f xml:space="preserve"> Ops!AE$109</f>
        <v>116.11311853124998</v>
      </c>
      <c r="AF9" s="583">
        <f xml:space="preserve"> Ops!AF$109</f>
        <v>224.73506812499997</v>
      </c>
      <c r="AG9" s="583">
        <f xml:space="preserve"> Ops!AG$109</f>
        <v>348.33935559374999</v>
      </c>
      <c r="AH9" s="583">
        <f xml:space="preserve"> Ops!AH$109</f>
        <v>464.45247412499992</v>
      </c>
      <c r="AI9" s="583">
        <f xml:space="preserve"> Ops!AI$109</f>
        <v>543.10974796874996</v>
      </c>
      <c r="AJ9" s="583">
        <f xml:space="preserve"> Ops!AJ$109</f>
        <v>696.67871118749997</v>
      </c>
      <c r="AK9" s="583">
        <f xml:space="preserve"> Ops!AK$109</f>
        <v>786.57273843749999</v>
      </c>
      <c r="AL9" s="583">
        <f xml:space="preserve"> Ops!AL$109</f>
        <v>928.90494824999985</v>
      </c>
      <c r="AM9" s="583">
        <f xml:space="preserve"> Ops!AM$109</f>
        <v>1036.5905017265625</v>
      </c>
      <c r="AN9" s="583">
        <f xml:space="preserve"> Ops!AN$109</f>
        <v>1190.1594649453127</v>
      </c>
      <c r="AO9" s="583">
        <f xml:space="preserve"> Ops!AO$109</f>
        <v>1309.1754114398434</v>
      </c>
      <c r="AP9" s="583">
        <f xml:space="preserve"> Ops!AP$109</f>
        <v>1382.1206689687499</v>
      </c>
      <c r="AQ9" s="583">
        <f xml:space="preserve"> Ops!AQ$109</f>
        <v>1547.2073044289059</v>
      </c>
      <c r="AR9" s="583">
        <f xml:space="preserve"> Ops!AR$109</f>
        <v>1612.4741137968754</v>
      </c>
      <c r="AS9" s="583">
        <f xml:space="preserve"> Ops!AS$109</f>
        <v>1785.2391974179686</v>
      </c>
      <c r="AT9" s="583">
        <f xml:space="preserve"> Ops!AT$109</f>
        <v>1904.2551439125002</v>
      </c>
      <c r="AU9" s="583">
        <f xml:space="preserve"> Ops!AU$109</f>
        <v>1827.470662303125</v>
      </c>
      <c r="AV9" s="583">
        <f xml:space="preserve"> Ops!AV$109</f>
        <v>2142.2870369015627</v>
      </c>
      <c r="AW9" s="583">
        <f xml:space="preserve"> Ops!AW$109</f>
        <v>2188.3577258671871</v>
      </c>
      <c r="AX9" s="583">
        <f xml:space="preserve"> Ops!AX$109</f>
        <v>2380.3189298906254</v>
      </c>
      <c r="AY9" s="583">
        <f xml:space="preserve"> Ops!AY$109</f>
        <v>2479.1789499626952</v>
      </c>
      <c r="AZ9" s="583">
        <f xml:space="preserve"> Ops!AZ$109</f>
        <v>2683.8095934516791</v>
      </c>
      <c r="BA9" s="583">
        <f xml:space="preserve"> Ops!BA$109</f>
        <v>2805.8009386085741</v>
      </c>
      <c r="BB9" s="583">
        <f xml:space="preserve"> Ops!BB$109</f>
        <v>2833.3473713859371</v>
      </c>
      <c r="BC9" s="583">
        <f xml:space="preserve"> Ops!BC$109</f>
        <v>2927.7922837654683</v>
      </c>
      <c r="BD9" s="583">
        <f xml:space="preserve"> Ops!BD$109</f>
        <v>2833.3473713859371</v>
      </c>
      <c r="BE9" s="583">
        <f xml:space="preserve"> Ops!BE$109</f>
        <v>2927.7922837654683</v>
      </c>
      <c r="BF9" s="583">
        <f xml:space="preserve"> Ops!BF$109</f>
        <v>10519.212036032812</v>
      </c>
      <c r="BG9" s="583">
        <f xml:space="preserve"> Ops!BG$109</f>
        <v>10878.998372122653</v>
      </c>
      <c r="BH9" s="583">
        <f xml:space="preserve"> Ops!BH$109</f>
        <v>10975.804407311673</v>
      </c>
      <c r="BI9" s="583">
        <f xml:space="preserve"> Ops!BI$109</f>
        <v>10975.804407311673</v>
      </c>
      <c r="BJ9" s="583">
        <f xml:space="preserve"> Ops!BJ$109</f>
        <v>10782.192336933633</v>
      </c>
      <c r="BK9" s="583">
        <f xml:space="preserve"> Ops!BK$109</f>
        <v>11150.973331425716</v>
      </c>
      <c r="BL9" s="583">
        <f xml:space="preserve"> Ops!BL$109</f>
        <v>11250.19951749446</v>
      </c>
      <c r="BM9" s="583">
        <f xml:space="preserve"> Ops!BM$109</f>
        <v>11250.19951749446</v>
      </c>
      <c r="BN9" s="583">
        <f xml:space="preserve"> Ops!BN$109</f>
        <v>11150.973331425716</v>
      </c>
      <c r="BO9" s="583">
        <f xml:space="preserve"> Ops!BO$109</f>
        <v>11429.747664711356</v>
      </c>
      <c r="BP9" s="583">
        <f xml:space="preserve"> Ops!BP$109</f>
        <v>11531.454505431821</v>
      </c>
      <c r="BQ9" s="583">
        <f xml:space="preserve"> Ops!BQ$109</f>
        <v>11531.454505431821</v>
      </c>
      <c r="BR9" s="583">
        <f xml:space="preserve"> Ops!BR$109</f>
        <v>11328.040823990892</v>
      </c>
      <c r="BS9" s="583">
        <f xml:space="preserve"> Ops!BS$109</f>
        <v>11715.491356329141</v>
      </c>
      <c r="BT9" s="583">
        <f xml:space="preserve"> Ops!BT$109</f>
        <v>11819.740868067618</v>
      </c>
      <c r="BU9" s="583">
        <f xml:space="preserve"> Ops!BU$109</f>
        <v>11819.740868067618</v>
      </c>
      <c r="BV9" s="583">
        <f xml:space="preserve"> Ops!BV$109</f>
        <v>11611.241844590666</v>
      </c>
      <c r="BW9" s="583">
        <f xml:space="preserve"> Ops!BW$109</f>
        <v>12008.37864023737</v>
      </c>
      <c r="BX9" s="583">
        <f xml:space="preserve"> Ops!BX$109</f>
        <v>12115.234389769306</v>
      </c>
      <c r="BY9" s="583">
        <f xml:space="preserve"> Ops!BY$109</f>
        <v>12115.234389769306</v>
      </c>
      <c r="BZ9" s="583">
        <f xml:space="preserve"> Ops!BZ$109</f>
        <v>11901.522890705433</v>
      </c>
      <c r="CA9" s="583">
        <f xml:space="preserve"> Ops!CA$109</f>
        <v>12308.588106243302</v>
      </c>
      <c r="CB9" s="583">
        <f xml:space="preserve"> Ops!CB$109</f>
        <v>12418.115249513539</v>
      </c>
      <c r="CC9" s="583">
        <f xml:space="preserve"> Ops!CC$109</f>
        <v>12418.115249513539</v>
      </c>
      <c r="CD9" s="583">
        <f xml:space="preserve"> Ops!CD$109</f>
        <v>12308.588106243302</v>
      </c>
      <c r="CE9" s="583">
        <f xml:space="preserve"> Ops!CE$109</f>
        <v>12616.302808899383</v>
      </c>
      <c r="CF9" s="583">
        <f xml:space="preserve"> Ops!CF$109</f>
        <v>12728.568130751377</v>
      </c>
      <c r="CG9" s="583">
        <f xml:space="preserve"> Ops!CG$109</f>
        <v>12728.568130751377</v>
      </c>
      <c r="CH9" s="583">
        <f xml:space="preserve"> Ops!CH$109</f>
        <v>12504.037487047392</v>
      </c>
      <c r="CI9" s="583">
        <f xml:space="preserve"> Ops!CI$109</f>
        <v>12931.710379121869</v>
      </c>
      <c r="CJ9" s="583">
        <f xml:space="preserve"> Ops!CJ$109</f>
        <v>13046.782334020161</v>
      </c>
      <c r="CK9" s="583">
        <f xml:space="preserve"> Ops!CK$109</f>
        <v>13046.782334020161</v>
      </c>
      <c r="CL9" s="583">
        <f xml:space="preserve"> Ops!CL$109</f>
        <v>12816.63842422358</v>
      </c>
      <c r="CM9" s="583">
        <f xml:space="preserve"> Ops!CM$109</f>
        <v>13255.003138599914</v>
      </c>
      <c r="CN9" s="583">
        <f xml:space="preserve"> Ops!CN$109</f>
        <v>13372.951892370664</v>
      </c>
      <c r="CO9" s="583">
        <f xml:space="preserve"> Ops!CO$109</f>
        <v>13372.951892370664</v>
      </c>
      <c r="CP9" s="583">
        <f xml:space="preserve"> Ops!CP$109</f>
        <v>13137.054384829167</v>
      </c>
      <c r="CQ9" s="583">
        <f xml:space="preserve"> Ops!CQ$109</f>
        <v>13586.378217064912</v>
      </c>
      <c r="CR9" s="583">
        <f xml:space="preserve"> Ops!CR$109</f>
        <v>13707.275689679929</v>
      </c>
      <c r="CS9" s="583">
        <f xml:space="preserve"> Ops!CS$109</f>
        <v>13707.275689679929</v>
      </c>
      <c r="CT9" s="583">
        <f xml:space="preserve"> Ops!CT$109</f>
        <v>13586.378217064912</v>
      </c>
      <c r="CU9" s="583">
        <f xml:space="preserve"> Ops!CU$109</f>
        <v>13926.037672491533</v>
      </c>
      <c r="CV9" s="583">
        <f xml:space="preserve"> Ops!CV$109</f>
        <v>14049.957581921923</v>
      </c>
      <c r="CW9" s="583">
        <f xml:space="preserve"> Ops!CW$109</f>
        <v>14049.957581921923</v>
      </c>
      <c r="CX9" s="583">
        <f xml:space="preserve"> Ops!CX$109</f>
        <v>13802.11776306114</v>
      </c>
      <c r="CY9" s="583">
        <f xml:space="preserve"> Ops!CY$109</f>
        <v>14274.188614303821</v>
      </c>
      <c r="CZ9" s="583">
        <f xml:space="preserve"> Ops!CZ$109</f>
        <v>14401.206521469974</v>
      </c>
      <c r="DA9" s="583">
        <f xml:space="preserve"> Ops!DA$109</f>
        <v>14401.206521469974</v>
      </c>
      <c r="DB9" s="583">
        <f xml:space="preserve"> Ops!DB$109</f>
        <v>14147.17070713767</v>
      </c>
      <c r="DC9" s="583">
        <f xml:space="preserve"> Ops!DC$109</f>
        <v>14631.043329661417</v>
      </c>
      <c r="DD9" s="583">
        <f xml:space="preserve"> Ops!DD$109</f>
        <v>14761.236684506724</v>
      </c>
      <c r="DE9" s="583">
        <f xml:space="preserve"> Ops!DE$109</f>
        <v>14761.236684506724</v>
      </c>
      <c r="DF9" s="583">
        <f xml:space="preserve"> Ops!DF$109</f>
        <v>14500.84997481611</v>
      </c>
      <c r="DG9" s="583">
        <f xml:space="preserve"> Ops!DG$109</f>
        <v>14996.819412902951</v>
      </c>
      <c r="DH9" s="583">
        <f xml:space="preserve"> Ops!DH$109</f>
        <v>15130.267601619387</v>
      </c>
      <c r="DI9" s="583">
        <f xml:space="preserve"> Ops!DI$109</f>
        <v>15130.267601619387</v>
      </c>
      <c r="DJ9" s="583">
        <f xml:space="preserve"> Ops!DJ$109</f>
        <v>14996.819412902951</v>
      </c>
      <c r="DK9" s="583">
        <f xml:space="preserve"> Ops!DK$109</f>
        <v>15371.739898225525</v>
      </c>
      <c r="DL9" s="583">
        <f xml:space="preserve"> Ops!DL$109</f>
        <v>15508.524291659875</v>
      </c>
      <c r="DM9" s="583">
        <f xml:space="preserve"> Ops!DM$109</f>
        <v>15508.524291659875</v>
      </c>
      <c r="DN9" s="583">
        <f xml:space="preserve"> Ops!DN$109</f>
        <v>12310.59540909148</v>
      </c>
      <c r="DO9" s="583">
        <f xml:space="preserve"> Ops!DO$109</f>
        <v>12758.564297588977</v>
      </c>
      <c r="DP9" s="583">
        <f xml:space="preserve"> Ops!DP$109</f>
        <v>12898.768300859185</v>
      </c>
      <c r="DQ9" s="583">
        <f xml:space="preserve"> Ops!DQ$109</f>
        <v>12898.768300859185</v>
      </c>
      <c r="DR9" s="583">
        <f xml:space="preserve"> Ops!DR$109</f>
        <v>12618.360294318767</v>
      </c>
      <c r="DS9" s="583">
        <f xml:space="preserve"> Ops!DS$109</f>
        <v>13077.528405028699</v>
      </c>
      <c r="DT9" s="583">
        <f xml:space="preserve"> Ops!DT$109</f>
        <v>13221.237508380664</v>
      </c>
      <c r="DU9" s="583">
        <f xml:space="preserve"> Ops!DU$109</f>
        <v>13221.237508380664</v>
      </c>
      <c r="DV9" s="583">
        <f xml:space="preserve"> Ops!DV$109</f>
        <v>12933.819301676735</v>
      </c>
      <c r="DW9" s="583">
        <f xml:space="preserve"> Ops!DW$109</f>
        <v>13404.466615154415</v>
      </c>
      <c r="DX9" s="583">
        <f xml:space="preserve"> Ops!DX$109</f>
        <v>13551.768446090176</v>
      </c>
      <c r="DY9" s="583">
        <f xml:space="preserve"> Ops!DY$109</f>
        <v>13551.768446090176</v>
      </c>
      <c r="DZ9" s="583">
        <f xml:space="preserve"> Ops!DZ$109</f>
        <v>13404.466615154415</v>
      </c>
      <c r="EA9" s="583">
        <f xml:space="preserve"> Ops!EA$109</f>
        <v>13739.578280533275</v>
      </c>
      <c r="EB9" s="583">
        <f xml:space="preserve"> Ops!EB$109</f>
        <v>13890.562657242433</v>
      </c>
      <c r="EC9" s="583">
        <f xml:space="preserve"> Ops!EC$109</f>
        <v>13890.562657242433</v>
      </c>
      <c r="ED9" s="583">
        <f xml:space="preserve"> Ops!ED$109</f>
        <v>13588.593903824116</v>
      </c>
      <c r="EE9" s="583">
        <f xml:space="preserve"> Ops!EE$109</f>
        <v>14083.067737546608</v>
      </c>
      <c r="EF9" s="583">
        <f xml:space="preserve"> Ops!EF$109</f>
        <v>14237.826723673496</v>
      </c>
      <c r="EG9" s="583">
        <f xml:space="preserve"> Ops!EG$109</f>
        <v>14237.826723673496</v>
      </c>
      <c r="EH9" s="583">
        <f xml:space="preserve"> Ops!EH$109</f>
        <v>13928.30875141972</v>
      </c>
      <c r="EI9" s="583">
        <f xml:space="preserve"> Ops!EI$109</f>
        <v>14435.144430985274</v>
      </c>
      <c r="EJ9" s="583">
        <f xml:space="preserve"> Ops!EJ$109</f>
        <v>14593.772391765331</v>
      </c>
      <c r="EK9" s="583">
        <f xml:space="preserve"> Ops!EK$109</f>
        <v>14593.772391765331</v>
      </c>
      <c r="EL9" s="583">
        <f xml:space="preserve"> Ops!EL$109</f>
        <v>14276.516470205213</v>
      </c>
      <c r="EM9" s="583">
        <f xml:space="preserve"> Ops!EM$109</f>
        <v>14796.023041759901</v>
      </c>
      <c r="EN9" s="583">
        <f xml:space="preserve"> Ops!EN$109</f>
        <v>14958.616701559462</v>
      </c>
      <c r="EO9" s="583">
        <f xml:space="preserve"> Ops!EO$109</f>
        <v>14958.616701559462</v>
      </c>
      <c r="EP9" s="583">
        <f xml:space="preserve"> Ops!EP$109</f>
        <v>14796.023041759901</v>
      </c>
      <c r="EQ9" s="583">
        <f xml:space="preserve"> Ops!EQ$109</f>
        <v>15165.923617803901</v>
      </c>
      <c r="ER9" s="583">
        <f xml:space="preserve"> Ops!ER$109</f>
        <v>15332.582119098448</v>
      </c>
      <c r="ES9" s="583">
        <f xml:space="preserve"> Ops!ES$109</f>
        <v>15332.582119098448</v>
      </c>
      <c r="ET9" s="583">
        <f xml:space="preserve"> Ops!ET$109</f>
        <v>14999.265116509348</v>
      </c>
      <c r="EU9" s="583">
        <f xml:space="preserve"> Ops!EU$109</f>
        <v>15545.071708248995</v>
      </c>
      <c r="EV9" s="583">
        <f xml:space="preserve"> Ops!EV$109</f>
        <v>15715.896672075905</v>
      </c>
      <c r="EW9" s="583">
        <f xml:space="preserve"> Ops!EW$109</f>
        <v>15715.896672075905</v>
      </c>
      <c r="EX9" s="583">
        <f xml:space="preserve"> Ops!EX$109</f>
        <v>15374.246744422082</v>
      </c>
      <c r="EY9" s="583">
        <f xml:space="preserve"> Ops!EY$109</f>
        <v>15933.698500955217</v>
      </c>
      <c r="EZ9" s="583">
        <f xml:space="preserve"> Ops!EZ$109</f>
        <v>16108.794088877803</v>
      </c>
      <c r="FA9" s="583">
        <f xml:space="preserve"> Ops!FA$109</f>
        <v>16108.794088877803</v>
      </c>
      <c r="FB9" s="583">
        <f xml:space="preserve"> Ops!FB$109</f>
        <v>0</v>
      </c>
      <c r="FC9" s="583">
        <f xml:space="preserve"> Ops!FC$109</f>
        <v>0</v>
      </c>
      <c r="FD9" s="583">
        <f xml:space="preserve"> Ops!FD$109</f>
        <v>0</v>
      </c>
      <c r="FE9" s="583">
        <f xml:space="preserve"> Ops!FE$109</f>
        <v>0</v>
      </c>
      <c r="FF9" s="583">
        <f xml:space="preserve"> Ops!FF$109</f>
        <v>0</v>
      </c>
      <c r="FG9" s="583">
        <f xml:space="preserve"> Ops!FG$109</f>
        <v>0</v>
      </c>
      <c r="FH9" s="583">
        <f xml:space="preserve"> Ops!FH$109</f>
        <v>0</v>
      </c>
      <c r="FI9" s="583">
        <f xml:space="preserve"> Ops!FI$109</f>
        <v>0</v>
      </c>
      <c r="FJ9" s="583">
        <f xml:space="preserve"> Ops!FJ$109</f>
        <v>0</v>
      </c>
      <c r="FK9" s="583">
        <f xml:space="preserve"> Ops!FK$109</f>
        <v>0</v>
      </c>
      <c r="FL9" s="583">
        <f xml:space="preserve"> Ops!FL$109</f>
        <v>0</v>
      </c>
      <c r="FM9" s="583">
        <f xml:space="preserve"> Ops!FM$109</f>
        <v>0</v>
      </c>
      <c r="FN9" s="583">
        <f xml:space="preserve"> Ops!FN$109</f>
        <v>0</v>
      </c>
      <c r="FO9" s="583">
        <f xml:space="preserve"> Ops!FO$109</f>
        <v>0</v>
      </c>
      <c r="FP9" s="583">
        <f xml:space="preserve"> Ops!FP$109</f>
        <v>0</v>
      </c>
      <c r="FQ9" s="583">
        <f xml:space="preserve"> Ops!FQ$109</f>
        <v>0</v>
      </c>
      <c r="FR9" s="583">
        <f xml:space="preserve"> Ops!FR$109</f>
        <v>0</v>
      </c>
      <c r="FS9" s="583">
        <f xml:space="preserve"> Ops!FS$109</f>
        <v>0</v>
      </c>
      <c r="FT9" s="583">
        <f xml:space="preserve"> Ops!FT$109</f>
        <v>0</v>
      </c>
      <c r="FU9" s="583">
        <f xml:space="preserve"> Ops!FU$109</f>
        <v>0</v>
      </c>
      <c r="FV9" s="583">
        <f xml:space="preserve"> Ops!FV$109</f>
        <v>0</v>
      </c>
      <c r="FW9" s="583">
        <f xml:space="preserve"> Ops!FW$109</f>
        <v>0</v>
      </c>
      <c r="FX9" s="583">
        <f xml:space="preserve"> Ops!FX$109</f>
        <v>0</v>
      </c>
      <c r="FY9" s="583">
        <f xml:space="preserve"> Ops!FY$109</f>
        <v>0</v>
      </c>
      <c r="FZ9" s="583">
        <f xml:space="preserve"> Ops!FZ$109</f>
        <v>0</v>
      </c>
      <c r="GA9" s="583">
        <f xml:space="preserve"> Ops!GA$109</f>
        <v>0</v>
      </c>
      <c r="GB9" s="583">
        <f xml:space="preserve"> Ops!GB$109</f>
        <v>0</v>
      </c>
      <c r="GC9" s="583">
        <f xml:space="preserve"> Ops!GC$109</f>
        <v>0</v>
      </c>
      <c r="GD9" s="583">
        <f xml:space="preserve"> Ops!GD$109</f>
        <v>0</v>
      </c>
      <c r="GE9" s="583">
        <f xml:space="preserve"> Ops!GE$109</f>
        <v>0</v>
      </c>
      <c r="GF9" s="583">
        <f xml:space="preserve"> Ops!GF$109</f>
        <v>0</v>
      </c>
      <c r="GG9" s="583">
        <f xml:space="preserve"> Ops!GG$109</f>
        <v>0</v>
      </c>
      <c r="GH9" s="583">
        <f xml:space="preserve"> Ops!GH$109</f>
        <v>0</v>
      </c>
      <c r="GI9" s="583">
        <f xml:space="preserve"> Ops!GI$109</f>
        <v>0</v>
      </c>
      <c r="GJ9" s="583">
        <f xml:space="preserve"> Ops!GJ$109</f>
        <v>0</v>
      </c>
    </row>
    <row r="10" spans="1:192" s="601" customFormat="1" hidden="1" outlineLevel="1" x14ac:dyDescent="0.35">
      <c r="A10" s="606"/>
      <c r="B10" s="606"/>
      <c r="C10" s="607"/>
      <c r="D10" s="608"/>
      <c r="E10" s="583" t="str">
        <f xml:space="preserve"> Ops!E$303</f>
        <v>Total operating expenditure</v>
      </c>
      <c r="F10" s="583">
        <f xml:space="preserve"> Ops!F$303</f>
        <v>0</v>
      </c>
      <c r="G10" s="583" t="str">
        <f xml:space="preserve"> Ops!G$303</f>
        <v>$ 000s</v>
      </c>
      <c r="H10" s="583">
        <f xml:space="preserve"> Ops!H$303</f>
        <v>-507937.17063586338</v>
      </c>
      <c r="I10" s="583">
        <f xml:space="preserve"> Ops!I$303</f>
        <v>0</v>
      </c>
      <c r="J10" s="583">
        <f xml:space="preserve"> Ops!J$303</f>
        <v>0</v>
      </c>
      <c r="K10" s="583">
        <f xml:space="preserve"> Ops!K$303</f>
        <v>0</v>
      </c>
      <c r="L10" s="583">
        <f xml:space="preserve"> Ops!L$303</f>
        <v>0</v>
      </c>
      <c r="M10" s="583">
        <f xml:space="preserve"> Ops!M$303</f>
        <v>0</v>
      </c>
      <c r="N10" s="583">
        <f xml:space="preserve"> Ops!N$303</f>
        <v>0</v>
      </c>
      <c r="O10" s="583">
        <f xml:space="preserve"> Ops!O$303</f>
        <v>0</v>
      </c>
      <c r="P10" s="583">
        <f xml:space="preserve"> Ops!P$303</f>
        <v>0</v>
      </c>
      <c r="Q10" s="583">
        <f xml:space="preserve"> Ops!Q$303</f>
        <v>0</v>
      </c>
      <c r="R10" s="583">
        <f xml:space="preserve"> Ops!R$303</f>
        <v>0</v>
      </c>
      <c r="S10" s="583">
        <f xml:space="preserve"> Ops!S$303</f>
        <v>0</v>
      </c>
      <c r="T10" s="583">
        <f xml:space="preserve"> Ops!T$303</f>
        <v>0</v>
      </c>
      <c r="U10" s="583">
        <f xml:space="preserve"> Ops!U$303</f>
        <v>0</v>
      </c>
      <c r="V10" s="583">
        <f xml:space="preserve"> Ops!V$303</f>
        <v>0</v>
      </c>
      <c r="W10" s="583">
        <f xml:space="preserve"> Ops!W$303</f>
        <v>0</v>
      </c>
      <c r="X10" s="583">
        <f xml:space="preserve"> Ops!X$303</f>
        <v>0</v>
      </c>
      <c r="Y10" s="583">
        <f xml:space="preserve"> Ops!Y$303</f>
        <v>0</v>
      </c>
      <c r="Z10" s="583">
        <f xml:space="preserve"> Ops!Z$303</f>
        <v>0</v>
      </c>
      <c r="AA10" s="583">
        <f xml:space="preserve"> Ops!AA$303</f>
        <v>0</v>
      </c>
      <c r="AB10" s="583">
        <f xml:space="preserve"> Ops!AB$303</f>
        <v>0</v>
      </c>
      <c r="AC10" s="583">
        <f xml:space="preserve"> Ops!AC$303</f>
        <v>0</v>
      </c>
      <c r="AD10" s="583">
        <f xml:space="preserve"> Ops!AD$303</f>
        <v>0</v>
      </c>
      <c r="AE10" s="583">
        <f xml:space="preserve"> Ops!AE$303</f>
        <v>-6.9257107749999989</v>
      </c>
      <c r="AF10" s="583">
        <f xml:space="preserve"> Ops!AF$303</f>
        <v>-13.404601499999997</v>
      </c>
      <c r="AG10" s="583">
        <f xml:space="preserve"> Ops!AG$303</f>
        <v>-20.777132324999997</v>
      </c>
      <c r="AH10" s="583">
        <f xml:space="preserve"> Ops!AH$303</f>
        <v>-27.702843099999996</v>
      </c>
      <c r="AI10" s="583">
        <f xml:space="preserve"> Ops!AI$303</f>
        <v>-32.394453625000004</v>
      </c>
      <c r="AJ10" s="583">
        <f xml:space="preserve"> Ops!AJ$303</f>
        <v>-41.554264649999993</v>
      </c>
      <c r="AK10" s="583">
        <f xml:space="preserve"> Ops!AK$303</f>
        <v>-46.916105250000001</v>
      </c>
      <c r="AL10" s="583">
        <f xml:space="preserve"> Ops!AL$303</f>
        <v>-55.405686199999991</v>
      </c>
      <c r="AM10" s="583">
        <f xml:space="preserve"> Ops!AM$303</f>
        <v>-61.828724418749985</v>
      </c>
      <c r="AN10" s="583">
        <f xml:space="preserve"> Ops!AN$303</f>
        <v>-70.988535443749981</v>
      </c>
      <c r="AO10" s="583">
        <f xml:space="preserve"> Ops!AO$303</f>
        <v>-78.087388988124985</v>
      </c>
      <c r="AP10" s="583">
        <f xml:space="preserve"> Ops!AP$303</f>
        <v>-82.43829922499998</v>
      </c>
      <c r="AQ10" s="583">
        <f xml:space="preserve"> Ops!AQ$303</f>
        <v>-92.285096076874993</v>
      </c>
      <c r="AR10" s="583">
        <f xml:space="preserve"> Ops!AR$303</f>
        <v>-96.17801576250001</v>
      </c>
      <c r="AS10" s="583">
        <f xml:space="preserve"> Ops!AS$303</f>
        <v>-106.48280316562497</v>
      </c>
      <c r="AT10" s="583">
        <f xml:space="preserve"> Ops!AT$303</f>
        <v>-113.58165670999998</v>
      </c>
      <c r="AU10" s="583">
        <f xml:space="preserve"> Ops!AU$303</f>
        <v>-109.0017511975</v>
      </c>
      <c r="AV10" s="583">
        <f xml:space="preserve"> Ops!AV$303</f>
        <v>-127.77936379874998</v>
      </c>
      <c r="AW10" s="583">
        <f xml:space="preserve"> Ops!AW$303</f>
        <v>-130.52730710624999</v>
      </c>
      <c r="AX10" s="583">
        <f xml:space="preserve"> Ops!AX$303</f>
        <v>-141.97707088749996</v>
      </c>
      <c r="AY10" s="583">
        <f xml:space="preserve"> Ops!AY$303</f>
        <v>-147.87369923484374</v>
      </c>
      <c r="AZ10" s="583">
        <f xml:space="preserve"> Ops!AZ$303</f>
        <v>-160.0791474256562</v>
      </c>
      <c r="BA10" s="583">
        <f xml:space="preserve"> Ops!BA$303</f>
        <v>-167.3554723086406</v>
      </c>
      <c r="BB10" s="583">
        <f xml:space="preserve"> Ops!BB$303</f>
        <v>-168.99851341124997</v>
      </c>
      <c r="BC10" s="583">
        <f xml:space="preserve"> Ops!BC$303</f>
        <v>-174.63179719162497</v>
      </c>
      <c r="BD10" s="583">
        <f xml:space="preserve"> Ops!BD$303</f>
        <v>-168.99851341124997</v>
      </c>
      <c r="BE10" s="583">
        <f xml:space="preserve"> Ops!BE$303</f>
        <v>-174.63179719162497</v>
      </c>
      <c r="BF10" s="583">
        <f xml:space="preserve"> Ops!BF$303</f>
        <v>-3622.9301035931248</v>
      </c>
      <c r="BG10" s="583">
        <f xml:space="preserve"> Ops!BG$303</f>
        <v>-3719.2774720578373</v>
      </c>
      <c r="BH10" s="583">
        <f xml:space="preserve"> Ops!BH$303</f>
        <v>-3725.0515879327218</v>
      </c>
      <c r="BI10" s="583">
        <f xml:space="preserve"> Ops!BI$303</f>
        <v>-3725.0515879327218</v>
      </c>
      <c r="BJ10" s="583">
        <f xml:space="preserve"> Ops!BJ$303</f>
        <v>-3713.5033561829528</v>
      </c>
      <c r="BK10" s="583">
        <f xml:space="preserve"> Ops!BK$303</f>
        <v>-3812.2594088592823</v>
      </c>
      <c r="BL10" s="583">
        <f xml:space="preserve"> Ops!BL$303</f>
        <v>-3818.1778776310384</v>
      </c>
      <c r="BM10" s="583">
        <f xml:space="preserve"> Ops!BM$303</f>
        <v>-3818.1778776310384</v>
      </c>
      <c r="BN10" s="583">
        <f xml:space="preserve"> Ops!BN$303</f>
        <v>-3812.2594088592823</v>
      </c>
      <c r="BO10" s="583">
        <f xml:space="preserve"> Ops!BO$303</f>
        <v>-3907.5658940807639</v>
      </c>
      <c r="BP10" s="583">
        <f xml:space="preserve"> Ops!BP$303</f>
        <v>-3913.632324571814</v>
      </c>
      <c r="BQ10" s="583">
        <f xml:space="preserve"> Ops!BQ$303</f>
        <v>-3913.632324571814</v>
      </c>
      <c r="BR10" s="583">
        <f xml:space="preserve"> Ops!BR$303</f>
        <v>-3901.4994635897133</v>
      </c>
      <c r="BS10" s="583">
        <f xml:space="preserve"> Ops!BS$303</f>
        <v>-4005.2550414327834</v>
      </c>
      <c r="BT10" s="583">
        <f xml:space="preserve"> Ops!BT$303</f>
        <v>-4011.4731326861101</v>
      </c>
      <c r="BU10" s="583">
        <f xml:space="preserve"> Ops!BU$303</f>
        <v>-4011.4731326861101</v>
      </c>
      <c r="BV10" s="583">
        <f xml:space="preserve"> Ops!BV$303</f>
        <v>-3999.0369501794571</v>
      </c>
      <c r="BW10" s="583">
        <f xml:space="preserve"> Ops!BW$303</f>
        <v>-4105.3864174686023</v>
      </c>
      <c r="BX10" s="583">
        <f xml:space="preserve"> Ops!BX$303</f>
        <v>-4111.7599610032621</v>
      </c>
      <c r="BY10" s="583">
        <f xml:space="preserve"> Ops!BY$303</f>
        <v>-4111.7599610032621</v>
      </c>
      <c r="BZ10" s="583">
        <f xml:space="preserve"> Ops!BZ$303</f>
        <v>-4099.0128739339425</v>
      </c>
      <c r="CA10" s="583">
        <f xml:space="preserve"> Ops!CA$303</f>
        <v>-4208.0210779053168</v>
      </c>
      <c r="CB10" s="583">
        <f xml:space="preserve"> Ops!CB$303</f>
        <v>-4214.5539600283428</v>
      </c>
      <c r="CC10" s="583">
        <f xml:space="preserve"> Ops!CC$303</f>
        <v>-4214.5539600283428</v>
      </c>
      <c r="CD10" s="583">
        <f xml:space="preserve"> Ops!CD$303</f>
        <v>-4208.0210779053168</v>
      </c>
      <c r="CE10" s="583">
        <f xml:space="preserve"> Ops!CE$303</f>
        <v>-4313.2216048529499</v>
      </c>
      <c r="CF10" s="583">
        <f xml:space="preserve"> Ops!CF$303</f>
        <v>-4319.9178090290525</v>
      </c>
      <c r="CG10" s="583">
        <f xml:space="preserve"> Ops!CG$303</f>
        <v>-4319.9178090290525</v>
      </c>
      <c r="CH10" s="583">
        <f xml:space="preserve"> Ops!CH$303</f>
        <v>-4306.5254006768482</v>
      </c>
      <c r="CI10" s="583">
        <f xml:space="preserve"> Ops!CI$303</f>
        <v>-4421.0521449742737</v>
      </c>
      <c r="CJ10" s="583">
        <f xml:space="preserve"> Ops!CJ$303</f>
        <v>-4427.9157542547782</v>
      </c>
      <c r="CK10" s="583">
        <f xml:space="preserve"> Ops!CK$303</f>
        <v>-4427.9157542547782</v>
      </c>
      <c r="CL10" s="583">
        <f xml:space="preserve"> Ops!CL$303</f>
        <v>-4414.1885356937692</v>
      </c>
      <c r="CM10" s="583">
        <f xml:space="preserve"> Ops!CM$303</f>
        <v>-4531.5784485986296</v>
      </c>
      <c r="CN10" s="583">
        <f xml:space="preserve"> Ops!CN$303</f>
        <v>-4538.6136481111471</v>
      </c>
      <c r="CO10" s="583">
        <f xml:space="preserve"> Ops!CO$303</f>
        <v>-4538.6136481111471</v>
      </c>
      <c r="CP10" s="583">
        <f xml:space="preserve"> Ops!CP$303</f>
        <v>-4524.5432490861131</v>
      </c>
      <c r="CQ10" s="583">
        <f xml:space="preserve"> Ops!CQ$303</f>
        <v>-4644.8679098135963</v>
      </c>
      <c r="CR10" s="583">
        <f xml:space="preserve"> Ops!CR$303</f>
        <v>-4652.0789893139263</v>
      </c>
      <c r="CS10" s="583">
        <f xml:space="preserve"> Ops!CS$303</f>
        <v>-4652.0789893139263</v>
      </c>
      <c r="CT10" s="583">
        <f xml:space="preserve"> Ops!CT$303</f>
        <v>-4644.8679098135963</v>
      </c>
      <c r="CU10" s="583">
        <f xml:space="preserve"> Ops!CU$303</f>
        <v>-4760.989607558934</v>
      </c>
      <c r="CV10" s="583">
        <f xml:space="preserve"> Ops!CV$303</f>
        <v>-4768.3809640467725</v>
      </c>
      <c r="CW10" s="583">
        <f xml:space="preserve"> Ops!CW$303</f>
        <v>-4768.3809640467725</v>
      </c>
      <c r="CX10" s="583">
        <f xml:space="preserve"> Ops!CX$303</f>
        <v>-4753.5982510710965</v>
      </c>
      <c r="CY10" s="583">
        <f xml:space="preserve"> Ops!CY$303</f>
        <v>-4880.0143477479087</v>
      </c>
      <c r="CZ10" s="583">
        <f xml:space="preserve"> Ops!CZ$303</f>
        <v>-4887.5904881479428</v>
      </c>
      <c r="DA10" s="583">
        <f xml:space="preserve"> Ops!DA$303</f>
        <v>-4887.5904881479428</v>
      </c>
      <c r="DB10" s="583">
        <f xml:space="preserve"> Ops!DB$303</f>
        <v>-4872.4382073478737</v>
      </c>
      <c r="DC10" s="583">
        <f xml:space="preserve"> Ops!DC$303</f>
        <v>-5002.0147064416069</v>
      </c>
      <c r="DD10" s="583">
        <f xml:space="preserve"> Ops!DD$303</f>
        <v>-5009.7802503516414</v>
      </c>
      <c r="DE10" s="583">
        <f xml:space="preserve"> Ops!DE$303</f>
        <v>-5009.7802503516414</v>
      </c>
      <c r="DF10" s="583">
        <f xml:space="preserve"> Ops!DF$303</f>
        <v>-4994.2491625315706</v>
      </c>
      <c r="DG10" s="583">
        <f xml:space="preserve"> Ops!DG$303</f>
        <v>-5127.0650741026457</v>
      </c>
      <c r="DH10" s="583">
        <f xml:space="preserve"> Ops!DH$303</f>
        <v>-5135.0247566104317</v>
      </c>
      <c r="DI10" s="583">
        <f xml:space="preserve"> Ops!DI$303</f>
        <v>-5135.0247566104317</v>
      </c>
      <c r="DJ10" s="583">
        <f xml:space="preserve"> Ops!DJ$303</f>
        <v>-5127.0650741026457</v>
      </c>
      <c r="DK10" s="583">
        <f xml:space="preserve"> Ops!DK$303</f>
        <v>-5255.2417009552119</v>
      </c>
      <c r="DL10" s="583">
        <f xml:space="preserve"> Ops!DL$303</f>
        <v>-5263.4003755256927</v>
      </c>
      <c r="DM10" s="583">
        <f xml:space="preserve"> Ops!DM$303</f>
        <v>-5263.4003755256927</v>
      </c>
      <c r="DN10" s="583">
        <f xml:space="preserve"> Ops!DN$303</f>
        <v>-5247.0830263847311</v>
      </c>
      <c r="DO10" s="583">
        <f xml:space="preserve"> Ops!DO$303</f>
        <v>-5386.6227434790926</v>
      </c>
      <c r="DP10" s="583">
        <f xml:space="preserve"> Ops!DP$303</f>
        <v>-5394.9853849138353</v>
      </c>
      <c r="DQ10" s="583">
        <f xml:space="preserve"> Ops!DQ$303</f>
        <v>-5394.9853849138353</v>
      </c>
      <c r="DR10" s="583">
        <f xml:space="preserve"> Ops!DR$303</f>
        <v>-5378.2601020443499</v>
      </c>
      <c r="DS10" s="583">
        <f xml:space="preserve"> Ops!DS$303</f>
        <v>-5521.288312066069</v>
      </c>
      <c r="DT10" s="583">
        <f xml:space="preserve"> Ops!DT$303</f>
        <v>-5529.8600195366798</v>
      </c>
      <c r="DU10" s="583">
        <f xml:space="preserve"> Ops!DU$303</f>
        <v>-5529.8600195366798</v>
      </c>
      <c r="DV10" s="583">
        <f xml:space="preserve"> Ops!DV$303</f>
        <v>-5512.7166045954573</v>
      </c>
      <c r="DW10" s="583">
        <f xml:space="preserve"> Ops!DW$303</f>
        <v>-5659.3205198677206</v>
      </c>
      <c r="DX10" s="583">
        <f xml:space="preserve"> Ops!DX$303</f>
        <v>-5668.1065200250969</v>
      </c>
      <c r="DY10" s="583">
        <f xml:space="preserve"> Ops!DY$303</f>
        <v>-5668.1065200250969</v>
      </c>
      <c r="DZ10" s="583">
        <f xml:space="preserve"> Ops!DZ$303</f>
        <v>-5659.3205198677206</v>
      </c>
      <c r="EA10" s="583">
        <f xml:space="preserve"> Ops!EA$303</f>
        <v>-5800.8035328644128</v>
      </c>
      <c r="EB10" s="583">
        <f xml:space="preserve"> Ops!EB$303</f>
        <v>-5809.8091830257254</v>
      </c>
      <c r="EC10" s="583">
        <f xml:space="preserve"> Ops!EC$303</f>
        <v>-5809.8091830257254</v>
      </c>
      <c r="ED10" s="583">
        <f xml:space="preserve"> Ops!ED$303</f>
        <v>-5791.797882703102</v>
      </c>
      <c r="EE10" s="583">
        <f xml:space="preserve"> Ops!EE$303</f>
        <v>-5945.823621186024</v>
      </c>
      <c r="EF10" s="583">
        <f xml:space="preserve"> Ops!EF$303</f>
        <v>-5955.0544126013665</v>
      </c>
      <c r="EG10" s="583">
        <f xml:space="preserve"> Ops!EG$303</f>
        <v>-5955.0544126013665</v>
      </c>
      <c r="EH10" s="583">
        <f xml:space="preserve"> Ops!EH$303</f>
        <v>-5936.5928297706796</v>
      </c>
      <c r="EI10" s="583">
        <f xml:space="preserve"> Ops!EI$303</f>
        <v>-6094.4692117156737</v>
      </c>
      <c r="EJ10" s="583">
        <f xml:space="preserve"> Ops!EJ$303</f>
        <v>-6103.9307729164011</v>
      </c>
      <c r="EK10" s="583">
        <f xml:space="preserve"> Ops!EK$303</f>
        <v>-6103.9307729164011</v>
      </c>
      <c r="EL10" s="583">
        <f xml:space="preserve"> Ops!EL$303</f>
        <v>-6085.0076505149464</v>
      </c>
      <c r="EM10" s="583">
        <f xml:space="preserve"> Ops!EM$303</f>
        <v>-6246.8309420085634</v>
      </c>
      <c r="EN10" s="583">
        <f xml:space="preserve"> Ops!EN$303</f>
        <v>-6256.5290422393091</v>
      </c>
      <c r="EO10" s="583">
        <f xml:space="preserve"> Ops!EO$303</f>
        <v>-6256.5290422393091</v>
      </c>
      <c r="EP10" s="583">
        <f xml:space="preserve"> Ops!EP$303</f>
        <v>-6246.8309420085634</v>
      </c>
      <c r="EQ10" s="583">
        <f xml:space="preserve"> Ops!EQ$303</f>
        <v>-6403.0017155587784</v>
      </c>
      <c r="ER10" s="583">
        <f xml:space="preserve"> Ops!ER$303</f>
        <v>-6412.9422682952927</v>
      </c>
      <c r="ES10" s="583">
        <f xml:space="preserve"> Ops!ES$303</f>
        <v>-6412.9422682952927</v>
      </c>
      <c r="ET10" s="583">
        <f xml:space="preserve"> Ops!ET$303</f>
        <v>-6393.0611628222641</v>
      </c>
      <c r="EU10" s="583">
        <f xml:space="preserve"> Ops!EU$303</f>
        <v>-6563.0767584477471</v>
      </c>
      <c r="EV10" s="583">
        <f xml:space="preserve"> Ops!EV$303</f>
        <v>-6573.2658250026743</v>
      </c>
      <c r="EW10" s="583">
        <f xml:space="preserve"> Ops!EW$303</f>
        <v>-6573.2658250026743</v>
      </c>
      <c r="EX10" s="583">
        <f xml:space="preserve"> Ops!EX$303</f>
        <v>-6552.8876918928217</v>
      </c>
      <c r="EY10" s="583">
        <f xml:space="preserve"> Ops!EY$303</f>
        <v>-6727.1536774089409</v>
      </c>
      <c r="EZ10" s="583">
        <f xml:space="preserve"> Ops!EZ$303</f>
        <v>-6737.5974706277402</v>
      </c>
      <c r="FA10" s="583">
        <f xml:space="preserve"> Ops!FA$303</f>
        <v>-6737.5974706277402</v>
      </c>
      <c r="FB10" s="583">
        <f xml:space="preserve"> Ops!FB$303</f>
        <v>0</v>
      </c>
      <c r="FC10" s="583">
        <f xml:space="preserve"> Ops!FC$303</f>
        <v>0</v>
      </c>
      <c r="FD10" s="583">
        <f xml:space="preserve"> Ops!FD$303</f>
        <v>0</v>
      </c>
      <c r="FE10" s="583">
        <f xml:space="preserve"> Ops!FE$303</f>
        <v>0</v>
      </c>
      <c r="FF10" s="583">
        <f xml:space="preserve"> Ops!FF$303</f>
        <v>0</v>
      </c>
      <c r="FG10" s="583">
        <f xml:space="preserve"> Ops!FG$303</f>
        <v>0</v>
      </c>
      <c r="FH10" s="583">
        <f xml:space="preserve"> Ops!FH$303</f>
        <v>0</v>
      </c>
      <c r="FI10" s="583">
        <f xml:space="preserve"> Ops!FI$303</f>
        <v>0</v>
      </c>
      <c r="FJ10" s="583">
        <f xml:space="preserve"> Ops!FJ$303</f>
        <v>0</v>
      </c>
      <c r="FK10" s="583">
        <f xml:space="preserve"> Ops!FK$303</f>
        <v>0</v>
      </c>
      <c r="FL10" s="583">
        <f xml:space="preserve"> Ops!FL$303</f>
        <v>0</v>
      </c>
      <c r="FM10" s="583">
        <f xml:space="preserve"> Ops!FM$303</f>
        <v>0</v>
      </c>
      <c r="FN10" s="583">
        <f xml:space="preserve"> Ops!FN$303</f>
        <v>0</v>
      </c>
      <c r="FO10" s="583">
        <f xml:space="preserve"> Ops!FO$303</f>
        <v>0</v>
      </c>
      <c r="FP10" s="583">
        <f xml:space="preserve"> Ops!FP$303</f>
        <v>0</v>
      </c>
      <c r="FQ10" s="583">
        <f xml:space="preserve"> Ops!FQ$303</f>
        <v>0</v>
      </c>
      <c r="FR10" s="583">
        <f xml:space="preserve"> Ops!FR$303</f>
        <v>0</v>
      </c>
      <c r="FS10" s="583">
        <f xml:space="preserve"> Ops!FS$303</f>
        <v>0</v>
      </c>
      <c r="FT10" s="583">
        <f xml:space="preserve"> Ops!FT$303</f>
        <v>0</v>
      </c>
      <c r="FU10" s="583">
        <f xml:space="preserve"> Ops!FU$303</f>
        <v>0</v>
      </c>
      <c r="FV10" s="583">
        <f xml:space="preserve"> Ops!FV$303</f>
        <v>0</v>
      </c>
      <c r="FW10" s="583">
        <f xml:space="preserve"> Ops!FW$303</f>
        <v>0</v>
      </c>
      <c r="FX10" s="583">
        <f xml:space="preserve"> Ops!FX$303</f>
        <v>0</v>
      </c>
      <c r="FY10" s="583">
        <f xml:space="preserve"> Ops!FY$303</f>
        <v>0</v>
      </c>
      <c r="FZ10" s="583">
        <f xml:space="preserve"> Ops!FZ$303</f>
        <v>0</v>
      </c>
      <c r="GA10" s="583">
        <f xml:space="preserve"> Ops!GA$303</f>
        <v>0</v>
      </c>
      <c r="GB10" s="583">
        <f xml:space="preserve"> Ops!GB$303</f>
        <v>0</v>
      </c>
      <c r="GC10" s="583">
        <f xml:space="preserve"> Ops!GC$303</f>
        <v>0</v>
      </c>
      <c r="GD10" s="583">
        <f xml:space="preserve"> Ops!GD$303</f>
        <v>0</v>
      </c>
      <c r="GE10" s="583">
        <f xml:space="preserve"> Ops!GE$303</f>
        <v>0</v>
      </c>
      <c r="GF10" s="583">
        <f xml:space="preserve"> Ops!GF$303</f>
        <v>0</v>
      </c>
      <c r="GG10" s="583">
        <f xml:space="preserve"> Ops!GG$303</f>
        <v>0</v>
      </c>
      <c r="GH10" s="583">
        <f xml:space="preserve"> Ops!GH$303</f>
        <v>0</v>
      </c>
      <c r="GI10" s="583">
        <f xml:space="preserve"> Ops!GI$303</f>
        <v>0</v>
      </c>
      <c r="GJ10" s="583">
        <f xml:space="preserve"> Ops!GJ$303</f>
        <v>0</v>
      </c>
    </row>
    <row r="11" spans="1:192" hidden="1" outlineLevel="1" x14ac:dyDescent="0.35">
      <c r="A11" s="170"/>
      <c r="D11" s="173"/>
      <c r="E11" s="195" t="s">
        <v>51</v>
      </c>
      <c r="F11" s="195"/>
      <c r="G11" s="195" t="str">
        <f>SMU</f>
        <v>$ 000s</v>
      </c>
      <c r="H11" s="195">
        <f xml:space="preserve"> SUM(J11:GJ11)</f>
        <v>883966.25199803663</v>
      </c>
      <c r="I11" s="195"/>
      <c r="J11" s="195">
        <f t="shared" ref="J11:AO11" si="0">SUM(J9:J10)</f>
        <v>0</v>
      </c>
      <c r="K11" s="195">
        <f t="shared" si="0"/>
        <v>0</v>
      </c>
      <c r="L11" s="195">
        <f t="shared" si="0"/>
        <v>0</v>
      </c>
      <c r="M11" s="195">
        <f t="shared" si="0"/>
        <v>0</v>
      </c>
      <c r="N11" s="195">
        <f t="shared" si="0"/>
        <v>0</v>
      </c>
      <c r="O11" s="195">
        <f t="shared" si="0"/>
        <v>0</v>
      </c>
      <c r="P11" s="195">
        <f t="shared" si="0"/>
        <v>0</v>
      </c>
      <c r="Q11" s="195">
        <f t="shared" si="0"/>
        <v>0</v>
      </c>
      <c r="R11" s="195">
        <f t="shared" si="0"/>
        <v>0</v>
      </c>
      <c r="S11" s="195">
        <f t="shared" si="0"/>
        <v>0</v>
      </c>
      <c r="T11" s="195">
        <f t="shared" si="0"/>
        <v>0</v>
      </c>
      <c r="U11" s="195">
        <f t="shared" si="0"/>
        <v>0</v>
      </c>
      <c r="V11" s="195">
        <f t="shared" si="0"/>
        <v>0</v>
      </c>
      <c r="W11" s="195">
        <f t="shared" si="0"/>
        <v>0</v>
      </c>
      <c r="X11" s="195">
        <f t="shared" si="0"/>
        <v>0</v>
      </c>
      <c r="Y11" s="195">
        <f t="shared" si="0"/>
        <v>0</v>
      </c>
      <c r="Z11" s="195">
        <f t="shared" si="0"/>
        <v>0</v>
      </c>
      <c r="AA11" s="195">
        <f t="shared" si="0"/>
        <v>0</v>
      </c>
      <c r="AB11" s="195">
        <f t="shared" si="0"/>
        <v>0</v>
      </c>
      <c r="AC11" s="195">
        <f t="shared" si="0"/>
        <v>0</v>
      </c>
      <c r="AD11" s="195">
        <f t="shared" si="0"/>
        <v>0</v>
      </c>
      <c r="AE11" s="195">
        <f t="shared" si="0"/>
        <v>109.18740775624998</v>
      </c>
      <c r="AF11" s="195">
        <f t="shared" si="0"/>
        <v>211.33046662499999</v>
      </c>
      <c r="AG11" s="195">
        <f t="shared" si="0"/>
        <v>327.56222326875002</v>
      </c>
      <c r="AH11" s="195">
        <f t="shared" si="0"/>
        <v>436.74963102499993</v>
      </c>
      <c r="AI11" s="195">
        <f t="shared" si="0"/>
        <v>510.71529434374997</v>
      </c>
      <c r="AJ11" s="195">
        <f t="shared" si="0"/>
        <v>655.12444653750003</v>
      </c>
      <c r="AK11" s="195">
        <f t="shared" si="0"/>
        <v>739.65663318750001</v>
      </c>
      <c r="AL11" s="195">
        <f t="shared" si="0"/>
        <v>873.49926204999986</v>
      </c>
      <c r="AM11" s="195">
        <f t="shared" si="0"/>
        <v>974.76177730781251</v>
      </c>
      <c r="AN11" s="195">
        <f t="shared" si="0"/>
        <v>1119.1709295015628</v>
      </c>
      <c r="AO11" s="195">
        <f t="shared" si="0"/>
        <v>1231.0880224517184</v>
      </c>
      <c r="AP11" s="195">
        <f t="shared" ref="AP11:BU11" si="1">SUM(AP9:AP10)</f>
        <v>1299.6823697437499</v>
      </c>
      <c r="AQ11" s="195">
        <f t="shared" si="1"/>
        <v>1454.9222083520308</v>
      </c>
      <c r="AR11" s="195">
        <f t="shared" si="1"/>
        <v>1516.2960980343753</v>
      </c>
      <c r="AS11" s="195">
        <f t="shared" si="1"/>
        <v>1678.7563942523436</v>
      </c>
      <c r="AT11" s="195">
        <f t="shared" si="1"/>
        <v>1790.6734872025002</v>
      </c>
      <c r="AU11" s="195">
        <f t="shared" si="1"/>
        <v>1718.468911105625</v>
      </c>
      <c r="AV11" s="195">
        <f t="shared" si="1"/>
        <v>2014.5076731028128</v>
      </c>
      <c r="AW11" s="195">
        <f t="shared" si="1"/>
        <v>2057.8304187609369</v>
      </c>
      <c r="AX11" s="195">
        <f t="shared" si="1"/>
        <v>2238.3418590031256</v>
      </c>
      <c r="AY11" s="195">
        <f t="shared" si="1"/>
        <v>2331.3052507278517</v>
      </c>
      <c r="AZ11" s="195">
        <f t="shared" si="1"/>
        <v>2523.7304460260229</v>
      </c>
      <c r="BA11" s="195">
        <f t="shared" si="1"/>
        <v>2638.4454662999337</v>
      </c>
      <c r="BB11" s="195">
        <f t="shared" si="1"/>
        <v>2664.3488579746872</v>
      </c>
      <c r="BC11" s="195">
        <f t="shared" si="1"/>
        <v>2753.1604865738432</v>
      </c>
      <c r="BD11" s="195">
        <f t="shared" si="1"/>
        <v>2664.3488579746872</v>
      </c>
      <c r="BE11" s="195">
        <f t="shared" si="1"/>
        <v>2753.1604865738432</v>
      </c>
      <c r="BF11" s="195">
        <f t="shared" si="1"/>
        <v>6896.2819324396869</v>
      </c>
      <c r="BG11" s="195">
        <f t="shared" si="1"/>
        <v>7159.7209000648154</v>
      </c>
      <c r="BH11" s="195">
        <f t="shared" si="1"/>
        <v>7250.7528193789512</v>
      </c>
      <c r="BI11" s="195">
        <f t="shared" si="1"/>
        <v>7250.7528193789512</v>
      </c>
      <c r="BJ11" s="195">
        <f t="shared" si="1"/>
        <v>7068.6889807506795</v>
      </c>
      <c r="BK11" s="195">
        <f t="shared" si="1"/>
        <v>7338.7139225664332</v>
      </c>
      <c r="BL11" s="195">
        <f t="shared" si="1"/>
        <v>7432.021639863422</v>
      </c>
      <c r="BM11" s="195">
        <f t="shared" si="1"/>
        <v>7432.021639863422</v>
      </c>
      <c r="BN11" s="195">
        <f t="shared" si="1"/>
        <v>7338.7139225664332</v>
      </c>
      <c r="BO11" s="195">
        <f t="shared" si="1"/>
        <v>7522.1817706305919</v>
      </c>
      <c r="BP11" s="195">
        <f t="shared" si="1"/>
        <v>7617.8221808600065</v>
      </c>
      <c r="BQ11" s="195">
        <f t="shared" si="1"/>
        <v>7617.8221808600065</v>
      </c>
      <c r="BR11" s="195">
        <f t="shared" si="1"/>
        <v>7426.5413604011792</v>
      </c>
      <c r="BS11" s="195">
        <f t="shared" si="1"/>
        <v>7710.2363148963577</v>
      </c>
      <c r="BT11" s="195">
        <f t="shared" si="1"/>
        <v>7808.2677353815079</v>
      </c>
      <c r="BU11" s="195">
        <f t="shared" si="1"/>
        <v>7808.2677353815079</v>
      </c>
      <c r="BV11" s="195">
        <f t="shared" ref="BV11:DA11" si="2">SUM(BV9:BV10)</f>
        <v>7612.2048944112084</v>
      </c>
      <c r="BW11" s="195">
        <f t="shared" si="2"/>
        <v>7902.9922227687675</v>
      </c>
      <c r="BX11" s="195">
        <f t="shared" si="2"/>
        <v>8003.4744287660442</v>
      </c>
      <c r="BY11" s="195">
        <f t="shared" si="2"/>
        <v>8003.4744287660442</v>
      </c>
      <c r="BZ11" s="195">
        <f t="shared" si="2"/>
        <v>7802.5100167714909</v>
      </c>
      <c r="CA11" s="195">
        <f t="shared" si="2"/>
        <v>8100.567028337985</v>
      </c>
      <c r="CB11" s="195">
        <f t="shared" si="2"/>
        <v>8203.5612894851965</v>
      </c>
      <c r="CC11" s="195">
        <f t="shared" si="2"/>
        <v>8203.5612894851965</v>
      </c>
      <c r="CD11" s="195">
        <f t="shared" si="2"/>
        <v>8100.567028337985</v>
      </c>
      <c r="CE11" s="195">
        <f t="shared" si="2"/>
        <v>8303.0812040464334</v>
      </c>
      <c r="CF11" s="195">
        <f t="shared" si="2"/>
        <v>8408.6503217223253</v>
      </c>
      <c r="CG11" s="195">
        <f t="shared" si="2"/>
        <v>8408.6503217223253</v>
      </c>
      <c r="CH11" s="195">
        <f t="shared" si="2"/>
        <v>8197.5120863705433</v>
      </c>
      <c r="CI11" s="195">
        <f t="shared" si="2"/>
        <v>8510.6582341475951</v>
      </c>
      <c r="CJ11" s="195">
        <f t="shared" si="2"/>
        <v>8618.866579765383</v>
      </c>
      <c r="CK11" s="195">
        <f t="shared" si="2"/>
        <v>8618.866579765383</v>
      </c>
      <c r="CL11" s="195">
        <f t="shared" si="2"/>
        <v>8402.4498885298108</v>
      </c>
      <c r="CM11" s="195">
        <f t="shared" si="2"/>
        <v>8723.424690001284</v>
      </c>
      <c r="CN11" s="195">
        <f t="shared" si="2"/>
        <v>8834.3382442595175</v>
      </c>
      <c r="CO11" s="195">
        <f t="shared" si="2"/>
        <v>8834.3382442595175</v>
      </c>
      <c r="CP11" s="195">
        <f t="shared" si="2"/>
        <v>8612.5111357430542</v>
      </c>
      <c r="CQ11" s="195">
        <f t="shared" si="2"/>
        <v>8941.5103072513157</v>
      </c>
      <c r="CR11" s="195">
        <f t="shared" si="2"/>
        <v>9055.1967003660029</v>
      </c>
      <c r="CS11" s="195">
        <f t="shared" si="2"/>
        <v>9055.1967003660029</v>
      </c>
      <c r="CT11" s="195">
        <f t="shared" si="2"/>
        <v>8941.5103072513157</v>
      </c>
      <c r="CU11" s="195">
        <f t="shared" si="2"/>
        <v>9165.0480649325982</v>
      </c>
      <c r="CV11" s="195">
        <f t="shared" si="2"/>
        <v>9281.576617875151</v>
      </c>
      <c r="CW11" s="195">
        <f t="shared" si="2"/>
        <v>9281.576617875151</v>
      </c>
      <c r="CX11" s="195">
        <f t="shared" si="2"/>
        <v>9048.5195119900436</v>
      </c>
      <c r="CY11" s="195">
        <f t="shared" si="2"/>
        <v>9394.1742665559123</v>
      </c>
      <c r="CZ11" s="195">
        <f t="shared" si="2"/>
        <v>9513.6160333220323</v>
      </c>
      <c r="DA11" s="195">
        <f t="shared" si="2"/>
        <v>9513.6160333220323</v>
      </c>
      <c r="DB11" s="195">
        <f t="shared" ref="DB11:EG11" si="3">SUM(DB9:DB10)</f>
        <v>9274.7324997897958</v>
      </c>
      <c r="DC11" s="195">
        <f t="shared" si="3"/>
        <v>9629.0286232198105</v>
      </c>
      <c r="DD11" s="195">
        <f t="shared" si="3"/>
        <v>9751.4564341550831</v>
      </c>
      <c r="DE11" s="195">
        <f t="shared" si="3"/>
        <v>9751.4564341550831</v>
      </c>
      <c r="DF11" s="195">
        <f t="shared" si="3"/>
        <v>9506.6008122845396</v>
      </c>
      <c r="DG11" s="195">
        <f t="shared" si="3"/>
        <v>9869.754338800305</v>
      </c>
      <c r="DH11" s="195">
        <f t="shared" si="3"/>
        <v>9995.2428450089556</v>
      </c>
      <c r="DI11" s="195">
        <f t="shared" si="3"/>
        <v>9995.2428450089556</v>
      </c>
      <c r="DJ11" s="195">
        <f t="shared" si="3"/>
        <v>9869.754338800305</v>
      </c>
      <c r="DK11" s="195">
        <f t="shared" si="3"/>
        <v>10116.498197270314</v>
      </c>
      <c r="DL11" s="195">
        <f t="shared" si="3"/>
        <v>10245.123916134182</v>
      </c>
      <c r="DM11" s="195">
        <f t="shared" si="3"/>
        <v>10245.123916134182</v>
      </c>
      <c r="DN11" s="195">
        <f t="shared" si="3"/>
        <v>7063.5123827067491</v>
      </c>
      <c r="DO11" s="195">
        <f t="shared" si="3"/>
        <v>7371.9415541098842</v>
      </c>
      <c r="DP11" s="195">
        <f t="shared" si="3"/>
        <v>7503.7829159453495</v>
      </c>
      <c r="DQ11" s="195">
        <f t="shared" si="3"/>
        <v>7503.7829159453495</v>
      </c>
      <c r="DR11" s="195">
        <f t="shared" si="3"/>
        <v>7240.1001922744172</v>
      </c>
      <c r="DS11" s="195">
        <f t="shared" si="3"/>
        <v>7556.2400929626301</v>
      </c>
      <c r="DT11" s="195">
        <f t="shared" si="3"/>
        <v>7691.3774888439839</v>
      </c>
      <c r="DU11" s="195">
        <f t="shared" si="3"/>
        <v>7691.3774888439839</v>
      </c>
      <c r="DV11" s="195">
        <f t="shared" si="3"/>
        <v>7421.1026970812773</v>
      </c>
      <c r="DW11" s="195">
        <f t="shared" si="3"/>
        <v>7745.1460952866946</v>
      </c>
      <c r="DX11" s="195">
        <f t="shared" si="3"/>
        <v>7883.6619260650796</v>
      </c>
      <c r="DY11" s="195">
        <f t="shared" si="3"/>
        <v>7883.6619260650796</v>
      </c>
      <c r="DZ11" s="195">
        <f t="shared" si="3"/>
        <v>7745.1460952866946</v>
      </c>
      <c r="EA11" s="195">
        <f t="shared" si="3"/>
        <v>7938.7747476688619</v>
      </c>
      <c r="EB11" s="195">
        <f t="shared" si="3"/>
        <v>8080.7534742167081</v>
      </c>
      <c r="EC11" s="195">
        <f t="shared" si="3"/>
        <v>8080.7534742167081</v>
      </c>
      <c r="ED11" s="195">
        <f t="shared" si="3"/>
        <v>7796.7960211210138</v>
      </c>
      <c r="EE11" s="195">
        <f t="shared" si="3"/>
        <v>8137.2441163605836</v>
      </c>
      <c r="EF11" s="195">
        <f t="shared" si="3"/>
        <v>8282.772311072129</v>
      </c>
      <c r="EG11" s="195">
        <f t="shared" si="3"/>
        <v>8282.772311072129</v>
      </c>
      <c r="EH11" s="195">
        <f t="shared" ref="EH11:FM11" si="4">SUM(EH9:EH10)</f>
        <v>7991.71592164904</v>
      </c>
      <c r="EI11" s="195">
        <f t="shared" si="4"/>
        <v>8340.6752192696003</v>
      </c>
      <c r="EJ11" s="195">
        <f t="shared" si="4"/>
        <v>8489.84161884893</v>
      </c>
      <c r="EK11" s="195">
        <f t="shared" si="4"/>
        <v>8489.84161884893</v>
      </c>
      <c r="EL11" s="195">
        <f t="shared" si="4"/>
        <v>8191.508819690267</v>
      </c>
      <c r="EM11" s="195">
        <f t="shared" si="4"/>
        <v>8549.1920997513371</v>
      </c>
      <c r="EN11" s="195">
        <f t="shared" si="4"/>
        <v>8702.0876593201538</v>
      </c>
      <c r="EO11" s="195">
        <f t="shared" si="4"/>
        <v>8702.0876593201538</v>
      </c>
      <c r="EP11" s="195">
        <f t="shared" si="4"/>
        <v>8549.1920997513371</v>
      </c>
      <c r="EQ11" s="195">
        <f t="shared" si="4"/>
        <v>8762.9219022451216</v>
      </c>
      <c r="ER11" s="195">
        <f t="shared" si="4"/>
        <v>8919.6398508031562</v>
      </c>
      <c r="ES11" s="195">
        <f t="shared" si="4"/>
        <v>8919.6398508031562</v>
      </c>
      <c r="ET11" s="195">
        <f t="shared" si="4"/>
        <v>8606.2039536870834</v>
      </c>
      <c r="EU11" s="195">
        <f t="shared" si="4"/>
        <v>8981.9949498012484</v>
      </c>
      <c r="EV11" s="195">
        <f t="shared" si="4"/>
        <v>9142.6308470732311</v>
      </c>
      <c r="EW11" s="195">
        <f t="shared" si="4"/>
        <v>9142.6308470732311</v>
      </c>
      <c r="EX11" s="195">
        <f t="shared" si="4"/>
        <v>8821.3590525292602</v>
      </c>
      <c r="EY11" s="195">
        <f t="shared" si="4"/>
        <v>9206.5448235462754</v>
      </c>
      <c r="EZ11" s="195">
        <f t="shared" si="4"/>
        <v>9371.1966182500619</v>
      </c>
      <c r="FA11" s="195">
        <f t="shared" si="4"/>
        <v>9371.1966182500619</v>
      </c>
      <c r="FB11" s="195">
        <f t="shared" si="4"/>
        <v>0</v>
      </c>
      <c r="FC11" s="195">
        <f t="shared" si="4"/>
        <v>0</v>
      </c>
      <c r="FD11" s="195">
        <f t="shared" si="4"/>
        <v>0</v>
      </c>
      <c r="FE11" s="195">
        <f t="shared" si="4"/>
        <v>0</v>
      </c>
      <c r="FF11" s="195">
        <f t="shared" si="4"/>
        <v>0</v>
      </c>
      <c r="FG11" s="195">
        <f t="shared" si="4"/>
        <v>0</v>
      </c>
      <c r="FH11" s="195">
        <f t="shared" si="4"/>
        <v>0</v>
      </c>
      <c r="FI11" s="195">
        <f t="shared" si="4"/>
        <v>0</v>
      </c>
      <c r="FJ11" s="195">
        <f t="shared" si="4"/>
        <v>0</v>
      </c>
      <c r="FK11" s="195">
        <f t="shared" si="4"/>
        <v>0</v>
      </c>
      <c r="FL11" s="195">
        <f t="shared" si="4"/>
        <v>0</v>
      </c>
      <c r="FM11" s="195">
        <f t="shared" si="4"/>
        <v>0</v>
      </c>
      <c r="FN11" s="195">
        <f t="shared" ref="FN11:GJ11" si="5">SUM(FN9:FN10)</f>
        <v>0</v>
      </c>
      <c r="FO11" s="195">
        <f t="shared" si="5"/>
        <v>0</v>
      </c>
      <c r="FP11" s="195">
        <f t="shared" si="5"/>
        <v>0</v>
      </c>
      <c r="FQ11" s="195">
        <f t="shared" si="5"/>
        <v>0</v>
      </c>
      <c r="FR11" s="195">
        <f t="shared" si="5"/>
        <v>0</v>
      </c>
      <c r="FS11" s="195">
        <f t="shared" si="5"/>
        <v>0</v>
      </c>
      <c r="FT11" s="195">
        <f t="shared" si="5"/>
        <v>0</v>
      </c>
      <c r="FU11" s="195">
        <f t="shared" si="5"/>
        <v>0</v>
      </c>
      <c r="FV11" s="195">
        <f t="shared" si="5"/>
        <v>0</v>
      </c>
      <c r="FW11" s="195">
        <f t="shared" si="5"/>
        <v>0</v>
      </c>
      <c r="FX11" s="195">
        <f t="shared" si="5"/>
        <v>0</v>
      </c>
      <c r="FY11" s="195">
        <f t="shared" si="5"/>
        <v>0</v>
      </c>
      <c r="FZ11" s="195">
        <f t="shared" si="5"/>
        <v>0</v>
      </c>
      <c r="GA11" s="195">
        <f t="shared" si="5"/>
        <v>0</v>
      </c>
      <c r="GB11" s="195">
        <f t="shared" si="5"/>
        <v>0</v>
      </c>
      <c r="GC11" s="195">
        <f t="shared" si="5"/>
        <v>0</v>
      </c>
      <c r="GD11" s="195">
        <f t="shared" si="5"/>
        <v>0</v>
      </c>
      <c r="GE11" s="195">
        <f t="shared" si="5"/>
        <v>0</v>
      </c>
      <c r="GF11" s="195">
        <f t="shared" si="5"/>
        <v>0</v>
      </c>
      <c r="GG11" s="195">
        <f t="shared" si="5"/>
        <v>0</v>
      </c>
      <c r="GH11" s="195">
        <f t="shared" si="5"/>
        <v>0</v>
      </c>
      <c r="GI11" s="195">
        <f t="shared" si="5"/>
        <v>0</v>
      </c>
      <c r="GJ11" s="195">
        <f t="shared" si="5"/>
        <v>0</v>
      </c>
    </row>
    <row r="12" spans="1:192" hidden="1" outlineLevel="1" x14ac:dyDescent="0.35">
      <c r="A12" s="170"/>
      <c r="D12" s="173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</row>
    <row r="13" spans="1:192" hidden="1" outlineLevel="1" x14ac:dyDescent="0.35">
      <c r="A13" s="170"/>
      <c r="D13" s="173"/>
      <c r="E13" s="236" t="str">
        <f xml:space="preserve"> NCA!E$23</f>
        <v>Fixed asset depreciation</v>
      </c>
      <c r="F13" s="236">
        <f xml:space="preserve"> NCA!F$23</f>
        <v>0</v>
      </c>
      <c r="G13" s="236" t="str">
        <f xml:space="preserve"> NCA!G$23</f>
        <v>$ 000s</v>
      </c>
      <c r="H13" s="236">
        <f xml:space="preserve"> NCA!H$23</f>
        <v>-376330.96611381054</v>
      </c>
      <c r="I13" s="236">
        <f xml:space="preserve"> NCA!I$23</f>
        <v>0</v>
      </c>
      <c r="J13" s="236">
        <f xml:space="preserve"> NCA!J$23</f>
        <v>0</v>
      </c>
      <c r="K13" s="236">
        <f xml:space="preserve"> NCA!K$23</f>
        <v>0</v>
      </c>
      <c r="L13" s="236">
        <f xml:space="preserve"> NCA!L$23</f>
        <v>0</v>
      </c>
      <c r="M13" s="236">
        <f xml:space="preserve"> NCA!M$23</f>
        <v>0</v>
      </c>
      <c r="N13" s="236">
        <f xml:space="preserve"> NCA!N$23</f>
        <v>0</v>
      </c>
      <c r="O13" s="236">
        <f xml:space="preserve"> NCA!O$23</f>
        <v>0</v>
      </c>
      <c r="P13" s="236">
        <f xml:space="preserve"> NCA!P$23</f>
        <v>0</v>
      </c>
      <c r="Q13" s="236">
        <f xml:space="preserve"> NCA!Q$23</f>
        <v>0</v>
      </c>
      <c r="R13" s="236">
        <f xml:space="preserve"> NCA!R$23</f>
        <v>0</v>
      </c>
      <c r="S13" s="236">
        <f xml:space="preserve"> NCA!S$23</f>
        <v>0</v>
      </c>
      <c r="T13" s="236">
        <f xml:space="preserve"> NCA!T$23</f>
        <v>0</v>
      </c>
      <c r="U13" s="236">
        <f xml:space="preserve"> NCA!U$23</f>
        <v>0</v>
      </c>
      <c r="V13" s="236">
        <f xml:space="preserve"> NCA!V$23</f>
        <v>0</v>
      </c>
      <c r="W13" s="236">
        <f xml:space="preserve"> NCA!W$23</f>
        <v>0</v>
      </c>
      <c r="X13" s="236">
        <f xml:space="preserve"> NCA!X$23</f>
        <v>0</v>
      </c>
      <c r="Y13" s="236">
        <f xml:space="preserve"> NCA!Y$23</f>
        <v>0</v>
      </c>
      <c r="Z13" s="236">
        <f xml:space="preserve"> NCA!Z$23</f>
        <v>0</v>
      </c>
      <c r="AA13" s="236">
        <f xml:space="preserve"> NCA!AA$23</f>
        <v>0</v>
      </c>
      <c r="AB13" s="236">
        <f xml:space="preserve"> NCA!AB$23</f>
        <v>0</v>
      </c>
      <c r="AC13" s="236">
        <f xml:space="preserve"> NCA!AC$23</f>
        <v>0</v>
      </c>
      <c r="AD13" s="236">
        <f xml:space="preserve"> NCA!AD$23</f>
        <v>0</v>
      </c>
      <c r="AE13" s="236">
        <f xml:space="preserve"> NCA!AE$23</f>
        <v>0</v>
      </c>
      <c r="AF13" s="236">
        <f xml:space="preserve"> NCA!AF$23</f>
        <v>0</v>
      </c>
      <c r="AG13" s="236">
        <f xml:space="preserve"> NCA!AG$23</f>
        <v>0</v>
      </c>
      <c r="AH13" s="236">
        <f xml:space="preserve"> NCA!AH$23</f>
        <v>0</v>
      </c>
      <c r="AI13" s="236">
        <f xml:space="preserve"> NCA!AI$23</f>
        <v>0</v>
      </c>
      <c r="AJ13" s="236">
        <f xml:space="preserve"> NCA!AJ$23</f>
        <v>0</v>
      </c>
      <c r="AK13" s="236">
        <f xml:space="preserve"> NCA!AK$23</f>
        <v>0</v>
      </c>
      <c r="AL13" s="236">
        <f xml:space="preserve"> NCA!AL$23</f>
        <v>0</v>
      </c>
      <c r="AM13" s="236">
        <f xml:space="preserve"> NCA!AM$23</f>
        <v>0</v>
      </c>
      <c r="AN13" s="236">
        <f xml:space="preserve"> NCA!AN$23</f>
        <v>0</v>
      </c>
      <c r="AO13" s="236">
        <f xml:space="preserve"> NCA!AO$23</f>
        <v>0</v>
      </c>
      <c r="AP13" s="236">
        <f xml:space="preserve"> NCA!AP$23</f>
        <v>0</v>
      </c>
      <c r="AQ13" s="236">
        <f xml:space="preserve"> NCA!AQ$23</f>
        <v>0</v>
      </c>
      <c r="AR13" s="236">
        <f xml:space="preserve"> NCA!AR$23</f>
        <v>0</v>
      </c>
      <c r="AS13" s="236">
        <f xml:space="preserve"> NCA!AS$23</f>
        <v>0</v>
      </c>
      <c r="AT13" s="236">
        <f xml:space="preserve"> NCA!AT$23</f>
        <v>0</v>
      </c>
      <c r="AU13" s="236">
        <f xml:space="preserve"> NCA!AU$23</f>
        <v>0</v>
      </c>
      <c r="AV13" s="236">
        <f xml:space="preserve"> NCA!AV$23</f>
        <v>0</v>
      </c>
      <c r="AW13" s="236">
        <f xml:space="preserve"> NCA!AW$23</f>
        <v>0</v>
      </c>
      <c r="AX13" s="236">
        <f xml:space="preserve"> NCA!AX$23</f>
        <v>0</v>
      </c>
      <c r="AY13" s="236">
        <f xml:space="preserve"> NCA!AY$23</f>
        <v>0</v>
      </c>
      <c r="AZ13" s="236">
        <f xml:space="preserve"> NCA!AZ$23</f>
        <v>0</v>
      </c>
      <c r="BA13" s="236">
        <f xml:space="preserve"> NCA!BA$23</f>
        <v>0</v>
      </c>
      <c r="BB13" s="236">
        <f xml:space="preserve"> NCA!BB$23</f>
        <v>0</v>
      </c>
      <c r="BC13" s="236">
        <f xml:space="preserve"> NCA!BC$23</f>
        <v>0</v>
      </c>
      <c r="BD13" s="236">
        <f xml:space="preserve"> NCA!BD$23</f>
        <v>0</v>
      </c>
      <c r="BE13" s="236">
        <f xml:space="preserve"> NCA!BE$23</f>
        <v>0</v>
      </c>
      <c r="BF13" s="236">
        <f xml:space="preserve"> NCA!BF$23</f>
        <v>-3763.3096611381084</v>
      </c>
      <c r="BG13" s="236">
        <f xml:space="preserve"> NCA!BG$23</f>
        <v>-3763.3096611381084</v>
      </c>
      <c r="BH13" s="236">
        <f xml:space="preserve"> NCA!BH$23</f>
        <v>-3763.3096611381084</v>
      </c>
      <c r="BI13" s="236">
        <f xml:space="preserve"> NCA!BI$23</f>
        <v>-3763.3096611381084</v>
      </c>
      <c r="BJ13" s="236">
        <f xml:space="preserve"> NCA!BJ$23</f>
        <v>-3763.3096611381084</v>
      </c>
      <c r="BK13" s="236">
        <f xml:space="preserve"> NCA!BK$23</f>
        <v>-3763.3096611381084</v>
      </c>
      <c r="BL13" s="236">
        <f xml:space="preserve"> NCA!BL$23</f>
        <v>-3763.3096611381084</v>
      </c>
      <c r="BM13" s="236">
        <f xml:space="preserve"> NCA!BM$23</f>
        <v>-3763.3096611381084</v>
      </c>
      <c r="BN13" s="236">
        <f xml:space="preserve"> NCA!BN$23</f>
        <v>-3763.3096611381084</v>
      </c>
      <c r="BO13" s="236">
        <f xml:space="preserve"> NCA!BO$23</f>
        <v>-3763.3096611381084</v>
      </c>
      <c r="BP13" s="236">
        <f xml:space="preserve"> NCA!BP$23</f>
        <v>-3763.3096611381084</v>
      </c>
      <c r="BQ13" s="236">
        <f xml:space="preserve"> NCA!BQ$23</f>
        <v>-3763.3096611381084</v>
      </c>
      <c r="BR13" s="236">
        <f xml:space="preserve"> NCA!BR$23</f>
        <v>-3763.3096611381084</v>
      </c>
      <c r="BS13" s="236">
        <f xml:space="preserve"> NCA!BS$23</f>
        <v>-3763.3096611381084</v>
      </c>
      <c r="BT13" s="236">
        <f xml:space="preserve"> NCA!BT$23</f>
        <v>-3763.3096611381084</v>
      </c>
      <c r="BU13" s="236">
        <f xml:space="preserve"> NCA!BU$23</f>
        <v>-3763.3096611381084</v>
      </c>
      <c r="BV13" s="236">
        <f xml:space="preserve"> NCA!BV$23</f>
        <v>-3763.3096611381084</v>
      </c>
      <c r="BW13" s="236">
        <f xml:space="preserve"> NCA!BW$23</f>
        <v>-3763.3096611381084</v>
      </c>
      <c r="BX13" s="236">
        <f xml:space="preserve"> NCA!BX$23</f>
        <v>-3763.3096611381084</v>
      </c>
      <c r="BY13" s="236">
        <f xml:space="preserve"> NCA!BY$23</f>
        <v>-3763.3096611381084</v>
      </c>
      <c r="BZ13" s="236">
        <f xml:space="preserve"> NCA!BZ$23</f>
        <v>-3763.3096611381084</v>
      </c>
      <c r="CA13" s="236">
        <f xml:space="preserve"> NCA!CA$23</f>
        <v>-3763.3096611381084</v>
      </c>
      <c r="CB13" s="236">
        <f xml:space="preserve"> NCA!CB$23</f>
        <v>-3763.3096611381084</v>
      </c>
      <c r="CC13" s="236">
        <f xml:space="preserve"> NCA!CC$23</f>
        <v>-3763.3096611381084</v>
      </c>
      <c r="CD13" s="236">
        <f xml:space="preserve"> NCA!CD$23</f>
        <v>-3763.3096611381084</v>
      </c>
      <c r="CE13" s="236">
        <f xml:space="preserve"> NCA!CE$23</f>
        <v>-3763.3096611381084</v>
      </c>
      <c r="CF13" s="236">
        <f xml:space="preserve"> NCA!CF$23</f>
        <v>-3763.3096611381084</v>
      </c>
      <c r="CG13" s="236">
        <f xml:space="preserve"> NCA!CG$23</f>
        <v>-3763.3096611381084</v>
      </c>
      <c r="CH13" s="236">
        <f xml:space="preserve"> NCA!CH$23</f>
        <v>-3763.3096611381084</v>
      </c>
      <c r="CI13" s="236">
        <f xml:space="preserve"> NCA!CI$23</f>
        <v>-3763.3096611381084</v>
      </c>
      <c r="CJ13" s="236">
        <f xml:space="preserve"> NCA!CJ$23</f>
        <v>-3763.3096611381084</v>
      </c>
      <c r="CK13" s="236">
        <f xml:space="preserve"> NCA!CK$23</f>
        <v>-3763.3096611381084</v>
      </c>
      <c r="CL13" s="236">
        <f xml:space="preserve"> NCA!CL$23</f>
        <v>-3763.3096611381084</v>
      </c>
      <c r="CM13" s="236">
        <f xml:space="preserve"> NCA!CM$23</f>
        <v>-3763.3096611381084</v>
      </c>
      <c r="CN13" s="236">
        <f xml:space="preserve"> NCA!CN$23</f>
        <v>-3763.3096611381084</v>
      </c>
      <c r="CO13" s="236">
        <f xml:space="preserve"> NCA!CO$23</f>
        <v>-3763.3096611381084</v>
      </c>
      <c r="CP13" s="236">
        <f xml:space="preserve"> NCA!CP$23</f>
        <v>-3763.3096611381084</v>
      </c>
      <c r="CQ13" s="236">
        <f xml:space="preserve"> NCA!CQ$23</f>
        <v>-3763.3096611381084</v>
      </c>
      <c r="CR13" s="236">
        <f xml:space="preserve"> NCA!CR$23</f>
        <v>-3763.3096611381084</v>
      </c>
      <c r="CS13" s="236">
        <f xml:space="preserve"> NCA!CS$23</f>
        <v>-3763.3096611381084</v>
      </c>
      <c r="CT13" s="236">
        <f xml:space="preserve"> NCA!CT$23</f>
        <v>-3763.3096611381084</v>
      </c>
      <c r="CU13" s="236">
        <f xml:space="preserve"> NCA!CU$23</f>
        <v>-3763.3096611381084</v>
      </c>
      <c r="CV13" s="236">
        <f xml:space="preserve"> NCA!CV$23</f>
        <v>-3763.3096611381084</v>
      </c>
      <c r="CW13" s="236">
        <f xml:space="preserve"> NCA!CW$23</f>
        <v>-3763.3096611381084</v>
      </c>
      <c r="CX13" s="236">
        <f xml:space="preserve"> NCA!CX$23</f>
        <v>-3763.3096611381084</v>
      </c>
      <c r="CY13" s="236">
        <f xml:space="preserve"> NCA!CY$23</f>
        <v>-3763.3096611381084</v>
      </c>
      <c r="CZ13" s="236">
        <f xml:space="preserve"> NCA!CZ$23</f>
        <v>-3763.3096611381084</v>
      </c>
      <c r="DA13" s="236">
        <f xml:space="preserve"> NCA!DA$23</f>
        <v>-3763.3096611381084</v>
      </c>
      <c r="DB13" s="236">
        <f xml:space="preserve"> NCA!DB$23</f>
        <v>-3763.3096611381084</v>
      </c>
      <c r="DC13" s="236">
        <f xml:space="preserve"> NCA!DC$23</f>
        <v>-3763.3096611381084</v>
      </c>
      <c r="DD13" s="236">
        <f xml:space="preserve"> NCA!DD$23</f>
        <v>-3763.3096611381084</v>
      </c>
      <c r="DE13" s="236">
        <f xml:space="preserve"> NCA!DE$23</f>
        <v>-3763.3096611381084</v>
      </c>
      <c r="DF13" s="236">
        <f xml:space="preserve"> NCA!DF$23</f>
        <v>-3763.3096611381084</v>
      </c>
      <c r="DG13" s="236">
        <f xml:space="preserve"> NCA!DG$23</f>
        <v>-3763.3096611381084</v>
      </c>
      <c r="DH13" s="236">
        <f xml:space="preserve"> NCA!DH$23</f>
        <v>-3763.3096611381084</v>
      </c>
      <c r="DI13" s="236">
        <f xml:space="preserve"> NCA!DI$23</f>
        <v>-3763.3096611381084</v>
      </c>
      <c r="DJ13" s="236">
        <f xml:space="preserve"> NCA!DJ$23</f>
        <v>-3763.3096611381084</v>
      </c>
      <c r="DK13" s="236">
        <f xml:space="preserve"> NCA!DK$23</f>
        <v>-3763.3096611381084</v>
      </c>
      <c r="DL13" s="236">
        <f xml:space="preserve"> NCA!DL$23</f>
        <v>-3763.3096611381084</v>
      </c>
      <c r="DM13" s="236">
        <f xml:space="preserve"> NCA!DM$23</f>
        <v>-3763.3096611381084</v>
      </c>
      <c r="DN13" s="236">
        <f xml:space="preserve"> NCA!DN$23</f>
        <v>-3763.3096611381084</v>
      </c>
      <c r="DO13" s="236">
        <f xml:space="preserve"> NCA!DO$23</f>
        <v>-3763.3096611381084</v>
      </c>
      <c r="DP13" s="236">
        <f xml:space="preserve"> NCA!DP$23</f>
        <v>-3763.3096611381084</v>
      </c>
      <c r="DQ13" s="236">
        <f xml:space="preserve"> NCA!DQ$23</f>
        <v>-3763.3096611381084</v>
      </c>
      <c r="DR13" s="236">
        <f xml:space="preserve"> NCA!DR$23</f>
        <v>-3763.3096611381084</v>
      </c>
      <c r="DS13" s="236">
        <f xml:space="preserve"> NCA!DS$23</f>
        <v>-3763.3096611381084</v>
      </c>
      <c r="DT13" s="236">
        <f xml:space="preserve"> NCA!DT$23</f>
        <v>-3763.3096611381084</v>
      </c>
      <c r="DU13" s="236">
        <f xml:space="preserve"> NCA!DU$23</f>
        <v>-3763.3096611381084</v>
      </c>
      <c r="DV13" s="236">
        <f xml:space="preserve"> NCA!DV$23</f>
        <v>-3763.3096611381084</v>
      </c>
      <c r="DW13" s="236">
        <f xml:space="preserve"> NCA!DW$23</f>
        <v>-3763.3096611381084</v>
      </c>
      <c r="DX13" s="236">
        <f xml:space="preserve"> NCA!DX$23</f>
        <v>-3763.3096611381084</v>
      </c>
      <c r="DY13" s="236">
        <f xml:space="preserve"> NCA!DY$23</f>
        <v>-3763.3096611381084</v>
      </c>
      <c r="DZ13" s="236">
        <f xml:space="preserve"> NCA!DZ$23</f>
        <v>-3763.3096611381084</v>
      </c>
      <c r="EA13" s="236">
        <f xml:space="preserve"> NCA!EA$23</f>
        <v>-3763.3096611381084</v>
      </c>
      <c r="EB13" s="236">
        <f xml:space="preserve"> NCA!EB$23</f>
        <v>-3763.3096611381084</v>
      </c>
      <c r="EC13" s="236">
        <f xml:space="preserve"> NCA!EC$23</f>
        <v>-3763.3096611381084</v>
      </c>
      <c r="ED13" s="236">
        <f xml:space="preserve"> NCA!ED$23</f>
        <v>-3763.3096611381084</v>
      </c>
      <c r="EE13" s="236">
        <f xml:space="preserve"> NCA!EE$23</f>
        <v>-3763.3096611381084</v>
      </c>
      <c r="EF13" s="236">
        <f xml:space="preserve"> NCA!EF$23</f>
        <v>-3763.3096611381084</v>
      </c>
      <c r="EG13" s="236">
        <f xml:space="preserve"> NCA!EG$23</f>
        <v>-3763.3096611381084</v>
      </c>
      <c r="EH13" s="236">
        <f xml:space="preserve"> NCA!EH$23</f>
        <v>-3763.3096611381084</v>
      </c>
      <c r="EI13" s="236">
        <f xml:space="preserve"> NCA!EI$23</f>
        <v>-3763.3096611381084</v>
      </c>
      <c r="EJ13" s="236">
        <f xml:space="preserve"> NCA!EJ$23</f>
        <v>-3763.3096611381084</v>
      </c>
      <c r="EK13" s="236">
        <f xml:space="preserve"> NCA!EK$23</f>
        <v>-3763.3096611381084</v>
      </c>
      <c r="EL13" s="236">
        <f xml:space="preserve"> NCA!EL$23</f>
        <v>-3763.3096611381084</v>
      </c>
      <c r="EM13" s="236">
        <f xml:space="preserve"> NCA!EM$23</f>
        <v>-3763.3096611381084</v>
      </c>
      <c r="EN13" s="236">
        <f xml:space="preserve"> NCA!EN$23</f>
        <v>-3763.3096611381084</v>
      </c>
      <c r="EO13" s="236">
        <f xml:space="preserve"> NCA!EO$23</f>
        <v>-3763.3096611381084</v>
      </c>
      <c r="EP13" s="236">
        <f xml:space="preserve"> NCA!EP$23</f>
        <v>-3763.3096611381084</v>
      </c>
      <c r="EQ13" s="236">
        <f xml:space="preserve"> NCA!EQ$23</f>
        <v>-3763.3096611381084</v>
      </c>
      <c r="ER13" s="236">
        <f xml:space="preserve"> NCA!ER$23</f>
        <v>-3763.3096611381084</v>
      </c>
      <c r="ES13" s="236">
        <f xml:space="preserve"> NCA!ES$23</f>
        <v>-3763.3096611381084</v>
      </c>
      <c r="ET13" s="236">
        <f xml:space="preserve"> NCA!ET$23</f>
        <v>-3763.3096611381084</v>
      </c>
      <c r="EU13" s="236">
        <f xml:space="preserve"> NCA!EU$23</f>
        <v>-3763.3096611381084</v>
      </c>
      <c r="EV13" s="236">
        <f xml:space="preserve"> NCA!EV$23</f>
        <v>-3763.3096611381084</v>
      </c>
      <c r="EW13" s="236">
        <f xml:space="preserve"> NCA!EW$23</f>
        <v>-3763.3096611381084</v>
      </c>
      <c r="EX13" s="236">
        <f xml:space="preserve"> NCA!EX$23</f>
        <v>-3763.3096611381084</v>
      </c>
      <c r="EY13" s="236">
        <f xml:space="preserve"> NCA!EY$23</f>
        <v>-3763.3096611381084</v>
      </c>
      <c r="EZ13" s="236">
        <f xml:space="preserve"> NCA!EZ$23</f>
        <v>-3763.3096611381084</v>
      </c>
      <c r="FA13" s="236">
        <f xml:space="preserve"> NCA!FA$23</f>
        <v>-3763.3096611381084</v>
      </c>
      <c r="FB13" s="236">
        <f xml:space="preserve"> NCA!FB$23</f>
        <v>0</v>
      </c>
      <c r="FC13" s="236">
        <f xml:space="preserve"> NCA!FC$23</f>
        <v>0</v>
      </c>
      <c r="FD13" s="236">
        <f xml:space="preserve"> NCA!FD$23</f>
        <v>0</v>
      </c>
      <c r="FE13" s="236">
        <f xml:space="preserve"> NCA!FE$23</f>
        <v>0</v>
      </c>
      <c r="FF13" s="236">
        <f xml:space="preserve"> NCA!FF$23</f>
        <v>0</v>
      </c>
      <c r="FG13" s="236">
        <f xml:space="preserve"> NCA!FG$23</f>
        <v>0</v>
      </c>
      <c r="FH13" s="236">
        <f xml:space="preserve"> NCA!FH$23</f>
        <v>0</v>
      </c>
      <c r="FI13" s="236">
        <f xml:space="preserve"> NCA!FI$23</f>
        <v>0</v>
      </c>
      <c r="FJ13" s="236">
        <f xml:space="preserve"> NCA!FJ$23</f>
        <v>0</v>
      </c>
      <c r="FK13" s="236">
        <f xml:space="preserve"> NCA!FK$23</f>
        <v>0</v>
      </c>
      <c r="FL13" s="236">
        <f xml:space="preserve"> NCA!FL$23</f>
        <v>0</v>
      </c>
      <c r="FM13" s="236">
        <f xml:space="preserve"> NCA!FM$23</f>
        <v>0</v>
      </c>
      <c r="FN13" s="236">
        <f xml:space="preserve"> NCA!FN$23</f>
        <v>0</v>
      </c>
      <c r="FO13" s="236">
        <f xml:space="preserve"> NCA!FO$23</f>
        <v>0</v>
      </c>
      <c r="FP13" s="236">
        <f xml:space="preserve"> NCA!FP$23</f>
        <v>0</v>
      </c>
      <c r="FQ13" s="236">
        <f xml:space="preserve"> NCA!FQ$23</f>
        <v>0</v>
      </c>
      <c r="FR13" s="236">
        <f xml:space="preserve"> NCA!FR$23</f>
        <v>0</v>
      </c>
      <c r="FS13" s="236">
        <f xml:space="preserve"> NCA!FS$23</f>
        <v>0</v>
      </c>
      <c r="FT13" s="236">
        <f xml:space="preserve"> NCA!FT$23</f>
        <v>0</v>
      </c>
      <c r="FU13" s="236">
        <f xml:space="preserve"> NCA!FU$23</f>
        <v>0</v>
      </c>
      <c r="FV13" s="236">
        <f xml:space="preserve"> NCA!FV$23</f>
        <v>0</v>
      </c>
      <c r="FW13" s="236">
        <f xml:space="preserve"> NCA!FW$23</f>
        <v>0</v>
      </c>
      <c r="FX13" s="236">
        <f xml:space="preserve"> NCA!FX$23</f>
        <v>0</v>
      </c>
      <c r="FY13" s="236">
        <f xml:space="preserve"> NCA!FY$23</f>
        <v>0</v>
      </c>
      <c r="FZ13" s="236">
        <f xml:space="preserve"> NCA!FZ$23</f>
        <v>0</v>
      </c>
      <c r="GA13" s="236">
        <f xml:space="preserve"> NCA!GA$23</f>
        <v>0</v>
      </c>
      <c r="GB13" s="236">
        <f xml:space="preserve"> NCA!GB$23</f>
        <v>0</v>
      </c>
      <c r="GC13" s="236">
        <f xml:space="preserve"> NCA!GC$23</f>
        <v>0</v>
      </c>
      <c r="GD13" s="236">
        <f xml:space="preserve"> NCA!GD$23</f>
        <v>0</v>
      </c>
      <c r="GE13" s="236">
        <f xml:space="preserve"> NCA!GE$23</f>
        <v>0</v>
      </c>
      <c r="GF13" s="236">
        <f xml:space="preserve"> NCA!GF$23</f>
        <v>0</v>
      </c>
      <c r="GG13" s="236">
        <f xml:space="preserve"> NCA!GG$23</f>
        <v>0</v>
      </c>
      <c r="GH13" s="236">
        <f xml:space="preserve"> NCA!GH$23</f>
        <v>0</v>
      </c>
      <c r="GI13" s="236">
        <f xml:space="preserve"> NCA!GI$23</f>
        <v>0</v>
      </c>
      <c r="GJ13" s="236">
        <f xml:space="preserve"> NCA!GJ$23</f>
        <v>0</v>
      </c>
    </row>
    <row r="14" spans="1:192" hidden="1" outlineLevel="1" x14ac:dyDescent="0.35">
      <c r="A14" s="170"/>
      <c r="D14" s="173"/>
      <c r="E14" s="195" t="s">
        <v>52</v>
      </c>
      <c r="F14" s="195"/>
      <c r="G14" s="195" t="str">
        <f xml:space="preserve"> SMU</f>
        <v>$ 000s</v>
      </c>
      <c r="H14" s="195">
        <f xml:space="preserve"> SUM(J14:GJ14)</f>
        <v>507635.28588422516</v>
      </c>
      <c r="I14" s="195"/>
      <c r="J14" s="195">
        <f t="shared" ref="J14:AO14" si="6" xml:space="preserve"> J11 + SUM(J13:J13)</f>
        <v>0</v>
      </c>
      <c r="K14" s="195">
        <f t="shared" si="6"/>
        <v>0</v>
      </c>
      <c r="L14" s="195">
        <f t="shared" si="6"/>
        <v>0</v>
      </c>
      <c r="M14" s="195">
        <f t="shared" si="6"/>
        <v>0</v>
      </c>
      <c r="N14" s="195">
        <f t="shared" si="6"/>
        <v>0</v>
      </c>
      <c r="O14" s="195">
        <f t="shared" si="6"/>
        <v>0</v>
      </c>
      <c r="P14" s="195">
        <f t="shared" si="6"/>
        <v>0</v>
      </c>
      <c r="Q14" s="195">
        <f t="shared" si="6"/>
        <v>0</v>
      </c>
      <c r="R14" s="195">
        <f t="shared" si="6"/>
        <v>0</v>
      </c>
      <c r="S14" s="195">
        <f t="shared" si="6"/>
        <v>0</v>
      </c>
      <c r="T14" s="195">
        <f t="shared" si="6"/>
        <v>0</v>
      </c>
      <c r="U14" s="195">
        <f t="shared" si="6"/>
        <v>0</v>
      </c>
      <c r="V14" s="195">
        <f t="shared" si="6"/>
        <v>0</v>
      </c>
      <c r="W14" s="195">
        <f t="shared" si="6"/>
        <v>0</v>
      </c>
      <c r="X14" s="195">
        <f t="shared" si="6"/>
        <v>0</v>
      </c>
      <c r="Y14" s="195">
        <f t="shared" si="6"/>
        <v>0</v>
      </c>
      <c r="Z14" s="195">
        <f t="shared" si="6"/>
        <v>0</v>
      </c>
      <c r="AA14" s="195">
        <f t="shared" si="6"/>
        <v>0</v>
      </c>
      <c r="AB14" s="195">
        <f t="shared" si="6"/>
        <v>0</v>
      </c>
      <c r="AC14" s="195">
        <f t="shared" si="6"/>
        <v>0</v>
      </c>
      <c r="AD14" s="195">
        <f t="shared" si="6"/>
        <v>0</v>
      </c>
      <c r="AE14" s="195">
        <f t="shared" si="6"/>
        <v>109.18740775624998</v>
      </c>
      <c r="AF14" s="195">
        <f t="shared" si="6"/>
        <v>211.33046662499999</v>
      </c>
      <c r="AG14" s="195">
        <f t="shared" si="6"/>
        <v>327.56222326875002</v>
      </c>
      <c r="AH14" s="195">
        <f t="shared" si="6"/>
        <v>436.74963102499993</v>
      </c>
      <c r="AI14" s="195">
        <f t="shared" si="6"/>
        <v>510.71529434374997</v>
      </c>
      <c r="AJ14" s="195">
        <f t="shared" si="6"/>
        <v>655.12444653750003</v>
      </c>
      <c r="AK14" s="195">
        <f t="shared" si="6"/>
        <v>739.65663318750001</v>
      </c>
      <c r="AL14" s="195">
        <f t="shared" si="6"/>
        <v>873.49926204999986</v>
      </c>
      <c r="AM14" s="195">
        <f t="shared" si="6"/>
        <v>974.76177730781251</v>
      </c>
      <c r="AN14" s="195">
        <f t="shared" si="6"/>
        <v>1119.1709295015628</v>
      </c>
      <c r="AO14" s="195">
        <f t="shared" si="6"/>
        <v>1231.0880224517184</v>
      </c>
      <c r="AP14" s="195">
        <f t="shared" ref="AP14:BU14" si="7" xml:space="preserve"> AP11 + SUM(AP13:AP13)</f>
        <v>1299.6823697437499</v>
      </c>
      <c r="AQ14" s="195">
        <f t="shared" si="7"/>
        <v>1454.9222083520308</v>
      </c>
      <c r="AR14" s="195">
        <f t="shared" si="7"/>
        <v>1516.2960980343753</v>
      </c>
      <c r="AS14" s="195">
        <f t="shared" si="7"/>
        <v>1678.7563942523436</v>
      </c>
      <c r="AT14" s="195">
        <f t="shared" si="7"/>
        <v>1790.6734872025002</v>
      </c>
      <c r="AU14" s="195">
        <f t="shared" si="7"/>
        <v>1718.468911105625</v>
      </c>
      <c r="AV14" s="195">
        <f t="shared" si="7"/>
        <v>2014.5076731028128</v>
      </c>
      <c r="AW14" s="195">
        <f t="shared" si="7"/>
        <v>2057.8304187609369</v>
      </c>
      <c r="AX14" s="195">
        <f t="shared" si="7"/>
        <v>2238.3418590031256</v>
      </c>
      <c r="AY14" s="195">
        <f t="shared" si="7"/>
        <v>2331.3052507278517</v>
      </c>
      <c r="AZ14" s="195">
        <f t="shared" si="7"/>
        <v>2523.7304460260229</v>
      </c>
      <c r="BA14" s="195">
        <f t="shared" si="7"/>
        <v>2638.4454662999337</v>
      </c>
      <c r="BB14" s="195">
        <f t="shared" si="7"/>
        <v>2664.3488579746872</v>
      </c>
      <c r="BC14" s="195">
        <f t="shared" si="7"/>
        <v>2753.1604865738432</v>
      </c>
      <c r="BD14" s="195">
        <f t="shared" si="7"/>
        <v>2664.3488579746872</v>
      </c>
      <c r="BE14" s="195">
        <f t="shared" si="7"/>
        <v>2753.1604865738432</v>
      </c>
      <c r="BF14" s="195">
        <f t="shared" si="7"/>
        <v>3132.9722713015785</v>
      </c>
      <c r="BG14" s="195">
        <f t="shared" si="7"/>
        <v>3396.411238926707</v>
      </c>
      <c r="BH14" s="195">
        <f t="shared" si="7"/>
        <v>3487.4431582408429</v>
      </c>
      <c r="BI14" s="195">
        <f t="shared" si="7"/>
        <v>3487.4431582408429</v>
      </c>
      <c r="BJ14" s="195">
        <f t="shared" si="7"/>
        <v>3305.3793196125712</v>
      </c>
      <c r="BK14" s="195">
        <f t="shared" si="7"/>
        <v>3575.4042614283248</v>
      </c>
      <c r="BL14" s="195">
        <f t="shared" si="7"/>
        <v>3668.7119787253137</v>
      </c>
      <c r="BM14" s="195">
        <f t="shared" si="7"/>
        <v>3668.7119787253137</v>
      </c>
      <c r="BN14" s="195">
        <f t="shared" si="7"/>
        <v>3575.4042614283248</v>
      </c>
      <c r="BO14" s="195">
        <f t="shared" si="7"/>
        <v>3758.8721094924836</v>
      </c>
      <c r="BP14" s="195">
        <f t="shared" si="7"/>
        <v>3854.5125197218981</v>
      </c>
      <c r="BQ14" s="195">
        <f t="shared" si="7"/>
        <v>3854.5125197218981</v>
      </c>
      <c r="BR14" s="195">
        <f t="shared" si="7"/>
        <v>3663.2316992630708</v>
      </c>
      <c r="BS14" s="195">
        <f t="shared" si="7"/>
        <v>3946.9266537582494</v>
      </c>
      <c r="BT14" s="195">
        <f t="shared" si="7"/>
        <v>4044.9580742433996</v>
      </c>
      <c r="BU14" s="195">
        <f t="shared" si="7"/>
        <v>4044.9580742433996</v>
      </c>
      <c r="BV14" s="195">
        <f t="shared" ref="BV14:DA14" si="8" xml:space="preserve"> BV11 + SUM(BV13:BV13)</f>
        <v>3848.8952332731001</v>
      </c>
      <c r="BW14" s="195">
        <f t="shared" si="8"/>
        <v>4139.6825616306596</v>
      </c>
      <c r="BX14" s="195">
        <f t="shared" si="8"/>
        <v>4240.1647676279354</v>
      </c>
      <c r="BY14" s="195">
        <f t="shared" si="8"/>
        <v>4240.1647676279354</v>
      </c>
      <c r="BZ14" s="195">
        <f t="shared" si="8"/>
        <v>4039.2003556333825</v>
      </c>
      <c r="CA14" s="195">
        <f t="shared" si="8"/>
        <v>4337.2573671998762</v>
      </c>
      <c r="CB14" s="195">
        <f t="shared" si="8"/>
        <v>4440.2516283470886</v>
      </c>
      <c r="CC14" s="195">
        <f t="shared" si="8"/>
        <v>4440.2516283470886</v>
      </c>
      <c r="CD14" s="195">
        <f t="shared" si="8"/>
        <v>4337.2573671998762</v>
      </c>
      <c r="CE14" s="195">
        <f t="shared" si="8"/>
        <v>4539.7715429083255</v>
      </c>
      <c r="CF14" s="195">
        <f t="shared" si="8"/>
        <v>4645.3406605842174</v>
      </c>
      <c r="CG14" s="195">
        <f t="shared" si="8"/>
        <v>4645.3406605842174</v>
      </c>
      <c r="CH14" s="195">
        <f t="shared" si="8"/>
        <v>4434.2024252324354</v>
      </c>
      <c r="CI14" s="195">
        <f t="shared" si="8"/>
        <v>4747.3485730094872</v>
      </c>
      <c r="CJ14" s="195">
        <f t="shared" si="8"/>
        <v>4855.5569186272751</v>
      </c>
      <c r="CK14" s="195">
        <f t="shared" si="8"/>
        <v>4855.5569186272751</v>
      </c>
      <c r="CL14" s="195">
        <f t="shared" si="8"/>
        <v>4639.1402273917029</v>
      </c>
      <c r="CM14" s="195">
        <f t="shared" si="8"/>
        <v>4960.1150288631761</v>
      </c>
      <c r="CN14" s="195">
        <f t="shared" si="8"/>
        <v>5071.0285831214096</v>
      </c>
      <c r="CO14" s="195">
        <f t="shared" si="8"/>
        <v>5071.0285831214096</v>
      </c>
      <c r="CP14" s="195">
        <f t="shared" si="8"/>
        <v>4849.2014746049463</v>
      </c>
      <c r="CQ14" s="195">
        <f t="shared" si="8"/>
        <v>5178.2006461132078</v>
      </c>
      <c r="CR14" s="195">
        <f t="shared" si="8"/>
        <v>5291.887039227895</v>
      </c>
      <c r="CS14" s="195">
        <f t="shared" si="8"/>
        <v>5291.887039227895</v>
      </c>
      <c r="CT14" s="195">
        <f t="shared" si="8"/>
        <v>5178.2006461132078</v>
      </c>
      <c r="CU14" s="195">
        <f t="shared" si="8"/>
        <v>5401.7384037944903</v>
      </c>
      <c r="CV14" s="195">
        <f t="shared" si="8"/>
        <v>5518.2669567370431</v>
      </c>
      <c r="CW14" s="195">
        <f t="shared" si="8"/>
        <v>5518.2669567370431</v>
      </c>
      <c r="CX14" s="195">
        <f t="shared" si="8"/>
        <v>5285.2098508519357</v>
      </c>
      <c r="CY14" s="195">
        <f t="shared" si="8"/>
        <v>5630.8646054178043</v>
      </c>
      <c r="CZ14" s="195">
        <f t="shared" si="8"/>
        <v>5750.3063721839244</v>
      </c>
      <c r="DA14" s="195">
        <f t="shared" si="8"/>
        <v>5750.3063721839244</v>
      </c>
      <c r="DB14" s="195">
        <f t="shared" ref="DB14:EG14" si="9" xml:space="preserve"> DB11 + SUM(DB13:DB13)</f>
        <v>5511.4228386516879</v>
      </c>
      <c r="DC14" s="195">
        <f t="shared" si="9"/>
        <v>5865.7189620817026</v>
      </c>
      <c r="DD14" s="195">
        <f t="shared" si="9"/>
        <v>5988.1467730169752</v>
      </c>
      <c r="DE14" s="195">
        <f t="shared" si="9"/>
        <v>5988.1467730169752</v>
      </c>
      <c r="DF14" s="195">
        <f t="shared" si="9"/>
        <v>5743.2911511464317</v>
      </c>
      <c r="DG14" s="195">
        <f t="shared" si="9"/>
        <v>6106.4446776621971</v>
      </c>
      <c r="DH14" s="195">
        <f t="shared" si="9"/>
        <v>6231.9331838708476</v>
      </c>
      <c r="DI14" s="195">
        <f t="shared" si="9"/>
        <v>6231.9331838708476</v>
      </c>
      <c r="DJ14" s="195">
        <f t="shared" si="9"/>
        <v>6106.4446776621971</v>
      </c>
      <c r="DK14" s="195">
        <f t="shared" si="9"/>
        <v>6353.1885361322056</v>
      </c>
      <c r="DL14" s="195">
        <f t="shared" si="9"/>
        <v>6481.8142549960739</v>
      </c>
      <c r="DM14" s="195">
        <f t="shared" si="9"/>
        <v>6481.8142549960739</v>
      </c>
      <c r="DN14" s="195">
        <f t="shared" si="9"/>
        <v>3300.2027215686408</v>
      </c>
      <c r="DO14" s="195">
        <f t="shared" si="9"/>
        <v>3608.6318929717759</v>
      </c>
      <c r="DP14" s="195">
        <f t="shared" si="9"/>
        <v>3740.4732548072411</v>
      </c>
      <c r="DQ14" s="195">
        <f t="shared" si="9"/>
        <v>3740.4732548072411</v>
      </c>
      <c r="DR14" s="195">
        <f t="shared" si="9"/>
        <v>3476.7905311363088</v>
      </c>
      <c r="DS14" s="195">
        <f t="shared" si="9"/>
        <v>3792.9304318245217</v>
      </c>
      <c r="DT14" s="195">
        <f t="shared" si="9"/>
        <v>3928.0678277058755</v>
      </c>
      <c r="DU14" s="195">
        <f t="shared" si="9"/>
        <v>3928.0678277058755</v>
      </c>
      <c r="DV14" s="195">
        <f t="shared" si="9"/>
        <v>3657.7930359431689</v>
      </c>
      <c r="DW14" s="195">
        <f t="shared" si="9"/>
        <v>3981.8364341485862</v>
      </c>
      <c r="DX14" s="195">
        <f t="shared" si="9"/>
        <v>4120.3522649269707</v>
      </c>
      <c r="DY14" s="195">
        <f t="shared" si="9"/>
        <v>4120.3522649269707</v>
      </c>
      <c r="DZ14" s="195">
        <f t="shared" si="9"/>
        <v>3981.8364341485862</v>
      </c>
      <c r="EA14" s="195">
        <f t="shared" si="9"/>
        <v>4175.465086530754</v>
      </c>
      <c r="EB14" s="195">
        <f t="shared" si="9"/>
        <v>4317.4438130786002</v>
      </c>
      <c r="EC14" s="195">
        <f t="shared" si="9"/>
        <v>4317.4438130786002</v>
      </c>
      <c r="ED14" s="195">
        <f t="shared" si="9"/>
        <v>4033.4863599829055</v>
      </c>
      <c r="EE14" s="195">
        <f t="shared" si="9"/>
        <v>4373.9344552224757</v>
      </c>
      <c r="EF14" s="195">
        <f t="shared" si="9"/>
        <v>4519.4626499340211</v>
      </c>
      <c r="EG14" s="195">
        <f t="shared" si="9"/>
        <v>4519.4626499340211</v>
      </c>
      <c r="EH14" s="195">
        <f t="shared" ref="EH14:FM14" si="10" xml:space="preserve"> EH11 + SUM(EH13:EH13)</f>
        <v>4228.406260510932</v>
      </c>
      <c r="EI14" s="195">
        <f t="shared" si="10"/>
        <v>4577.3655581314924</v>
      </c>
      <c r="EJ14" s="195">
        <f t="shared" si="10"/>
        <v>4726.5319577108221</v>
      </c>
      <c r="EK14" s="195">
        <f t="shared" si="10"/>
        <v>4726.5319577108221</v>
      </c>
      <c r="EL14" s="195">
        <f t="shared" si="10"/>
        <v>4428.1991585521591</v>
      </c>
      <c r="EM14" s="195">
        <f t="shared" si="10"/>
        <v>4785.8824386132292</v>
      </c>
      <c r="EN14" s="195">
        <f t="shared" si="10"/>
        <v>4938.7779981820458</v>
      </c>
      <c r="EO14" s="195">
        <f t="shared" si="10"/>
        <v>4938.7779981820458</v>
      </c>
      <c r="EP14" s="195">
        <f t="shared" si="10"/>
        <v>4785.8824386132292</v>
      </c>
      <c r="EQ14" s="195">
        <f t="shared" si="10"/>
        <v>4999.6122411070137</v>
      </c>
      <c r="ER14" s="195">
        <f t="shared" si="10"/>
        <v>5156.3301896650482</v>
      </c>
      <c r="ES14" s="195">
        <f t="shared" si="10"/>
        <v>5156.3301896650482</v>
      </c>
      <c r="ET14" s="195">
        <f t="shared" si="10"/>
        <v>4842.8942925489755</v>
      </c>
      <c r="EU14" s="195">
        <f t="shared" si="10"/>
        <v>5218.6852886631405</v>
      </c>
      <c r="EV14" s="195">
        <f t="shared" si="10"/>
        <v>5379.3211859351231</v>
      </c>
      <c r="EW14" s="195">
        <f t="shared" si="10"/>
        <v>5379.3211859351231</v>
      </c>
      <c r="EX14" s="195">
        <f t="shared" si="10"/>
        <v>5058.0493913911523</v>
      </c>
      <c r="EY14" s="195">
        <f t="shared" si="10"/>
        <v>5443.2351624081675</v>
      </c>
      <c r="EZ14" s="195">
        <f t="shared" si="10"/>
        <v>5607.886957111954</v>
      </c>
      <c r="FA14" s="195">
        <f t="shared" si="10"/>
        <v>5607.886957111954</v>
      </c>
      <c r="FB14" s="195">
        <f t="shared" si="10"/>
        <v>0</v>
      </c>
      <c r="FC14" s="195">
        <f t="shared" si="10"/>
        <v>0</v>
      </c>
      <c r="FD14" s="195">
        <f t="shared" si="10"/>
        <v>0</v>
      </c>
      <c r="FE14" s="195">
        <f t="shared" si="10"/>
        <v>0</v>
      </c>
      <c r="FF14" s="195">
        <f t="shared" si="10"/>
        <v>0</v>
      </c>
      <c r="FG14" s="195">
        <f t="shared" si="10"/>
        <v>0</v>
      </c>
      <c r="FH14" s="195">
        <f t="shared" si="10"/>
        <v>0</v>
      </c>
      <c r="FI14" s="195">
        <f t="shared" si="10"/>
        <v>0</v>
      </c>
      <c r="FJ14" s="195">
        <f t="shared" si="10"/>
        <v>0</v>
      </c>
      <c r="FK14" s="195">
        <f t="shared" si="10"/>
        <v>0</v>
      </c>
      <c r="FL14" s="195">
        <f t="shared" si="10"/>
        <v>0</v>
      </c>
      <c r="FM14" s="195">
        <f t="shared" si="10"/>
        <v>0</v>
      </c>
      <c r="FN14" s="195">
        <f t="shared" ref="FN14:GJ14" si="11" xml:space="preserve"> FN11 + SUM(FN13:FN13)</f>
        <v>0</v>
      </c>
      <c r="FO14" s="195">
        <f t="shared" si="11"/>
        <v>0</v>
      </c>
      <c r="FP14" s="195">
        <f t="shared" si="11"/>
        <v>0</v>
      </c>
      <c r="FQ14" s="195">
        <f t="shared" si="11"/>
        <v>0</v>
      </c>
      <c r="FR14" s="195">
        <f t="shared" si="11"/>
        <v>0</v>
      </c>
      <c r="FS14" s="195">
        <f t="shared" si="11"/>
        <v>0</v>
      </c>
      <c r="FT14" s="195">
        <f t="shared" si="11"/>
        <v>0</v>
      </c>
      <c r="FU14" s="195">
        <f t="shared" si="11"/>
        <v>0</v>
      </c>
      <c r="FV14" s="195">
        <f t="shared" si="11"/>
        <v>0</v>
      </c>
      <c r="FW14" s="195">
        <f t="shared" si="11"/>
        <v>0</v>
      </c>
      <c r="FX14" s="195">
        <f t="shared" si="11"/>
        <v>0</v>
      </c>
      <c r="FY14" s="195">
        <f t="shared" si="11"/>
        <v>0</v>
      </c>
      <c r="FZ14" s="195">
        <f t="shared" si="11"/>
        <v>0</v>
      </c>
      <c r="GA14" s="195">
        <f t="shared" si="11"/>
        <v>0</v>
      </c>
      <c r="GB14" s="195">
        <f t="shared" si="11"/>
        <v>0</v>
      </c>
      <c r="GC14" s="195">
        <f t="shared" si="11"/>
        <v>0</v>
      </c>
      <c r="GD14" s="195">
        <f t="shared" si="11"/>
        <v>0</v>
      </c>
      <c r="GE14" s="195">
        <f t="shared" si="11"/>
        <v>0</v>
      </c>
      <c r="GF14" s="195">
        <f t="shared" si="11"/>
        <v>0</v>
      </c>
      <c r="GG14" s="195">
        <f t="shared" si="11"/>
        <v>0</v>
      </c>
      <c r="GH14" s="195">
        <f t="shared" si="11"/>
        <v>0</v>
      </c>
      <c r="GI14" s="195">
        <f t="shared" si="11"/>
        <v>0</v>
      </c>
      <c r="GJ14" s="195">
        <f t="shared" si="11"/>
        <v>0</v>
      </c>
    </row>
    <row r="15" spans="1:192" hidden="1" outlineLevel="1" x14ac:dyDescent="0.35">
      <c r="A15" s="170"/>
      <c r="D15" s="173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197"/>
      <c r="AS15" s="197"/>
      <c r="AT15" s="197"/>
      <c r="AU15" s="197"/>
      <c r="AV15" s="197"/>
      <c r="AW15" s="197"/>
      <c r="AX15" s="197"/>
      <c r="AY15" s="197"/>
      <c r="AZ15" s="197"/>
      <c r="BA15" s="197"/>
      <c r="BB15" s="197"/>
      <c r="BC15" s="197"/>
      <c r="BD15" s="197"/>
      <c r="BE15" s="197"/>
      <c r="BF15" s="197"/>
      <c r="BG15" s="197"/>
      <c r="BH15" s="197"/>
      <c r="BI15" s="197"/>
      <c r="BJ15" s="197"/>
      <c r="BK15" s="197"/>
      <c r="BL15" s="197"/>
      <c r="BM15" s="197"/>
      <c r="BN15" s="197"/>
      <c r="BO15" s="197"/>
      <c r="BP15" s="197"/>
      <c r="BQ15" s="197"/>
      <c r="BR15" s="197"/>
      <c r="BS15" s="197"/>
      <c r="BT15" s="197"/>
      <c r="BU15" s="197"/>
      <c r="BV15" s="197"/>
      <c r="BW15" s="197"/>
      <c r="BX15" s="197"/>
      <c r="BY15" s="197"/>
      <c r="BZ15" s="197"/>
      <c r="CA15" s="197"/>
      <c r="CB15" s="197"/>
      <c r="CC15" s="197"/>
      <c r="CD15" s="197"/>
      <c r="CE15" s="197"/>
      <c r="CF15" s="197"/>
      <c r="CG15" s="197"/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197"/>
      <c r="DI15" s="197"/>
      <c r="DJ15" s="197"/>
      <c r="DK15" s="197"/>
      <c r="DL15" s="197"/>
      <c r="DM15" s="197"/>
      <c r="DN15" s="197"/>
      <c r="DO15" s="197"/>
      <c r="DP15" s="197"/>
      <c r="DQ15" s="197"/>
      <c r="DR15" s="197"/>
      <c r="DS15" s="197"/>
      <c r="DT15" s="197"/>
      <c r="DU15" s="197"/>
      <c r="DV15" s="197"/>
      <c r="DW15" s="197"/>
      <c r="DX15" s="197"/>
      <c r="DY15" s="197"/>
      <c r="DZ15" s="197"/>
      <c r="EA15" s="197"/>
      <c r="EB15" s="197"/>
      <c r="EC15" s="197"/>
      <c r="ED15" s="197"/>
      <c r="EE15" s="197"/>
      <c r="EF15" s="197"/>
      <c r="EG15" s="197"/>
      <c r="EH15" s="197"/>
      <c r="EI15" s="197"/>
      <c r="EJ15" s="197"/>
      <c r="EK15" s="197"/>
      <c r="EL15" s="197"/>
      <c r="EM15" s="197"/>
      <c r="EN15" s="197"/>
      <c r="EO15" s="197"/>
      <c r="EP15" s="197"/>
      <c r="EQ15" s="197"/>
      <c r="ER15" s="197"/>
      <c r="ES15" s="197"/>
      <c r="ET15" s="197"/>
      <c r="EU15" s="197"/>
      <c r="EV15" s="197"/>
      <c r="EW15" s="197"/>
      <c r="EX15" s="197"/>
      <c r="EY15" s="197"/>
      <c r="EZ15" s="197"/>
      <c r="FA15" s="197"/>
      <c r="FB15" s="197"/>
      <c r="FC15" s="197"/>
      <c r="FD15" s="197"/>
      <c r="FE15" s="197"/>
      <c r="FF15" s="197"/>
      <c r="FG15" s="197"/>
      <c r="FH15" s="197"/>
      <c r="FI15" s="197"/>
      <c r="FJ15" s="197"/>
      <c r="FK15" s="197"/>
      <c r="FL15" s="197"/>
      <c r="FM15" s="197"/>
      <c r="FN15" s="197"/>
      <c r="FO15" s="197"/>
      <c r="FP15" s="197"/>
      <c r="FQ15" s="197"/>
      <c r="FR15" s="197"/>
      <c r="FS15" s="197"/>
      <c r="FT15" s="197"/>
      <c r="FU15" s="197"/>
      <c r="FV15" s="197"/>
      <c r="FW15" s="197"/>
      <c r="FX15" s="197"/>
      <c r="FY15" s="197"/>
      <c r="FZ15" s="197"/>
      <c r="GA15" s="197"/>
      <c r="GB15" s="197"/>
      <c r="GC15" s="197"/>
      <c r="GD15" s="197"/>
      <c r="GE15" s="197"/>
      <c r="GF15" s="197"/>
      <c r="GG15" s="197"/>
      <c r="GH15" s="197"/>
      <c r="GI15" s="197"/>
      <c r="GJ15" s="197"/>
    </row>
    <row r="16" spans="1:192" s="562" customFormat="1" ht="12.75" hidden="1" outlineLevel="1" x14ac:dyDescent="0.35">
      <c r="E16" s="561" t="str">
        <f xml:space="preserve"> Fin!E$96</f>
        <v>Senior debt repayment period interest</v>
      </c>
      <c r="F16" s="561">
        <f xml:space="preserve"> Fin!F$96</f>
        <v>0</v>
      </c>
      <c r="G16" s="561" t="str">
        <f xml:space="preserve"> Fin!G$96</f>
        <v>$ 000s</v>
      </c>
      <c r="H16" s="561">
        <f xml:space="preserve"> Fin!H$96</f>
        <v>-129624.3888403306</v>
      </c>
      <c r="I16" s="561">
        <f xml:space="preserve"> Fin!I$96</f>
        <v>0</v>
      </c>
      <c r="J16" s="561">
        <f xml:space="preserve"> Fin!J$96</f>
        <v>0</v>
      </c>
      <c r="K16" s="561">
        <f xml:space="preserve"> Fin!K$96</f>
        <v>0</v>
      </c>
      <c r="L16" s="561">
        <f xml:space="preserve"> Fin!L$96</f>
        <v>0</v>
      </c>
      <c r="M16" s="561">
        <f xml:space="preserve"> Fin!M$96</f>
        <v>0</v>
      </c>
      <c r="N16" s="561">
        <f xml:space="preserve"> Fin!N$96</f>
        <v>0</v>
      </c>
      <c r="O16" s="561">
        <f xml:space="preserve"> Fin!O$96</f>
        <v>0</v>
      </c>
      <c r="P16" s="561">
        <f xml:space="preserve"> Fin!P$96</f>
        <v>0</v>
      </c>
      <c r="Q16" s="561">
        <f xml:space="preserve"> Fin!Q$96</f>
        <v>0</v>
      </c>
      <c r="R16" s="561">
        <f xml:space="preserve"> Fin!R$96</f>
        <v>0</v>
      </c>
      <c r="S16" s="561">
        <f xml:space="preserve"> Fin!S$96</f>
        <v>0</v>
      </c>
      <c r="T16" s="561">
        <f xml:space="preserve"> Fin!T$96</f>
        <v>0</v>
      </c>
      <c r="U16" s="561">
        <f xml:space="preserve"> Fin!U$96</f>
        <v>0</v>
      </c>
      <c r="V16" s="561">
        <f xml:space="preserve"> Fin!V$96</f>
        <v>0</v>
      </c>
      <c r="W16" s="561">
        <f xml:space="preserve"> Fin!W$96</f>
        <v>0</v>
      </c>
      <c r="X16" s="561">
        <f xml:space="preserve"> Fin!X$96</f>
        <v>0</v>
      </c>
      <c r="Y16" s="561">
        <f xml:space="preserve"> Fin!Y$96</f>
        <v>0</v>
      </c>
      <c r="Z16" s="561">
        <f xml:space="preserve"> Fin!Z$96</f>
        <v>0</v>
      </c>
      <c r="AA16" s="561">
        <f xml:space="preserve"> Fin!AA$96</f>
        <v>0</v>
      </c>
      <c r="AB16" s="561">
        <f xml:space="preserve"> Fin!AB$96</f>
        <v>0</v>
      </c>
      <c r="AC16" s="561">
        <f xml:space="preserve"> Fin!AC$96</f>
        <v>0</v>
      </c>
      <c r="AD16" s="561">
        <f xml:space="preserve"> Fin!AD$96</f>
        <v>0</v>
      </c>
      <c r="AE16" s="561">
        <f xml:space="preserve"> Fin!AE$96</f>
        <v>0</v>
      </c>
      <c r="AF16" s="561">
        <f xml:space="preserve"> Fin!AF$96</f>
        <v>0</v>
      </c>
      <c r="AG16" s="561">
        <f xml:space="preserve"> Fin!AG$96</f>
        <v>0</v>
      </c>
      <c r="AH16" s="561">
        <f xml:space="preserve"> Fin!AH$96</f>
        <v>0</v>
      </c>
      <c r="AI16" s="561">
        <f xml:space="preserve"> Fin!AI$96</f>
        <v>0</v>
      </c>
      <c r="AJ16" s="561">
        <f xml:space="preserve"> Fin!AJ$96</f>
        <v>0</v>
      </c>
      <c r="AK16" s="561">
        <f xml:space="preserve"> Fin!AK$96</f>
        <v>0</v>
      </c>
      <c r="AL16" s="561">
        <f xml:space="preserve"> Fin!AL$96</f>
        <v>0</v>
      </c>
      <c r="AM16" s="561">
        <f xml:space="preserve"> Fin!AM$96</f>
        <v>0</v>
      </c>
      <c r="AN16" s="561">
        <f xml:space="preserve"> Fin!AN$96</f>
        <v>0</v>
      </c>
      <c r="AO16" s="561">
        <f xml:space="preserve"> Fin!AO$96</f>
        <v>0</v>
      </c>
      <c r="AP16" s="561">
        <f xml:space="preserve"> Fin!AP$96</f>
        <v>0</v>
      </c>
      <c r="AQ16" s="561">
        <f xml:space="preserve"> Fin!AQ$96</f>
        <v>0</v>
      </c>
      <c r="AR16" s="561">
        <f xml:space="preserve"> Fin!AR$96</f>
        <v>0</v>
      </c>
      <c r="AS16" s="561">
        <f xml:space="preserve"> Fin!AS$96</f>
        <v>0</v>
      </c>
      <c r="AT16" s="561">
        <f xml:space="preserve"> Fin!AT$96</f>
        <v>0</v>
      </c>
      <c r="AU16" s="561">
        <f xml:space="preserve"> Fin!AU$96</f>
        <v>0</v>
      </c>
      <c r="AV16" s="561">
        <f xml:space="preserve"> Fin!AV$96</f>
        <v>0</v>
      </c>
      <c r="AW16" s="561">
        <f xml:space="preserve"> Fin!AW$96</f>
        <v>0</v>
      </c>
      <c r="AX16" s="561">
        <f xml:space="preserve"> Fin!AX$96</f>
        <v>0</v>
      </c>
      <c r="AY16" s="561">
        <f xml:space="preserve"> Fin!AY$96</f>
        <v>0</v>
      </c>
      <c r="AZ16" s="561">
        <f xml:space="preserve"> Fin!AZ$96</f>
        <v>0</v>
      </c>
      <c r="BA16" s="561">
        <f xml:space="preserve"> Fin!BA$96</f>
        <v>0</v>
      </c>
      <c r="BB16" s="561">
        <f xml:space="preserve"> Fin!BB$96</f>
        <v>0</v>
      </c>
      <c r="BC16" s="561">
        <f xml:space="preserve"> Fin!BC$96</f>
        <v>0</v>
      </c>
      <c r="BD16" s="561">
        <f xml:space="preserve"> Fin!BD$96</f>
        <v>0</v>
      </c>
      <c r="BE16" s="561">
        <f xml:space="preserve"> Fin!BE$96</f>
        <v>0</v>
      </c>
      <c r="BF16" s="561">
        <f xml:space="preserve"> Fin!BF$96</f>
        <v>-3012.3817203726462</v>
      </c>
      <c r="BG16" s="561">
        <f xml:space="preserve"> Fin!BG$96</f>
        <v>-3023.2228973976266</v>
      </c>
      <c r="BH16" s="561">
        <f xml:space="preserve"> Fin!BH$96</f>
        <v>-3035.7130303239637</v>
      </c>
      <c r="BI16" s="561">
        <f xml:space="preserve"> Fin!BI$96</f>
        <v>-3014.0243179786057</v>
      </c>
      <c r="BJ16" s="561">
        <f xml:space="preserve"> Fin!BJ$96</f>
        <v>-2926.8512018092561</v>
      </c>
      <c r="BK16" s="561">
        <f xml:space="preserve"> Fin!BK$96</f>
        <v>-2937.4755439529404</v>
      </c>
      <c r="BL16" s="561">
        <f xml:space="preserve"> Fin!BL$96</f>
        <v>-2946.8559659431185</v>
      </c>
      <c r="BM16" s="561">
        <f xml:space="preserve"> Fin!BM$96</f>
        <v>-2922.940925801041</v>
      </c>
      <c r="BN16" s="561">
        <f xml:space="preserve"> Fin!BN$96</f>
        <v>-2867.0482974099937</v>
      </c>
      <c r="BO16" s="561">
        <f xml:space="preserve"> Fin!BO$96</f>
        <v>-2842.8108888421489</v>
      </c>
      <c r="BP16" s="561">
        <f xml:space="preserve"> Fin!BP$96</f>
        <v>-2848.6330821873698</v>
      </c>
      <c r="BQ16" s="561">
        <f xml:space="preserve"> Fin!BQ$96</f>
        <v>-2822.363024483162</v>
      </c>
      <c r="BR16" s="561">
        <f xml:space="preserve"> Fin!BR$96</f>
        <v>-2734.8179212268751</v>
      </c>
      <c r="BS16" s="561">
        <f xml:space="preserve"> Fin!BS$96</f>
        <v>-2738.7602119770586</v>
      </c>
      <c r="BT16" s="561">
        <f xml:space="preserve"> Fin!BT$96</f>
        <v>-2741.2462044662884</v>
      </c>
      <c r="BU16" s="561">
        <f xml:space="preserve"> Fin!BU$96</f>
        <v>-2712.4936787817674</v>
      </c>
      <c r="BV16" s="561">
        <f xml:space="preserve"> Fin!BV$96</f>
        <v>-2624.8780207160139</v>
      </c>
      <c r="BW16" s="561">
        <f xml:space="preserve"> Fin!BW$96</f>
        <v>-2625.1347268936815</v>
      </c>
      <c r="BX16" s="561">
        <f xml:space="preserve"> Fin!BX$96</f>
        <v>-2623.8204204931512</v>
      </c>
      <c r="BY16" s="561">
        <f xml:space="preserve"> Fin!BY$96</f>
        <v>-2592.4481885114283</v>
      </c>
      <c r="BZ16" s="561">
        <f xml:space="preserve"> Fin!BZ$96</f>
        <v>-2504.8474265898908</v>
      </c>
      <c r="CA16" s="561">
        <f xml:space="preserve"> Fin!CA$96</f>
        <v>-2501.1705908634431</v>
      </c>
      <c r="CB16" s="561">
        <f xml:space="preserve"> Fin!CB$96</f>
        <v>-2495.8019359811574</v>
      </c>
      <c r="CC16" s="561">
        <f xml:space="preserve"> Fin!CC$96</f>
        <v>-2461.6662329174205</v>
      </c>
      <c r="CD16" s="561">
        <f xml:space="preserve"> Fin!CD$96</f>
        <v>-2400.5512294084911</v>
      </c>
      <c r="CE16" s="561">
        <f xml:space="preserve"> Fin!CE$96</f>
        <v>-2366.0714252650851</v>
      </c>
      <c r="CF16" s="561">
        <f xml:space="preserve"> Fin!CF$96</f>
        <v>-2356.1259374218857</v>
      </c>
      <c r="CG16" s="561">
        <f xml:space="preserve"> Fin!CG$96</f>
        <v>-2319.0712266348651</v>
      </c>
      <c r="CH16" s="561">
        <f xml:space="preserve"> Fin!CH$96</f>
        <v>-2231.7855590055451</v>
      </c>
      <c r="CI16" s="561">
        <f xml:space="preserve"> Fin!CI$96</f>
        <v>-2219.4364583822135</v>
      </c>
      <c r="CJ16" s="561">
        <f xml:space="preserve"> Fin!CJ$96</f>
        <v>-2205.1342832532541</v>
      </c>
      <c r="CK16" s="561">
        <f xml:space="preserve"> Fin!CK$96</f>
        <v>-2165.0076133810489</v>
      </c>
      <c r="CL16" s="561">
        <f xml:space="preserve"> Fin!CL$96</f>
        <v>-2078.0289739026616</v>
      </c>
      <c r="CM16" s="561">
        <f xml:space="preserve"> Fin!CM$96</f>
        <v>-2060.9240031194245</v>
      </c>
      <c r="CN16" s="561">
        <f xml:space="preserve"> Fin!CN$96</f>
        <v>-2041.7251043488707</v>
      </c>
      <c r="CO16" s="561">
        <f xml:space="preserve"> Fin!CO$96</f>
        <v>-1998.3613284731173</v>
      </c>
      <c r="CP16" s="561">
        <f xml:space="preserve"> Fin!CP$96</f>
        <v>-1911.7998881519213</v>
      </c>
      <c r="CQ16" s="561">
        <f xml:space="preserve"> Fin!CQ$96</f>
        <v>-1889.6370326847946</v>
      </c>
      <c r="CR16" s="561">
        <f xml:space="preserve"> Fin!CR$96</f>
        <v>-1865.2320850775225</v>
      </c>
      <c r="CS16" s="561">
        <f xml:space="preserve"> Fin!CS$96</f>
        <v>-1818.4582897478792</v>
      </c>
      <c r="CT16" s="561">
        <f xml:space="preserve"> Fin!CT$96</f>
        <v>-1751.6804297549438</v>
      </c>
      <c r="CU16" s="561">
        <f xml:space="preserve"> Fin!CU$96</f>
        <v>-1704.5406013051895</v>
      </c>
      <c r="CV16" s="561">
        <f xml:space="preserve"> Fin!CV$96</f>
        <v>-1674.3206710991105</v>
      </c>
      <c r="CW16" s="561">
        <f xml:space="preserve"> Fin!CW$96</f>
        <v>-1623.9493215660386</v>
      </c>
      <c r="CX16" s="561">
        <f xml:space="preserve"> Fin!CX$96</f>
        <v>-1538.5885928187326</v>
      </c>
      <c r="CY16" s="561">
        <f xml:space="preserve"> Fin!CY$96</f>
        <v>-1505.3293797433457</v>
      </c>
      <c r="CZ16" s="561">
        <f xml:space="preserve"> Fin!CZ$96</f>
        <v>-1469.5081648654436</v>
      </c>
      <c r="DA16" s="561">
        <f xml:space="preserve"> Fin!DA$96</f>
        <v>-1415.3560106921532</v>
      </c>
      <c r="DB16" s="561">
        <f xml:space="preserve"> Fin!DB$96</f>
        <v>-1330.7865616329698</v>
      </c>
      <c r="DC16" s="561">
        <f xml:space="preserve"> Fin!DC$96</f>
        <v>-1291.4695406210101</v>
      </c>
      <c r="DD16" s="561">
        <f xml:space="preserve"> Fin!DD$96</f>
        <v>-1249.4183171356833</v>
      </c>
      <c r="DE16" s="561">
        <f xml:space="preserve"> Fin!DE$96</f>
        <v>-1191.2870108002462</v>
      </c>
      <c r="DF16" s="561">
        <f xml:space="preserve"> Fin!DF$96</f>
        <v>-1107.649076951235</v>
      </c>
      <c r="DG16" s="561">
        <f xml:space="preserve"> Fin!DG$96</f>
        <v>-1061.9076009244197</v>
      </c>
      <c r="DH16" s="561">
        <f xml:space="preserve"> Fin!DH$96</f>
        <v>-1013.2509634723498</v>
      </c>
      <c r="DI16" s="561">
        <f xml:space="preserve"> Fin!DI$96</f>
        <v>-950.9329235155891</v>
      </c>
      <c r="DJ16" s="561">
        <f xml:space="preserve"> Fin!DJ$96</f>
        <v>-878.02381954322027</v>
      </c>
      <c r="DK16" s="561">
        <f xml:space="preserve"> Fin!DK$96</f>
        <v>-815.31795486787485</v>
      </c>
      <c r="DL16" s="561">
        <f xml:space="preserve"> Fin!DL$96</f>
        <v>-759.34589998407978</v>
      </c>
      <c r="DM16" s="561">
        <f xml:space="preserve"> Fin!DM$96</f>
        <v>-692.6154931331879</v>
      </c>
      <c r="DN16" s="561">
        <f xml:space="preserve"> Fin!DN$96</f>
        <v>-611.30533297433055</v>
      </c>
      <c r="DO16" s="561">
        <f xml:space="preserve"> Fin!DO$96</f>
        <v>-565.60489932594885</v>
      </c>
      <c r="DP16" s="561">
        <f xml:space="preserve"> Fin!DP$96</f>
        <v>-524.52587608522049</v>
      </c>
      <c r="DQ16" s="561">
        <f xml:space="preserve"> Fin!DQ$96</f>
        <v>-475.41905383673577</v>
      </c>
      <c r="DR16" s="561">
        <f xml:space="preserve"> Fin!DR$96</f>
        <v>-416.23959815295575</v>
      </c>
      <c r="DS16" s="561">
        <f xml:space="preserve"> Fin!DS$96</f>
        <v>-372.1487231607158</v>
      </c>
      <c r="DT16" s="561">
        <f xml:space="preserve"> Fin!DT$96</f>
        <v>-325.6393508345497</v>
      </c>
      <c r="DU16" s="561">
        <f xml:space="preserve"> Fin!DU$96</f>
        <v>-273.13775027006858</v>
      </c>
      <c r="DV16" s="561">
        <f xml:space="preserve"> Fin!DV$96</f>
        <v>-214.99293995838528</v>
      </c>
      <c r="DW16" s="561">
        <f xml:space="preserve"> Fin!DW$96</f>
        <v>-165.30805355841233</v>
      </c>
      <c r="DX16" s="561">
        <f xml:space="preserve"> Fin!DX$96</f>
        <v>-113.05125790968431</v>
      </c>
      <c r="DY16" s="561">
        <f xml:space="preserve"> Fin!DY$96</f>
        <v>-56.98077565820153</v>
      </c>
      <c r="DZ16" s="561">
        <f xml:space="preserve"> Fin!DZ$96</f>
        <v>0</v>
      </c>
      <c r="EA16" s="561">
        <f xml:space="preserve"> Fin!EA$96</f>
        <v>0</v>
      </c>
      <c r="EB16" s="561">
        <f xml:space="preserve"> Fin!EB$96</f>
        <v>0</v>
      </c>
      <c r="EC16" s="561">
        <f xml:space="preserve"> Fin!EC$96</f>
        <v>0</v>
      </c>
      <c r="ED16" s="561">
        <f xml:space="preserve"> Fin!ED$96</f>
        <v>0</v>
      </c>
      <c r="EE16" s="561">
        <f xml:space="preserve"> Fin!EE$96</f>
        <v>0</v>
      </c>
      <c r="EF16" s="561">
        <f xml:space="preserve"> Fin!EF$96</f>
        <v>0</v>
      </c>
      <c r="EG16" s="561">
        <f xml:space="preserve"> Fin!EG$96</f>
        <v>0</v>
      </c>
      <c r="EH16" s="561">
        <f xml:space="preserve"> Fin!EH$96</f>
        <v>0</v>
      </c>
      <c r="EI16" s="561">
        <f xml:space="preserve"> Fin!EI$96</f>
        <v>0</v>
      </c>
      <c r="EJ16" s="561">
        <f xml:space="preserve"> Fin!EJ$96</f>
        <v>0</v>
      </c>
      <c r="EK16" s="561">
        <f xml:space="preserve"> Fin!EK$96</f>
        <v>0</v>
      </c>
      <c r="EL16" s="561">
        <f xml:space="preserve"> Fin!EL$96</f>
        <v>0</v>
      </c>
      <c r="EM16" s="561">
        <f xml:space="preserve"> Fin!EM$96</f>
        <v>0</v>
      </c>
      <c r="EN16" s="561">
        <f xml:space="preserve"> Fin!EN$96</f>
        <v>0</v>
      </c>
      <c r="EO16" s="561">
        <f xml:space="preserve"> Fin!EO$96</f>
        <v>0</v>
      </c>
      <c r="EP16" s="561">
        <f xml:space="preserve"> Fin!EP$96</f>
        <v>0</v>
      </c>
      <c r="EQ16" s="561">
        <f xml:space="preserve"> Fin!EQ$96</f>
        <v>0</v>
      </c>
      <c r="ER16" s="561">
        <f xml:space="preserve"> Fin!ER$96</f>
        <v>0</v>
      </c>
      <c r="ES16" s="561">
        <f xml:space="preserve"> Fin!ES$96</f>
        <v>0</v>
      </c>
      <c r="ET16" s="561">
        <f xml:space="preserve"> Fin!ET$96</f>
        <v>0</v>
      </c>
      <c r="EU16" s="561">
        <f xml:space="preserve"> Fin!EU$96</f>
        <v>0</v>
      </c>
      <c r="EV16" s="561">
        <f xml:space="preserve"> Fin!EV$96</f>
        <v>0</v>
      </c>
      <c r="EW16" s="561">
        <f xml:space="preserve"> Fin!EW$96</f>
        <v>0</v>
      </c>
      <c r="EX16" s="561">
        <f xml:space="preserve"> Fin!EX$96</f>
        <v>0</v>
      </c>
      <c r="EY16" s="561">
        <f xml:space="preserve"> Fin!EY$96</f>
        <v>0</v>
      </c>
      <c r="EZ16" s="561">
        <f xml:space="preserve"> Fin!EZ$96</f>
        <v>0</v>
      </c>
      <c r="FA16" s="561">
        <f xml:space="preserve"> Fin!FA$96</f>
        <v>0</v>
      </c>
      <c r="FB16" s="561">
        <f xml:space="preserve"> Fin!FB$96</f>
        <v>0</v>
      </c>
      <c r="FC16" s="561">
        <f xml:space="preserve"> Fin!FC$96</f>
        <v>0</v>
      </c>
      <c r="FD16" s="561">
        <f xml:space="preserve"> Fin!FD$96</f>
        <v>0</v>
      </c>
      <c r="FE16" s="561">
        <f xml:space="preserve"> Fin!FE$96</f>
        <v>0</v>
      </c>
      <c r="FF16" s="561">
        <f xml:space="preserve"> Fin!FF$96</f>
        <v>0</v>
      </c>
      <c r="FG16" s="561">
        <f xml:space="preserve"> Fin!FG$96</f>
        <v>0</v>
      </c>
      <c r="FH16" s="561">
        <f xml:space="preserve"> Fin!FH$96</f>
        <v>0</v>
      </c>
      <c r="FI16" s="561">
        <f xml:space="preserve"> Fin!FI$96</f>
        <v>0</v>
      </c>
      <c r="FJ16" s="561">
        <f xml:space="preserve"> Fin!FJ$96</f>
        <v>0</v>
      </c>
      <c r="FK16" s="561">
        <f xml:space="preserve"> Fin!FK$96</f>
        <v>0</v>
      </c>
      <c r="FL16" s="561">
        <f xml:space="preserve"> Fin!FL$96</f>
        <v>0</v>
      </c>
      <c r="FM16" s="561">
        <f xml:space="preserve"> Fin!FM$96</f>
        <v>0</v>
      </c>
      <c r="FN16" s="561">
        <f xml:space="preserve"> Fin!FN$96</f>
        <v>0</v>
      </c>
      <c r="FO16" s="561">
        <f xml:space="preserve"> Fin!FO$96</f>
        <v>0</v>
      </c>
      <c r="FP16" s="561">
        <f xml:space="preserve"> Fin!FP$96</f>
        <v>0</v>
      </c>
      <c r="FQ16" s="561">
        <f xml:space="preserve"> Fin!FQ$96</f>
        <v>0</v>
      </c>
      <c r="FR16" s="561">
        <f xml:space="preserve"> Fin!FR$96</f>
        <v>0</v>
      </c>
      <c r="FS16" s="561">
        <f xml:space="preserve"> Fin!FS$96</f>
        <v>0</v>
      </c>
      <c r="FT16" s="561">
        <f xml:space="preserve"> Fin!FT$96</f>
        <v>0</v>
      </c>
      <c r="FU16" s="561">
        <f xml:space="preserve"> Fin!FU$96</f>
        <v>0</v>
      </c>
      <c r="FV16" s="561">
        <f xml:space="preserve"> Fin!FV$96</f>
        <v>0</v>
      </c>
      <c r="FW16" s="561">
        <f xml:space="preserve"> Fin!FW$96</f>
        <v>0</v>
      </c>
      <c r="FX16" s="561">
        <f xml:space="preserve"> Fin!FX$96</f>
        <v>0</v>
      </c>
      <c r="FY16" s="561">
        <f xml:space="preserve"> Fin!FY$96</f>
        <v>0</v>
      </c>
      <c r="FZ16" s="561">
        <f xml:space="preserve"> Fin!FZ$96</f>
        <v>0</v>
      </c>
      <c r="GA16" s="561">
        <f xml:space="preserve"> Fin!GA$96</f>
        <v>0</v>
      </c>
      <c r="GB16" s="561">
        <f xml:space="preserve"> Fin!GB$96</f>
        <v>0</v>
      </c>
      <c r="GC16" s="561">
        <f xml:space="preserve"> Fin!GC$96</f>
        <v>0</v>
      </c>
      <c r="GD16" s="561">
        <f xml:space="preserve"> Fin!GD$96</f>
        <v>0</v>
      </c>
      <c r="GE16" s="561">
        <f xml:space="preserve"> Fin!GE$96</f>
        <v>0</v>
      </c>
      <c r="GF16" s="561">
        <f xml:space="preserve"> Fin!GF$96</f>
        <v>0</v>
      </c>
      <c r="GG16" s="561">
        <f xml:space="preserve"> Fin!GG$96</f>
        <v>0</v>
      </c>
      <c r="GH16" s="561">
        <f xml:space="preserve"> Fin!GH$96</f>
        <v>0</v>
      </c>
      <c r="GI16" s="561">
        <f xml:space="preserve"> Fin!GI$96</f>
        <v>0</v>
      </c>
      <c r="GJ16" s="561">
        <f xml:space="preserve"> Fin!GJ$96</f>
        <v>0</v>
      </c>
    </row>
    <row r="17" spans="1:192" ht="12.75" hidden="1" outlineLevel="1" x14ac:dyDescent="0.35">
      <c r="A17"/>
      <c r="B17"/>
      <c r="C17"/>
      <c r="D17"/>
      <c r="E17" s="468" t="s">
        <v>221</v>
      </c>
      <c r="F17" s="468"/>
      <c r="G17" s="468"/>
      <c r="H17" s="468"/>
      <c r="I17" s="468"/>
      <c r="J17" s="468"/>
      <c r="K17" s="468"/>
      <c r="L17" s="468"/>
      <c r="M17" s="468"/>
      <c r="N17" s="468"/>
      <c r="O17" s="468"/>
      <c r="P17" s="468"/>
      <c r="Q17" s="468"/>
      <c r="R17" s="468"/>
      <c r="S17" s="468"/>
      <c r="T17" s="468"/>
      <c r="U17" s="468"/>
      <c r="V17" s="468"/>
      <c r="W17" s="468"/>
      <c r="X17" s="468"/>
      <c r="Y17" s="468"/>
      <c r="Z17" s="468"/>
      <c r="AA17" s="468"/>
      <c r="AB17" s="468"/>
      <c r="AC17" s="468"/>
      <c r="AD17" s="468"/>
      <c r="AE17" s="468"/>
      <c r="AF17" s="468"/>
      <c r="AG17" s="468"/>
      <c r="AH17" s="468"/>
      <c r="AI17" s="468"/>
      <c r="AJ17" s="468"/>
      <c r="AK17" s="468"/>
      <c r="AL17" s="468"/>
      <c r="AM17" s="468"/>
      <c r="AN17" s="468"/>
      <c r="AO17" s="468"/>
      <c r="AP17" s="468"/>
      <c r="AQ17" s="468"/>
      <c r="AR17" s="468"/>
      <c r="AS17" s="468"/>
      <c r="AT17" s="468"/>
      <c r="AU17" s="468"/>
      <c r="AV17" s="468"/>
      <c r="AW17" s="468"/>
      <c r="AX17" s="468"/>
      <c r="AY17" s="468"/>
      <c r="AZ17" s="468"/>
      <c r="BA17" s="468"/>
      <c r="BB17" s="468"/>
      <c r="BC17" s="468"/>
      <c r="BD17" s="468"/>
      <c r="BE17" s="468"/>
      <c r="BF17" s="468"/>
      <c r="BG17" s="468"/>
      <c r="BH17" s="468"/>
      <c r="BI17" s="468"/>
      <c r="BJ17" s="468"/>
      <c r="BK17" s="468"/>
      <c r="BL17" s="468"/>
      <c r="BM17" s="468"/>
      <c r="BN17" s="468"/>
      <c r="BO17" s="468"/>
      <c r="BP17" s="468"/>
      <c r="BQ17" s="468"/>
      <c r="BR17" s="468"/>
      <c r="BS17" s="468"/>
      <c r="BT17" s="468"/>
      <c r="BU17" s="468"/>
      <c r="BV17" s="468"/>
      <c r="BW17" s="468"/>
      <c r="BX17" s="468"/>
      <c r="BY17" s="468"/>
      <c r="BZ17" s="468"/>
      <c r="CA17" s="468"/>
      <c r="CB17" s="468"/>
      <c r="CC17" s="468"/>
      <c r="CD17" s="468"/>
      <c r="CE17" s="468"/>
      <c r="CF17" s="468"/>
      <c r="CG17" s="468"/>
      <c r="CH17" s="468"/>
      <c r="CI17" s="468"/>
      <c r="CJ17" s="468"/>
      <c r="CK17" s="468"/>
      <c r="CL17" s="468"/>
      <c r="CM17" s="468"/>
      <c r="CN17" s="468"/>
      <c r="CO17" s="468"/>
      <c r="CP17" s="468"/>
      <c r="CQ17" s="468"/>
      <c r="CR17" s="468"/>
      <c r="CS17" s="468"/>
      <c r="CT17" s="468"/>
      <c r="CU17" s="468"/>
      <c r="CV17" s="468"/>
      <c r="CW17" s="468"/>
      <c r="CX17" s="468"/>
      <c r="CY17" s="468"/>
      <c r="CZ17" s="468"/>
      <c r="DA17" s="468"/>
      <c r="DB17" s="468"/>
      <c r="DC17" s="468"/>
      <c r="DD17" s="468"/>
      <c r="DE17" s="468"/>
      <c r="DF17" s="468"/>
      <c r="DG17" s="468"/>
      <c r="DH17" s="468"/>
      <c r="DI17" s="468"/>
      <c r="DJ17" s="468"/>
      <c r="DK17" s="468"/>
      <c r="DL17" s="468"/>
      <c r="DM17" s="468"/>
      <c r="DN17" s="468"/>
      <c r="DO17" s="468"/>
      <c r="DP17" s="468"/>
      <c r="DQ17" s="468"/>
      <c r="DR17" s="468"/>
      <c r="DS17" s="468"/>
      <c r="DT17" s="468"/>
      <c r="DU17" s="468"/>
      <c r="DV17" s="468"/>
      <c r="DW17" s="468"/>
      <c r="DX17" s="468"/>
      <c r="DY17" s="468"/>
      <c r="DZ17" s="468"/>
      <c r="EA17" s="468"/>
      <c r="EB17" s="468"/>
      <c r="EC17" s="468"/>
      <c r="ED17" s="468"/>
      <c r="EE17" s="468"/>
      <c r="EF17" s="468"/>
      <c r="EG17" s="468"/>
      <c r="EH17" s="468"/>
      <c r="EI17" s="468"/>
      <c r="EJ17" s="468"/>
      <c r="EK17" s="468"/>
      <c r="EL17" s="468"/>
      <c r="EM17" s="468"/>
      <c r="EN17" s="468"/>
      <c r="EO17" s="468"/>
      <c r="EP17" s="468"/>
      <c r="EQ17" s="468"/>
      <c r="ER17" s="468"/>
      <c r="ES17" s="468"/>
      <c r="ET17" s="468"/>
      <c r="EU17" s="468"/>
      <c r="EV17" s="468"/>
      <c r="EW17" s="468"/>
      <c r="EX17" s="468"/>
      <c r="EY17" s="468"/>
      <c r="EZ17" s="468"/>
      <c r="FA17" s="468"/>
      <c r="FB17" s="468"/>
      <c r="FC17" s="468"/>
      <c r="FD17" s="468"/>
      <c r="FE17" s="468"/>
      <c r="FF17" s="468"/>
      <c r="FG17" s="468"/>
      <c r="FH17" s="468"/>
      <c r="FI17" s="468"/>
      <c r="FJ17" s="468"/>
      <c r="FK17" s="468"/>
      <c r="FL17" s="468"/>
      <c r="FM17" s="468"/>
      <c r="FN17" s="468"/>
      <c r="FO17" s="468"/>
      <c r="FP17" s="468"/>
      <c r="FQ17" s="468"/>
      <c r="FR17" s="468"/>
      <c r="FS17" s="468"/>
      <c r="FT17" s="468"/>
      <c r="FU17" s="468"/>
      <c r="FV17" s="468"/>
      <c r="FW17" s="468"/>
      <c r="FX17" s="468"/>
      <c r="FY17" s="468"/>
      <c r="FZ17" s="468"/>
      <c r="GA17" s="468"/>
      <c r="GB17" s="468"/>
      <c r="GC17" s="468"/>
      <c r="GD17" s="468"/>
      <c r="GE17" s="468"/>
      <c r="GF17" s="468"/>
      <c r="GG17" s="468"/>
      <c r="GH17" s="468"/>
      <c r="GI17" s="468"/>
      <c r="GJ17" s="468"/>
    </row>
    <row r="18" spans="1:192" hidden="1" outlineLevel="1" x14ac:dyDescent="0.35">
      <c r="A18" s="170"/>
      <c r="D18" s="173"/>
      <c r="E18" s="195" t="s">
        <v>105</v>
      </c>
      <c r="F18" s="195"/>
      <c r="G18" s="195" t="s">
        <v>101</v>
      </c>
      <c r="H18" s="195">
        <f>SUM(J18:GJ18)</f>
        <v>378010.89704389451</v>
      </c>
      <c r="I18" s="195"/>
      <c r="J18" s="195">
        <f t="shared" ref="J18:AO18" si="12" xml:space="preserve"> J14 + SUM(J16:J17)</f>
        <v>0</v>
      </c>
      <c r="K18" s="195">
        <f t="shared" si="12"/>
        <v>0</v>
      </c>
      <c r="L18" s="195">
        <f t="shared" si="12"/>
        <v>0</v>
      </c>
      <c r="M18" s="195">
        <f t="shared" si="12"/>
        <v>0</v>
      </c>
      <c r="N18" s="195">
        <f t="shared" si="12"/>
        <v>0</v>
      </c>
      <c r="O18" s="195">
        <f t="shared" si="12"/>
        <v>0</v>
      </c>
      <c r="P18" s="195">
        <f t="shared" si="12"/>
        <v>0</v>
      </c>
      <c r="Q18" s="195">
        <f t="shared" si="12"/>
        <v>0</v>
      </c>
      <c r="R18" s="195">
        <f t="shared" si="12"/>
        <v>0</v>
      </c>
      <c r="S18" s="195">
        <f t="shared" si="12"/>
        <v>0</v>
      </c>
      <c r="T18" s="195">
        <f t="shared" si="12"/>
        <v>0</v>
      </c>
      <c r="U18" s="195">
        <f t="shared" si="12"/>
        <v>0</v>
      </c>
      <c r="V18" s="195">
        <f t="shared" si="12"/>
        <v>0</v>
      </c>
      <c r="W18" s="195">
        <f t="shared" si="12"/>
        <v>0</v>
      </c>
      <c r="X18" s="195">
        <f t="shared" si="12"/>
        <v>0</v>
      </c>
      <c r="Y18" s="195">
        <f t="shared" si="12"/>
        <v>0</v>
      </c>
      <c r="Z18" s="195">
        <f t="shared" si="12"/>
        <v>0</v>
      </c>
      <c r="AA18" s="195">
        <f t="shared" si="12"/>
        <v>0</v>
      </c>
      <c r="AB18" s="195">
        <f t="shared" si="12"/>
        <v>0</v>
      </c>
      <c r="AC18" s="195">
        <f t="shared" si="12"/>
        <v>0</v>
      </c>
      <c r="AD18" s="195">
        <f t="shared" si="12"/>
        <v>0</v>
      </c>
      <c r="AE18" s="195">
        <f t="shared" si="12"/>
        <v>109.18740775624998</v>
      </c>
      <c r="AF18" s="195">
        <f t="shared" si="12"/>
        <v>211.33046662499999</v>
      </c>
      <c r="AG18" s="195">
        <f t="shared" si="12"/>
        <v>327.56222326875002</v>
      </c>
      <c r="AH18" s="195">
        <f t="shared" si="12"/>
        <v>436.74963102499993</v>
      </c>
      <c r="AI18" s="195">
        <f t="shared" si="12"/>
        <v>510.71529434374997</v>
      </c>
      <c r="AJ18" s="195">
        <f t="shared" si="12"/>
        <v>655.12444653750003</v>
      </c>
      <c r="AK18" s="195">
        <f t="shared" si="12"/>
        <v>739.65663318750001</v>
      </c>
      <c r="AL18" s="195">
        <f t="shared" si="12"/>
        <v>873.49926204999986</v>
      </c>
      <c r="AM18" s="195">
        <f t="shared" si="12"/>
        <v>974.76177730781251</v>
      </c>
      <c r="AN18" s="195">
        <f t="shared" si="12"/>
        <v>1119.1709295015628</v>
      </c>
      <c r="AO18" s="195">
        <f t="shared" si="12"/>
        <v>1231.0880224517184</v>
      </c>
      <c r="AP18" s="195">
        <f t="shared" ref="AP18:BU18" si="13" xml:space="preserve"> AP14 + SUM(AP16:AP17)</f>
        <v>1299.6823697437499</v>
      </c>
      <c r="AQ18" s="195">
        <f t="shared" si="13"/>
        <v>1454.9222083520308</v>
      </c>
      <c r="AR18" s="195">
        <f t="shared" si="13"/>
        <v>1516.2960980343753</v>
      </c>
      <c r="AS18" s="195">
        <f t="shared" si="13"/>
        <v>1678.7563942523436</v>
      </c>
      <c r="AT18" s="195">
        <f t="shared" si="13"/>
        <v>1790.6734872025002</v>
      </c>
      <c r="AU18" s="195">
        <f t="shared" si="13"/>
        <v>1718.468911105625</v>
      </c>
      <c r="AV18" s="195">
        <f t="shared" si="13"/>
        <v>2014.5076731028128</v>
      </c>
      <c r="AW18" s="195">
        <f t="shared" si="13"/>
        <v>2057.8304187609369</v>
      </c>
      <c r="AX18" s="195">
        <f t="shared" si="13"/>
        <v>2238.3418590031256</v>
      </c>
      <c r="AY18" s="195">
        <f t="shared" si="13"/>
        <v>2331.3052507278517</v>
      </c>
      <c r="AZ18" s="195">
        <f t="shared" si="13"/>
        <v>2523.7304460260229</v>
      </c>
      <c r="BA18" s="195">
        <f t="shared" si="13"/>
        <v>2638.4454662999337</v>
      </c>
      <c r="BB18" s="195">
        <f t="shared" si="13"/>
        <v>2664.3488579746872</v>
      </c>
      <c r="BC18" s="195">
        <f t="shared" si="13"/>
        <v>2753.1604865738432</v>
      </c>
      <c r="BD18" s="195">
        <f t="shared" si="13"/>
        <v>2664.3488579746872</v>
      </c>
      <c r="BE18" s="195">
        <f t="shared" si="13"/>
        <v>2753.1604865738432</v>
      </c>
      <c r="BF18" s="195">
        <f t="shared" si="13"/>
        <v>120.59055092893232</v>
      </c>
      <c r="BG18" s="195">
        <f t="shared" si="13"/>
        <v>373.18834152908039</v>
      </c>
      <c r="BH18" s="195">
        <f t="shared" si="13"/>
        <v>451.73012791687916</v>
      </c>
      <c r="BI18" s="195">
        <f t="shared" si="13"/>
        <v>473.41884026223715</v>
      </c>
      <c r="BJ18" s="195">
        <f t="shared" si="13"/>
        <v>378.52811780331513</v>
      </c>
      <c r="BK18" s="195">
        <f t="shared" si="13"/>
        <v>637.92871747538447</v>
      </c>
      <c r="BL18" s="195">
        <f t="shared" si="13"/>
        <v>721.85601278219519</v>
      </c>
      <c r="BM18" s="195">
        <f t="shared" si="13"/>
        <v>745.77105292427268</v>
      </c>
      <c r="BN18" s="195">
        <f t="shared" si="13"/>
        <v>708.35596401833118</v>
      </c>
      <c r="BO18" s="195">
        <f t="shared" si="13"/>
        <v>916.06122065033469</v>
      </c>
      <c r="BP18" s="195">
        <f t="shared" si="13"/>
        <v>1005.8794375345283</v>
      </c>
      <c r="BQ18" s="195">
        <f t="shared" si="13"/>
        <v>1032.1494952387361</v>
      </c>
      <c r="BR18" s="195">
        <f t="shared" si="13"/>
        <v>928.41377803619571</v>
      </c>
      <c r="BS18" s="195">
        <f t="shared" si="13"/>
        <v>1208.1664417811908</v>
      </c>
      <c r="BT18" s="195">
        <f t="shared" si="13"/>
        <v>1303.7118697771111</v>
      </c>
      <c r="BU18" s="195">
        <f t="shared" si="13"/>
        <v>1332.4643954616322</v>
      </c>
      <c r="BV18" s="195">
        <f t="shared" ref="BV18:DA18" si="14" xml:space="preserve"> BV14 + SUM(BV16:BV17)</f>
        <v>1224.0172125570862</v>
      </c>
      <c r="BW18" s="195">
        <f t="shared" si="14"/>
        <v>1514.5478347369781</v>
      </c>
      <c r="BX18" s="195">
        <f t="shared" si="14"/>
        <v>1616.3443471347841</v>
      </c>
      <c r="BY18" s="195">
        <f t="shared" si="14"/>
        <v>1647.7165791165071</v>
      </c>
      <c r="BZ18" s="195">
        <f t="shared" si="14"/>
        <v>1534.3529290434917</v>
      </c>
      <c r="CA18" s="195">
        <f t="shared" si="14"/>
        <v>1836.0867763364331</v>
      </c>
      <c r="CB18" s="195">
        <f t="shared" si="14"/>
        <v>1944.4496923659312</v>
      </c>
      <c r="CC18" s="195">
        <f t="shared" si="14"/>
        <v>1978.5853954296681</v>
      </c>
      <c r="CD18" s="195">
        <f t="shared" si="14"/>
        <v>1936.7061377913851</v>
      </c>
      <c r="CE18" s="195">
        <f t="shared" si="14"/>
        <v>2173.7001176432404</v>
      </c>
      <c r="CF18" s="195">
        <f t="shared" si="14"/>
        <v>2289.2147231623317</v>
      </c>
      <c r="CG18" s="195">
        <f t="shared" si="14"/>
        <v>2326.2694339493523</v>
      </c>
      <c r="CH18" s="195">
        <f t="shared" si="14"/>
        <v>2202.4168662268903</v>
      </c>
      <c r="CI18" s="195">
        <f t="shared" si="14"/>
        <v>2527.9121146272737</v>
      </c>
      <c r="CJ18" s="195">
        <f t="shared" si="14"/>
        <v>2650.422635374021</v>
      </c>
      <c r="CK18" s="195">
        <f t="shared" si="14"/>
        <v>2690.5493052462261</v>
      </c>
      <c r="CL18" s="195">
        <f t="shared" si="14"/>
        <v>2561.1112534890412</v>
      </c>
      <c r="CM18" s="195">
        <f t="shared" si="14"/>
        <v>2899.1910257437517</v>
      </c>
      <c r="CN18" s="195">
        <f t="shared" si="14"/>
        <v>3029.3034787725392</v>
      </c>
      <c r="CO18" s="195">
        <f t="shared" si="14"/>
        <v>3072.6672546482923</v>
      </c>
      <c r="CP18" s="195">
        <f t="shared" si="14"/>
        <v>2937.4015864530247</v>
      </c>
      <c r="CQ18" s="195">
        <f t="shared" si="14"/>
        <v>3288.5636134284132</v>
      </c>
      <c r="CR18" s="195">
        <f t="shared" si="14"/>
        <v>3426.6549541503728</v>
      </c>
      <c r="CS18" s="195">
        <f t="shared" si="14"/>
        <v>3473.4287494800155</v>
      </c>
      <c r="CT18" s="195">
        <f t="shared" si="14"/>
        <v>3426.520216358264</v>
      </c>
      <c r="CU18" s="195">
        <f t="shared" si="14"/>
        <v>3697.1978024893006</v>
      </c>
      <c r="CV18" s="195">
        <f t="shared" si="14"/>
        <v>3843.9462856379323</v>
      </c>
      <c r="CW18" s="195">
        <f t="shared" si="14"/>
        <v>3894.3176351710044</v>
      </c>
      <c r="CX18" s="195">
        <f t="shared" si="14"/>
        <v>3746.621258033203</v>
      </c>
      <c r="CY18" s="195">
        <f t="shared" si="14"/>
        <v>4125.5352256744591</v>
      </c>
      <c r="CZ18" s="195">
        <f t="shared" si="14"/>
        <v>4280.7982073184812</v>
      </c>
      <c r="DA18" s="195">
        <f t="shared" si="14"/>
        <v>4334.9503614917712</v>
      </c>
      <c r="DB18" s="195">
        <f t="shared" ref="DB18:EG18" si="15" xml:space="preserve"> DB14 + SUM(DB16:DB17)</f>
        <v>4180.6362770187179</v>
      </c>
      <c r="DC18" s="195">
        <f t="shared" si="15"/>
        <v>4574.2494214606922</v>
      </c>
      <c r="DD18" s="195">
        <f t="shared" si="15"/>
        <v>4738.7284558812917</v>
      </c>
      <c r="DE18" s="195">
        <f t="shared" si="15"/>
        <v>4796.859762216729</v>
      </c>
      <c r="DF18" s="195">
        <f t="shared" si="15"/>
        <v>4635.642074195197</v>
      </c>
      <c r="DG18" s="195">
        <f t="shared" si="15"/>
        <v>5044.5370767377772</v>
      </c>
      <c r="DH18" s="195">
        <f t="shared" si="15"/>
        <v>5218.6822203984975</v>
      </c>
      <c r="DI18" s="195">
        <f t="shared" si="15"/>
        <v>5281.0002603552584</v>
      </c>
      <c r="DJ18" s="195">
        <f t="shared" si="15"/>
        <v>5228.4208581189769</v>
      </c>
      <c r="DK18" s="195">
        <f t="shared" si="15"/>
        <v>5537.8705812643311</v>
      </c>
      <c r="DL18" s="195">
        <f t="shared" si="15"/>
        <v>5722.4683550119944</v>
      </c>
      <c r="DM18" s="195">
        <f t="shared" si="15"/>
        <v>5789.1987618628864</v>
      </c>
      <c r="DN18" s="195">
        <f t="shared" si="15"/>
        <v>2688.8973885943101</v>
      </c>
      <c r="DO18" s="195">
        <f t="shared" si="15"/>
        <v>3043.0269936458271</v>
      </c>
      <c r="DP18" s="195">
        <f t="shared" si="15"/>
        <v>3215.9473787220204</v>
      </c>
      <c r="DQ18" s="195">
        <f t="shared" si="15"/>
        <v>3265.0542009705055</v>
      </c>
      <c r="DR18" s="195">
        <f t="shared" si="15"/>
        <v>3060.5509329833531</v>
      </c>
      <c r="DS18" s="195">
        <f t="shared" si="15"/>
        <v>3420.7817086638061</v>
      </c>
      <c r="DT18" s="195">
        <f t="shared" si="15"/>
        <v>3602.428476871326</v>
      </c>
      <c r="DU18" s="195">
        <f t="shared" si="15"/>
        <v>3654.9300774358071</v>
      </c>
      <c r="DV18" s="195">
        <f t="shared" si="15"/>
        <v>3442.8000959847836</v>
      </c>
      <c r="DW18" s="195">
        <f t="shared" si="15"/>
        <v>3816.528380590174</v>
      </c>
      <c r="DX18" s="195">
        <f t="shared" si="15"/>
        <v>4007.3010070172863</v>
      </c>
      <c r="DY18" s="195">
        <f t="shared" si="15"/>
        <v>4063.3714892687694</v>
      </c>
      <c r="DZ18" s="195">
        <f t="shared" si="15"/>
        <v>3981.8364341485862</v>
      </c>
      <c r="EA18" s="195">
        <f t="shared" si="15"/>
        <v>4175.465086530754</v>
      </c>
      <c r="EB18" s="195">
        <f t="shared" si="15"/>
        <v>4317.4438130786002</v>
      </c>
      <c r="EC18" s="195">
        <f t="shared" si="15"/>
        <v>4317.4438130786002</v>
      </c>
      <c r="ED18" s="195">
        <f t="shared" si="15"/>
        <v>4033.4863599829055</v>
      </c>
      <c r="EE18" s="195">
        <f t="shared" si="15"/>
        <v>4373.9344552224757</v>
      </c>
      <c r="EF18" s="195">
        <f t="shared" si="15"/>
        <v>4519.4626499340211</v>
      </c>
      <c r="EG18" s="195">
        <f t="shared" si="15"/>
        <v>4519.4626499340211</v>
      </c>
      <c r="EH18" s="195">
        <f t="shared" ref="EH18:FM18" si="16" xml:space="preserve"> EH14 + SUM(EH16:EH17)</f>
        <v>4228.406260510932</v>
      </c>
      <c r="EI18" s="195">
        <f t="shared" si="16"/>
        <v>4577.3655581314924</v>
      </c>
      <c r="EJ18" s="195">
        <f t="shared" si="16"/>
        <v>4726.5319577108221</v>
      </c>
      <c r="EK18" s="195">
        <f t="shared" si="16"/>
        <v>4726.5319577108221</v>
      </c>
      <c r="EL18" s="195">
        <f t="shared" si="16"/>
        <v>4428.1991585521591</v>
      </c>
      <c r="EM18" s="195">
        <f t="shared" si="16"/>
        <v>4785.8824386132292</v>
      </c>
      <c r="EN18" s="195">
        <f t="shared" si="16"/>
        <v>4938.7779981820458</v>
      </c>
      <c r="EO18" s="195">
        <f t="shared" si="16"/>
        <v>4938.7779981820458</v>
      </c>
      <c r="EP18" s="195">
        <f t="shared" si="16"/>
        <v>4785.8824386132292</v>
      </c>
      <c r="EQ18" s="195">
        <f t="shared" si="16"/>
        <v>4999.6122411070137</v>
      </c>
      <c r="ER18" s="195">
        <f t="shared" si="16"/>
        <v>5156.3301896650482</v>
      </c>
      <c r="ES18" s="195">
        <f t="shared" si="16"/>
        <v>5156.3301896650482</v>
      </c>
      <c r="ET18" s="195">
        <f t="shared" si="16"/>
        <v>4842.8942925489755</v>
      </c>
      <c r="EU18" s="195">
        <f t="shared" si="16"/>
        <v>5218.6852886631405</v>
      </c>
      <c r="EV18" s="195">
        <f t="shared" si="16"/>
        <v>5379.3211859351231</v>
      </c>
      <c r="EW18" s="195">
        <f t="shared" si="16"/>
        <v>5379.3211859351231</v>
      </c>
      <c r="EX18" s="195">
        <f t="shared" si="16"/>
        <v>5058.0493913911523</v>
      </c>
      <c r="EY18" s="195">
        <f t="shared" si="16"/>
        <v>5443.2351624081675</v>
      </c>
      <c r="EZ18" s="195">
        <f t="shared" si="16"/>
        <v>5607.886957111954</v>
      </c>
      <c r="FA18" s="195">
        <f t="shared" si="16"/>
        <v>5607.886957111954</v>
      </c>
      <c r="FB18" s="195">
        <f t="shared" si="16"/>
        <v>0</v>
      </c>
      <c r="FC18" s="195">
        <f t="shared" si="16"/>
        <v>0</v>
      </c>
      <c r="FD18" s="195">
        <f t="shared" si="16"/>
        <v>0</v>
      </c>
      <c r="FE18" s="195">
        <f t="shared" si="16"/>
        <v>0</v>
      </c>
      <c r="FF18" s="195">
        <f t="shared" si="16"/>
        <v>0</v>
      </c>
      <c r="FG18" s="195">
        <f t="shared" si="16"/>
        <v>0</v>
      </c>
      <c r="FH18" s="195">
        <f t="shared" si="16"/>
        <v>0</v>
      </c>
      <c r="FI18" s="195">
        <f t="shared" si="16"/>
        <v>0</v>
      </c>
      <c r="FJ18" s="195">
        <f t="shared" si="16"/>
        <v>0</v>
      </c>
      <c r="FK18" s="195">
        <f t="shared" si="16"/>
        <v>0</v>
      </c>
      <c r="FL18" s="195">
        <f t="shared" si="16"/>
        <v>0</v>
      </c>
      <c r="FM18" s="195">
        <f t="shared" si="16"/>
        <v>0</v>
      </c>
      <c r="FN18" s="195">
        <f t="shared" ref="FN18:GJ18" si="17" xml:space="preserve"> FN14 + SUM(FN16:FN17)</f>
        <v>0</v>
      </c>
      <c r="FO18" s="195">
        <f t="shared" si="17"/>
        <v>0</v>
      </c>
      <c r="FP18" s="195">
        <f t="shared" si="17"/>
        <v>0</v>
      </c>
      <c r="FQ18" s="195">
        <f t="shared" si="17"/>
        <v>0</v>
      </c>
      <c r="FR18" s="195">
        <f t="shared" si="17"/>
        <v>0</v>
      </c>
      <c r="FS18" s="195">
        <f t="shared" si="17"/>
        <v>0</v>
      </c>
      <c r="FT18" s="195">
        <f t="shared" si="17"/>
        <v>0</v>
      </c>
      <c r="FU18" s="195">
        <f t="shared" si="17"/>
        <v>0</v>
      </c>
      <c r="FV18" s="195">
        <f t="shared" si="17"/>
        <v>0</v>
      </c>
      <c r="FW18" s="195">
        <f t="shared" si="17"/>
        <v>0</v>
      </c>
      <c r="FX18" s="195">
        <f t="shared" si="17"/>
        <v>0</v>
      </c>
      <c r="FY18" s="195">
        <f t="shared" si="17"/>
        <v>0</v>
      </c>
      <c r="FZ18" s="195">
        <f t="shared" si="17"/>
        <v>0</v>
      </c>
      <c r="GA18" s="195">
        <f t="shared" si="17"/>
        <v>0</v>
      </c>
      <c r="GB18" s="195">
        <f t="shared" si="17"/>
        <v>0</v>
      </c>
      <c r="GC18" s="195">
        <f t="shared" si="17"/>
        <v>0</v>
      </c>
      <c r="GD18" s="195">
        <f t="shared" si="17"/>
        <v>0</v>
      </c>
      <c r="GE18" s="195">
        <f t="shared" si="17"/>
        <v>0</v>
      </c>
      <c r="GF18" s="195">
        <f t="shared" si="17"/>
        <v>0</v>
      </c>
      <c r="GG18" s="195">
        <f t="shared" si="17"/>
        <v>0</v>
      </c>
      <c r="GH18" s="195">
        <f t="shared" si="17"/>
        <v>0</v>
      </c>
      <c r="GI18" s="195">
        <f t="shared" si="17"/>
        <v>0</v>
      </c>
      <c r="GJ18" s="195">
        <f t="shared" si="17"/>
        <v>0</v>
      </c>
    </row>
    <row r="19" spans="1:192" hidden="1" outlineLevel="1" x14ac:dyDescent="0.35">
      <c r="A19" s="170"/>
      <c r="D19" s="173"/>
      <c r="E19" s="197"/>
      <c r="F19" s="197"/>
      <c r="G19" s="197"/>
      <c r="H19" s="197"/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  <c r="CF19" s="197"/>
      <c r="CG19" s="197"/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197"/>
      <c r="DI19" s="197"/>
      <c r="DJ19" s="197"/>
      <c r="DK19" s="197"/>
      <c r="DL19" s="197"/>
      <c r="DM19" s="197"/>
      <c r="DN19" s="197"/>
      <c r="DO19" s="197"/>
      <c r="DP19" s="197"/>
      <c r="DQ19" s="197"/>
      <c r="DR19" s="197"/>
      <c r="DS19" s="197"/>
      <c r="DT19" s="197"/>
      <c r="DU19" s="197"/>
      <c r="DV19" s="197"/>
      <c r="DW19" s="197"/>
      <c r="DX19" s="197"/>
      <c r="DY19" s="197"/>
      <c r="DZ19" s="197"/>
      <c r="EA19" s="197"/>
      <c r="EB19" s="197"/>
      <c r="EC19" s="197"/>
      <c r="ED19" s="197"/>
      <c r="EE19" s="197"/>
      <c r="EF19" s="197"/>
      <c r="EG19" s="197"/>
      <c r="EH19" s="197"/>
      <c r="EI19" s="197"/>
      <c r="EJ19" s="197"/>
      <c r="EK19" s="197"/>
      <c r="EL19" s="197"/>
      <c r="EM19" s="197"/>
      <c r="EN19" s="197"/>
      <c r="EO19" s="197"/>
      <c r="EP19" s="197"/>
      <c r="EQ19" s="197"/>
      <c r="ER19" s="197"/>
      <c r="ES19" s="197"/>
      <c r="ET19" s="197"/>
      <c r="EU19" s="197"/>
      <c r="EV19" s="197"/>
      <c r="EW19" s="197"/>
      <c r="EX19" s="197"/>
      <c r="EY19" s="197"/>
      <c r="EZ19" s="197"/>
      <c r="FA19" s="197"/>
      <c r="FB19" s="197"/>
      <c r="FC19" s="197"/>
      <c r="FD19" s="197"/>
      <c r="FE19" s="197"/>
      <c r="FF19" s="197"/>
      <c r="FG19" s="197"/>
      <c r="FH19" s="197"/>
      <c r="FI19" s="197"/>
      <c r="FJ19" s="197"/>
      <c r="FK19" s="197"/>
      <c r="FL19" s="197"/>
      <c r="FM19" s="197"/>
      <c r="FN19" s="197"/>
      <c r="FO19" s="197"/>
      <c r="FP19" s="197"/>
      <c r="FQ19" s="197"/>
      <c r="FR19" s="197"/>
      <c r="FS19" s="197"/>
      <c r="FT19" s="197"/>
      <c r="FU19" s="197"/>
      <c r="FV19" s="197"/>
      <c r="FW19" s="197"/>
      <c r="FX19" s="197"/>
      <c r="FY19" s="197"/>
      <c r="FZ19" s="197"/>
      <c r="GA19" s="197"/>
      <c r="GB19" s="197"/>
      <c r="GC19" s="197"/>
      <c r="GD19" s="197"/>
      <c r="GE19" s="197"/>
      <c r="GF19" s="197"/>
      <c r="GG19" s="197"/>
      <c r="GH19" s="197"/>
      <c r="GI19" s="197"/>
      <c r="GJ19" s="197"/>
    </row>
    <row r="20" spans="1:192" hidden="1" outlineLevel="1" x14ac:dyDescent="0.35">
      <c r="A20" s="170"/>
      <c r="D20" s="173"/>
      <c r="E20" s="350" t="s">
        <v>190</v>
      </c>
      <c r="F20" s="350"/>
      <c r="G20" s="350"/>
      <c r="H20" s="350"/>
      <c r="I20" s="350"/>
      <c r="J20" s="350"/>
      <c r="K20" s="350"/>
      <c r="L20" s="350"/>
      <c r="M20" s="350"/>
      <c r="N20" s="350"/>
      <c r="O20" s="350"/>
      <c r="P20" s="350"/>
      <c r="Q20" s="350"/>
      <c r="R20" s="350"/>
      <c r="S20" s="350"/>
      <c r="T20" s="350"/>
      <c r="U20" s="350"/>
      <c r="V20" s="350"/>
      <c r="W20" s="350"/>
      <c r="X20" s="350"/>
      <c r="Y20" s="350"/>
      <c r="Z20" s="350"/>
      <c r="AA20" s="350"/>
      <c r="AB20" s="350"/>
      <c r="AC20" s="350"/>
      <c r="AD20" s="350"/>
      <c r="AE20" s="350"/>
      <c r="AF20" s="350"/>
      <c r="AG20" s="350"/>
      <c r="AH20" s="350"/>
      <c r="AI20" s="350"/>
      <c r="AJ20" s="350"/>
      <c r="AK20" s="350"/>
      <c r="AL20" s="350"/>
      <c r="AM20" s="350"/>
      <c r="AN20" s="350"/>
      <c r="AO20" s="350"/>
      <c r="AP20" s="350"/>
      <c r="AQ20" s="350"/>
      <c r="AR20" s="350"/>
      <c r="AS20" s="350"/>
      <c r="AT20" s="350"/>
      <c r="AU20" s="350"/>
      <c r="AV20" s="350"/>
      <c r="AW20" s="350"/>
      <c r="AX20" s="350"/>
      <c r="AY20" s="350"/>
      <c r="AZ20" s="350"/>
      <c r="BA20" s="350"/>
      <c r="BB20" s="350"/>
      <c r="BC20" s="350"/>
      <c r="BD20" s="350"/>
      <c r="BE20" s="350"/>
      <c r="BF20" s="350"/>
      <c r="BG20" s="350"/>
      <c r="BH20" s="350"/>
      <c r="BI20" s="350"/>
      <c r="BJ20" s="350"/>
      <c r="BK20" s="350"/>
      <c r="BL20" s="350"/>
      <c r="BM20" s="350"/>
      <c r="BN20" s="350"/>
      <c r="BO20" s="350"/>
      <c r="BP20" s="350"/>
      <c r="BQ20" s="350"/>
      <c r="BR20" s="350"/>
      <c r="BS20" s="350"/>
      <c r="BT20" s="350"/>
      <c r="BU20" s="350"/>
      <c r="BV20" s="350"/>
      <c r="BW20" s="350"/>
      <c r="BX20" s="350"/>
      <c r="BY20" s="350"/>
      <c r="BZ20" s="350"/>
      <c r="CA20" s="350"/>
      <c r="CB20" s="350"/>
      <c r="CC20" s="350"/>
      <c r="CD20" s="350"/>
      <c r="CE20" s="350"/>
      <c r="CF20" s="350"/>
      <c r="CG20" s="350"/>
      <c r="CH20" s="350"/>
      <c r="CI20" s="350"/>
      <c r="CJ20" s="350"/>
      <c r="CK20" s="350"/>
      <c r="CL20" s="350"/>
      <c r="CM20" s="350"/>
      <c r="CN20" s="350"/>
      <c r="CO20" s="350"/>
      <c r="CP20" s="350"/>
      <c r="CQ20" s="350"/>
      <c r="CR20" s="350"/>
      <c r="CS20" s="350"/>
      <c r="CT20" s="350"/>
      <c r="CU20" s="350"/>
      <c r="CV20" s="350"/>
      <c r="CW20" s="350"/>
      <c r="CX20" s="350"/>
      <c r="CY20" s="350"/>
      <c r="CZ20" s="350"/>
      <c r="DA20" s="350"/>
      <c r="DB20" s="350"/>
      <c r="DC20" s="350"/>
      <c r="DD20" s="350"/>
      <c r="DE20" s="350"/>
      <c r="DF20" s="350"/>
      <c r="DG20" s="350"/>
      <c r="DH20" s="350"/>
      <c r="DI20" s="350"/>
      <c r="DJ20" s="350"/>
      <c r="DK20" s="350"/>
      <c r="DL20" s="350"/>
      <c r="DM20" s="350"/>
      <c r="DN20" s="350"/>
      <c r="DO20" s="350"/>
      <c r="DP20" s="350"/>
      <c r="DQ20" s="350"/>
      <c r="DR20" s="350"/>
      <c r="DS20" s="350"/>
      <c r="DT20" s="350"/>
      <c r="DU20" s="350"/>
      <c r="DV20" s="350"/>
      <c r="DW20" s="350"/>
      <c r="DX20" s="350"/>
      <c r="DY20" s="350"/>
      <c r="DZ20" s="350"/>
      <c r="EA20" s="350"/>
      <c r="EB20" s="350"/>
      <c r="EC20" s="350"/>
      <c r="ED20" s="350"/>
      <c r="EE20" s="350"/>
      <c r="EF20" s="350"/>
      <c r="EG20" s="350"/>
      <c r="EH20" s="350"/>
      <c r="EI20" s="350"/>
      <c r="EJ20" s="350"/>
      <c r="EK20" s="350"/>
      <c r="EL20" s="350"/>
      <c r="EM20" s="350"/>
      <c r="EN20" s="350"/>
      <c r="EO20" s="350"/>
      <c r="EP20" s="350"/>
      <c r="EQ20" s="350"/>
      <c r="ER20" s="350"/>
      <c r="ES20" s="350"/>
      <c r="ET20" s="350"/>
      <c r="EU20" s="350"/>
      <c r="EV20" s="350"/>
      <c r="EW20" s="350"/>
      <c r="EX20" s="350"/>
      <c r="EY20" s="350"/>
      <c r="EZ20" s="350"/>
      <c r="FA20" s="350"/>
      <c r="FB20" s="350"/>
      <c r="FC20" s="350"/>
      <c r="FD20" s="350"/>
      <c r="FE20" s="350"/>
      <c r="FF20" s="350"/>
      <c r="FG20" s="350"/>
      <c r="FH20" s="350"/>
      <c r="FI20" s="350"/>
      <c r="FJ20" s="350"/>
      <c r="FK20" s="350"/>
      <c r="FL20" s="350"/>
      <c r="FM20" s="350"/>
      <c r="FN20" s="350"/>
      <c r="FO20" s="350"/>
      <c r="FP20" s="350"/>
      <c r="FQ20" s="350"/>
      <c r="FR20" s="350"/>
      <c r="FS20" s="350"/>
      <c r="FT20" s="350"/>
      <c r="FU20" s="350"/>
      <c r="FV20" s="350"/>
      <c r="FW20" s="350"/>
      <c r="FX20" s="350"/>
      <c r="FY20" s="350"/>
      <c r="FZ20" s="350"/>
      <c r="GA20" s="350"/>
      <c r="GB20" s="350"/>
      <c r="GC20" s="350"/>
      <c r="GD20" s="350"/>
      <c r="GE20" s="350"/>
      <c r="GF20" s="350"/>
      <c r="GG20" s="350"/>
      <c r="GH20" s="350"/>
      <c r="GI20" s="350"/>
      <c r="GJ20" s="350"/>
    </row>
    <row r="21" spans="1:192" hidden="1" outlineLevel="1" x14ac:dyDescent="0.35">
      <c r="A21" s="170"/>
      <c r="D21" s="173"/>
      <c r="E21" s="195" t="s">
        <v>106</v>
      </c>
      <c r="F21" s="195"/>
      <c r="G21" s="195" t="str">
        <f>SMU</f>
        <v>$ 000s</v>
      </c>
      <c r="H21" s="195">
        <f xml:space="preserve"> SUM(J21:GJ21)</f>
        <v>378010.89704389451</v>
      </c>
      <c r="I21" s="195"/>
      <c r="J21" s="195">
        <f t="shared" ref="J21:AO21" si="18" xml:space="preserve"> J18 + J20</f>
        <v>0</v>
      </c>
      <c r="K21" s="195">
        <f t="shared" si="18"/>
        <v>0</v>
      </c>
      <c r="L21" s="195">
        <f t="shared" si="18"/>
        <v>0</v>
      </c>
      <c r="M21" s="195">
        <f t="shared" si="18"/>
        <v>0</v>
      </c>
      <c r="N21" s="195">
        <f t="shared" si="18"/>
        <v>0</v>
      </c>
      <c r="O21" s="195">
        <f t="shared" si="18"/>
        <v>0</v>
      </c>
      <c r="P21" s="195">
        <f t="shared" si="18"/>
        <v>0</v>
      </c>
      <c r="Q21" s="195">
        <f t="shared" si="18"/>
        <v>0</v>
      </c>
      <c r="R21" s="195">
        <f t="shared" si="18"/>
        <v>0</v>
      </c>
      <c r="S21" s="195">
        <f t="shared" si="18"/>
        <v>0</v>
      </c>
      <c r="T21" s="195">
        <f t="shared" si="18"/>
        <v>0</v>
      </c>
      <c r="U21" s="195">
        <f t="shared" si="18"/>
        <v>0</v>
      </c>
      <c r="V21" s="195">
        <f t="shared" si="18"/>
        <v>0</v>
      </c>
      <c r="W21" s="195">
        <f t="shared" si="18"/>
        <v>0</v>
      </c>
      <c r="X21" s="195">
        <f t="shared" si="18"/>
        <v>0</v>
      </c>
      <c r="Y21" s="195">
        <f t="shared" si="18"/>
        <v>0</v>
      </c>
      <c r="Z21" s="195">
        <f t="shared" si="18"/>
        <v>0</v>
      </c>
      <c r="AA21" s="195">
        <f t="shared" si="18"/>
        <v>0</v>
      </c>
      <c r="AB21" s="195">
        <f t="shared" si="18"/>
        <v>0</v>
      </c>
      <c r="AC21" s="195">
        <f t="shared" si="18"/>
        <v>0</v>
      </c>
      <c r="AD21" s="195">
        <f t="shared" si="18"/>
        <v>0</v>
      </c>
      <c r="AE21" s="195">
        <f t="shared" si="18"/>
        <v>109.18740775624998</v>
      </c>
      <c r="AF21" s="195">
        <f t="shared" si="18"/>
        <v>211.33046662499999</v>
      </c>
      <c r="AG21" s="195">
        <f t="shared" si="18"/>
        <v>327.56222326875002</v>
      </c>
      <c r="AH21" s="195">
        <f t="shared" si="18"/>
        <v>436.74963102499993</v>
      </c>
      <c r="AI21" s="195">
        <f t="shared" si="18"/>
        <v>510.71529434374997</v>
      </c>
      <c r="AJ21" s="195">
        <f t="shared" si="18"/>
        <v>655.12444653750003</v>
      </c>
      <c r="AK21" s="195">
        <f t="shared" si="18"/>
        <v>739.65663318750001</v>
      </c>
      <c r="AL21" s="195">
        <f t="shared" si="18"/>
        <v>873.49926204999986</v>
      </c>
      <c r="AM21" s="195">
        <f t="shared" si="18"/>
        <v>974.76177730781251</v>
      </c>
      <c r="AN21" s="195">
        <f t="shared" si="18"/>
        <v>1119.1709295015628</v>
      </c>
      <c r="AO21" s="195">
        <f t="shared" si="18"/>
        <v>1231.0880224517184</v>
      </c>
      <c r="AP21" s="195">
        <f t="shared" ref="AP21:BU21" si="19" xml:space="preserve"> AP18 + AP20</f>
        <v>1299.6823697437499</v>
      </c>
      <c r="AQ21" s="195">
        <f t="shared" si="19"/>
        <v>1454.9222083520308</v>
      </c>
      <c r="AR21" s="195">
        <f t="shared" si="19"/>
        <v>1516.2960980343753</v>
      </c>
      <c r="AS21" s="195">
        <f t="shared" si="19"/>
        <v>1678.7563942523436</v>
      </c>
      <c r="AT21" s="195">
        <f t="shared" si="19"/>
        <v>1790.6734872025002</v>
      </c>
      <c r="AU21" s="195">
        <f t="shared" si="19"/>
        <v>1718.468911105625</v>
      </c>
      <c r="AV21" s="195">
        <f t="shared" si="19"/>
        <v>2014.5076731028128</v>
      </c>
      <c r="AW21" s="195">
        <f t="shared" si="19"/>
        <v>2057.8304187609369</v>
      </c>
      <c r="AX21" s="195">
        <f t="shared" si="19"/>
        <v>2238.3418590031256</v>
      </c>
      <c r="AY21" s="195">
        <f t="shared" si="19"/>
        <v>2331.3052507278517</v>
      </c>
      <c r="AZ21" s="195">
        <f t="shared" si="19"/>
        <v>2523.7304460260229</v>
      </c>
      <c r="BA21" s="195">
        <f t="shared" si="19"/>
        <v>2638.4454662999337</v>
      </c>
      <c r="BB21" s="195">
        <f t="shared" si="19"/>
        <v>2664.3488579746872</v>
      </c>
      <c r="BC21" s="195">
        <f t="shared" si="19"/>
        <v>2753.1604865738432</v>
      </c>
      <c r="BD21" s="195">
        <f t="shared" si="19"/>
        <v>2664.3488579746872</v>
      </c>
      <c r="BE21" s="195">
        <f t="shared" si="19"/>
        <v>2753.1604865738432</v>
      </c>
      <c r="BF21" s="195">
        <f t="shared" si="19"/>
        <v>120.59055092893232</v>
      </c>
      <c r="BG21" s="195">
        <f t="shared" si="19"/>
        <v>373.18834152908039</v>
      </c>
      <c r="BH21" s="195">
        <f t="shared" si="19"/>
        <v>451.73012791687916</v>
      </c>
      <c r="BI21" s="195">
        <f t="shared" si="19"/>
        <v>473.41884026223715</v>
      </c>
      <c r="BJ21" s="195">
        <f t="shared" si="19"/>
        <v>378.52811780331513</v>
      </c>
      <c r="BK21" s="195">
        <f t="shared" si="19"/>
        <v>637.92871747538447</v>
      </c>
      <c r="BL21" s="195">
        <f t="shared" si="19"/>
        <v>721.85601278219519</v>
      </c>
      <c r="BM21" s="195">
        <f t="shared" si="19"/>
        <v>745.77105292427268</v>
      </c>
      <c r="BN21" s="195">
        <f t="shared" si="19"/>
        <v>708.35596401833118</v>
      </c>
      <c r="BO21" s="195">
        <f t="shared" si="19"/>
        <v>916.06122065033469</v>
      </c>
      <c r="BP21" s="195">
        <f t="shared" si="19"/>
        <v>1005.8794375345283</v>
      </c>
      <c r="BQ21" s="195">
        <f t="shared" si="19"/>
        <v>1032.1494952387361</v>
      </c>
      <c r="BR21" s="195">
        <f t="shared" si="19"/>
        <v>928.41377803619571</v>
      </c>
      <c r="BS21" s="195">
        <f t="shared" si="19"/>
        <v>1208.1664417811908</v>
      </c>
      <c r="BT21" s="195">
        <f t="shared" si="19"/>
        <v>1303.7118697771111</v>
      </c>
      <c r="BU21" s="195">
        <f t="shared" si="19"/>
        <v>1332.4643954616322</v>
      </c>
      <c r="BV21" s="195">
        <f t="shared" ref="BV21:DA21" si="20" xml:space="preserve"> BV18 + BV20</f>
        <v>1224.0172125570862</v>
      </c>
      <c r="BW21" s="195">
        <f t="shared" si="20"/>
        <v>1514.5478347369781</v>
      </c>
      <c r="BX21" s="195">
        <f t="shared" si="20"/>
        <v>1616.3443471347841</v>
      </c>
      <c r="BY21" s="195">
        <f t="shared" si="20"/>
        <v>1647.7165791165071</v>
      </c>
      <c r="BZ21" s="195">
        <f t="shared" si="20"/>
        <v>1534.3529290434917</v>
      </c>
      <c r="CA21" s="195">
        <f t="shared" si="20"/>
        <v>1836.0867763364331</v>
      </c>
      <c r="CB21" s="195">
        <f t="shared" si="20"/>
        <v>1944.4496923659312</v>
      </c>
      <c r="CC21" s="195">
        <f t="shared" si="20"/>
        <v>1978.5853954296681</v>
      </c>
      <c r="CD21" s="195">
        <f t="shared" si="20"/>
        <v>1936.7061377913851</v>
      </c>
      <c r="CE21" s="195">
        <f t="shared" si="20"/>
        <v>2173.7001176432404</v>
      </c>
      <c r="CF21" s="195">
        <f t="shared" si="20"/>
        <v>2289.2147231623317</v>
      </c>
      <c r="CG21" s="195">
        <f t="shared" si="20"/>
        <v>2326.2694339493523</v>
      </c>
      <c r="CH21" s="195">
        <f t="shared" si="20"/>
        <v>2202.4168662268903</v>
      </c>
      <c r="CI21" s="195">
        <f t="shared" si="20"/>
        <v>2527.9121146272737</v>
      </c>
      <c r="CJ21" s="195">
        <f t="shared" si="20"/>
        <v>2650.422635374021</v>
      </c>
      <c r="CK21" s="195">
        <f t="shared" si="20"/>
        <v>2690.5493052462261</v>
      </c>
      <c r="CL21" s="195">
        <f t="shared" si="20"/>
        <v>2561.1112534890412</v>
      </c>
      <c r="CM21" s="195">
        <f t="shared" si="20"/>
        <v>2899.1910257437517</v>
      </c>
      <c r="CN21" s="195">
        <f t="shared" si="20"/>
        <v>3029.3034787725392</v>
      </c>
      <c r="CO21" s="195">
        <f t="shared" si="20"/>
        <v>3072.6672546482923</v>
      </c>
      <c r="CP21" s="195">
        <f t="shared" si="20"/>
        <v>2937.4015864530247</v>
      </c>
      <c r="CQ21" s="195">
        <f t="shared" si="20"/>
        <v>3288.5636134284132</v>
      </c>
      <c r="CR21" s="195">
        <f t="shared" si="20"/>
        <v>3426.6549541503728</v>
      </c>
      <c r="CS21" s="195">
        <f t="shared" si="20"/>
        <v>3473.4287494800155</v>
      </c>
      <c r="CT21" s="195">
        <f t="shared" si="20"/>
        <v>3426.520216358264</v>
      </c>
      <c r="CU21" s="195">
        <f t="shared" si="20"/>
        <v>3697.1978024893006</v>
      </c>
      <c r="CV21" s="195">
        <f t="shared" si="20"/>
        <v>3843.9462856379323</v>
      </c>
      <c r="CW21" s="195">
        <f t="shared" si="20"/>
        <v>3894.3176351710044</v>
      </c>
      <c r="CX21" s="195">
        <f t="shared" si="20"/>
        <v>3746.621258033203</v>
      </c>
      <c r="CY21" s="195">
        <f t="shared" si="20"/>
        <v>4125.5352256744591</v>
      </c>
      <c r="CZ21" s="195">
        <f t="shared" si="20"/>
        <v>4280.7982073184812</v>
      </c>
      <c r="DA21" s="195">
        <f t="shared" si="20"/>
        <v>4334.9503614917712</v>
      </c>
      <c r="DB21" s="195">
        <f t="shared" ref="DB21:EG21" si="21" xml:space="preserve"> DB18 + DB20</f>
        <v>4180.6362770187179</v>
      </c>
      <c r="DC21" s="195">
        <f t="shared" si="21"/>
        <v>4574.2494214606922</v>
      </c>
      <c r="DD21" s="195">
        <f t="shared" si="21"/>
        <v>4738.7284558812917</v>
      </c>
      <c r="DE21" s="195">
        <f t="shared" si="21"/>
        <v>4796.859762216729</v>
      </c>
      <c r="DF21" s="195">
        <f t="shared" si="21"/>
        <v>4635.642074195197</v>
      </c>
      <c r="DG21" s="195">
        <f t="shared" si="21"/>
        <v>5044.5370767377772</v>
      </c>
      <c r="DH21" s="195">
        <f t="shared" si="21"/>
        <v>5218.6822203984975</v>
      </c>
      <c r="DI21" s="195">
        <f t="shared" si="21"/>
        <v>5281.0002603552584</v>
      </c>
      <c r="DJ21" s="195">
        <f t="shared" si="21"/>
        <v>5228.4208581189769</v>
      </c>
      <c r="DK21" s="195">
        <f t="shared" si="21"/>
        <v>5537.8705812643311</v>
      </c>
      <c r="DL21" s="195">
        <f t="shared" si="21"/>
        <v>5722.4683550119944</v>
      </c>
      <c r="DM21" s="195">
        <f t="shared" si="21"/>
        <v>5789.1987618628864</v>
      </c>
      <c r="DN21" s="195">
        <f t="shared" si="21"/>
        <v>2688.8973885943101</v>
      </c>
      <c r="DO21" s="195">
        <f t="shared" si="21"/>
        <v>3043.0269936458271</v>
      </c>
      <c r="DP21" s="195">
        <f t="shared" si="21"/>
        <v>3215.9473787220204</v>
      </c>
      <c r="DQ21" s="195">
        <f t="shared" si="21"/>
        <v>3265.0542009705055</v>
      </c>
      <c r="DR21" s="195">
        <f t="shared" si="21"/>
        <v>3060.5509329833531</v>
      </c>
      <c r="DS21" s="195">
        <f t="shared" si="21"/>
        <v>3420.7817086638061</v>
      </c>
      <c r="DT21" s="195">
        <f t="shared" si="21"/>
        <v>3602.428476871326</v>
      </c>
      <c r="DU21" s="195">
        <f t="shared" si="21"/>
        <v>3654.9300774358071</v>
      </c>
      <c r="DV21" s="195">
        <f t="shared" si="21"/>
        <v>3442.8000959847836</v>
      </c>
      <c r="DW21" s="195">
        <f t="shared" si="21"/>
        <v>3816.528380590174</v>
      </c>
      <c r="DX21" s="195">
        <f t="shared" si="21"/>
        <v>4007.3010070172863</v>
      </c>
      <c r="DY21" s="195">
        <f t="shared" si="21"/>
        <v>4063.3714892687694</v>
      </c>
      <c r="DZ21" s="195">
        <f t="shared" si="21"/>
        <v>3981.8364341485862</v>
      </c>
      <c r="EA21" s="195">
        <f t="shared" si="21"/>
        <v>4175.465086530754</v>
      </c>
      <c r="EB21" s="195">
        <f t="shared" si="21"/>
        <v>4317.4438130786002</v>
      </c>
      <c r="EC21" s="195">
        <f t="shared" si="21"/>
        <v>4317.4438130786002</v>
      </c>
      <c r="ED21" s="195">
        <f t="shared" si="21"/>
        <v>4033.4863599829055</v>
      </c>
      <c r="EE21" s="195">
        <f t="shared" si="21"/>
        <v>4373.9344552224757</v>
      </c>
      <c r="EF21" s="195">
        <f t="shared" si="21"/>
        <v>4519.4626499340211</v>
      </c>
      <c r="EG21" s="195">
        <f t="shared" si="21"/>
        <v>4519.4626499340211</v>
      </c>
      <c r="EH21" s="195">
        <f t="shared" ref="EH21:FM21" si="22" xml:space="preserve"> EH18 + EH20</f>
        <v>4228.406260510932</v>
      </c>
      <c r="EI21" s="195">
        <f t="shared" si="22"/>
        <v>4577.3655581314924</v>
      </c>
      <c r="EJ21" s="195">
        <f t="shared" si="22"/>
        <v>4726.5319577108221</v>
      </c>
      <c r="EK21" s="195">
        <f t="shared" si="22"/>
        <v>4726.5319577108221</v>
      </c>
      <c r="EL21" s="195">
        <f t="shared" si="22"/>
        <v>4428.1991585521591</v>
      </c>
      <c r="EM21" s="195">
        <f t="shared" si="22"/>
        <v>4785.8824386132292</v>
      </c>
      <c r="EN21" s="195">
        <f t="shared" si="22"/>
        <v>4938.7779981820458</v>
      </c>
      <c r="EO21" s="195">
        <f t="shared" si="22"/>
        <v>4938.7779981820458</v>
      </c>
      <c r="EP21" s="195">
        <f t="shared" si="22"/>
        <v>4785.8824386132292</v>
      </c>
      <c r="EQ21" s="195">
        <f t="shared" si="22"/>
        <v>4999.6122411070137</v>
      </c>
      <c r="ER21" s="195">
        <f t="shared" si="22"/>
        <v>5156.3301896650482</v>
      </c>
      <c r="ES21" s="195">
        <f t="shared" si="22"/>
        <v>5156.3301896650482</v>
      </c>
      <c r="ET21" s="195">
        <f t="shared" si="22"/>
        <v>4842.8942925489755</v>
      </c>
      <c r="EU21" s="195">
        <f t="shared" si="22"/>
        <v>5218.6852886631405</v>
      </c>
      <c r="EV21" s="195">
        <f t="shared" si="22"/>
        <v>5379.3211859351231</v>
      </c>
      <c r="EW21" s="195">
        <f t="shared" si="22"/>
        <v>5379.3211859351231</v>
      </c>
      <c r="EX21" s="195">
        <f t="shared" si="22"/>
        <v>5058.0493913911523</v>
      </c>
      <c r="EY21" s="195">
        <f t="shared" si="22"/>
        <v>5443.2351624081675</v>
      </c>
      <c r="EZ21" s="195">
        <f t="shared" si="22"/>
        <v>5607.886957111954</v>
      </c>
      <c r="FA21" s="195">
        <f t="shared" si="22"/>
        <v>5607.886957111954</v>
      </c>
      <c r="FB21" s="195">
        <f t="shared" si="22"/>
        <v>0</v>
      </c>
      <c r="FC21" s="195">
        <f t="shared" si="22"/>
        <v>0</v>
      </c>
      <c r="FD21" s="195">
        <f t="shared" si="22"/>
        <v>0</v>
      </c>
      <c r="FE21" s="195">
        <f t="shared" si="22"/>
        <v>0</v>
      </c>
      <c r="FF21" s="195">
        <f t="shared" si="22"/>
        <v>0</v>
      </c>
      <c r="FG21" s="195">
        <f t="shared" si="22"/>
        <v>0</v>
      </c>
      <c r="FH21" s="195">
        <f t="shared" si="22"/>
        <v>0</v>
      </c>
      <c r="FI21" s="195">
        <f t="shared" si="22"/>
        <v>0</v>
      </c>
      <c r="FJ21" s="195">
        <f t="shared" si="22"/>
        <v>0</v>
      </c>
      <c r="FK21" s="195">
        <f t="shared" si="22"/>
        <v>0</v>
      </c>
      <c r="FL21" s="195">
        <f t="shared" si="22"/>
        <v>0</v>
      </c>
      <c r="FM21" s="195">
        <f t="shared" si="22"/>
        <v>0</v>
      </c>
      <c r="FN21" s="195">
        <f t="shared" ref="FN21:GJ21" si="23" xml:space="preserve"> FN18 + FN20</f>
        <v>0</v>
      </c>
      <c r="FO21" s="195">
        <f t="shared" si="23"/>
        <v>0</v>
      </c>
      <c r="FP21" s="195">
        <f t="shared" si="23"/>
        <v>0</v>
      </c>
      <c r="FQ21" s="195">
        <f t="shared" si="23"/>
        <v>0</v>
      </c>
      <c r="FR21" s="195">
        <f t="shared" si="23"/>
        <v>0</v>
      </c>
      <c r="FS21" s="195">
        <f t="shared" si="23"/>
        <v>0</v>
      </c>
      <c r="FT21" s="195">
        <f t="shared" si="23"/>
        <v>0</v>
      </c>
      <c r="FU21" s="195">
        <f t="shared" si="23"/>
        <v>0</v>
      </c>
      <c r="FV21" s="195">
        <f t="shared" si="23"/>
        <v>0</v>
      </c>
      <c r="FW21" s="195">
        <f t="shared" si="23"/>
        <v>0</v>
      </c>
      <c r="FX21" s="195">
        <f t="shared" si="23"/>
        <v>0</v>
      </c>
      <c r="FY21" s="195">
        <f t="shared" si="23"/>
        <v>0</v>
      </c>
      <c r="FZ21" s="195">
        <f t="shared" si="23"/>
        <v>0</v>
      </c>
      <c r="GA21" s="195">
        <f t="shared" si="23"/>
        <v>0</v>
      </c>
      <c r="GB21" s="195">
        <f t="shared" si="23"/>
        <v>0</v>
      </c>
      <c r="GC21" s="195">
        <f t="shared" si="23"/>
        <v>0</v>
      </c>
      <c r="GD21" s="195">
        <f t="shared" si="23"/>
        <v>0</v>
      </c>
      <c r="GE21" s="195">
        <f t="shared" si="23"/>
        <v>0</v>
      </c>
      <c r="GF21" s="195">
        <f t="shared" si="23"/>
        <v>0</v>
      </c>
      <c r="GG21" s="195">
        <f t="shared" si="23"/>
        <v>0</v>
      </c>
      <c r="GH21" s="195">
        <f t="shared" si="23"/>
        <v>0</v>
      </c>
      <c r="GI21" s="195">
        <f t="shared" si="23"/>
        <v>0</v>
      </c>
      <c r="GJ21" s="195">
        <f t="shared" si="23"/>
        <v>0</v>
      </c>
    </row>
    <row r="22" spans="1:192" hidden="1" outlineLevel="1" x14ac:dyDescent="0.35">
      <c r="A22" s="170"/>
      <c r="D22" s="173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  <c r="BX22" s="197"/>
      <c r="BY22" s="197"/>
      <c r="BZ22" s="197"/>
      <c r="CA22" s="197"/>
      <c r="CB22" s="197"/>
      <c r="CC22" s="197"/>
      <c r="CD22" s="197"/>
      <c r="CE22" s="197"/>
      <c r="CF22" s="197"/>
      <c r="CG22" s="197"/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197"/>
      <c r="DI22" s="197"/>
      <c r="DJ22" s="197"/>
      <c r="DK22" s="197"/>
      <c r="DL22" s="197"/>
      <c r="DM22" s="197"/>
      <c r="DN22" s="197"/>
      <c r="DO22" s="197"/>
      <c r="DP22" s="197"/>
      <c r="DQ22" s="197"/>
      <c r="DR22" s="197"/>
      <c r="DS22" s="197"/>
      <c r="DT22" s="197"/>
      <c r="DU22" s="197"/>
      <c r="DV22" s="197"/>
      <c r="DW22" s="197"/>
      <c r="DX22" s="197"/>
      <c r="DY22" s="197"/>
      <c r="DZ22" s="197"/>
      <c r="EA22" s="197"/>
      <c r="EB22" s="197"/>
      <c r="EC22" s="197"/>
      <c r="ED22" s="197"/>
      <c r="EE22" s="197"/>
      <c r="EF22" s="197"/>
      <c r="EG22" s="197"/>
      <c r="EH22" s="197"/>
      <c r="EI22" s="197"/>
      <c r="EJ22" s="197"/>
      <c r="EK22" s="197"/>
      <c r="EL22" s="197"/>
      <c r="EM22" s="197"/>
      <c r="EN22" s="197"/>
      <c r="EO22" s="197"/>
      <c r="EP22" s="197"/>
      <c r="EQ22" s="197"/>
      <c r="ER22" s="197"/>
      <c r="ES22" s="197"/>
      <c r="ET22" s="197"/>
      <c r="EU22" s="197"/>
      <c r="EV22" s="197"/>
      <c r="EW22" s="197"/>
      <c r="EX22" s="197"/>
      <c r="EY22" s="197"/>
      <c r="EZ22" s="197"/>
      <c r="FA22" s="197"/>
      <c r="FB22" s="197"/>
      <c r="FC22" s="197"/>
      <c r="FD22" s="197"/>
      <c r="FE22" s="197"/>
      <c r="FF22" s="197"/>
      <c r="FG22" s="197"/>
      <c r="FH22" s="197"/>
      <c r="FI22" s="197"/>
      <c r="FJ22" s="197"/>
      <c r="FK22" s="197"/>
      <c r="FL22" s="197"/>
      <c r="FM22" s="197"/>
      <c r="FN22" s="197"/>
      <c r="FO22" s="197"/>
      <c r="FP22" s="197"/>
      <c r="FQ22" s="197"/>
      <c r="FR22" s="197"/>
      <c r="FS22" s="197"/>
      <c r="FT22" s="197"/>
      <c r="FU22" s="197"/>
      <c r="FV22" s="197"/>
      <c r="FW22" s="197"/>
      <c r="FX22" s="197"/>
      <c r="FY22" s="197"/>
      <c r="FZ22" s="197"/>
      <c r="GA22" s="197"/>
      <c r="GB22" s="197"/>
      <c r="GC22" s="197"/>
      <c r="GD22" s="197"/>
      <c r="GE22" s="197"/>
      <c r="GF22" s="197"/>
      <c r="GG22" s="197"/>
      <c r="GH22" s="197"/>
      <c r="GI22" s="197"/>
      <c r="GJ22" s="197"/>
    </row>
    <row r="23" spans="1:192" hidden="1" outlineLevel="1" x14ac:dyDescent="0.35">
      <c r="A23" s="170"/>
      <c r="D23" s="173"/>
      <c r="E23" s="236" t="str">
        <f xml:space="preserve"> Equity!E$49</f>
        <v>Dividends paid</v>
      </c>
      <c r="F23" s="236">
        <f xml:space="preserve"> Equity!F$49</f>
        <v>0</v>
      </c>
      <c r="G23" s="236" t="str">
        <f xml:space="preserve"> Equity!G$49</f>
        <v>$ 000s</v>
      </c>
      <c r="H23" s="236">
        <f xml:space="preserve"> Equity!H$49</f>
        <v>-378010.89704389469</v>
      </c>
      <c r="I23" s="236">
        <f xml:space="preserve"> Equity!I$49</f>
        <v>0</v>
      </c>
      <c r="J23" s="236">
        <f xml:space="preserve"> Equity!J$49</f>
        <v>0</v>
      </c>
      <c r="K23" s="236">
        <f xml:space="preserve"> Equity!K$49</f>
        <v>0</v>
      </c>
      <c r="L23" s="236">
        <f xml:space="preserve"> Equity!L$49</f>
        <v>0</v>
      </c>
      <c r="M23" s="236">
        <f xml:space="preserve"> Equity!M$49</f>
        <v>0</v>
      </c>
      <c r="N23" s="236">
        <f xml:space="preserve"> Equity!N$49</f>
        <v>0</v>
      </c>
      <c r="O23" s="236">
        <f xml:space="preserve"> Equity!O$49</f>
        <v>0</v>
      </c>
      <c r="P23" s="236">
        <f xml:space="preserve"> Equity!P$49</f>
        <v>0</v>
      </c>
      <c r="Q23" s="236">
        <f xml:space="preserve"> Equity!Q$49</f>
        <v>0</v>
      </c>
      <c r="R23" s="236">
        <f xml:space="preserve"> Equity!R$49</f>
        <v>0</v>
      </c>
      <c r="S23" s="236">
        <f xml:space="preserve"> Equity!S$49</f>
        <v>0</v>
      </c>
      <c r="T23" s="236">
        <f xml:space="preserve"> Equity!T$49</f>
        <v>0</v>
      </c>
      <c r="U23" s="236">
        <f xml:space="preserve"> Equity!U$49</f>
        <v>0</v>
      </c>
      <c r="V23" s="236">
        <f xml:space="preserve"> Equity!V$49</f>
        <v>0</v>
      </c>
      <c r="W23" s="236">
        <f xml:space="preserve"> Equity!W$49</f>
        <v>0</v>
      </c>
      <c r="X23" s="236">
        <f xml:space="preserve"> Equity!X$49</f>
        <v>0</v>
      </c>
      <c r="Y23" s="236">
        <f xml:space="preserve"> Equity!Y$49</f>
        <v>0</v>
      </c>
      <c r="Z23" s="236">
        <f xml:space="preserve"> Equity!Z$49</f>
        <v>0</v>
      </c>
      <c r="AA23" s="236">
        <f xml:space="preserve"> Equity!AA$49</f>
        <v>0</v>
      </c>
      <c r="AB23" s="236">
        <f xml:space="preserve"> Equity!AB$49</f>
        <v>0</v>
      </c>
      <c r="AC23" s="236">
        <f xml:space="preserve"> Equity!AC$49</f>
        <v>0</v>
      </c>
      <c r="AD23" s="236">
        <f xml:space="preserve"> Equity!AD$49</f>
        <v>0</v>
      </c>
      <c r="AE23" s="236">
        <f xml:space="preserve"> Equity!AE$49</f>
        <v>0</v>
      </c>
      <c r="AF23" s="236">
        <f xml:space="preserve"> Equity!AF$49</f>
        <v>0</v>
      </c>
      <c r="AG23" s="236">
        <f xml:space="preserve"> Equity!AG$49</f>
        <v>0</v>
      </c>
      <c r="AH23" s="236">
        <f xml:space="preserve"> Equity!AH$49</f>
        <v>0</v>
      </c>
      <c r="AI23" s="236">
        <f xml:space="preserve"> Equity!AI$49</f>
        <v>0</v>
      </c>
      <c r="AJ23" s="236">
        <f xml:space="preserve"> Equity!AJ$49</f>
        <v>0</v>
      </c>
      <c r="AK23" s="236">
        <f xml:space="preserve"> Equity!AK$49</f>
        <v>0</v>
      </c>
      <c r="AL23" s="236">
        <f xml:space="preserve"> Equity!AL$49</f>
        <v>0</v>
      </c>
      <c r="AM23" s="236">
        <f xml:space="preserve"> Equity!AM$49</f>
        <v>0</v>
      </c>
      <c r="AN23" s="236">
        <f xml:space="preserve"> Equity!AN$49</f>
        <v>0</v>
      </c>
      <c r="AO23" s="236">
        <f xml:space="preserve"> Equity!AO$49</f>
        <v>0</v>
      </c>
      <c r="AP23" s="236">
        <f xml:space="preserve"> Equity!AP$49</f>
        <v>0</v>
      </c>
      <c r="AQ23" s="236">
        <f xml:space="preserve"> Equity!AQ$49</f>
        <v>0</v>
      </c>
      <c r="AR23" s="236">
        <f xml:space="preserve"> Equity!AR$49</f>
        <v>0</v>
      </c>
      <c r="AS23" s="236">
        <f xml:space="preserve"> Equity!AS$49</f>
        <v>0</v>
      </c>
      <c r="AT23" s="236">
        <f xml:space="preserve"> Equity!AT$49</f>
        <v>0</v>
      </c>
      <c r="AU23" s="236">
        <f xml:space="preserve"> Equity!AU$49</f>
        <v>0</v>
      </c>
      <c r="AV23" s="236">
        <f xml:space="preserve"> Equity!AV$49</f>
        <v>0</v>
      </c>
      <c r="AW23" s="236">
        <f xml:space="preserve"> Equity!AW$49</f>
        <v>0</v>
      </c>
      <c r="AX23" s="236">
        <f xml:space="preserve"> Equity!AX$49</f>
        <v>0</v>
      </c>
      <c r="AY23" s="236">
        <f xml:space="preserve"> Equity!AY$49</f>
        <v>0</v>
      </c>
      <c r="AZ23" s="236">
        <f xml:space="preserve"> Equity!AZ$49</f>
        <v>0</v>
      </c>
      <c r="BA23" s="236">
        <f xml:space="preserve"> Equity!BA$49</f>
        <v>0</v>
      </c>
      <c r="BB23" s="236">
        <f xml:space="preserve"> Equity!BB$49</f>
        <v>0</v>
      </c>
      <c r="BC23" s="236">
        <f xml:space="preserve"> Equity!BC$49</f>
        <v>0</v>
      </c>
      <c r="BD23" s="236">
        <f xml:space="preserve"> Equity!BD$49</f>
        <v>0</v>
      </c>
      <c r="BE23" s="236">
        <f xml:space="preserve"> Equity!BE$49</f>
        <v>0</v>
      </c>
      <c r="BF23" s="236">
        <f xml:space="preserve"> Equity!BF$49</f>
        <v>-2100.1947899151128</v>
      </c>
      <c r="BG23" s="236">
        <f xml:space="preserve"> Equity!BG$49</f>
        <v>-2020.5451173875535</v>
      </c>
      <c r="BH23" s="236">
        <f xml:space="preserve"> Equity!BH$49</f>
        <v>-2062.9739560783537</v>
      </c>
      <c r="BI23" s="236">
        <f xml:space="preserve"> Equity!BI$49</f>
        <v>-2071.6436626797004</v>
      </c>
      <c r="BJ23" s="236">
        <f xml:space="preserve"> Equity!BJ$49</f>
        <v>-2036.9648362743146</v>
      </c>
      <c r="BK23" s="236">
        <f xml:space="preserve"> Equity!BK$49</f>
        <v>-2071.0587453222424</v>
      </c>
      <c r="BL23" s="236">
        <f xml:space="preserve"> Equity!BL$49</f>
        <v>-2114.5483049803115</v>
      </c>
      <c r="BM23" s="236">
        <f xml:space="preserve"> Equity!BM$49</f>
        <v>-2123.4347542466912</v>
      </c>
      <c r="BN23" s="236">
        <f xml:space="preserve"> Equity!BN$49</f>
        <v>-2105.6618557139318</v>
      </c>
      <c r="BO23" s="236">
        <f xml:space="preserve"> Equity!BO$49</f>
        <v>-2131.7216632216778</v>
      </c>
      <c r="BP23" s="236">
        <f xml:space="preserve"> Equity!BP$49</f>
        <v>-2167.4120126048192</v>
      </c>
      <c r="BQ23" s="236">
        <f xml:space="preserve"> Equity!BQ$49</f>
        <v>-2176.5206231028587</v>
      </c>
      <c r="BR23" s="236">
        <f xml:space="preserve"> Equity!BR$49</f>
        <v>-2140.0861811107006</v>
      </c>
      <c r="BS23" s="236">
        <f xml:space="preserve"> Equity!BS$49</f>
        <v>-2175.9060943041804</v>
      </c>
      <c r="BT23" s="236">
        <f xml:space="preserve"> Equity!BT$49</f>
        <v>-2221.5973129199401</v>
      </c>
      <c r="BU23" s="236">
        <f xml:space="preserve"> Equity!BU$49</f>
        <v>-2230.9336386804307</v>
      </c>
      <c r="BV23" s="236">
        <f xml:space="preserve"> Equity!BV$49</f>
        <v>-2193.5883356384684</v>
      </c>
      <c r="BW23" s="236">
        <f xml:space="preserve"> Equity!BW$49</f>
        <v>-2230.3037466617843</v>
      </c>
      <c r="BX23" s="236">
        <f xml:space="preserve"> Equity!BX$49</f>
        <v>-2277.1372457429379</v>
      </c>
      <c r="BY23" s="236">
        <f xml:space="preserve"> Equity!BY$49</f>
        <v>-2286.7069796474407</v>
      </c>
      <c r="BZ23" s="236">
        <f xml:space="preserve"> Equity!BZ$49</f>
        <v>-2248.4280440294306</v>
      </c>
      <c r="CA23" s="236">
        <f xml:space="preserve"> Equity!CA$49</f>
        <v>-2286.0613403283287</v>
      </c>
      <c r="CB23" s="236">
        <f xml:space="preserve"> Equity!CB$49</f>
        <v>-2334.0656768865119</v>
      </c>
      <c r="CC23" s="236">
        <f xml:space="preserve"> Equity!CC$49</f>
        <v>-2343.8746541386272</v>
      </c>
      <c r="CD23" s="236">
        <f xml:space="preserve"> Equity!CD$49</f>
        <v>-2324.2566996343967</v>
      </c>
      <c r="CE23" s="236">
        <f xml:space="preserve"> Equity!CE$49</f>
        <v>-2353.0218510886525</v>
      </c>
      <c r="CF23" s="236">
        <f xml:space="preserve"> Equity!CF$49</f>
        <v>-2392.4173188086743</v>
      </c>
      <c r="CG23" s="236">
        <f xml:space="preserve"> Equity!CG$49</f>
        <v>-2402.4715204920922</v>
      </c>
      <c r="CH23" s="236">
        <f xml:space="preserve"> Equity!CH$49</f>
        <v>-2362.2547137584197</v>
      </c>
      <c r="CI23" s="236">
        <f xml:space="preserve"> Equity!CI$49</f>
        <v>-2401.7931956824505</v>
      </c>
      <c r="CJ23" s="236">
        <f xml:space="preserve"> Equity!CJ$49</f>
        <v>-2452.2277517788916</v>
      </c>
      <c r="CK23" s="236">
        <f xml:space="preserve"> Equity!CK$49</f>
        <v>-2462.5333085043949</v>
      </c>
      <c r="CL23" s="236">
        <f xml:space="preserve"> Equity!CL$49</f>
        <v>-2421.3110816023809</v>
      </c>
      <c r="CM23" s="236">
        <f xml:space="preserve"> Equity!CM$49</f>
        <v>-2461.8380255745114</v>
      </c>
      <c r="CN23" s="236">
        <f xml:space="preserve"> Equity!CN$49</f>
        <v>-2513.5334455733637</v>
      </c>
      <c r="CO23" s="236">
        <f xml:space="preserve"> Equity!CO$49</f>
        <v>-2524.0966412170046</v>
      </c>
      <c r="CP23" s="236">
        <f xml:space="preserve"> Equity!CP$49</f>
        <v>-2481.84385864244</v>
      </c>
      <c r="CQ23" s="236">
        <f xml:space="preserve"> Equity!CQ$49</f>
        <v>-2523.3839762138741</v>
      </c>
      <c r="CR23" s="236">
        <f xml:space="preserve"> Equity!CR$49</f>
        <v>-2576.3717817126972</v>
      </c>
      <c r="CS23" s="236">
        <f xml:space="preserve"> Equity!CS$49</f>
        <v>-2587.1990572474288</v>
      </c>
      <c r="CT23" s="236">
        <f xml:space="preserve"> Equity!CT$49</f>
        <v>-2565.5445061779646</v>
      </c>
      <c r="CU23" s="236">
        <f xml:space="preserve"> Equity!CU$49</f>
        <v>-2597.2958511539528</v>
      </c>
      <c r="CV23" s="236">
        <f xml:space="preserve"> Equity!CV$49</f>
        <v>-2640.7810762555137</v>
      </c>
      <c r="CW23" s="236">
        <f xml:space="preserve"> Equity!CW$49</f>
        <v>-2651.8790336786142</v>
      </c>
      <c r="CX23" s="236">
        <f xml:space="preserve"> Equity!CX$49</f>
        <v>-2607.487203986213</v>
      </c>
      <c r="CY23" s="236">
        <f xml:space="preserve"> Equity!CY$49</f>
        <v>-2651.1302900097016</v>
      </c>
      <c r="CZ23" s="236">
        <f xml:space="preserve"> Equity!CZ$49</f>
        <v>-2706.8006031619025</v>
      </c>
      <c r="DA23" s="236">
        <f xml:space="preserve"> Equity!DA$49</f>
        <v>-2718.17600952058</v>
      </c>
      <c r="DB23" s="236">
        <f xml:space="preserve"> Equity!DB$49</f>
        <v>-2672.674384085869</v>
      </c>
      <c r="DC23" s="236">
        <f xml:space="preserve"> Equity!DC$49</f>
        <v>-2717.4085472599445</v>
      </c>
      <c r="DD23" s="236">
        <f xml:space="preserve"> Equity!DD$49</f>
        <v>-2774.47061824095</v>
      </c>
      <c r="DE23" s="236">
        <f xml:space="preserve"> Equity!DE$49</f>
        <v>-2786.1304097585944</v>
      </c>
      <c r="DF23" s="236">
        <f xml:space="preserve"> Equity!DF$49</f>
        <v>-2739.4912436880149</v>
      </c>
      <c r="DG23" s="236">
        <f xml:space="preserve"> Equity!DG$49</f>
        <v>-2785.3437609414432</v>
      </c>
      <c r="DH23" s="236">
        <f xml:space="preserve"> Equity!DH$49</f>
        <v>-2843.8323836969721</v>
      </c>
      <c r="DI23" s="236">
        <f xml:space="preserve"> Equity!DI$49</f>
        <v>-2855.7836700025582</v>
      </c>
      <c r="DJ23" s="236">
        <f xml:space="preserve"> Equity!DJ$49</f>
        <v>-2831.8810973913869</v>
      </c>
      <c r="DK23" s="236">
        <f xml:space="preserve"> Equity!DK$49</f>
        <v>-2866.9286412705642</v>
      </c>
      <c r="DL23" s="236">
        <f xml:space="preserve"> Equity!DL$49</f>
        <v>-2914.9281932893973</v>
      </c>
      <c r="DM23" s="236">
        <f xml:space="preserve"> Equity!DM$49</f>
        <v>-2927.1782617526233</v>
      </c>
      <c r="DN23" s="236">
        <f xml:space="preserve"> Equity!DN$49</f>
        <v>-2321.1570172902548</v>
      </c>
      <c r="DO23" s="236">
        <f xml:space="preserve"> Equity!DO$49</f>
        <v>-2076.8948086596683</v>
      </c>
      <c r="DP23" s="236">
        <f xml:space="preserve"> Equity!DP$49</f>
        <v>-2131.3816558095787</v>
      </c>
      <c r="DQ23" s="236">
        <f xml:space="preserve"> Equity!DQ$49</f>
        <v>-2143.937975984385</v>
      </c>
      <c r="DR23" s="236">
        <f xml:space="preserve"> Equity!DR$49</f>
        <v>-2093.7126952851595</v>
      </c>
      <c r="DS23" s="236">
        <f xml:space="preserve"> Equity!DS$49</f>
        <v>-2128.8171788761592</v>
      </c>
      <c r="DT23" s="236">
        <f xml:space="preserve"> Equity!DT$49</f>
        <v>-2184.6661972048187</v>
      </c>
      <c r="DU23" s="236">
        <f xml:space="preserve"> Equity!DU$49</f>
        <v>-2197.5364253839953</v>
      </c>
      <c r="DV23" s="236">
        <f xml:space="preserve"> Equity!DV$49</f>
        <v>-2146.0555126672889</v>
      </c>
      <c r="DW23" s="236">
        <f xml:space="preserve"> Equity!DW$49</f>
        <v>-2182.0376083480633</v>
      </c>
      <c r="DX23" s="236">
        <f xml:space="preserve"> Equity!DX$49</f>
        <v>-2239.2828521349384</v>
      </c>
      <c r="DY23" s="236">
        <f xml:space="preserve"> Equity!DY$49</f>
        <v>-2252.474836018594</v>
      </c>
      <c r="DZ23" s="236">
        <f xml:space="preserve"> Equity!DZ$49</f>
        <v>-7791.318038879489</v>
      </c>
      <c r="EA23" s="236">
        <f xml:space="preserve"> Equity!EA$49</f>
        <v>-7874.2318635414731</v>
      </c>
      <c r="EB23" s="236">
        <f xml:space="preserve"> Equity!EB$49</f>
        <v>-8033.4272320340933</v>
      </c>
      <c r="EC23" s="236">
        <f xml:space="preserve"> Equity!EC$49</f>
        <v>-8080.7534742167081</v>
      </c>
      <c r="ED23" s="236">
        <f xml:space="preserve"> Equity!ED$49</f>
        <v>-7891.4485054862444</v>
      </c>
      <c r="EE23" s="236">
        <f xml:space="preserve"> Equity!EE$49</f>
        <v>-8023.761417947394</v>
      </c>
      <c r="EF23" s="236">
        <f xml:space="preserve"> Equity!EF$49</f>
        <v>-8234.2629128349472</v>
      </c>
      <c r="EG23" s="236">
        <f xml:space="preserve"> Equity!EG$49</f>
        <v>-8282.772311072129</v>
      </c>
      <c r="EH23" s="236">
        <f xml:space="preserve"> Equity!EH$49</f>
        <v>-8088.7347181234036</v>
      </c>
      <c r="EI23" s="236">
        <f xml:space="preserve"> Equity!EI$49</f>
        <v>-8224.3554533960796</v>
      </c>
      <c r="EJ23" s="236">
        <f xml:space="preserve"> Equity!EJ$49</f>
        <v>-8440.1194856558195</v>
      </c>
      <c r="EK23" s="236">
        <f xml:space="preserve"> Equity!EK$49</f>
        <v>-8489.84161884893</v>
      </c>
      <c r="EL23" s="236">
        <f xml:space="preserve"> Equity!EL$49</f>
        <v>-8290.953086076488</v>
      </c>
      <c r="EM23" s="236">
        <f xml:space="preserve"> Equity!EM$49</f>
        <v>-8429.9643397309792</v>
      </c>
      <c r="EN23" s="236">
        <f xml:space="preserve"> Equity!EN$49</f>
        <v>-8651.1224727972149</v>
      </c>
      <c r="EO23" s="236">
        <f xml:space="preserve"> Equity!EO$49</f>
        <v>-8702.0876593201538</v>
      </c>
      <c r="EP23" s="236">
        <f xml:space="preserve"> Equity!EP$49</f>
        <v>-8600.157286274276</v>
      </c>
      <c r="EQ23" s="236">
        <f xml:space="preserve"> Equity!EQ$49</f>
        <v>-8691.6786347471934</v>
      </c>
      <c r="ER23" s="236">
        <f xml:space="preserve"> Equity!ER$49</f>
        <v>-8867.4005346171452</v>
      </c>
      <c r="ES23" s="236">
        <f xml:space="preserve"> Equity!ES$49</f>
        <v>-5440.2012290553557</v>
      </c>
      <c r="ET23" s="236">
        <f xml:space="preserve"> Equity!ET$49</f>
        <v>-4842.8942925489755</v>
      </c>
      <c r="EU23" s="236">
        <f xml:space="preserve"> Equity!EU$49</f>
        <v>-5218.6852886631405</v>
      </c>
      <c r="EV23" s="236">
        <f xml:space="preserve"> Equity!EV$49</f>
        <v>-5379.3211859351231</v>
      </c>
      <c r="EW23" s="236">
        <f xml:space="preserve"> Equity!EW$49</f>
        <v>-5379.3211859351231</v>
      </c>
      <c r="EX23" s="236">
        <f xml:space="preserve"> Equity!EX$49</f>
        <v>-5058.0493913911523</v>
      </c>
      <c r="EY23" s="236">
        <f xml:space="preserve"> Equity!EY$49</f>
        <v>-5443.2351624081675</v>
      </c>
      <c r="EZ23" s="236">
        <f xml:space="preserve"> Equity!EZ$49</f>
        <v>-5607.886957111954</v>
      </c>
      <c r="FA23" s="236">
        <f xml:space="preserve"> Equity!FA$49</f>
        <v>-2484.1547510294076</v>
      </c>
      <c r="FB23" s="236">
        <f xml:space="preserve"> Equity!FB$49</f>
        <v>-3123.7322060825463</v>
      </c>
      <c r="FC23" s="236">
        <f xml:space="preserve"> Equity!FC$49</f>
        <v>0</v>
      </c>
      <c r="FD23" s="236">
        <f xml:space="preserve"> Equity!FD$49</f>
        <v>0</v>
      </c>
      <c r="FE23" s="236">
        <f xml:space="preserve"> Equity!FE$49</f>
        <v>0</v>
      </c>
      <c r="FF23" s="236">
        <f xml:space="preserve"> Equity!FF$49</f>
        <v>0</v>
      </c>
      <c r="FG23" s="236">
        <f xml:space="preserve"> Equity!FG$49</f>
        <v>0</v>
      </c>
      <c r="FH23" s="236">
        <f xml:space="preserve"> Equity!FH$49</f>
        <v>0</v>
      </c>
      <c r="FI23" s="236">
        <f xml:space="preserve"> Equity!FI$49</f>
        <v>0</v>
      </c>
      <c r="FJ23" s="236">
        <f xml:space="preserve"> Equity!FJ$49</f>
        <v>0</v>
      </c>
      <c r="FK23" s="236">
        <f xml:space="preserve"> Equity!FK$49</f>
        <v>0</v>
      </c>
      <c r="FL23" s="236">
        <f xml:space="preserve"> Equity!FL$49</f>
        <v>0</v>
      </c>
      <c r="FM23" s="236">
        <f xml:space="preserve"> Equity!FM$49</f>
        <v>0</v>
      </c>
      <c r="FN23" s="236">
        <f xml:space="preserve"> Equity!FN$49</f>
        <v>0</v>
      </c>
      <c r="FO23" s="236">
        <f xml:space="preserve"> Equity!FO$49</f>
        <v>0</v>
      </c>
      <c r="FP23" s="236">
        <f xml:space="preserve"> Equity!FP$49</f>
        <v>0</v>
      </c>
      <c r="FQ23" s="236">
        <f xml:space="preserve"> Equity!FQ$49</f>
        <v>0</v>
      </c>
      <c r="FR23" s="236">
        <f xml:space="preserve"> Equity!FR$49</f>
        <v>0</v>
      </c>
      <c r="FS23" s="236">
        <f xml:space="preserve"> Equity!FS$49</f>
        <v>0</v>
      </c>
      <c r="FT23" s="236">
        <f xml:space="preserve"> Equity!FT$49</f>
        <v>0</v>
      </c>
      <c r="FU23" s="236">
        <f xml:space="preserve"> Equity!FU$49</f>
        <v>0</v>
      </c>
      <c r="FV23" s="236">
        <f xml:space="preserve"> Equity!FV$49</f>
        <v>0</v>
      </c>
      <c r="FW23" s="236">
        <f xml:space="preserve"> Equity!FW$49</f>
        <v>0</v>
      </c>
      <c r="FX23" s="236">
        <f xml:space="preserve"> Equity!FX$49</f>
        <v>0</v>
      </c>
      <c r="FY23" s="236">
        <f xml:space="preserve"> Equity!FY$49</f>
        <v>0</v>
      </c>
      <c r="FZ23" s="236">
        <f xml:space="preserve"> Equity!FZ$49</f>
        <v>0</v>
      </c>
      <c r="GA23" s="236">
        <f xml:space="preserve"> Equity!GA$49</f>
        <v>0</v>
      </c>
      <c r="GB23" s="236">
        <f xml:space="preserve"> Equity!GB$49</f>
        <v>0</v>
      </c>
      <c r="GC23" s="236">
        <f xml:space="preserve"> Equity!GC$49</f>
        <v>0</v>
      </c>
      <c r="GD23" s="236">
        <f xml:space="preserve"> Equity!GD$49</f>
        <v>0</v>
      </c>
      <c r="GE23" s="236">
        <f xml:space="preserve"> Equity!GE$49</f>
        <v>0</v>
      </c>
      <c r="GF23" s="236">
        <f xml:space="preserve"> Equity!GF$49</f>
        <v>0</v>
      </c>
      <c r="GG23" s="236">
        <f xml:space="preserve"> Equity!GG$49</f>
        <v>0</v>
      </c>
      <c r="GH23" s="236">
        <f xml:space="preserve"> Equity!GH$49</f>
        <v>0</v>
      </c>
      <c r="GI23" s="236">
        <f xml:space="preserve"> Equity!GI$49</f>
        <v>0</v>
      </c>
      <c r="GJ23" s="236">
        <f xml:space="preserve"> Equity!GJ$49</f>
        <v>0</v>
      </c>
    </row>
    <row r="24" spans="1:192" hidden="1" outlineLevel="1" x14ac:dyDescent="0.35">
      <c r="A24" s="170"/>
      <c r="D24" s="173"/>
      <c r="E24" s="195" t="s">
        <v>197</v>
      </c>
      <c r="F24" s="195"/>
      <c r="G24" s="195" t="str">
        <f>SMU</f>
        <v>$ 000s</v>
      </c>
      <c r="H24" s="195">
        <f xml:space="preserve"> SUM(J24:GJ24)</f>
        <v>1.4551915228366852E-11</v>
      </c>
      <c r="I24" s="195"/>
      <c r="J24" s="195">
        <f xml:space="preserve"> J21 + J23</f>
        <v>0</v>
      </c>
      <c r="K24" s="195">
        <f t="shared" ref="K24:BV24" si="24" xml:space="preserve"> K21 + K23</f>
        <v>0</v>
      </c>
      <c r="L24" s="195">
        <f t="shared" si="24"/>
        <v>0</v>
      </c>
      <c r="M24" s="195">
        <f t="shared" si="24"/>
        <v>0</v>
      </c>
      <c r="N24" s="195">
        <f t="shared" si="24"/>
        <v>0</v>
      </c>
      <c r="O24" s="195">
        <f t="shared" si="24"/>
        <v>0</v>
      </c>
      <c r="P24" s="195">
        <f t="shared" si="24"/>
        <v>0</v>
      </c>
      <c r="Q24" s="195">
        <f t="shared" si="24"/>
        <v>0</v>
      </c>
      <c r="R24" s="195">
        <f t="shared" si="24"/>
        <v>0</v>
      </c>
      <c r="S24" s="195">
        <f t="shared" si="24"/>
        <v>0</v>
      </c>
      <c r="T24" s="195">
        <f t="shared" si="24"/>
        <v>0</v>
      </c>
      <c r="U24" s="195">
        <f t="shared" si="24"/>
        <v>0</v>
      </c>
      <c r="V24" s="195">
        <f t="shared" si="24"/>
        <v>0</v>
      </c>
      <c r="W24" s="195">
        <f t="shared" si="24"/>
        <v>0</v>
      </c>
      <c r="X24" s="195">
        <f t="shared" si="24"/>
        <v>0</v>
      </c>
      <c r="Y24" s="195">
        <f t="shared" si="24"/>
        <v>0</v>
      </c>
      <c r="Z24" s="195">
        <f t="shared" si="24"/>
        <v>0</v>
      </c>
      <c r="AA24" s="195">
        <f t="shared" si="24"/>
        <v>0</v>
      </c>
      <c r="AB24" s="195">
        <f t="shared" si="24"/>
        <v>0</v>
      </c>
      <c r="AC24" s="195">
        <f t="shared" si="24"/>
        <v>0</v>
      </c>
      <c r="AD24" s="195">
        <f t="shared" si="24"/>
        <v>0</v>
      </c>
      <c r="AE24" s="195">
        <f t="shared" si="24"/>
        <v>109.18740775624998</v>
      </c>
      <c r="AF24" s="195">
        <f t="shared" si="24"/>
        <v>211.33046662499999</v>
      </c>
      <c r="AG24" s="195">
        <f t="shared" si="24"/>
        <v>327.56222326875002</v>
      </c>
      <c r="AH24" s="195">
        <f t="shared" si="24"/>
        <v>436.74963102499993</v>
      </c>
      <c r="AI24" s="195">
        <f t="shared" si="24"/>
        <v>510.71529434374997</v>
      </c>
      <c r="AJ24" s="195">
        <f t="shared" si="24"/>
        <v>655.12444653750003</v>
      </c>
      <c r="AK24" s="195">
        <f t="shared" si="24"/>
        <v>739.65663318750001</v>
      </c>
      <c r="AL24" s="195">
        <f t="shared" si="24"/>
        <v>873.49926204999986</v>
      </c>
      <c r="AM24" s="195">
        <f t="shared" si="24"/>
        <v>974.76177730781251</v>
      </c>
      <c r="AN24" s="195">
        <f t="shared" si="24"/>
        <v>1119.1709295015628</v>
      </c>
      <c r="AO24" s="195">
        <f t="shared" si="24"/>
        <v>1231.0880224517184</v>
      </c>
      <c r="AP24" s="195">
        <f t="shared" si="24"/>
        <v>1299.6823697437499</v>
      </c>
      <c r="AQ24" s="195">
        <f t="shared" si="24"/>
        <v>1454.9222083520308</v>
      </c>
      <c r="AR24" s="195">
        <f t="shared" si="24"/>
        <v>1516.2960980343753</v>
      </c>
      <c r="AS24" s="195">
        <f t="shared" si="24"/>
        <v>1678.7563942523436</v>
      </c>
      <c r="AT24" s="195">
        <f t="shared" si="24"/>
        <v>1790.6734872025002</v>
      </c>
      <c r="AU24" s="195">
        <f t="shared" si="24"/>
        <v>1718.468911105625</v>
      </c>
      <c r="AV24" s="195">
        <f t="shared" si="24"/>
        <v>2014.5076731028128</v>
      </c>
      <c r="AW24" s="195">
        <f t="shared" si="24"/>
        <v>2057.8304187609369</v>
      </c>
      <c r="AX24" s="195">
        <f t="shared" si="24"/>
        <v>2238.3418590031256</v>
      </c>
      <c r="AY24" s="195">
        <f t="shared" si="24"/>
        <v>2331.3052507278517</v>
      </c>
      <c r="AZ24" s="195">
        <f t="shared" si="24"/>
        <v>2523.7304460260229</v>
      </c>
      <c r="BA24" s="195">
        <f t="shared" si="24"/>
        <v>2638.4454662999337</v>
      </c>
      <c r="BB24" s="195">
        <f t="shared" si="24"/>
        <v>2664.3488579746872</v>
      </c>
      <c r="BC24" s="195">
        <f t="shared" si="24"/>
        <v>2753.1604865738432</v>
      </c>
      <c r="BD24" s="195">
        <f t="shared" si="24"/>
        <v>2664.3488579746872</v>
      </c>
      <c r="BE24" s="195">
        <f t="shared" si="24"/>
        <v>2753.1604865738432</v>
      </c>
      <c r="BF24" s="195">
        <f t="shared" si="24"/>
        <v>-1979.6042389861805</v>
      </c>
      <c r="BG24" s="195">
        <f t="shared" si="24"/>
        <v>-1647.3567758584732</v>
      </c>
      <c r="BH24" s="195">
        <f t="shared" si="24"/>
        <v>-1611.2438281614745</v>
      </c>
      <c r="BI24" s="195">
        <f t="shared" si="24"/>
        <v>-1598.2248224174632</v>
      </c>
      <c r="BJ24" s="195">
        <f t="shared" si="24"/>
        <v>-1658.4367184709995</v>
      </c>
      <c r="BK24" s="195">
        <f t="shared" si="24"/>
        <v>-1433.130027846858</v>
      </c>
      <c r="BL24" s="195">
        <f t="shared" si="24"/>
        <v>-1392.6922921981163</v>
      </c>
      <c r="BM24" s="195">
        <f t="shared" si="24"/>
        <v>-1377.6637013224185</v>
      </c>
      <c r="BN24" s="195">
        <f t="shared" si="24"/>
        <v>-1397.3058916956006</v>
      </c>
      <c r="BO24" s="195">
        <f t="shared" si="24"/>
        <v>-1215.6604425713431</v>
      </c>
      <c r="BP24" s="195">
        <f t="shared" si="24"/>
        <v>-1161.5325750702909</v>
      </c>
      <c r="BQ24" s="195">
        <f t="shared" si="24"/>
        <v>-1144.3711278641226</v>
      </c>
      <c r="BR24" s="195">
        <f t="shared" si="24"/>
        <v>-1211.6724030745049</v>
      </c>
      <c r="BS24" s="195">
        <f t="shared" si="24"/>
        <v>-967.73965252298967</v>
      </c>
      <c r="BT24" s="195">
        <f t="shared" si="24"/>
        <v>-917.88544314282899</v>
      </c>
      <c r="BU24" s="195">
        <f t="shared" si="24"/>
        <v>-898.46924321879851</v>
      </c>
      <c r="BV24" s="195">
        <f t="shared" si="24"/>
        <v>-969.57112308138221</v>
      </c>
      <c r="BW24" s="195">
        <f t="shared" ref="BW24:EH24" si="25" xml:space="preserve"> BW21 + BW23</f>
        <v>-715.75591192480624</v>
      </c>
      <c r="BX24" s="195">
        <f t="shared" si="25"/>
        <v>-660.79289860815379</v>
      </c>
      <c r="BY24" s="195">
        <f t="shared" si="25"/>
        <v>-638.99040053093358</v>
      </c>
      <c r="BZ24" s="195">
        <f t="shared" si="25"/>
        <v>-714.07511498593885</v>
      </c>
      <c r="CA24" s="195">
        <f t="shared" si="25"/>
        <v>-449.97456399189559</v>
      </c>
      <c r="CB24" s="195">
        <f t="shared" si="25"/>
        <v>-389.6159845205807</v>
      </c>
      <c r="CC24" s="195">
        <f t="shared" si="25"/>
        <v>-365.2892587089591</v>
      </c>
      <c r="CD24" s="195">
        <f t="shared" si="25"/>
        <v>-387.55056184301156</v>
      </c>
      <c r="CE24" s="195">
        <f t="shared" si="25"/>
        <v>-179.32173344541206</v>
      </c>
      <c r="CF24" s="195">
        <f t="shared" si="25"/>
        <v>-103.20259564634262</v>
      </c>
      <c r="CG24" s="195">
        <f t="shared" si="25"/>
        <v>-76.202086542739835</v>
      </c>
      <c r="CH24" s="195">
        <f t="shared" si="25"/>
        <v>-159.83784753152941</v>
      </c>
      <c r="CI24" s="195">
        <f t="shared" si="25"/>
        <v>126.11891894482324</v>
      </c>
      <c r="CJ24" s="195">
        <f t="shared" si="25"/>
        <v>198.19488359512934</v>
      </c>
      <c r="CK24" s="195">
        <f t="shared" si="25"/>
        <v>228.01599674183126</v>
      </c>
      <c r="CL24" s="195">
        <f t="shared" si="25"/>
        <v>139.80017188666034</v>
      </c>
      <c r="CM24" s="195">
        <f t="shared" si="25"/>
        <v>437.3530001692402</v>
      </c>
      <c r="CN24" s="195">
        <f t="shared" si="25"/>
        <v>515.77003319917549</v>
      </c>
      <c r="CO24" s="195">
        <f t="shared" si="25"/>
        <v>548.57061343128771</v>
      </c>
      <c r="CP24" s="195">
        <f t="shared" si="25"/>
        <v>455.55772781058477</v>
      </c>
      <c r="CQ24" s="195">
        <f t="shared" si="25"/>
        <v>765.17963721453907</v>
      </c>
      <c r="CR24" s="195">
        <f t="shared" si="25"/>
        <v>850.2831724376756</v>
      </c>
      <c r="CS24" s="195">
        <f t="shared" si="25"/>
        <v>886.22969223258679</v>
      </c>
      <c r="CT24" s="195">
        <f t="shared" si="25"/>
        <v>860.9757101802993</v>
      </c>
      <c r="CU24" s="195">
        <f t="shared" si="25"/>
        <v>1099.9019513353478</v>
      </c>
      <c r="CV24" s="195">
        <f t="shared" si="25"/>
        <v>1203.1652093824187</v>
      </c>
      <c r="CW24" s="195">
        <f t="shared" si="25"/>
        <v>1242.4386014923903</v>
      </c>
      <c r="CX24" s="195">
        <f t="shared" si="25"/>
        <v>1139.1340540469901</v>
      </c>
      <c r="CY24" s="195">
        <f t="shared" si="25"/>
        <v>1474.4049356647574</v>
      </c>
      <c r="CZ24" s="195">
        <f t="shared" si="25"/>
        <v>1573.9976041565787</v>
      </c>
      <c r="DA24" s="195">
        <f t="shared" si="25"/>
        <v>1616.7743519711912</v>
      </c>
      <c r="DB24" s="195">
        <f t="shared" si="25"/>
        <v>1507.961892932849</v>
      </c>
      <c r="DC24" s="195">
        <f t="shared" si="25"/>
        <v>1856.8408742007477</v>
      </c>
      <c r="DD24" s="195">
        <f t="shared" si="25"/>
        <v>1964.2578376403417</v>
      </c>
      <c r="DE24" s="195">
        <f t="shared" si="25"/>
        <v>2010.7293524581346</v>
      </c>
      <c r="DF24" s="195">
        <f t="shared" si="25"/>
        <v>1896.150830507182</v>
      </c>
      <c r="DG24" s="195">
        <f t="shared" si="25"/>
        <v>2259.193315796334</v>
      </c>
      <c r="DH24" s="195">
        <f t="shared" si="25"/>
        <v>2374.8498367015254</v>
      </c>
      <c r="DI24" s="195">
        <f t="shared" si="25"/>
        <v>2425.2165903527002</v>
      </c>
      <c r="DJ24" s="195">
        <f t="shared" si="25"/>
        <v>2396.53976072759</v>
      </c>
      <c r="DK24" s="195">
        <f t="shared" si="25"/>
        <v>2670.9419399937669</v>
      </c>
      <c r="DL24" s="195">
        <f t="shared" si="25"/>
        <v>2807.5401617225971</v>
      </c>
      <c r="DM24" s="195">
        <f t="shared" si="25"/>
        <v>2862.0205001102631</v>
      </c>
      <c r="DN24" s="195">
        <f t="shared" si="25"/>
        <v>367.74037130405532</v>
      </c>
      <c r="DO24" s="195">
        <f t="shared" si="25"/>
        <v>966.13218498615879</v>
      </c>
      <c r="DP24" s="195">
        <f t="shared" si="25"/>
        <v>1084.5657229124417</v>
      </c>
      <c r="DQ24" s="195">
        <f t="shared" si="25"/>
        <v>1121.1162249861204</v>
      </c>
      <c r="DR24" s="195">
        <f t="shared" si="25"/>
        <v>966.83823769819355</v>
      </c>
      <c r="DS24" s="195">
        <f t="shared" si="25"/>
        <v>1291.9645297876468</v>
      </c>
      <c r="DT24" s="195">
        <f t="shared" si="25"/>
        <v>1417.7622796665073</v>
      </c>
      <c r="DU24" s="195">
        <f t="shared" si="25"/>
        <v>1457.3936520518118</v>
      </c>
      <c r="DV24" s="195">
        <f t="shared" si="25"/>
        <v>1296.7445833174947</v>
      </c>
      <c r="DW24" s="195">
        <f t="shared" si="25"/>
        <v>1634.4907722421108</v>
      </c>
      <c r="DX24" s="195">
        <f t="shared" si="25"/>
        <v>1768.018154882348</v>
      </c>
      <c r="DY24" s="195">
        <f t="shared" si="25"/>
        <v>1810.8966532501754</v>
      </c>
      <c r="DZ24" s="195">
        <f t="shared" si="25"/>
        <v>-3809.4816047309027</v>
      </c>
      <c r="EA24" s="195">
        <f t="shared" si="25"/>
        <v>-3698.7667770107191</v>
      </c>
      <c r="EB24" s="195">
        <f t="shared" si="25"/>
        <v>-3715.9834189554931</v>
      </c>
      <c r="EC24" s="195">
        <f t="shared" si="25"/>
        <v>-3763.3096611381079</v>
      </c>
      <c r="ED24" s="195">
        <f t="shared" si="25"/>
        <v>-3857.9621455033389</v>
      </c>
      <c r="EE24" s="195">
        <f t="shared" si="25"/>
        <v>-3649.8269627249183</v>
      </c>
      <c r="EF24" s="195">
        <f t="shared" si="25"/>
        <v>-3714.8002629009261</v>
      </c>
      <c r="EG24" s="195">
        <f t="shared" si="25"/>
        <v>-3763.3096611381079</v>
      </c>
      <c r="EH24" s="195">
        <f t="shared" si="25"/>
        <v>-3860.3284576124715</v>
      </c>
      <c r="EI24" s="195">
        <f t="shared" ref="EI24:GG24" si="26" xml:space="preserve"> EI21 + EI23</f>
        <v>-3646.9898952645872</v>
      </c>
      <c r="EJ24" s="195">
        <f t="shared" si="26"/>
        <v>-3713.5875279449974</v>
      </c>
      <c r="EK24" s="195">
        <f t="shared" si="26"/>
        <v>-3763.3096611381079</v>
      </c>
      <c r="EL24" s="195">
        <f t="shared" si="26"/>
        <v>-3862.7539275243289</v>
      </c>
      <c r="EM24" s="195">
        <f t="shared" si="26"/>
        <v>-3644.08190111775</v>
      </c>
      <c r="EN24" s="195">
        <f t="shared" si="26"/>
        <v>-3712.344474615169</v>
      </c>
      <c r="EO24" s="195">
        <f t="shared" si="26"/>
        <v>-3763.3096611381079</v>
      </c>
      <c r="EP24" s="195">
        <f t="shared" si="26"/>
        <v>-3814.2748476610468</v>
      </c>
      <c r="EQ24" s="195">
        <f t="shared" si="26"/>
        <v>-3692.0663936401797</v>
      </c>
      <c r="ER24" s="195">
        <f t="shared" si="26"/>
        <v>-3711.070344952097</v>
      </c>
      <c r="ES24" s="195">
        <f t="shared" si="26"/>
        <v>-283.87103939030749</v>
      </c>
      <c r="ET24" s="195">
        <f t="shared" si="26"/>
        <v>0</v>
      </c>
      <c r="EU24" s="195">
        <f t="shared" si="26"/>
        <v>0</v>
      </c>
      <c r="EV24" s="195">
        <f t="shared" si="26"/>
        <v>0</v>
      </c>
      <c r="EW24" s="195">
        <f t="shared" si="26"/>
        <v>0</v>
      </c>
      <c r="EX24" s="195">
        <f t="shared" si="26"/>
        <v>0</v>
      </c>
      <c r="EY24" s="195">
        <f t="shared" si="26"/>
        <v>0</v>
      </c>
      <c r="EZ24" s="195">
        <f t="shared" si="26"/>
        <v>0</v>
      </c>
      <c r="FA24" s="195">
        <f t="shared" si="26"/>
        <v>3123.7322060825463</v>
      </c>
      <c r="FB24" s="195">
        <f t="shared" si="26"/>
        <v>-3123.7322060825463</v>
      </c>
      <c r="FC24" s="195">
        <f t="shared" si="26"/>
        <v>0</v>
      </c>
      <c r="FD24" s="195">
        <f t="shared" si="26"/>
        <v>0</v>
      </c>
      <c r="FE24" s="195">
        <f t="shared" si="26"/>
        <v>0</v>
      </c>
      <c r="FF24" s="195">
        <f t="shared" si="26"/>
        <v>0</v>
      </c>
      <c r="FG24" s="195">
        <f t="shared" si="26"/>
        <v>0</v>
      </c>
      <c r="FH24" s="195">
        <f t="shared" si="26"/>
        <v>0</v>
      </c>
      <c r="FI24" s="195">
        <f t="shared" si="26"/>
        <v>0</v>
      </c>
      <c r="FJ24" s="195">
        <f t="shared" si="26"/>
        <v>0</v>
      </c>
      <c r="FK24" s="195">
        <f t="shared" si="26"/>
        <v>0</v>
      </c>
      <c r="FL24" s="195">
        <f t="shared" si="26"/>
        <v>0</v>
      </c>
      <c r="FM24" s="195">
        <f t="shared" si="26"/>
        <v>0</v>
      </c>
      <c r="FN24" s="195">
        <f t="shared" si="26"/>
        <v>0</v>
      </c>
      <c r="FO24" s="195">
        <f t="shared" si="26"/>
        <v>0</v>
      </c>
      <c r="FP24" s="195">
        <f t="shared" si="26"/>
        <v>0</v>
      </c>
      <c r="FQ24" s="195">
        <f t="shared" si="26"/>
        <v>0</v>
      </c>
      <c r="FR24" s="195">
        <f t="shared" si="26"/>
        <v>0</v>
      </c>
      <c r="FS24" s="195">
        <f t="shared" si="26"/>
        <v>0</v>
      </c>
      <c r="FT24" s="195">
        <f t="shared" si="26"/>
        <v>0</v>
      </c>
      <c r="FU24" s="195">
        <f t="shared" si="26"/>
        <v>0</v>
      </c>
      <c r="FV24" s="195">
        <f t="shared" si="26"/>
        <v>0</v>
      </c>
      <c r="FW24" s="195">
        <f t="shared" si="26"/>
        <v>0</v>
      </c>
      <c r="FX24" s="195">
        <f t="shared" si="26"/>
        <v>0</v>
      </c>
      <c r="FY24" s="195">
        <f t="shared" si="26"/>
        <v>0</v>
      </c>
      <c r="FZ24" s="195">
        <f t="shared" si="26"/>
        <v>0</v>
      </c>
      <c r="GA24" s="195">
        <f t="shared" si="26"/>
        <v>0</v>
      </c>
      <c r="GB24" s="195">
        <f t="shared" si="26"/>
        <v>0</v>
      </c>
      <c r="GC24" s="195">
        <f t="shared" si="26"/>
        <v>0</v>
      </c>
      <c r="GD24" s="195">
        <f t="shared" si="26"/>
        <v>0</v>
      </c>
      <c r="GE24" s="195">
        <f t="shared" si="26"/>
        <v>0</v>
      </c>
      <c r="GF24" s="195">
        <f t="shared" si="26"/>
        <v>0</v>
      </c>
      <c r="GG24" s="195">
        <f t="shared" si="26"/>
        <v>0</v>
      </c>
      <c r="GH24" s="195">
        <f xml:space="preserve"> GH21 + GH23</f>
        <v>0</v>
      </c>
      <c r="GI24" s="195">
        <f xml:space="preserve"> GI21 + GI23</f>
        <v>0</v>
      </c>
      <c r="GJ24" s="195">
        <f xml:space="preserve"> GJ21 + GJ23</f>
        <v>0</v>
      </c>
    </row>
    <row r="25" spans="1:192" hidden="1" outlineLevel="1" x14ac:dyDescent="0.35">
      <c r="A25" s="170"/>
      <c r="D25" s="173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197"/>
      <c r="AG25" s="197"/>
      <c r="AH25" s="197"/>
      <c r="AI25" s="197"/>
      <c r="AJ25" s="197"/>
      <c r="AK25" s="197"/>
      <c r="AL25" s="197"/>
      <c r="AM25" s="197"/>
      <c r="AN25" s="197"/>
      <c r="AO25" s="197"/>
      <c r="AP25" s="197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7"/>
      <c r="CD25" s="197"/>
      <c r="CE25" s="197"/>
      <c r="CF25" s="197"/>
      <c r="CG25" s="197"/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197"/>
      <c r="DI25" s="197"/>
      <c r="DJ25" s="197"/>
      <c r="DK25" s="197"/>
      <c r="DL25" s="197"/>
      <c r="DM25" s="197"/>
      <c r="DN25" s="197"/>
      <c r="DO25" s="197"/>
      <c r="DP25" s="197"/>
      <c r="DQ25" s="197"/>
      <c r="DR25" s="197"/>
      <c r="DS25" s="197"/>
      <c r="DT25" s="197"/>
      <c r="DU25" s="197"/>
      <c r="DV25" s="197"/>
      <c r="DW25" s="197"/>
      <c r="DX25" s="197"/>
      <c r="DY25" s="197"/>
      <c r="DZ25" s="197"/>
      <c r="EA25" s="197"/>
      <c r="EB25" s="197"/>
      <c r="EC25" s="197"/>
      <c r="ED25" s="197"/>
      <c r="EE25" s="197"/>
      <c r="EF25" s="197"/>
      <c r="EG25" s="197"/>
      <c r="EH25" s="197"/>
      <c r="EI25" s="197"/>
      <c r="EJ25" s="197"/>
      <c r="EK25" s="197"/>
      <c r="EL25" s="197"/>
      <c r="EM25" s="197"/>
      <c r="EN25" s="197"/>
      <c r="EO25" s="197"/>
      <c r="EP25" s="197"/>
      <c r="EQ25" s="197"/>
      <c r="ER25" s="197"/>
      <c r="ES25" s="197"/>
      <c r="ET25" s="197"/>
      <c r="EU25" s="197"/>
      <c r="EV25" s="197"/>
      <c r="EW25" s="197"/>
      <c r="EX25" s="197"/>
      <c r="EY25" s="197"/>
      <c r="EZ25" s="197"/>
      <c r="FA25" s="197"/>
      <c r="FB25" s="197"/>
      <c r="FC25" s="197"/>
      <c r="FD25" s="197"/>
      <c r="FE25" s="197"/>
      <c r="FF25" s="197"/>
      <c r="FG25" s="197"/>
      <c r="FH25" s="197"/>
      <c r="FI25" s="197"/>
      <c r="FJ25" s="197"/>
      <c r="FK25" s="197"/>
      <c r="FL25" s="197"/>
      <c r="FM25" s="197"/>
      <c r="FN25" s="197"/>
      <c r="FO25" s="197"/>
      <c r="FP25" s="197"/>
      <c r="FQ25" s="197"/>
      <c r="FR25" s="197"/>
      <c r="FS25" s="197"/>
      <c r="FT25" s="197"/>
      <c r="FU25" s="197"/>
      <c r="FV25" s="197"/>
      <c r="FW25" s="197"/>
      <c r="FX25" s="197"/>
      <c r="FY25" s="197"/>
      <c r="FZ25" s="197"/>
      <c r="GA25" s="197"/>
      <c r="GB25" s="197"/>
      <c r="GC25" s="197"/>
      <c r="GD25" s="197"/>
      <c r="GE25" s="197"/>
      <c r="GF25" s="197"/>
      <c r="GG25" s="197"/>
      <c r="GH25" s="197"/>
      <c r="GI25" s="197"/>
      <c r="GJ25" s="197"/>
    </row>
    <row r="26" spans="1:192" x14ac:dyDescent="0.35">
      <c r="A26" s="170"/>
      <c r="D26" s="173"/>
      <c r="E26" s="197"/>
      <c r="F26" s="197"/>
      <c r="G26" s="197"/>
      <c r="H26" s="197"/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  <c r="AL26" s="197"/>
      <c r="AM26" s="197"/>
      <c r="AN26" s="197"/>
      <c r="AO26" s="197"/>
      <c r="AP26" s="197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7"/>
      <c r="CD26" s="197"/>
      <c r="CE26" s="197"/>
      <c r="CF26" s="197"/>
      <c r="CG26" s="197"/>
      <c r="CH26" s="197"/>
      <c r="CI26" s="197"/>
      <c r="CJ26" s="197"/>
      <c r="CK26" s="197"/>
      <c r="CL26" s="197"/>
      <c r="CM26" s="197"/>
      <c r="CN26" s="197"/>
      <c r="CO26" s="197"/>
      <c r="CP26" s="197"/>
      <c r="CQ26" s="197"/>
      <c r="CR26" s="197"/>
      <c r="CS26" s="197"/>
      <c r="CT26" s="197"/>
      <c r="CU26" s="197"/>
      <c r="CV26" s="197"/>
      <c r="CW26" s="197"/>
      <c r="CX26" s="197"/>
      <c r="CY26" s="197"/>
      <c r="CZ26" s="197"/>
      <c r="DA26" s="197"/>
      <c r="DB26" s="197"/>
      <c r="DC26" s="197"/>
      <c r="DD26" s="197"/>
      <c r="DE26" s="197"/>
      <c r="DF26" s="197"/>
      <c r="DG26" s="197"/>
      <c r="DH26" s="197"/>
      <c r="DI26" s="197"/>
      <c r="DJ26" s="197"/>
      <c r="DK26" s="197"/>
      <c r="DL26" s="197"/>
      <c r="DM26" s="197"/>
      <c r="DN26" s="197"/>
      <c r="DO26" s="197"/>
      <c r="DP26" s="197"/>
      <c r="DQ26" s="197"/>
      <c r="DR26" s="197"/>
      <c r="DS26" s="197"/>
      <c r="DT26" s="197"/>
      <c r="DU26" s="197"/>
      <c r="DV26" s="197"/>
      <c r="DW26" s="197"/>
      <c r="DX26" s="197"/>
      <c r="DY26" s="197"/>
      <c r="DZ26" s="197"/>
      <c r="EA26" s="197"/>
      <c r="EB26" s="197"/>
      <c r="EC26" s="197"/>
      <c r="ED26" s="197"/>
      <c r="EE26" s="197"/>
      <c r="EF26" s="197"/>
      <c r="EG26" s="197"/>
      <c r="EH26" s="197"/>
      <c r="EI26" s="197"/>
      <c r="EJ26" s="197"/>
      <c r="EK26" s="197"/>
      <c r="EL26" s="197"/>
      <c r="EM26" s="197"/>
      <c r="EN26" s="197"/>
      <c r="EO26" s="197"/>
      <c r="EP26" s="197"/>
      <c r="EQ26" s="197"/>
      <c r="ER26" s="197"/>
      <c r="ES26" s="197"/>
      <c r="ET26" s="197"/>
      <c r="EU26" s="197"/>
      <c r="EV26" s="197"/>
      <c r="EW26" s="197"/>
      <c r="EX26" s="197"/>
      <c r="EY26" s="197"/>
      <c r="EZ26" s="197"/>
      <c r="FA26" s="197"/>
      <c r="FB26" s="197"/>
      <c r="FC26" s="197"/>
      <c r="FD26" s="197"/>
      <c r="FE26" s="197"/>
      <c r="FF26" s="197"/>
      <c r="FG26" s="197"/>
      <c r="FH26" s="197"/>
      <c r="FI26" s="197"/>
      <c r="FJ26" s="197"/>
      <c r="FK26" s="197"/>
      <c r="FL26" s="197"/>
      <c r="FM26" s="197"/>
      <c r="FN26" s="197"/>
      <c r="FO26" s="197"/>
      <c r="FP26" s="197"/>
      <c r="FQ26" s="197"/>
      <c r="FR26" s="197"/>
      <c r="FS26" s="197"/>
      <c r="FT26" s="197"/>
      <c r="FU26" s="197"/>
      <c r="FV26" s="197"/>
      <c r="FW26" s="197"/>
      <c r="FX26" s="197"/>
      <c r="FY26" s="197"/>
      <c r="FZ26" s="197"/>
      <c r="GA26" s="197"/>
      <c r="GB26" s="197"/>
      <c r="GC26" s="197"/>
      <c r="GD26" s="197"/>
      <c r="GE26" s="197"/>
      <c r="GF26" s="197"/>
      <c r="GG26" s="197"/>
      <c r="GH26" s="197"/>
      <c r="GI26" s="197"/>
      <c r="GJ26" s="197"/>
    </row>
    <row r="27" spans="1:192" collapsed="1" x14ac:dyDescent="0.35">
      <c r="A27" s="170" t="s">
        <v>53</v>
      </c>
      <c r="D27" s="173"/>
      <c r="E27" s="197"/>
      <c r="F27" s="197"/>
      <c r="G27" s="197"/>
      <c r="H27" s="197"/>
      <c r="I27" s="197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197"/>
      <c r="AC27" s="197"/>
      <c r="AD27" s="197"/>
      <c r="AE27" s="197"/>
      <c r="AF27" s="197"/>
      <c r="AG27" s="197"/>
      <c r="AH27" s="197"/>
      <c r="AI27" s="197"/>
      <c r="AJ27" s="197"/>
      <c r="AK27" s="197"/>
      <c r="AL27" s="197"/>
      <c r="AM27" s="197"/>
      <c r="AN27" s="197"/>
      <c r="AO27" s="197"/>
      <c r="AP27" s="197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7"/>
      <c r="CD27" s="197"/>
      <c r="CE27" s="197"/>
      <c r="CF27" s="197"/>
      <c r="CG27" s="197"/>
      <c r="CH27" s="197"/>
      <c r="CI27" s="197"/>
      <c r="CJ27" s="197"/>
      <c r="CK27" s="197"/>
      <c r="CL27" s="197"/>
      <c r="CM27" s="197"/>
      <c r="CN27" s="197"/>
      <c r="CO27" s="197"/>
      <c r="CP27" s="197"/>
      <c r="CQ27" s="197"/>
      <c r="CR27" s="197"/>
      <c r="CS27" s="197"/>
      <c r="CT27" s="197"/>
      <c r="CU27" s="197"/>
      <c r="CV27" s="197"/>
      <c r="CW27" s="197"/>
      <c r="CX27" s="197"/>
      <c r="CY27" s="197"/>
      <c r="CZ27" s="197"/>
      <c r="DA27" s="197"/>
      <c r="DB27" s="197"/>
      <c r="DC27" s="197"/>
      <c r="DD27" s="197"/>
      <c r="DE27" s="197"/>
      <c r="DF27" s="197"/>
      <c r="DG27" s="197"/>
      <c r="DH27" s="197"/>
      <c r="DI27" s="197"/>
      <c r="DJ27" s="197"/>
      <c r="DK27" s="197"/>
      <c r="DL27" s="197"/>
      <c r="DM27" s="197"/>
      <c r="DN27" s="197"/>
      <c r="DO27" s="197"/>
      <c r="DP27" s="197"/>
      <c r="DQ27" s="197"/>
      <c r="DR27" s="197"/>
      <c r="DS27" s="197"/>
      <c r="DT27" s="197"/>
      <c r="DU27" s="197"/>
      <c r="DV27" s="197"/>
      <c r="DW27" s="197"/>
      <c r="DX27" s="197"/>
      <c r="DY27" s="197"/>
      <c r="DZ27" s="197"/>
      <c r="EA27" s="197"/>
      <c r="EB27" s="197"/>
      <c r="EC27" s="197"/>
      <c r="ED27" s="197"/>
      <c r="EE27" s="197"/>
      <c r="EF27" s="197"/>
      <c r="EG27" s="197"/>
      <c r="EH27" s="197"/>
      <c r="EI27" s="197"/>
      <c r="EJ27" s="197"/>
      <c r="EK27" s="197"/>
      <c r="EL27" s="197"/>
      <c r="EM27" s="197"/>
      <c r="EN27" s="197"/>
      <c r="EO27" s="197"/>
      <c r="EP27" s="197"/>
      <c r="EQ27" s="197"/>
      <c r="ER27" s="197"/>
      <c r="ES27" s="197"/>
      <c r="ET27" s="197"/>
      <c r="EU27" s="197"/>
      <c r="EV27" s="197"/>
      <c r="EW27" s="197"/>
      <c r="EX27" s="197"/>
      <c r="EY27" s="197"/>
      <c r="EZ27" s="197"/>
      <c r="FA27" s="197"/>
      <c r="FB27" s="197"/>
      <c r="FC27" s="197"/>
      <c r="FD27" s="197"/>
      <c r="FE27" s="197"/>
      <c r="FF27" s="197"/>
      <c r="FG27" s="197"/>
      <c r="FH27" s="197"/>
      <c r="FI27" s="197"/>
      <c r="FJ27" s="197"/>
      <c r="FK27" s="197"/>
      <c r="FL27" s="197"/>
      <c r="FM27" s="197"/>
      <c r="FN27" s="197"/>
      <c r="FO27" s="197"/>
      <c r="FP27" s="197"/>
      <c r="FQ27" s="197"/>
      <c r="FR27" s="197"/>
      <c r="FS27" s="197"/>
      <c r="FT27" s="197"/>
      <c r="FU27" s="197"/>
      <c r="FV27" s="197"/>
      <c r="FW27" s="197"/>
      <c r="FX27" s="197"/>
      <c r="FY27" s="197"/>
      <c r="FZ27" s="197"/>
      <c r="GA27" s="197"/>
      <c r="GB27" s="197"/>
      <c r="GC27" s="197"/>
      <c r="GD27" s="197"/>
      <c r="GE27" s="197"/>
      <c r="GF27" s="197"/>
      <c r="GG27" s="197"/>
      <c r="GH27" s="197"/>
      <c r="GI27" s="197"/>
      <c r="GJ27" s="197"/>
    </row>
    <row r="28" spans="1:192" hidden="1" outlineLevel="1" x14ac:dyDescent="0.35">
      <c r="A28" s="170"/>
      <c r="D28" s="173"/>
      <c r="E28" s="197"/>
      <c r="F28" s="197"/>
      <c r="G28" s="197"/>
      <c r="H28" s="197"/>
      <c r="I28" s="197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  <c r="AA28" s="197"/>
      <c r="AB28" s="197"/>
      <c r="AC28" s="197"/>
      <c r="AD28" s="197"/>
      <c r="AE28" s="197"/>
      <c r="AF28" s="197"/>
      <c r="AG28" s="197"/>
      <c r="AH28" s="197"/>
      <c r="AI28" s="197"/>
      <c r="AJ28" s="197"/>
      <c r="AK28" s="197"/>
      <c r="AL28" s="197"/>
      <c r="AM28" s="197"/>
      <c r="AN28" s="197"/>
      <c r="AO28" s="197"/>
      <c r="AP28" s="197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7"/>
      <c r="CD28" s="197"/>
      <c r="CE28" s="197"/>
      <c r="CF28" s="197"/>
      <c r="CG28" s="197"/>
      <c r="CH28" s="197"/>
      <c r="CI28" s="197"/>
      <c r="CJ28" s="197"/>
      <c r="CK28" s="197"/>
      <c r="CL28" s="197"/>
      <c r="CM28" s="197"/>
      <c r="CN28" s="197"/>
      <c r="CO28" s="197"/>
      <c r="CP28" s="197"/>
      <c r="CQ28" s="197"/>
      <c r="CR28" s="197"/>
      <c r="CS28" s="197"/>
      <c r="CT28" s="197"/>
      <c r="CU28" s="197"/>
      <c r="CV28" s="197"/>
      <c r="CW28" s="197"/>
      <c r="CX28" s="197"/>
      <c r="CY28" s="197"/>
      <c r="CZ28" s="197"/>
      <c r="DA28" s="197"/>
      <c r="DB28" s="197"/>
      <c r="DC28" s="197"/>
      <c r="DD28" s="197"/>
      <c r="DE28" s="197"/>
      <c r="DF28" s="197"/>
      <c r="DG28" s="197"/>
      <c r="DH28" s="197"/>
      <c r="DI28" s="197"/>
      <c r="DJ28" s="197"/>
      <c r="DK28" s="197"/>
      <c r="DL28" s="197"/>
      <c r="DM28" s="197"/>
      <c r="DN28" s="197"/>
      <c r="DO28" s="197"/>
      <c r="DP28" s="197"/>
      <c r="DQ28" s="197"/>
      <c r="DR28" s="197"/>
      <c r="DS28" s="197"/>
      <c r="DT28" s="197"/>
      <c r="DU28" s="197"/>
      <c r="DV28" s="197"/>
      <c r="DW28" s="197"/>
      <c r="DX28" s="197"/>
      <c r="DY28" s="197"/>
      <c r="DZ28" s="197"/>
      <c r="EA28" s="197"/>
      <c r="EB28" s="197"/>
      <c r="EC28" s="197"/>
      <c r="ED28" s="197"/>
      <c r="EE28" s="197"/>
      <c r="EF28" s="197"/>
      <c r="EG28" s="197"/>
      <c r="EH28" s="197"/>
      <c r="EI28" s="197"/>
      <c r="EJ28" s="197"/>
      <c r="EK28" s="197"/>
      <c r="EL28" s="197"/>
      <c r="EM28" s="197"/>
      <c r="EN28" s="197"/>
      <c r="EO28" s="197"/>
      <c r="EP28" s="197"/>
      <c r="EQ28" s="197"/>
      <c r="ER28" s="197"/>
      <c r="ES28" s="197"/>
      <c r="ET28" s="197"/>
      <c r="EU28" s="197"/>
      <c r="EV28" s="197"/>
      <c r="EW28" s="197"/>
      <c r="EX28" s="197"/>
      <c r="EY28" s="197"/>
      <c r="EZ28" s="197"/>
      <c r="FA28" s="197"/>
      <c r="FB28" s="197"/>
      <c r="FC28" s="197"/>
      <c r="FD28" s="197"/>
      <c r="FE28" s="197"/>
      <c r="FF28" s="197"/>
      <c r="FG28" s="197"/>
      <c r="FH28" s="197"/>
      <c r="FI28" s="197"/>
      <c r="FJ28" s="197"/>
      <c r="FK28" s="197"/>
      <c r="FL28" s="197"/>
      <c r="FM28" s="197"/>
      <c r="FN28" s="197"/>
      <c r="FO28" s="197"/>
      <c r="FP28" s="197"/>
      <c r="FQ28" s="197"/>
      <c r="FR28" s="197"/>
      <c r="FS28" s="197"/>
      <c r="FT28" s="197"/>
      <c r="FU28" s="197"/>
      <c r="FV28" s="197"/>
      <c r="FW28" s="197"/>
      <c r="FX28" s="197"/>
      <c r="FY28" s="197"/>
      <c r="FZ28" s="197"/>
      <c r="GA28" s="197"/>
      <c r="GB28" s="197"/>
      <c r="GC28" s="197"/>
      <c r="GD28" s="197"/>
      <c r="GE28" s="197"/>
      <c r="GF28" s="197"/>
      <c r="GG28" s="197"/>
      <c r="GH28" s="197"/>
      <c r="GI28" s="197"/>
      <c r="GJ28" s="197"/>
    </row>
    <row r="29" spans="1:192" s="348" customFormat="1" hidden="1" outlineLevel="1" x14ac:dyDescent="0.35">
      <c r="A29" s="170"/>
      <c r="B29" s="170"/>
      <c r="C29" s="171"/>
      <c r="D29" s="173"/>
      <c r="E29" s="9" t="str">
        <f t="shared" ref="E29:AJ29" si="27" xml:space="preserve"> E$11</f>
        <v>EBITDA</v>
      </c>
      <c r="F29" s="9">
        <f t="shared" si="27"/>
        <v>0</v>
      </c>
      <c r="G29" s="9" t="str">
        <f t="shared" si="27"/>
        <v>$ 000s</v>
      </c>
      <c r="H29" s="9">
        <f t="shared" si="27"/>
        <v>883966.25199803663</v>
      </c>
      <c r="I29" s="9">
        <f t="shared" si="27"/>
        <v>0</v>
      </c>
      <c r="J29" s="9">
        <f t="shared" si="27"/>
        <v>0</v>
      </c>
      <c r="K29" s="9">
        <f t="shared" si="27"/>
        <v>0</v>
      </c>
      <c r="L29" s="9">
        <f t="shared" si="27"/>
        <v>0</v>
      </c>
      <c r="M29" s="9">
        <f t="shared" si="27"/>
        <v>0</v>
      </c>
      <c r="N29" s="9">
        <f t="shared" si="27"/>
        <v>0</v>
      </c>
      <c r="O29" s="9">
        <f t="shared" si="27"/>
        <v>0</v>
      </c>
      <c r="P29" s="9">
        <f t="shared" si="27"/>
        <v>0</v>
      </c>
      <c r="Q29" s="9">
        <f t="shared" si="27"/>
        <v>0</v>
      </c>
      <c r="R29" s="9">
        <f t="shared" si="27"/>
        <v>0</v>
      </c>
      <c r="S29" s="9">
        <f t="shared" si="27"/>
        <v>0</v>
      </c>
      <c r="T29" s="9">
        <f t="shared" si="27"/>
        <v>0</v>
      </c>
      <c r="U29" s="9">
        <f t="shared" si="27"/>
        <v>0</v>
      </c>
      <c r="V29" s="9">
        <f t="shared" si="27"/>
        <v>0</v>
      </c>
      <c r="W29" s="9">
        <f t="shared" si="27"/>
        <v>0</v>
      </c>
      <c r="X29" s="9">
        <f t="shared" si="27"/>
        <v>0</v>
      </c>
      <c r="Y29" s="9">
        <f t="shared" si="27"/>
        <v>0</v>
      </c>
      <c r="Z29" s="9">
        <f t="shared" si="27"/>
        <v>0</v>
      </c>
      <c r="AA29" s="9">
        <f t="shared" si="27"/>
        <v>0</v>
      </c>
      <c r="AB29" s="9">
        <f t="shared" si="27"/>
        <v>0</v>
      </c>
      <c r="AC29" s="9">
        <f t="shared" si="27"/>
        <v>0</v>
      </c>
      <c r="AD29" s="9">
        <f t="shared" si="27"/>
        <v>0</v>
      </c>
      <c r="AE29" s="9">
        <f t="shared" si="27"/>
        <v>109.18740775624998</v>
      </c>
      <c r="AF29" s="9">
        <f t="shared" si="27"/>
        <v>211.33046662499999</v>
      </c>
      <c r="AG29" s="9">
        <f t="shared" si="27"/>
        <v>327.56222326875002</v>
      </c>
      <c r="AH29" s="9">
        <f t="shared" si="27"/>
        <v>436.74963102499993</v>
      </c>
      <c r="AI29" s="9">
        <f t="shared" si="27"/>
        <v>510.71529434374997</v>
      </c>
      <c r="AJ29" s="9">
        <f t="shared" si="27"/>
        <v>655.12444653750003</v>
      </c>
      <c r="AK29" s="9">
        <f t="shared" ref="AK29:BP29" si="28" xml:space="preserve"> AK$11</f>
        <v>739.65663318750001</v>
      </c>
      <c r="AL29" s="9">
        <f t="shared" si="28"/>
        <v>873.49926204999986</v>
      </c>
      <c r="AM29" s="9">
        <f t="shared" si="28"/>
        <v>974.76177730781251</v>
      </c>
      <c r="AN29" s="9">
        <f t="shared" si="28"/>
        <v>1119.1709295015628</v>
      </c>
      <c r="AO29" s="9">
        <f t="shared" si="28"/>
        <v>1231.0880224517184</v>
      </c>
      <c r="AP29" s="9">
        <f t="shared" si="28"/>
        <v>1299.6823697437499</v>
      </c>
      <c r="AQ29" s="9">
        <f t="shared" si="28"/>
        <v>1454.9222083520308</v>
      </c>
      <c r="AR29" s="9">
        <f t="shared" si="28"/>
        <v>1516.2960980343753</v>
      </c>
      <c r="AS29" s="9">
        <f t="shared" si="28"/>
        <v>1678.7563942523436</v>
      </c>
      <c r="AT29" s="9">
        <f t="shared" si="28"/>
        <v>1790.6734872025002</v>
      </c>
      <c r="AU29" s="9">
        <f t="shared" si="28"/>
        <v>1718.468911105625</v>
      </c>
      <c r="AV29" s="9">
        <f t="shared" si="28"/>
        <v>2014.5076731028128</v>
      </c>
      <c r="AW29" s="9">
        <f t="shared" si="28"/>
        <v>2057.8304187609369</v>
      </c>
      <c r="AX29" s="9">
        <f t="shared" si="28"/>
        <v>2238.3418590031256</v>
      </c>
      <c r="AY29" s="9">
        <f t="shared" si="28"/>
        <v>2331.3052507278517</v>
      </c>
      <c r="AZ29" s="9">
        <f t="shared" si="28"/>
        <v>2523.7304460260229</v>
      </c>
      <c r="BA29" s="9">
        <f t="shared" si="28"/>
        <v>2638.4454662999337</v>
      </c>
      <c r="BB29" s="9">
        <f t="shared" si="28"/>
        <v>2664.3488579746872</v>
      </c>
      <c r="BC29" s="9">
        <f t="shared" si="28"/>
        <v>2753.1604865738432</v>
      </c>
      <c r="BD29" s="9">
        <f t="shared" si="28"/>
        <v>2664.3488579746872</v>
      </c>
      <c r="BE29" s="9">
        <f t="shared" si="28"/>
        <v>2753.1604865738432</v>
      </c>
      <c r="BF29" s="9">
        <f t="shared" si="28"/>
        <v>6896.2819324396869</v>
      </c>
      <c r="BG29" s="9">
        <f t="shared" si="28"/>
        <v>7159.7209000648154</v>
      </c>
      <c r="BH29" s="9">
        <f t="shared" si="28"/>
        <v>7250.7528193789512</v>
      </c>
      <c r="BI29" s="9">
        <f t="shared" si="28"/>
        <v>7250.7528193789512</v>
      </c>
      <c r="BJ29" s="9">
        <f t="shared" si="28"/>
        <v>7068.6889807506795</v>
      </c>
      <c r="BK29" s="9">
        <f t="shared" si="28"/>
        <v>7338.7139225664332</v>
      </c>
      <c r="BL29" s="9">
        <f t="shared" si="28"/>
        <v>7432.021639863422</v>
      </c>
      <c r="BM29" s="9">
        <f t="shared" si="28"/>
        <v>7432.021639863422</v>
      </c>
      <c r="BN29" s="9">
        <f t="shared" si="28"/>
        <v>7338.7139225664332</v>
      </c>
      <c r="BO29" s="9">
        <f t="shared" si="28"/>
        <v>7522.1817706305919</v>
      </c>
      <c r="BP29" s="9">
        <f t="shared" si="28"/>
        <v>7617.8221808600065</v>
      </c>
      <c r="BQ29" s="9">
        <f t="shared" ref="BQ29:CV29" si="29" xml:space="preserve"> BQ$11</f>
        <v>7617.8221808600065</v>
      </c>
      <c r="BR29" s="9">
        <f t="shared" si="29"/>
        <v>7426.5413604011792</v>
      </c>
      <c r="BS29" s="9">
        <f t="shared" si="29"/>
        <v>7710.2363148963577</v>
      </c>
      <c r="BT29" s="9">
        <f t="shared" si="29"/>
        <v>7808.2677353815079</v>
      </c>
      <c r="BU29" s="9">
        <f t="shared" si="29"/>
        <v>7808.2677353815079</v>
      </c>
      <c r="BV29" s="9">
        <f t="shared" si="29"/>
        <v>7612.2048944112084</v>
      </c>
      <c r="BW29" s="9">
        <f t="shared" si="29"/>
        <v>7902.9922227687675</v>
      </c>
      <c r="BX29" s="9">
        <f t="shared" si="29"/>
        <v>8003.4744287660442</v>
      </c>
      <c r="BY29" s="9">
        <f t="shared" si="29"/>
        <v>8003.4744287660442</v>
      </c>
      <c r="BZ29" s="9">
        <f t="shared" si="29"/>
        <v>7802.5100167714909</v>
      </c>
      <c r="CA29" s="9">
        <f t="shared" si="29"/>
        <v>8100.567028337985</v>
      </c>
      <c r="CB29" s="9">
        <f t="shared" si="29"/>
        <v>8203.5612894851965</v>
      </c>
      <c r="CC29" s="9">
        <f t="shared" si="29"/>
        <v>8203.5612894851965</v>
      </c>
      <c r="CD29" s="9">
        <f t="shared" si="29"/>
        <v>8100.567028337985</v>
      </c>
      <c r="CE29" s="9">
        <f t="shared" si="29"/>
        <v>8303.0812040464334</v>
      </c>
      <c r="CF29" s="9">
        <f t="shared" si="29"/>
        <v>8408.6503217223253</v>
      </c>
      <c r="CG29" s="9">
        <f t="shared" si="29"/>
        <v>8408.6503217223253</v>
      </c>
      <c r="CH29" s="9">
        <f t="shared" si="29"/>
        <v>8197.5120863705433</v>
      </c>
      <c r="CI29" s="9">
        <f t="shared" si="29"/>
        <v>8510.6582341475951</v>
      </c>
      <c r="CJ29" s="9">
        <f t="shared" si="29"/>
        <v>8618.866579765383</v>
      </c>
      <c r="CK29" s="9">
        <f t="shared" si="29"/>
        <v>8618.866579765383</v>
      </c>
      <c r="CL29" s="9">
        <f t="shared" si="29"/>
        <v>8402.4498885298108</v>
      </c>
      <c r="CM29" s="9">
        <f t="shared" si="29"/>
        <v>8723.424690001284</v>
      </c>
      <c r="CN29" s="9">
        <f t="shared" si="29"/>
        <v>8834.3382442595175</v>
      </c>
      <c r="CO29" s="9">
        <f t="shared" si="29"/>
        <v>8834.3382442595175</v>
      </c>
      <c r="CP29" s="9">
        <f t="shared" si="29"/>
        <v>8612.5111357430542</v>
      </c>
      <c r="CQ29" s="9">
        <f t="shared" si="29"/>
        <v>8941.5103072513157</v>
      </c>
      <c r="CR29" s="9">
        <f t="shared" si="29"/>
        <v>9055.1967003660029</v>
      </c>
      <c r="CS29" s="9">
        <f t="shared" si="29"/>
        <v>9055.1967003660029</v>
      </c>
      <c r="CT29" s="9">
        <f t="shared" si="29"/>
        <v>8941.5103072513157</v>
      </c>
      <c r="CU29" s="9">
        <f t="shared" si="29"/>
        <v>9165.0480649325982</v>
      </c>
      <c r="CV29" s="9">
        <f t="shared" si="29"/>
        <v>9281.576617875151</v>
      </c>
      <c r="CW29" s="9">
        <f t="shared" ref="CW29:EB29" si="30" xml:space="preserve"> CW$11</f>
        <v>9281.576617875151</v>
      </c>
      <c r="CX29" s="9">
        <f t="shared" si="30"/>
        <v>9048.5195119900436</v>
      </c>
      <c r="CY29" s="9">
        <f t="shared" si="30"/>
        <v>9394.1742665559123</v>
      </c>
      <c r="CZ29" s="9">
        <f t="shared" si="30"/>
        <v>9513.6160333220323</v>
      </c>
      <c r="DA29" s="9">
        <f t="shared" si="30"/>
        <v>9513.6160333220323</v>
      </c>
      <c r="DB29" s="9">
        <f t="shared" si="30"/>
        <v>9274.7324997897958</v>
      </c>
      <c r="DC29" s="9">
        <f t="shared" si="30"/>
        <v>9629.0286232198105</v>
      </c>
      <c r="DD29" s="9">
        <f t="shared" si="30"/>
        <v>9751.4564341550831</v>
      </c>
      <c r="DE29" s="9">
        <f t="shared" si="30"/>
        <v>9751.4564341550831</v>
      </c>
      <c r="DF29" s="9">
        <f t="shared" si="30"/>
        <v>9506.6008122845396</v>
      </c>
      <c r="DG29" s="9">
        <f t="shared" si="30"/>
        <v>9869.754338800305</v>
      </c>
      <c r="DH29" s="9">
        <f t="shared" si="30"/>
        <v>9995.2428450089556</v>
      </c>
      <c r="DI29" s="9">
        <f t="shared" si="30"/>
        <v>9995.2428450089556</v>
      </c>
      <c r="DJ29" s="9">
        <f t="shared" si="30"/>
        <v>9869.754338800305</v>
      </c>
      <c r="DK29" s="9">
        <f t="shared" si="30"/>
        <v>10116.498197270314</v>
      </c>
      <c r="DL29" s="9">
        <f t="shared" si="30"/>
        <v>10245.123916134182</v>
      </c>
      <c r="DM29" s="9">
        <f t="shared" si="30"/>
        <v>10245.123916134182</v>
      </c>
      <c r="DN29" s="9">
        <f t="shared" si="30"/>
        <v>7063.5123827067491</v>
      </c>
      <c r="DO29" s="9">
        <f t="shared" si="30"/>
        <v>7371.9415541098842</v>
      </c>
      <c r="DP29" s="9">
        <f t="shared" si="30"/>
        <v>7503.7829159453495</v>
      </c>
      <c r="DQ29" s="9">
        <f t="shared" si="30"/>
        <v>7503.7829159453495</v>
      </c>
      <c r="DR29" s="9">
        <f t="shared" si="30"/>
        <v>7240.1001922744172</v>
      </c>
      <c r="DS29" s="9">
        <f t="shared" si="30"/>
        <v>7556.2400929626301</v>
      </c>
      <c r="DT29" s="9">
        <f t="shared" si="30"/>
        <v>7691.3774888439839</v>
      </c>
      <c r="DU29" s="9">
        <f t="shared" si="30"/>
        <v>7691.3774888439839</v>
      </c>
      <c r="DV29" s="9">
        <f t="shared" si="30"/>
        <v>7421.1026970812773</v>
      </c>
      <c r="DW29" s="9">
        <f t="shared" si="30"/>
        <v>7745.1460952866946</v>
      </c>
      <c r="DX29" s="9">
        <f t="shared" si="30"/>
        <v>7883.6619260650796</v>
      </c>
      <c r="DY29" s="9">
        <f t="shared" si="30"/>
        <v>7883.6619260650796</v>
      </c>
      <c r="DZ29" s="9">
        <f t="shared" si="30"/>
        <v>7745.1460952866946</v>
      </c>
      <c r="EA29" s="9">
        <f t="shared" si="30"/>
        <v>7938.7747476688619</v>
      </c>
      <c r="EB29" s="9">
        <f t="shared" si="30"/>
        <v>8080.7534742167081</v>
      </c>
      <c r="EC29" s="9">
        <f t="shared" ref="EC29:FH29" si="31" xml:space="preserve"> EC$11</f>
        <v>8080.7534742167081</v>
      </c>
      <c r="ED29" s="9">
        <f t="shared" si="31"/>
        <v>7796.7960211210138</v>
      </c>
      <c r="EE29" s="9">
        <f t="shared" si="31"/>
        <v>8137.2441163605836</v>
      </c>
      <c r="EF29" s="9">
        <f t="shared" si="31"/>
        <v>8282.772311072129</v>
      </c>
      <c r="EG29" s="9">
        <f t="shared" si="31"/>
        <v>8282.772311072129</v>
      </c>
      <c r="EH29" s="9">
        <f t="shared" si="31"/>
        <v>7991.71592164904</v>
      </c>
      <c r="EI29" s="9">
        <f t="shared" si="31"/>
        <v>8340.6752192696003</v>
      </c>
      <c r="EJ29" s="9">
        <f t="shared" si="31"/>
        <v>8489.84161884893</v>
      </c>
      <c r="EK29" s="9">
        <f t="shared" si="31"/>
        <v>8489.84161884893</v>
      </c>
      <c r="EL29" s="9">
        <f t="shared" si="31"/>
        <v>8191.508819690267</v>
      </c>
      <c r="EM29" s="9">
        <f t="shared" si="31"/>
        <v>8549.1920997513371</v>
      </c>
      <c r="EN29" s="9">
        <f t="shared" si="31"/>
        <v>8702.0876593201538</v>
      </c>
      <c r="EO29" s="9">
        <f t="shared" si="31"/>
        <v>8702.0876593201538</v>
      </c>
      <c r="EP29" s="9">
        <f t="shared" si="31"/>
        <v>8549.1920997513371</v>
      </c>
      <c r="EQ29" s="9">
        <f t="shared" si="31"/>
        <v>8762.9219022451216</v>
      </c>
      <c r="ER29" s="9">
        <f t="shared" si="31"/>
        <v>8919.6398508031562</v>
      </c>
      <c r="ES29" s="9">
        <f t="shared" si="31"/>
        <v>8919.6398508031562</v>
      </c>
      <c r="ET29" s="9">
        <f t="shared" si="31"/>
        <v>8606.2039536870834</v>
      </c>
      <c r="EU29" s="9">
        <f t="shared" si="31"/>
        <v>8981.9949498012484</v>
      </c>
      <c r="EV29" s="9">
        <f t="shared" si="31"/>
        <v>9142.6308470732311</v>
      </c>
      <c r="EW29" s="9">
        <f t="shared" si="31"/>
        <v>9142.6308470732311</v>
      </c>
      <c r="EX29" s="9">
        <f t="shared" si="31"/>
        <v>8821.3590525292602</v>
      </c>
      <c r="EY29" s="9">
        <f t="shared" si="31"/>
        <v>9206.5448235462754</v>
      </c>
      <c r="EZ29" s="9">
        <f t="shared" si="31"/>
        <v>9371.1966182500619</v>
      </c>
      <c r="FA29" s="9">
        <f t="shared" si="31"/>
        <v>9371.1966182500619</v>
      </c>
      <c r="FB29" s="9">
        <f t="shared" si="31"/>
        <v>0</v>
      </c>
      <c r="FC29" s="9">
        <f t="shared" si="31"/>
        <v>0</v>
      </c>
      <c r="FD29" s="9">
        <f t="shared" si="31"/>
        <v>0</v>
      </c>
      <c r="FE29" s="9">
        <f t="shared" si="31"/>
        <v>0</v>
      </c>
      <c r="FF29" s="9">
        <f t="shared" si="31"/>
        <v>0</v>
      </c>
      <c r="FG29" s="9">
        <f t="shared" si="31"/>
        <v>0</v>
      </c>
      <c r="FH29" s="9">
        <f t="shared" si="31"/>
        <v>0</v>
      </c>
      <c r="FI29" s="9">
        <f t="shared" ref="FI29:GJ29" si="32" xml:space="preserve"> FI$11</f>
        <v>0</v>
      </c>
      <c r="FJ29" s="9">
        <f t="shared" si="32"/>
        <v>0</v>
      </c>
      <c r="FK29" s="9">
        <f t="shared" si="32"/>
        <v>0</v>
      </c>
      <c r="FL29" s="9">
        <f t="shared" si="32"/>
        <v>0</v>
      </c>
      <c r="FM29" s="9">
        <f t="shared" si="32"/>
        <v>0</v>
      </c>
      <c r="FN29" s="9">
        <f t="shared" si="32"/>
        <v>0</v>
      </c>
      <c r="FO29" s="9">
        <f t="shared" si="32"/>
        <v>0</v>
      </c>
      <c r="FP29" s="9">
        <f t="shared" si="32"/>
        <v>0</v>
      </c>
      <c r="FQ29" s="9">
        <f t="shared" si="32"/>
        <v>0</v>
      </c>
      <c r="FR29" s="9">
        <f t="shared" si="32"/>
        <v>0</v>
      </c>
      <c r="FS29" s="9">
        <f t="shared" si="32"/>
        <v>0</v>
      </c>
      <c r="FT29" s="9">
        <f t="shared" si="32"/>
        <v>0</v>
      </c>
      <c r="FU29" s="9">
        <f t="shared" si="32"/>
        <v>0</v>
      </c>
      <c r="FV29" s="9">
        <f t="shared" si="32"/>
        <v>0</v>
      </c>
      <c r="FW29" s="9">
        <f t="shared" si="32"/>
        <v>0</v>
      </c>
      <c r="FX29" s="9">
        <f t="shared" si="32"/>
        <v>0</v>
      </c>
      <c r="FY29" s="9">
        <f t="shared" si="32"/>
        <v>0</v>
      </c>
      <c r="FZ29" s="9">
        <f t="shared" si="32"/>
        <v>0</v>
      </c>
      <c r="GA29" s="9">
        <f t="shared" si="32"/>
        <v>0</v>
      </c>
      <c r="GB29" s="9">
        <f t="shared" si="32"/>
        <v>0</v>
      </c>
      <c r="GC29" s="9">
        <f t="shared" si="32"/>
        <v>0</v>
      </c>
      <c r="GD29" s="9">
        <f t="shared" si="32"/>
        <v>0</v>
      </c>
      <c r="GE29" s="9">
        <f t="shared" si="32"/>
        <v>0</v>
      </c>
      <c r="GF29" s="9">
        <f t="shared" si="32"/>
        <v>0</v>
      </c>
      <c r="GG29" s="9">
        <f t="shared" si="32"/>
        <v>0</v>
      </c>
      <c r="GH29" s="9">
        <f t="shared" si="32"/>
        <v>0</v>
      </c>
      <c r="GI29" s="9">
        <f t="shared" si="32"/>
        <v>0</v>
      </c>
      <c r="GJ29" s="9">
        <f t="shared" si="32"/>
        <v>0</v>
      </c>
    </row>
    <row r="30" spans="1:192" s="348" customFormat="1" hidden="1" outlineLevel="1" x14ac:dyDescent="0.35">
      <c r="A30" s="170"/>
      <c r="B30" s="170"/>
      <c r="C30" s="171"/>
      <c r="D30" s="173"/>
      <c r="E30" s="197" t="str">
        <f xml:space="preserve"> Ops!E$329</f>
        <v>Net working capital movement</v>
      </c>
      <c r="F30" s="197">
        <f xml:space="preserve"> Ops!F$329</f>
        <v>0</v>
      </c>
      <c r="G30" s="197" t="str">
        <f xml:space="preserve"> Ops!G$329</f>
        <v>$ 000s</v>
      </c>
      <c r="H30" s="197">
        <f xml:space="preserve"> Ops!H$329</f>
        <v>0</v>
      </c>
      <c r="I30" s="197">
        <f xml:space="preserve"> Ops!I$329</f>
        <v>0</v>
      </c>
      <c r="J30" s="197">
        <f xml:space="preserve"> Ops!J$329</f>
        <v>0</v>
      </c>
      <c r="K30" s="197">
        <f xml:space="preserve"> Ops!K$329</f>
        <v>0</v>
      </c>
      <c r="L30" s="197">
        <f xml:space="preserve"> Ops!L$329</f>
        <v>0</v>
      </c>
      <c r="M30" s="197">
        <f xml:space="preserve"> Ops!M$329</f>
        <v>0</v>
      </c>
      <c r="N30" s="197">
        <f xml:space="preserve"> Ops!N$329</f>
        <v>0</v>
      </c>
      <c r="O30" s="197">
        <f xml:space="preserve"> Ops!O$329</f>
        <v>0</v>
      </c>
      <c r="P30" s="197">
        <f xml:space="preserve"> Ops!P$329</f>
        <v>0</v>
      </c>
      <c r="Q30" s="197">
        <f xml:space="preserve"> Ops!Q$329</f>
        <v>0</v>
      </c>
      <c r="R30" s="197">
        <f xml:space="preserve"> Ops!R$329</f>
        <v>0</v>
      </c>
      <c r="S30" s="197">
        <f xml:space="preserve"> Ops!S$329</f>
        <v>0</v>
      </c>
      <c r="T30" s="197">
        <f xml:space="preserve"> Ops!T$329</f>
        <v>0</v>
      </c>
      <c r="U30" s="197">
        <f xml:space="preserve"> Ops!U$329</f>
        <v>0</v>
      </c>
      <c r="V30" s="197">
        <f xml:space="preserve"> Ops!V$329</f>
        <v>0</v>
      </c>
      <c r="W30" s="197">
        <f xml:space="preserve"> Ops!W$329</f>
        <v>0</v>
      </c>
      <c r="X30" s="197">
        <f xml:space="preserve"> Ops!X$329</f>
        <v>0</v>
      </c>
      <c r="Y30" s="197">
        <f xml:space="preserve"> Ops!Y$329</f>
        <v>0</v>
      </c>
      <c r="Z30" s="197">
        <f xml:space="preserve"> Ops!Z$329</f>
        <v>0</v>
      </c>
      <c r="AA30" s="197">
        <f xml:space="preserve"> Ops!AA$329</f>
        <v>0</v>
      </c>
      <c r="AB30" s="197">
        <f xml:space="preserve"> Ops!AB$329</f>
        <v>0</v>
      </c>
      <c r="AC30" s="197">
        <f xml:space="preserve"> Ops!AC$329</f>
        <v>0</v>
      </c>
      <c r="AD30" s="197">
        <f xml:space="preserve"> Ops!AD$329</f>
        <v>0</v>
      </c>
      <c r="AE30" s="197">
        <f xml:space="preserve"> Ops!AE$329</f>
        <v>-109.18740775624998</v>
      </c>
      <c r="AF30" s="197">
        <f xml:space="preserve"> Ops!AF$329</f>
        <v>-102.14305886874999</v>
      </c>
      <c r="AG30" s="197">
        <f xml:space="preserve"> Ops!AG$329</f>
        <v>-116.23175664375002</v>
      </c>
      <c r="AH30" s="197">
        <f xml:space="preserve"> Ops!AH$329</f>
        <v>-109.18740775624994</v>
      </c>
      <c r="AI30" s="197">
        <f xml:space="preserve"> Ops!AI$329</f>
        <v>-73.965663318750018</v>
      </c>
      <c r="AJ30" s="197">
        <f xml:space="preserve"> Ops!AJ$329</f>
        <v>-144.40915219375003</v>
      </c>
      <c r="AK30" s="197">
        <f xml:space="preserve"> Ops!AK$329</f>
        <v>-84.532186650000014</v>
      </c>
      <c r="AL30" s="197">
        <f xml:space="preserve"> Ops!AL$329</f>
        <v>-133.84262886249985</v>
      </c>
      <c r="AM30" s="197">
        <f xml:space="preserve"> Ops!AM$329</f>
        <v>-101.26251525781264</v>
      </c>
      <c r="AN30" s="197">
        <f xml:space="preserve"> Ops!AN$329</f>
        <v>-144.40915219375023</v>
      </c>
      <c r="AO30" s="197">
        <f xml:space="preserve"> Ops!AO$329</f>
        <v>-111.91709295015568</v>
      </c>
      <c r="AP30" s="197">
        <f xml:space="preserve"> Ops!AP$329</f>
        <v>-68.5943472920315</v>
      </c>
      <c r="AQ30" s="197">
        <f xml:space="preserve"> Ops!AQ$329</f>
        <v>-155.23983860828099</v>
      </c>
      <c r="AR30" s="197">
        <f xml:space="preserve"> Ops!AR$329</f>
        <v>-61.373889682344455</v>
      </c>
      <c r="AS30" s="197">
        <f xml:space="preserve"> Ops!AS$329</f>
        <v>-162.46029621796828</v>
      </c>
      <c r="AT30" s="197">
        <f xml:space="preserve"> Ops!AT$329</f>
        <v>-111.91709295015659</v>
      </c>
      <c r="AU30" s="197">
        <f xml:space="preserve"> Ops!AU$329</f>
        <v>72.204576096875257</v>
      </c>
      <c r="AV30" s="197">
        <f xml:space="preserve"> Ops!AV$329</f>
        <v>-296.03876199718775</v>
      </c>
      <c r="AW30" s="197">
        <f xml:space="preserve"> Ops!AW$329</f>
        <v>-43.322745658124404</v>
      </c>
      <c r="AX30" s="197">
        <f xml:space="preserve"> Ops!AX$329</f>
        <v>-180.51144024218834</v>
      </c>
      <c r="AY30" s="197">
        <f xml:space="preserve"> Ops!AY$329</f>
        <v>-92.963391724726023</v>
      </c>
      <c r="AZ30" s="197">
        <f xml:space="preserve"> Ops!AZ$329</f>
        <v>-192.42519529817142</v>
      </c>
      <c r="BA30" s="197">
        <f xml:space="preserve"> Ops!BA$329</f>
        <v>-114.71502027391062</v>
      </c>
      <c r="BB30" s="197">
        <f xml:space="preserve"> Ops!BB$329</f>
        <v>-25.903391674753578</v>
      </c>
      <c r="BC30" s="197">
        <f xml:space="preserve"> Ops!BC$329</f>
        <v>-88.811628599156165</v>
      </c>
      <c r="BD30" s="197">
        <f xml:space="preserve"> Ops!BD$329</f>
        <v>88.811628599156165</v>
      </c>
      <c r="BE30" s="197">
        <f xml:space="preserve"> Ops!BE$329</f>
        <v>-88.811628599156165</v>
      </c>
      <c r="BF30" s="197">
        <f xml:space="preserve"> Ops!BF$329</f>
        <v>454.39984242728133</v>
      </c>
      <c r="BG30" s="197">
        <f xml:space="preserve"> Ops!BG$329</f>
        <v>-87.812989208376393</v>
      </c>
      <c r="BH30" s="197">
        <f xml:space="preserve"> Ops!BH$329</f>
        <v>-30.343973104711722</v>
      </c>
      <c r="BI30" s="197">
        <f xml:space="preserve"> Ops!BI$329</f>
        <v>0</v>
      </c>
      <c r="BJ30" s="197">
        <f xml:space="preserve"> Ops!BJ$329</f>
        <v>60.687946209423444</v>
      </c>
      <c r="BK30" s="197">
        <f xml:space="preserve"> Ops!BK$329</f>
        <v>-90.008313938584479</v>
      </c>
      <c r="BL30" s="197">
        <f xml:space="preserve"> Ops!BL$329</f>
        <v>-31.102572432329225</v>
      </c>
      <c r="BM30" s="197">
        <f xml:space="preserve"> Ops!BM$329</f>
        <v>0</v>
      </c>
      <c r="BN30" s="197">
        <f xml:space="preserve"> Ops!BN$329</f>
        <v>31.102572432329225</v>
      </c>
      <c r="BO30" s="197">
        <f xml:space="preserve"> Ops!BO$329</f>
        <v>-61.155949354719723</v>
      </c>
      <c r="BP30" s="197">
        <f xml:space="preserve"> Ops!BP$329</f>
        <v>-31.880136743137882</v>
      </c>
      <c r="BQ30" s="197">
        <f xml:space="preserve"> Ops!BQ$329</f>
        <v>0</v>
      </c>
      <c r="BR30" s="197">
        <f xml:space="preserve"> Ops!BR$329</f>
        <v>63.760273486275992</v>
      </c>
      <c r="BS30" s="197">
        <f xml:space="preserve"> Ops!BS$329</f>
        <v>-94.564984831726179</v>
      </c>
      <c r="BT30" s="197">
        <f xml:space="preserve"> Ops!BT$329</f>
        <v>-32.677140161717034</v>
      </c>
      <c r="BU30" s="197">
        <f xml:space="preserve"> Ops!BU$329</f>
        <v>0</v>
      </c>
      <c r="BV30" s="197">
        <f xml:space="preserve"> Ops!BV$329</f>
        <v>65.354280323433159</v>
      </c>
      <c r="BW30" s="197">
        <f xml:space="preserve"> Ops!BW$329</f>
        <v>-96.929109452519697</v>
      </c>
      <c r="BX30" s="197">
        <f xml:space="preserve"> Ops!BX$329</f>
        <v>-33.494068665758959</v>
      </c>
      <c r="BY30" s="197">
        <f xml:space="preserve"> Ops!BY$329</f>
        <v>0</v>
      </c>
      <c r="BZ30" s="197">
        <f xml:space="preserve"> Ops!BZ$329</f>
        <v>66.988137331518146</v>
      </c>
      <c r="CA30" s="197">
        <f xml:space="preserve"> Ops!CA$329</f>
        <v>-99.352337188831825</v>
      </c>
      <c r="CB30" s="197">
        <f xml:space="preserve"> Ops!CB$329</f>
        <v>-34.331420382403621</v>
      </c>
      <c r="CC30" s="197">
        <f xml:space="preserve"> Ops!CC$329</f>
        <v>0</v>
      </c>
      <c r="CD30" s="197">
        <f xml:space="preserve"> Ops!CD$329</f>
        <v>34.331420382403621</v>
      </c>
      <c r="CE30" s="197">
        <f xml:space="preserve"> Ops!CE$329</f>
        <v>-67.50472523614917</v>
      </c>
      <c r="CF30" s="197">
        <f xml:space="preserve"> Ops!CF$329</f>
        <v>-35.189705891963968</v>
      </c>
      <c r="CG30" s="197">
        <f xml:space="preserve"> Ops!CG$329</f>
        <v>0</v>
      </c>
      <c r="CH30" s="197">
        <f xml:space="preserve"> Ops!CH$329</f>
        <v>70.379411783927253</v>
      </c>
      <c r="CI30" s="197">
        <f xml:space="preserve"> Ops!CI$329</f>
        <v>-104.38204925901755</v>
      </c>
      <c r="CJ30" s="197">
        <f xml:space="preserve"> Ops!CJ$329</f>
        <v>-36.069448539262339</v>
      </c>
      <c r="CK30" s="197">
        <f xml:space="preserve"> Ops!CK$329</f>
        <v>0</v>
      </c>
      <c r="CL30" s="197">
        <f xml:space="preserve"> Ops!CL$329</f>
        <v>72.138897078523769</v>
      </c>
      <c r="CM30" s="197">
        <f xml:space="preserve"> Ops!CM$329</f>
        <v>-106.99160049049101</v>
      </c>
      <c r="CN30" s="197">
        <f xml:space="preserve"> Ops!CN$329</f>
        <v>-36.971184752743738</v>
      </c>
      <c r="CO30" s="197">
        <f xml:space="preserve"> Ops!CO$329</f>
        <v>0</v>
      </c>
      <c r="CP30" s="197">
        <f xml:space="preserve"> Ops!CP$329</f>
        <v>73.942369505487477</v>
      </c>
      <c r="CQ30" s="197">
        <f xml:space="preserve"> Ops!CQ$329</f>
        <v>-109.66639050275398</v>
      </c>
      <c r="CR30" s="197">
        <f xml:space="preserve"> Ops!CR$329</f>
        <v>-37.895464371562866</v>
      </c>
      <c r="CS30" s="197">
        <f xml:space="preserve"> Ops!CS$329</f>
        <v>0</v>
      </c>
      <c r="CT30" s="197">
        <f xml:space="preserve"> Ops!CT$329</f>
        <v>37.895464371562866</v>
      </c>
      <c r="CU30" s="197">
        <f xml:space="preserve"> Ops!CU$329</f>
        <v>-74.512585893761525</v>
      </c>
      <c r="CV30" s="197">
        <f xml:space="preserve"> Ops!CV$329</f>
        <v>-38.842850980850244</v>
      </c>
      <c r="CW30" s="197">
        <f xml:space="preserve"> Ops!CW$329</f>
        <v>0</v>
      </c>
      <c r="CX30" s="197">
        <f xml:space="preserve"> Ops!CX$329</f>
        <v>77.685701961702762</v>
      </c>
      <c r="CY30" s="197">
        <f xml:space="preserve"> Ops!CY$329</f>
        <v>-115.21825152195629</v>
      </c>
      <c r="CZ30" s="197">
        <f xml:space="preserve"> Ops!CZ$329</f>
        <v>-39.813922255373654</v>
      </c>
      <c r="DA30" s="197">
        <f xml:space="preserve"> Ops!DA$329</f>
        <v>0</v>
      </c>
      <c r="DB30" s="197">
        <f xml:space="preserve"> Ops!DB$329</f>
        <v>79.627844510745263</v>
      </c>
      <c r="DC30" s="197">
        <f xml:space="preserve"> Ops!DC$329</f>
        <v>-118.09870781000473</v>
      </c>
      <c r="DD30" s="197">
        <f xml:space="preserve"> Ops!DD$329</f>
        <v>-40.809270311757246</v>
      </c>
      <c r="DE30" s="197">
        <f xml:space="preserve"> Ops!DE$329</f>
        <v>0</v>
      </c>
      <c r="DF30" s="197">
        <f xml:space="preserve"> Ops!DF$329</f>
        <v>81.618540623514036</v>
      </c>
      <c r="DG30" s="197">
        <f xml:space="preserve"> Ops!DG$329</f>
        <v>-121.05117550525461</v>
      </c>
      <c r="DH30" s="197">
        <f xml:space="preserve"> Ops!DH$329</f>
        <v>-41.829502069550699</v>
      </c>
      <c r="DI30" s="197">
        <f xml:space="preserve"> Ops!DI$329</f>
        <v>0</v>
      </c>
      <c r="DJ30" s="197">
        <f xml:space="preserve"> Ops!DJ$329</f>
        <v>41.829502069550699</v>
      </c>
      <c r="DK30" s="197">
        <f xml:space="preserve"> Ops!DK$329</f>
        <v>-82.247952823336391</v>
      </c>
      <c r="DL30" s="197">
        <f xml:space="preserve"> Ops!DL$329</f>
        <v>-42.875239621289893</v>
      </c>
      <c r="DM30" s="197">
        <f xml:space="preserve"> Ops!DM$329</f>
        <v>0</v>
      </c>
      <c r="DN30" s="197">
        <f xml:space="preserve"> Ops!DN$329</f>
        <v>1060.5371778091446</v>
      </c>
      <c r="DO30" s="197">
        <f xml:space="preserve"> Ops!DO$329</f>
        <v>-102.80972380104504</v>
      </c>
      <c r="DP30" s="197">
        <f xml:space="preserve"> Ops!DP$329</f>
        <v>-43.947120611821447</v>
      </c>
      <c r="DQ30" s="197">
        <f xml:space="preserve"> Ops!DQ$329</f>
        <v>0</v>
      </c>
      <c r="DR30" s="197">
        <f xml:space="preserve"> Ops!DR$329</f>
        <v>87.894241223643803</v>
      </c>
      <c r="DS30" s="197">
        <f xml:space="preserve"> Ops!DS$329</f>
        <v>-105.37996689607121</v>
      </c>
      <c r="DT30" s="197">
        <f xml:space="preserve"> Ops!DT$329</f>
        <v>-45.04579862711762</v>
      </c>
      <c r="DU30" s="197">
        <f xml:space="preserve"> Ops!DU$329</f>
        <v>0</v>
      </c>
      <c r="DV30" s="197">
        <f xml:space="preserve"> Ops!DV$329</f>
        <v>90.091597254235694</v>
      </c>
      <c r="DW30" s="197">
        <f xml:space="preserve"> Ops!DW$329</f>
        <v>-108.01446606847298</v>
      </c>
      <c r="DX30" s="197">
        <f xml:space="preserve"> Ops!DX$329</f>
        <v>-46.171943592794378</v>
      </c>
      <c r="DY30" s="197">
        <f xml:space="preserve"> Ops!DY$329</f>
        <v>0</v>
      </c>
      <c r="DZ30" s="197">
        <f xml:space="preserve"> Ops!DZ$329</f>
        <v>46.171943592794378</v>
      </c>
      <c r="EA30" s="197">
        <f xml:space="preserve"> Ops!EA$329</f>
        <v>-64.542884127388788</v>
      </c>
      <c r="EB30" s="197">
        <f xml:space="preserve"> Ops!EB$329</f>
        <v>-47.326242182615033</v>
      </c>
      <c r="EC30" s="197">
        <f xml:space="preserve"> Ops!EC$329</f>
        <v>0</v>
      </c>
      <c r="ED30" s="197">
        <f xml:space="preserve"> Ops!ED$329</f>
        <v>94.652484365230748</v>
      </c>
      <c r="EE30" s="197">
        <f xml:space="preserve"> Ops!EE$329</f>
        <v>-113.48269841318984</v>
      </c>
      <c r="EF30" s="197">
        <f xml:space="preserve"> Ops!EF$329</f>
        <v>-48.509398237181586</v>
      </c>
      <c r="EG30" s="197">
        <f xml:space="preserve"> Ops!EG$329</f>
        <v>0</v>
      </c>
      <c r="EH30" s="197">
        <f xml:space="preserve"> Ops!EH$329</f>
        <v>97.018796474363398</v>
      </c>
      <c r="EI30" s="197">
        <f xml:space="preserve"> Ops!EI$329</f>
        <v>-116.31976587352028</v>
      </c>
      <c r="EJ30" s="197">
        <f xml:space="preserve"> Ops!EJ$329</f>
        <v>-49.722133193110039</v>
      </c>
      <c r="EK30" s="197">
        <f xml:space="preserve"> Ops!EK$329</f>
        <v>0</v>
      </c>
      <c r="EL30" s="197">
        <f xml:space="preserve"> Ops!EL$329</f>
        <v>99.444266386221216</v>
      </c>
      <c r="EM30" s="197">
        <f xml:space="preserve"> Ops!EM$329</f>
        <v>-119.22776002035744</v>
      </c>
      <c r="EN30" s="197">
        <f xml:space="preserve"> Ops!EN$329</f>
        <v>-50.965186522937984</v>
      </c>
      <c r="EO30" s="197">
        <f xml:space="preserve"> Ops!EO$329</f>
        <v>0</v>
      </c>
      <c r="EP30" s="197">
        <f xml:space="preserve"> Ops!EP$329</f>
        <v>50.965186522937984</v>
      </c>
      <c r="EQ30" s="197">
        <f xml:space="preserve"> Ops!EQ$329</f>
        <v>-71.243267497927718</v>
      </c>
      <c r="ER30" s="197">
        <f xml:space="preserve"> Ops!ER$329</f>
        <v>-52.239316186011365</v>
      </c>
      <c r="ES30" s="197">
        <f xml:space="preserve"> Ops!ES$329</f>
        <v>0</v>
      </c>
      <c r="ET30" s="197">
        <f xml:space="preserve"> Ops!ET$329</f>
        <v>104.47863237202364</v>
      </c>
      <c r="EU30" s="197">
        <f xml:space="preserve"> Ops!EU$329</f>
        <v>-125.26366537138756</v>
      </c>
      <c r="EV30" s="197">
        <f xml:space="preserve"> Ops!EV$329</f>
        <v>-53.545299090661501</v>
      </c>
      <c r="EW30" s="197">
        <f xml:space="preserve"> Ops!EW$329</f>
        <v>0</v>
      </c>
      <c r="EX30" s="197">
        <f xml:space="preserve"> Ops!EX$329</f>
        <v>107.09059818132346</v>
      </c>
      <c r="EY30" s="197">
        <f xml:space="preserve"> Ops!EY$329</f>
        <v>-128.39525700567174</v>
      </c>
      <c r="EZ30" s="197">
        <f xml:space="preserve"> Ops!EZ$329</f>
        <v>-54.883931567928357</v>
      </c>
      <c r="FA30" s="197">
        <f xml:space="preserve"> Ops!FA$329</f>
        <v>0</v>
      </c>
      <c r="FB30" s="197">
        <f xml:space="preserve"> Ops!FB$329</f>
        <v>3123.732206083354</v>
      </c>
      <c r="FC30" s="197">
        <f xml:space="preserve"> Ops!FC$329</f>
        <v>0</v>
      </c>
      <c r="FD30" s="197">
        <f xml:space="preserve"> Ops!FD$329</f>
        <v>0</v>
      </c>
      <c r="FE30" s="197">
        <f xml:space="preserve"> Ops!FE$329</f>
        <v>0</v>
      </c>
      <c r="FF30" s="197">
        <f xml:space="preserve"> Ops!FF$329</f>
        <v>0</v>
      </c>
      <c r="FG30" s="197">
        <f xml:space="preserve"> Ops!FG$329</f>
        <v>0</v>
      </c>
      <c r="FH30" s="197">
        <f xml:space="preserve"> Ops!FH$329</f>
        <v>0</v>
      </c>
      <c r="FI30" s="197">
        <f xml:space="preserve"> Ops!FI$329</f>
        <v>0</v>
      </c>
      <c r="FJ30" s="197">
        <f xml:space="preserve"> Ops!FJ$329</f>
        <v>0</v>
      </c>
      <c r="FK30" s="197">
        <f xml:space="preserve"> Ops!FK$329</f>
        <v>0</v>
      </c>
      <c r="FL30" s="197">
        <f xml:space="preserve"> Ops!FL$329</f>
        <v>0</v>
      </c>
      <c r="FM30" s="197">
        <f xml:space="preserve"> Ops!FM$329</f>
        <v>0</v>
      </c>
      <c r="FN30" s="197">
        <f xml:space="preserve"> Ops!FN$329</f>
        <v>0</v>
      </c>
      <c r="FO30" s="197">
        <f xml:space="preserve"> Ops!FO$329</f>
        <v>0</v>
      </c>
      <c r="FP30" s="197">
        <f xml:space="preserve"> Ops!FP$329</f>
        <v>0</v>
      </c>
      <c r="FQ30" s="197">
        <f xml:space="preserve"> Ops!FQ$329</f>
        <v>0</v>
      </c>
      <c r="FR30" s="197">
        <f xml:space="preserve"> Ops!FR$329</f>
        <v>0</v>
      </c>
      <c r="FS30" s="197">
        <f xml:space="preserve"> Ops!FS$329</f>
        <v>0</v>
      </c>
      <c r="FT30" s="197">
        <f xml:space="preserve"> Ops!FT$329</f>
        <v>0</v>
      </c>
      <c r="FU30" s="197">
        <f xml:space="preserve"> Ops!FU$329</f>
        <v>0</v>
      </c>
      <c r="FV30" s="197">
        <f xml:space="preserve"> Ops!FV$329</f>
        <v>0</v>
      </c>
      <c r="FW30" s="197">
        <f xml:space="preserve"> Ops!FW$329</f>
        <v>0</v>
      </c>
      <c r="FX30" s="197">
        <f xml:space="preserve"> Ops!FX$329</f>
        <v>0</v>
      </c>
      <c r="FY30" s="197">
        <f xml:space="preserve"> Ops!FY$329</f>
        <v>0</v>
      </c>
      <c r="FZ30" s="197">
        <f xml:space="preserve"> Ops!FZ$329</f>
        <v>0</v>
      </c>
      <c r="GA30" s="197">
        <f xml:space="preserve"> Ops!GA$329</f>
        <v>0</v>
      </c>
      <c r="GB30" s="197">
        <f xml:space="preserve"> Ops!GB$329</f>
        <v>0</v>
      </c>
      <c r="GC30" s="197">
        <f xml:space="preserve"> Ops!GC$329</f>
        <v>0</v>
      </c>
      <c r="GD30" s="197">
        <f xml:space="preserve"> Ops!GD$329</f>
        <v>0</v>
      </c>
      <c r="GE30" s="197">
        <f xml:space="preserve"> Ops!GE$329</f>
        <v>0</v>
      </c>
      <c r="GF30" s="197">
        <f xml:space="preserve"> Ops!GF$329</f>
        <v>0</v>
      </c>
      <c r="GG30" s="197">
        <f xml:space="preserve"> Ops!GG$329</f>
        <v>0</v>
      </c>
      <c r="GH30" s="197">
        <f xml:space="preserve"> Ops!GH$329</f>
        <v>0</v>
      </c>
      <c r="GI30" s="197">
        <f xml:space="preserve"> Ops!GI$329</f>
        <v>0</v>
      </c>
      <c r="GJ30" s="197">
        <f xml:space="preserve"> Ops!GJ$329</f>
        <v>0</v>
      </c>
    </row>
    <row r="31" spans="1:192" hidden="1" outlineLevel="1" x14ac:dyDescent="0.35">
      <c r="A31" s="170"/>
      <c r="D31" s="173"/>
      <c r="E31" s="350" t="s">
        <v>190</v>
      </c>
      <c r="F31" s="350"/>
      <c r="G31" s="350"/>
      <c r="H31" s="350"/>
      <c r="I31" s="350"/>
      <c r="J31" s="350"/>
      <c r="K31" s="350"/>
      <c r="L31" s="350"/>
      <c r="M31" s="350"/>
      <c r="N31" s="350"/>
      <c r="O31" s="350"/>
      <c r="P31" s="350"/>
      <c r="Q31" s="350"/>
      <c r="R31" s="350"/>
      <c r="S31" s="350"/>
      <c r="T31" s="350"/>
      <c r="U31" s="350"/>
      <c r="V31" s="350"/>
      <c r="W31" s="350"/>
      <c r="X31" s="350"/>
      <c r="Y31" s="350"/>
      <c r="Z31" s="350"/>
      <c r="AA31" s="350"/>
      <c r="AB31" s="350"/>
      <c r="AC31" s="350"/>
      <c r="AD31" s="350"/>
      <c r="AE31" s="350"/>
      <c r="AF31" s="350"/>
      <c r="AG31" s="350"/>
      <c r="AH31" s="350"/>
      <c r="AI31" s="350"/>
      <c r="AJ31" s="350"/>
      <c r="AK31" s="350"/>
      <c r="AL31" s="350"/>
      <c r="AM31" s="350"/>
      <c r="AN31" s="350"/>
      <c r="AO31" s="350"/>
      <c r="AP31" s="350"/>
      <c r="AQ31" s="350"/>
      <c r="AR31" s="350"/>
      <c r="AS31" s="350"/>
      <c r="AT31" s="350"/>
      <c r="AU31" s="350"/>
      <c r="AV31" s="350"/>
      <c r="AW31" s="350"/>
      <c r="AX31" s="350"/>
      <c r="AY31" s="350"/>
      <c r="AZ31" s="350"/>
      <c r="BA31" s="350"/>
      <c r="BB31" s="350"/>
      <c r="BC31" s="350"/>
      <c r="BD31" s="350"/>
      <c r="BE31" s="350"/>
      <c r="BF31" s="350"/>
      <c r="BG31" s="350"/>
      <c r="BH31" s="350"/>
      <c r="BI31" s="350"/>
      <c r="BJ31" s="350"/>
      <c r="BK31" s="350"/>
      <c r="BL31" s="350"/>
      <c r="BM31" s="350"/>
      <c r="BN31" s="350"/>
      <c r="BO31" s="350"/>
      <c r="BP31" s="350"/>
      <c r="BQ31" s="350"/>
      <c r="BR31" s="350"/>
      <c r="BS31" s="350"/>
      <c r="BT31" s="350"/>
      <c r="BU31" s="350"/>
      <c r="BV31" s="350"/>
      <c r="BW31" s="350"/>
      <c r="BX31" s="350"/>
      <c r="BY31" s="350"/>
      <c r="BZ31" s="350"/>
      <c r="CA31" s="350"/>
      <c r="CB31" s="350"/>
      <c r="CC31" s="350"/>
      <c r="CD31" s="350"/>
      <c r="CE31" s="350"/>
      <c r="CF31" s="350"/>
      <c r="CG31" s="350"/>
      <c r="CH31" s="350"/>
      <c r="CI31" s="350"/>
      <c r="CJ31" s="350"/>
      <c r="CK31" s="350"/>
      <c r="CL31" s="350"/>
      <c r="CM31" s="350"/>
      <c r="CN31" s="350"/>
      <c r="CO31" s="350"/>
      <c r="CP31" s="350"/>
      <c r="CQ31" s="350"/>
      <c r="CR31" s="350"/>
      <c r="CS31" s="350"/>
      <c r="CT31" s="350"/>
      <c r="CU31" s="350"/>
      <c r="CV31" s="350"/>
      <c r="CW31" s="350"/>
      <c r="CX31" s="350"/>
      <c r="CY31" s="350"/>
      <c r="CZ31" s="350"/>
      <c r="DA31" s="350"/>
      <c r="DB31" s="350"/>
      <c r="DC31" s="350"/>
      <c r="DD31" s="350"/>
      <c r="DE31" s="350"/>
      <c r="DF31" s="350"/>
      <c r="DG31" s="350"/>
      <c r="DH31" s="350"/>
      <c r="DI31" s="350"/>
      <c r="DJ31" s="350"/>
      <c r="DK31" s="350"/>
      <c r="DL31" s="350"/>
      <c r="DM31" s="350"/>
      <c r="DN31" s="350"/>
      <c r="DO31" s="350"/>
      <c r="DP31" s="350"/>
      <c r="DQ31" s="350"/>
      <c r="DR31" s="350"/>
      <c r="DS31" s="350"/>
      <c r="DT31" s="350"/>
      <c r="DU31" s="350"/>
      <c r="DV31" s="350"/>
      <c r="DW31" s="350"/>
      <c r="DX31" s="350"/>
      <c r="DY31" s="350"/>
      <c r="DZ31" s="350"/>
      <c r="EA31" s="350"/>
      <c r="EB31" s="350"/>
      <c r="EC31" s="350"/>
      <c r="ED31" s="350"/>
      <c r="EE31" s="350"/>
      <c r="EF31" s="350"/>
      <c r="EG31" s="350"/>
      <c r="EH31" s="350"/>
      <c r="EI31" s="350"/>
      <c r="EJ31" s="350"/>
      <c r="EK31" s="350"/>
      <c r="EL31" s="350"/>
      <c r="EM31" s="350"/>
      <c r="EN31" s="350"/>
      <c r="EO31" s="350"/>
      <c r="EP31" s="350"/>
      <c r="EQ31" s="350"/>
      <c r="ER31" s="350"/>
      <c r="ES31" s="350"/>
      <c r="ET31" s="350"/>
      <c r="EU31" s="350"/>
      <c r="EV31" s="350"/>
      <c r="EW31" s="350"/>
      <c r="EX31" s="350"/>
      <c r="EY31" s="350"/>
      <c r="EZ31" s="350"/>
      <c r="FA31" s="350"/>
      <c r="FB31" s="350"/>
      <c r="FC31" s="350"/>
      <c r="FD31" s="350"/>
      <c r="FE31" s="350"/>
      <c r="FF31" s="350"/>
      <c r="FG31" s="350"/>
      <c r="FH31" s="350"/>
      <c r="FI31" s="350"/>
      <c r="FJ31" s="350"/>
      <c r="FK31" s="350"/>
      <c r="FL31" s="350"/>
      <c r="FM31" s="350"/>
      <c r="FN31" s="350"/>
      <c r="FO31" s="350"/>
      <c r="FP31" s="350"/>
      <c r="FQ31" s="350"/>
      <c r="FR31" s="350"/>
      <c r="FS31" s="350"/>
      <c r="FT31" s="350"/>
      <c r="FU31" s="350"/>
      <c r="FV31" s="350"/>
      <c r="FW31" s="350"/>
      <c r="FX31" s="350"/>
      <c r="FY31" s="350"/>
      <c r="FZ31" s="350"/>
      <c r="GA31" s="350"/>
      <c r="GB31" s="350"/>
      <c r="GC31" s="350"/>
      <c r="GD31" s="350"/>
      <c r="GE31" s="350"/>
      <c r="GF31" s="350"/>
      <c r="GG31" s="350"/>
      <c r="GH31" s="350"/>
      <c r="GI31" s="350"/>
      <c r="GJ31" s="350"/>
    </row>
    <row r="32" spans="1:192" s="162" customFormat="1" hidden="1" outlineLevel="1" x14ac:dyDescent="0.35">
      <c r="A32" s="170"/>
      <c r="B32" s="170"/>
      <c r="C32" s="171"/>
      <c r="D32" s="173"/>
      <c r="E32" s="195" t="s">
        <v>199</v>
      </c>
      <c r="F32" s="195"/>
      <c r="G32" s="195" t="str">
        <f>SMU</f>
        <v>$ 000s</v>
      </c>
      <c r="H32" s="195">
        <f xml:space="preserve"> SUM(J32:GJ32)</f>
        <v>883966.2519980364</v>
      </c>
      <c r="I32" s="195"/>
      <c r="J32" s="195">
        <f t="shared" ref="J32:AO32" si="33">SUM(J29:J31)</f>
        <v>0</v>
      </c>
      <c r="K32" s="195">
        <f t="shared" si="33"/>
        <v>0</v>
      </c>
      <c r="L32" s="195">
        <f t="shared" si="33"/>
        <v>0</v>
      </c>
      <c r="M32" s="195">
        <f t="shared" si="33"/>
        <v>0</v>
      </c>
      <c r="N32" s="195">
        <f t="shared" si="33"/>
        <v>0</v>
      </c>
      <c r="O32" s="195">
        <f t="shared" si="33"/>
        <v>0</v>
      </c>
      <c r="P32" s="195">
        <f t="shared" si="33"/>
        <v>0</v>
      </c>
      <c r="Q32" s="195">
        <f t="shared" si="33"/>
        <v>0</v>
      </c>
      <c r="R32" s="195">
        <f t="shared" si="33"/>
        <v>0</v>
      </c>
      <c r="S32" s="195">
        <f t="shared" si="33"/>
        <v>0</v>
      </c>
      <c r="T32" s="195">
        <f t="shared" si="33"/>
        <v>0</v>
      </c>
      <c r="U32" s="195">
        <f t="shared" si="33"/>
        <v>0</v>
      </c>
      <c r="V32" s="195">
        <f t="shared" si="33"/>
        <v>0</v>
      </c>
      <c r="W32" s="195">
        <f t="shared" si="33"/>
        <v>0</v>
      </c>
      <c r="X32" s="195">
        <f t="shared" si="33"/>
        <v>0</v>
      </c>
      <c r="Y32" s="195">
        <f t="shared" si="33"/>
        <v>0</v>
      </c>
      <c r="Z32" s="195">
        <f t="shared" si="33"/>
        <v>0</v>
      </c>
      <c r="AA32" s="195">
        <f t="shared" si="33"/>
        <v>0</v>
      </c>
      <c r="AB32" s="195">
        <f t="shared" si="33"/>
        <v>0</v>
      </c>
      <c r="AC32" s="195">
        <f t="shared" si="33"/>
        <v>0</v>
      </c>
      <c r="AD32" s="195">
        <f t="shared" si="33"/>
        <v>0</v>
      </c>
      <c r="AE32" s="195">
        <f t="shared" si="33"/>
        <v>0</v>
      </c>
      <c r="AF32" s="195">
        <f t="shared" si="33"/>
        <v>109.18740775625</v>
      </c>
      <c r="AG32" s="195">
        <f t="shared" si="33"/>
        <v>211.33046662499999</v>
      </c>
      <c r="AH32" s="195">
        <f t="shared" si="33"/>
        <v>327.56222326875002</v>
      </c>
      <c r="AI32" s="195">
        <f t="shared" si="33"/>
        <v>436.74963102499999</v>
      </c>
      <c r="AJ32" s="195">
        <f t="shared" si="33"/>
        <v>510.71529434374997</v>
      </c>
      <c r="AK32" s="195">
        <f t="shared" si="33"/>
        <v>655.12444653750003</v>
      </c>
      <c r="AL32" s="195">
        <f t="shared" si="33"/>
        <v>739.65663318750001</v>
      </c>
      <c r="AM32" s="195">
        <f t="shared" si="33"/>
        <v>873.49926204999986</v>
      </c>
      <c r="AN32" s="195">
        <f t="shared" si="33"/>
        <v>974.76177730781251</v>
      </c>
      <c r="AO32" s="195">
        <f t="shared" si="33"/>
        <v>1119.1709295015628</v>
      </c>
      <c r="AP32" s="195">
        <f t="shared" ref="AP32:BU32" si="34">SUM(AP29:AP31)</f>
        <v>1231.0880224517184</v>
      </c>
      <c r="AQ32" s="195">
        <f t="shared" si="34"/>
        <v>1299.6823697437499</v>
      </c>
      <c r="AR32" s="195">
        <f t="shared" si="34"/>
        <v>1454.9222083520308</v>
      </c>
      <c r="AS32" s="195">
        <f t="shared" si="34"/>
        <v>1516.2960980343753</v>
      </c>
      <c r="AT32" s="195">
        <f t="shared" si="34"/>
        <v>1678.7563942523436</v>
      </c>
      <c r="AU32" s="195">
        <f t="shared" si="34"/>
        <v>1790.6734872025004</v>
      </c>
      <c r="AV32" s="195">
        <f t="shared" si="34"/>
        <v>1718.468911105625</v>
      </c>
      <c r="AW32" s="195">
        <f t="shared" si="34"/>
        <v>2014.5076731028125</v>
      </c>
      <c r="AX32" s="195">
        <f t="shared" si="34"/>
        <v>2057.8304187609374</v>
      </c>
      <c r="AY32" s="195">
        <f t="shared" si="34"/>
        <v>2238.3418590031256</v>
      </c>
      <c r="AZ32" s="195">
        <f t="shared" si="34"/>
        <v>2331.3052507278517</v>
      </c>
      <c r="BA32" s="195">
        <f t="shared" si="34"/>
        <v>2523.7304460260229</v>
      </c>
      <c r="BB32" s="195">
        <f t="shared" si="34"/>
        <v>2638.4454662999337</v>
      </c>
      <c r="BC32" s="195">
        <f t="shared" si="34"/>
        <v>2664.3488579746872</v>
      </c>
      <c r="BD32" s="195">
        <f t="shared" si="34"/>
        <v>2753.1604865738436</v>
      </c>
      <c r="BE32" s="195">
        <f t="shared" si="34"/>
        <v>2664.3488579746872</v>
      </c>
      <c r="BF32" s="195">
        <f t="shared" si="34"/>
        <v>7350.6817748669682</v>
      </c>
      <c r="BG32" s="195">
        <f t="shared" si="34"/>
        <v>7071.9079108564392</v>
      </c>
      <c r="BH32" s="195">
        <f t="shared" si="34"/>
        <v>7220.4088462742393</v>
      </c>
      <c r="BI32" s="195">
        <f t="shared" si="34"/>
        <v>7250.7528193789512</v>
      </c>
      <c r="BJ32" s="195">
        <f t="shared" si="34"/>
        <v>7129.3769269601034</v>
      </c>
      <c r="BK32" s="195">
        <f t="shared" si="34"/>
        <v>7248.705608627849</v>
      </c>
      <c r="BL32" s="195">
        <f t="shared" si="34"/>
        <v>7400.919067431093</v>
      </c>
      <c r="BM32" s="195">
        <f t="shared" si="34"/>
        <v>7432.021639863422</v>
      </c>
      <c r="BN32" s="195">
        <f t="shared" si="34"/>
        <v>7369.8164949987622</v>
      </c>
      <c r="BO32" s="195">
        <f t="shared" si="34"/>
        <v>7461.0258212758727</v>
      </c>
      <c r="BP32" s="195">
        <f t="shared" si="34"/>
        <v>7585.9420441168686</v>
      </c>
      <c r="BQ32" s="195">
        <f t="shared" si="34"/>
        <v>7617.8221808600065</v>
      </c>
      <c r="BR32" s="195">
        <f t="shared" si="34"/>
        <v>7490.301633887455</v>
      </c>
      <c r="BS32" s="195">
        <f t="shared" si="34"/>
        <v>7615.6713300646315</v>
      </c>
      <c r="BT32" s="195">
        <f t="shared" si="34"/>
        <v>7775.5905952197909</v>
      </c>
      <c r="BU32" s="195">
        <f t="shared" si="34"/>
        <v>7808.2677353815079</v>
      </c>
      <c r="BV32" s="195">
        <f t="shared" ref="BV32:DA32" si="35">SUM(BV29:BV31)</f>
        <v>7677.5591747346416</v>
      </c>
      <c r="BW32" s="195">
        <f t="shared" si="35"/>
        <v>7806.0631133162478</v>
      </c>
      <c r="BX32" s="195">
        <f t="shared" si="35"/>
        <v>7969.980360100285</v>
      </c>
      <c r="BY32" s="195">
        <f t="shared" si="35"/>
        <v>8003.4744287660442</v>
      </c>
      <c r="BZ32" s="195">
        <f t="shared" si="35"/>
        <v>7869.4981541030093</v>
      </c>
      <c r="CA32" s="195">
        <f t="shared" si="35"/>
        <v>8001.2146911491527</v>
      </c>
      <c r="CB32" s="195">
        <f t="shared" si="35"/>
        <v>8169.2298691027927</v>
      </c>
      <c r="CC32" s="195">
        <f t="shared" si="35"/>
        <v>8203.5612894851965</v>
      </c>
      <c r="CD32" s="195">
        <f t="shared" si="35"/>
        <v>8134.8984487203888</v>
      </c>
      <c r="CE32" s="195">
        <f t="shared" si="35"/>
        <v>8235.5764788102842</v>
      </c>
      <c r="CF32" s="195">
        <f t="shared" si="35"/>
        <v>8373.4606158303613</v>
      </c>
      <c r="CG32" s="195">
        <f t="shared" si="35"/>
        <v>8408.6503217223253</v>
      </c>
      <c r="CH32" s="195">
        <f t="shared" si="35"/>
        <v>8267.8914981544713</v>
      </c>
      <c r="CI32" s="195">
        <f t="shared" si="35"/>
        <v>8406.2761848885784</v>
      </c>
      <c r="CJ32" s="195">
        <f t="shared" si="35"/>
        <v>8582.7971312261216</v>
      </c>
      <c r="CK32" s="195">
        <f t="shared" si="35"/>
        <v>8618.866579765383</v>
      </c>
      <c r="CL32" s="195">
        <f t="shared" si="35"/>
        <v>8474.5887856083355</v>
      </c>
      <c r="CM32" s="195">
        <f t="shared" si="35"/>
        <v>8616.4330895107923</v>
      </c>
      <c r="CN32" s="195">
        <f t="shared" si="35"/>
        <v>8797.3670595067742</v>
      </c>
      <c r="CO32" s="195">
        <f t="shared" si="35"/>
        <v>8834.3382442595175</v>
      </c>
      <c r="CP32" s="195">
        <f t="shared" si="35"/>
        <v>8686.4535052485408</v>
      </c>
      <c r="CQ32" s="195">
        <f t="shared" si="35"/>
        <v>8831.8439167485612</v>
      </c>
      <c r="CR32" s="195">
        <f t="shared" si="35"/>
        <v>9017.3012359944405</v>
      </c>
      <c r="CS32" s="195">
        <f t="shared" si="35"/>
        <v>9055.1967003660029</v>
      </c>
      <c r="CT32" s="195">
        <f t="shared" si="35"/>
        <v>8979.4057716228781</v>
      </c>
      <c r="CU32" s="195">
        <f t="shared" si="35"/>
        <v>9090.5354790388374</v>
      </c>
      <c r="CV32" s="195">
        <f t="shared" si="35"/>
        <v>9242.7337668943001</v>
      </c>
      <c r="CW32" s="195">
        <f t="shared" si="35"/>
        <v>9281.576617875151</v>
      </c>
      <c r="CX32" s="195">
        <f t="shared" si="35"/>
        <v>9126.2052139517473</v>
      </c>
      <c r="CY32" s="195">
        <f t="shared" si="35"/>
        <v>9278.9560150339566</v>
      </c>
      <c r="CZ32" s="195">
        <f t="shared" si="35"/>
        <v>9473.8021110666596</v>
      </c>
      <c r="DA32" s="195">
        <f t="shared" si="35"/>
        <v>9513.6160333220323</v>
      </c>
      <c r="DB32" s="195">
        <f t="shared" ref="DB32:EG32" si="36">SUM(DB29:DB31)</f>
        <v>9354.3603443005413</v>
      </c>
      <c r="DC32" s="195">
        <f t="shared" si="36"/>
        <v>9510.9299154098062</v>
      </c>
      <c r="DD32" s="195">
        <f t="shared" si="36"/>
        <v>9710.647163843325</v>
      </c>
      <c r="DE32" s="195">
        <f t="shared" si="36"/>
        <v>9751.4564341550831</v>
      </c>
      <c r="DF32" s="195">
        <f t="shared" si="36"/>
        <v>9588.2193529080541</v>
      </c>
      <c r="DG32" s="195">
        <f t="shared" si="36"/>
        <v>9748.7031632950511</v>
      </c>
      <c r="DH32" s="195">
        <f t="shared" si="36"/>
        <v>9953.4133429394042</v>
      </c>
      <c r="DI32" s="195">
        <f t="shared" si="36"/>
        <v>9995.2428450089556</v>
      </c>
      <c r="DJ32" s="195">
        <f t="shared" si="36"/>
        <v>9911.5838408698564</v>
      </c>
      <c r="DK32" s="195">
        <f t="shared" si="36"/>
        <v>10034.250244446977</v>
      </c>
      <c r="DL32" s="195">
        <f t="shared" si="36"/>
        <v>10202.248676512892</v>
      </c>
      <c r="DM32" s="195">
        <f t="shared" si="36"/>
        <v>10245.123916134182</v>
      </c>
      <c r="DN32" s="195">
        <f t="shared" si="36"/>
        <v>8124.049560515894</v>
      </c>
      <c r="DO32" s="195">
        <f t="shared" si="36"/>
        <v>7269.1318303088392</v>
      </c>
      <c r="DP32" s="195">
        <f t="shared" si="36"/>
        <v>7459.835795333528</v>
      </c>
      <c r="DQ32" s="195">
        <f t="shared" si="36"/>
        <v>7503.7829159453495</v>
      </c>
      <c r="DR32" s="195">
        <f t="shared" si="36"/>
        <v>7327.994433498061</v>
      </c>
      <c r="DS32" s="195">
        <f t="shared" si="36"/>
        <v>7450.8601260665591</v>
      </c>
      <c r="DT32" s="195">
        <f t="shared" si="36"/>
        <v>7646.3316902168663</v>
      </c>
      <c r="DU32" s="195">
        <f t="shared" si="36"/>
        <v>7691.3774888439839</v>
      </c>
      <c r="DV32" s="195">
        <f t="shared" si="36"/>
        <v>7511.1942943355134</v>
      </c>
      <c r="DW32" s="195">
        <f t="shared" si="36"/>
        <v>7637.1316292182219</v>
      </c>
      <c r="DX32" s="195">
        <f t="shared" si="36"/>
        <v>7837.4899824722852</v>
      </c>
      <c r="DY32" s="195">
        <f t="shared" si="36"/>
        <v>7883.6619260650796</v>
      </c>
      <c r="DZ32" s="195">
        <f t="shared" si="36"/>
        <v>7791.318038879489</v>
      </c>
      <c r="EA32" s="195">
        <f t="shared" si="36"/>
        <v>7874.2318635414731</v>
      </c>
      <c r="EB32" s="195">
        <f t="shared" si="36"/>
        <v>8033.4272320340933</v>
      </c>
      <c r="EC32" s="195">
        <f t="shared" si="36"/>
        <v>8080.7534742167081</v>
      </c>
      <c r="ED32" s="195">
        <f t="shared" si="36"/>
        <v>7891.4485054862444</v>
      </c>
      <c r="EE32" s="195">
        <f t="shared" si="36"/>
        <v>8023.761417947394</v>
      </c>
      <c r="EF32" s="195">
        <f t="shared" si="36"/>
        <v>8234.2629128349472</v>
      </c>
      <c r="EG32" s="195">
        <f t="shared" si="36"/>
        <v>8282.772311072129</v>
      </c>
      <c r="EH32" s="195">
        <f t="shared" ref="EH32:FM32" si="37">SUM(EH29:EH31)</f>
        <v>8088.7347181234036</v>
      </c>
      <c r="EI32" s="195">
        <f t="shared" si="37"/>
        <v>8224.3554533960796</v>
      </c>
      <c r="EJ32" s="195">
        <f t="shared" si="37"/>
        <v>8440.1194856558195</v>
      </c>
      <c r="EK32" s="195">
        <f t="shared" si="37"/>
        <v>8489.84161884893</v>
      </c>
      <c r="EL32" s="195">
        <f t="shared" si="37"/>
        <v>8290.953086076488</v>
      </c>
      <c r="EM32" s="195">
        <f t="shared" si="37"/>
        <v>8429.9643397309792</v>
      </c>
      <c r="EN32" s="195">
        <f t="shared" si="37"/>
        <v>8651.1224727972149</v>
      </c>
      <c r="EO32" s="195">
        <f t="shared" si="37"/>
        <v>8702.0876593201538</v>
      </c>
      <c r="EP32" s="195">
        <f t="shared" si="37"/>
        <v>8600.157286274276</v>
      </c>
      <c r="EQ32" s="195">
        <f t="shared" si="37"/>
        <v>8691.6786347471934</v>
      </c>
      <c r="ER32" s="195">
        <f t="shared" si="37"/>
        <v>8867.4005346171452</v>
      </c>
      <c r="ES32" s="195">
        <f t="shared" si="37"/>
        <v>8919.6398508031562</v>
      </c>
      <c r="ET32" s="195">
        <f t="shared" si="37"/>
        <v>8710.6825860591071</v>
      </c>
      <c r="EU32" s="195">
        <f t="shared" si="37"/>
        <v>8856.7312844298613</v>
      </c>
      <c r="EV32" s="195">
        <f t="shared" si="37"/>
        <v>9089.0855479825696</v>
      </c>
      <c r="EW32" s="195">
        <f t="shared" si="37"/>
        <v>9142.6308470732311</v>
      </c>
      <c r="EX32" s="195">
        <f t="shared" si="37"/>
        <v>8928.4496507105832</v>
      </c>
      <c r="EY32" s="195">
        <f t="shared" si="37"/>
        <v>9078.1495665406037</v>
      </c>
      <c r="EZ32" s="195">
        <f t="shared" si="37"/>
        <v>9316.3126866821331</v>
      </c>
      <c r="FA32" s="195">
        <f t="shared" si="37"/>
        <v>9371.1966182500619</v>
      </c>
      <c r="FB32" s="195">
        <f t="shared" si="37"/>
        <v>3123.732206083354</v>
      </c>
      <c r="FC32" s="195">
        <f t="shared" si="37"/>
        <v>0</v>
      </c>
      <c r="FD32" s="195">
        <f t="shared" si="37"/>
        <v>0</v>
      </c>
      <c r="FE32" s="195">
        <f t="shared" si="37"/>
        <v>0</v>
      </c>
      <c r="FF32" s="195">
        <f t="shared" si="37"/>
        <v>0</v>
      </c>
      <c r="FG32" s="195">
        <f t="shared" si="37"/>
        <v>0</v>
      </c>
      <c r="FH32" s="195">
        <f t="shared" si="37"/>
        <v>0</v>
      </c>
      <c r="FI32" s="195">
        <f t="shared" si="37"/>
        <v>0</v>
      </c>
      <c r="FJ32" s="195">
        <f t="shared" si="37"/>
        <v>0</v>
      </c>
      <c r="FK32" s="195">
        <f t="shared" si="37"/>
        <v>0</v>
      </c>
      <c r="FL32" s="195">
        <f t="shared" si="37"/>
        <v>0</v>
      </c>
      <c r="FM32" s="195">
        <f t="shared" si="37"/>
        <v>0</v>
      </c>
      <c r="FN32" s="195">
        <f t="shared" ref="FN32:GJ32" si="38">SUM(FN29:FN31)</f>
        <v>0</v>
      </c>
      <c r="FO32" s="195">
        <f t="shared" si="38"/>
        <v>0</v>
      </c>
      <c r="FP32" s="195">
        <f t="shared" si="38"/>
        <v>0</v>
      </c>
      <c r="FQ32" s="195">
        <f t="shared" si="38"/>
        <v>0</v>
      </c>
      <c r="FR32" s="195">
        <f t="shared" si="38"/>
        <v>0</v>
      </c>
      <c r="FS32" s="195">
        <f t="shared" si="38"/>
        <v>0</v>
      </c>
      <c r="FT32" s="195">
        <f t="shared" si="38"/>
        <v>0</v>
      </c>
      <c r="FU32" s="195">
        <f t="shared" si="38"/>
        <v>0</v>
      </c>
      <c r="FV32" s="195">
        <f t="shared" si="38"/>
        <v>0</v>
      </c>
      <c r="FW32" s="195">
        <f t="shared" si="38"/>
        <v>0</v>
      </c>
      <c r="FX32" s="195">
        <f t="shared" si="38"/>
        <v>0</v>
      </c>
      <c r="FY32" s="195">
        <f t="shared" si="38"/>
        <v>0</v>
      </c>
      <c r="FZ32" s="195">
        <f t="shared" si="38"/>
        <v>0</v>
      </c>
      <c r="GA32" s="195">
        <f t="shared" si="38"/>
        <v>0</v>
      </c>
      <c r="GB32" s="195">
        <f t="shared" si="38"/>
        <v>0</v>
      </c>
      <c r="GC32" s="195">
        <f t="shared" si="38"/>
        <v>0</v>
      </c>
      <c r="GD32" s="195">
        <f t="shared" si="38"/>
        <v>0</v>
      </c>
      <c r="GE32" s="195">
        <f t="shared" si="38"/>
        <v>0</v>
      </c>
      <c r="GF32" s="195">
        <f t="shared" si="38"/>
        <v>0</v>
      </c>
      <c r="GG32" s="195">
        <f t="shared" si="38"/>
        <v>0</v>
      </c>
      <c r="GH32" s="195">
        <f t="shared" si="38"/>
        <v>0</v>
      </c>
      <c r="GI32" s="195">
        <f t="shared" si="38"/>
        <v>0</v>
      </c>
      <c r="GJ32" s="195">
        <f t="shared" si="38"/>
        <v>0</v>
      </c>
    </row>
    <row r="33" spans="1:192" hidden="1" outlineLevel="1" x14ac:dyDescent="0.35">
      <c r="A33" s="170"/>
      <c r="D33" s="173"/>
      <c r="E33" s="197"/>
      <c r="F33" s="197"/>
      <c r="G33" s="197"/>
      <c r="H33" s="197"/>
      <c r="I33" s="197"/>
      <c r="J33" s="197"/>
      <c r="K33" s="197"/>
      <c r="L33" s="197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197"/>
      <c r="Z33" s="197"/>
      <c r="AA33" s="197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7"/>
      <c r="AP33" s="197"/>
      <c r="AQ33" s="197"/>
      <c r="AR33" s="197"/>
      <c r="AS33" s="197"/>
      <c r="AT33" s="197"/>
      <c r="AU33" s="197"/>
      <c r="AV33" s="197"/>
      <c r="AW33" s="197"/>
      <c r="AX33" s="197"/>
      <c r="AY33" s="197"/>
      <c r="AZ33" s="197"/>
      <c r="BA33" s="197"/>
      <c r="BB33" s="197"/>
      <c r="BC33" s="197"/>
      <c r="BD33" s="197"/>
      <c r="BE33" s="197"/>
      <c r="BF33" s="197"/>
      <c r="BG33" s="197"/>
      <c r="BH33" s="197"/>
      <c r="BI33" s="197"/>
      <c r="BJ33" s="197"/>
      <c r="BK33" s="197"/>
      <c r="BL33" s="197"/>
      <c r="BM33" s="197"/>
      <c r="BN33" s="197"/>
      <c r="BO33" s="197"/>
      <c r="BP33" s="197"/>
      <c r="BQ33" s="197"/>
      <c r="BR33" s="197"/>
      <c r="BS33" s="197"/>
      <c r="BT33" s="197"/>
      <c r="BU33" s="197"/>
      <c r="BV33" s="197"/>
      <c r="BW33" s="197"/>
      <c r="BX33" s="197"/>
      <c r="BY33" s="197"/>
      <c r="BZ33" s="197"/>
      <c r="CA33" s="197"/>
      <c r="CB33" s="197"/>
      <c r="CC33" s="197"/>
      <c r="CD33" s="197"/>
      <c r="CE33" s="197"/>
      <c r="CF33" s="197"/>
      <c r="CG33" s="197"/>
      <c r="CH33" s="197"/>
      <c r="CI33" s="197"/>
      <c r="CJ33" s="197"/>
      <c r="CK33" s="197"/>
      <c r="CL33" s="197"/>
      <c r="CM33" s="197"/>
      <c r="CN33" s="197"/>
      <c r="CO33" s="197"/>
      <c r="CP33" s="197"/>
      <c r="CQ33" s="197"/>
      <c r="CR33" s="197"/>
      <c r="CS33" s="197"/>
      <c r="CT33" s="197"/>
      <c r="CU33" s="197"/>
      <c r="CV33" s="197"/>
      <c r="CW33" s="197"/>
      <c r="CX33" s="197"/>
      <c r="CY33" s="197"/>
      <c r="CZ33" s="197"/>
      <c r="DA33" s="197"/>
      <c r="DB33" s="197"/>
      <c r="DC33" s="197"/>
      <c r="DD33" s="197"/>
      <c r="DE33" s="197"/>
      <c r="DF33" s="197"/>
      <c r="DG33" s="197"/>
      <c r="DH33" s="197"/>
      <c r="DI33" s="197"/>
      <c r="DJ33" s="197"/>
      <c r="DK33" s="197"/>
      <c r="DL33" s="197"/>
      <c r="DM33" s="197"/>
      <c r="DN33" s="197"/>
      <c r="DO33" s="197"/>
      <c r="DP33" s="197"/>
      <c r="DQ33" s="197"/>
      <c r="DR33" s="197"/>
      <c r="DS33" s="197"/>
      <c r="DT33" s="197"/>
      <c r="DU33" s="197"/>
      <c r="DV33" s="197"/>
      <c r="DW33" s="197"/>
      <c r="DX33" s="197"/>
      <c r="DY33" s="197"/>
      <c r="DZ33" s="197"/>
      <c r="EA33" s="197"/>
      <c r="EB33" s="197"/>
      <c r="EC33" s="197"/>
      <c r="ED33" s="197"/>
      <c r="EE33" s="197"/>
      <c r="EF33" s="197"/>
      <c r="EG33" s="197"/>
      <c r="EH33" s="197"/>
      <c r="EI33" s="197"/>
      <c r="EJ33" s="197"/>
      <c r="EK33" s="197"/>
      <c r="EL33" s="197"/>
      <c r="EM33" s="197"/>
      <c r="EN33" s="197"/>
      <c r="EO33" s="197"/>
      <c r="EP33" s="197"/>
      <c r="EQ33" s="197"/>
      <c r="ER33" s="197"/>
      <c r="ES33" s="197"/>
      <c r="ET33" s="197"/>
      <c r="EU33" s="197"/>
      <c r="EV33" s="197"/>
      <c r="EW33" s="197"/>
      <c r="EX33" s="197"/>
      <c r="EY33" s="197"/>
      <c r="EZ33" s="197"/>
      <c r="FA33" s="197"/>
      <c r="FB33" s="197"/>
      <c r="FC33" s="197"/>
      <c r="FD33" s="197"/>
      <c r="FE33" s="197"/>
      <c r="FF33" s="197"/>
      <c r="FG33" s="197"/>
      <c r="FH33" s="197"/>
      <c r="FI33" s="197"/>
      <c r="FJ33" s="197"/>
      <c r="FK33" s="197"/>
      <c r="FL33" s="197"/>
      <c r="FM33" s="197"/>
      <c r="FN33" s="197"/>
      <c r="FO33" s="197"/>
      <c r="FP33" s="197"/>
      <c r="FQ33" s="197"/>
      <c r="FR33" s="197"/>
      <c r="FS33" s="197"/>
      <c r="FT33" s="197"/>
      <c r="FU33" s="197"/>
      <c r="FV33" s="197"/>
      <c r="FW33" s="197"/>
      <c r="FX33" s="197"/>
      <c r="FY33" s="197"/>
      <c r="FZ33" s="197"/>
      <c r="GA33" s="197"/>
      <c r="GB33" s="197"/>
      <c r="GC33" s="197"/>
      <c r="GD33" s="197"/>
      <c r="GE33" s="197"/>
      <c r="GF33" s="197"/>
      <c r="GG33" s="197"/>
      <c r="GH33" s="197"/>
      <c r="GI33" s="197"/>
      <c r="GJ33" s="197"/>
    </row>
    <row r="34" spans="1:192" s="601" customFormat="1" hidden="1" outlineLevel="1" x14ac:dyDescent="0.35">
      <c r="A34" s="606"/>
      <c r="B34" s="606"/>
      <c r="C34" s="607"/>
      <c r="D34" s="608"/>
      <c r="E34" s="583" t="str">
        <f xml:space="preserve"> Const!E$64</f>
        <v>Construction costs</v>
      </c>
      <c r="F34" s="583">
        <f xml:space="preserve"> Const!F$64</f>
        <v>0</v>
      </c>
      <c r="G34" s="583" t="str">
        <f xml:space="preserve"> Const!G$64</f>
        <v>$ 000s</v>
      </c>
      <c r="H34" s="583">
        <f xml:space="preserve"> Const!H$64</f>
        <v>-344899.99999999994</v>
      </c>
      <c r="I34" s="583">
        <f xml:space="preserve"> Const!I$64</f>
        <v>0</v>
      </c>
      <c r="J34" s="583">
        <f xml:space="preserve"> Const!J$64</f>
        <v>0</v>
      </c>
      <c r="K34" s="583">
        <f xml:space="preserve"> Const!K$64</f>
        <v>0</v>
      </c>
      <c r="L34" s="583">
        <f xml:space="preserve"> Const!L$64</f>
        <v>0</v>
      </c>
      <c r="M34" s="583">
        <f xml:space="preserve"> Const!M$64</f>
        <v>0</v>
      </c>
      <c r="N34" s="583">
        <f xml:space="preserve"> Const!N$64</f>
        <v>0</v>
      </c>
      <c r="O34" s="583">
        <f xml:space="preserve"> Const!O$64</f>
        <v>-3050</v>
      </c>
      <c r="P34" s="583">
        <f xml:space="preserve"> Const!P$64</f>
        <v>-31600</v>
      </c>
      <c r="Q34" s="583">
        <f xml:space="preserve"> Const!Q$64</f>
        <v>-7014.6341463414637</v>
      </c>
      <c r="R34" s="583">
        <f xml:space="preserve"> Const!R$64</f>
        <v>-7014.6341463414637</v>
      </c>
      <c r="S34" s="583">
        <f xml:space="preserve"> Const!S$64</f>
        <v>-7014.6341463414637</v>
      </c>
      <c r="T34" s="583">
        <f xml:space="preserve"> Const!T$64</f>
        <v>-7014.6341463414637</v>
      </c>
      <c r="U34" s="583">
        <f xml:space="preserve"> Const!U$64</f>
        <v>-7014.6341463414637</v>
      </c>
      <c r="V34" s="583">
        <f xml:space="preserve"> Const!V$64</f>
        <v>-7014.6341463414637</v>
      </c>
      <c r="W34" s="583">
        <f xml:space="preserve"> Const!W$64</f>
        <v>-7014.6341463414637</v>
      </c>
      <c r="X34" s="583">
        <f xml:space="preserve"> Const!X$64</f>
        <v>-7014.6341463414637</v>
      </c>
      <c r="Y34" s="583">
        <f xml:space="preserve"> Const!Y$64</f>
        <v>-7014.6341463414637</v>
      </c>
      <c r="Z34" s="583">
        <f xml:space="preserve"> Const!Z$64</f>
        <v>-7014.6341463414637</v>
      </c>
      <c r="AA34" s="583">
        <f xml:space="preserve"> Const!AA$64</f>
        <v>-7014.6341463414637</v>
      </c>
      <c r="AB34" s="583">
        <f xml:space="preserve"> Const!AB$64</f>
        <v>-7014.6341463414637</v>
      </c>
      <c r="AC34" s="583">
        <f xml:space="preserve"> Const!AC$64</f>
        <v>-7014.6341463414637</v>
      </c>
      <c r="AD34" s="583">
        <f xml:space="preserve"> Const!AD$64</f>
        <v>-7014.6341463414637</v>
      </c>
      <c r="AE34" s="583">
        <f xml:space="preserve"> Const!AE$64</f>
        <v>-7014.6341463414637</v>
      </c>
      <c r="AF34" s="583">
        <f xml:space="preserve"> Const!AF$64</f>
        <v>-7014.6341463414637</v>
      </c>
      <c r="AG34" s="583">
        <f xml:space="preserve"> Const!AG$64</f>
        <v>-7014.6341463414637</v>
      </c>
      <c r="AH34" s="583">
        <f xml:space="preserve"> Const!AH$64</f>
        <v>-7014.6341463414637</v>
      </c>
      <c r="AI34" s="583">
        <f xml:space="preserve"> Const!AI$64</f>
        <v>-7014.6341463414637</v>
      </c>
      <c r="AJ34" s="583">
        <f xml:space="preserve"> Const!AJ$64</f>
        <v>-7014.6341463414637</v>
      </c>
      <c r="AK34" s="583">
        <f xml:space="preserve"> Const!AK$64</f>
        <v>-7014.6341463414637</v>
      </c>
      <c r="AL34" s="583">
        <f xml:space="preserve"> Const!AL$64</f>
        <v>-7014.6341463414637</v>
      </c>
      <c r="AM34" s="583">
        <f xml:space="preserve"> Const!AM$64</f>
        <v>-7014.6341463414637</v>
      </c>
      <c r="AN34" s="583">
        <f xml:space="preserve"> Const!AN$64</f>
        <v>-7014.6341463414637</v>
      </c>
      <c r="AO34" s="583">
        <f xml:space="preserve"> Const!AO$64</f>
        <v>-7014.6341463414637</v>
      </c>
      <c r="AP34" s="583">
        <f xml:space="preserve"> Const!AP$64</f>
        <v>-7014.6341463414637</v>
      </c>
      <c r="AQ34" s="583">
        <f xml:space="preserve"> Const!AQ$64</f>
        <v>-7014.6341463414637</v>
      </c>
      <c r="AR34" s="583">
        <f xml:space="preserve"> Const!AR$64</f>
        <v>-7014.6341463414637</v>
      </c>
      <c r="AS34" s="583">
        <f xml:space="preserve"> Const!AS$64</f>
        <v>-7014.6341463414637</v>
      </c>
      <c r="AT34" s="583">
        <f xml:space="preserve"> Const!AT$64</f>
        <v>-8847.9674796747968</v>
      </c>
      <c r="AU34" s="583">
        <f xml:space="preserve"> Const!AU$64</f>
        <v>-8847.9674796747968</v>
      </c>
      <c r="AV34" s="583">
        <f xml:space="preserve"> Const!AV$64</f>
        <v>-8847.9674796747968</v>
      </c>
      <c r="AW34" s="583">
        <f xml:space="preserve"> Const!AW$64</f>
        <v>-8847.9674796747968</v>
      </c>
      <c r="AX34" s="583">
        <f xml:space="preserve"> Const!AX$64</f>
        <v>-8847.9674796747968</v>
      </c>
      <c r="AY34" s="583">
        <f xml:space="preserve"> Const!AY$64</f>
        <v>-8847.9674796747968</v>
      </c>
      <c r="AZ34" s="583">
        <f xml:space="preserve"> Const!AZ$64</f>
        <v>-8847.9674796747968</v>
      </c>
      <c r="BA34" s="583">
        <f xml:space="preserve"> Const!BA$64</f>
        <v>-8847.9674796747968</v>
      </c>
      <c r="BB34" s="583">
        <f xml:space="preserve"> Const!BB$64</f>
        <v>-8847.9674796747968</v>
      </c>
      <c r="BC34" s="583">
        <f xml:space="preserve"> Const!BC$64</f>
        <v>-8847.9674796747968</v>
      </c>
      <c r="BD34" s="583">
        <f xml:space="preserve"> Const!BD$64</f>
        <v>-8847.9674796747968</v>
      </c>
      <c r="BE34" s="583">
        <f xml:space="preserve"> Const!BE$64</f>
        <v>-9497.9674796747968</v>
      </c>
      <c r="BF34" s="583">
        <f xml:space="preserve"> Const!BF$64</f>
        <v>0</v>
      </c>
      <c r="BG34" s="583">
        <f xml:space="preserve"> Const!BG$64</f>
        <v>0</v>
      </c>
      <c r="BH34" s="583">
        <f xml:space="preserve"> Const!BH$64</f>
        <v>0</v>
      </c>
      <c r="BI34" s="583">
        <f xml:space="preserve"> Const!BI$64</f>
        <v>0</v>
      </c>
      <c r="BJ34" s="583">
        <f xml:space="preserve"> Const!BJ$64</f>
        <v>0</v>
      </c>
      <c r="BK34" s="583">
        <f xml:space="preserve"> Const!BK$64</f>
        <v>0</v>
      </c>
      <c r="BL34" s="583">
        <f xml:space="preserve"> Const!BL$64</f>
        <v>0</v>
      </c>
      <c r="BM34" s="583">
        <f xml:space="preserve"> Const!BM$64</f>
        <v>0</v>
      </c>
      <c r="BN34" s="583">
        <f xml:space="preserve"> Const!BN$64</f>
        <v>0</v>
      </c>
      <c r="BO34" s="583">
        <f xml:space="preserve"> Const!BO$64</f>
        <v>0</v>
      </c>
      <c r="BP34" s="583">
        <f xml:space="preserve"> Const!BP$64</f>
        <v>0</v>
      </c>
      <c r="BQ34" s="583">
        <f xml:space="preserve"> Const!BQ$64</f>
        <v>0</v>
      </c>
      <c r="BR34" s="583">
        <f xml:space="preserve"> Const!BR$64</f>
        <v>0</v>
      </c>
      <c r="BS34" s="583">
        <f xml:space="preserve"> Const!BS$64</f>
        <v>0</v>
      </c>
      <c r="BT34" s="583">
        <f xml:space="preserve"> Const!BT$64</f>
        <v>0</v>
      </c>
      <c r="BU34" s="583">
        <f xml:space="preserve"> Const!BU$64</f>
        <v>0</v>
      </c>
      <c r="BV34" s="583">
        <f xml:space="preserve"> Const!BV$64</f>
        <v>0</v>
      </c>
      <c r="BW34" s="583">
        <f xml:space="preserve"> Const!BW$64</f>
        <v>0</v>
      </c>
      <c r="BX34" s="583">
        <f xml:space="preserve"> Const!BX$64</f>
        <v>0</v>
      </c>
      <c r="BY34" s="583">
        <f xml:space="preserve"> Const!BY$64</f>
        <v>0</v>
      </c>
      <c r="BZ34" s="583">
        <f xml:space="preserve"> Const!BZ$64</f>
        <v>0</v>
      </c>
      <c r="CA34" s="583">
        <f xml:space="preserve"> Const!CA$64</f>
        <v>0</v>
      </c>
      <c r="CB34" s="583">
        <f xml:space="preserve"> Const!CB$64</f>
        <v>0</v>
      </c>
      <c r="CC34" s="583">
        <f xml:space="preserve"> Const!CC$64</f>
        <v>0</v>
      </c>
      <c r="CD34" s="583">
        <f xml:space="preserve"> Const!CD$64</f>
        <v>0</v>
      </c>
      <c r="CE34" s="583">
        <f xml:space="preserve"> Const!CE$64</f>
        <v>0</v>
      </c>
      <c r="CF34" s="583">
        <f xml:space="preserve"> Const!CF$64</f>
        <v>0</v>
      </c>
      <c r="CG34" s="583">
        <f xml:space="preserve"> Const!CG$64</f>
        <v>0</v>
      </c>
      <c r="CH34" s="583">
        <f xml:space="preserve"> Const!CH$64</f>
        <v>0</v>
      </c>
      <c r="CI34" s="583">
        <f xml:space="preserve"> Const!CI$64</f>
        <v>0</v>
      </c>
      <c r="CJ34" s="583">
        <f xml:space="preserve"> Const!CJ$64</f>
        <v>0</v>
      </c>
      <c r="CK34" s="583">
        <f xml:space="preserve"> Const!CK$64</f>
        <v>0</v>
      </c>
      <c r="CL34" s="583">
        <f xml:space="preserve"> Const!CL$64</f>
        <v>0</v>
      </c>
      <c r="CM34" s="583">
        <f xml:space="preserve"> Const!CM$64</f>
        <v>0</v>
      </c>
      <c r="CN34" s="583">
        <f xml:space="preserve"> Const!CN$64</f>
        <v>0</v>
      </c>
      <c r="CO34" s="583">
        <f xml:space="preserve"> Const!CO$64</f>
        <v>0</v>
      </c>
      <c r="CP34" s="583">
        <f xml:space="preserve"> Const!CP$64</f>
        <v>0</v>
      </c>
      <c r="CQ34" s="583">
        <f xml:space="preserve"> Const!CQ$64</f>
        <v>0</v>
      </c>
      <c r="CR34" s="583">
        <f xml:space="preserve"> Const!CR$64</f>
        <v>0</v>
      </c>
      <c r="CS34" s="583">
        <f xml:space="preserve"> Const!CS$64</f>
        <v>0</v>
      </c>
      <c r="CT34" s="583">
        <f xml:space="preserve"> Const!CT$64</f>
        <v>0</v>
      </c>
      <c r="CU34" s="583">
        <f xml:space="preserve"> Const!CU$64</f>
        <v>0</v>
      </c>
      <c r="CV34" s="583">
        <f xml:space="preserve"> Const!CV$64</f>
        <v>0</v>
      </c>
      <c r="CW34" s="583">
        <f xml:space="preserve"> Const!CW$64</f>
        <v>0</v>
      </c>
      <c r="CX34" s="583">
        <f xml:space="preserve"> Const!CX$64</f>
        <v>0</v>
      </c>
      <c r="CY34" s="583">
        <f xml:space="preserve"> Const!CY$64</f>
        <v>0</v>
      </c>
      <c r="CZ34" s="583">
        <f xml:space="preserve"> Const!CZ$64</f>
        <v>0</v>
      </c>
      <c r="DA34" s="583">
        <f xml:space="preserve"> Const!DA$64</f>
        <v>0</v>
      </c>
      <c r="DB34" s="583">
        <f xml:space="preserve"> Const!DB$64</f>
        <v>0</v>
      </c>
      <c r="DC34" s="583">
        <f xml:space="preserve"> Const!DC$64</f>
        <v>0</v>
      </c>
      <c r="DD34" s="583">
        <f xml:space="preserve"> Const!DD$64</f>
        <v>0</v>
      </c>
      <c r="DE34" s="583">
        <f xml:space="preserve"> Const!DE$64</f>
        <v>0</v>
      </c>
      <c r="DF34" s="583">
        <f xml:space="preserve"> Const!DF$64</f>
        <v>0</v>
      </c>
      <c r="DG34" s="583">
        <f xml:space="preserve"> Const!DG$64</f>
        <v>0</v>
      </c>
      <c r="DH34" s="583">
        <f xml:space="preserve"> Const!DH$64</f>
        <v>0</v>
      </c>
      <c r="DI34" s="583">
        <f xml:space="preserve"> Const!DI$64</f>
        <v>0</v>
      </c>
      <c r="DJ34" s="583">
        <f xml:space="preserve"> Const!DJ$64</f>
        <v>0</v>
      </c>
      <c r="DK34" s="583">
        <f xml:space="preserve"> Const!DK$64</f>
        <v>0</v>
      </c>
      <c r="DL34" s="583">
        <f xml:space="preserve"> Const!DL$64</f>
        <v>0</v>
      </c>
      <c r="DM34" s="583">
        <f xml:space="preserve"> Const!DM$64</f>
        <v>0</v>
      </c>
      <c r="DN34" s="583">
        <f xml:space="preserve"> Const!DN$64</f>
        <v>0</v>
      </c>
      <c r="DO34" s="583">
        <f xml:space="preserve"> Const!DO$64</f>
        <v>0</v>
      </c>
      <c r="DP34" s="583">
        <f xml:space="preserve"> Const!DP$64</f>
        <v>0</v>
      </c>
      <c r="DQ34" s="583">
        <f xml:space="preserve"> Const!DQ$64</f>
        <v>0</v>
      </c>
      <c r="DR34" s="583">
        <f xml:space="preserve"> Const!DR$64</f>
        <v>0</v>
      </c>
      <c r="DS34" s="583">
        <f xml:space="preserve"> Const!DS$64</f>
        <v>0</v>
      </c>
      <c r="DT34" s="583">
        <f xml:space="preserve"> Const!DT$64</f>
        <v>0</v>
      </c>
      <c r="DU34" s="583">
        <f xml:space="preserve"> Const!DU$64</f>
        <v>0</v>
      </c>
      <c r="DV34" s="583">
        <f xml:space="preserve"> Const!DV$64</f>
        <v>0</v>
      </c>
      <c r="DW34" s="583">
        <f xml:space="preserve"> Const!DW$64</f>
        <v>0</v>
      </c>
      <c r="DX34" s="583">
        <f xml:space="preserve"> Const!DX$64</f>
        <v>0</v>
      </c>
      <c r="DY34" s="583">
        <f xml:space="preserve"> Const!DY$64</f>
        <v>0</v>
      </c>
      <c r="DZ34" s="583">
        <f xml:space="preserve"> Const!DZ$64</f>
        <v>0</v>
      </c>
      <c r="EA34" s="583">
        <f xml:space="preserve"> Const!EA$64</f>
        <v>0</v>
      </c>
      <c r="EB34" s="583">
        <f xml:space="preserve"> Const!EB$64</f>
        <v>0</v>
      </c>
      <c r="EC34" s="583">
        <f xml:space="preserve"> Const!EC$64</f>
        <v>0</v>
      </c>
      <c r="ED34" s="583">
        <f xml:space="preserve"> Const!ED$64</f>
        <v>0</v>
      </c>
      <c r="EE34" s="583">
        <f xml:space="preserve"> Const!EE$64</f>
        <v>0</v>
      </c>
      <c r="EF34" s="583">
        <f xml:space="preserve"> Const!EF$64</f>
        <v>0</v>
      </c>
      <c r="EG34" s="583">
        <f xml:space="preserve"> Const!EG$64</f>
        <v>0</v>
      </c>
      <c r="EH34" s="583">
        <f xml:space="preserve"> Const!EH$64</f>
        <v>0</v>
      </c>
      <c r="EI34" s="583">
        <f xml:space="preserve"> Const!EI$64</f>
        <v>0</v>
      </c>
      <c r="EJ34" s="583">
        <f xml:space="preserve"> Const!EJ$64</f>
        <v>0</v>
      </c>
      <c r="EK34" s="583">
        <f xml:space="preserve"> Const!EK$64</f>
        <v>0</v>
      </c>
      <c r="EL34" s="583">
        <f xml:space="preserve"> Const!EL$64</f>
        <v>0</v>
      </c>
      <c r="EM34" s="583">
        <f xml:space="preserve"> Const!EM$64</f>
        <v>0</v>
      </c>
      <c r="EN34" s="583">
        <f xml:space="preserve"> Const!EN$64</f>
        <v>0</v>
      </c>
      <c r="EO34" s="583">
        <f xml:space="preserve"> Const!EO$64</f>
        <v>0</v>
      </c>
      <c r="EP34" s="583">
        <f xml:space="preserve"> Const!EP$64</f>
        <v>0</v>
      </c>
      <c r="EQ34" s="583">
        <f xml:space="preserve"> Const!EQ$64</f>
        <v>0</v>
      </c>
      <c r="ER34" s="583">
        <f xml:space="preserve"> Const!ER$64</f>
        <v>0</v>
      </c>
      <c r="ES34" s="583">
        <f xml:space="preserve"> Const!ES$64</f>
        <v>0</v>
      </c>
      <c r="ET34" s="583">
        <f xml:space="preserve"> Const!ET$64</f>
        <v>0</v>
      </c>
      <c r="EU34" s="583">
        <f xml:space="preserve"> Const!EU$64</f>
        <v>0</v>
      </c>
      <c r="EV34" s="583">
        <f xml:space="preserve"> Const!EV$64</f>
        <v>0</v>
      </c>
      <c r="EW34" s="583">
        <f xml:space="preserve"> Const!EW$64</f>
        <v>0</v>
      </c>
      <c r="EX34" s="583">
        <f xml:space="preserve"> Const!EX$64</f>
        <v>0</v>
      </c>
      <c r="EY34" s="583">
        <f xml:space="preserve"> Const!EY$64</f>
        <v>0</v>
      </c>
      <c r="EZ34" s="583">
        <f xml:space="preserve"> Const!EZ$64</f>
        <v>0</v>
      </c>
      <c r="FA34" s="583">
        <f xml:space="preserve"> Const!FA$64</f>
        <v>0</v>
      </c>
      <c r="FB34" s="583">
        <f xml:space="preserve"> Const!FB$64</f>
        <v>0</v>
      </c>
      <c r="FC34" s="583">
        <f xml:space="preserve"> Const!FC$64</f>
        <v>0</v>
      </c>
      <c r="FD34" s="583">
        <f xml:space="preserve"> Const!FD$64</f>
        <v>0</v>
      </c>
      <c r="FE34" s="583">
        <f xml:space="preserve"> Const!FE$64</f>
        <v>0</v>
      </c>
      <c r="FF34" s="583">
        <f xml:space="preserve"> Const!FF$64</f>
        <v>0</v>
      </c>
      <c r="FG34" s="583">
        <f xml:space="preserve"> Const!FG$64</f>
        <v>0</v>
      </c>
      <c r="FH34" s="583">
        <f xml:space="preserve"> Const!FH$64</f>
        <v>0</v>
      </c>
      <c r="FI34" s="583">
        <f xml:space="preserve"> Const!FI$64</f>
        <v>0</v>
      </c>
      <c r="FJ34" s="583">
        <f xml:space="preserve"> Const!FJ$64</f>
        <v>0</v>
      </c>
      <c r="FK34" s="583">
        <f xml:space="preserve"> Const!FK$64</f>
        <v>0</v>
      </c>
      <c r="FL34" s="583">
        <f xml:space="preserve"> Const!FL$64</f>
        <v>0</v>
      </c>
      <c r="FM34" s="583">
        <f xml:space="preserve"> Const!FM$64</f>
        <v>0</v>
      </c>
      <c r="FN34" s="583">
        <f xml:space="preserve"> Const!FN$64</f>
        <v>0</v>
      </c>
      <c r="FO34" s="583">
        <f xml:space="preserve"> Const!FO$64</f>
        <v>0</v>
      </c>
      <c r="FP34" s="583">
        <f xml:space="preserve"> Const!FP$64</f>
        <v>0</v>
      </c>
      <c r="FQ34" s="583">
        <f xml:space="preserve"> Const!FQ$64</f>
        <v>0</v>
      </c>
      <c r="FR34" s="583">
        <f xml:space="preserve"> Const!FR$64</f>
        <v>0</v>
      </c>
      <c r="FS34" s="583">
        <f xml:space="preserve"> Const!FS$64</f>
        <v>0</v>
      </c>
      <c r="FT34" s="583">
        <f xml:space="preserve"> Const!FT$64</f>
        <v>0</v>
      </c>
      <c r="FU34" s="583">
        <f xml:space="preserve"> Const!FU$64</f>
        <v>0</v>
      </c>
      <c r="FV34" s="583">
        <f xml:space="preserve"> Const!FV$64</f>
        <v>0</v>
      </c>
      <c r="FW34" s="583">
        <f xml:space="preserve"> Const!FW$64</f>
        <v>0</v>
      </c>
      <c r="FX34" s="583">
        <f xml:space="preserve"> Const!FX$64</f>
        <v>0</v>
      </c>
      <c r="FY34" s="583">
        <f xml:space="preserve"> Const!FY$64</f>
        <v>0</v>
      </c>
      <c r="FZ34" s="583">
        <f xml:space="preserve"> Const!FZ$64</f>
        <v>0</v>
      </c>
      <c r="GA34" s="583">
        <f xml:space="preserve"> Const!GA$64</f>
        <v>0</v>
      </c>
      <c r="GB34" s="583">
        <f xml:space="preserve"> Const!GB$64</f>
        <v>0</v>
      </c>
      <c r="GC34" s="583">
        <f xml:space="preserve"> Const!GC$64</f>
        <v>0</v>
      </c>
      <c r="GD34" s="583">
        <f xml:space="preserve"> Const!GD$64</f>
        <v>0</v>
      </c>
      <c r="GE34" s="583">
        <f xml:space="preserve"> Const!GE$64</f>
        <v>0</v>
      </c>
      <c r="GF34" s="583">
        <f xml:space="preserve"> Const!GF$64</f>
        <v>0</v>
      </c>
      <c r="GG34" s="583">
        <f xml:space="preserve"> Const!GG$64</f>
        <v>0</v>
      </c>
      <c r="GH34" s="583">
        <f xml:space="preserve"> Const!GH$64</f>
        <v>0</v>
      </c>
      <c r="GI34" s="583">
        <f xml:space="preserve"> Const!GI$64</f>
        <v>0</v>
      </c>
      <c r="GJ34" s="583">
        <f xml:space="preserve"> Const!GJ$64</f>
        <v>0</v>
      </c>
    </row>
    <row r="35" spans="1:192" s="562" customFormat="1" ht="12.75" hidden="1" outlineLevel="1" x14ac:dyDescent="0.35">
      <c r="E35" s="562" t="str">
        <f>Fin!$E$139</f>
        <v>Financing costs</v>
      </c>
      <c r="G35" s="562" t="str">
        <f>Fin!$G$139</f>
        <v>$ 000s</v>
      </c>
      <c r="H35" s="562">
        <f>Fin!$H$139</f>
        <v>-31430.966113810879</v>
      </c>
      <c r="J35" s="562">
        <f>Fin!J$139</f>
        <v>0</v>
      </c>
      <c r="K35" s="562">
        <f>Fin!K$139</f>
        <v>0</v>
      </c>
      <c r="L35" s="562">
        <f>Fin!L$139</f>
        <v>0</v>
      </c>
      <c r="M35" s="562">
        <f>Fin!M$139</f>
        <v>0</v>
      </c>
      <c r="N35" s="562">
        <f>Fin!N$139</f>
        <v>0</v>
      </c>
      <c r="O35" s="562">
        <f>Fin!O$139</f>
        <v>-2600</v>
      </c>
      <c r="P35" s="562">
        <f>Fin!P$139</f>
        <v>-211.63063216994195</v>
      </c>
      <c r="Q35" s="562">
        <f>Fin!Q$139</f>
        <v>-300.18438341950593</v>
      </c>
      <c r="R35" s="562">
        <f>Fin!R$139</f>
        <v>-310.2063660395836</v>
      </c>
      <c r="S35" s="562">
        <f>Fin!S$139</f>
        <v>-340.93667116552888</v>
      </c>
      <c r="T35" s="562">
        <f>Fin!T$139</f>
        <v>-349.75384622443539</v>
      </c>
      <c r="U35" s="562">
        <f>Fin!U$139</f>
        <v>-381.91248865618252</v>
      </c>
      <c r="V35" s="562">
        <f>Fin!V$139</f>
        <v>-402.50218927197153</v>
      </c>
      <c r="W35" s="562">
        <f>Fin!W$139</f>
        <v>-382.19928216392066</v>
      </c>
      <c r="X35" s="562">
        <f>Fin!X$139</f>
        <v>-443.73970421318541</v>
      </c>
      <c r="Y35" s="562">
        <f>Fin!Y$139</f>
        <v>-449.51759293068983</v>
      </c>
      <c r="Z35" s="562">
        <f>Fin!Z$139</f>
        <v>-485.27940503395985</v>
      </c>
      <c r="AA35" s="562">
        <f>Fin!AA$139</f>
        <v>-489.82920697632659</v>
      </c>
      <c r="AB35" s="562">
        <f>Fin!AB$139</f>
        <v>-527.04695462668451</v>
      </c>
      <c r="AC35" s="562">
        <f>Fin!AC$139</f>
        <v>-548.04066475524007</v>
      </c>
      <c r="AD35" s="562">
        <f>Fin!AD$139</f>
        <v>-550.73498214834319</v>
      </c>
      <c r="AE35" s="562">
        <f>Fin!AE$139</f>
        <v>-590.15246516519505</v>
      </c>
      <c r="AF35" s="562">
        <f>Fin!AF$139</f>
        <v>-591.60178213369761</v>
      </c>
      <c r="AG35" s="562">
        <f>Fin!AG$139</f>
        <v>-632.1913083528184</v>
      </c>
      <c r="AH35" s="562">
        <f>Fin!AH$139</f>
        <v>-652.8894291499746</v>
      </c>
      <c r="AI35" s="562">
        <f>Fin!AI$139</f>
        <v>-629.88150970326694</v>
      </c>
      <c r="AJ35" s="562">
        <f>Fin!AJ$139</f>
        <v>-693.38580754327779</v>
      </c>
      <c r="AK35" s="562">
        <f>Fin!AK$139</f>
        <v>-690.40730328041218</v>
      </c>
      <c r="AL35" s="562">
        <f>Fin!AL$139</f>
        <v>-733.04567087048986</v>
      </c>
      <c r="AM35" s="562">
        <f>Fin!AM$139</f>
        <v>-728.27791184098771</v>
      </c>
      <c r="AN35" s="562">
        <f>Fin!AN$139</f>
        <v>-771.67616510568985</v>
      </c>
      <c r="AO35" s="562">
        <f>Fin!AO$139</f>
        <v>-790.63741174788925</v>
      </c>
      <c r="AP35" s="562">
        <f>Fin!AP$139</f>
        <v>-783.14462920556207</v>
      </c>
      <c r="AQ35" s="562">
        <f>Fin!AQ$139</f>
        <v>-827.52908840946691</v>
      </c>
      <c r="AR35" s="562">
        <f>Fin!AR$139</f>
        <v>-818.45935528185441</v>
      </c>
      <c r="AS35" s="562">
        <f>Fin!AS$139</f>
        <v>-863.49619208996796</v>
      </c>
      <c r="AT35" s="562">
        <f>Fin!AT$139</f>
        <v>-881.2055730809534</v>
      </c>
      <c r="AU35" s="562">
        <f>Fin!AU$139</f>
        <v>-816.16878977686065</v>
      </c>
      <c r="AV35" s="562">
        <f>Fin!AV$139</f>
        <v>-925.53273364751738</v>
      </c>
      <c r="AW35" s="562">
        <f>Fin!AW$139</f>
        <v>-917.37624400002676</v>
      </c>
      <c r="AX35" s="562">
        <f>Fin!AX$139</f>
        <v>-969.53138502194429</v>
      </c>
      <c r="AY35" s="562">
        <f>Fin!AY$139</f>
        <v>-959.15990764877824</v>
      </c>
      <c r="AZ35" s="562">
        <f>Fin!AZ$139</f>
        <v>-1013.3358048907489</v>
      </c>
      <c r="BA35" s="562">
        <f>Fin!BA$139</f>
        <v>-1039.3565900929045</v>
      </c>
      <c r="BB35" s="562">
        <f>Fin!BB$139</f>
        <v>-1030.453882718105</v>
      </c>
      <c r="BC35" s="562">
        <f>Fin!BC$139</f>
        <v>-1089.8209254025887</v>
      </c>
      <c r="BD35" s="562">
        <f>Fin!BD$139</f>
        <v>-1078.9888479418926</v>
      </c>
      <c r="BE35" s="562">
        <f>Fin!BE$139</f>
        <v>-1139.7450299125012</v>
      </c>
      <c r="BF35" s="562">
        <f>Fin!BF$139</f>
        <v>0</v>
      </c>
      <c r="BG35" s="562">
        <f>Fin!BG$139</f>
        <v>0</v>
      </c>
      <c r="BH35" s="562">
        <f>Fin!BH$139</f>
        <v>0</v>
      </c>
      <c r="BI35" s="562">
        <f>Fin!BI$139</f>
        <v>0</v>
      </c>
      <c r="BJ35" s="562">
        <f>Fin!BJ$139</f>
        <v>0</v>
      </c>
      <c r="BK35" s="562">
        <f>Fin!BK$139</f>
        <v>0</v>
      </c>
      <c r="BL35" s="562">
        <f>Fin!BL$139</f>
        <v>0</v>
      </c>
      <c r="BM35" s="562">
        <f>Fin!BM$139</f>
        <v>0</v>
      </c>
      <c r="BN35" s="562">
        <f>Fin!BN$139</f>
        <v>0</v>
      </c>
      <c r="BO35" s="562">
        <f>Fin!BO$139</f>
        <v>0</v>
      </c>
      <c r="BP35" s="562">
        <f>Fin!BP$139</f>
        <v>0</v>
      </c>
      <c r="BQ35" s="562">
        <f>Fin!BQ$139</f>
        <v>0</v>
      </c>
      <c r="BR35" s="562">
        <f>Fin!BR$139</f>
        <v>0</v>
      </c>
      <c r="BS35" s="562">
        <f>Fin!BS$139</f>
        <v>0</v>
      </c>
      <c r="BT35" s="562">
        <f>Fin!BT$139</f>
        <v>0</v>
      </c>
      <c r="BU35" s="562">
        <f>Fin!BU$139</f>
        <v>0</v>
      </c>
      <c r="BV35" s="562">
        <f>Fin!BV$139</f>
        <v>0</v>
      </c>
      <c r="BW35" s="562">
        <f>Fin!BW$139</f>
        <v>0</v>
      </c>
      <c r="BX35" s="562">
        <f>Fin!BX$139</f>
        <v>0</v>
      </c>
      <c r="BY35" s="562">
        <f>Fin!BY$139</f>
        <v>0</v>
      </c>
      <c r="BZ35" s="562">
        <f>Fin!BZ$139</f>
        <v>0</v>
      </c>
      <c r="CA35" s="562">
        <f>Fin!CA$139</f>
        <v>0</v>
      </c>
      <c r="CB35" s="562">
        <f>Fin!CB$139</f>
        <v>0</v>
      </c>
      <c r="CC35" s="562">
        <f>Fin!CC$139</f>
        <v>0</v>
      </c>
      <c r="CD35" s="562">
        <f>Fin!CD$139</f>
        <v>0</v>
      </c>
      <c r="CE35" s="562">
        <f>Fin!CE$139</f>
        <v>0</v>
      </c>
      <c r="CF35" s="562">
        <f>Fin!CF$139</f>
        <v>0</v>
      </c>
      <c r="CG35" s="562">
        <f>Fin!CG$139</f>
        <v>0</v>
      </c>
      <c r="CH35" s="562">
        <f>Fin!CH$139</f>
        <v>0</v>
      </c>
      <c r="CI35" s="562">
        <f>Fin!CI$139</f>
        <v>0</v>
      </c>
      <c r="CJ35" s="562">
        <f>Fin!CJ$139</f>
        <v>0</v>
      </c>
      <c r="CK35" s="562">
        <f>Fin!CK$139</f>
        <v>0</v>
      </c>
      <c r="CL35" s="562">
        <f>Fin!CL$139</f>
        <v>0</v>
      </c>
      <c r="CM35" s="562">
        <f>Fin!CM$139</f>
        <v>0</v>
      </c>
      <c r="CN35" s="562">
        <f>Fin!CN$139</f>
        <v>0</v>
      </c>
      <c r="CO35" s="562">
        <f>Fin!CO$139</f>
        <v>0</v>
      </c>
      <c r="CP35" s="562">
        <f>Fin!CP$139</f>
        <v>0</v>
      </c>
      <c r="CQ35" s="562">
        <f>Fin!CQ$139</f>
        <v>0</v>
      </c>
      <c r="CR35" s="562">
        <f>Fin!CR$139</f>
        <v>0</v>
      </c>
      <c r="CS35" s="562">
        <f>Fin!CS$139</f>
        <v>0</v>
      </c>
      <c r="CT35" s="562">
        <f>Fin!CT$139</f>
        <v>0</v>
      </c>
      <c r="CU35" s="562">
        <f>Fin!CU$139</f>
        <v>0</v>
      </c>
      <c r="CV35" s="562">
        <f>Fin!CV$139</f>
        <v>0</v>
      </c>
      <c r="CW35" s="562">
        <f>Fin!CW$139</f>
        <v>0</v>
      </c>
      <c r="CX35" s="562">
        <f>Fin!CX$139</f>
        <v>0</v>
      </c>
      <c r="CY35" s="562">
        <f>Fin!CY$139</f>
        <v>0</v>
      </c>
      <c r="CZ35" s="562">
        <f>Fin!CZ$139</f>
        <v>0</v>
      </c>
      <c r="DA35" s="562">
        <f>Fin!DA$139</f>
        <v>0</v>
      </c>
      <c r="DB35" s="562">
        <f>Fin!DB$139</f>
        <v>0</v>
      </c>
      <c r="DC35" s="562">
        <f>Fin!DC$139</f>
        <v>0</v>
      </c>
      <c r="DD35" s="562">
        <f>Fin!DD$139</f>
        <v>0</v>
      </c>
      <c r="DE35" s="562">
        <f>Fin!DE$139</f>
        <v>0</v>
      </c>
      <c r="DF35" s="562">
        <f>Fin!DF$139</f>
        <v>0</v>
      </c>
      <c r="DG35" s="562">
        <f>Fin!DG$139</f>
        <v>0</v>
      </c>
      <c r="DH35" s="562">
        <f>Fin!DH$139</f>
        <v>0</v>
      </c>
      <c r="DI35" s="562">
        <f>Fin!DI$139</f>
        <v>0</v>
      </c>
      <c r="DJ35" s="562">
        <f>Fin!DJ$139</f>
        <v>0</v>
      </c>
      <c r="DK35" s="562">
        <f>Fin!DK$139</f>
        <v>0</v>
      </c>
      <c r="DL35" s="562">
        <f>Fin!DL$139</f>
        <v>0</v>
      </c>
      <c r="DM35" s="562">
        <f>Fin!DM$139</f>
        <v>0</v>
      </c>
      <c r="DN35" s="562">
        <f>Fin!DN$139</f>
        <v>0</v>
      </c>
      <c r="DO35" s="562">
        <f>Fin!DO$139</f>
        <v>0</v>
      </c>
      <c r="DP35" s="562">
        <f>Fin!DP$139</f>
        <v>0</v>
      </c>
      <c r="DQ35" s="562">
        <f>Fin!DQ$139</f>
        <v>0</v>
      </c>
      <c r="DR35" s="562">
        <f>Fin!DR$139</f>
        <v>0</v>
      </c>
      <c r="DS35" s="562">
        <f>Fin!DS$139</f>
        <v>0</v>
      </c>
      <c r="DT35" s="562">
        <f>Fin!DT$139</f>
        <v>0</v>
      </c>
      <c r="DU35" s="562">
        <f>Fin!DU$139</f>
        <v>0</v>
      </c>
      <c r="DV35" s="562">
        <f>Fin!DV$139</f>
        <v>0</v>
      </c>
      <c r="DW35" s="562">
        <f>Fin!DW$139</f>
        <v>0</v>
      </c>
      <c r="DX35" s="562">
        <f>Fin!DX$139</f>
        <v>0</v>
      </c>
      <c r="DY35" s="562">
        <f>Fin!DY$139</f>
        <v>0</v>
      </c>
      <c r="DZ35" s="562">
        <f>Fin!DZ$139</f>
        <v>0</v>
      </c>
      <c r="EA35" s="562">
        <f>Fin!EA$139</f>
        <v>0</v>
      </c>
      <c r="EB35" s="562">
        <f>Fin!EB$139</f>
        <v>0</v>
      </c>
      <c r="EC35" s="562">
        <f>Fin!EC$139</f>
        <v>0</v>
      </c>
      <c r="ED35" s="562">
        <f>Fin!ED$139</f>
        <v>0</v>
      </c>
      <c r="EE35" s="562">
        <f>Fin!EE$139</f>
        <v>0</v>
      </c>
      <c r="EF35" s="562">
        <f>Fin!EF$139</f>
        <v>0</v>
      </c>
      <c r="EG35" s="562">
        <f>Fin!EG$139</f>
        <v>0</v>
      </c>
      <c r="EH35" s="562">
        <f>Fin!EH$139</f>
        <v>0</v>
      </c>
      <c r="EI35" s="562">
        <f>Fin!EI$139</f>
        <v>0</v>
      </c>
      <c r="EJ35" s="562">
        <f>Fin!EJ$139</f>
        <v>0</v>
      </c>
      <c r="EK35" s="562">
        <f>Fin!EK$139</f>
        <v>0</v>
      </c>
      <c r="EL35" s="562">
        <f>Fin!EL$139</f>
        <v>0</v>
      </c>
      <c r="EM35" s="562">
        <f>Fin!EM$139</f>
        <v>0</v>
      </c>
      <c r="EN35" s="562">
        <f>Fin!EN$139</f>
        <v>0</v>
      </c>
      <c r="EO35" s="562">
        <f>Fin!EO$139</f>
        <v>0</v>
      </c>
      <c r="EP35" s="562">
        <f>Fin!EP$139</f>
        <v>0</v>
      </c>
      <c r="EQ35" s="562">
        <f>Fin!EQ$139</f>
        <v>0</v>
      </c>
      <c r="ER35" s="562">
        <f>Fin!ER$139</f>
        <v>0</v>
      </c>
      <c r="ES35" s="562">
        <f>Fin!ES$139</f>
        <v>0</v>
      </c>
      <c r="ET35" s="562">
        <f>Fin!ET$139</f>
        <v>0</v>
      </c>
      <c r="EU35" s="562">
        <f>Fin!EU$139</f>
        <v>0</v>
      </c>
      <c r="EV35" s="562">
        <f>Fin!EV$139</f>
        <v>0</v>
      </c>
      <c r="EW35" s="562">
        <f>Fin!EW$139</f>
        <v>0</v>
      </c>
      <c r="EX35" s="562">
        <f>Fin!EX$139</f>
        <v>0</v>
      </c>
      <c r="EY35" s="562">
        <f>Fin!EY$139</f>
        <v>0</v>
      </c>
      <c r="EZ35" s="562">
        <f>Fin!EZ$139</f>
        <v>0</v>
      </c>
      <c r="FA35" s="562">
        <f>Fin!FA$139</f>
        <v>0</v>
      </c>
      <c r="FB35" s="562">
        <f>Fin!FB$139</f>
        <v>0</v>
      </c>
      <c r="FC35" s="562">
        <f>Fin!FC$139</f>
        <v>0</v>
      </c>
      <c r="FD35" s="562">
        <f>Fin!FD$139</f>
        <v>0</v>
      </c>
      <c r="FE35" s="562">
        <f>Fin!FE$139</f>
        <v>0</v>
      </c>
      <c r="FF35" s="562">
        <f>Fin!FF$139</f>
        <v>0</v>
      </c>
      <c r="FG35" s="562">
        <f>Fin!FG$139</f>
        <v>0</v>
      </c>
      <c r="FH35" s="562">
        <f>Fin!FH$139</f>
        <v>0</v>
      </c>
      <c r="FI35" s="562">
        <f>Fin!FI$139</f>
        <v>0</v>
      </c>
      <c r="FJ35" s="562">
        <f>Fin!FJ$139</f>
        <v>0</v>
      </c>
      <c r="FK35" s="562">
        <f>Fin!FK$139</f>
        <v>0</v>
      </c>
      <c r="FL35" s="562">
        <f>Fin!FL$139</f>
        <v>0</v>
      </c>
      <c r="FM35" s="562">
        <f>Fin!FM$139</f>
        <v>0</v>
      </c>
      <c r="FN35" s="562">
        <f>Fin!FN$139</f>
        <v>0</v>
      </c>
      <c r="FO35" s="562">
        <f>Fin!FO$139</f>
        <v>0</v>
      </c>
      <c r="FP35" s="562">
        <f>Fin!FP$139</f>
        <v>0</v>
      </c>
      <c r="FQ35" s="562">
        <f>Fin!FQ$139</f>
        <v>0</v>
      </c>
      <c r="FR35" s="562">
        <f>Fin!FR$139</f>
        <v>0</v>
      </c>
      <c r="FS35" s="562">
        <f>Fin!FS$139</f>
        <v>0</v>
      </c>
      <c r="FT35" s="562">
        <f>Fin!FT$139</f>
        <v>0</v>
      </c>
      <c r="FU35" s="562">
        <f>Fin!FU$139</f>
        <v>0</v>
      </c>
      <c r="FV35" s="562">
        <f>Fin!FV$139</f>
        <v>0</v>
      </c>
      <c r="FW35" s="562">
        <f>Fin!FW$139</f>
        <v>0</v>
      </c>
      <c r="FX35" s="562">
        <f>Fin!FX$139</f>
        <v>0</v>
      </c>
      <c r="FY35" s="562">
        <f>Fin!FY$139</f>
        <v>0</v>
      </c>
      <c r="FZ35" s="562">
        <f>Fin!FZ$139</f>
        <v>0</v>
      </c>
      <c r="GA35" s="562">
        <f>Fin!GA$139</f>
        <v>0</v>
      </c>
      <c r="GB35" s="562">
        <f>Fin!GB$139</f>
        <v>0</v>
      </c>
      <c r="GC35" s="562">
        <f>Fin!GC$139</f>
        <v>0</v>
      </c>
      <c r="GD35" s="562">
        <f>Fin!GD$139</f>
        <v>0</v>
      </c>
      <c r="GE35" s="562">
        <f>Fin!GE$139</f>
        <v>0</v>
      </c>
      <c r="GF35" s="562">
        <f>Fin!GF$139</f>
        <v>0</v>
      </c>
      <c r="GG35" s="562">
        <f>Fin!GG$139</f>
        <v>0</v>
      </c>
      <c r="GH35" s="562">
        <f>Fin!GH$139</f>
        <v>0</v>
      </c>
      <c r="GI35" s="562">
        <f>Fin!GI$139</f>
        <v>0</v>
      </c>
      <c r="GJ35" s="562">
        <f>Fin!GJ$139</f>
        <v>0</v>
      </c>
    </row>
    <row r="36" spans="1:192" ht="12.75" hidden="1" outlineLevel="1" x14ac:dyDescent="0.35">
      <c r="A36"/>
      <c r="B36"/>
      <c r="C36"/>
      <c r="D36"/>
      <c r="E36" t="str">
        <f>Fin!$E$79</f>
        <v>Senior debt drawdown</v>
      </c>
      <c r="F36"/>
      <c r="G36" t="str">
        <f>Fin!$G$79</f>
        <v>$ 000s</v>
      </c>
      <c r="H36">
        <f>Fin!$H$79</f>
        <v>301238.17203726462</v>
      </c>
      <c r="I36"/>
      <c r="J36">
        <f>Fin!J$79</f>
        <v>0</v>
      </c>
      <c r="K36">
        <f>Fin!K$79</f>
        <v>0</v>
      </c>
      <c r="L36">
        <f>Fin!L$79</f>
        <v>0</v>
      </c>
      <c r="M36">
        <f>Fin!M$79</f>
        <v>0</v>
      </c>
      <c r="N36">
        <f>Fin!N$79</f>
        <v>0</v>
      </c>
      <c r="O36">
        <f>Fin!O$79</f>
        <v>5038.5117518835168</v>
      </c>
      <c r="P36">
        <f>Fin!P$79</f>
        <v>28368.721201195131</v>
      </c>
      <c r="Q36">
        <f>Fin!Q$79</f>
        <v>6523.1502876110908</v>
      </c>
      <c r="R36">
        <f>Fin!R$79</f>
        <v>6532.0876110036106</v>
      </c>
      <c r="S36">
        <f>Fin!S$79</f>
        <v>6559.4920363956053</v>
      </c>
      <c r="T36">
        <f>Fin!T$79</f>
        <v>6567.3549461497096</v>
      </c>
      <c r="U36">
        <f>Fin!U$79</f>
        <v>6596.0331227444303</v>
      </c>
      <c r="V36">
        <f>Fin!V$79</f>
        <v>6614.3944410577296</v>
      </c>
      <c r="W36">
        <f>Fin!W$79</f>
        <v>6596.2888771509406</v>
      </c>
      <c r="X36">
        <f>Fin!X$79</f>
        <v>6651.1689018641673</v>
      </c>
      <c r="Y36">
        <f>Fin!Y$79</f>
        <v>6656.3214611870462</v>
      </c>
      <c r="Z36">
        <f>Fin!Z$79</f>
        <v>6688.212843575503</v>
      </c>
      <c r="AA36">
        <f>Fin!AA$79</f>
        <v>6692.2702295109448</v>
      </c>
      <c r="AB36">
        <f>Fin!AB$79</f>
        <v>6725.4599744427132</v>
      </c>
      <c r="AC36">
        <f>Fin!AC$79</f>
        <v>6744.1815771276724</v>
      </c>
      <c r="AD36">
        <f>Fin!AD$79</f>
        <v>6746.5842939146132</v>
      </c>
      <c r="AE36">
        <f>Fin!AE$79</f>
        <v>6781.7357012372222</v>
      </c>
      <c r="AF36">
        <f>Fin!AF$79</f>
        <v>6685.6578894585919</v>
      </c>
      <c r="AG36">
        <f>Fin!AG$79</f>
        <v>6630.7661730600912</v>
      </c>
      <c r="AH36">
        <f>Fin!AH$79</f>
        <v>6545.5719523677526</v>
      </c>
      <c r="AI36">
        <f>Fin!AI$79</f>
        <v>6427.6838621720681</v>
      </c>
      <c r="AJ36">
        <f>Fin!AJ$79</f>
        <v>6418.3547094401401</v>
      </c>
      <c r="AK36">
        <f>Fin!AK$79</f>
        <v>6286.9185255287757</v>
      </c>
      <c r="AL36">
        <f>Fin!AL$79</f>
        <v>6249.5587910755848</v>
      </c>
      <c r="AM36">
        <f>Fin!AM$79</f>
        <v>6125.9499294334955</v>
      </c>
      <c r="AN36">
        <f>Fin!AN$79</f>
        <v>6074.3482012829245</v>
      </c>
      <c r="AO36">
        <f>Fin!AO$79</f>
        <v>5962.4772727287691</v>
      </c>
      <c r="AP36">
        <f>Fin!AP$79</f>
        <v>5855.9908902682801</v>
      </c>
      <c r="AQ36">
        <f>Fin!AQ$79</f>
        <v>5834.4011901595914</v>
      </c>
      <c r="AR36">
        <f>Fin!AR$79</f>
        <v>5687.8745161634042</v>
      </c>
      <c r="AS36">
        <f>Fin!AS$79</f>
        <v>5673.3055899931069</v>
      </c>
      <c r="AT36">
        <f>Fin!AT$79</f>
        <v>7179.1360957811348</v>
      </c>
      <c r="AU36">
        <f>Fin!AU$79</f>
        <v>7021.3335851648217</v>
      </c>
      <c r="AV36">
        <f>Fin!AV$79</f>
        <v>7183.2513058097311</v>
      </c>
      <c r="AW36">
        <f>Fin!AW$79</f>
        <v>6911.97850045823</v>
      </c>
      <c r="AX36">
        <f>Fin!AX$79</f>
        <v>6919.8549832663703</v>
      </c>
      <c r="AY36">
        <f>Fin!AY$79</f>
        <v>6749.6309436900447</v>
      </c>
      <c r="AZ36">
        <f>Fin!AZ$79</f>
        <v>6715.0413424917142</v>
      </c>
      <c r="BA36">
        <f>Fin!BA$79</f>
        <v>6566.6465503150275</v>
      </c>
      <c r="BB36">
        <f>Fin!BB$79</f>
        <v>6456.4077231519213</v>
      </c>
      <c r="BC36">
        <f>Fin!BC$79</f>
        <v>6486.2496698581226</v>
      </c>
      <c r="BD36">
        <f>Fin!BD$79</f>
        <v>6397.3902036676809</v>
      </c>
      <c r="BE36">
        <f>Fin!BE$79</f>
        <v>7110.4223824255587</v>
      </c>
      <c r="BF36">
        <f>Fin!BF$79</f>
        <v>0</v>
      </c>
      <c r="BG36">
        <f>Fin!BG$79</f>
        <v>0</v>
      </c>
      <c r="BH36">
        <f>Fin!BH$79</f>
        <v>0</v>
      </c>
      <c r="BI36">
        <f>Fin!BI$79</f>
        <v>0</v>
      </c>
      <c r="BJ36">
        <f>Fin!BJ$79</f>
        <v>0</v>
      </c>
      <c r="BK36">
        <f>Fin!BK$79</f>
        <v>0</v>
      </c>
      <c r="BL36">
        <f>Fin!BL$79</f>
        <v>0</v>
      </c>
      <c r="BM36">
        <f>Fin!BM$79</f>
        <v>0</v>
      </c>
      <c r="BN36">
        <f>Fin!BN$79</f>
        <v>0</v>
      </c>
      <c r="BO36">
        <f>Fin!BO$79</f>
        <v>0</v>
      </c>
      <c r="BP36">
        <f>Fin!BP$79</f>
        <v>0</v>
      </c>
      <c r="BQ36">
        <f>Fin!BQ$79</f>
        <v>0</v>
      </c>
      <c r="BR36">
        <f>Fin!BR$79</f>
        <v>0</v>
      </c>
      <c r="BS36">
        <f>Fin!BS$79</f>
        <v>0</v>
      </c>
      <c r="BT36">
        <f>Fin!BT$79</f>
        <v>0</v>
      </c>
      <c r="BU36">
        <f>Fin!BU$79</f>
        <v>0</v>
      </c>
      <c r="BV36">
        <f>Fin!BV$79</f>
        <v>0</v>
      </c>
      <c r="BW36">
        <f>Fin!BW$79</f>
        <v>0</v>
      </c>
      <c r="BX36">
        <f>Fin!BX$79</f>
        <v>0</v>
      </c>
      <c r="BY36">
        <f>Fin!BY$79</f>
        <v>0</v>
      </c>
      <c r="BZ36">
        <f>Fin!BZ$79</f>
        <v>0</v>
      </c>
      <c r="CA36">
        <f>Fin!CA$79</f>
        <v>0</v>
      </c>
      <c r="CB36">
        <f>Fin!CB$79</f>
        <v>0</v>
      </c>
      <c r="CC36">
        <f>Fin!CC$79</f>
        <v>0</v>
      </c>
      <c r="CD36">
        <f>Fin!CD$79</f>
        <v>0</v>
      </c>
      <c r="CE36">
        <f>Fin!CE$79</f>
        <v>0</v>
      </c>
      <c r="CF36">
        <f>Fin!CF$79</f>
        <v>0</v>
      </c>
      <c r="CG36">
        <f>Fin!CG$79</f>
        <v>0</v>
      </c>
      <c r="CH36">
        <f>Fin!CH$79</f>
        <v>0</v>
      </c>
      <c r="CI36">
        <f>Fin!CI$79</f>
        <v>0</v>
      </c>
      <c r="CJ36">
        <f>Fin!CJ$79</f>
        <v>0</v>
      </c>
      <c r="CK36">
        <f>Fin!CK$79</f>
        <v>0</v>
      </c>
      <c r="CL36">
        <f>Fin!CL$79</f>
        <v>0</v>
      </c>
      <c r="CM36">
        <f>Fin!CM$79</f>
        <v>0</v>
      </c>
      <c r="CN36">
        <f>Fin!CN$79</f>
        <v>0</v>
      </c>
      <c r="CO36">
        <f>Fin!CO$79</f>
        <v>0</v>
      </c>
      <c r="CP36">
        <f>Fin!CP$79</f>
        <v>0</v>
      </c>
      <c r="CQ36">
        <f>Fin!CQ$79</f>
        <v>0</v>
      </c>
      <c r="CR36">
        <f>Fin!CR$79</f>
        <v>0</v>
      </c>
      <c r="CS36">
        <f>Fin!CS$79</f>
        <v>0</v>
      </c>
      <c r="CT36">
        <f>Fin!CT$79</f>
        <v>0</v>
      </c>
      <c r="CU36">
        <f>Fin!CU$79</f>
        <v>0</v>
      </c>
      <c r="CV36">
        <f>Fin!CV$79</f>
        <v>0</v>
      </c>
      <c r="CW36">
        <f>Fin!CW$79</f>
        <v>0</v>
      </c>
      <c r="CX36">
        <f>Fin!CX$79</f>
        <v>0</v>
      </c>
      <c r="CY36">
        <f>Fin!CY$79</f>
        <v>0</v>
      </c>
      <c r="CZ36">
        <f>Fin!CZ$79</f>
        <v>0</v>
      </c>
      <c r="DA36">
        <f>Fin!DA$79</f>
        <v>0</v>
      </c>
      <c r="DB36">
        <f>Fin!DB$79</f>
        <v>0</v>
      </c>
      <c r="DC36">
        <f>Fin!DC$79</f>
        <v>0</v>
      </c>
      <c r="DD36">
        <f>Fin!DD$79</f>
        <v>0</v>
      </c>
      <c r="DE36">
        <f>Fin!DE$79</f>
        <v>0</v>
      </c>
      <c r="DF36">
        <f>Fin!DF$79</f>
        <v>0</v>
      </c>
      <c r="DG36">
        <f>Fin!DG$79</f>
        <v>0</v>
      </c>
      <c r="DH36">
        <f>Fin!DH$79</f>
        <v>0</v>
      </c>
      <c r="DI36">
        <f>Fin!DI$79</f>
        <v>0</v>
      </c>
      <c r="DJ36">
        <f>Fin!DJ$79</f>
        <v>0</v>
      </c>
      <c r="DK36">
        <f>Fin!DK$79</f>
        <v>0</v>
      </c>
      <c r="DL36">
        <f>Fin!DL$79</f>
        <v>0</v>
      </c>
      <c r="DM36">
        <f>Fin!DM$79</f>
        <v>0</v>
      </c>
      <c r="DN36">
        <f>Fin!DN$79</f>
        <v>0</v>
      </c>
      <c r="DO36">
        <f>Fin!DO$79</f>
        <v>0</v>
      </c>
      <c r="DP36">
        <f>Fin!DP$79</f>
        <v>0</v>
      </c>
      <c r="DQ36">
        <f>Fin!DQ$79</f>
        <v>0</v>
      </c>
      <c r="DR36">
        <f>Fin!DR$79</f>
        <v>0</v>
      </c>
      <c r="DS36">
        <f>Fin!DS$79</f>
        <v>0</v>
      </c>
      <c r="DT36">
        <f>Fin!DT$79</f>
        <v>0</v>
      </c>
      <c r="DU36">
        <f>Fin!DU$79</f>
        <v>0</v>
      </c>
      <c r="DV36">
        <f>Fin!DV$79</f>
        <v>0</v>
      </c>
      <c r="DW36">
        <f>Fin!DW$79</f>
        <v>0</v>
      </c>
      <c r="DX36">
        <f>Fin!DX$79</f>
        <v>0</v>
      </c>
      <c r="DY36">
        <f>Fin!DY$79</f>
        <v>0</v>
      </c>
      <c r="DZ36">
        <f>Fin!DZ$79</f>
        <v>0</v>
      </c>
      <c r="EA36">
        <f>Fin!EA$79</f>
        <v>0</v>
      </c>
      <c r="EB36">
        <f>Fin!EB$79</f>
        <v>0</v>
      </c>
      <c r="EC36">
        <f>Fin!EC$79</f>
        <v>0</v>
      </c>
      <c r="ED36">
        <f>Fin!ED$79</f>
        <v>0</v>
      </c>
      <c r="EE36">
        <f>Fin!EE$79</f>
        <v>0</v>
      </c>
      <c r="EF36">
        <f>Fin!EF$79</f>
        <v>0</v>
      </c>
      <c r="EG36">
        <f>Fin!EG$79</f>
        <v>0</v>
      </c>
      <c r="EH36">
        <f>Fin!EH$79</f>
        <v>0</v>
      </c>
      <c r="EI36">
        <f>Fin!EI$79</f>
        <v>0</v>
      </c>
      <c r="EJ36">
        <f>Fin!EJ$79</f>
        <v>0</v>
      </c>
      <c r="EK36">
        <f>Fin!EK$79</f>
        <v>0</v>
      </c>
      <c r="EL36">
        <f>Fin!EL$79</f>
        <v>0</v>
      </c>
      <c r="EM36">
        <f>Fin!EM$79</f>
        <v>0</v>
      </c>
      <c r="EN36">
        <f>Fin!EN$79</f>
        <v>0</v>
      </c>
      <c r="EO36">
        <f>Fin!EO$79</f>
        <v>0</v>
      </c>
      <c r="EP36">
        <f>Fin!EP$79</f>
        <v>0</v>
      </c>
      <c r="EQ36">
        <f>Fin!EQ$79</f>
        <v>0</v>
      </c>
      <c r="ER36">
        <f>Fin!ER$79</f>
        <v>0</v>
      </c>
      <c r="ES36">
        <f>Fin!ES$79</f>
        <v>0</v>
      </c>
      <c r="ET36">
        <f>Fin!ET$79</f>
        <v>0</v>
      </c>
      <c r="EU36">
        <f>Fin!EU$79</f>
        <v>0</v>
      </c>
      <c r="EV36">
        <f>Fin!EV$79</f>
        <v>0</v>
      </c>
      <c r="EW36">
        <f>Fin!EW$79</f>
        <v>0</v>
      </c>
      <c r="EX36">
        <f>Fin!EX$79</f>
        <v>0</v>
      </c>
      <c r="EY36">
        <f>Fin!EY$79</f>
        <v>0</v>
      </c>
      <c r="EZ36">
        <f>Fin!EZ$79</f>
        <v>0</v>
      </c>
      <c r="FA36">
        <f>Fin!FA$79</f>
        <v>0</v>
      </c>
      <c r="FB36">
        <f>Fin!FB$79</f>
        <v>0</v>
      </c>
      <c r="FC36">
        <f>Fin!FC$79</f>
        <v>0</v>
      </c>
      <c r="FD36">
        <f>Fin!FD$79</f>
        <v>0</v>
      </c>
      <c r="FE36">
        <f>Fin!FE$79</f>
        <v>0</v>
      </c>
      <c r="FF36">
        <f>Fin!FF$79</f>
        <v>0</v>
      </c>
      <c r="FG36">
        <f>Fin!FG$79</f>
        <v>0</v>
      </c>
      <c r="FH36">
        <f>Fin!FH$79</f>
        <v>0</v>
      </c>
      <c r="FI36">
        <f>Fin!FI$79</f>
        <v>0</v>
      </c>
      <c r="FJ36">
        <f>Fin!FJ$79</f>
        <v>0</v>
      </c>
      <c r="FK36">
        <f>Fin!FK$79</f>
        <v>0</v>
      </c>
      <c r="FL36">
        <f>Fin!FL$79</f>
        <v>0</v>
      </c>
      <c r="FM36">
        <f>Fin!FM$79</f>
        <v>0</v>
      </c>
      <c r="FN36">
        <f>Fin!FN$79</f>
        <v>0</v>
      </c>
      <c r="FO36">
        <f>Fin!FO$79</f>
        <v>0</v>
      </c>
      <c r="FP36">
        <f>Fin!FP$79</f>
        <v>0</v>
      </c>
      <c r="FQ36">
        <f>Fin!FQ$79</f>
        <v>0</v>
      </c>
      <c r="FR36">
        <f>Fin!FR$79</f>
        <v>0</v>
      </c>
      <c r="FS36">
        <f>Fin!FS$79</f>
        <v>0</v>
      </c>
      <c r="FT36">
        <f>Fin!FT$79</f>
        <v>0</v>
      </c>
      <c r="FU36">
        <f>Fin!FU$79</f>
        <v>0</v>
      </c>
      <c r="FV36">
        <f>Fin!FV$79</f>
        <v>0</v>
      </c>
      <c r="FW36">
        <f>Fin!FW$79</f>
        <v>0</v>
      </c>
      <c r="FX36">
        <f>Fin!FX$79</f>
        <v>0</v>
      </c>
      <c r="FY36">
        <f>Fin!FY$79</f>
        <v>0</v>
      </c>
      <c r="FZ36">
        <f>Fin!FZ$79</f>
        <v>0</v>
      </c>
      <c r="GA36">
        <f>Fin!GA$79</f>
        <v>0</v>
      </c>
      <c r="GB36">
        <f>Fin!GB$79</f>
        <v>0</v>
      </c>
      <c r="GC36">
        <f>Fin!GC$79</f>
        <v>0</v>
      </c>
      <c r="GD36">
        <f>Fin!GD$79</f>
        <v>0</v>
      </c>
      <c r="GE36">
        <f>Fin!GE$79</f>
        <v>0</v>
      </c>
      <c r="GF36">
        <f>Fin!GF$79</f>
        <v>0</v>
      </c>
      <c r="GG36">
        <f>Fin!GG$79</f>
        <v>0</v>
      </c>
      <c r="GH36">
        <f>Fin!GH$79</f>
        <v>0</v>
      </c>
      <c r="GI36">
        <f>Fin!GI$79</f>
        <v>0</v>
      </c>
      <c r="GJ36">
        <f>Fin!GJ$79</f>
        <v>0</v>
      </c>
    </row>
    <row r="37" spans="1:192" hidden="1" outlineLevel="1" x14ac:dyDescent="0.35">
      <c r="A37" s="170"/>
      <c r="D37" s="173"/>
      <c r="E37" s="197" t="str">
        <f xml:space="preserve"> Fin!E$30</f>
        <v>Equity drawdown during construction</v>
      </c>
      <c r="F37" s="197">
        <f xml:space="preserve"> Fin!F$30</f>
        <v>0</v>
      </c>
      <c r="G37" s="197" t="str">
        <f xml:space="preserve"> Fin!G$30</f>
        <v>$ 000s</v>
      </c>
      <c r="H37" s="197">
        <f xml:space="preserve"> Fin!H$30</f>
        <v>36559.129194452908</v>
      </c>
      <c r="I37" s="197">
        <f xml:space="preserve"> Fin!I$30</f>
        <v>0</v>
      </c>
      <c r="J37" s="197">
        <f xml:space="preserve"> Fin!J$30</f>
        <v>0</v>
      </c>
      <c r="K37" s="197">
        <f xml:space="preserve"> Fin!K$30</f>
        <v>0</v>
      </c>
      <c r="L37" s="197">
        <f xml:space="preserve"> Fin!L$30</f>
        <v>0</v>
      </c>
      <c r="M37" s="197">
        <f xml:space="preserve"> Fin!M$30</f>
        <v>0</v>
      </c>
      <c r="N37" s="197">
        <f xml:space="preserve"> Fin!N$30</f>
        <v>0</v>
      </c>
      <c r="O37" s="197">
        <f xml:space="preserve"> Fin!O$30</f>
        <v>611.48824811648331</v>
      </c>
      <c r="P37" s="197">
        <f xml:space="preserve"> Fin!P$30</f>
        <v>3442.9094309721463</v>
      </c>
      <c r="Q37" s="197">
        <f xml:space="preserve"> Fin!Q$30</f>
        <v>791.66824213136351</v>
      </c>
      <c r="R37" s="197">
        <f xml:space="preserve"> Fin!R$30</f>
        <v>792.75290135084413</v>
      </c>
      <c r="S37" s="197">
        <f xml:space="preserve"> Fin!S$30</f>
        <v>796.07878107461886</v>
      </c>
      <c r="T37" s="197">
        <f xml:space="preserve"> Fin!T$30</f>
        <v>797.03304637108033</v>
      </c>
      <c r="U37" s="197">
        <f xml:space="preserve"> Fin!U$30</f>
        <v>800.51351219683238</v>
      </c>
      <c r="V37" s="197">
        <f xml:space="preserve"> Fin!V$30</f>
        <v>802.74189448934396</v>
      </c>
      <c r="W37" s="197">
        <f xml:space="preserve"> Fin!W$30</f>
        <v>800.54455128569157</v>
      </c>
      <c r="X37" s="197">
        <f xml:space="preserve"> Fin!X$30</f>
        <v>807.20494860558188</v>
      </c>
      <c r="Y37" s="197">
        <f xml:space="preserve"> Fin!Y$30</f>
        <v>807.83027799426202</v>
      </c>
      <c r="Z37" s="197">
        <f xml:space="preserve"> Fin!Z$30</f>
        <v>811.70070769792221</v>
      </c>
      <c r="AA37" s="197">
        <f xml:space="preserve"> Fin!AA$30</f>
        <v>812.19312370085561</v>
      </c>
      <c r="AB37" s="197">
        <f xml:space="preserve"> Fin!AB$30</f>
        <v>816.22112640942782</v>
      </c>
      <c r="AC37" s="197">
        <f xml:space="preserve"> Fin!AC$30</f>
        <v>818.49323384739887</v>
      </c>
      <c r="AD37" s="197">
        <f xml:space="preserve"> Fin!AD$30</f>
        <v>818.78483445311679</v>
      </c>
      <c r="AE37" s="197">
        <f xml:space="preserve"> Fin!AE$30</f>
        <v>823.05091013994945</v>
      </c>
      <c r="AF37" s="197">
        <f xml:space="preserve"> Fin!AF$30</f>
        <v>811.39063113287614</v>
      </c>
      <c r="AG37" s="197">
        <f xml:space="preserve"> Fin!AG$30</f>
        <v>804.72881487650272</v>
      </c>
      <c r="AH37" s="197">
        <f xml:space="preserve"> Fin!AH$30</f>
        <v>794.38939972254718</v>
      </c>
      <c r="AI37" s="197">
        <f xml:space="preserve"> Fin!AI$30</f>
        <v>780.08216272531104</v>
      </c>
      <c r="AJ37" s="197">
        <f xml:space="preserve"> Fin!AJ$30</f>
        <v>778.9499499725423</v>
      </c>
      <c r="AK37" s="197">
        <f xml:space="preserve"> Fin!AK$30</f>
        <v>762.99847743523378</v>
      </c>
      <c r="AL37" s="197">
        <f xml:space="preserve"> Fin!AL$30</f>
        <v>758.46439282933034</v>
      </c>
      <c r="AM37" s="197">
        <f xml:space="preserve"> Fin!AM$30</f>
        <v>743.46286658917847</v>
      </c>
      <c r="AN37" s="197">
        <f xml:space="preserve"> Fin!AN$30</f>
        <v>737.2003327497406</v>
      </c>
      <c r="AO37" s="197">
        <f xml:space="preserve"> Fin!AO$30</f>
        <v>723.62335576022144</v>
      </c>
      <c r="AP37" s="197">
        <f xml:space="preserve"> Fin!AP$30</f>
        <v>710.69986273975076</v>
      </c>
      <c r="AQ37" s="197">
        <f xml:space="preserve"> Fin!AQ$30</f>
        <v>708.07967476621127</v>
      </c>
      <c r="AR37" s="197">
        <f xml:space="preserve"> Fin!AR$30</f>
        <v>690.29677703837149</v>
      </c>
      <c r="AS37" s="197">
        <f xml:space="preserve"> Fin!AS$30</f>
        <v>688.5286503415382</v>
      </c>
      <c r="AT37" s="197">
        <f xml:space="preserve"> Fin!AT$30</f>
        <v>871.28056266970987</v>
      </c>
      <c r="AU37" s="197">
        <f xml:space="preserve"> Fin!AU$30</f>
        <v>852.12919704491401</v>
      </c>
      <c r="AV37" s="197">
        <f xml:space="preserve"> Fin!AV$30</f>
        <v>871.7799963705595</v>
      </c>
      <c r="AW37" s="197">
        <f xml:space="preserve"> Fin!AW$30</f>
        <v>838.85755008589558</v>
      </c>
      <c r="AX37" s="197">
        <f xml:space="preserve"> Fin!AX$30</f>
        <v>839.81346264715307</v>
      </c>
      <c r="AY37" s="197">
        <f xml:space="preserve"> Fin!AY$30</f>
        <v>819.15458461458195</v>
      </c>
      <c r="AZ37" s="197">
        <f xml:space="preserve"> Fin!AZ$30</f>
        <v>814.9566913315291</v>
      </c>
      <c r="BA37" s="197">
        <f xml:space="preserve"> Fin!BA$30</f>
        <v>796.94707341929325</v>
      </c>
      <c r="BB37" s="197">
        <f xml:space="preserve"> Fin!BB$30</f>
        <v>783.56817293916959</v>
      </c>
      <c r="BC37" s="197">
        <f xml:space="preserve"> Fin!BC$30</f>
        <v>787.18987724598969</v>
      </c>
      <c r="BD37" s="197">
        <f xml:space="preserve"> Fin!BD$30</f>
        <v>776.40563737812658</v>
      </c>
      <c r="BE37" s="197">
        <f xml:space="preserve"> Fin!BE$30</f>
        <v>862.94126918971119</v>
      </c>
      <c r="BF37" s="197">
        <f xml:space="preserve"> Fin!BF$30</f>
        <v>0</v>
      </c>
      <c r="BG37" s="197">
        <f xml:space="preserve"> Fin!BG$30</f>
        <v>0</v>
      </c>
      <c r="BH37" s="197">
        <f xml:space="preserve"> Fin!BH$30</f>
        <v>0</v>
      </c>
      <c r="BI37" s="197">
        <f xml:space="preserve"> Fin!BI$30</f>
        <v>0</v>
      </c>
      <c r="BJ37" s="197">
        <f xml:space="preserve"> Fin!BJ$30</f>
        <v>0</v>
      </c>
      <c r="BK37" s="197">
        <f xml:space="preserve"> Fin!BK$30</f>
        <v>0</v>
      </c>
      <c r="BL37" s="197">
        <f xml:space="preserve"> Fin!BL$30</f>
        <v>0</v>
      </c>
      <c r="BM37" s="197">
        <f xml:space="preserve"> Fin!BM$30</f>
        <v>0</v>
      </c>
      <c r="BN37" s="197">
        <f xml:space="preserve"> Fin!BN$30</f>
        <v>0</v>
      </c>
      <c r="BO37" s="197">
        <f xml:space="preserve"> Fin!BO$30</f>
        <v>0</v>
      </c>
      <c r="BP37" s="197">
        <f xml:space="preserve"> Fin!BP$30</f>
        <v>0</v>
      </c>
      <c r="BQ37" s="197">
        <f xml:space="preserve"> Fin!BQ$30</f>
        <v>0</v>
      </c>
      <c r="BR37" s="197">
        <f xml:space="preserve"> Fin!BR$30</f>
        <v>0</v>
      </c>
      <c r="BS37" s="197">
        <f xml:space="preserve"> Fin!BS$30</f>
        <v>0</v>
      </c>
      <c r="BT37" s="197">
        <f xml:space="preserve"> Fin!BT$30</f>
        <v>0</v>
      </c>
      <c r="BU37" s="197">
        <f xml:space="preserve"> Fin!BU$30</f>
        <v>0</v>
      </c>
      <c r="BV37" s="197">
        <f xml:space="preserve"> Fin!BV$30</f>
        <v>0</v>
      </c>
      <c r="BW37" s="197">
        <f xml:space="preserve"> Fin!BW$30</f>
        <v>0</v>
      </c>
      <c r="BX37" s="197">
        <f xml:space="preserve"> Fin!BX$30</f>
        <v>0</v>
      </c>
      <c r="BY37" s="197">
        <f xml:space="preserve"> Fin!BY$30</f>
        <v>0</v>
      </c>
      <c r="BZ37" s="197">
        <f xml:space="preserve"> Fin!BZ$30</f>
        <v>0</v>
      </c>
      <c r="CA37" s="197">
        <f xml:space="preserve"> Fin!CA$30</f>
        <v>0</v>
      </c>
      <c r="CB37" s="197">
        <f xml:space="preserve"> Fin!CB$30</f>
        <v>0</v>
      </c>
      <c r="CC37" s="197">
        <f xml:space="preserve"> Fin!CC$30</f>
        <v>0</v>
      </c>
      <c r="CD37" s="197">
        <f xml:space="preserve"> Fin!CD$30</f>
        <v>0</v>
      </c>
      <c r="CE37" s="197">
        <f xml:space="preserve"> Fin!CE$30</f>
        <v>0</v>
      </c>
      <c r="CF37" s="197">
        <f xml:space="preserve"> Fin!CF$30</f>
        <v>0</v>
      </c>
      <c r="CG37" s="197">
        <f xml:space="preserve"> Fin!CG$30</f>
        <v>0</v>
      </c>
      <c r="CH37" s="197">
        <f xml:space="preserve"> Fin!CH$30</f>
        <v>0</v>
      </c>
      <c r="CI37" s="197">
        <f xml:space="preserve"> Fin!CI$30</f>
        <v>0</v>
      </c>
      <c r="CJ37" s="197">
        <f xml:space="preserve"> Fin!CJ$30</f>
        <v>0</v>
      </c>
      <c r="CK37" s="197">
        <f xml:space="preserve"> Fin!CK$30</f>
        <v>0</v>
      </c>
      <c r="CL37" s="197">
        <f xml:space="preserve"> Fin!CL$30</f>
        <v>0</v>
      </c>
      <c r="CM37" s="197">
        <f xml:space="preserve"> Fin!CM$30</f>
        <v>0</v>
      </c>
      <c r="CN37" s="197">
        <f xml:space="preserve"> Fin!CN$30</f>
        <v>0</v>
      </c>
      <c r="CO37" s="197">
        <f xml:space="preserve"> Fin!CO$30</f>
        <v>0</v>
      </c>
      <c r="CP37" s="197">
        <f xml:space="preserve"> Fin!CP$30</f>
        <v>0</v>
      </c>
      <c r="CQ37" s="197">
        <f xml:space="preserve"> Fin!CQ$30</f>
        <v>0</v>
      </c>
      <c r="CR37" s="197">
        <f xml:space="preserve"> Fin!CR$30</f>
        <v>0</v>
      </c>
      <c r="CS37" s="197">
        <f xml:space="preserve"> Fin!CS$30</f>
        <v>0</v>
      </c>
      <c r="CT37" s="197">
        <f xml:space="preserve"> Fin!CT$30</f>
        <v>0</v>
      </c>
      <c r="CU37" s="197">
        <f xml:space="preserve"> Fin!CU$30</f>
        <v>0</v>
      </c>
      <c r="CV37" s="197">
        <f xml:space="preserve"> Fin!CV$30</f>
        <v>0</v>
      </c>
      <c r="CW37" s="197">
        <f xml:space="preserve"> Fin!CW$30</f>
        <v>0</v>
      </c>
      <c r="CX37" s="197">
        <f xml:space="preserve"> Fin!CX$30</f>
        <v>0</v>
      </c>
      <c r="CY37" s="197">
        <f xml:space="preserve"> Fin!CY$30</f>
        <v>0</v>
      </c>
      <c r="CZ37" s="197">
        <f xml:space="preserve"> Fin!CZ$30</f>
        <v>0</v>
      </c>
      <c r="DA37" s="197">
        <f xml:space="preserve"> Fin!DA$30</f>
        <v>0</v>
      </c>
      <c r="DB37" s="197">
        <f xml:space="preserve"> Fin!DB$30</f>
        <v>0</v>
      </c>
      <c r="DC37" s="197">
        <f xml:space="preserve"> Fin!DC$30</f>
        <v>0</v>
      </c>
      <c r="DD37" s="197">
        <f xml:space="preserve"> Fin!DD$30</f>
        <v>0</v>
      </c>
      <c r="DE37" s="197">
        <f xml:space="preserve"> Fin!DE$30</f>
        <v>0</v>
      </c>
      <c r="DF37" s="197">
        <f xml:space="preserve"> Fin!DF$30</f>
        <v>0</v>
      </c>
      <c r="DG37" s="197">
        <f xml:space="preserve"> Fin!DG$30</f>
        <v>0</v>
      </c>
      <c r="DH37" s="197">
        <f xml:space="preserve"> Fin!DH$30</f>
        <v>0</v>
      </c>
      <c r="DI37" s="197">
        <f xml:space="preserve"> Fin!DI$30</f>
        <v>0</v>
      </c>
      <c r="DJ37" s="197">
        <f xml:space="preserve"> Fin!DJ$30</f>
        <v>0</v>
      </c>
      <c r="DK37" s="197">
        <f xml:space="preserve"> Fin!DK$30</f>
        <v>0</v>
      </c>
      <c r="DL37" s="197">
        <f xml:space="preserve"> Fin!DL$30</f>
        <v>0</v>
      </c>
      <c r="DM37" s="197">
        <f xml:space="preserve"> Fin!DM$30</f>
        <v>0</v>
      </c>
      <c r="DN37" s="197">
        <f xml:space="preserve"> Fin!DN$30</f>
        <v>0</v>
      </c>
      <c r="DO37" s="197">
        <f xml:space="preserve"> Fin!DO$30</f>
        <v>0</v>
      </c>
      <c r="DP37" s="197">
        <f xml:space="preserve"> Fin!DP$30</f>
        <v>0</v>
      </c>
      <c r="DQ37" s="197">
        <f xml:space="preserve"> Fin!DQ$30</f>
        <v>0</v>
      </c>
      <c r="DR37" s="197">
        <f xml:space="preserve"> Fin!DR$30</f>
        <v>0</v>
      </c>
      <c r="DS37" s="197">
        <f xml:space="preserve"> Fin!DS$30</f>
        <v>0</v>
      </c>
      <c r="DT37" s="197">
        <f xml:space="preserve"> Fin!DT$30</f>
        <v>0</v>
      </c>
      <c r="DU37" s="197">
        <f xml:space="preserve"> Fin!DU$30</f>
        <v>0</v>
      </c>
      <c r="DV37" s="197">
        <f xml:space="preserve"> Fin!DV$30</f>
        <v>0</v>
      </c>
      <c r="DW37" s="197">
        <f xml:space="preserve"> Fin!DW$30</f>
        <v>0</v>
      </c>
      <c r="DX37" s="197">
        <f xml:space="preserve"> Fin!DX$30</f>
        <v>0</v>
      </c>
      <c r="DY37" s="197">
        <f xml:space="preserve"> Fin!DY$30</f>
        <v>0</v>
      </c>
      <c r="DZ37" s="197">
        <f xml:space="preserve"> Fin!DZ$30</f>
        <v>0</v>
      </c>
      <c r="EA37" s="197">
        <f xml:space="preserve"> Fin!EA$30</f>
        <v>0</v>
      </c>
      <c r="EB37" s="197">
        <f xml:space="preserve"> Fin!EB$30</f>
        <v>0</v>
      </c>
      <c r="EC37" s="197">
        <f xml:space="preserve"> Fin!EC$30</f>
        <v>0</v>
      </c>
      <c r="ED37" s="197">
        <f xml:space="preserve"> Fin!ED$30</f>
        <v>0</v>
      </c>
      <c r="EE37" s="197">
        <f xml:space="preserve"> Fin!EE$30</f>
        <v>0</v>
      </c>
      <c r="EF37" s="197">
        <f xml:space="preserve"> Fin!EF$30</f>
        <v>0</v>
      </c>
      <c r="EG37" s="197">
        <f xml:space="preserve"> Fin!EG$30</f>
        <v>0</v>
      </c>
      <c r="EH37" s="197">
        <f xml:space="preserve"> Fin!EH$30</f>
        <v>0</v>
      </c>
      <c r="EI37" s="197">
        <f xml:space="preserve"> Fin!EI$30</f>
        <v>0</v>
      </c>
      <c r="EJ37" s="197">
        <f xml:space="preserve"> Fin!EJ$30</f>
        <v>0</v>
      </c>
      <c r="EK37" s="197">
        <f xml:space="preserve"> Fin!EK$30</f>
        <v>0</v>
      </c>
      <c r="EL37" s="197">
        <f xml:space="preserve"> Fin!EL$30</f>
        <v>0</v>
      </c>
      <c r="EM37" s="197">
        <f xml:space="preserve"> Fin!EM$30</f>
        <v>0</v>
      </c>
      <c r="EN37" s="197">
        <f xml:space="preserve"> Fin!EN$30</f>
        <v>0</v>
      </c>
      <c r="EO37" s="197">
        <f xml:space="preserve"> Fin!EO$30</f>
        <v>0</v>
      </c>
      <c r="EP37" s="197">
        <f xml:space="preserve"> Fin!EP$30</f>
        <v>0</v>
      </c>
      <c r="EQ37" s="197">
        <f xml:space="preserve"> Fin!EQ$30</f>
        <v>0</v>
      </c>
      <c r="ER37" s="197">
        <f xml:space="preserve"> Fin!ER$30</f>
        <v>0</v>
      </c>
      <c r="ES37" s="197">
        <f xml:space="preserve"> Fin!ES$30</f>
        <v>0</v>
      </c>
      <c r="ET37" s="197">
        <f xml:space="preserve"> Fin!ET$30</f>
        <v>0</v>
      </c>
      <c r="EU37" s="197">
        <f xml:space="preserve"> Fin!EU$30</f>
        <v>0</v>
      </c>
      <c r="EV37" s="197">
        <f xml:space="preserve"> Fin!EV$30</f>
        <v>0</v>
      </c>
      <c r="EW37" s="197">
        <f xml:space="preserve"> Fin!EW$30</f>
        <v>0</v>
      </c>
      <c r="EX37" s="197">
        <f xml:space="preserve"> Fin!EX$30</f>
        <v>0</v>
      </c>
      <c r="EY37" s="197">
        <f xml:space="preserve"> Fin!EY$30</f>
        <v>0</v>
      </c>
      <c r="EZ37" s="197">
        <f xml:space="preserve"> Fin!EZ$30</f>
        <v>0</v>
      </c>
      <c r="FA37" s="197">
        <f xml:space="preserve"> Fin!FA$30</f>
        <v>0</v>
      </c>
      <c r="FB37" s="197">
        <f xml:space="preserve"> Fin!FB$30</f>
        <v>0</v>
      </c>
      <c r="FC37" s="197">
        <f xml:space="preserve"> Fin!FC$30</f>
        <v>0</v>
      </c>
      <c r="FD37" s="197">
        <f xml:space="preserve"> Fin!FD$30</f>
        <v>0</v>
      </c>
      <c r="FE37" s="197">
        <f xml:space="preserve"> Fin!FE$30</f>
        <v>0</v>
      </c>
      <c r="FF37" s="197">
        <f xml:space="preserve"> Fin!FF$30</f>
        <v>0</v>
      </c>
      <c r="FG37" s="197">
        <f xml:space="preserve"> Fin!FG$30</f>
        <v>0</v>
      </c>
      <c r="FH37" s="197">
        <f xml:space="preserve"> Fin!FH$30</f>
        <v>0</v>
      </c>
      <c r="FI37" s="197">
        <f xml:space="preserve"> Fin!FI$30</f>
        <v>0</v>
      </c>
      <c r="FJ37" s="197">
        <f xml:space="preserve"> Fin!FJ$30</f>
        <v>0</v>
      </c>
      <c r="FK37" s="197">
        <f xml:space="preserve"> Fin!FK$30</f>
        <v>0</v>
      </c>
      <c r="FL37" s="197">
        <f xml:space="preserve"> Fin!FL$30</f>
        <v>0</v>
      </c>
      <c r="FM37" s="197">
        <f xml:space="preserve"> Fin!FM$30</f>
        <v>0</v>
      </c>
      <c r="FN37" s="197">
        <f xml:space="preserve"> Fin!FN$30</f>
        <v>0</v>
      </c>
      <c r="FO37" s="197">
        <f xml:space="preserve"> Fin!FO$30</f>
        <v>0</v>
      </c>
      <c r="FP37" s="197">
        <f xml:space="preserve"> Fin!FP$30</f>
        <v>0</v>
      </c>
      <c r="FQ37" s="197">
        <f xml:space="preserve"> Fin!FQ$30</f>
        <v>0</v>
      </c>
      <c r="FR37" s="197">
        <f xml:space="preserve"> Fin!FR$30</f>
        <v>0</v>
      </c>
      <c r="FS37" s="197">
        <f xml:space="preserve"> Fin!FS$30</f>
        <v>0</v>
      </c>
      <c r="FT37" s="197">
        <f xml:space="preserve"> Fin!FT$30</f>
        <v>0</v>
      </c>
      <c r="FU37" s="197">
        <f xml:space="preserve"> Fin!FU$30</f>
        <v>0</v>
      </c>
      <c r="FV37" s="197">
        <f xml:space="preserve"> Fin!FV$30</f>
        <v>0</v>
      </c>
      <c r="FW37" s="197">
        <f xml:space="preserve"> Fin!FW$30</f>
        <v>0</v>
      </c>
      <c r="FX37" s="197">
        <f xml:space="preserve"> Fin!FX$30</f>
        <v>0</v>
      </c>
      <c r="FY37" s="197">
        <f xml:space="preserve"> Fin!FY$30</f>
        <v>0</v>
      </c>
      <c r="FZ37" s="197">
        <f xml:space="preserve"> Fin!FZ$30</f>
        <v>0</v>
      </c>
      <c r="GA37" s="197">
        <f xml:space="preserve"> Fin!GA$30</f>
        <v>0</v>
      </c>
      <c r="GB37" s="197">
        <f xml:space="preserve"> Fin!GB$30</f>
        <v>0</v>
      </c>
      <c r="GC37" s="197">
        <f xml:space="preserve"> Fin!GC$30</f>
        <v>0</v>
      </c>
      <c r="GD37" s="197">
        <f xml:space="preserve"> Fin!GD$30</f>
        <v>0</v>
      </c>
      <c r="GE37" s="197">
        <f xml:space="preserve"> Fin!GE$30</f>
        <v>0</v>
      </c>
      <c r="GF37" s="197">
        <f xml:space="preserve"> Fin!GF$30</f>
        <v>0</v>
      </c>
      <c r="GG37" s="197">
        <f xml:space="preserve"> Fin!GG$30</f>
        <v>0</v>
      </c>
      <c r="GH37" s="197">
        <f xml:space="preserve"> Fin!GH$30</f>
        <v>0</v>
      </c>
      <c r="GI37" s="197">
        <f xml:space="preserve"> Fin!GI$30</f>
        <v>0</v>
      </c>
      <c r="GJ37" s="197">
        <f xml:space="preserve"> Fin!GJ$30</f>
        <v>0</v>
      </c>
    </row>
    <row r="38" spans="1:192" s="162" customFormat="1" hidden="1" outlineLevel="1" x14ac:dyDescent="0.35">
      <c r="A38" s="170"/>
      <c r="B38" s="170"/>
      <c r="C38" s="171"/>
      <c r="D38" s="173"/>
      <c r="E38" s="195" t="s">
        <v>200</v>
      </c>
      <c r="F38" s="195"/>
      <c r="G38" s="195" t="s">
        <v>101</v>
      </c>
      <c r="H38" s="195">
        <f>SUM(J38:GJ38)</f>
        <v>845432.5871159432</v>
      </c>
      <c r="I38" s="195"/>
      <c r="J38" s="195">
        <f t="shared" ref="J38:AO38" si="39" xml:space="preserve"> J32 + SUM(J34:J37)</f>
        <v>0</v>
      </c>
      <c r="K38" s="195">
        <f t="shared" si="39"/>
        <v>0</v>
      </c>
      <c r="L38" s="195">
        <f t="shared" si="39"/>
        <v>0</v>
      </c>
      <c r="M38" s="195">
        <f t="shared" si="39"/>
        <v>0</v>
      </c>
      <c r="N38" s="195">
        <f t="shared" si="39"/>
        <v>0</v>
      </c>
      <c r="O38" s="195">
        <f t="shared" si="39"/>
        <v>0</v>
      </c>
      <c r="P38" s="195">
        <f t="shared" si="39"/>
        <v>-2.6643647288437933E-9</v>
      </c>
      <c r="Q38" s="195">
        <f t="shared" si="39"/>
        <v>-1.8515493138693273E-8</v>
      </c>
      <c r="R38" s="195">
        <f t="shared" si="39"/>
        <v>-2.6592374524625484E-8</v>
      </c>
      <c r="S38" s="195">
        <f t="shared" si="39"/>
        <v>-3.6768028621736448E-8</v>
      </c>
      <c r="T38" s="195">
        <f t="shared" si="39"/>
        <v>-4.510945927904686E-8</v>
      </c>
      <c r="U38" s="195">
        <f t="shared" si="39"/>
        <v>-5.6383214541710913E-8</v>
      </c>
      <c r="V38" s="195">
        <f t="shared" si="39"/>
        <v>-6.6361621975374874E-8</v>
      </c>
      <c r="W38" s="195">
        <f t="shared" si="39"/>
        <v>-6.8752115112147294E-8</v>
      </c>
      <c r="X38" s="195">
        <f t="shared" si="39"/>
        <v>-8.4899738794774748E-8</v>
      </c>
      <c r="Y38" s="195">
        <f t="shared" si="39"/>
        <v>-9.0845219347102102E-8</v>
      </c>
      <c r="Z38" s="195">
        <f t="shared" si="39"/>
        <v>-1.0199835287494352E-7</v>
      </c>
      <c r="AA38" s="195">
        <f t="shared" si="39"/>
        <v>-1.0598989774734946E-7</v>
      </c>
      <c r="AB38" s="195">
        <f t="shared" si="39"/>
        <v>-1.1600673133216333E-7</v>
      </c>
      <c r="AC38" s="195">
        <f t="shared" si="39"/>
        <v>-1.2163241080997977E-7</v>
      </c>
      <c r="AD38" s="195">
        <f t="shared" si="39"/>
        <v>-1.2207681265863357E-7</v>
      </c>
      <c r="AE38" s="195">
        <f t="shared" si="39"/>
        <v>-1.2948737548867939E-7</v>
      </c>
      <c r="AF38" s="195">
        <f t="shared" si="39"/>
        <v>-1.2744303035105986E-7</v>
      </c>
      <c r="AG38" s="195">
        <f t="shared" si="39"/>
        <v>-1.3268868315208238E-7</v>
      </c>
      <c r="AH38" s="195">
        <f t="shared" si="39"/>
        <v>-1.3238854990049731E-7</v>
      </c>
      <c r="AI38" s="195">
        <f t="shared" si="39"/>
        <v>-1.2235125268489355E-7</v>
      </c>
      <c r="AJ38" s="195">
        <f t="shared" si="39"/>
        <v>-1.2830946616304573E-7</v>
      </c>
      <c r="AK38" s="195">
        <f t="shared" si="39"/>
        <v>-1.2036684893246274E-7</v>
      </c>
      <c r="AL38" s="195">
        <f t="shared" si="39"/>
        <v>-1.1953818557230989E-7</v>
      </c>
      <c r="AM38" s="195">
        <f t="shared" si="39"/>
        <v>-1.0977794318023371E-7</v>
      </c>
      <c r="AN38" s="195">
        <f t="shared" si="39"/>
        <v>-1.0667565675248625E-7</v>
      </c>
      <c r="AO38" s="195">
        <f t="shared" si="39"/>
        <v>-9.8799546321970411E-8</v>
      </c>
      <c r="AP38" s="195">
        <f t="shared" ref="AP38:BU38" si="40" xml:space="preserve"> AP32 + SUM(AP34:AP37)</f>
        <v>-8.727624845050741E-8</v>
      </c>
      <c r="AQ38" s="195">
        <f t="shared" si="40"/>
        <v>-8.1377947935834527E-8</v>
      </c>
      <c r="AR38" s="195">
        <f t="shared" si="40"/>
        <v>-6.9511315814452246E-8</v>
      </c>
      <c r="AS38" s="195">
        <f t="shared" si="40"/>
        <v>-6.2411118051386438E-8</v>
      </c>
      <c r="AT38" s="195">
        <f t="shared" si="40"/>
        <v>-5.2561745178536512E-8</v>
      </c>
      <c r="AU38" s="195">
        <f t="shared" si="40"/>
        <v>-3.9421365727321245E-8</v>
      </c>
      <c r="AV38" s="195">
        <f t="shared" si="40"/>
        <v>-3.6397750591277145E-8</v>
      </c>
      <c r="AW38" s="195">
        <f t="shared" si="40"/>
        <v>-2.788510755635798E-8</v>
      </c>
      <c r="AX38" s="195">
        <f t="shared" si="40"/>
        <v>-2.2280801204033196E-8</v>
      </c>
      <c r="AY38" s="195">
        <f t="shared" si="40"/>
        <v>-1.5822934074094519E-8</v>
      </c>
      <c r="AZ38" s="195">
        <f t="shared" si="40"/>
        <v>-1.4450051821768284E-8</v>
      </c>
      <c r="BA38" s="195">
        <f t="shared" si="40"/>
        <v>-7.357357389992103E-9</v>
      </c>
      <c r="BB38" s="195">
        <f t="shared" si="40"/>
        <v>-1.8781065591610968E-9</v>
      </c>
      <c r="BC38" s="195">
        <f t="shared" si="40"/>
        <v>1.4133547665551305E-9</v>
      </c>
      <c r="BD38" s="195">
        <f t="shared" si="40"/>
        <v>2.9613147489726543E-9</v>
      </c>
      <c r="BE38" s="195">
        <f t="shared" si="40"/>
        <v>2.6593625079840422E-9</v>
      </c>
      <c r="BF38" s="195">
        <f t="shared" si="40"/>
        <v>7350.6817748669682</v>
      </c>
      <c r="BG38" s="195">
        <f t="shared" si="40"/>
        <v>7071.9079108564392</v>
      </c>
      <c r="BH38" s="195">
        <f t="shared" si="40"/>
        <v>7220.4088462742393</v>
      </c>
      <c r="BI38" s="195">
        <f t="shared" si="40"/>
        <v>7250.7528193789512</v>
      </c>
      <c r="BJ38" s="195">
        <f t="shared" si="40"/>
        <v>7129.3769269601034</v>
      </c>
      <c r="BK38" s="195">
        <f t="shared" si="40"/>
        <v>7248.705608627849</v>
      </c>
      <c r="BL38" s="195">
        <f t="shared" si="40"/>
        <v>7400.919067431093</v>
      </c>
      <c r="BM38" s="195">
        <f t="shared" si="40"/>
        <v>7432.021639863422</v>
      </c>
      <c r="BN38" s="195">
        <f t="shared" si="40"/>
        <v>7369.8164949987622</v>
      </c>
      <c r="BO38" s="195">
        <f t="shared" si="40"/>
        <v>7461.0258212758727</v>
      </c>
      <c r="BP38" s="195">
        <f t="shared" si="40"/>
        <v>7585.9420441168686</v>
      </c>
      <c r="BQ38" s="195">
        <f t="shared" si="40"/>
        <v>7617.8221808600065</v>
      </c>
      <c r="BR38" s="195">
        <f t="shared" si="40"/>
        <v>7490.301633887455</v>
      </c>
      <c r="BS38" s="195">
        <f t="shared" si="40"/>
        <v>7615.6713300646315</v>
      </c>
      <c r="BT38" s="195">
        <f t="shared" si="40"/>
        <v>7775.5905952197909</v>
      </c>
      <c r="BU38" s="195">
        <f t="shared" si="40"/>
        <v>7808.2677353815079</v>
      </c>
      <c r="BV38" s="195">
        <f t="shared" ref="BV38:DA38" si="41" xml:space="preserve"> BV32 + SUM(BV34:BV37)</f>
        <v>7677.5591747346416</v>
      </c>
      <c r="BW38" s="195">
        <f t="shared" si="41"/>
        <v>7806.0631133162478</v>
      </c>
      <c r="BX38" s="195">
        <f t="shared" si="41"/>
        <v>7969.980360100285</v>
      </c>
      <c r="BY38" s="195">
        <f t="shared" si="41"/>
        <v>8003.4744287660442</v>
      </c>
      <c r="BZ38" s="195">
        <f t="shared" si="41"/>
        <v>7869.4981541030093</v>
      </c>
      <c r="CA38" s="195">
        <f t="shared" si="41"/>
        <v>8001.2146911491527</v>
      </c>
      <c r="CB38" s="195">
        <f t="shared" si="41"/>
        <v>8169.2298691027927</v>
      </c>
      <c r="CC38" s="195">
        <f t="shared" si="41"/>
        <v>8203.5612894851965</v>
      </c>
      <c r="CD38" s="195">
        <f t="shared" si="41"/>
        <v>8134.8984487203888</v>
      </c>
      <c r="CE38" s="195">
        <f t="shared" si="41"/>
        <v>8235.5764788102842</v>
      </c>
      <c r="CF38" s="195">
        <f t="shared" si="41"/>
        <v>8373.4606158303613</v>
      </c>
      <c r="CG38" s="195">
        <f t="shared" si="41"/>
        <v>8408.6503217223253</v>
      </c>
      <c r="CH38" s="195">
        <f t="shared" si="41"/>
        <v>8267.8914981544713</v>
      </c>
      <c r="CI38" s="195">
        <f t="shared" si="41"/>
        <v>8406.2761848885784</v>
      </c>
      <c r="CJ38" s="195">
        <f t="shared" si="41"/>
        <v>8582.7971312261216</v>
      </c>
      <c r="CK38" s="195">
        <f t="shared" si="41"/>
        <v>8618.866579765383</v>
      </c>
      <c r="CL38" s="195">
        <f t="shared" si="41"/>
        <v>8474.5887856083355</v>
      </c>
      <c r="CM38" s="195">
        <f t="shared" si="41"/>
        <v>8616.4330895107923</v>
      </c>
      <c r="CN38" s="195">
        <f t="shared" si="41"/>
        <v>8797.3670595067742</v>
      </c>
      <c r="CO38" s="195">
        <f t="shared" si="41"/>
        <v>8834.3382442595175</v>
      </c>
      <c r="CP38" s="195">
        <f t="shared" si="41"/>
        <v>8686.4535052485408</v>
      </c>
      <c r="CQ38" s="195">
        <f t="shared" si="41"/>
        <v>8831.8439167485612</v>
      </c>
      <c r="CR38" s="195">
        <f t="shared" si="41"/>
        <v>9017.3012359944405</v>
      </c>
      <c r="CS38" s="195">
        <f t="shared" si="41"/>
        <v>9055.1967003660029</v>
      </c>
      <c r="CT38" s="195">
        <f t="shared" si="41"/>
        <v>8979.4057716228781</v>
      </c>
      <c r="CU38" s="195">
        <f t="shared" si="41"/>
        <v>9090.5354790388374</v>
      </c>
      <c r="CV38" s="195">
        <f t="shared" si="41"/>
        <v>9242.7337668943001</v>
      </c>
      <c r="CW38" s="195">
        <f t="shared" si="41"/>
        <v>9281.576617875151</v>
      </c>
      <c r="CX38" s="195">
        <f t="shared" si="41"/>
        <v>9126.2052139517473</v>
      </c>
      <c r="CY38" s="195">
        <f t="shared" si="41"/>
        <v>9278.9560150339566</v>
      </c>
      <c r="CZ38" s="195">
        <f t="shared" si="41"/>
        <v>9473.8021110666596</v>
      </c>
      <c r="DA38" s="195">
        <f t="shared" si="41"/>
        <v>9513.6160333220323</v>
      </c>
      <c r="DB38" s="195">
        <f t="shared" ref="DB38:EG38" si="42" xml:space="preserve"> DB32 + SUM(DB34:DB37)</f>
        <v>9354.3603443005413</v>
      </c>
      <c r="DC38" s="195">
        <f t="shared" si="42"/>
        <v>9510.9299154098062</v>
      </c>
      <c r="DD38" s="195">
        <f t="shared" si="42"/>
        <v>9710.647163843325</v>
      </c>
      <c r="DE38" s="195">
        <f t="shared" si="42"/>
        <v>9751.4564341550831</v>
      </c>
      <c r="DF38" s="195">
        <f t="shared" si="42"/>
        <v>9588.2193529080541</v>
      </c>
      <c r="DG38" s="195">
        <f t="shared" si="42"/>
        <v>9748.7031632950511</v>
      </c>
      <c r="DH38" s="195">
        <f t="shared" si="42"/>
        <v>9953.4133429394042</v>
      </c>
      <c r="DI38" s="195">
        <f t="shared" si="42"/>
        <v>9995.2428450089556</v>
      </c>
      <c r="DJ38" s="195">
        <f t="shared" si="42"/>
        <v>9911.5838408698564</v>
      </c>
      <c r="DK38" s="195">
        <f t="shared" si="42"/>
        <v>10034.250244446977</v>
      </c>
      <c r="DL38" s="195">
        <f t="shared" si="42"/>
        <v>10202.248676512892</v>
      </c>
      <c r="DM38" s="195">
        <f t="shared" si="42"/>
        <v>10245.123916134182</v>
      </c>
      <c r="DN38" s="195">
        <f t="shared" si="42"/>
        <v>8124.049560515894</v>
      </c>
      <c r="DO38" s="195">
        <f t="shared" si="42"/>
        <v>7269.1318303088392</v>
      </c>
      <c r="DP38" s="195">
        <f t="shared" si="42"/>
        <v>7459.835795333528</v>
      </c>
      <c r="DQ38" s="195">
        <f t="shared" si="42"/>
        <v>7503.7829159453495</v>
      </c>
      <c r="DR38" s="195">
        <f t="shared" si="42"/>
        <v>7327.994433498061</v>
      </c>
      <c r="DS38" s="195">
        <f t="shared" si="42"/>
        <v>7450.8601260665591</v>
      </c>
      <c r="DT38" s="195">
        <f t="shared" si="42"/>
        <v>7646.3316902168663</v>
      </c>
      <c r="DU38" s="195">
        <f t="shared" si="42"/>
        <v>7691.3774888439839</v>
      </c>
      <c r="DV38" s="195">
        <f t="shared" si="42"/>
        <v>7511.1942943355134</v>
      </c>
      <c r="DW38" s="195">
        <f t="shared" si="42"/>
        <v>7637.1316292182219</v>
      </c>
      <c r="DX38" s="195">
        <f t="shared" si="42"/>
        <v>7837.4899824722852</v>
      </c>
      <c r="DY38" s="195">
        <f t="shared" si="42"/>
        <v>7883.6619260650796</v>
      </c>
      <c r="DZ38" s="195">
        <f t="shared" si="42"/>
        <v>7791.318038879489</v>
      </c>
      <c r="EA38" s="195">
        <f t="shared" si="42"/>
        <v>7874.2318635414731</v>
      </c>
      <c r="EB38" s="195">
        <f t="shared" si="42"/>
        <v>8033.4272320340933</v>
      </c>
      <c r="EC38" s="195">
        <f t="shared" si="42"/>
        <v>8080.7534742167081</v>
      </c>
      <c r="ED38" s="195">
        <f t="shared" si="42"/>
        <v>7891.4485054862444</v>
      </c>
      <c r="EE38" s="195">
        <f t="shared" si="42"/>
        <v>8023.761417947394</v>
      </c>
      <c r="EF38" s="195">
        <f t="shared" si="42"/>
        <v>8234.2629128349472</v>
      </c>
      <c r="EG38" s="195">
        <f t="shared" si="42"/>
        <v>8282.772311072129</v>
      </c>
      <c r="EH38" s="195">
        <f t="shared" ref="EH38:FM38" si="43" xml:space="preserve"> EH32 + SUM(EH34:EH37)</f>
        <v>8088.7347181234036</v>
      </c>
      <c r="EI38" s="195">
        <f t="shared" si="43"/>
        <v>8224.3554533960796</v>
      </c>
      <c r="EJ38" s="195">
        <f t="shared" si="43"/>
        <v>8440.1194856558195</v>
      </c>
      <c r="EK38" s="195">
        <f t="shared" si="43"/>
        <v>8489.84161884893</v>
      </c>
      <c r="EL38" s="195">
        <f t="shared" si="43"/>
        <v>8290.953086076488</v>
      </c>
      <c r="EM38" s="195">
        <f t="shared" si="43"/>
        <v>8429.9643397309792</v>
      </c>
      <c r="EN38" s="195">
        <f t="shared" si="43"/>
        <v>8651.1224727972149</v>
      </c>
      <c r="EO38" s="195">
        <f t="shared" si="43"/>
        <v>8702.0876593201538</v>
      </c>
      <c r="EP38" s="195">
        <f t="shared" si="43"/>
        <v>8600.157286274276</v>
      </c>
      <c r="EQ38" s="195">
        <f t="shared" si="43"/>
        <v>8691.6786347471934</v>
      </c>
      <c r="ER38" s="195">
        <f t="shared" si="43"/>
        <v>8867.4005346171452</v>
      </c>
      <c r="ES38" s="195">
        <f t="shared" si="43"/>
        <v>8919.6398508031562</v>
      </c>
      <c r="ET38" s="195">
        <f t="shared" si="43"/>
        <v>8710.6825860591071</v>
      </c>
      <c r="EU38" s="195">
        <f t="shared" si="43"/>
        <v>8856.7312844298613</v>
      </c>
      <c r="EV38" s="195">
        <f t="shared" si="43"/>
        <v>9089.0855479825696</v>
      </c>
      <c r="EW38" s="195">
        <f t="shared" si="43"/>
        <v>9142.6308470732311</v>
      </c>
      <c r="EX38" s="195">
        <f t="shared" si="43"/>
        <v>8928.4496507105832</v>
      </c>
      <c r="EY38" s="195">
        <f t="shared" si="43"/>
        <v>9078.1495665406037</v>
      </c>
      <c r="EZ38" s="195">
        <f t="shared" si="43"/>
        <v>9316.3126866821331</v>
      </c>
      <c r="FA38" s="195">
        <f t="shared" si="43"/>
        <v>9371.1966182500619</v>
      </c>
      <c r="FB38" s="195">
        <f t="shared" si="43"/>
        <v>3123.732206083354</v>
      </c>
      <c r="FC38" s="195">
        <f t="shared" si="43"/>
        <v>0</v>
      </c>
      <c r="FD38" s="195">
        <f t="shared" si="43"/>
        <v>0</v>
      </c>
      <c r="FE38" s="195">
        <f t="shared" si="43"/>
        <v>0</v>
      </c>
      <c r="FF38" s="195">
        <f t="shared" si="43"/>
        <v>0</v>
      </c>
      <c r="FG38" s="195">
        <f t="shared" si="43"/>
        <v>0</v>
      </c>
      <c r="FH38" s="195">
        <f t="shared" si="43"/>
        <v>0</v>
      </c>
      <c r="FI38" s="195">
        <f t="shared" si="43"/>
        <v>0</v>
      </c>
      <c r="FJ38" s="195">
        <f t="shared" si="43"/>
        <v>0</v>
      </c>
      <c r="FK38" s="195">
        <f t="shared" si="43"/>
        <v>0</v>
      </c>
      <c r="FL38" s="195">
        <f t="shared" si="43"/>
        <v>0</v>
      </c>
      <c r="FM38" s="195">
        <f t="shared" si="43"/>
        <v>0</v>
      </c>
      <c r="FN38" s="195">
        <f t="shared" ref="FN38:GJ38" si="44" xml:space="preserve"> FN32 + SUM(FN34:FN37)</f>
        <v>0</v>
      </c>
      <c r="FO38" s="195">
        <f t="shared" si="44"/>
        <v>0</v>
      </c>
      <c r="FP38" s="195">
        <f t="shared" si="44"/>
        <v>0</v>
      </c>
      <c r="FQ38" s="195">
        <f t="shared" si="44"/>
        <v>0</v>
      </c>
      <c r="FR38" s="195">
        <f t="shared" si="44"/>
        <v>0</v>
      </c>
      <c r="FS38" s="195">
        <f t="shared" si="44"/>
        <v>0</v>
      </c>
      <c r="FT38" s="195">
        <f t="shared" si="44"/>
        <v>0</v>
      </c>
      <c r="FU38" s="195">
        <f t="shared" si="44"/>
        <v>0</v>
      </c>
      <c r="FV38" s="195">
        <f t="shared" si="44"/>
        <v>0</v>
      </c>
      <c r="FW38" s="195">
        <f t="shared" si="44"/>
        <v>0</v>
      </c>
      <c r="FX38" s="195">
        <f t="shared" si="44"/>
        <v>0</v>
      </c>
      <c r="FY38" s="195">
        <f t="shared" si="44"/>
        <v>0</v>
      </c>
      <c r="FZ38" s="195">
        <f t="shared" si="44"/>
        <v>0</v>
      </c>
      <c r="GA38" s="195">
        <f t="shared" si="44"/>
        <v>0</v>
      </c>
      <c r="GB38" s="195">
        <f t="shared" si="44"/>
        <v>0</v>
      </c>
      <c r="GC38" s="195">
        <f t="shared" si="44"/>
        <v>0</v>
      </c>
      <c r="GD38" s="195">
        <f t="shared" si="44"/>
        <v>0</v>
      </c>
      <c r="GE38" s="195">
        <f t="shared" si="44"/>
        <v>0</v>
      </c>
      <c r="GF38" s="195">
        <f t="shared" si="44"/>
        <v>0</v>
      </c>
      <c r="GG38" s="195">
        <f t="shared" si="44"/>
        <v>0</v>
      </c>
      <c r="GH38" s="195">
        <f t="shared" si="44"/>
        <v>0</v>
      </c>
      <c r="GI38" s="195">
        <f t="shared" si="44"/>
        <v>0</v>
      </c>
      <c r="GJ38" s="195">
        <f t="shared" si="44"/>
        <v>0</v>
      </c>
    </row>
    <row r="39" spans="1:192" hidden="1" outlineLevel="1" x14ac:dyDescent="0.35">
      <c r="A39" s="170"/>
      <c r="D39" s="173"/>
      <c r="E39" s="197"/>
      <c r="F39" s="197"/>
      <c r="G39" s="197"/>
      <c r="H39" s="197"/>
      <c r="I39" s="197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97"/>
      <c r="W39" s="197"/>
      <c r="X39" s="197"/>
      <c r="Y39" s="197"/>
      <c r="Z39" s="197"/>
      <c r="AA39" s="197"/>
      <c r="AB39" s="197"/>
      <c r="AC39" s="197"/>
      <c r="AD39" s="197"/>
      <c r="AE39" s="197"/>
      <c r="AF39" s="197"/>
      <c r="AG39" s="197"/>
      <c r="AH39" s="197"/>
      <c r="AI39" s="197"/>
      <c r="AJ39" s="197"/>
      <c r="AK39" s="197"/>
      <c r="AL39" s="197"/>
      <c r="AM39" s="197"/>
      <c r="AN39" s="197"/>
      <c r="AO39" s="197"/>
      <c r="AP39" s="197"/>
      <c r="AQ39" s="197"/>
      <c r="AR39" s="197"/>
      <c r="AS39" s="197"/>
      <c r="AT39" s="197"/>
      <c r="AU39" s="197"/>
      <c r="AV39" s="197"/>
      <c r="AW39" s="197"/>
      <c r="AX39" s="197"/>
      <c r="AY39" s="197"/>
      <c r="AZ39" s="197"/>
      <c r="BA39" s="197"/>
      <c r="BB39" s="197"/>
      <c r="BC39" s="197"/>
      <c r="BD39" s="197"/>
      <c r="BE39" s="197"/>
      <c r="BF39" s="197"/>
      <c r="BG39" s="197"/>
      <c r="BH39" s="197"/>
      <c r="BI39" s="197"/>
      <c r="BJ39" s="197"/>
      <c r="BK39" s="197"/>
      <c r="BL39" s="197"/>
      <c r="BM39" s="197"/>
      <c r="BN39" s="197"/>
      <c r="BO39" s="197"/>
      <c r="BP39" s="197"/>
      <c r="BQ39" s="197"/>
      <c r="BR39" s="197"/>
      <c r="BS39" s="197"/>
      <c r="BT39" s="197"/>
      <c r="BU39" s="197"/>
      <c r="BV39" s="197"/>
      <c r="BW39" s="197"/>
      <c r="BX39" s="197"/>
      <c r="BY39" s="197"/>
      <c r="BZ39" s="197"/>
      <c r="CA39" s="197"/>
      <c r="CB39" s="197"/>
      <c r="CC39" s="197"/>
      <c r="CD39" s="197"/>
      <c r="CE39" s="197"/>
      <c r="CF39" s="197"/>
      <c r="CG39" s="197"/>
      <c r="CH39" s="197"/>
      <c r="CI39" s="197"/>
      <c r="CJ39" s="197"/>
      <c r="CK39" s="197"/>
      <c r="CL39" s="197"/>
      <c r="CM39" s="197"/>
      <c r="CN39" s="197"/>
      <c r="CO39" s="197"/>
      <c r="CP39" s="197"/>
      <c r="CQ39" s="197"/>
      <c r="CR39" s="197"/>
      <c r="CS39" s="197"/>
      <c r="CT39" s="197"/>
      <c r="CU39" s="197"/>
      <c r="CV39" s="197"/>
      <c r="CW39" s="197"/>
      <c r="CX39" s="197"/>
      <c r="CY39" s="197"/>
      <c r="CZ39" s="197"/>
      <c r="DA39" s="197"/>
      <c r="DB39" s="197"/>
      <c r="DC39" s="197"/>
      <c r="DD39" s="197"/>
      <c r="DE39" s="197"/>
      <c r="DF39" s="197"/>
      <c r="DG39" s="197"/>
      <c r="DH39" s="197"/>
      <c r="DI39" s="197"/>
      <c r="DJ39" s="197"/>
      <c r="DK39" s="197"/>
      <c r="DL39" s="197"/>
      <c r="DM39" s="197"/>
      <c r="DN39" s="197"/>
      <c r="DO39" s="197"/>
      <c r="DP39" s="197"/>
      <c r="DQ39" s="197"/>
      <c r="DR39" s="197"/>
      <c r="DS39" s="197"/>
      <c r="DT39" s="197"/>
      <c r="DU39" s="197"/>
      <c r="DV39" s="197"/>
      <c r="DW39" s="197"/>
      <c r="DX39" s="197"/>
      <c r="DY39" s="197"/>
      <c r="DZ39" s="197"/>
      <c r="EA39" s="197"/>
      <c r="EB39" s="197"/>
      <c r="EC39" s="197"/>
      <c r="ED39" s="197"/>
      <c r="EE39" s="197"/>
      <c r="EF39" s="197"/>
      <c r="EG39" s="197"/>
      <c r="EH39" s="197"/>
      <c r="EI39" s="197"/>
      <c r="EJ39" s="197"/>
      <c r="EK39" s="197"/>
      <c r="EL39" s="197"/>
      <c r="EM39" s="197"/>
      <c r="EN39" s="197"/>
      <c r="EO39" s="197"/>
      <c r="EP39" s="197"/>
      <c r="EQ39" s="197"/>
      <c r="ER39" s="197"/>
      <c r="ES39" s="197"/>
      <c r="ET39" s="197"/>
      <c r="EU39" s="197"/>
      <c r="EV39" s="197"/>
      <c r="EW39" s="197"/>
      <c r="EX39" s="197"/>
      <c r="EY39" s="197"/>
      <c r="EZ39" s="197"/>
      <c r="FA39" s="197"/>
      <c r="FB39" s="197"/>
      <c r="FC39" s="197"/>
      <c r="FD39" s="197"/>
      <c r="FE39" s="197"/>
      <c r="FF39" s="197"/>
      <c r="FG39" s="197"/>
      <c r="FH39" s="197"/>
      <c r="FI39" s="197"/>
      <c r="FJ39" s="197"/>
      <c r="FK39" s="197"/>
      <c r="FL39" s="197"/>
      <c r="FM39" s="197"/>
      <c r="FN39" s="197"/>
      <c r="FO39" s="197"/>
      <c r="FP39" s="197"/>
      <c r="FQ39" s="197"/>
      <c r="FR39" s="197"/>
      <c r="FS39" s="197"/>
      <c r="FT39" s="197"/>
      <c r="FU39" s="197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</row>
    <row r="40" spans="1:192" s="601" customFormat="1" hidden="1" outlineLevel="1" x14ac:dyDescent="0.35">
      <c r="A40" s="606"/>
      <c r="B40" s="606"/>
      <c r="C40" s="607"/>
      <c r="D40" s="608"/>
      <c r="E40" s="583" t="str">
        <f xml:space="preserve"> Fin!E$96</f>
        <v>Senior debt repayment period interest</v>
      </c>
      <c r="F40" s="583">
        <f xml:space="preserve"> Fin!F$96</f>
        <v>0</v>
      </c>
      <c r="G40" s="583" t="str">
        <f xml:space="preserve"> Fin!G$96</f>
        <v>$ 000s</v>
      </c>
      <c r="H40" s="583">
        <f xml:space="preserve"> Fin!H$96</f>
        <v>-129624.3888403306</v>
      </c>
      <c r="I40" s="583">
        <f xml:space="preserve"> Fin!I$96</f>
        <v>0</v>
      </c>
      <c r="J40" s="583">
        <f xml:space="preserve"> Fin!J$96</f>
        <v>0</v>
      </c>
      <c r="K40" s="583">
        <f xml:space="preserve"> Fin!K$96</f>
        <v>0</v>
      </c>
      <c r="L40" s="583">
        <f xml:space="preserve"> Fin!L$96</f>
        <v>0</v>
      </c>
      <c r="M40" s="583">
        <f xml:space="preserve"> Fin!M$96</f>
        <v>0</v>
      </c>
      <c r="N40" s="583">
        <f xml:space="preserve"> Fin!N$96</f>
        <v>0</v>
      </c>
      <c r="O40" s="583">
        <f xml:space="preserve"> Fin!O$96</f>
        <v>0</v>
      </c>
      <c r="P40" s="583">
        <f xml:space="preserve"> Fin!P$96</f>
        <v>0</v>
      </c>
      <c r="Q40" s="583">
        <f xml:space="preserve"> Fin!Q$96</f>
        <v>0</v>
      </c>
      <c r="R40" s="583">
        <f xml:space="preserve"> Fin!R$96</f>
        <v>0</v>
      </c>
      <c r="S40" s="583">
        <f xml:space="preserve"> Fin!S$96</f>
        <v>0</v>
      </c>
      <c r="T40" s="583">
        <f xml:space="preserve"> Fin!T$96</f>
        <v>0</v>
      </c>
      <c r="U40" s="583">
        <f xml:space="preserve"> Fin!U$96</f>
        <v>0</v>
      </c>
      <c r="V40" s="583">
        <f xml:space="preserve"> Fin!V$96</f>
        <v>0</v>
      </c>
      <c r="W40" s="583">
        <f xml:space="preserve"> Fin!W$96</f>
        <v>0</v>
      </c>
      <c r="X40" s="583">
        <f xml:space="preserve"> Fin!X$96</f>
        <v>0</v>
      </c>
      <c r="Y40" s="583">
        <f xml:space="preserve"> Fin!Y$96</f>
        <v>0</v>
      </c>
      <c r="Z40" s="583">
        <f xml:space="preserve"> Fin!Z$96</f>
        <v>0</v>
      </c>
      <c r="AA40" s="583">
        <f xml:space="preserve"> Fin!AA$96</f>
        <v>0</v>
      </c>
      <c r="AB40" s="583">
        <f xml:space="preserve"> Fin!AB$96</f>
        <v>0</v>
      </c>
      <c r="AC40" s="583">
        <f xml:space="preserve"> Fin!AC$96</f>
        <v>0</v>
      </c>
      <c r="AD40" s="583">
        <f xml:space="preserve"> Fin!AD$96</f>
        <v>0</v>
      </c>
      <c r="AE40" s="583">
        <f xml:space="preserve"> Fin!AE$96</f>
        <v>0</v>
      </c>
      <c r="AF40" s="583">
        <f xml:space="preserve"> Fin!AF$96</f>
        <v>0</v>
      </c>
      <c r="AG40" s="583">
        <f xml:space="preserve"> Fin!AG$96</f>
        <v>0</v>
      </c>
      <c r="AH40" s="583">
        <f xml:space="preserve"> Fin!AH$96</f>
        <v>0</v>
      </c>
      <c r="AI40" s="583">
        <f xml:space="preserve"> Fin!AI$96</f>
        <v>0</v>
      </c>
      <c r="AJ40" s="583">
        <f xml:space="preserve"> Fin!AJ$96</f>
        <v>0</v>
      </c>
      <c r="AK40" s="583">
        <f xml:space="preserve"> Fin!AK$96</f>
        <v>0</v>
      </c>
      <c r="AL40" s="583">
        <f xml:space="preserve"> Fin!AL$96</f>
        <v>0</v>
      </c>
      <c r="AM40" s="583">
        <f xml:space="preserve"> Fin!AM$96</f>
        <v>0</v>
      </c>
      <c r="AN40" s="583">
        <f xml:space="preserve"> Fin!AN$96</f>
        <v>0</v>
      </c>
      <c r="AO40" s="583">
        <f xml:space="preserve"> Fin!AO$96</f>
        <v>0</v>
      </c>
      <c r="AP40" s="583">
        <f xml:space="preserve"> Fin!AP$96</f>
        <v>0</v>
      </c>
      <c r="AQ40" s="583">
        <f xml:space="preserve"> Fin!AQ$96</f>
        <v>0</v>
      </c>
      <c r="AR40" s="583">
        <f xml:space="preserve"> Fin!AR$96</f>
        <v>0</v>
      </c>
      <c r="AS40" s="583">
        <f xml:space="preserve"> Fin!AS$96</f>
        <v>0</v>
      </c>
      <c r="AT40" s="583">
        <f xml:space="preserve"> Fin!AT$96</f>
        <v>0</v>
      </c>
      <c r="AU40" s="583">
        <f xml:space="preserve"> Fin!AU$96</f>
        <v>0</v>
      </c>
      <c r="AV40" s="583">
        <f xml:space="preserve"> Fin!AV$96</f>
        <v>0</v>
      </c>
      <c r="AW40" s="583">
        <f xml:space="preserve"> Fin!AW$96</f>
        <v>0</v>
      </c>
      <c r="AX40" s="583">
        <f xml:space="preserve"> Fin!AX$96</f>
        <v>0</v>
      </c>
      <c r="AY40" s="583">
        <f xml:space="preserve"> Fin!AY$96</f>
        <v>0</v>
      </c>
      <c r="AZ40" s="583">
        <f xml:space="preserve"> Fin!AZ$96</f>
        <v>0</v>
      </c>
      <c r="BA40" s="583">
        <f xml:space="preserve"> Fin!BA$96</f>
        <v>0</v>
      </c>
      <c r="BB40" s="583">
        <f xml:space="preserve"> Fin!BB$96</f>
        <v>0</v>
      </c>
      <c r="BC40" s="583">
        <f xml:space="preserve"> Fin!BC$96</f>
        <v>0</v>
      </c>
      <c r="BD40" s="583">
        <f xml:space="preserve"> Fin!BD$96</f>
        <v>0</v>
      </c>
      <c r="BE40" s="583">
        <f xml:space="preserve"> Fin!BE$96</f>
        <v>0</v>
      </c>
      <c r="BF40" s="583">
        <f xml:space="preserve"> Fin!BF$96</f>
        <v>-3012.3817203726462</v>
      </c>
      <c r="BG40" s="583">
        <f xml:space="preserve"> Fin!BG$96</f>
        <v>-3023.2228973976266</v>
      </c>
      <c r="BH40" s="583">
        <f xml:space="preserve"> Fin!BH$96</f>
        <v>-3035.7130303239637</v>
      </c>
      <c r="BI40" s="583">
        <f xml:space="preserve"> Fin!BI$96</f>
        <v>-3014.0243179786057</v>
      </c>
      <c r="BJ40" s="583">
        <f xml:space="preserve"> Fin!BJ$96</f>
        <v>-2926.8512018092561</v>
      </c>
      <c r="BK40" s="583">
        <f xml:space="preserve"> Fin!BK$96</f>
        <v>-2937.4755439529404</v>
      </c>
      <c r="BL40" s="583">
        <f xml:space="preserve"> Fin!BL$96</f>
        <v>-2946.8559659431185</v>
      </c>
      <c r="BM40" s="583">
        <f xml:space="preserve"> Fin!BM$96</f>
        <v>-2922.940925801041</v>
      </c>
      <c r="BN40" s="583">
        <f xml:space="preserve"> Fin!BN$96</f>
        <v>-2867.0482974099937</v>
      </c>
      <c r="BO40" s="583">
        <f xml:space="preserve"> Fin!BO$96</f>
        <v>-2842.8108888421489</v>
      </c>
      <c r="BP40" s="583">
        <f xml:space="preserve"> Fin!BP$96</f>
        <v>-2848.6330821873698</v>
      </c>
      <c r="BQ40" s="583">
        <f xml:space="preserve"> Fin!BQ$96</f>
        <v>-2822.363024483162</v>
      </c>
      <c r="BR40" s="583">
        <f xml:space="preserve"> Fin!BR$96</f>
        <v>-2734.8179212268751</v>
      </c>
      <c r="BS40" s="583">
        <f xml:space="preserve"> Fin!BS$96</f>
        <v>-2738.7602119770586</v>
      </c>
      <c r="BT40" s="583">
        <f xml:space="preserve"> Fin!BT$96</f>
        <v>-2741.2462044662884</v>
      </c>
      <c r="BU40" s="583">
        <f xml:space="preserve"> Fin!BU$96</f>
        <v>-2712.4936787817674</v>
      </c>
      <c r="BV40" s="583">
        <f xml:space="preserve"> Fin!BV$96</f>
        <v>-2624.8780207160139</v>
      </c>
      <c r="BW40" s="583">
        <f xml:space="preserve"> Fin!BW$96</f>
        <v>-2625.1347268936815</v>
      </c>
      <c r="BX40" s="583">
        <f xml:space="preserve"> Fin!BX$96</f>
        <v>-2623.8204204931512</v>
      </c>
      <c r="BY40" s="583">
        <f xml:space="preserve"> Fin!BY$96</f>
        <v>-2592.4481885114283</v>
      </c>
      <c r="BZ40" s="583">
        <f xml:space="preserve"> Fin!BZ$96</f>
        <v>-2504.8474265898908</v>
      </c>
      <c r="CA40" s="583">
        <f xml:space="preserve"> Fin!CA$96</f>
        <v>-2501.1705908634431</v>
      </c>
      <c r="CB40" s="583">
        <f xml:space="preserve"> Fin!CB$96</f>
        <v>-2495.8019359811574</v>
      </c>
      <c r="CC40" s="583">
        <f xml:space="preserve"> Fin!CC$96</f>
        <v>-2461.6662329174205</v>
      </c>
      <c r="CD40" s="583">
        <f xml:space="preserve"> Fin!CD$96</f>
        <v>-2400.5512294084911</v>
      </c>
      <c r="CE40" s="583">
        <f xml:space="preserve"> Fin!CE$96</f>
        <v>-2366.0714252650851</v>
      </c>
      <c r="CF40" s="583">
        <f xml:space="preserve"> Fin!CF$96</f>
        <v>-2356.1259374218857</v>
      </c>
      <c r="CG40" s="583">
        <f xml:space="preserve"> Fin!CG$96</f>
        <v>-2319.0712266348651</v>
      </c>
      <c r="CH40" s="583">
        <f xml:space="preserve"> Fin!CH$96</f>
        <v>-2231.7855590055451</v>
      </c>
      <c r="CI40" s="583">
        <f xml:space="preserve"> Fin!CI$96</f>
        <v>-2219.4364583822135</v>
      </c>
      <c r="CJ40" s="583">
        <f xml:space="preserve"> Fin!CJ$96</f>
        <v>-2205.1342832532541</v>
      </c>
      <c r="CK40" s="583">
        <f xml:space="preserve"> Fin!CK$96</f>
        <v>-2165.0076133810489</v>
      </c>
      <c r="CL40" s="583">
        <f xml:space="preserve"> Fin!CL$96</f>
        <v>-2078.0289739026616</v>
      </c>
      <c r="CM40" s="583">
        <f xml:space="preserve"> Fin!CM$96</f>
        <v>-2060.9240031194245</v>
      </c>
      <c r="CN40" s="583">
        <f xml:space="preserve"> Fin!CN$96</f>
        <v>-2041.7251043488707</v>
      </c>
      <c r="CO40" s="583">
        <f xml:space="preserve"> Fin!CO$96</f>
        <v>-1998.3613284731173</v>
      </c>
      <c r="CP40" s="583">
        <f xml:space="preserve"> Fin!CP$96</f>
        <v>-1911.7998881519213</v>
      </c>
      <c r="CQ40" s="583">
        <f xml:space="preserve"> Fin!CQ$96</f>
        <v>-1889.6370326847946</v>
      </c>
      <c r="CR40" s="583">
        <f xml:space="preserve"> Fin!CR$96</f>
        <v>-1865.2320850775225</v>
      </c>
      <c r="CS40" s="583">
        <f xml:space="preserve"> Fin!CS$96</f>
        <v>-1818.4582897478792</v>
      </c>
      <c r="CT40" s="583">
        <f xml:space="preserve"> Fin!CT$96</f>
        <v>-1751.6804297549438</v>
      </c>
      <c r="CU40" s="583">
        <f xml:space="preserve"> Fin!CU$96</f>
        <v>-1704.5406013051895</v>
      </c>
      <c r="CV40" s="583">
        <f xml:space="preserve"> Fin!CV$96</f>
        <v>-1674.3206710991105</v>
      </c>
      <c r="CW40" s="583">
        <f xml:space="preserve"> Fin!CW$96</f>
        <v>-1623.9493215660386</v>
      </c>
      <c r="CX40" s="583">
        <f xml:space="preserve"> Fin!CX$96</f>
        <v>-1538.5885928187326</v>
      </c>
      <c r="CY40" s="583">
        <f xml:space="preserve"> Fin!CY$96</f>
        <v>-1505.3293797433457</v>
      </c>
      <c r="CZ40" s="583">
        <f xml:space="preserve"> Fin!CZ$96</f>
        <v>-1469.5081648654436</v>
      </c>
      <c r="DA40" s="583">
        <f xml:space="preserve"> Fin!DA$96</f>
        <v>-1415.3560106921532</v>
      </c>
      <c r="DB40" s="583">
        <f xml:space="preserve"> Fin!DB$96</f>
        <v>-1330.7865616329698</v>
      </c>
      <c r="DC40" s="583">
        <f xml:space="preserve"> Fin!DC$96</f>
        <v>-1291.4695406210101</v>
      </c>
      <c r="DD40" s="583">
        <f xml:space="preserve"> Fin!DD$96</f>
        <v>-1249.4183171356833</v>
      </c>
      <c r="DE40" s="583">
        <f xml:space="preserve"> Fin!DE$96</f>
        <v>-1191.2870108002462</v>
      </c>
      <c r="DF40" s="583">
        <f xml:space="preserve"> Fin!DF$96</f>
        <v>-1107.649076951235</v>
      </c>
      <c r="DG40" s="583">
        <f xml:space="preserve"> Fin!DG$96</f>
        <v>-1061.9076009244197</v>
      </c>
      <c r="DH40" s="583">
        <f xml:space="preserve"> Fin!DH$96</f>
        <v>-1013.2509634723498</v>
      </c>
      <c r="DI40" s="583">
        <f xml:space="preserve"> Fin!DI$96</f>
        <v>-950.9329235155891</v>
      </c>
      <c r="DJ40" s="583">
        <f xml:space="preserve"> Fin!DJ$96</f>
        <v>-878.02381954322027</v>
      </c>
      <c r="DK40" s="583">
        <f xml:space="preserve"> Fin!DK$96</f>
        <v>-815.31795486787485</v>
      </c>
      <c r="DL40" s="583">
        <f xml:space="preserve"> Fin!DL$96</f>
        <v>-759.34589998407978</v>
      </c>
      <c r="DM40" s="583">
        <f xml:space="preserve"> Fin!DM$96</f>
        <v>-692.6154931331879</v>
      </c>
      <c r="DN40" s="583">
        <f xml:space="preserve"> Fin!DN$96</f>
        <v>-611.30533297433055</v>
      </c>
      <c r="DO40" s="583">
        <f xml:space="preserve"> Fin!DO$96</f>
        <v>-565.60489932594885</v>
      </c>
      <c r="DP40" s="583">
        <f xml:space="preserve"> Fin!DP$96</f>
        <v>-524.52587608522049</v>
      </c>
      <c r="DQ40" s="583">
        <f xml:space="preserve"> Fin!DQ$96</f>
        <v>-475.41905383673577</v>
      </c>
      <c r="DR40" s="583">
        <f xml:space="preserve"> Fin!DR$96</f>
        <v>-416.23959815295575</v>
      </c>
      <c r="DS40" s="583">
        <f xml:space="preserve"> Fin!DS$96</f>
        <v>-372.1487231607158</v>
      </c>
      <c r="DT40" s="583">
        <f xml:space="preserve"> Fin!DT$96</f>
        <v>-325.6393508345497</v>
      </c>
      <c r="DU40" s="583">
        <f xml:space="preserve"> Fin!DU$96</f>
        <v>-273.13775027006858</v>
      </c>
      <c r="DV40" s="583">
        <f xml:space="preserve"> Fin!DV$96</f>
        <v>-214.99293995838528</v>
      </c>
      <c r="DW40" s="583">
        <f xml:space="preserve"> Fin!DW$96</f>
        <v>-165.30805355841233</v>
      </c>
      <c r="DX40" s="583">
        <f xml:space="preserve"> Fin!DX$96</f>
        <v>-113.05125790968431</v>
      </c>
      <c r="DY40" s="583">
        <f xml:space="preserve"> Fin!DY$96</f>
        <v>-56.98077565820153</v>
      </c>
      <c r="DZ40" s="583">
        <f xml:space="preserve"> Fin!DZ$96</f>
        <v>0</v>
      </c>
      <c r="EA40" s="583">
        <f xml:space="preserve"> Fin!EA$96</f>
        <v>0</v>
      </c>
      <c r="EB40" s="583">
        <f xml:space="preserve"> Fin!EB$96</f>
        <v>0</v>
      </c>
      <c r="EC40" s="583">
        <f xml:space="preserve"> Fin!EC$96</f>
        <v>0</v>
      </c>
      <c r="ED40" s="583">
        <f xml:space="preserve"> Fin!ED$96</f>
        <v>0</v>
      </c>
      <c r="EE40" s="583">
        <f xml:space="preserve"> Fin!EE$96</f>
        <v>0</v>
      </c>
      <c r="EF40" s="583">
        <f xml:space="preserve"> Fin!EF$96</f>
        <v>0</v>
      </c>
      <c r="EG40" s="583">
        <f xml:space="preserve"> Fin!EG$96</f>
        <v>0</v>
      </c>
      <c r="EH40" s="583">
        <f xml:space="preserve"> Fin!EH$96</f>
        <v>0</v>
      </c>
      <c r="EI40" s="583">
        <f xml:space="preserve"> Fin!EI$96</f>
        <v>0</v>
      </c>
      <c r="EJ40" s="583">
        <f xml:space="preserve"> Fin!EJ$96</f>
        <v>0</v>
      </c>
      <c r="EK40" s="583">
        <f xml:space="preserve"> Fin!EK$96</f>
        <v>0</v>
      </c>
      <c r="EL40" s="583">
        <f xml:space="preserve"> Fin!EL$96</f>
        <v>0</v>
      </c>
      <c r="EM40" s="583">
        <f xml:space="preserve"> Fin!EM$96</f>
        <v>0</v>
      </c>
      <c r="EN40" s="583">
        <f xml:space="preserve"> Fin!EN$96</f>
        <v>0</v>
      </c>
      <c r="EO40" s="583">
        <f xml:space="preserve"> Fin!EO$96</f>
        <v>0</v>
      </c>
      <c r="EP40" s="583">
        <f xml:space="preserve"> Fin!EP$96</f>
        <v>0</v>
      </c>
      <c r="EQ40" s="583">
        <f xml:space="preserve"> Fin!EQ$96</f>
        <v>0</v>
      </c>
      <c r="ER40" s="583">
        <f xml:space="preserve"> Fin!ER$96</f>
        <v>0</v>
      </c>
      <c r="ES40" s="583">
        <f xml:space="preserve"> Fin!ES$96</f>
        <v>0</v>
      </c>
      <c r="ET40" s="583">
        <f xml:space="preserve"> Fin!ET$96</f>
        <v>0</v>
      </c>
      <c r="EU40" s="583">
        <f xml:space="preserve"> Fin!EU$96</f>
        <v>0</v>
      </c>
      <c r="EV40" s="583">
        <f xml:space="preserve"> Fin!EV$96</f>
        <v>0</v>
      </c>
      <c r="EW40" s="583">
        <f xml:space="preserve"> Fin!EW$96</f>
        <v>0</v>
      </c>
      <c r="EX40" s="583">
        <f xml:space="preserve"> Fin!EX$96</f>
        <v>0</v>
      </c>
      <c r="EY40" s="583">
        <f xml:space="preserve"> Fin!EY$96</f>
        <v>0</v>
      </c>
      <c r="EZ40" s="583">
        <f xml:space="preserve"> Fin!EZ$96</f>
        <v>0</v>
      </c>
      <c r="FA40" s="583">
        <f xml:space="preserve"> Fin!FA$96</f>
        <v>0</v>
      </c>
      <c r="FB40" s="583">
        <f xml:space="preserve"> Fin!FB$96</f>
        <v>0</v>
      </c>
      <c r="FC40" s="583">
        <f xml:space="preserve"> Fin!FC$96</f>
        <v>0</v>
      </c>
      <c r="FD40" s="583">
        <f xml:space="preserve"> Fin!FD$96</f>
        <v>0</v>
      </c>
      <c r="FE40" s="583">
        <f xml:space="preserve"> Fin!FE$96</f>
        <v>0</v>
      </c>
      <c r="FF40" s="583">
        <f xml:space="preserve"> Fin!FF$96</f>
        <v>0</v>
      </c>
      <c r="FG40" s="583">
        <f xml:space="preserve"> Fin!FG$96</f>
        <v>0</v>
      </c>
      <c r="FH40" s="583">
        <f xml:space="preserve"> Fin!FH$96</f>
        <v>0</v>
      </c>
      <c r="FI40" s="583">
        <f xml:space="preserve"> Fin!FI$96</f>
        <v>0</v>
      </c>
      <c r="FJ40" s="583">
        <f xml:space="preserve"> Fin!FJ$96</f>
        <v>0</v>
      </c>
      <c r="FK40" s="583">
        <f xml:space="preserve"> Fin!FK$96</f>
        <v>0</v>
      </c>
      <c r="FL40" s="583">
        <f xml:space="preserve"> Fin!FL$96</f>
        <v>0</v>
      </c>
      <c r="FM40" s="583">
        <f xml:space="preserve"> Fin!FM$96</f>
        <v>0</v>
      </c>
      <c r="FN40" s="583">
        <f xml:space="preserve"> Fin!FN$96</f>
        <v>0</v>
      </c>
      <c r="FO40" s="583">
        <f xml:space="preserve"> Fin!FO$96</f>
        <v>0</v>
      </c>
      <c r="FP40" s="583">
        <f xml:space="preserve"> Fin!FP$96</f>
        <v>0</v>
      </c>
      <c r="FQ40" s="583">
        <f xml:space="preserve"> Fin!FQ$96</f>
        <v>0</v>
      </c>
      <c r="FR40" s="583">
        <f xml:space="preserve"> Fin!FR$96</f>
        <v>0</v>
      </c>
      <c r="FS40" s="583">
        <f xml:space="preserve"> Fin!FS$96</f>
        <v>0</v>
      </c>
      <c r="FT40" s="583">
        <f xml:space="preserve"> Fin!FT$96</f>
        <v>0</v>
      </c>
      <c r="FU40" s="583">
        <f xml:space="preserve"> Fin!FU$96</f>
        <v>0</v>
      </c>
      <c r="FV40" s="583">
        <f xml:space="preserve"> Fin!FV$96</f>
        <v>0</v>
      </c>
      <c r="FW40" s="583">
        <f xml:space="preserve"> Fin!FW$96</f>
        <v>0</v>
      </c>
      <c r="FX40" s="583">
        <f xml:space="preserve"> Fin!FX$96</f>
        <v>0</v>
      </c>
      <c r="FY40" s="583">
        <f xml:space="preserve"> Fin!FY$96</f>
        <v>0</v>
      </c>
      <c r="FZ40" s="583">
        <f xml:space="preserve"> Fin!FZ$96</f>
        <v>0</v>
      </c>
      <c r="GA40" s="583">
        <f xml:space="preserve"> Fin!GA$96</f>
        <v>0</v>
      </c>
      <c r="GB40" s="583">
        <f xml:space="preserve"> Fin!GB$96</f>
        <v>0</v>
      </c>
      <c r="GC40" s="583">
        <f xml:space="preserve"> Fin!GC$96</f>
        <v>0</v>
      </c>
      <c r="GD40" s="583">
        <f xml:space="preserve"> Fin!GD$96</f>
        <v>0</v>
      </c>
      <c r="GE40" s="583">
        <f xml:space="preserve"> Fin!GE$96</f>
        <v>0</v>
      </c>
      <c r="GF40" s="583">
        <f xml:space="preserve"> Fin!GF$96</f>
        <v>0</v>
      </c>
      <c r="GG40" s="583">
        <f xml:space="preserve"> Fin!GG$96</f>
        <v>0</v>
      </c>
      <c r="GH40" s="583">
        <f xml:space="preserve"> Fin!GH$96</f>
        <v>0</v>
      </c>
      <c r="GI40" s="583">
        <f xml:space="preserve"> Fin!GI$96</f>
        <v>0</v>
      </c>
      <c r="GJ40" s="583">
        <f xml:space="preserve"> Fin!GJ$96</f>
        <v>0</v>
      </c>
    </row>
    <row r="41" spans="1:192" s="601" customFormat="1" hidden="1" outlineLevel="1" x14ac:dyDescent="0.35">
      <c r="A41" s="606"/>
      <c r="B41" s="606"/>
      <c r="C41" s="607"/>
      <c r="D41" s="608"/>
      <c r="E41" s="583" t="str">
        <f xml:space="preserve"> Fin!E$102</f>
        <v>Senior debt sculpted repayment</v>
      </c>
      <c r="F41" s="583">
        <f xml:space="preserve"> Fin!F$102</f>
        <v>0</v>
      </c>
      <c r="G41" s="583" t="str">
        <f xml:space="preserve"> Fin!G$102</f>
        <v>$ 000s</v>
      </c>
      <c r="H41" s="583">
        <f xml:space="preserve"> Fin!H$102</f>
        <v>-301238.17203726375</v>
      </c>
      <c r="I41" s="583">
        <f xml:space="preserve"> Fin!I$102</f>
        <v>0</v>
      </c>
      <c r="J41" s="583">
        <f xml:space="preserve"> Fin!J$102</f>
        <v>0</v>
      </c>
      <c r="K41" s="583">
        <f xml:space="preserve"> Fin!K$102</f>
        <v>0</v>
      </c>
      <c r="L41" s="583">
        <f xml:space="preserve"> Fin!L$102</f>
        <v>0</v>
      </c>
      <c r="M41" s="583">
        <f xml:space="preserve"> Fin!M$102</f>
        <v>0</v>
      </c>
      <c r="N41" s="583">
        <f xml:space="preserve"> Fin!N$102</f>
        <v>0</v>
      </c>
      <c r="O41" s="583">
        <f xml:space="preserve"> Fin!O$102</f>
        <v>0</v>
      </c>
      <c r="P41" s="583">
        <f xml:space="preserve"> Fin!P$102</f>
        <v>0</v>
      </c>
      <c r="Q41" s="583">
        <f xml:space="preserve"> Fin!Q$102</f>
        <v>0</v>
      </c>
      <c r="R41" s="583">
        <f xml:space="preserve"> Fin!R$102</f>
        <v>0</v>
      </c>
      <c r="S41" s="583">
        <f xml:space="preserve"> Fin!S$102</f>
        <v>0</v>
      </c>
      <c r="T41" s="583">
        <f xml:space="preserve"> Fin!T$102</f>
        <v>0</v>
      </c>
      <c r="U41" s="583">
        <f xml:space="preserve"> Fin!U$102</f>
        <v>0</v>
      </c>
      <c r="V41" s="583">
        <f xml:space="preserve"> Fin!V$102</f>
        <v>0</v>
      </c>
      <c r="W41" s="583">
        <f xml:space="preserve"> Fin!W$102</f>
        <v>0</v>
      </c>
      <c r="X41" s="583">
        <f xml:space="preserve"> Fin!X$102</f>
        <v>0</v>
      </c>
      <c r="Y41" s="583">
        <f xml:space="preserve"> Fin!Y$102</f>
        <v>0</v>
      </c>
      <c r="Z41" s="583">
        <f xml:space="preserve"> Fin!Z$102</f>
        <v>0</v>
      </c>
      <c r="AA41" s="583">
        <f xml:space="preserve"> Fin!AA$102</f>
        <v>0</v>
      </c>
      <c r="AB41" s="583">
        <f xml:space="preserve"> Fin!AB$102</f>
        <v>0</v>
      </c>
      <c r="AC41" s="583">
        <f xml:space="preserve"> Fin!AC$102</f>
        <v>0</v>
      </c>
      <c r="AD41" s="583">
        <f xml:space="preserve"> Fin!AD$102</f>
        <v>0</v>
      </c>
      <c r="AE41" s="583">
        <f xml:space="preserve"> Fin!AE$102</f>
        <v>0</v>
      </c>
      <c r="AF41" s="583">
        <f xml:space="preserve"> Fin!AF$102</f>
        <v>0</v>
      </c>
      <c r="AG41" s="583">
        <f xml:space="preserve"> Fin!AG$102</f>
        <v>0</v>
      </c>
      <c r="AH41" s="583">
        <f xml:space="preserve"> Fin!AH$102</f>
        <v>0</v>
      </c>
      <c r="AI41" s="583">
        <f xml:space="preserve"> Fin!AI$102</f>
        <v>0</v>
      </c>
      <c r="AJ41" s="583">
        <f xml:space="preserve"> Fin!AJ$102</f>
        <v>0</v>
      </c>
      <c r="AK41" s="583">
        <f xml:space="preserve"> Fin!AK$102</f>
        <v>0</v>
      </c>
      <c r="AL41" s="583">
        <f xml:space="preserve"> Fin!AL$102</f>
        <v>0</v>
      </c>
      <c r="AM41" s="583">
        <f xml:space="preserve"> Fin!AM$102</f>
        <v>0</v>
      </c>
      <c r="AN41" s="583">
        <f xml:space="preserve"> Fin!AN$102</f>
        <v>0</v>
      </c>
      <c r="AO41" s="583">
        <f xml:space="preserve"> Fin!AO$102</f>
        <v>0</v>
      </c>
      <c r="AP41" s="583">
        <f xml:space="preserve"> Fin!AP$102</f>
        <v>0</v>
      </c>
      <c r="AQ41" s="583">
        <f xml:space="preserve"> Fin!AQ$102</f>
        <v>0</v>
      </c>
      <c r="AR41" s="583">
        <f xml:space="preserve"> Fin!AR$102</f>
        <v>0</v>
      </c>
      <c r="AS41" s="583">
        <f xml:space="preserve"> Fin!AS$102</f>
        <v>0</v>
      </c>
      <c r="AT41" s="583">
        <f xml:space="preserve"> Fin!AT$102</f>
        <v>0</v>
      </c>
      <c r="AU41" s="583">
        <f xml:space="preserve"> Fin!AU$102</f>
        <v>0</v>
      </c>
      <c r="AV41" s="583">
        <f xml:space="preserve"> Fin!AV$102</f>
        <v>0</v>
      </c>
      <c r="AW41" s="583">
        <f xml:space="preserve"> Fin!AW$102</f>
        <v>0</v>
      </c>
      <c r="AX41" s="583">
        <f xml:space="preserve"> Fin!AX$102</f>
        <v>0</v>
      </c>
      <c r="AY41" s="583">
        <f xml:space="preserve"> Fin!AY$102</f>
        <v>0</v>
      </c>
      <c r="AZ41" s="583">
        <f xml:space="preserve"> Fin!AZ$102</f>
        <v>0</v>
      </c>
      <c r="BA41" s="583">
        <f xml:space="preserve"> Fin!BA$102</f>
        <v>0</v>
      </c>
      <c r="BB41" s="583">
        <f xml:space="preserve"> Fin!BB$102</f>
        <v>0</v>
      </c>
      <c r="BC41" s="583">
        <f xml:space="preserve"> Fin!BC$102</f>
        <v>0</v>
      </c>
      <c r="BD41" s="583">
        <f xml:space="preserve"> Fin!BD$102</f>
        <v>0</v>
      </c>
      <c r="BE41" s="583">
        <f xml:space="preserve"> Fin!BE$102</f>
        <v>0</v>
      </c>
      <c r="BF41" s="583">
        <f xml:space="preserve"> Fin!BF$102</f>
        <v>-2238.105261675189</v>
      </c>
      <c r="BG41" s="583">
        <f xml:space="preserve"> Fin!BG$102</f>
        <v>-2028.139896071259</v>
      </c>
      <c r="BH41" s="583">
        <f xml:space="preserve"> Fin!BH$102</f>
        <v>-2121.7218598719219</v>
      </c>
      <c r="BI41" s="583">
        <f xml:space="preserve"> Fin!BI$102</f>
        <v>-2165.0848387206452</v>
      </c>
      <c r="BJ41" s="583">
        <f xml:space="preserve"> Fin!BJ$102</f>
        <v>-2165.5608888765328</v>
      </c>
      <c r="BK41" s="583">
        <f xml:space="preserve"> Fin!BK$102</f>
        <v>-2240.1713193526662</v>
      </c>
      <c r="BL41" s="583">
        <f xml:space="preserve"> Fin!BL$102</f>
        <v>-2339.514796507663</v>
      </c>
      <c r="BM41" s="583">
        <f xml:space="preserve"> Fin!BM$102</f>
        <v>-2385.6459598156898</v>
      </c>
      <c r="BN41" s="583">
        <f xml:space="preserve"> Fin!BN$102</f>
        <v>-2397.1063418748367</v>
      </c>
      <c r="BO41" s="583">
        <f xml:space="preserve"> Fin!BO$102</f>
        <v>-2486.493269212046</v>
      </c>
      <c r="BP41" s="583">
        <f xml:space="preserve"> Fin!BP$102</f>
        <v>-2569.8969493246796</v>
      </c>
      <c r="BQ41" s="583">
        <f xml:space="preserve"> Fin!BQ$102</f>
        <v>-2618.9385332739857</v>
      </c>
      <c r="BR41" s="583">
        <f xml:space="preserve"> Fin!BR$102</f>
        <v>-2615.3975315498792</v>
      </c>
      <c r="BS41" s="583">
        <f xml:space="preserve"> Fin!BS$102</f>
        <v>-2701.0050237833925</v>
      </c>
      <c r="BT41" s="583">
        <f xml:space="preserve"> Fin!BT$102</f>
        <v>-2812.7470778335623</v>
      </c>
      <c r="BU41" s="583">
        <f xml:space="preserve"> Fin!BU$102</f>
        <v>-2864.8404179193099</v>
      </c>
      <c r="BV41" s="583">
        <f xml:space="preserve"> Fin!BV$102</f>
        <v>-2859.0928183801593</v>
      </c>
      <c r="BW41" s="583">
        <f xml:space="preserve"> Fin!BW$102</f>
        <v>-2950.624639760782</v>
      </c>
      <c r="BX41" s="583">
        <f xml:space="preserve"> Fin!BX$102</f>
        <v>-3069.0226938641958</v>
      </c>
      <c r="BY41" s="583">
        <f xml:space="preserve"> Fin!BY$102</f>
        <v>-3124.3192606071752</v>
      </c>
      <c r="BZ41" s="583">
        <f xml:space="preserve"> Fin!BZ$102</f>
        <v>-3116.2226834836879</v>
      </c>
      <c r="CA41" s="583">
        <f xml:space="preserve"> Fin!CA$102</f>
        <v>-3213.9827599573809</v>
      </c>
      <c r="CB41" s="583">
        <f xml:space="preserve"> Fin!CB$102</f>
        <v>-3339.3622562351234</v>
      </c>
      <c r="CC41" s="583">
        <f xml:space="preserve"> Fin!CC$102</f>
        <v>-3398.0204024291488</v>
      </c>
      <c r="CD41" s="583">
        <f xml:space="preserve"> Fin!CD$102</f>
        <v>-3410.0905196775011</v>
      </c>
      <c r="CE41" s="583">
        <f xml:space="preserve"> Fin!CE$102</f>
        <v>-3516.4832024565467</v>
      </c>
      <c r="CF41" s="583">
        <f xml:space="preserve"> Fin!CF$102</f>
        <v>-3624.9173595998013</v>
      </c>
      <c r="CG41" s="583">
        <f xml:space="preserve"> Fin!CG$102</f>
        <v>-3687.1075745953681</v>
      </c>
      <c r="CH41" s="583">
        <f xml:space="preserve"> Fin!CH$102</f>
        <v>-3673.8512253905064</v>
      </c>
      <c r="CI41" s="583">
        <f xml:space="preserve"> Fin!CI$102</f>
        <v>-3785.0465308239145</v>
      </c>
      <c r="CJ41" s="583">
        <f xml:space="preserve"> Fin!CJ$102</f>
        <v>-3925.4350961939758</v>
      </c>
      <c r="CK41" s="583">
        <f xml:space="preserve"> Fin!CK$102</f>
        <v>-3991.3256578799392</v>
      </c>
      <c r="CL41" s="583">
        <f xml:space="preserve"> Fin!CL$102</f>
        <v>-3975.2487301032929</v>
      </c>
      <c r="CM41" s="583">
        <f xml:space="preserve"> Fin!CM$102</f>
        <v>-4093.6710608168564</v>
      </c>
      <c r="CN41" s="583">
        <f xml:space="preserve"> Fin!CN$102</f>
        <v>-4242.1085095845401</v>
      </c>
      <c r="CO41" s="583">
        <f xml:space="preserve"> Fin!CO$102</f>
        <v>-4311.8802745693956</v>
      </c>
      <c r="CP41" s="583">
        <f xml:space="preserve"> Fin!CP$102</f>
        <v>-4292.8097584541792</v>
      </c>
      <c r="CQ41" s="583">
        <f xml:space="preserve"> Fin!CQ$102</f>
        <v>-4418.8229078498925</v>
      </c>
      <c r="CR41" s="583">
        <f xml:space="preserve"> Fin!CR$102</f>
        <v>-4575.6973692042211</v>
      </c>
      <c r="CS41" s="583">
        <f xml:space="preserve"> Fin!CS$102</f>
        <v>-4649.5393533706947</v>
      </c>
      <c r="CT41" s="583">
        <f xml:space="preserve"> Fin!CT$102</f>
        <v>-4662.1808356899692</v>
      </c>
      <c r="CU41" s="583">
        <f xml:space="preserve"> Fin!CU$102</f>
        <v>-4788.6990265796949</v>
      </c>
      <c r="CV41" s="583">
        <f xml:space="preserve"> Fin!CV$102</f>
        <v>-4927.6320195396756</v>
      </c>
      <c r="CW41" s="583">
        <f xml:space="preserve"> Fin!CW$102</f>
        <v>-5005.7482626304982</v>
      </c>
      <c r="CX41" s="583">
        <f xml:space="preserve"> Fin!CX$102</f>
        <v>-4980.1294171468016</v>
      </c>
      <c r="CY41" s="583">
        <f xml:space="preserve"> Fin!CY$102</f>
        <v>-5122.4963452809097</v>
      </c>
      <c r="CZ41" s="583">
        <f xml:space="preserve"> Fin!CZ$102</f>
        <v>-5297.4933430393139</v>
      </c>
      <c r="DA41" s="583">
        <f xml:space="preserve"> Fin!DA$102</f>
        <v>-5380.0840131092991</v>
      </c>
      <c r="DB41" s="583">
        <f xml:space="preserve"> Fin!DB$102</f>
        <v>-5350.8993985817024</v>
      </c>
      <c r="DC41" s="583">
        <f xml:space="preserve"> Fin!DC$102</f>
        <v>-5502.0518275288514</v>
      </c>
      <c r="DD41" s="583">
        <f xml:space="preserve"> Fin!DD$102</f>
        <v>-5686.7582284666914</v>
      </c>
      <c r="DE41" s="583">
        <f xml:space="preserve"> Fin!DE$102</f>
        <v>-5774.0390135962425</v>
      </c>
      <c r="DF41" s="583">
        <f xml:space="preserve"> Fin!DF$102</f>
        <v>-5741.0790322688044</v>
      </c>
      <c r="DG41" s="583">
        <f xml:space="preserve"> Fin!DG$102</f>
        <v>-5901.451801429188</v>
      </c>
      <c r="DH41" s="583">
        <f xml:space="preserve"> Fin!DH$102</f>
        <v>-6096.329995770082</v>
      </c>
      <c r="DI41" s="583">
        <f xml:space="preserve"> Fin!DI$102</f>
        <v>-6188.5262514908081</v>
      </c>
      <c r="DJ41" s="583">
        <f xml:space="preserve"> Fin!DJ$102</f>
        <v>-6201.6789239352493</v>
      </c>
      <c r="DK41" s="583">
        <f xml:space="preserve"> Fin!DK$102</f>
        <v>-6352.0036483085387</v>
      </c>
      <c r="DL41" s="583">
        <f xml:space="preserve"> Fin!DL$102</f>
        <v>-6527.9745832394156</v>
      </c>
      <c r="DM41" s="583">
        <f xml:space="preserve"> Fin!DM$102</f>
        <v>-6625.330161248371</v>
      </c>
      <c r="DN41" s="583">
        <f xml:space="preserve"> Fin!DN$102</f>
        <v>-5191.5872102513085</v>
      </c>
      <c r="DO41" s="583">
        <f xml:space="preserve"> Fin!DO$102</f>
        <v>-4626.6321223232217</v>
      </c>
      <c r="DP41" s="583">
        <f xml:space="preserve"> Fin!DP$102</f>
        <v>-4803.9282634387291</v>
      </c>
      <c r="DQ41" s="583">
        <f xml:space="preserve"> Fin!DQ$102</f>
        <v>-4884.4258861242288</v>
      </c>
      <c r="DR41" s="583">
        <f xml:space="preserve"> Fin!DR$102</f>
        <v>-4818.0421400599462</v>
      </c>
      <c r="DS41" s="583">
        <f xml:space="preserve"> Fin!DS$102</f>
        <v>-4949.8942240296838</v>
      </c>
      <c r="DT41" s="583">
        <f xml:space="preserve"> Fin!DT$102</f>
        <v>-5136.0261421774976</v>
      </c>
      <c r="DU41" s="583">
        <f xml:space="preserve"> Fin!DU$102</f>
        <v>-5220.7033131899198</v>
      </c>
      <c r="DV41" s="583">
        <f xml:space="preserve"> Fin!DV$102</f>
        <v>-5150.1458417098393</v>
      </c>
      <c r="DW41" s="583">
        <f xml:space="preserve"> Fin!DW$102</f>
        <v>-5289.7859673117464</v>
      </c>
      <c r="DX41" s="583">
        <f xml:space="preserve"> Fin!DX$102</f>
        <v>-5485.1558724276629</v>
      </c>
      <c r="DY41" s="583">
        <f xml:space="preserve"> Fin!DY$102</f>
        <v>-5574.2063143882842</v>
      </c>
      <c r="DZ41" s="583">
        <f xml:space="preserve"> Fin!DZ$102</f>
        <v>0</v>
      </c>
      <c r="EA41" s="583">
        <f xml:space="preserve"> Fin!EA$102</f>
        <v>0</v>
      </c>
      <c r="EB41" s="583">
        <f xml:space="preserve"> Fin!EB$102</f>
        <v>0</v>
      </c>
      <c r="EC41" s="583">
        <f xml:space="preserve"> Fin!EC$102</f>
        <v>0</v>
      </c>
      <c r="ED41" s="583">
        <f xml:space="preserve"> Fin!ED$102</f>
        <v>0</v>
      </c>
      <c r="EE41" s="583">
        <f xml:space="preserve"> Fin!EE$102</f>
        <v>0</v>
      </c>
      <c r="EF41" s="583">
        <f xml:space="preserve"> Fin!EF$102</f>
        <v>0</v>
      </c>
      <c r="EG41" s="583">
        <f xml:space="preserve"> Fin!EG$102</f>
        <v>0</v>
      </c>
      <c r="EH41" s="583">
        <f xml:space="preserve"> Fin!EH$102</f>
        <v>0</v>
      </c>
      <c r="EI41" s="583">
        <f xml:space="preserve"> Fin!EI$102</f>
        <v>0</v>
      </c>
      <c r="EJ41" s="583">
        <f xml:space="preserve"> Fin!EJ$102</f>
        <v>0</v>
      </c>
      <c r="EK41" s="583">
        <f xml:space="preserve"> Fin!EK$102</f>
        <v>0</v>
      </c>
      <c r="EL41" s="583">
        <f xml:space="preserve"> Fin!EL$102</f>
        <v>0</v>
      </c>
      <c r="EM41" s="583">
        <f xml:space="preserve"> Fin!EM$102</f>
        <v>0</v>
      </c>
      <c r="EN41" s="583">
        <f xml:space="preserve"> Fin!EN$102</f>
        <v>0</v>
      </c>
      <c r="EO41" s="583">
        <f xml:space="preserve"> Fin!EO$102</f>
        <v>0</v>
      </c>
      <c r="EP41" s="583">
        <f xml:space="preserve"> Fin!EP$102</f>
        <v>0</v>
      </c>
      <c r="EQ41" s="583">
        <f xml:space="preserve"> Fin!EQ$102</f>
        <v>0</v>
      </c>
      <c r="ER41" s="583">
        <f xml:space="preserve"> Fin!ER$102</f>
        <v>0</v>
      </c>
      <c r="ES41" s="583">
        <f xml:space="preserve"> Fin!ES$102</f>
        <v>0</v>
      </c>
      <c r="ET41" s="583">
        <f xml:space="preserve"> Fin!ET$102</f>
        <v>0</v>
      </c>
      <c r="EU41" s="583">
        <f xml:space="preserve"> Fin!EU$102</f>
        <v>0</v>
      </c>
      <c r="EV41" s="583">
        <f xml:space="preserve"> Fin!EV$102</f>
        <v>0</v>
      </c>
      <c r="EW41" s="583">
        <f xml:space="preserve"> Fin!EW$102</f>
        <v>0</v>
      </c>
      <c r="EX41" s="583">
        <f xml:space="preserve"> Fin!EX$102</f>
        <v>0</v>
      </c>
      <c r="EY41" s="583">
        <f xml:space="preserve"> Fin!EY$102</f>
        <v>0</v>
      </c>
      <c r="EZ41" s="583">
        <f xml:space="preserve"> Fin!EZ$102</f>
        <v>0</v>
      </c>
      <c r="FA41" s="583">
        <f xml:space="preserve"> Fin!FA$102</f>
        <v>0</v>
      </c>
      <c r="FB41" s="583">
        <f xml:space="preserve"> Fin!FB$102</f>
        <v>0</v>
      </c>
      <c r="FC41" s="583">
        <f xml:space="preserve"> Fin!FC$102</f>
        <v>0</v>
      </c>
      <c r="FD41" s="583">
        <f xml:space="preserve"> Fin!FD$102</f>
        <v>0</v>
      </c>
      <c r="FE41" s="583">
        <f xml:space="preserve"> Fin!FE$102</f>
        <v>0</v>
      </c>
      <c r="FF41" s="583">
        <f xml:space="preserve"> Fin!FF$102</f>
        <v>0</v>
      </c>
      <c r="FG41" s="583">
        <f xml:space="preserve"> Fin!FG$102</f>
        <v>0</v>
      </c>
      <c r="FH41" s="583">
        <f xml:space="preserve"> Fin!FH$102</f>
        <v>0</v>
      </c>
      <c r="FI41" s="583">
        <f xml:space="preserve"> Fin!FI$102</f>
        <v>0</v>
      </c>
      <c r="FJ41" s="583">
        <f xml:space="preserve"> Fin!FJ$102</f>
        <v>0</v>
      </c>
      <c r="FK41" s="583">
        <f xml:space="preserve"> Fin!FK$102</f>
        <v>0</v>
      </c>
      <c r="FL41" s="583">
        <f xml:space="preserve"> Fin!FL$102</f>
        <v>0</v>
      </c>
      <c r="FM41" s="583">
        <f xml:space="preserve"> Fin!FM$102</f>
        <v>0</v>
      </c>
      <c r="FN41" s="583">
        <f xml:space="preserve"> Fin!FN$102</f>
        <v>0</v>
      </c>
      <c r="FO41" s="583">
        <f xml:space="preserve"> Fin!FO$102</f>
        <v>0</v>
      </c>
      <c r="FP41" s="583">
        <f xml:space="preserve"> Fin!FP$102</f>
        <v>0</v>
      </c>
      <c r="FQ41" s="583">
        <f xml:space="preserve"> Fin!FQ$102</f>
        <v>0</v>
      </c>
      <c r="FR41" s="583">
        <f xml:space="preserve"> Fin!FR$102</f>
        <v>0</v>
      </c>
      <c r="FS41" s="583">
        <f xml:space="preserve"> Fin!FS$102</f>
        <v>0</v>
      </c>
      <c r="FT41" s="583">
        <f xml:space="preserve"> Fin!FT$102</f>
        <v>0</v>
      </c>
      <c r="FU41" s="583">
        <f xml:space="preserve"> Fin!FU$102</f>
        <v>0</v>
      </c>
      <c r="FV41" s="583">
        <f xml:space="preserve"> Fin!FV$102</f>
        <v>0</v>
      </c>
      <c r="FW41" s="583">
        <f xml:space="preserve"> Fin!FW$102</f>
        <v>0</v>
      </c>
      <c r="FX41" s="583">
        <f xml:space="preserve"> Fin!FX$102</f>
        <v>0</v>
      </c>
      <c r="FY41" s="583">
        <f xml:space="preserve"> Fin!FY$102</f>
        <v>0</v>
      </c>
      <c r="FZ41" s="583">
        <f xml:space="preserve"> Fin!FZ$102</f>
        <v>0</v>
      </c>
      <c r="GA41" s="583">
        <f xml:space="preserve"> Fin!GA$102</f>
        <v>0</v>
      </c>
      <c r="GB41" s="583">
        <f xml:space="preserve"> Fin!GB$102</f>
        <v>0</v>
      </c>
      <c r="GC41" s="583">
        <f xml:space="preserve"> Fin!GC$102</f>
        <v>0</v>
      </c>
      <c r="GD41" s="583">
        <f xml:space="preserve"> Fin!GD$102</f>
        <v>0</v>
      </c>
      <c r="GE41" s="583">
        <f xml:space="preserve"> Fin!GE$102</f>
        <v>0</v>
      </c>
      <c r="GF41" s="583">
        <f xml:space="preserve"> Fin!GF$102</f>
        <v>0</v>
      </c>
      <c r="GG41" s="583">
        <f xml:space="preserve"> Fin!GG$102</f>
        <v>0</v>
      </c>
      <c r="GH41" s="583">
        <f xml:space="preserve"> Fin!GH$102</f>
        <v>0</v>
      </c>
      <c r="GI41" s="583">
        <f xml:space="preserve"> Fin!GI$102</f>
        <v>0</v>
      </c>
      <c r="GJ41" s="583">
        <f xml:space="preserve"> Fin!GJ$102</f>
        <v>0</v>
      </c>
    </row>
    <row r="42" spans="1:192" hidden="1" outlineLevel="1" x14ac:dyDescent="0.35">
      <c r="A42" s="170"/>
      <c r="D42" s="173"/>
      <c r="E42" s="195" t="s">
        <v>194</v>
      </c>
      <c r="F42" s="195"/>
      <c r="G42" s="195" t="str">
        <f>SMU</f>
        <v>$ 000s</v>
      </c>
      <c r="H42" s="195">
        <f xml:space="preserve"> SUM(J42:GJ42)</f>
        <v>414570.02623834839</v>
      </c>
      <c r="I42" s="195"/>
      <c r="J42" s="195">
        <f t="shared" ref="J42:AO42" si="45" xml:space="preserve"> J38 + SUM(J40:J41)</f>
        <v>0</v>
      </c>
      <c r="K42" s="195">
        <f t="shared" si="45"/>
        <v>0</v>
      </c>
      <c r="L42" s="195">
        <f t="shared" si="45"/>
        <v>0</v>
      </c>
      <c r="M42" s="195">
        <f t="shared" si="45"/>
        <v>0</v>
      </c>
      <c r="N42" s="195">
        <f t="shared" si="45"/>
        <v>0</v>
      </c>
      <c r="O42" s="195">
        <f t="shared" si="45"/>
        <v>0</v>
      </c>
      <c r="P42" s="195">
        <f t="shared" si="45"/>
        <v>-2.6643647288437933E-9</v>
      </c>
      <c r="Q42" s="195">
        <f t="shared" si="45"/>
        <v>-1.8515493138693273E-8</v>
      </c>
      <c r="R42" s="195">
        <f t="shared" si="45"/>
        <v>-2.6592374524625484E-8</v>
      </c>
      <c r="S42" s="195">
        <f t="shared" si="45"/>
        <v>-3.6768028621736448E-8</v>
      </c>
      <c r="T42" s="195">
        <f t="shared" si="45"/>
        <v>-4.510945927904686E-8</v>
      </c>
      <c r="U42" s="195">
        <f t="shared" si="45"/>
        <v>-5.6383214541710913E-8</v>
      </c>
      <c r="V42" s="195">
        <f t="shared" si="45"/>
        <v>-6.6361621975374874E-8</v>
      </c>
      <c r="W42" s="195">
        <f t="shared" si="45"/>
        <v>-6.8752115112147294E-8</v>
      </c>
      <c r="X42" s="195">
        <f t="shared" si="45"/>
        <v>-8.4899738794774748E-8</v>
      </c>
      <c r="Y42" s="195">
        <f t="shared" si="45"/>
        <v>-9.0845219347102102E-8</v>
      </c>
      <c r="Z42" s="195">
        <f t="shared" si="45"/>
        <v>-1.0199835287494352E-7</v>
      </c>
      <c r="AA42" s="195">
        <f t="shared" si="45"/>
        <v>-1.0598989774734946E-7</v>
      </c>
      <c r="AB42" s="195">
        <f t="shared" si="45"/>
        <v>-1.1600673133216333E-7</v>
      </c>
      <c r="AC42" s="195">
        <f t="shared" si="45"/>
        <v>-1.2163241080997977E-7</v>
      </c>
      <c r="AD42" s="195">
        <f t="shared" si="45"/>
        <v>-1.2207681265863357E-7</v>
      </c>
      <c r="AE42" s="195">
        <f t="shared" si="45"/>
        <v>-1.2948737548867939E-7</v>
      </c>
      <c r="AF42" s="195">
        <f t="shared" si="45"/>
        <v>-1.2744303035105986E-7</v>
      </c>
      <c r="AG42" s="195">
        <f t="shared" si="45"/>
        <v>-1.3268868315208238E-7</v>
      </c>
      <c r="AH42" s="195">
        <f t="shared" si="45"/>
        <v>-1.3238854990049731E-7</v>
      </c>
      <c r="AI42" s="195">
        <f t="shared" si="45"/>
        <v>-1.2235125268489355E-7</v>
      </c>
      <c r="AJ42" s="195">
        <f t="shared" si="45"/>
        <v>-1.2830946616304573E-7</v>
      </c>
      <c r="AK42" s="195">
        <f t="shared" si="45"/>
        <v>-1.2036684893246274E-7</v>
      </c>
      <c r="AL42" s="195">
        <f t="shared" si="45"/>
        <v>-1.1953818557230989E-7</v>
      </c>
      <c r="AM42" s="195">
        <f t="shared" si="45"/>
        <v>-1.0977794318023371E-7</v>
      </c>
      <c r="AN42" s="195">
        <f t="shared" si="45"/>
        <v>-1.0667565675248625E-7</v>
      </c>
      <c r="AO42" s="195">
        <f t="shared" si="45"/>
        <v>-9.8799546321970411E-8</v>
      </c>
      <c r="AP42" s="195">
        <f t="shared" ref="AP42:BU42" si="46" xml:space="preserve"> AP38 + SUM(AP40:AP41)</f>
        <v>-8.727624845050741E-8</v>
      </c>
      <c r="AQ42" s="195">
        <f t="shared" si="46"/>
        <v>-8.1377947935834527E-8</v>
      </c>
      <c r="AR42" s="195">
        <f t="shared" si="46"/>
        <v>-6.9511315814452246E-8</v>
      </c>
      <c r="AS42" s="195">
        <f t="shared" si="46"/>
        <v>-6.2411118051386438E-8</v>
      </c>
      <c r="AT42" s="195">
        <f t="shared" si="46"/>
        <v>-5.2561745178536512E-8</v>
      </c>
      <c r="AU42" s="195">
        <f t="shared" si="46"/>
        <v>-3.9421365727321245E-8</v>
      </c>
      <c r="AV42" s="195">
        <f t="shared" si="46"/>
        <v>-3.6397750591277145E-8</v>
      </c>
      <c r="AW42" s="195">
        <f t="shared" si="46"/>
        <v>-2.788510755635798E-8</v>
      </c>
      <c r="AX42" s="195">
        <f t="shared" si="46"/>
        <v>-2.2280801204033196E-8</v>
      </c>
      <c r="AY42" s="195">
        <f t="shared" si="46"/>
        <v>-1.5822934074094519E-8</v>
      </c>
      <c r="AZ42" s="195">
        <f t="shared" si="46"/>
        <v>-1.4450051821768284E-8</v>
      </c>
      <c r="BA42" s="195">
        <f t="shared" si="46"/>
        <v>-7.357357389992103E-9</v>
      </c>
      <c r="BB42" s="195">
        <f t="shared" si="46"/>
        <v>-1.8781065591610968E-9</v>
      </c>
      <c r="BC42" s="195">
        <f t="shared" si="46"/>
        <v>1.4133547665551305E-9</v>
      </c>
      <c r="BD42" s="195">
        <f t="shared" si="46"/>
        <v>2.9613147489726543E-9</v>
      </c>
      <c r="BE42" s="195">
        <f t="shared" si="46"/>
        <v>2.6593625079840422E-9</v>
      </c>
      <c r="BF42" s="195">
        <f t="shared" si="46"/>
        <v>2100.194792819133</v>
      </c>
      <c r="BG42" s="195">
        <f t="shared" si="46"/>
        <v>2020.5451173875535</v>
      </c>
      <c r="BH42" s="195">
        <f t="shared" si="46"/>
        <v>2062.9739560783537</v>
      </c>
      <c r="BI42" s="195">
        <f t="shared" si="46"/>
        <v>2071.6436626797004</v>
      </c>
      <c r="BJ42" s="195">
        <f t="shared" si="46"/>
        <v>2036.9648362743146</v>
      </c>
      <c r="BK42" s="195">
        <f t="shared" si="46"/>
        <v>2071.0587453222424</v>
      </c>
      <c r="BL42" s="195">
        <f t="shared" si="46"/>
        <v>2114.5483049803115</v>
      </c>
      <c r="BM42" s="195">
        <f t="shared" si="46"/>
        <v>2123.4347542466912</v>
      </c>
      <c r="BN42" s="195">
        <f t="shared" si="46"/>
        <v>2105.6618557139318</v>
      </c>
      <c r="BO42" s="195">
        <f t="shared" si="46"/>
        <v>2131.7216632216778</v>
      </c>
      <c r="BP42" s="195">
        <f t="shared" si="46"/>
        <v>2167.4120126048192</v>
      </c>
      <c r="BQ42" s="195">
        <f t="shared" si="46"/>
        <v>2176.5206231028587</v>
      </c>
      <c r="BR42" s="195">
        <f t="shared" si="46"/>
        <v>2140.0861811107006</v>
      </c>
      <c r="BS42" s="195">
        <f t="shared" si="46"/>
        <v>2175.9060943041804</v>
      </c>
      <c r="BT42" s="195">
        <f t="shared" si="46"/>
        <v>2221.5973129199401</v>
      </c>
      <c r="BU42" s="195">
        <f t="shared" si="46"/>
        <v>2230.9336386804307</v>
      </c>
      <c r="BV42" s="195">
        <f t="shared" ref="BV42:DA42" si="47" xml:space="preserve"> BV38 + SUM(BV40:BV41)</f>
        <v>2193.5883356384684</v>
      </c>
      <c r="BW42" s="195">
        <f t="shared" si="47"/>
        <v>2230.3037466617843</v>
      </c>
      <c r="BX42" s="195">
        <f t="shared" si="47"/>
        <v>2277.1372457429379</v>
      </c>
      <c r="BY42" s="195">
        <f t="shared" si="47"/>
        <v>2286.7069796474407</v>
      </c>
      <c r="BZ42" s="195">
        <f t="shared" si="47"/>
        <v>2248.4280440294306</v>
      </c>
      <c r="CA42" s="195">
        <f t="shared" si="47"/>
        <v>2286.0613403283287</v>
      </c>
      <c r="CB42" s="195">
        <f t="shared" si="47"/>
        <v>2334.0656768865119</v>
      </c>
      <c r="CC42" s="195">
        <f t="shared" si="47"/>
        <v>2343.8746541386272</v>
      </c>
      <c r="CD42" s="195">
        <f t="shared" si="47"/>
        <v>2324.2566996343967</v>
      </c>
      <c r="CE42" s="195">
        <f t="shared" si="47"/>
        <v>2353.0218510886525</v>
      </c>
      <c r="CF42" s="195">
        <f t="shared" si="47"/>
        <v>2392.4173188086743</v>
      </c>
      <c r="CG42" s="195">
        <f t="shared" si="47"/>
        <v>2402.4715204920922</v>
      </c>
      <c r="CH42" s="195">
        <f t="shared" si="47"/>
        <v>2362.2547137584197</v>
      </c>
      <c r="CI42" s="195">
        <f t="shared" si="47"/>
        <v>2401.7931956824505</v>
      </c>
      <c r="CJ42" s="195">
        <f t="shared" si="47"/>
        <v>2452.2277517788916</v>
      </c>
      <c r="CK42" s="195">
        <f t="shared" si="47"/>
        <v>2462.5333085043949</v>
      </c>
      <c r="CL42" s="195">
        <f t="shared" si="47"/>
        <v>2421.3110816023809</v>
      </c>
      <c r="CM42" s="195">
        <f t="shared" si="47"/>
        <v>2461.8380255745114</v>
      </c>
      <c r="CN42" s="195">
        <f t="shared" si="47"/>
        <v>2513.5334455733637</v>
      </c>
      <c r="CO42" s="195">
        <f t="shared" si="47"/>
        <v>2524.0966412170046</v>
      </c>
      <c r="CP42" s="195">
        <f t="shared" si="47"/>
        <v>2481.84385864244</v>
      </c>
      <c r="CQ42" s="195">
        <f t="shared" si="47"/>
        <v>2523.3839762138741</v>
      </c>
      <c r="CR42" s="195">
        <f t="shared" si="47"/>
        <v>2576.3717817126972</v>
      </c>
      <c r="CS42" s="195">
        <f t="shared" si="47"/>
        <v>2587.1990572474288</v>
      </c>
      <c r="CT42" s="195">
        <f t="shared" si="47"/>
        <v>2565.5445061779646</v>
      </c>
      <c r="CU42" s="195">
        <f t="shared" si="47"/>
        <v>2597.2958511539528</v>
      </c>
      <c r="CV42" s="195">
        <f t="shared" si="47"/>
        <v>2640.7810762555137</v>
      </c>
      <c r="CW42" s="195">
        <f t="shared" si="47"/>
        <v>2651.8790336786142</v>
      </c>
      <c r="CX42" s="195">
        <f t="shared" si="47"/>
        <v>2607.487203986213</v>
      </c>
      <c r="CY42" s="195">
        <f t="shared" si="47"/>
        <v>2651.1302900097016</v>
      </c>
      <c r="CZ42" s="195">
        <f t="shared" si="47"/>
        <v>2706.8006031619025</v>
      </c>
      <c r="DA42" s="195">
        <f t="shared" si="47"/>
        <v>2718.17600952058</v>
      </c>
      <c r="DB42" s="195">
        <f t="shared" ref="DB42:EG42" si="48" xml:space="preserve"> DB38 + SUM(DB40:DB41)</f>
        <v>2672.674384085869</v>
      </c>
      <c r="DC42" s="195">
        <f t="shared" si="48"/>
        <v>2717.4085472599445</v>
      </c>
      <c r="DD42" s="195">
        <f t="shared" si="48"/>
        <v>2774.47061824095</v>
      </c>
      <c r="DE42" s="195">
        <f t="shared" si="48"/>
        <v>2786.1304097585944</v>
      </c>
      <c r="DF42" s="195">
        <f t="shared" si="48"/>
        <v>2739.4912436880149</v>
      </c>
      <c r="DG42" s="195">
        <f t="shared" si="48"/>
        <v>2785.3437609414432</v>
      </c>
      <c r="DH42" s="195">
        <f t="shared" si="48"/>
        <v>2843.8323836969721</v>
      </c>
      <c r="DI42" s="195">
        <f t="shared" si="48"/>
        <v>2855.7836700025582</v>
      </c>
      <c r="DJ42" s="195">
        <f t="shared" si="48"/>
        <v>2831.8810973913869</v>
      </c>
      <c r="DK42" s="195">
        <f t="shared" si="48"/>
        <v>2866.9286412705642</v>
      </c>
      <c r="DL42" s="195">
        <f t="shared" si="48"/>
        <v>2914.9281932893973</v>
      </c>
      <c r="DM42" s="195">
        <f t="shared" si="48"/>
        <v>2927.1782617526233</v>
      </c>
      <c r="DN42" s="195">
        <f t="shared" si="48"/>
        <v>2321.1570172902548</v>
      </c>
      <c r="DO42" s="195">
        <f t="shared" si="48"/>
        <v>2076.8948086596683</v>
      </c>
      <c r="DP42" s="195">
        <f t="shared" si="48"/>
        <v>2131.3816558095787</v>
      </c>
      <c r="DQ42" s="195">
        <f t="shared" si="48"/>
        <v>2143.937975984385</v>
      </c>
      <c r="DR42" s="195">
        <f t="shared" si="48"/>
        <v>2093.7126952851595</v>
      </c>
      <c r="DS42" s="195">
        <f t="shared" si="48"/>
        <v>2128.8171788761592</v>
      </c>
      <c r="DT42" s="195">
        <f t="shared" si="48"/>
        <v>2184.6661972048187</v>
      </c>
      <c r="DU42" s="195">
        <f t="shared" si="48"/>
        <v>2197.5364253839953</v>
      </c>
      <c r="DV42" s="195">
        <f t="shared" si="48"/>
        <v>2146.0555126672889</v>
      </c>
      <c r="DW42" s="195">
        <f t="shared" si="48"/>
        <v>2182.0376083480633</v>
      </c>
      <c r="DX42" s="195">
        <f t="shared" si="48"/>
        <v>2239.2828521349384</v>
      </c>
      <c r="DY42" s="195">
        <f t="shared" si="48"/>
        <v>2252.474836018594</v>
      </c>
      <c r="DZ42" s="195">
        <f t="shared" si="48"/>
        <v>7791.318038879489</v>
      </c>
      <c r="EA42" s="195">
        <f t="shared" si="48"/>
        <v>7874.2318635414731</v>
      </c>
      <c r="EB42" s="195">
        <f t="shared" si="48"/>
        <v>8033.4272320340933</v>
      </c>
      <c r="EC42" s="195">
        <f t="shared" si="48"/>
        <v>8080.7534742167081</v>
      </c>
      <c r="ED42" s="195">
        <f t="shared" si="48"/>
        <v>7891.4485054862444</v>
      </c>
      <c r="EE42" s="195">
        <f t="shared" si="48"/>
        <v>8023.761417947394</v>
      </c>
      <c r="EF42" s="195">
        <f t="shared" si="48"/>
        <v>8234.2629128349472</v>
      </c>
      <c r="EG42" s="195">
        <f t="shared" si="48"/>
        <v>8282.772311072129</v>
      </c>
      <c r="EH42" s="195">
        <f t="shared" ref="EH42:FM42" si="49" xml:space="preserve"> EH38 + SUM(EH40:EH41)</f>
        <v>8088.7347181234036</v>
      </c>
      <c r="EI42" s="195">
        <f t="shared" si="49"/>
        <v>8224.3554533960796</v>
      </c>
      <c r="EJ42" s="195">
        <f t="shared" si="49"/>
        <v>8440.1194856558195</v>
      </c>
      <c r="EK42" s="195">
        <f t="shared" si="49"/>
        <v>8489.84161884893</v>
      </c>
      <c r="EL42" s="195">
        <f t="shared" si="49"/>
        <v>8290.953086076488</v>
      </c>
      <c r="EM42" s="195">
        <f t="shared" si="49"/>
        <v>8429.9643397309792</v>
      </c>
      <c r="EN42" s="195">
        <f t="shared" si="49"/>
        <v>8651.1224727972149</v>
      </c>
      <c r="EO42" s="195">
        <f t="shared" si="49"/>
        <v>8702.0876593201538</v>
      </c>
      <c r="EP42" s="195">
        <f t="shared" si="49"/>
        <v>8600.157286274276</v>
      </c>
      <c r="EQ42" s="195">
        <f t="shared" si="49"/>
        <v>8691.6786347471934</v>
      </c>
      <c r="ER42" s="195">
        <f t="shared" si="49"/>
        <v>8867.4005346171452</v>
      </c>
      <c r="ES42" s="195">
        <f t="shared" si="49"/>
        <v>8919.6398508031562</v>
      </c>
      <c r="ET42" s="195">
        <f t="shared" si="49"/>
        <v>8710.6825860591071</v>
      </c>
      <c r="EU42" s="195">
        <f t="shared" si="49"/>
        <v>8856.7312844298613</v>
      </c>
      <c r="EV42" s="195">
        <f t="shared" si="49"/>
        <v>9089.0855479825696</v>
      </c>
      <c r="EW42" s="195">
        <f t="shared" si="49"/>
        <v>9142.6308470732311</v>
      </c>
      <c r="EX42" s="195">
        <f t="shared" si="49"/>
        <v>8928.4496507105832</v>
      </c>
      <c r="EY42" s="195">
        <f t="shared" si="49"/>
        <v>9078.1495665406037</v>
      </c>
      <c r="EZ42" s="195">
        <f t="shared" si="49"/>
        <v>9316.3126866821331</v>
      </c>
      <c r="FA42" s="195">
        <f t="shared" si="49"/>
        <v>9371.1966182500619</v>
      </c>
      <c r="FB42" s="195">
        <f t="shared" si="49"/>
        <v>3123.732206083354</v>
      </c>
      <c r="FC42" s="195">
        <f t="shared" si="49"/>
        <v>0</v>
      </c>
      <c r="FD42" s="195">
        <f t="shared" si="49"/>
        <v>0</v>
      </c>
      <c r="FE42" s="195">
        <f t="shared" si="49"/>
        <v>0</v>
      </c>
      <c r="FF42" s="195">
        <f t="shared" si="49"/>
        <v>0</v>
      </c>
      <c r="FG42" s="195">
        <f t="shared" si="49"/>
        <v>0</v>
      </c>
      <c r="FH42" s="195">
        <f t="shared" si="49"/>
        <v>0</v>
      </c>
      <c r="FI42" s="195">
        <f t="shared" si="49"/>
        <v>0</v>
      </c>
      <c r="FJ42" s="195">
        <f t="shared" si="49"/>
        <v>0</v>
      </c>
      <c r="FK42" s="195">
        <f t="shared" si="49"/>
        <v>0</v>
      </c>
      <c r="FL42" s="195">
        <f t="shared" si="49"/>
        <v>0</v>
      </c>
      <c r="FM42" s="195">
        <f t="shared" si="49"/>
        <v>0</v>
      </c>
      <c r="FN42" s="195">
        <f t="shared" ref="FN42:GJ42" si="50" xml:space="preserve"> FN38 + SUM(FN40:FN41)</f>
        <v>0</v>
      </c>
      <c r="FO42" s="195">
        <f t="shared" si="50"/>
        <v>0</v>
      </c>
      <c r="FP42" s="195">
        <f t="shared" si="50"/>
        <v>0</v>
      </c>
      <c r="FQ42" s="195">
        <f t="shared" si="50"/>
        <v>0</v>
      </c>
      <c r="FR42" s="195">
        <f t="shared" si="50"/>
        <v>0</v>
      </c>
      <c r="FS42" s="195">
        <f t="shared" si="50"/>
        <v>0</v>
      </c>
      <c r="FT42" s="195">
        <f t="shared" si="50"/>
        <v>0</v>
      </c>
      <c r="FU42" s="195">
        <f t="shared" si="50"/>
        <v>0</v>
      </c>
      <c r="FV42" s="195">
        <f t="shared" si="50"/>
        <v>0</v>
      </c>
      <c r="FW42" s="195">
        <f t="shared" si="50"/>
        <v>0</v>
      </c>
      <c r="FX42" s="195">
        <f t="shared" si="50"/>
        <v>0</v>
      </c>
      <c r="FY42" s="195">
        <f t="shared" si="50"/>
        <v>0</v>
      </c>
      <c r="FZ42" s="195">
        <f t="shared" si="50"/>
        <v>0</v>
      </c>
      <c r="GA42" s="195">
        <f t="shared" si="50"/>
        <v>0</v>
      </c>
      <c r="GB42" s="195">
        <f t="shared" si="50"/>
        <v>0</v>
      </c>
      <c r="GC42" s="195">
        <f t="shared" si="50"/>
        <v>0</v>
      </c>
      <c r="GD42" s="195">
        <f t="shared" si="50"/>
        <v>0</v>
      </c>
      <c r="GE42" s="195">
        <f t="shared" si="50"/>
        <v>0</v>
      </c>
      <c r="GF42" s="195">
        <f t="shared" si="50"/>
        <v>0</v>
      </c>
      <c r="GG42" s="195">
        <f t="shared" si="50"/>
        <v>0</v>
      </c>
      <c r="GH42" s="195">
        <f t="shared" si="50"/>
        <v>0</v>
      </c>
      <c r="GI42" s="195">
        <f t="shared" si="50"/>
        <v>0</v>
      </c>
      <c r="GJ42" s="195">
        <f t="shared" si="50"/>
        <v>0</v>
      </c>
    </row>
    <row r="43" spans="1:192" hidden="1" outlineLevel="1" x14ac:dyDescent="0.35">
      <c r="A43" s="170"/>
      <c r="D43" s="173"/>
      <c r="E43" s="197"/>
      <c r="F43" s="197"/>
      <c r="G43" s="197"/>
      <c r="H43" s="197"/>
      <c r="I43" s="197"/>
      <c r="J43" s="197"/>
      <c r="K43" s="197"/>
      <c r="L43" s="197"/>
      <c r="M43" s="197"/>
      <c r="N43" s="197"/>
      <c r="O43" s="197"/>
      <c r="P43" s="197"/>
      <c r="Q43" s="197"/>
      <c r="R43" s="197"/>
      <c r="S43" s="197"/>
      <c r="T43" s="197"/>
      <c r="U43" s="197"/>
      <c r="V43" s="197"/>
      <c r="W43" s="197"/>
      <c r="X43" s="197"/>
      <c r="Y43" s="197"/>
      <c r="Z43" s="197"/>
      <c r="AA43" s="197"/>
      <c r="AB43" s="197"/>
      <c r="AC43" s="197"/>
      <c r="AD43" s="197"/>
      <c r="AE43" s="197"/>
      <c r="AF43" s="197"/>
      <c r="AG43" s="197"/>
      <c r="AH43" s="197"/>
      <c r="AI43" s="197"/>
      <c r="AJ43" s="197"/>
      <c r="AK43" s="197"/>
      <c r="AL43" s="197"/>
      <c r="AM43" s="197"/>
      <c r="AN43" s="197"/>
      <c r="AO43" s="197"/>
      <c r="AP43" s="197"/>
      <c r="AQ43" s="197"/>
      <c r="AR43" s="197"/>
      <c r="AS43" s="197"/>
      <c r="AT43" s="197"/>
      <c r="AU43" s="197"/>
      <c r="AV43" s="197"/>
      <c r="AW43" s="197"/>
      <c r="AX43" s="197"/>
      <c r="AY43" s="197"/>
      <c r="AZ43" s="197"/>
      <c r="BA43" s="197"/>
      <c r="BB43" s="197"/>
      <c r="BC43" s="197"/>
      <c r="BD43" s="197"/>
      <c r="BE43" s="197"/>
      <c r="BF43" s="197"/>
      <c r="BG43" s="197"/>
      <c r="BH43" s="197"/>
      <c r="BI43" s="197"/>
      <c r="BJ43" s="197"/>
      <c r="BK43" s="197"/>
      <c r="BL43" s="197"/>
      <c r="BM43" s="197"/>
      <c r="BN43" s="197"/>
      <c r="BO43" s="197"/>
      <c r="BP43" s="197"/>
      <c r="BQ43" s="197"/>
      <c r="BR43" s="197"/>
      <c r="BS43" s="197"/>
      <c r="BT43" s="197"/>
      <c r="BU43" s="197"/>
      <c r="BV43" s="197"/>
      <c r="BW43" s="197"/>
      <c r="BX43" s="197"/>
      <c r="BY43" s="197"/>
      <c r="BZ43" s="197"/>
      <c r="CA43" s="197"/>
      <c r="CB43" s="197"/>
      <c r="CC43" s="197"/>
      <c r="CD43" s="197"/>
      <c r="CE43" s="197"/>
      <c r="CF43" s="197"/>
      <c r="CG43" s="197"/>
      <c r="CH43" s="197"/>
      <c r="CI43" s="197"/>
      <c r="CJ43" s="197"/>
      <c r="CK43" s="197"/>
      <c r="CL43" s="197"/>
      <c r="CM43" s="197"/>
      <c r="CN43" s="197"/>
      <c r="CO43" s="197"/>
      <c r="CP43" s="197"/>
      <c r="CQ43" s="197"/>
      <c r="CR43" s="197"/>
      <c r="CS43" s="197"/>
      <c r="CT43" s="197"/>
      <c r="CU43" s="197"/>
      <c r="CV43" s="197"/>
      <c r="CW43" s="197"/>
      <c r="CX43" s="197"/>
      <c r="CY43" s="197"/>
      <c r="CZ43" s="197"/>
      <c r="DA43" s="197"/>
      <c r="DB43" s="197"/>
      <c r="DC43" s="197"/>
      <c r="DD43" s="197"/>
      <c r="DE43" s="197"/>
      <c r="DF43" s="197"/>
      <c r="DG43" s="197"/>
      <c r="DH43" s="197"/>
      <c r="DI43" s="197"/>
      <c r="DJ43" s="197"/>
      <c r="DK43" s="197"/>
      <c r="DL43" s="197"/>
      <c r="DM43" s="197"/>
      <c r="DN43" s="197"/>
      <c r="DO43" s="197"/>
      <c r="DP43" s="197"/>
      <c r="DQ43" s="197"/>
      <c r="DR43" s="197"/>
      <c r="DS43" s="197"/>
      <c r="DT43" s="197"/>
      <c r="DU43" s="197"/>
      <c r="DV43" s="197"/>
      <c r="DW43" s="197"/>
      <c r="DX43" s="197"/>
      <c r="DY43" s="197"/>
      <c r="DZ43" s="197"/>
      <c r="EA43" s="197"/>
      <c r="EB43" s="197"/>
      <c r="EC43" s="197"/>
      <c r="ED43" s="197"/>
      <c r="EE43" s="197"/>
      <c r="EF43" s="197"/>
      <c r="EG43" s="197"/>
      <c r="EH43" s="197"/>
      <c r="EI43" s="197"/>
      <c r="EJ43" s="197"/>
      <c r="EK43" s="197"/>
      <c r="EL43" s="197"/>
      <c r="EM43" s="197"/>
      <c r="EN43" s="197"/>
      <c r="EO43" s="197"/>
      <c r="EP43" s="197"/>
      <c r="EQ43" s="197"/>
      <c r="ER43" s="197"/>
      <c r="ES43" s="197"/>
      <c r="ET43" s="197"/>
      <c r="EU43" s="197"/>
      <c r="EV43" s="197"/>
      <c r="EW43" s="197"/>
      <c r="EX43" s="197"/>
      <c r="EY43" s="197"/>
      <c r="EZ43" s="197"/>
      <c r="FA43" s="197"/>
      <c r="FB43" s="197"/>
      <c r="FC43" s="197"/>
      <c r="FD43" s="197"/>
      <c r="FE43" s="197"/>
      <c r="FF43" s="197"/>
      <c r="FG43" s="197"/>
      <c r="FH43" s="197"/>
      <c r="FI43" s="197"/>
      <c r="FJ43" s="197"/>
      <c r="FK43" s="197"/>
      <c r="FL43" s="197"/>
      <c r="FM43" s="197"/>
      <c r="FN43" s="197"/>
      <c r="FO43" s="197"/>
      <c r="FP43" s="197"/>
      <c r="FQ43" s="197"/>
      <c r="FR43" s="197"/>
      <c r="FS43" s="197"/>
      <c r="FT43" s="197"/>
      <c r="FU43" s="197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</row>
    <row r="44" spans="1:192" s="348" customFormat="1" hidden="1" outlineLevel="1" x14ac:dyDescent="0.35">
      <c r="A44" s="170"/>
      <c r="B44" s="170"/>
      <c r="C44" s="171"/>
      <c r="D44" s="173"/>
      <c r="E44" s="350" t="s">
        <v>223</v>
      </c>
      <c r="F44" s="350"/>
      <c r="G44" s="350"/>
      <c r="H44" s="350"/>
      <c r="I44" s="350"/>
      <c r="J44" s="350"/>
      <c r="K44" s="350"/>
      <c r="L44" s="350"/>
      <c r="M44" s="350"/>
      <c r="N44" s="350"/>
      <c r="O44" s="350"/>
      <c r="P44" s="350"/>
      <c r="Q44" s="350"/>
      <c r="R44" s="350"/>
      <c r="S44" s="350"/>
      <c r="T44" s="350"/>
      <c r="U44" s="350"/>
      <c r="V44" s="350"/>
      <c r="W44" s="350"/>
      <c r="X44" s="350"/>
      <c r="Y44" s="350"/>
      <c r="Z44" s="350"/>
      <c r="AA44" s="350"/>
      <c r="AB44" s="350"/>
      <c r="AC44" s="350"/>
      <c r="AD44" s="350"/>
      <c r="AE44" s="350"/>
      <c r="AF44" s="350"/>
      <c r="AG44" s="350"/>
      <c r="AH44" s="350"/>
      <c r="AI44" s="350"/>
      <c r="AJ44" s="350"/>
      <c r="AK44" s="350"/>
      <c r="AL44" s="350"/>
      <c r="AM44" s="350"/>
      <c r="AN44" s="350"/>
      <c r="AO44" s="350"/>
      <c r="AP44" s="350"/>
      <c r="AQ44" s="350"/>
      <c r="AR44" s="350"/>
      <c r="AS44" s="350"/>
      <c r="AT44" s="350"/>
      <c r="AU44" s="350"/>
      <c r="AV44" s="350"/>
      <c r="AW44" s="350"/>
      <c r="AX44" s="350"/>
      <c r="AY44" s="350"/>
      <c r="AZ44" s="350"/>
      <c r="BA44" s="350"/>
      <c r="BB44" s="350"/>
      <c r="BC44" s="350"/>
      <c r="BD44" s="350"/>
      <c r="BE44" s="350"/>
      <c r="BF44" s="350"/>
      <c r="BG44" s="350"/>
      <c r="BH44" s="350"/>
      <c r="BI44" s="350"/>
      <c r="BJ44" s="350"/>
      <c r="BK44" s="350"/>
      <c r="BL44" s="350"/>
      <c r="BM44" s="350"/>
      <c r="BN44" s="350"/>
      <c r="BO44" s="350"/>
      <c r="BP44" s="350"/>
      <c r="BQ44" s="350"/>
      <c r="BR44" s="350"/>
      <c r="BS44" s="350"/>
      <c r="BT44" s="350"/>
      <c r="BU44" s="350"/>
      <c r="BV44" s="350"/>
      <c r="BW44" s="350"/>
      <c r="BX44" s="350"/>
      <c r="BY44" s="350"/>
      <c r="BZ44" s="350"/>
      <c r="CA44" s="350"/>
      <c r="CB44" s="350"/>
      <c r="CC44" s="350"/>
      <c r="CD44" s="350"/>
      <c r="CE44" s="350"/>
      <c r="CF44" s="350"/>
      <c r="CG44" s="350"/>
      <c r="CH44" s="350"/>
      <c r="CI44" s="350"/>
      <c r="CJ44" s="350"/>
      <c r="CK44" s="350"/>
      <c r="CL44" s="350"/>
      <c r="CM44" s="350"/>
      <c r="CN44" s="350"/>
      <c r="CO44" s="350"/>
      <c r="CP44" s="350"/>
      <c r="CQ44" s="350"/>
      <c r="CR44" s="350"/>
      <c r="CS44" s="350"/>
      <c r="CT44" s="350"/>
      <c r="CU44" s="350"/>
      <c r="CV44" s="350"/>
      <c r="CW44" s="350"/>
      <c r="CX44" s="350"/>
      <c r="CY44" s="350"/>
      <c r="CZ44" s="350"/>
      <c r="DA44" s="350"/>
      <c r="DB44" s="350"/>
      <c r="DC44" s="350"/>
      <c r="DD44" s="350"/>
      <c r="DE44" s="350"/>
      <c r="DF44" s="350"/>
      <c r="DG44" s="350"/>
      <c r="DH44" s="350"/>
      <c r="DI44" s="350"/>
      <c r="DJ44" s="350"/>
      <c r="DK44" s="350"/>
      <c r="DL44" s="350"/>
      <c r="DM44" s="350"/>
      <c r="DN44" s="350"/>
      <c r="DO44" s="350"/>
      <c r="DP44" s="350"/>
      <c r="DQ44" s="350"/>
      <c r="DR44" s="350"/>
      <c r="DS44" s="350"/>
      <c r="DT44" s="350"/>
      <c r="DU44" s="350"/>
      <c r="DV44" s="350"/>
      <c r="DW44" s="350"/>
      <c r="DX44" s="350"/>
      <c r="DY44" s="350"/>
      <c r="DZ44" s="350"/>
      <c r="EA44" s="350"/>
      <c r="EB44" s="350"/>
      <c r="EC44" s="350"/>
      <c r="ED44" s="350"/>
      <c r="EE44" s="350"/>
      <c r="EF44" s="350"/>
      <c r="EG44" s="350"/>
      <c r="EH44" s="350"/>
      <c r="EI44" s="350"/>
      <c r="EJ44" s="350"/>
      <c r="EK44" s="350"/>
      <c r="EL44" s="350"/>
      <c r="EM44" s="350"/>
      <c r="EN44" s="350"/>
      <c r="EO44" s="350"/>
      <c r="EP44" s="350"/>
      <c r="EQ44" s="350"/>
      <c r="ER44" s="350"/>
      <c r="ES44" s="350"/>
      <c r="ET44" s="350"/>
      <c r="EU44" s="350"/>
      <c r="EV44" s="350"/>
      <c r="EW44" s="350"/>
      <c r="EX44" s="350"/>
      <c r="EY44" s="350"/>
      <c r="EZ44" s="350"/>
      <c r="FA44" s="350"/>
      <c r="FB44" s="350"/>
      <c r="FC44" s="350"/>
      <c r="FD44" s="350"/>
      <c r="FE44" s="350"/>
      <c r="FF44" s="350"/>
      <c r="FG44" s="350"/>
      <c r="FH44" s="350"/>
      <c r="FI44" s="350"/>
      <c r="FJ44" s="350"/>
      <c r="FK44" s="350"/>
      <c r="FL44" s="350"/>
      <c r="FM44" s="350"/>
      <c r="FN44" s="350"/>
      <c r="FO44" s="350"/>
      <c r="FP44" s="350"/>
      <c r="FQ44" s="350"/>
      <c r="FR44" s="350"/>
      <c r="FS44" s="350"/>
      <c r="FT44" s="350"/>
      <c r="FU44" s="350"/>
      <c r="FV44" s="350"/>
      <c r="FW44" s="350"/>
      <c r="FX44" s="350"/>
      <c r="FY44" s="350"/>
      <c r="FZ44" s="350"/>
      <c r="GA44" s="350"/>
      <c r="GB44" s="350"/>
      <c r="GC44" s="350"/>
      <c r="GD44" s="350"/>
      <c r="GE44" s="350"/>
      <c r="GF44" s="350"/>
      <c r="GG44" s="350"/>
      <c r="GH44" s="350"/>
      <c r="GI44" s="350"/>
      <c r="GJ44" s="350"/>
    </row>
    <row r="45" spans="1:192" s="348" customFormat="1" hidden="1" outlineLevel="1" x14ac:dyDescent="0.35">
      <c r="A45" s="170"/>
      <c r="B45" s="170"/>
      <c r="C45" s="171"/>
      <c r="D45" s="173"/>
      <c r="E45" s="350" t="s">
        <v>224</v>
      </c>
      <c r="F45" s="350"/>
      <c r="G45" s="350"/>
      <c r="H45" s="350"/>
      <c r="I45" s="350"/>
      <c r="J45" s="350"/>
      <c r="K45" s="350"/>
      <c r="L45" s="350"/>
      <c r="M45" s="350"/>
      <c r="N45" s="350"/>
      <c r="O45" s="350"/>
      <c r="P45" s="350"/>
      <c r="Q45" s="350"/>
      <c r="R45" s="350"/>
      <c r="S45" s="350"/>
      <c r="T45" s="350"/>
      <c r="U45" s="350"/>
      <c r="V45" s="350"/>
      <c r="W45" s="350"/>
      <c r="X45" s="350"/>
      <c r="Y45" s="350"/>
      <c r="Z45" s="350"/>
      <c r="AA45" s="350"/>
      <c r="AB45" s="350"/>
      <c r="AC45" s="350"/>
      <c r="AD45" s="350"/>
      <c r="AE45" s="350"/>
      <c r="AF45" s="350"/>
      <c r="AG45" s="350"/>
      <c r="AH45" s="350"/>
      <c r="AI45" s="350"/>
      <c r="AJ45" s="350"/>
      <c r="AK45" s="350"/>
      <c r="AL45" s="350"/>
      <c r="AM45" s="350"/>
      <c r="AN45" s="350"/>
      <c r="AO45" s="350"/>
      <c r="AP45" s="350"/>
      <c r="AQ45" s="350"/>
      <c r="AR45" s="350"/>
      <c r="AS45" s="350"/>
      <c r="AT45" s="350"/>
      <c r="AU45" s="350"/>
      <c r="AV45" s="350"/>
      <c r="AW45" s="350"/>
      <c r="AX45" s="350"/>
      <c r="AY45" s="350"/>
      <c r="AZ45" s="350"/>
      <c r="BA45" s="350"/>
      <c r="BB45" s="350"/>
      <c r="BC45" s="350"/>
      <c r="BD45" s="350"/>
      <c r="BE45" s="350"/>
      <c r="BF45" s="350"/>
      <c r="BG45" s="350"/>
      <c r="BH45" s="350"/>
      <c r="BI45" s="350"/>
      <c r="BJ45" s="350"/>
      <c r="BK45" s="350"/>
      <c r="BL45" s="350"/>
      <c r="BM45" s="350"/>
      <c r="BN45" s="350"/>
      <c r="BO45" s="350"/>
      <c r="BP45" s="350"/>
      <c r="BQ45" s="350"/>
      <c r="BR45" s="350"/>
      <c r="BS45" s="350"/>
      <c r="BT45" s="350"/>
      <c r="BU45" s="350"/>
      <c r="BV45" s="350"/>
      <c r="BW45" s="350"/>
      <c r="BX45" s="350"/>
      <c r="BY45" s="350"/>
      <c r="BZ45" s="350"/>
      <c r="CA45" s="350"/>
      <c r="CB45" s="350"/>
      <c r="CC45" s="350"/>
      <c r="CD45" s="350"/>
      <c r="CE45" s="350"/>
      <c r="CF45" s="350"/>
      <c r="CG45" s="350"/>
      <c r="CH45" s="350"/>
      <c r="CI45" s="350"/>
      <c r="CJ45" s="350"/>
      <c r="CK45" s="350"/>
      <c r="CL45" s="350"/>
      <c r="CM45" s="350"/>
      <c r="CN45" s="350"/>
      <c r="CO45" s="350"/>
      <c r="CP45" s="350"/>
      <c r="CQ45" s="350"/>
      <c r="CR45" s="350"/>
      <c r="CS45" s="350"/>
      <c r="CT45" s="350"/>
      <c r="CU45" s="350"/>
      <c r="CV45" s="350"/>
      <c r="CW45" s="350"/>
      <c r="CX45" s="350"/>
      <c r="CY45" s="350"/>
      <c r="CZ45" s="350"/>
      <c r="DA45" s="350"/>
      <c r="DB45" s="350"/>
      <c r="DC45" s="350"/>
      <c r="DD45" s="350"/>
      <c r="DE45" s="350"/>
      <c r="DF45" s="350"/>
      <c r="DG45" s="350"/>
      <c r="DH45" s="350"/>
      <c r="DI45" s="350"/>
      <c r="DJ45" s="350"/>
      <c r="DK45" s="350"/>
      <c r="DL45" s="350"/>
      <c r="DM45" s="350"/>
      <c r="DN45" s="350"/>
      <c r="DO45" s="350"/>
      <c r="DP45" s="350"/>
      <c r="DQ45" s="350"/>
      <c r="DR45" s="350"/>
      <c r="DS45" s="350"/>
      <c r="DT45" s="350"/>
      <c r="DU45" s="350"/>
      <c r="DV45" s="350"/>
      <c r="DW45" s="350"/>
      <c r="DX45" s="350"/>
      <c r="DY45" s="350"/>
      <c r="DZ45" s="350"/>
      <c r="EA45" s="350"/>
      <c r="EB45" s="350"/>
      <c r="EC45" s="350"/>
      <c r="ED45" s="350"/>
      <c r="EE45" s="350"/>
      <c r="EF45" s="350"/>
      <c r="EG45" s="350"/>
      <c r="EH45" s="350"/>
      <c r="EI45" s="350"/>
      <c r="EJ45" s="350"/>
      <c r="EK45" s="350"/>
      <c r="EL45" s="350"/>
      <c r="EM45" s="350"/>
      <c r="EN45" s="350"/>
      <c r="EO45" s="350"/>
      <c r="EP45" s="350"/>
      <c r="EQ45" s="350"/>
      <c r="ER45" s="350"/>
      <c r="ES45" s="350"/>
      <c r="ET45" s="350"/>
      <c r="EU45" s="350"/>
      <c r="EV45" s="350"/>
      <c r="EW45" s="350"/>
      <c r="EX45" s="350"/>
      <c r="EY45" s="350"/>
      <c r="EZ45" s="350"/>
      <c r="FA45" s="350"/>
      <c r="FB45" s="350"/>
      <c r="FC45" s="350"/>
      <c r="FD45" s="350"/>
      <c r="FE45" s="350"/>
      <c r="FF45" s="350"/>
      <c r="FG45" s="350"/>
      <c r="FH45" s="350"/>
      <c r="FI45" s="350"/>
      <c r="FJ45" s="350"/>
      <c r="FK45" s="350"/>
      <c r="FL45" s="350"/>
      <c r="FM45" s="350"/>
      <c r="FN45" s="350"/>
      <c r="FO45" s="350"/>
      <c r="FP45" s="350"/>
      <c r="FQ45" s="350"/>
      <c r="FR45" s="350"/>
      <c r="FS45" s="350"/>
      <c r="FT45" s="350"/>
      <c r="FU45" s="350"/>
      <c r="FV45" s="350"/>
      <c r="FW45" s="350"/>
      <c r="FX45" s="350"/>
      <c r="FY45" s="350"/>
      <c r="FZ45" s="350"/>
      <c r="GA45" s="350"/>
      <c r="GB45" s="350"/>
      <c r="GC45" s="350"/>
      <c r="GD45" s="350"/>
      <c r="GE45" s="350"/>
      <c r="GF45" s="350"/>
      <c r="GG45" s="350"/>
      <c r="GH45" s="350"/>
      <c r="GI45" s="350"/>
      <c r="GJ45" s="350"/>
    </row>
    <row r="46" spans="1:192" hidden="1" outlineLevel="1" x14ac:dyDescent="0.35">
      <c r="A46" s="170"/>
      <c r="D46" s="173"/>
      <c r="E46" s="195" t="s">
        <v>195</v>
      </c>
      <c r="F46" s="195"/>
      <c r="G46" s="195" t="str">
        <f xml:space="preserve"> SMU</f>
        <v>$ 000s</v>
      </c>
      <c r="H46" s="195">
        <f xml:space="preserve"> SUM(J46:GJ46)</f>
        <v>414570.02623834839</v>
      </c>
      <c r="I46" s="195"/>
      <c r="J46" s="195">
        <f t="shared" ref="J46:AO46" si="51" xml:space="preserve"> J42 + SUM(J44:J45)</f>
        <v>0</v>
      </c>
      <c r="K46" s="195">
        <f t="shared" si="51"/>
        <v>0</v>
      </c>
      <c r="L46" s="195">
        <f t="shared" si="51"/>
        <v>0</v>
      </c>
      <c r="M46" s="195">
        <f t="shared" si="51"/>
        <v>0</v>
      </c>
      <c r="N46" s="195">
        <f t="shared" si="51"/>
        <v>0</v>
      </c>
      <c r="O46" s="195">
        <f t="shared" si="51"/>
        <v>0</v>
      </c>
      <c r="P46" s="195">
        <f t="shared" si="51"/>
        <v>-2.6643647288437933E-9</v>
      </c>
      <c r="Q46" s="195">
        <f t="shared" si="51"/>
        <v>-1.8515493138693273E-8</v>
      </c>
      <c r="R46" s="195">
        <f t="shared" si="51"/>
        <v>-2.6592374524625484E-8</v>
      </c>
      <c r="S46" s="195">
        <f t="shared" si="51"/>
        <v>-3.6768028621736448E-8</v>
      </c>
      <c r="T46" s="195">
        <f t="shared" si="51"/>
        <v>-4.510945927904686E-8</v>
      </c>
      <c r="U46" s="195">
        <f t="shared" si="51"/>
        <v>-5.6383214541710913E-8</v>
      </c>
      <c r="V46" s="195">
        <f t="shared" si="51"/>
        <v>-6.6361621975374874E-8</v>
      </c>
      <c r="W46" s="195">
        <f t="shared" si="51"/>
        <v>-6.8752115112147294E-8</v>
      </c>
      <c r="X46" s="195">
        <f t="shared" si="51"/>
        <v>-8.4899738794774748E-8</v>
      </c>
      <c r="Y46" s="195">
        <f t="shared" si="51"/>
        <v>-9.0845219347102102E-8</v>
      </c>
      <c r="Z46" s="195">
        <f t="shared" si="51"/>
        <v>-1.0199835287494352E-7</v>
      </c>
      <c r="AA46" s="195">
        <f t="shared" si="51"/>
        <v>-1.0598989774734946E-7</v>
      </c>
      <c r="AB46" s="195">
        <f t="shared" si="51"/>
        <v>-1.1600673133216333E-7</v>
      </c>
      <c r="AC46" s="195">
        <f t="shared" si="51"/>
        <v>-1.2163241080997977E-7</v>
      </c>
      <c r="AD46" s="195">
        <f t="shared" si="51"/>
        <v>-1.2207681265863357E-7</v>
      </c>
      <c r="AE46" s="195">
        <f t="shared" si="51"/>
        <v>-1.2948737548867939E-7</v>
      </c>
      <c r="AF46" s="195">
        <f t="shared" si="51"/>
        <v>-1.2744303035105986E-7</v>
      </c>
      <c r="AG46" s="195">
        <f t="shared" si="51"/>
        <v>-1.3268868315208238E-7</v>
      </c>
      <c r="AH46" s="195">
        <f t="shared" si="51"/>
        <v>-1.3238854990049731E-7</v>
      </c>
      <c r="AI46" s="195">
        <f t="shared" si="51"/>
        <v>-1.2235125268489355E-7</v>
      </c>
      <c r="AJ46" s="195">
        <f t="shared" si="51"/>
        <v>-1.2830946616304573E-7</v>
      </c>
      <c r="AK46" s="195">
        <f t="shared" si="51"/>
        <v>-1.2036684893246274E-7</v>
      </c>
      <c r="AL46" s="195">
        <f t="shared" si="51"/>
        <v>-1.1953818557230989E-7</v>
      </c>
      <c r="AM46" s="195">
        <f t="shared" si="51"/>
        <v>-1.0977794318023371E-7</v>
      </c>
      <c r="AN46" s="195">
        <f t="shared" si="51"/>
        <v>-1.0667565675248625E-7</v>
      </c>
      <c r="AO46" s="195">
        <f t="shared" si="51"/>
        <v>-9.8799546321970411E-8</v>
      </c>
      <c r="AP46" s="195">
        <f t="shared" ref="AP46:BU46" si="52" xml:space="preserve"> AP42 + SUM(AP44:AP45)</f>
        <v>-8.727624845050741E-8</v>
      </c>
      <c r="AQ46" s="195">
        <f t="shared" si="52"/>
        <v>-8.1377947935834527E-8</v>
      </c>
      <c r="AR46" s="195">
        <f t="shared" si="52"/>
        <v>-6.9511315814452246E-8</v>
      </c>
      <c r="AS46" s="195">
        <f t="shared" si="52"/>
        <v>-6.2411118051386438E-8</v>
      </c>
      <c r="AT46" s="195">
        <f t="shared" si="52"/>
        <v>-5.2561745178536512E-8</v>
      </c>
      <c r="AU46" s="195">
        <f t="shared" si="52"/>
        <v>-3.9421365727321245E-8</v>
      </c>
      <c r="AV46" s="195">
        <f t="shared" si="52"/>
        <v>-3.6397750591277145E-8</v>
      </c>
      <c r="AW46" s="195">
        <f t="shared" si="52"/>
        <v>-2.788510755635798E-8</v>
      </c>
      <c r="AX46" s="195">
        <f t="shared" si="52"/>
        <v>-2.2280801204033196E-8</v>
      </c>
      <c r="AY46" s="195">
        <f t="shared" si="52"/>
        <v>-1.5822934074094519E-8</v>
      </c>
      <c r="AZ46" s="195">
        <f t="shared" si="52"/>
        <v>-1.4450051821768284E-8</v>
      </c>
      <c r="BA46" s="195">
        <f t="shared" si="52"/>
        <v>-7.357357389992103E-9</v>
      </c>
      <c r="BB46" s="195">
        <f t="shared" si="52"/>
        <v>-1.8781065591610968E-9</v>
      </c>
      <c r="BC46" s="195">
        <f t="shared" si="52"/>
        <v>1.4133547665551305E-9</v>
      </c>
      <c r="BD46" s="195">
        <f t="shared" si="52"/>
        <v>2.9613147489726543E-9</v>
      </c>
      <c r="BE46" s="195">
        <f t="shared" si="52"/>
        <v>2.6593625079840422E-9</v>
      </c>
      <c r="BF46" s="195">
        <f t="shared" si="52"/>
        <v>2100.194792819133</v>
      </c>
      <c r="BG46" s="195">
        <f t="shared" si="52"/>
        <v>2020.5451173875535</v>
      </c>
      <c r="BH46" s="195">
        <f t="shared" si="52"/>
        <v>2062.9739560783537</v>
      </c>
      <c r="BI46" s="195">
        <f t="shared" si="52"/>
        <v>2071.6436626797004</v>
      </c>
      <c r="BJ46" s="195">
        <f t="shared" si="52"/>
        <v>2036.9648362743146</v>
      </c>
      <c r="BK46" s="195">
        <f t="shared" si="52"/>
        <v>2071.0587453222424</v>
      </c>
      <c r="BL46" s="195">
        <f t="shared" si="52"/>
        <v>2114.5483049803115</v>
      </c>
      <c r="BM46" s="195">
        <f t="shared" si="52"/>
        <v>2123.4347542466912</v>
      </c>
      <c r="BN46" s="195">
        <f t="shared" si="52"/>
        <v>2105.6618557139318</v>
      </c>
      <c r="BO46" s="195">
        <f t="shared" si="52"/>
        <v>2131.7216632216778</v>
      </c>
      <c r="BP46" s="195">
        <f t="shared" si="52"/>
        <v>2167.4120126048192</v>
      </c>
      <c r="BQ46" s="195">
        <f t="shared" si="52"/>
        <v>2176.5206231028587</v>
      </c>
      <c r="BR46" s="195">
        <f t="shared" si="52"/>
        <v>2140.0861811107006</v>
      </c>
      <c r="BS46" s="195">
        <f t="shared" si="52"/>
        <v>2175.9060943041804</v>
      </c>
      <c r="BT46" s="195">
        <f t="shared" si="52"/>
        <v>2221.5973129199401</v>
      </c>
      <c r="BU46" s="195">
        <f t="shared" si="52"/>
        <v>2230.9336386804307</v>
      </c>
      <c r="BV46" s="195">
        <f t="shared" ref="BV46:DA46" si="53" xml:space="preserve"> BV42 + SUM(BV44:BV45)</f>
        <v>2193.5883356384684</v>
      </c>
      <c r="BW46" s="195">
        <f t="shared" si="53"/>
        <v>2230.3037466617843</v>
      </c>
      <c r="BX46" s="195">
        <f t="shared" si="53"/>
        <v>2277.1372457429379</v>
      </c>
      <c r="BY46" s="195">
        <f t="shared" si="53"/>
        <v>2286.7069796474407</v>
      </c>
      <c r="BZ46" s="195">
        <f t="shared" si="53"/>
        <v>2248.4280440294306</v>
      </c>
      <c r="CA46" s="195">
        <f t="shared" si="53"/>
        <v>2286.0613403283287</v>
      </c>
      <c r="CB46" s="195">
        <f t="shared" si="53"/>
        <v>2334.0656768865119</v>
      </c>
      <c r="CC46" s="195">
        <f t="shared" si="53"/>
        <v>2343.8746541386272</v>
      </c>
      <c r="CD46" s="195">
        <f t="shared" si="53"/>
        <v>2324.2566996343967</v>
      </c>
      <c r="CE46" s="195">
        <f t="shared" si="53"/>
        <v>2353.0218510886525</v>
      </c>
      <c r="CF46" s="195">
        <f t="shared" si="53"/>
        <v>2392.4173188086743</v>
      </c>
      <c r="CG46" s="195">
        <f t="shared" si="53"/>
        <v>2402.4715204920922</v>
      </c>
      <c r="CH46" s="195">
        <f t="shared" si="53"/>
        <v>2362.2547137584197</v>
      </c>
      <c r="CI46" s="195">
        <f t="shared" si="53"/>
        <v>2401.7931956824505</v>
      </c>
      <c r="CJ46" s="195">
        <f t="shared" si="53"/>
        <v>2452.2277517788916</v>
      </c>
      <c r="CK46" s="195">
        <f t="shared" si="53"/>
        <v>2462.5333085043949</v>
      </c>
      <c r="CL46" s="195">
        <f t="shared" si="53"/>
        <v>2421.3110816023809</v>
      </c>
      <c r="CM46" s="195">
        <f t="shared" si="53"/>
        <v>2461.8380255745114</v>
      </c>
      <c r="CN46" s="195">
        <f t="shared" si="53"/>
        <v>2513.5334455733637</v>
      </c>
      <c r="CO46" s="195">
        <f t="shared" si="53"/>
        <v>2524.0966412170046</v>
      </c>
      <c r="CP46" s="195">
        <f t="shared" si="53"/>
        <v>2481.84385864244</v>
      </c>
      <c r="CQ46" s="195">
        <f t="shared" si="53"/>
        <v>2523.3839762138741</v>
      </c>
      <c r="CR46" s="195">
        <f t="shared" si="53"/>
        <v>2576.3717817126972</v>
      </c>
      <c r="CS46" s="195">
        <f t="shared" si="53"/>
        <v>2587.1990572474288</v>
      </c>
      <c r="CT46" s="195">
        <f t="shared" si="53"/>
        <v>2565.5445061779646</v>
      </c>
      <c r="CU46" s="195">
        <f t="shared" si="53"/>
        <v>2597.2958511539528</v>
      </c>
      <c r="CV46" s="195">
        <f t="shared" si="53"/>
        <v>2640.7810762555137</v>
      </c>
      <c r="CW46" s="195">
        <f t="shared" si="53"/>
        <v>2651.8790336786142</v>
      </c>
      <c r="CX46" s="195">
        <f t="shared" si="53"/>
        <v>2607.487203986213</v>
      </c>
      <c r="CY46" s="195">
        <f t="shared" si="53"/>
        <v>2651.1302900097016</v>
      </c>
      <c r="CZ46" s="195">
        <f t="shared" si="53"/>
        <v>2706.8006031619025</v>
      </c>
      <c r="DA46" s="195">
        <f t="shared" si="53"/>
        <v>2718.17600952058</v>
      </c>
      <c r="DB46" s="195">
        <f t="shared" ref="DB46:EG46" si="54" xml:space="preserve"> DB42 + SUM(DB44:DB45)</f>
        <v>2672.674384085869</v>
      </c>
      <c r="DC46" s="195">
        <f t="shared" si="54"/>
        <v>2717.4085472599445</v>
      </c>
      <c r="DD46" s="195">
        <f t="shared" si="54"/>
        <v>2774.47061824095</v>
      </c>
      <c r="DE46" s="195">
        <f t="shared" si="54"/>
        <v>2786.1304097585944</v>
      </c>
      <c r="DF46" s="195">
        <f t="shared" si="54"/>
        <v>2739.4912436880149</v>
      </c>
      <c r="DG46" s="195">
        <f t="shared" si="54"/>
        <v>2785.3437609414432</v>
      </c>
      <c r="DH46" s="195">
        <f t="shared" si="54"/>
        <v>2843.8323836969721</v>
      </c>
      <c r="DI46" s="195">
        <f t="shared" si="54"/>
        <v>2855.7836700025582</v>
      </c>
      <c r="DJ46" s="195">
        <f t="shared" si="54"/>
        <v>2831.8810973913869</v>
      </c>
      <c r="DK46" s="195">
        <f t="shared" si="54"/>
        <v>2866.9286412705642</v>
      </c>
      <c r="DL46" s="195">
        <f t="shared" si="54"/>
        <v>2914.9281932893973</v>
      </c>
      <c r="DM46" s="195">
        <f t="shared" si="54"/>
        <v>2927.1782617526233</v>
      </c>
      <c r="DN46" s="195">
        <f t="shared" si="54"/>
        <v>2321.1570172902548</v>
      </c>
      <c r="DO46" s="195">
        <f t="shared" si="54"/>
        <v>2076.8948086596683</v>
      </c>
      <c r="DP46" s="195">
        <f t="shared" si="54"/>
        <v>2131.3816558095787</v>
      </c>
      <c r="DQ46" s="195">
        <f t="shared" si="54"/>
        <v>2143.937975984385</v>
      </c>
      <c r="DR46" s="195">
        <f t="shared" si="54"/>
        <v>2093.7126952851595</v>
      </c>
      <c r="DS46" s="195">
        <f t="shared" si="54"/>
        <v>2128.8171788761592</v>
      </c>
      <c r="DT46" s="195">
        <f t="shared" si="54"/>
        <v>2184.6661972048187</v>
      </c>
      <c r="DU46" s="195">
        <f t="shared" si="54"/>
        <v>2197.5364253839953</v>
      </c>
      <c r="DV46" s="195">
        <f t="shared" si="54"/>
        <v>2146.0555126672889</v>
      </c>
      <c r="DW46" s="195">
        <f t="shared" si="54"/>
        <v>2182.0376083480633</v>
      </c>
      <c r="DX46" s="195">
        <f t="shared" si="54"/>
        <v>2239.2828521349384</v>
      </c>
      <c r="DY46" s="195">
        <f t="shared" si="54"/>
        <v>2252.474836018594</v>
      </c>
      <c r="DZ46" s="195">
        <f t="shared" si="54"/>
        <v>7791.318038879489</v>
      </c>
      <c r="EA46" s="195">
        <f t="shared" si="54"/>
        <v>7874.2318635414731</v>
      </c>
      <c r="EB46" s="195">
        <f t="shared" si="54"/>
        <v>8033.4272320340933</v>
      </c>
      <c r="EC46" s="195">
        <f t="shared" si="54"/>
        <v>8080.7534742167081</v>
      </c>
      <c r="ED46" s="195">
        <f t="shared" si="54"/>
        <v>7891.4485054862444</v>
      </c>
      <c r="EE46" s="195">
        <f t="shared" si="54"/>
        <v>8023.761417947394</v>
      </c>
      <c r="EF46" s="195">
        <f t="shared" si="54"/>
        <v>8234.2629128349472</v>
      </c>
      <c r="EG46" s="195">
        <f t="shared" si="54"/>
        <v>8282.772311072129</v>
      </c>
      <c r="EH46" s="195">
        <f t="shared" ref="EH46:FM46" si="55" xml:space="preserve"> EH42 + SUM(EH44:EH45)</f>
        <v>8088.7347181234036</v>
      </c>
      <c r="EI46" s="195">
        <f t="shared" si="55"/>
        <v>8224.3554533960796</v>
      </c>
      <c r="EJ46" s="195">
        <f t="shared" si="55"/>
        <v>8440.1194856558195</v>
      </c>
      <c r="EK46" s="195">
        <f t="shared" si="55"/>
        <v>8489.84161884893</v>
      </c>
      <c r="EL46" s="195">
        <f t="shared" si="55"/>
        <v>8290.953086076488</v>
      </c>
      <c r="EM46" s="195">
        <f t="shared" si="55"/>
        <v>8429.9643397309792</v>
      </c>
      <c r="EN46" s="195">
        <f t="shared" si="55"/>
        <v>8651.1224727972149</v>
      </c>
      <c r="EO46" s="195">
        <f t="shared" si="55"/>
        <v>8702.0876593201538</v>
      </c>
      <c r="EP46" s="195">
        <f t="shared" si="55"/>
        <v>8600.157286274276</v>
      </c>
      <c r="EQ46" s="195">
        <f t="shared" si="55"/>
        <v>8691.6786347471934</v>
      </c>
      <c r="ER46" s="195">
        <f t="shared" si="55"/>
        <v>8867.4005346171452</v>
      </c>
      <c r="ES46" s="195">
        <f t="shared" si="55"/>
        <v>8919.6398508031562</v>
      </c>
      <c r="ET46" s="195">
        <f t="shared" si="55"/>
        <v>8710.6825860591071</v>
      </c>
      <c r="EU46" s="195">
        <f t="shared" si="55"/>
        <v>8856.7312844298613</v>
      </c>
      <c r="EV46" s="195">
        <f t="shared" si="55"/>
        <v>9089.0855479825696</v>
      </c>
      <c r="EW46" s="195">
        <f t="shared" si="55"/>
        <v>9142.6308470732311</v>
      </c>
      <c r="EX46" s="195">
        <f t="shared" si="55"/>
        <v>8928.4496507105832</v>
      </c>
      <c r="EY46" s="195">
        <f t="shared" si="55"/>
        <v>9078.1495665406037</v>
      </c>
      <c r="EZ46" s="195">
        <f t="shared" si="55"/>
        <v>9316.3126866821331</v>
      </c>
      <c r="FA46" s="195">
        <f t="shared" si="55"/>
        <v>9371.1966182500619</v>
      </c>
      <c r="FB46" s="195">
        <f t="shared" si="55"/>
        <v>3123.732206083354</v>
      </c>
      <c r="FC46" s="195">
        <f t="shared" si="55"/>
        <v>0</v>
      </c>
      <c r="FD46" s="195">
        <f t="shared" si="55"/>
        <v>0</v>
      </c>
      <c r="FE46" s="195">
        <f t="shared" si="55"/>
        <v>0</v>
      </c>
      <c r="FF46" s="195">
        <f t="shared" si="55"/>
        <v>0</v>
      </c>
      <c r="FG46" s="195">
        <f t="shared" si="55"/>
        <v>0</v>
      </c>
      <c r="FH46" s="195">
        <f t="shared" si="55"/>
        <v>0</v>
      </c>
      <c r="FI46" s="195">
        <f t="shared" si="55"/>
        <v>0</v>
      </c>
      <c r="FJ46" s="195">
        <f t="shared" si="55"/>
        <v>0</v>
      </c>
      <c r="FK46" s="195">
        <f t="shared" si="55"/>
        <v>0</v>
      </c>
      <c r="FL46" s="195">
        <f t="shared" si="55"/>
        <v>0</v>
      </c>
      <c r="FM46" s="195">
        <f t="shared" si="55"/>
        <v>0</v>
      </c>
      <c r="FN46" s="195">
        <f t="shared" ref="FN46:GJ46" si="56" xml:space="preserve"> FN42 + SUM(FN44:FN45)</f>
        <v>0</v>
      </c>
      <c r="FO46" s="195">
        <f t="shared" si="56"/>
        <v>0</v>
      </c>
      <c r="FP46" s="195">
        <f t="shared" si="56"/>
        <v>0</v>
      </c>
      <c r="FQ46" s="195">
        <f t="shared" si="56"/>
        <v>0</v>
      </c>
      <c r="FR46" s="195">
        <f t="shared" si="56"/>
        <v>0</v>
      </c>
      <c r="FS46" s="195">
        <f t="shared" si="56"/>
        <v>0</v>
      </c>
      <c r="FT46" s="195">
        <f t="shared" si="56"/>
        <v>0</v>
      </c>
      <c r="FU46" s="195">
        <f t="shared" si="56"/>
        <v>0</v>
      </c>
      <c r="FV46" s="195">
        <f t="shared" si="56"/>
        <v>0</v>
      </c>
      <c r="FW46" s="195">
        <f t="shared" si="56"/>
        <v>0</v>
      </c>
      <c r="FX46" s="195">
        <f t="shared" si="56"/>
        <v>0</v>
      </c>
      <c r="FY46" s="195">
        <f t="shared" si="56"/>
        <v>0</v>
      </c>
      <c r="FZ46" s="195">
        <f t="shared" si="56"/>
        <v>0</v>
      </c>
      <c r="GA46" s="195">
        <f t="shared" si="56"/>
        <v>0</v>
      </c>
      <c r="GB46" s="195">
        <f t="shared" si="56"/>
        <v>0</v>
      </c>
      <c r="GC46" s="195">
        <f t="shared" si="56"/>
        <v>0</v>
      </c>
      <c r="GD46" s="195">
        <f t="shared" si="56"/>
        <v>0</v>
      </c>
      <c r="GE46" s="195">
        <f t="shared" si="56"/>
        <v>0</v>
      </c>
      <c r="GF46" s="195">
        <f t="shared" si="56"/>
        <v>0</v>
      </c>
      <c r="GG46" s="195">
        <f t="shared" si="56"/>
        <v>0</v>
      </c>
      <c r="GH46" s="195">
        <f t="shared" si="56"/>
        <v>0</v>
      </c>
      <c r="GI46" s="195">
        <f t="shared" si="56"/>
        <v>0</v>
      </c>
      <c r="GJ46" s="195">
        <f t="shared" si="56"/>
        <v>0</v>
      </c>
    </row>
    <row r="47" spans="1:192" hidden="1" outlineLevel="1" x14ac:dyDescent="0.35">
      <c r="A47" s="170"/>
      <c r="D47" s="173"/>
      <c r="E47" s="197"/>
      <c r="F47" s="197"/>
      <c r="G47" s="197"/>
      <c r="H47" s="197"/>
      <c r="I47" s="197"/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7"/>
      <c r="V47" s="197"/>
      <c r="W47" s="197"/>
      <c r="X47" s="197"/>
      <c r="Y47" s="197"/>
      <c r="Z47" s="197"/>
      <c r="AA47" s="197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7"/>
      <c r="AP47" s="197"/>
      <c r="AQ47" s="197"/>
      <c r="AR47" s="197"/>
      <c r="AS47" s="197"/>
      <c r="AT47" s="197"/>
      <c r="AU47" s="197"/>
      <c r="AV47" s="197"/>
      <c r="AW47" s="197"/>
      <c r="AX47" s="197"/>
      <c r="AY47" s="197"/>
      <c r="AZ47" s="197"/>
      <c r="BA47" s="197"/>
      <c r="BB47" s="197"/>
      <c r="BC47" s="197"/>
      <c r="BD47" s="197"/>
      <c r="BE47" s="197"/>
      <c r="BF47" s="197"/>
      <c r="BG47" s="197"/>
      <c r="BH47" s="197"/>
      <c r="BI47" s="197"/>
      <c r="BJ47" s="197"/>
      <c r="BK47" s="197"/>
      <c r="BL47" s="197"/>
      <c r="BM47" s="197"/>
      <c r="BN47" s="197"/>
      <c r="BO47" s="197"/>
      <c r="BP47" s="197"/>
      <c r="BQ47" s="197"/>
      <c r="BR47" s="197"/>
      <c r="BS47" s="197"/>
      <c r="BT47" s="197"/>
      <c r="BU47" s="197"/>
      <c r="BV47" s="197"/>
      <c r="BW47" s="197"/>
      <c r="BX47" s="197"/>
      <c r="BY47" s="197"/>
      <c r="BZ47" s="197"/>
      <c r="CA47" s="197"/>
      <c r="CB47" s="197"/>
      <c r="CC47" s="197"/>
      <c r="CD47" s="197"/>
      <c r="CE47" s="197"/>
      <c r="CF47" s="197"/>
      <c r="CG47" s="197"/>
      <c r="CH47" s="197"/>
      <c r="CI47" s="197"/>
      <c r="CJ47" s="197"/>
      <c r="CK47" s="197"/>
      <c r="CL47" s="197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  <c r="DE47" s="197"/>
      <c r="DF47" s="197"/>
      <c r="DG47" s="197"/>
      <c r="DH47" s="197"/>
      <c r="DI47" s="197"/>
      <c r="DJ47" s="197"/>
      <c r="DK47" s="197"/>
      <c r="DL47" s="197"/>
      <c r="DM47" s="197"/>
      <c r="DN47" s="197"/>
      <c r="DO47" s="197"/>
      <c r="DP47" s="197"/>
      <c r="DQ47" s="197"/>
      <c r="DR47" s="197"/>
      <c r="DS47" s="197"/>
      <c r="DT47" s="197"/>
      <c r="DU47" s="197"/>
      <c r="DV47" s="197"/>
      <c r="DW47" s="197"/>
      <c r="DX47" s="197"/>
      <c r="DY47" s="197"/>
      <c r="DZ47" s="197"/>
      <c r="EA47" s="197"/>
      <c r="EB47" s="197"/>
      <c r="EC47" s="197"/>
      <c r="ED47" s="197"/>
      <c r="EE47" s="197"/>
      <c r="EF47" s="197"/>
      <c r="EG47" s="197"/>
      <c r="EH47" s="197"/>
      <c r="EI47" s="197"/>
      <c r="EJ47" s="197"/>
      <c r="EK47" s="197"/>
      <c r="EL47" s="197"/>
      <c r="EM47" s="197"/>
      <c r="EN47" s="197"/>
      <c r="EO47" s="197"/>
      <c r="EP47" s="197"/>
      <c r="EQ47" s="197"/>
      <c r="ER47" s="197"/>
      <c r="ES47" s="197"/>
      <c r="ET47" s="197"/>
      <c r="EU47" s="197"/>
      <c r="EV47" s="197"/>
      <c r="EW47" s="197"/>
      <c r="EX47" s="197"/>
      <c r="EY47" s="197"/>
      <c r="EZ47" s="197"/>
      <c r="FA47" s="197"/>
      <c r="FB47" s="197"/>
      <c r="FC47" s="197"/>
      <c r="FD47" s="197"/>
      <c r="FE47" s="197"/>
      <c r="FF47" s="197"/>
      <c r="FG47" s="197"/>
      <c r="FH47" s="197"/>
      <c r="FI47" s="197"/>
      <c r="FJ47" s="197"/>
      <c r="FK47" s="197"/>
      <c r="FL47" s="197"/>
      <c r="FM47" s="197"/>
      <c r="FN47" s="197"/>
      <c r="FO47" s="197"/>
      <c r="FP47" s="197"/>
      <c r="FQ47" s="197"/>
      <c r="FR47" s="197"/>
      <c r="FS47" s="197"/>
      <c r="FT47" s="197"/>
      <c r="FU47" s="197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</row>
    <row r="48" spans="1:192" s="348" customFormat="1" hidden="1" outlineLevel="1" x14ac:dyDescent="0.35">
      <c r="A48" s="170"/>
      <c r="B48" s="170"/>
      <c r="C48" s="171"/>
      <c r="D48" s="173"/>
      <c r="E48" s="350" t="s">
        <v>221</v>
      </c>
      <c r="F48" s="350"/>
      <c r="G48" s="350"/>
      <c r="H48" s="350"/>
      <c r="I48" s="350"/>
      <c r="J48" s="350"/>
      <c r="K48" s="350"/>
      <c r="L48" s="350"/>
      <c r="M48" s="350"/>
      <c r="N48" s="350"/>
      <c r="O48" s="350"/>
      <c r="P48" s="350"/>
      <c r="Q48" s="350"/>
      <c r="R48" s="350"/>
      <c r="S48" s="350"/>
      <c r="T48" s="350"/>
      <c r="U48" s="350"/>
      <c r="V48" s="350"/>
      <c r="W48" s="350"/>
      <c r="X48" s="350"/>
      <c r="Y48" s="350"/>
      <c r="Z48" s="350"/>
      <c r="AA48" s="350"/>
      <c r="AB48" s="350"/>
      <c r="AC48" s="350"/>
      <c r="AD48" s="350"/>
      <c r="AE48" s="350"/>
      <c r="AF48" s="350"/>
      <c r="AG48" s="350"/>
      <c r="AH48" s="350"/>
      <c r="AI48" s="350"/>
      <c r="AJ48" s="350"/>
      <c r="AK48" s="350"/>
      <c r="AL48" s="350"/>
      <c r="AM48" s="350"/>
      <c r="AN48" s="350"/>
      <c r="AO48" s="350"/>
      <c r="AP48" s="350"/>
      <c r="AQ48" s="350"/>
      <c r="AR48" s="350"/>
      <c r="AS48" s="350"/>
      <c r="AT48" s="350"/>
      <c r="AU48" s="350"/>
      <c r="AV48" s="350"/>
      <c r="AW48" s="350"/>
      <c r="AX48" s="350"/>
      <c r="AY48" s="350"/>
      <c r="AZ48" s="350"/>
      <c r="BA48" s="350"/>
      <c r="BB48" s="350"/>
      <c r="BC48" s="350"/>
      <c r="BD48" s="350"/>
      <c r="BE48" s="350"/>
      <c r="BF48" s="350"/>
      <c r="BG48" s="350"/>
      <c r="BH48" s="350"/>
      <c r="BI48" s="350"/>
      <c r="BJ48" s="350"/>
      <c r="BK48" s="350"/>
      <c r="BL48" s="350"/>
      <c r="BM48" s="350"/>
      <c r="BN48" s="350"/>
      <c r="BO48" s="350"/>
      <c r="BP48" s="350"/>
      <c r="BQ48" s="350"/>
      <c r="BR48" s="350"/>
      <c r="BS48" s="350"/>
      <c r="BT48" s="350"/>
      <c r="BU48" s="350"/>
      <c r="BV48" s="350"/>
      <c r="BW48" s="350"/>
      <c r="BX48" s="350"/>
      <c r="BY48" s="350"/>
      <c r="BZ48" s="350"/>
      <c r="CA48" s="350"/>
      <c r="CB48" s="350"/>
      <c r="CC48" s="350"/>
      <c r="CD48" s="350"/>
      <c r="CE48" s="350"/>
      <c r="CF48" s="350"/>
      <c r="CG48" s="350"/>
      <c r="CH48" s="350"/>
      <c r="CI48" s="350"/>
      <c r="CJ48" s="350"/>
      <c r="CK48" s="350"/>
      <c r="CL48" s="350"/>
      <c r="CM48" s="350"/>
      <c r="CN48" s="350"/>
      <c r="CO48" s="350"/>
      <c r="CP48" s="350"/>
      <c r="CQ48" s="350"/>
      <c r="CR48" s="350"/>
      <c r="CS48" s="350"/>
      <c r="CT48" s="350"/>
      <c r="CU48" s="350"/>
      <c r="CV48" s="350"/>
      <c r="CW48" s="350"/>
      <c r="CX48" s="350"/>
      <c r="CY48" s="350"/>
      <c r="CZ48" s="350"/>
      <c r="DA48" s="350"/>
      <c r="DB48" s="350"/>
      <c r="DC48" s="350"/>
      <c r="DD48" s="350"/>
      <c r="DE48" s="350"/>
      <c r="DF48" s="350"/>
      <c r="DG48" s="350"/>
      <c r="DH48" s="350"/>
      <c r="DI48" s="350"/>
      <c r="DJ48" s="350"/>
      <c r="DK48" s="350"/>
      <c r="DL48" s="350"/>
      <c r="DM48" s="350"/>
      <c r="DN48" s="350"/>
      <c r="DO48" s="350"/>
      <c r="DP48" s="350"/>
      <c r="DQ48" s="350"/>
      <c r="DR48" s="350"/>
      <c r="DS48" s="350"/>
      <c r="DT48" s="350"/>
      <c r="DU48" s="350"/>
      <c r="DV48" s="350"/>
      <c r="DW48" s="350"/>
      <c r="DX48" s="350"/>
      <c r="DY48" s="350"/>
      <c r="DZ48" s="350"/>
      <c r="EA48" s="350"/>
      <c r="EB48" s="350"/>
      <c r="EC48" s="350"/>
      <c r="ED48" s="350"/>
      <c r="EE48" s="350"/>
      <c r="EF48" s="350"/>
      <c r="EG48" s="350"/>
      <c r="EH48" s="350"/>
      <c r="EI48" s="350"/>
      <c r="EJ48" s="350"/>
      <c r="EK48" s="350"/>
      <c r="EL48" s="350"/>
      <c r="EM48" s="350"/>
      <c r="EN48" s="350"/>
      <c r="EO48" s="350"/>
      <c r="EP48" s="350"/>
      <c r="EQ48" s="350"/>
      <c r="ER48" s="350"/>
      <c r="ES48" s="350"/>
      <c r="ET48" s="350"/>
      <c r="EU48" s="350"/>
      <c r="EV48" s="350"/>
      <c r="EW48" s="350"/>
      <c r="EX48" s="350"/>
      <c r="EY48" s="350"/>
      <c r="EZ48" s="350"/>
      <c r="FA48" s="350"/>
      <c r="FB48" s="350"/>
      <c r="FC48" s="350"/>
      <c r="FD48" s="350"/>
      <c r="FE48" s="350"/>
      <c r="FF48" s="350"/>
      <c r="FG48" s="350"/>
      <c r="FH48" s="350"/>
      <c r="FI48" s="350"/>
      <c r="FJ48" s="350"/>
      <c r="FK48" s="350"/>
      <c r="FL48" s="350"/>
      <c r="FM48" s="350"/>
      <c r="FN48" s="350"/>
      <c r="FO48" s="350"/>
      <c r="FP48" s="350"/>
      <c r="FQ48" s="350"/>
      <c r="FR48" s="350"/>
      <c r="FS48" s="350"/>
      <c r="FT48" s="350"/>
      <c r="FU48" s="350"/>
      <c r="FV48" s="350"/>
      <c r="FW48" s="350"/>
      <c r="FX48" s="350"/>
      <c r="FY48" s="350"/>
      <c r="FZ48" s="350"/>
      <c r="GA48" s="350"/>
      <c r="GB48" s="350"/>
      <c r="GC48" s="350"/>
      <c r="GD48" s="350"/>
      <c r="GE48" s="350"/>
      <c r="GF48" s="350"/>
      <c r="GG48" s="350"/>
      <c r="GH48" s="350"/>
      <c r="GI48" s="350"/>
      <c r="GJ48" s="350"/>
    </row>
    <row r="49" spans="1:192" s="348" customFormat="1" hidden="1" outlineLevel="1" x14ac:dyDescent="0.35">
      <c r="A49" s="170"/>
      <c r="B49" s="170"/>
      <c r="C49" s="171"/>
      <c r="D49" s="173"/>
      <c r="E49" s="350" t="s">
        <v>225</v>
      </c>
      <c r="F49" s="350"/>
      <c r="G49" s="350"/>
      <c r="H49" s="350"/>
      <c r="I49" s="350"/>
      <c r="J49" s="350"/>
      <c r="K49" s="350"/>
      <c r="L49" s="350"/>
      <c r="M49" s="350"/>
      <c r="N49" s="350"/>
      <c r="O49" s="350"/>
      <c r="P49" s="350"/>
      <c r="Q49" s="350"/>
      <c r="R49" s="350"/>
      <c r="S49" s="350"/>
      <c r="T49" s="350"/>
      <c r="U49" s="350"/>
      <c r="V49" s="350"/>
      <c r="W49" s="350"/>
      <c r="X49" s="350"/>
      <c r="Y49" s="350"/>
      <c r="Z49" s="350"/>
      <c r="AA49" s="350"/>
      <c r="AB49" s="350"/>
      <c r="AC49" s="350"/>
      <c r="AD49" s="350"/>
      <c r="AE49" s="350"/>
      <c r="AF49" s="350"/>
      <c r="AG49" s="350"/>
      <c r="AH49" s="350"/>
      <c r="AI49" s="350"/>
      <c r="AJ49" s="350"/>
      <c r="AK49" s="350"/>
      <c r="AL49" s="350"/>
      <c r="AM49" s="350"/>
      <c r="AN49" s="350"/>
      <c r="AO49" s="350"/>
      <c r="AP49" s="350"/>
      <c r="AQ49" s="350"/>
      <c r="AR49" s="350"/>
      <c r="AS49" s="350"/>
      <c r="AT49" s="350"/>
      <c r="AU49" s="350"/>
      <c r="AV49" s="350"/>
      <c r="AW49" s="350"/>
      <c r="AX49" s="350"/>
      <c r="AY49" s="350"/>
      <c r="AZ49" s="350"/>
      <c r="BA49" s="350"/>
      <c r="BB49" s="350"/>
      <c r="BC49" s="350"/>
      <c r="BD49" s="350"/>
      <c r="BE49" s="350"/>
      <c r="BF49" s="350"/>
      <c r="BG49" s="350"/>
      <c r="BH49" s="350"/>
      <c r="BI49" s="350"/>
      <c r="BJ49" s="350"/>
      <c r="BK49" s="350"/>
      <c r="BL49" s="350"/>
      <c r="BM49" s="350"/>
      <c r="BN49" s="350"/>
      <c r="BO49" s="350"/>
      <c r="BP49" s="350"/>
      <c r="BQ49" s="350"/>
      <c r="BR49" s="350"/>
      <c r="BS49" s="350"/>
      <c r="BT49" s="350"/>
      <c r="BU49" s="350"/>
      <c r="BV49" s="350"/>
      <c r="BW49" s="350"/>
      <c r="BX49" s="350"/>
      <c r="BY49" s="350"/>
      <c r="BZ49" s="350"/>
      <c r="CA49" s="350"/>
      <c r="CB49" s="350"/>
      <c r="CC49" s="350"/>
      <c r="CD49" s="350"/>
      <c r="CE49" s="350"/>
      <c r="CF49" s="350"/>
      <c r="CG49" s="350"/>
      <c r="CH49" s="350"/>
      <c r="CI49" s="350"/>
      <c r="CJ49" s="350"/>
      <c r="CK49" s="350"/>
      <c r="CL49" s="350"/>
      <c r="CM49" s="350"/>
      <c r="CN49" s="350"/>
      <c r="CO49" s="350"/>
      <c r="CP49" s="350"/>
      <c r="CQ49" s="350"/>
      <c r="CR49" s="350"/>
      <c r="CS49" s="350"/>
      <c r="CT49" s="350"/>
      <c r="CU49" s="350"/>
      <c r="CV49" s="350"/>
      <c r="CW49" s="350"/>
      <c r="CX49" s="350"/>
      <c r="CY49" s="350"/>
      <c r="CZ49" s="350"/>
      <c r="DA49" s="350"/>
      <c r="DB49" s="350"/>
      <c r="DC49" s="350"/>
      <c r="DD49" s="350"/>
      <c r="DE49" s="350"/>
      <c r="DF49" s="350"/>
      <c r="DG49" s="350"/>
      <c r="DH49" s="350"/>
      <c r="DI49" s="350"/>
      <c r="DJ49" s="350"/>
      <c r="DK49" s="350"/>
      <c r="DL49" s="350"/>
      <c r="DM49" s="350"/>
      <c r="DN49" s="350"/>
      <c r="DO49" s="350"/>
      <c r="DP49" s="350"/>
      <c r="DQ49" s="350"/>
      <c r="DR49" s="350"/>
      <c r="DS49" s="350"/>
      <c r="DT49" s="350"/>
      <c r="DU49" s="350"/>
      <c r="DV49" s="350"/>
      <c r="DW49" s="350"/>
      <c r="DX49" s="350"/>
      <c r="DY49" s="350"/>
      <c r="DZ49" s="350"/>
      <c r="EA49" s="350"/>
      <c r="EB49" s="350"/>
      <c r="EC49" s="350"/>
      <c r="ED49" s="350"/>
      <c r="EE49" s="350"/>
      <c r="EF49" s="350"/>
      <c r="EG49" s="350"/>
      <c r="EH49" s="350"/>
      <c r="EI49" s="350"/>
      <c r="EJ49" s="350"/>
      <c r="EK49" s="350"/>
      <c r="EL49" s="350"/>
      <c r="EM49" s="350"/>
      <c r="EN49" s="350"/>
      <c r="EO49" s="350"/>
      <c r="EP49" s="350"/>
      <c r="EQ49" s="350"/>
      <c r="ER49" s="350"/>
      <c r="ES49" s="350"/>
      <c r="ET49" s="350"/>
      <c r="EU49" s="350"/>
      <c r="EV49" s="350"/>
      <c r="EW49" s="350"/>
      <c r="EX49" s="350"/>
      <c r="EY49" s="350"/>
      <c r="EZ49" s="350"/>
      <c r="FA49" s="350"/>
      <c r="FB49" s="350"/>
      <c r="FC49" s="350"/>
      <c r="FD49" s="350"/>
      <c r="FE49" s="350"/>
      <c r="FF49" s="350"/>
      <c r="FG49" s="350"/>
      <c r="FH49" s="350"/>
      <c r="FI49" s="350"/>
      <c r="FJ49" s="350"/>
      <c r="FK49" s="350"/>
      <c r="FL49" s="350"/>
      <c r="FM49" s="350"/>
      <c r="FN49" s="350"/>
      <c r="FO49" s="350"/>
      <c r="FP49" s="350"/>
      <c r="FQ49" s="350"/>
      <c r="FR49" s="350"/>
      <c r="FS49" s="350"/>
      <c r="FT49" s="350"/>
      <c r="FU49" s="350"/>
      <c r="FV49" s="350"/>
      <c r="FW49" s="350"/>
      <c r="FX49" s="350"/>
      <c r="FY49" s="350"/>
      <c r="FZ49" s="350"/>
      <c r="GA49" s="350"/>
      <c r="GB49" s="350"/>
      <c r="GC49" s="350"/>
      <c r="GD49" s="350"/>
      <c r="GE49" s="350"/>
      <c r="GF49" s="350"/>
      <c r="GG49" s="350"/>
      <c r="GH49" s="350"/>
      <c r="GI49" s="350"/>
      <c r="GJ49" s="350"/>
    </row>
    <row r="50" spans="1:192" hidden="1" outlineLevel="1" x14ac:dyDescent="0.35">
      <c r="A50" s="170"/>
      <c r="D50" s="173"/>
      <c r="E50" s="195" t="s">
        <v>196</v>
      </c>
      <c r="F50" s="195"/>
      <c r="G50" s="195" t="str">
        <f xml:space="preserve"> SMU</f>
        <v>$ 000s</v>
      </c>
      <c r="H50" s="195">
        <f xml:space="preserve"> SUM(J50:GJ50)</f>
        <v>414570.02623834839</v>
      </c>
      <c r="I50" s="195"/>
      <c r="J50" s="195">
        <f t="shared" ref="J50:AO50" si="57" xml:space="preserve"> J46 + SUM(J48:J49)</f>
        <v>0</v>
      </c>
      <c r="K50" s="195">
        <f t="shared" si="57"/>
        <v>0</v>
      </c>
      <c r="L50" s="195">
        <f t="shared" si="57"/>
        <v>0</v>
      </c>
      <c r="M50" s="195">
        <f t="shared" si="57"/>
        <v>0</v>
      </c>
      <c r="N50" s="195">
        <f t="shared" si="57"/>
        <v>0</v>
      </c>
      <c r="O50" s="195">
        <f t="shared" si="57"/>
        <v>0</v>
      </c>
      <c r="P50" s="195">
        <f t="shared" si="57"/>
        <v>-2.6643647288437933E-9</v>
      </c>
      <c r="Q50" s="195">
        <f t="shared" si="57"/>
        <v>-1.8515493138693273E-8</v>
      </c>
      <c r="R50" s="195">
        <f t="shared" si="57"/>
        <v>-2.6592374524625484E-8</v>
      </c>
      <c r="S50" s="195">
        <f t="shared" si="57"/>
        <v>-3.6768028621736448E-8</v>
      </c>
      <c r="T50" s="195">
        <f t="shared" si="57"/>
        <v>-4.510945927904686E-8</v>
      </c>
      <c r="U50" s="195">
        <f t="shared" si="57"/>
        <v>-5.6383214541710913E-8</v>
      </c>
      <c r="V50" s="195">
        <f t="shared" si="57"/>
        <v>-6.6361621975374874E-8</v>
      </c>
      <c r="W50" s="195">
        <f t="shared" si="57"/>
        <v>-6.8752115112147294E-8</v>
      </c>
      <c r="X50" s="195">
        <f t="shared" si="57"/>
        <v>-8.4899738794774748E-8</v>
      </c>
      <c r="Y50" s="195">
        <f t="shared" si="57"/>
        <v>-9.0845219347102102E-8</v>
      </c>
      <c r="Z50" s="195">
        <f t="shared" si="57"/>
        <v>-1.0199835287494352E-7</v>
      </c>
      <c r="AA50" s="195">
        <f t="shared" si="57"/>
        <v>-1.0598989774734946E-7</v>
      </c>
      <c r="AB50" s="195">
        <f t="shared" si="57"/>
        <v>-1.1600673133216333E-7</v>
      </c>
      <c r="AC50" s="195">
        <f t="shared" si="57"/>
        <v>-1.2163241080997977E-7</v>
      </c>
      <c r="AD50" s="195">
        <f t="shared" si="57"/>
        <v>-1.2207681265863357E-7</v>
      </c>
      <c r="AE50" s="195">
        <f t="shared" si="57"/>
        <v>-1.2948737548867939E-7</v>
      </c>
      <c r="AF50" s="195">
        <f t="shared" si="57"/>
        <v>-1.2744303035105986E-7</v>
      </c>
      <c r="AG50" s="195">
        <f t="shared" si="57"/>
        <v>-1.3268868315208238E-7</v>
      </c>
      <c r="AH50" s="195">
        <f t="shared" si="57"/>
        <v>-1.3238854990049731E-7</v>
      </c>
      <c r="AI50" s="195">
        <f t="shared" si="57"/>
        <v>-1.2235125268489355E-7</v>
      </c>
      <c r="AJ50" s="195">
        <f t="shared" si="57"/>
        <v>-1.2830946616304573E-7</v>
      </c>
      <c r="AK50" s="195">
        <f t="shared" si="57"/>
        <v>-1.2036684893246274E-7</v>
      </c>
      <c r="AL50" s="195">
        <f t="shared" si="57"/>
        <v>-1.1953818557230989E-7</v>
      </c>
      <c r="AM50" s="195">
        <f t="shared" si="57"/>
        <v>-1.0977794318023371E-7</v>
      </c>
      <c r="AN50" s="195">
        <f t="shared" si="57"/>
        <v>-1.0667565675248625E-7</v>
      </c>
      <c r="AO50" s="195">
        <f t="shared" si="57"/>
        <v>-9.8799546321970411E-8</v>
      </c>
      <c r="AP50" s="195">
        <f t="shared" ref="AP50:BU50" si="58" xml:space="preserve"> AP46 + SUM(AP48:AP49)</f>
        <v>-8.727624845050741E-8</v>
      </c>
      <c r="AQ50" s="195">
        <f t="shared" si="58"/>
        <v>-8.1377947935834527E-8</v>
      </c>
      <c r="AR50" s="195">
        <f t="shared" si="58"/>
        <v>-6.9511315814452246E-8</v>
      </c>
      <c r="AS50" s="195">
        <f t="shared" si="58"/>
        <v>-6.2411118051386438E-8</v>
      </c>
      <c r="AT50" s="195">
        <f t="shared" si="58"/>
        <v>-5.2561745178536512E-8</v>
      </c>
      <c r="AU50" s="195">
        <f t="shared" si="58"/>
        <v>-3.9421365727321245E-8</v>
      </c>
      <c r="AV50" s="195">
        <f t="shared" si="58"/>
        <v>-3.6397750591277145E-8</v>
      </c>
      <c r="AW50" s="195">
        <f t="shared" si="58"/>
        <v>-2.788510755635798E-8</v>
      </c>
      <c r="AX50" s="195">
        <f t="shared" si="58"/>
        <v>-2.2280801204033196E-8</v>
      </c>
      <c r="AY50" s="195">
        <f t="shared" si="58"/>
        <v>-1.5822934074094519E-8</v>
      </c>
      <c r="AZ50" s="195">
        <f t="shared" si="58"/>
        <v>-1.4450051821768284E-8</v>
      </c>
      <c r="BA50" s="195">
        <f t="shared" si="58"/>
        <v>-7.357357389992103E-9</v>
      </c>
      <c r="BB50" s="195">
        <f t="shared" si="58"/>
        <v>-1.8781065591610968E-9</v>
      </c>
      <c r="BC50" s="195">
        <f t="shared" si="58"/>
        <v>1.4133547665551305E-9</v>
      </c>
      <c r="BD50" s="195">
        <f t="shared" si="58"/>
        <v>2.9613147489726543E-9</v>
      </c>
      <c r="BE50" s="195">
        <f t="shared" si="58"/>
        <v>2.6593625079840422E-9</v>
      </c>
      <c r="BF50" s="195">
        <f t="shared" si="58"/>
        <v>2100.194792819133</v>
      </c>
      <c r="BG50" s="195">
        <f t="shared" si="58"/>
        <v>2020.5451173875535</v>
      </c>
      <c r="BH50" s="195">
        <f t="shared" si="58"/>
        <v>2062.9739560783537</v>
      </c>
      <c r="BI50" s="195">
        <f t="shared" si="58"/>
        <v>2071.6436626797004</v>
      </c>
      <c r="BJ50" s="195">
        <f t="shared" si="58"/>
        <v>2036.9648362743146</v>
      </c>
      <c r="BK50" s="195">
        <f t="shared" si="58"/>
        <v>2071.0587453222424</v>
      </c>
      <c r="BL50" s="195">
        <f t="shared" si="58"/>
        <v>2114.5483049803115</v>
      </c>
      <c r="BM50" s="195">
        <f t="shared" si="58"/>
        <v>2123.4347542466912</v>
      </c>
      <c r="BN50" s="195">
        <f t="shared" si="58"/>
        <v>2105.6618557139318</v>
      </c>
      <c r="BO50" s="195">
        <f t="shared" si="58"/>
        <v>2131.7216632216778</v>
      </c>
      <c r="BP50" s="195">
        <f t="shared" si="58"/>
        <v>2167.4120126048192</v>
      </c>
      <c r="BQ50" s="195">
        <f t="shared" si="58"/>
        <v>2176.5206231028587</v>
      </c>
      <c r="BR50" s="195">
        <f t="shared" si="58"/>
        <v>2140.0861811107006</v>
      </c>
      <c r="BS50" s="195">
        <f t="shared" si="58"/>
        <v>2175.9060943041804</v>
      </c>
      <c r="BT50" s="195">
        <f t="shared" si="58"/>
        <v>2221.5973129199401</v>
      </c>
      <c r="BU50" s="195">
        <f t="shared" si="58"/>
        <v>2230.9336386804307</v>
      </c>
      <c r="BV50" s="195">
        <f t="shared" ref="BV50:DA50" si="59" xml:space="preserve"> BV46 + SUM(BV48:BV49)</f>
        <v>2193.5883356384684</v>
      </c>
      <c r="BW50" s="195">
        <f t="shared" si="59"/>
        <v>2230.3037466617843</v>
      </c>
      <c r="BX50" s="195">
        <f t="shared" si="59"/>
        <v>2277.1372457429379</v>
      </c>
      <c r="BY50" s="195">
        <f t="shared" si="59"/>
        <v>2286.7069796474407</v>
      </c>
      <c r="BZ50" s="195">
        <f t="shared" si="59"/>
        <v>2248.4280440294306</v>
      </c>
      <c r="CA50" s="195">
        <f t="shared" si="59"/>
        <v>2286.0613403283287</v>
      </c>
      <c r="CB50" s="195">
        <f t="shared" si="59"/>
        <v>2334.0656768865119</v>
      </c>
      <c r="CC50" s="195">
        <f t="shared" si="59"/>
        <v>2343.8746541386272</v>
      </c>
      <c r="CD50" s="195">
        <f t="shared" si="59"/>
        <v>2324.2566996343967</v>
      </c>
      <c r="CE50" s="195">
        <f t="shared" si="59"/>
        <v>2353.0218510886525</v>
      </c>
      <c r="CF50" s="195">
        <f t="shared" si="59"/>
        <v>2392.4173188086743</v>
      </c>
      <c r="CG50" s="195">
        <f t="shared" si="59"/>
        <v>2402.4715204920922</v>
      </c>
      <c r="CH50" s="195">
        <f t="shared" si="59"/>
        <v>2362.2547137584197</v>
      </c>
      <c r="CI50" s="195">
        <f t="shared" si="59"/>
        <v>2401.7931956824505</v>
      </c>
      <c r="CJ50" s="195">
        <f t="shared" si="59"/>
        <v>2452.2277517788916</v>
      </c>
      <c r="CK50" s="195">
        <f t="shared" si="59"/>
        <v>2462.5333085043949</v>
      </c>
      <c r="CL50" s="195">
        <f t="shared" si="59"/>
        <v>2421.3110816023809</v>
      </c>
      <c r="CM50" s="195">
        <f t="shared" si="59"/>
        <v>2461.8380255745114</v>
      </c>
      <c r="CN50" s="195">
        <f t="shared" si="59"/>
        <v>2513.5334455733637</v>
      </c>
      <c r="CO50" s="195">
        <f t="shared" si="59"/>
        <v>2524.0966412170046</v>
      </c>
      <c r="CP50" s="195">
        <f t="shared" si="59"/>
        <v>2481.84385864244</v>
      </c>
      <c r="CQ50" s="195">
        <f t="shared" si="59"/>
        <v>2523.3839762138741</v>
      </c>
      <c r="CR50" s="195">
        <f t="shared" si="59"/>
        <v>2576.3717817126972</v>
      </c>
      <c r="CS50" s="195">
        <f t="shared" si="59"/>
        <v>2587.1990572474288</v>
      </c>
      <c r="CT50" s="195">
        <f t="shared" si="59"/>
        <v>2565.5445061779646</v>
      </c>
      <c r="CU50" s="195">
        <f t="shared" si="59"/>
        <v>2597.2958511539528</v>
      </c>
      <c r="CV50" s="195">
        <f t="shared" si="59"/>
        <v>2640.7810762555137</v>
      </c>
      <c r="CW50" s="195">
        <f t="shared" si="59"/>
        <v>2651.8790336786142</v>
      </c>
      <c r="CX50" s="195">
        <f t="shared" si="59"/>
        <v>2607.487203986213</v>
      </c>
      <c r="CY50" s="195">
        <f t="shared" si="59"/>
        <v>2651.1302900097016</v>
      </c>
      <c r="CZ50" s="195">
        <f t="shared" si="59"/>
        <v>2706.8006031619025</v>
      </c>
      <c r="DA50" s="195">
        <f t="shared" si="59"/>
        <v>2718.17600952058</v>
      </c>
      <c r="DB50" s="195">
        <f t="shared" ref="DB50:EG50" si="60" xml:space="preserve"> DB46 + SUM(DB48:DB49)</f>
        <v>2672.674384085869</v>
      </c>
      <c r="DC50" s="195">
        <f t="shared" si="60"/>
        <v>2717.4085472599445</v>
      </c>
      <c r="DD50" s="195">
        <f t="shared" si="60"/>
        <v>2774.47061824095</v>
      </c>
      <c r="DE50" s="195">
        <f t="shared" si="60"/>
        <v>2786.1304097585944</v>
      </c>
      <c r="DF50" s="195">
        <f t="shared" si="60"/>
        <v>2739.4912436880149</v>
      </c>
      <c r="DG50" s="195">
        <f t="shared" si="60"/>
        <v>2785.3437609414432</v>
      </c>
      <c r="DH50" s="195">
        <f t="shared" si="60"/>
        <v>2843.8323836969721</v>
      </c>
      <c r="DI50" s="195">
        <f t="shared" si="60"/>
        <v>2855.7836700025582</v>
      </c>
      <c r="DJ50" s="195">
        <f t="shared" si="60"/>
        <v>2831.8810973913869</v>
      </c>
      <c r="DK50" s="195">
        <f t="shared" si="60"/>
        <v>2866.9286412705642</v>
      </c>
      <c r="DL50" s="195">
        <f t="shared" si="60"/>
        <v>2914.9281932893973</v>
      </c>
      <c r="DM50" s="195">
        <f t="shared" si="60"/>
        <v>2927.1782617526233</v>
      </c>
      <c r="DN50" s="195">
        <f t="shared" si="60"/>
        <v>2321.1570172902548</v>
      </c>
      <c r="DO50" s="195">
        <f t="shared" si="60"/>
        <v>2076.8948086596683</v>
      </c>
      <c r="DP50" s="195">
        <f t="shared" si="60"/>
        <v>2131.3816558095787</v>
      </c>
      <c r="DQ50" s="195">
        <f t="shared" si="60"/>
        <v>2143.937975984385</v>
      </c>
      <c r="DR50" s="195">
        <f t="shared" si="60"/>
        <v>2093.7126952851595</v>
      </c>
      <c r="DS50" s="195">
        <f t="shared" si="60"/>
        <v>2128.8171788761592</v>
      </c>
      <c r="DT50" s="195">
        <f t="shared" si="60"/>
        <v>2184.6661972048187</v>
      </c>
      <c r="DU50" s="195">
        <f t="shared" si="60"/>
        <v>2197.5364253839953</v>
      </c>
      <c r="DV50" s="195">
        <f t="shared" si="60"/>
        <v>2146.0555126672889</v>
      </c>
      <c r="DW50" s="195">
        <f t="shared" si="60"/>
        <v>2182.0376083480633</v>
      </c>
      <c r="DX50" s="195">
        <f t="shared" si="60"/>
        <v>2239.2828521349384</v>
      </c>
      <c r="DY50" s="195">
        <f t="shared" si="60"/>
        <v>2252.474836018594</v>
      </c>
      <c r="DZ50" s="195">
        <f t="shared" si="60"/>
        <v>7791.318038879489</v>
      </c>
      <c r="EA50" s="195">
        <f t="shared" si="60"/>
        <v>7874.2318635414731</v>
      </c>
      <c r="EB50" s="195">
        <f t="shared" si="60"/>
        <v>8033.4272320340933</v>
      </c>
      <c r="EC50" s="195">
        <f t="shared" si="60"/>
        <v>8080.7534742167081</v>
      </c>
      <c r="ED50" s="195">
        <f t="shared" si="60"/>
        <v>7891.4485054862444</v>
      </c>
      <c r="EE50" s="195">
        <f t="shared" si="60"/>
        <v>8023.761417947394</v>
      </c>
      <c r="EF50" s="195">
        <f t="shared" si="60"/>
        <v>8234.2629128349472</v>
      </c>
      <c r="EG50" s="195">
        <f t="shared" si="60"/>
        <v>8282.772311072129</v>
      </c>
      <c r="EH50" s="195">
        <f t="shared" ref="EH50:FM50" si="61" xml:space="preserve"> EH46 + SUM(EH48:EH49)</f>
        <v>8088.7347181234036</v>
      </c>
      <c r="EI50" s="195">
        <f t="shared" si="61"/>
        <v>8224.3554533960796</v>
      </c>
      <c r="EJ50" s="195">
        <f t="shared" si="61"/>
        <v>8440.1194856558195</v>
      </c>
      <c r="EK50" s="195">
        <f t="shared" si="61"/>
        <v>8489.84161884893</v>
      </c>
      <c r="EL50" s="195">
        <f t="shared" si="61"/>
        <v>8290.953086076488</v>
      </c>
      <c r="EM50" s="195">
        <f t="shared" si="61"/>
        <v>8429.9643397309792</v>
      </c>
      <c r="EN50" s="195">
        <f t="shared" si="61"/>
        <v>8651.1224727972149</v>
      </c>
      <c r="EO50" s="195">
        <f t="shared" si="61"/>
        <v>8702.0876593201538</v>
      </c>
      <c r="EP50" s="195">
        <f t="shared" si="61"/>
        <v>8600.157286274276</v>
      </c>
      <c r="EQ50" s="195">
        <f t="shared" si="61"/>
        <v>8691.6786347471934</v>
      </c>
      <c r="ER50" s="195">
        <f t="shared" si="61"/>
        <v>8867.4005346171452</v>
      </c>
      <c r="ES50" s="195">
        <f t="shared" si="61"/>
        <v>8919.6398508031562</v>
      </c>
      <c r="ET50" s="195">
        <f t="shared" si="61"/>
        <v>8710.6825860591071</v>
      </c>
      <c r="EU50" s="195">
        <f t="shared" si="61"/>
        <v>8856.7312844298613</v>
      </c>
      <c r="EV50" s="195">
        <f t="shared" si="61"/>
        <v>9089.0855479825696</v>
      </c>
      <c r="EW50" s="195">
        <f t="shared" si="61"/>
        <v>9142.6308470732311</v>
      </c>
      <c r="EX50" s="195">
        <f t="shared" si="61"/>
        <v>8928.4496507105832</v>
      </c>
      <c r="EY50" s="195">
        <f t="shared" si="61"/>
        <v>9078.1495665406037</v>
      </c>
      <c r="EZ50" s="195">
        <f t="shared" si="61"/>
        <v>9316.3126866821331</v>
      </c>
      <c r="FA50" s="195">
        <f t="shared" si="61"/>
        <v>9371.1966182500619</v>
      </c>
      <c r="FB50" s="195">
        <f t="shared" si="61"/>
        <v>3123.732206083354</v>
      </c>
      <c r="FC50" s="195">
        <f t="shared" si="61"/>
        <v>0</v>
      </c>
      <c r="FD50" s="195">
        <f t="shared" si="61"/>
        <v>0</v>
      </c>
      <c r="FE50" s="195">
        <f t="shared" si="61"/>
        <v>0</v>
      </c>
      <c r="FF50" s="195">
        <f t="shared" si="61"/>
        <v>0</v>
      </c>
      <c r="FG50" s="195">
        <f t="shared" si="61"/>
        <v>0</v>
      </c>
      <c r="FH50" s="195">
        <f t="shared" si="61"/>
        <v>0</v>
      </c>
      <c r="FI50" s="195">
        <f t="shared" si="61"/>
        <v>0</v>
      </c>
      <c r="FJ50" s="195">
        <f t="shared" si="61"/>
        <v>0</v>
      </c>
      <c r="FK50" s="195">
        <f t="shared" si="61"/>
        <v>0</v>
      </c>
      <c r="FL50" s="195">
        <f t="shared" si="61"/>
        <v>0</v>
      </c>
      <c r="FM50" s="195">
        <f t="shared" si="61"/>
        <v>0</v>
      </c>
      <c r="FN50" s="195">
        <f t="shared" ref="FN50:GJ50" si="62" xml:space="preserve"> FN46 + SUM(FN48:FN49)</f>
        <v>0</v>
      </c>
      <c r="FO50" s="195">
        <f t="shared" si="62"/>
        <v>0</v>
      </c>
      <c r="FP50" s="195">
        <f t="shared" si="62"/>
        <v>0</v>
      </c>
      <c r="FQ50" s="195">
        <f t="shared" si="62"/>
        <v>0</v>
      </c>
      <c r="FR50" s="195">
        <f t="shared" si="62"/>
        <v>0</v>
      </c>
      <c r="FS50" s="195">
        <f t="shared" si="62"/>
        <v>0</v>
      </c>
      <c r="FT50" s="195">
        <f t="shared" si="62"/>
        <v>0</v>
      </c>
      <c r="FU50" s="195">
        <f t="shared" si="62"/>
        <v>0</v>
      </c>
      <c r="FV50" s="195">
        <f t="shared" si="62"/>
        <v>0</v>
      </c>
      <c r="FW50" s="195">
        <f t="shared" si="62"/>
        <v>0</v>
      </c>
      <c r="FX50" s="195">
        <f t="shared" si="62"/>
        <v>0</v>
      </c>
      <c r="FY50" s="195">
        <f t="shared" si="62"/>
        <v>0</v>
      </c>
      <c r="FZ50" s="195">
        <f t="shared" si="62"/>
        <v>0</v>
      </c>
      <c r="GA50" s="195">
        <f t="shared" si="62"/>
        <v>0</v>
      </c>
      <c r="GB50" s="195">
        <f t="shared" si="62"/>
        <v>0</v>
      </c>
      <c r="GC50" s="195">
        <f t="shared" si="62"/>
        <v>0</v>
      </c>
      <c r="GD50" s="195">
        <f t="shared" si="62"/>
        <v>0</v>
      </c>
      <c r="GE50" s="195">
        <f t="shared" si="62"/>
        <v>0</v>
      </c>
      <c r="GF50" s="195">
        <f t="shared" si="62"/>
        <v>0</v>
      </c>
      <c r="GG50" s="195">
        <f t="shared" si="62"/>
        <v>0</v>
      </c>
      <c r="GH50" s="195">
        <f t="shared" si="62"/>
        <v>0</v>
      </c>
      <c r="GI50" s="195">
        <f t="shared" si="62"/>
        <v>0</v>
      </c>
      <c r="GJ50" s="195">
        <f t="shared" si="62"/>
        <v>0</v>
      </c>
    </row>
    <row r="51" spans="1:192" hidden="1" outlineLevel="1" x14ac:dyDescent="0.35">
      <c r="A51" s="170"/>
      <c r="D51" s="173"/>
      <c r="E51" s="197"/>
      <c r="F51" s="197"/>
      <c r="G51" s="197"/>
      <c r="H51" s="197"/>
      <c r="I51" s="197"/>
      <c r="J51" s="197"/>
      <c r="K51" s="197"/>
      <c r="L51" s="197"/>
      <c r="M51" s="197"/>
      <c r="N51" s="197"/>
      <c r="O51" s="197"/>
      <c r="P51" s="197"/>
      <c r="Q51" s="197"/>
      <c r="R51" s="197"/>
      <c r="S51" s="197"/>
      <c r="T51" s="197"/>
      <c r="U51" s="197"/>
      <c r="V51" s="197"/>
      <c r="W51" s="197"/>
      <c r="X51" s="197"/>
      <c r="Y51" s="197"/>
      <c r="Z51" s="197"/>
      <c r="AA51" s="197"/>
      <c r="AB51" s="197"/>
      <c r="AC51" s="197"/>
      <c r="AD51" s="197"/>
      <c r="AE51" s="197"/>
      <c r="AF51" s="197"/>
      <c r="AG51" s="197"/>
      <c r="AH51" s="197"/>
      <c r="AI51" s="197"/>
      <c r="AJ51" s="197"/>
      <c r="AK51" s="197"/>
      <c r="AL51" s="197"/>
      <c r="AM51" s="197"/>
      <c r="AN51" s="197"/>
      <c r="AO51" s="197"/>
      <c r="AP51" s="197"/>
      <c r="AQ51" s="197"/>
      <c r="AR51" s="197"/>
      <c r="AS51" s="197"/>
      <c r="AT51" s="197"/>
      <c r="AU51" s="197"/>
      <c r="AV51" s="197"/>
      <c r="AW51" s="197"/>
      <c r="AX51" s="197"/>
      <c r="AY51" s="197"/>
      <c r="AZ51" s="197"/>
      <c r="BA51" s="197"/>
      <c r="BB51" s="197"/>
      <c r="BC51" s="197"/>
      <c r="BD51" s="197"/>
      <c r="BE51" s="197"/>
      <c r="BF51" s="197"/>
      <c r="BG51" s="197"/>
      <c r="BH51" s="197"/>
      <c r="BI51" s="197"/>
      <c r="BJ51" s="197"/>
      <c r="BK51" s="197"/>
      <c r="BL51" s="197"/>
      <c r="BM51" s="197"/>
      <c r="BN51" s="197"/>
      <c r="BO51" s="197"/>
      <c r="BP51" s="197"/>
      <c r="BQ51" s="197"/>
      <c r="BR51" s="197"/>
      <c r="BS51" s="197"/>
      <c r="BT51" s="197"/>
      <c r="BU51" s="197"/>
      <c r="BV51" s="197"/>
      <c r="BW51" s="197"/>
      <c r="BX51" s="197"/>
      <c r="BY51" s="197"/>
      <c r="BZ51" s="197"/>
      <c r="CA51" s="197"/>
      <c r="CB51" s="197"/>
      <c r="CC51" s="197"/>
      <c r="CD51" s="197"/>
      <c r="CE51" s="197"/>
      <c r="CF51" s="197"/>
      <c r="CG51" s="197"/>
      <c r="CH51" s="197"/>
      <c r="CI51" s="197"/>
      <c r="CJ51" s="197"/>
      <c r="CK51" s="197"/>
      <c r="CL51" s="197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  <c r="DE51" s="197"/>
      <c r="DF51" s="197"/>
      <c r="DG51" s="197"/>
      <c r="DH51" s="197"/>
      <c r="DI51" s="197"/>
      <c r="DJ51" s="197"/>
      <c r="DK51" s="197"/>
      <c r="DL51" s="197"/>
      <c r="DM51" s="197"/>
      <c r="DN51" s="197"/>
      <c r="DO51" s="197"/>
      <c r="DP51" s="197"/>
      <c r="DQ51" s="197"/>
      <c r="DR51" s="197"/>
      <c r="DS51" s="197"/>
      <c r="DT51" s="197"/>
      <c r="DU51" s="197"/>
      <c r="DV51" s="197"/>
      <c r="DW51" s="197"/>
      <c r="DX51" s="197"/>
      <c r="DY51" s="197"/>
      <c r="DZ51" s="197"/>
      <c r="EA51" s="197"/>
      <c r="EB51" s="197"/>
      <c r="EC51" s="197"/>
      <c r="ED51" s="197"/>
      <c r="EE51" s="197"/>
      <c r="EF51" s="197"/>
      <c r="EG51" s="197"/>
      <c r="EH51" s="197"/>
      <c r="EI51" s="197"/>
      <c r="EJ51" s="197"/>
      <c r="EK51" s="197"/>
      <c r="EL51" s="197"/>
      <c r="EM51" s="197"/>
      <c r="EN51" s="197"/>
      <c r="EO51" s="197"/>
      <c r="EP51" s="197"/>
      <c r="EQ51" s="197"/>
      <c r="ER51" s="197"/>
      <c r="ES51" s="197"/>
      <c r="ET51" s="197"/>
      <c r="EU51" s="197"/>
      <c r="EV51" s="197"/>
      <c r="EW51" s="197"/>
      <c r="EX51" s="197"/>
      <c r="EY51" s="197"/>
      <c r="EZ51" s="197"/>
      <c r="FA51" s="197"/>
      <c r="FB51" s="197"/>
      <c r="FC51" s="197"/>
      <c r="FD51" s="197"/>
      <c r="FE51" s="197"/>
      <c r="FF51" s="197"/>
      <c r="FG51" s="197"/>
      <c r="FH51" s="197"/>
      <c r="FI51" s="197"/>
      <c r="FJ51" s="197"/>
      <c r="FK51" s="197"/>
      <c r="FL51" s="197"/>
      <c r="FM51" s="197"/>
      <c r="FN51" s="197"/>
      <c r="FO51" s="197"/>
      <c r="FP51" s="197"/>
      <c r="FQ51" s="197"/>
      <c r="FR51" s="197"/>
      <c r="FS51" s="197"/>
      <c r="FT51" s="197"/>
      <c r="FU51" s="197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</row>
    <row r="52" spans="1:192" hidden="1" outlineLevel="1" x14ac:dyDescent="0.35">
      <c r="A52" s="170"/>
      <c r="D52" s="173"/>
      <c r="E52" s="236" t="str">
        <f xml:space="preserve"> Equity!E$13</f>
        <v>Share capital redemption</v>
      </c>
      <c r="F52" s="236">
        <f xml:space="preserve"> Equity!F$13</f>
        <v>0</v>
      </c>
      <c r="G52" s="236" t="str">
        <f xml:space="preserve"> Equity!G$13</f>
        <v>$ 000s</v>
      </c>
      <c r="H52" s="236">
        <f xml:space="preserve"> Equity!H$13</f>
        <v>-36559.129194452908</v>
      </c>
      <c r="I52" s="236">
        <f xml:space="preserve"> Equity!I$13</f>
        <v>0</v>
      </c>
      <c r="J52" s="236">
        <f xml:space="preserve"> Equity!J$13</f>
        <v>0</v>
      </c>
      <c r="K52" s="236">
        <f xml:space="preserve"> Equity!K$13</f>
        <v>0</v>
      </c>
      <c r="L52" s="236">
        <f xml:space="preserve"> Equity!L$13</f>
        <v>0</v>
      </c>
      <c r="M52" s="236">
        <f xml:space="preserve"> Equity!M$13</f>
        <v>0</v>
      </c>
      <c r="N52" s="236">
        <f xml:space="preserve"> Equity!N$13</f>
        <v>0</v>
      </c>
      <c r="O52" s="236">
        <f xml:space="preserve"> Equity!O$13</f>
        <v>0</v>
      </c>
      <c r="P52" s="236">
        <f xml:space="preserve"> Equity!P$13</f>
        <v>0</v>
      </c>
      <c r="Q52" s="236">
        <f xml:space="preserve"> Equity!Q$13</f>
        <v>0</v>
      </c>
      <c r="R52" s="236">
        <f xml:space="preserve"> Equity!R$13</f>
        <v>0</v>
      </c>
      <c r="S52" s="236">
        <f xml:space="preserve"> Equity!S$13</f>
        <v>0</v>
      </c>
      <c r="T52" s="236">
        <f xml:space="preserve"> Equity!T$13</f>
        <v>0</v>
      </c>
      <c r="U52" s="236">
        <f xml:space="preserve"> Equity!U$13</f>
        <v>0</v>
      </c>
      <c r="V52" s="236">
        <f xml:space="preserve"> Equity!V$13</f>
        <v>0</v>
      </c>
      <c r="W52" s="236">
        <f xml:space="preserve"> Equity!W$13</f>
        <v>0</v>
      </c>
      <c r="X52" s="236">
        <f xml:space="preserve"> Equity!X$13</f>
        <v>0</v>
      </c>
      <c r="Y52" s="236">
        <f xml:space="preserve"> Equity!Y$13</f>
        <v>0</v>
      </c>
      <c r="Z52" s="236">
        <f xml:space="preserve"> Equity!Z$13</f>
        <v>0</v>
      </c>
      <c r="AA52" s="236">
        <f xml:space="preserve"> Equity!AA$13</f>
        <v>0</v>
      </c>
      <c r="AB52" s="236">
        <f xml:space="preserve"> Equity!AB$13</f>
        <v>0</v>
      </c>
      <c r="AC52" s="236">
        <f xml:space="preserve"> Equity!AC$13</f>
        <v>0</v>
      </c>
      <c r="AD52" s="236">
        <f xml:space="preserve"> Equity!AD$13</f>
        <v>0</v>
      </c>
      <c r="AE52" s="236">
        <f xml:space="preserve"> Equity!AE$13</f>
        <v>0</v>
      </c>
      <c r="AF52" s="236">
        <f xml:space="preserve"> Equity!AF$13</f>
        <v>0</v>
      </c>
      <c r="AG52" s="236">
        <f xml:space="preserve"> Equity!AG$13</f>
        <v>0</v>
      </c>
      <c r="AH52" s="236">
        <f xml:space="preserve"> Equity!AH$13</f>
        <v>0</v>
      </c>
      <c r="AI52" s="236">
        <f xml:space="preserve"> Equity!AI$13</f>
        <v>0</v>
      </c>
      <c r="AJ52" s="236">
        <f xml:space="preserve"> Equity!AJ$13</f>
        <v>0</v>
      </c>
      <c r="AK52" s="236">
        <f xml:space="preserve"> Equity!AK$13</f>
        <v>0</v>
      </c>
      <c r="AL52" s="236">
        <f xml:space="preserve"> Equity!AL$13</f>
        <v>0</v>
      </c>
      <c r="AM52" s="236">
        <f xml:space="preserve"> Equity!AM$13</f>
        <v>0</v>
      </c>
      <c r="AN52" s="236">
        <f xml:space="preserve"> Equity!AN$13</f>
        <v>0</v>
      </c>
      <c r="AO52" s="236">
        <f xml:space="preserve"> Equity!AO$13</f>
        <v>0</v>
      </c>
      <c r="AP52" s="236">
        <f xml:space="preserve"> Equity!AP$13</f>
        <v>0</v>
      </c>
      <c r="AQ52" s="236">
        <f xml:space="preserve"> Equity!AQ$13</f>
        <v>0</v>
      </c>
      <c r="AR52" s="236">
        <f xml:space="preserve"> Equity!AR$13</f>
        <v>0</v>
      </c>
      <c r="AS52" s="236">
        <f xml:space="preserve"> Equity!AS$13</f>
        <v>0</v>
      </c>
      <c r="AT52" s="236">
        <f xml:space="preserve"> Equity!AT$13</f>
        <v>0</v>
      </c>
      <c r="AU52" s="236">
        <f xml:space="preserve"> Equity!AU$13</f>
        <v>0</v>
      </c>
      <c r="AV52" s="236">
        <f xml:space="preserve"> Equity!AV$13</f>
        <v>0</v>
      </c>
      <c r="AW52" s="236">
        <f xml:space="preserve"> Equity!AW$13</f>
        <v>0</v>
      </c>
      <c r="AX52" s="236">
        <f xml:space="preserve"> Equity!AX$13</f>
        <v>0</v>
      </c>
      <c r="AY52" s="236">
        <f xml:space="preserve"> Equity!AY$13</f>
        <v>0</v>
      </c>
      <c r="AZ52" s="236">
        <f xml:space="preserve"> Equity!AZ$13</f>
        <v>0</v>
      </c>
      <c r="BA52" s="236">
        <f xml:space="preserve"> Equity!BA$13</f>
        <v>0</v>
      </c>
      <c r="BB52" s="236">
        <f xml:space="preserve"> Equity!BB$13</f>
        <v>0</v>
      </c>
      <c r="BC52" s="236">
        <f xml:space="preserve"> Equity!BC$13</f>
        <v>0</v>
      </c>
      <c r="BD52" s="236">
        <f xml:space="preserve"> Equity!BD$13</f>
        <v>0</v>
      </c>
      <c r="BE52" s="236">
        <f xml:space="preserve"> Equity!BE$13</f>
        <v>0</v>
      </c>
      <c r="BF52" s="236">
        <f xml:space="preserve"> Equity!BF$13</f>
        <v>0</v>
      </c>
      <c r="BG52" s="236">
        <f xml:space="preserve"> Equity!BG$13</f>
        <v>0</v>
      </c>
      <c r="BH52" s="236">
        <f xml:space="preserve"> Equity!BH$13</f>
        <v>0</v>
      </c>
      <c r="BI52" s="236">
        <f xml:space="preserve"> Equity!BI$13</f>
        <v>0</v>
      </c>
      <c r="BJ52" s="236">
        <f xml:space="preserve"> Equity!BJ$13</f>
        <v>0</v>
      </c>
      <c r="BK52" s="236">
        <f xml:space="preserve"> Equity!BK$13</f>
        <v>0</v>
      </c>
      <c r="BL52" s="236">
        <f xml:space="preserve"> Equity!BL$13</f>
        <v>0</v>
      </c>
      <c r="BM52" s="236">
        <f xml:space="preserve"> Equity!BM$13</f>
        <v>0</v>
      </c>
      <c r="BN52" s="236">
        <f xml:space="preserve"> Equity!BN$13</f>
        <v>0</v>
      </c>
      <c r="BO52" s="236">
        <f xml:space="preserve"> Equity!BO$13</f>
        <v>0</v>
      </c>
      <c r="BP52" s="236">
        <f xml:space="preserve"> Equity!BP$13</f>
        <v>0</v>
      </c>
      <c r="BQ52" s="236">
        <f xml:space="preserve"> Equity!BQ$13</f>
        <v>0</v>
      </c>
      <c r="BR52" s="236">
        <f xml:space="preserve"> Equity!BR$13</f>
        <v>0</v>
      </c>
      <c r="BS52" s="236">
        <f xml:space="preserve"> Equity!BS$13</f>
        <v>0</v>
      </c>
      <c r="BT52" s="236">
        <f xml:space="preserve"> Equity!BT$13</f>
        <v>0</v>
      </c>
      <c r="BU52" s="236">
        <f xml:space="preserve"> Equity!BU$13</f>
        <v>0</v>
      </c>
      <c r="BV52" s="236">
        <f xml:space="preserve"> Equity!BV$13</f>
        <v>0</v>
      </c>
      <c r="BW52" s="236">
        <f xml:space="preserve"> Equity!BW$13</f>
        <v>0</v>
      </c>
      <c r="BX52" s="236">
        <f xml:space="preserve"> Equity!BX$13</f>
        <v>0</v>
      </c>
      <c r="BY52" s="236">
        <f xml:space="preserve"> Equity!BY$13</f>
        <v>0</v>
      </c>
      <c r="BZ52" s="236">
        <f xml:space="preserve"> Equity!BZ$13</f>
        <v>0</v>
      </c>
      <c r="CA52" s="236">
        <f xml:space="preserve"> Equity!CA$13</f>
        <v>0</v>
      </c>
      <c r="CB52" s="236">
        <f xml:space="preserve"> Equity!CB$13</f>
        <v>0</v>
      </c>
      <c r="CC52" s="236">
        <f xml:space="preserve"> Equity!CC$13</f>
        <v>0</v>
      </c>
      <c r="CD52" s="236">
        <f xml:space="preserve"> Equity!CD$13</f>
        <v>0</v>
      </c>
      <c r="CE52" s="236">
        <f xml:space="preserve"> Equity!CE$13</f>
        <v>0</v>
      </c>
      <c r="CF52" s="236">
        <f xml:space="preserve"> Equity!CF$13</f>
        <v>0</v>
      </c>
      <c r="CG52" s="236">
        <f xml:space="preserve"> Equity!CG$13</f>
        <v>0</v>
      </c>
      <c r="CH52" s="236">
        <f xml:space="preserve"> Equity!CH$13</f>
        <v>0</v>
      </c>
      <c r="CI52" s="236">
        <f xml:space="preserve"> Equity!CI$13</f>
        <v>0</v>
      </c>
      <c r="CJ52" s="236">
        <f xml:space="preserve"> Equity!CJ$13</f>
        <v>0</v>
      </c>
      <c r="CK52" s="236">
        <f xml:space="preserve"> Equity!CK$13</f>
        <v>0</v>
      </c>
      <c r="CL52" s="236">
        <f xml:space="preserve"> Equity!CL$13</f>
        <v>0</v>
      </c>
      <c r="CM52" s="236">
        <f xml:space="preserve"> Equity!CM$13</f>
        <v>0</v>
      </c>
      <c r="CN52" s="236">
        <f xml:space="preserve"> Equity!CN$13</f>
        <v>0</v>
      </c>
      <c r="CO52" s="236">
        <f xml:space="preserve"> Equity!CO$13</f>
        <v>0</v>
      </c>
      <c r="CP52" s="236">
        <f xml:space="preserve"> Equity!CP$13</f>
        <v>0</v>
      </c>
      <c r="CQ52" s="236">
        <f xml:space="preserve"> Equity!CQ$13</f>
        <v>0</v>
      </c>
      <c r="CR52" s="236">
        <f xml:space="preserve"> Equity!CR$13</f>
        <v>0</v>
      </c>
      <c r="CS52" s="236">
        <f xml:space="preserve"> Equity!CS$13</f>
        <v>0</v>
      </c>
      <c r="CT52" s="236">
        <f xml:space="preserve"> Equity!CT$13</f>
        <v>0</v>
      </c>
      <c r="CU52" s="236">
        <f xml:space="preserve"> Equity!CU$13</f>
        <v>0</v>
      </c>
      <c r="CV52" s="236">
        <f xml:space="preserve"> Equity!CV$13</f>
        <v>0</v>
      </c>
      <c r="CW52" s="236">
        <f xml:space="preserve"> Equity!CW$13</f>
        <v>0</v>
      </c>
      <c r="CX52" s="236">
        <f xml:space="preserve"> Equity!CX$13</f>
        <v>0</v>
      </c>
      <c r="CY52" s="236">
        <f xml:space="preserve"> Equity!CY$13</f>
        <v>0</v>
      </c>
      <c r="CZ52" s="236">
        <f xml:space="preserve"> Equity!CZ$13</f>
        <v>0</v>
      </c>
      <c r="DA52" s="236">
        <f xml:space="preserve"> Equity!DA$13</f>
        <v>0</v>
      </c>
      <c r="DB52" s="236">
        <f xml:space="preserve"> Equity!DB$13</f>
        <v>0</v>
      </c>
      <c r="DC52" s="236">
        <f xml:space="preserve"> Equity!DC$13</f>
        <v>0</v>
      </c>
      <c r="DD52" s="236">
        <f xml:space="preserve"> Equity!DD$13</f>
        <v>0</v>
      </c>
      <c r="DE52" s="236">
        <f xml:space="preserve"> Equity!DE$13</f>
        <v>0</v>
      </c>
      <c r="DF52" s="236">
        <f xml:space="preserve"> Equity!DF$13</f>
        <v>0</v>
      </c>
      <c r="DG52" s="236">
        <f xml:space="preserve"> Equity!DG$13</f>
        <v>0</v>
      </c>
      <c r="DH52" s="236">
        <f xml:space="preserve"> Equity!DH$13</f>
        <v>0</v>
      </c>
      <c r="DI52" s="236">
        <f xml:space="preserve"> Equity!DI$13</f>
        <v>0</v>
      </c>
      <c r="DJ52" s="236">
        <f xml:space="preserve"> Equity!DJ$13</f>
        <v>0</v>
      </c>
      <c r="DK52" s="236">
        <f xml:space="preserve"> Equity!DK$13</f>
        <v>0</v>
      </c>
      <c r="DL52" s="236">
        <f xml:space="preserve"> Equity!DL$13</f>
        <v>0</v>
      </c>
      <c r="DM52" s="236">
        <f xml:space="preserve"> Equity!DM$13</f>
        <v>0</v>
      </c>
      <c r="DN52" s="236">
        <f xml:space="preserve"> Equity!DN$13</f>
        <v>0</v>
      </c>
      <c r="DO52" s="236">
        <f xml:space="preserve"> Equity!DO$13</f>
        <v>0</v>
      </c>
      <c r="DP52" s="236">
        <f xml:space="preserve"> Equity!DP$13</f>
        <v>0</v>
      </c>
      <c r="DQ52" s="236">
        <f xml:space="preserve"> Equity!DQ$13</f>
        <v>0</v>
      </c>
      <c r="DR52" s="236">
        <f xml:space="preserve"> Equity!DR$13</f>
        <v>0</v>
      </c>
      <c r="DS52" s="236">
        <f xml:space="preserve"> Equity!DS$13</f>
        <v>0</v>
      </c>
      <c r="DT52" s="236">
        <f xml:space="preserve"> Equity!DT$13</f>
        <v>0</v>
      </c>
      <c r="DU52" s="236">
        <f xml:space="preserve"> Equity!DU$13</f>
        <v>0</v>
      </c>
      <c r="DV52" s="236">
        <f xml:space="preserve"> Equity!DV$13</f>
        <v>0</v>
      </c>
      <c r="DW52" s="236">
        <f xml:space="preserve"> Equity!DW$13</f>
        <v>0</v>
      </c>
      <c r="DX52" s="236">
        <f xml:space="preserve"> Equity!DX$13</f>
        <v>0</v>
      </c>
      <c r="DY52" s="236">
        <f xml:space="preserve"> Equity!DY$13</f>
        <v>0</v>
      </c>
      <c r="DZ52" s="236">
        <f xml:space="preserve"> Equity!DZ$13</f>
        <v>0</v>
      </c>
      <c r="EA52" s="236">
        <f xml:space="preserve"> Equity!EA$13</f>
        <v>0</v>
      </c>
      <c r="EB52" s="236">
        <f xml:space="preserve"> Equity!EB$13</f>
        <v>0</v>
      </c>
      <c r="EC52" s="236">
        <f xml:space="preserve"> Equity!EC$13</f>
        <v>0</v>
      </c>
      <c r="ED52" s="236">
        <f xml:space="preserve"> Equity!ED$13</f>
        <v>0</v>
      </c>
      <c r="EE52" s="236">
        <f xml:space="preserve"> Equity!EE$13</f>
        <v>0</v>
      </c>
      <c r="EF52" s="236">
        <f xml:space="preserve"> Equity!EF$13</f>
        <v>0</v>
      </c>
      <c r="EG52" s="236">
        <f xml:space="preserve"> Equity!EG$13</f>
        <v>0</v>
      </c>
      <c r="EH52" s="236">
        <f xml:space="preserve"> Equity!EH$13</f>
        <v>0</v>
      </c>
      <c r="EI52" s="236">
        <f xml:space="preserve"> Equity!EI$13</f>
        <v>0</v>
      </c>
      <c r="EJ52" s="236">
        <f xml:space="preserve"> Equity!EJ$13</f>
        <v>0</v>
      </c>
      <c r="EK52" s="236">
        <f xml:space="preserve"> Equity!EK$13</f>
        <v>0</v>
      </c>
      <c r="EL52" s="236">
        <f xml:space="preserve"> Equity!EL$13</f>
        <v>0</v>
      </c>
      <c r="EM52" s="236">
        <f xml:space="preserve"> Equity!EM$13</f>
        <v>0</v>
      </c>
      <c r="EN52" s="236">
        <f xml:space="preserve"> Equity!EN$13</f>
        <v>0</v>
      </c>
      <c r="EO52" s="236">
        <f xml:space="preserve"> Equity!EO$13</f>
        <v>0</v>
      </c>
      <c r="EP52" s="236">
        <f xml:space="preserve"> Equity!EP$13</f>
        <v>0</v>
      </c>
      <c r="EQ52" s="236">
        <f xml:space="preserve"> Equity!EQ$13</f>
        <v>0</v>
      </c>
      <c r="ER52" s="236">
        <f xml:space="preserve"> Equity!ER$13</f>
        <v>0</v>
      </c>
      <c r="ES52" s="236">
        <f xml:space="preserve"> Equity!ES$13</f>
        <v>0</v>
      </c>
      <c r="ET52" s="236">
        <f xml:space="preserve"> Equity!ET$13</f>
        <v>0</v>
      </c>
      <c r="EU52" s="236">
        <f xml:space="preserve"> Equity!EU$13</f>
        <v>0</v>
      </c>
      <c r="EV52" s="236">
        <f xml:space="preserve"> Equity!EV$13</f>
        <v>0</v>
      </c>
      <c r="EW52" s="236">
        <f xml:space="preserve"> Equity!EW$13</f>
        <v>0</v>
      </c>
      <c r="EX52" s="236">
        <f xml:space="preserve"> Equity!EX$13</f>
        <v>0</v>
      </c>
      <c r="EY52" s="236">
        <f xml:space="preserve"> Equity!EY$13</f>
        <v>0</v>
      </c>
      <c r="EZ52" s="236">
        <f xml:space="preserve"> Equity!EZ$13</f>
        <v>0</v>
      </c>
      <c r="FA52" s="236">
        <f xml:space="preserve"> Equity!FA$13</f>
        <v>-36559.129194452908</v>
      </c>
      <c r="FB52" s="236">
        <f xml:space="preserve"> Equity!FB$13</f>
        <v>0</v>
      </c>
      <c r="FC52" s="236">
        <f xml:space="preserve"> Equity!FC$13</f>
        <v>0</v>
      </c>
      <c r="FD52" s="236">
        <f xml:space="preserve"> Equity!FD$13</f>
        <v>0</v>
      </c>
      <c r="FE52" s="236">
        <f xml:space="preserve"> Equity!FE$13</f>
        <v>0</v>
      </c>
      <c r="FF52" s="236">
        <f xml:space="preserve"> Equity!FF$13</f>
        <v>0</v>
      </c>
      <c r="FG52" s="236">
        <f xml:space="preserve"> Equity!FG$13</f>
        <v>0</v>
      </c>
      <c r="FH52" s="236">
        <f xml:space="preserve"> Equity!FH$13</f>
        <v>0</v>
      </c>
      <c r="FI52" s="236">
        <f xml:space="preserve"> Equity!FI$13</f>
        <v>0</v>
      </c>
      <c r="FJ52" s="236">
        <f xml:space="preserve"> Equity!FJ$13</f>
        <v>0</v>
      </c>
      <c r="FK52" s="236">
        <f xml:space="preserve"> Equity!FK$13</f>
        <v>0</v>
      </c>
      <c r="FL52" s="236">
        <f xml:space="preserve"> Equity!FL$13</f>
        <v>0</v>
      </c>
      <c r="FM52" s="236">
        <f xml:space="preserve"> Equity!FM$13</f>
        <v>0</v>
      </c>
      <c r="FN52" s="236">
        <f xml:space="preserve"> Equity!FN$13</f>
        <v>0</v>
      </c>
      <c r="FO52" s="236">
        <f xml:space="preserve"> Equity!FO$13</f>
        <v>0</v>
      </c>
      <c r="FP52" s="236">
        <f xml:space="preserve"> Equity!FP$13</f>
        <v>0</v>
      </c>
      <c r="FQ52" s="236">
        <f xml:space="preserve"> Equity!FQ$13</f>
        <v>0</v>
      </c>
      <c r="FR52" s="236">
        <f xml:space="preserve"> Equity!FR$13</f>
        <v>0</v>
      </c>
      <c r="FS52" s="236">
        <f xml:space="preserve"> Equity!FS$13</f>
        <v>0</v>
      </c>
      <c r="FT52" s="236">
        <f xml:space="preserve"> Equity!FT$13</f>
        <v>0</v>
      </c>
      <c r="FU52" s="236">
        <f xml:space="preserve"> Equity!FU$13</f>
        <v>0</v>
      </c>
      <c r="FV52" s="236">
        <f xml:space="preserve"> Equity!FV$13</f>
        <v>0</v>
      </c>
      <c r="FW52" s="236">
        <f xml:space="preserve"> Equity!FW$13</f>
        <v>0</v>
      </c>
      <c r="FX52" s="236">
        <f xml:space="preserve"> Equity!FX$13</f>
        <v>0</v>
      </c>
      <c r="FY52" s="236">
        <f xml:space="preserve"> Equity!FY$13</f>
        <v>0</v>
      </c>
      <c r="FZ52" s="236">
        <f xml:space="preserve"> Equity!FZ$13</f>
        <v>0</v>
      </c>
      <c r="GA52" s="236">
        <f xml:space="preserve"> Equity!GA$13</f>
        <v>0</v>
      </c>
      <c r="GB52" s="236">
        <f xml:space="preserve"> Equity!GB$13</f>
        <v>0</v>
      </c>
      <c r="GC52" s="236">
        <f xml:space="preserve"> Equity!GC$13</f>
        <v>0</v>
      </c>
      <c r="GD52" s="236">
        <f xml:space="preserve"> Equity!GD$13</f>
        <v>0</v>
      </c>
      <c r="GE52" s="236">
        <f xml:space="preserve"> Equity!GE$13</f>
        <v>0</v>
      </c>
      <c r="GF52" s="236">
        <f xml:space="preserve"> Equity!GF$13</f>
        <v>0</v>
      </c>
      <c r="GG52" s="236">
        <f xml:space="preserve"> Equity!GG$13</f>
        <v>0</v>
      </c>
      <c r="GH52" s="236">
        <f xml:space="preserve"> Equity!GH$13</f>
        <v>0</v>
      </c>
      <c r="GI52" s="236">
        <f xml:space="preserve"> Equity!GI$13</f>
        <v>0</v>
      </c>
      <c r="GJ52" s="236">
        <f xml:space="preserve"> Equity!GJ$13</f>
        <v>0</v>
      </c>
    </row>
    <row r="53" spans="1:192" hidden="1" outlineLevel="1" x14ac:dyDescent="0.35">
      <c r="A53" s="170"/>
      <c r="D53" s="173"/>
      <c r="E53" s="195" t="s">
        <v>54</v>
      </c>
      <c r="F53" s="195"/>
      <c r="G53" s="195" t="str">
        <f>SMU</f>
        <v>$ 000s</v>
      </c>
      <c r="H53" s="195">
        <f xml:space="preserve"> SUM(J53:GJ53)</f>
        <v>378010.8970438955</v>
      </c>
      <c r="I53" s="195"/>
      <c r="J53" s="195">
        <f t="shared" ref="J53:AO53" si="63" xml:space="preserve"> J50 + J52</f>
        <v>0</v>
      </c>
      <c r="K53" s="195">
        <f t="shared" si="63"/>
        <v>0</v>
      </c>
      <c r="L53" s="195">
        <f t="shared" si="63"/>
        <v>0</v>
      </c>
      <c r="M53" s="195">
        <f t="shared" si="63"/>
        <v>0</v>
      </c>
      <c r="N53" s="195">
        <f t="shared" si="63"/>
        <v>0</v>
      </c>
      <c r="O53" s="195">
        <f t="shared" si="63"/>
        <v>0</v>
      </c>
      <c r="P53" s="195">
        <f t="shared" si="63"/>
        <v>-2.6643647288437933E-9</v>
      </c>
      <c r="Q53" s="195">
        <f t="shared" si="63"/>
        <v>-1.8515493138693273E-8</v>
      </c>
      <c r="R53" s="195">
        <f t="shared" si="63"/>
        <v>-2.6592374524625484E-8</v>
      </c>
      <c r="S53" s="195">
        <f t="shared" si="63"/>
        <v>-3.6768028621736448E-8</v>
      </c>
      <c r="T53" s="195">
        <f t="shared" si="63"/>
        <v>-4.510945927904686E-8</v>
      </c>
      <c r="U53" s="195">
        <f t="shared" si="63"/>
        <v>-5.6383214541710913E-8</v>
      </c>
      <c r="V53" s="195">
        <f t="shared" si="63"/>
        <v>-6.6361621975374874E-8</v>
      </c>
      <c r="W53" s="195">
        <f t="shared" si="63"/>
        <v>-6.8752115112147294E-8</v>
      </c>
      <c r="X53" s="195">
        <f t="shared" si="63"/>
        <v>-8.4899738794774748E-8</v>
      </c>
      <c r="Y53" s="195">
        <f t="shared" si="63"/>
        <v>-9.0845219347102102E-8</v>
      </c>
      <c r="Z53" s="195">
        <f t="shared" si="63"/>
        <v>-1.0199835287494352E-7</v>
      </c>
      <c r="AA53" s="195">
        <f t="shared" si="63"/>
        <v>-1.0598989774734946E-7</v>
      </c>
      <c r="AB53" s="195">
        <f t="shared" si="63"/>
        <v>-1.1600673133216333E-7</v>
      </c>
      <c r="AC53" s="195">
        <f t="shared" si="63"/>
        <v>-1.2163241080997977E-7</v>
      </c>
      <c r="AD53" s="195">
        <f t="shared" si="63"/>
        <v>-1.2207681265863357E-7</v>
      </c>
      <c r="AE53" s="195">
        <f t="shared" si="63"/>
        <v>-1.2948737548867939E-7</v>
      </c>
      <c r="AF53" s="195">
        <f t="shared" si="63"/>
        <v>-1.2744303035105986E-7</v>
      </c>
      <c r="AG53" s="195">
        <f t="shared" si="63"/>
        <v>-1.3268868315208238E-7</v>
      </c>
      <c r="AH53" s="195">
        <f t="shared" si="63"/>
        <v>-1.3238854990049731E-7</v>
      </c>
      <c r="AI53" s="195">
        <f t="shared" si="63"/>
        <v>-1.2235125268489355E-7</v>
      </c>
      <c r="AJ53" s="195">
        <f t="shared" si="63"/>
        <v>-1.2830946616304573E-7</v>
      </c>
      <c r="AK53" s="195">
        <f t="shared" si="63"/>
        <v>-1.2036684893246274E-7</v>
      </c>
      <c r="AL53" s="195">
        <f t="shared" si="63"/>
        <v>-1.1953818557230989E-7</v>
      </c>
      <c r="AM53" s="195">
        <f t="shared" si="63"/>
        <v>-1.0977794318023371E-7</v>
      </c>
      <c r="AN53" s="195">
        <f t="shared" si="63"/>
        <v>-1.0667565675248625E-7</v>
      </c>
      <c r="AO53" s="195">
        <f t="shared" si="63"/>
        <v>-9.8799546321970411E-8</v>
      </c>
      <c r="AP53" s="195">
        <f t="shared" ref="AP53:BU53" si="64" xml:space="preserve"> AP50 + AP52</f>
        <v>-8.727624845050741E-8</v>
      </c>
      <c r="AQ53" s="195">
        <f t="shared" si="64"/>
        <v>-8.1377947935834527E-8</v>
      </c>
      <c r="AR53" s="195">
        <f t="shared" si="64"/>
        <v>-6.9511315814452246E-8</v>
      </c>
      <c r="AS53" s="195">
        <f t="shared" si="64"/>
        <v>-6.2411118051386438E-8</v>
      </c>
      <c r="AT53" s="195">
        <f t="shared" si="64"/>
        <v>-5.2561745178536512E-8</v>
      </c>
      <c r="AU53" s="195">
        <f t="shared" si="64"/>
        <v>-3.9421365727321245E-8</v>
      </c>
      <c r="AV53" s="195">
        <f t="shared" si="64"/>
        <v>-3.6397750591277145E-8</v>
      </c>
      <c r="AW53" s="195">
        <f t="shared" si="64"/>
        <v>-2.788510755635798E-8</v>
      </c>
      <c r="AX53" s="195">
        <f t="shared" si="64"/>
        <v>-2.2280801204033196E-8</v>
      </c>
      <c r="AY53" s="195">
        <f t="shared" si="64"/>
        <v>-1.5822934074094519E-8</v>
      </c>
      <c r="AZ53" s="195">
        <f t="shared" si="64"/>
        <v>-1.4450051821768284E-8</v>
      </c>
      <c r="BA53" s="195">
        <f t="shared" si="64"/>
        <v>-7.357357389992103E-9</v>
      </c>
      <c r="BB53" s="195">
        <f t="shared" si="64"/>
        <v>-1.8781065591610968E-9</v>
      </c>
      <c r="BC53" s="195">
        <f t="shared" si="64"/>
        <v>1.4133547665551305E-9</v>
      </c>
      <c r="BD53" s="195">
        <f t="shared" si="64"/>
        <v>2.9613147489726543E-9</v>
      </c>
      <c r="BE53" s="195">
        <f t="shared" si="64"/>
        <v>2.6593625079840422E-9</v>
      </c>
      <c r="BF53" s="195">
        <f t="shared" si="64"/>
        <v>2100.194792819133</v>
      </c>
      <c r="BG53" s="195">
        <f t="shared" si="64"/>
        <v>2020.5451173875535</v>
      </c>
      <c r="BH53" s="195">
        <f t="shared" si="64"/>
        <v>2062.9739560783537</v>
      </c>
      <c r="BI53" s="195">
        <f t="shared" si="64"/>
        <v>2071.6436626797004</v>
      </c>
      <c r="BJ53" s="195">
        <f t="shared" si="64"/>
        <v>2036.9648362743146</v>
      </c>
      <c r="BK53" s="195">
        <f t="shared" si="64"/>
        <v>2071.0587453222424</v>
      </c>
      <c r="BL53" s="195">
        <f t="shared" si="64"/>
        <v>2114.5483049803115</v>
      </c>
      <c r="BM53" s="195">
        <f t="shared" si="64"/>
        <v>2123.4347542466912</v>
      </c>
      <c r="BN53" s="195">
        <f t="shared" si="64"/>
        <v>2105.6618557139318</v>
      </c>
      <c r="BO53" s="195">
        <f t="shared" si="64"/>
        <v>2131.7216632216778</v>
      </c>
      <c r="BP53" s="195">
        <f t="shared" si="64"/>
        <v>2167.4120126048192</v>
      </c>
      <c r="BQ53" s="195">
        <f t="shared" si="64"/>
        <v>2176.5206231028587</v>
      </c>
      <c r="BR53" s="195">
        <f t="shared" si="64"/>
        <v>2140.0861811107006</v>
      </c>
      <c r="BS53" s="195">
        <f t="shared" si="64"/>
        <v>2175.9060943041804</v>
      </c>
      <c r="BT53" s="195">
        <f t="shared" si="64"/>
        <v>2221.5973129199401</v>
      </c>
      <c r="BU53" s="195">
        <f t="shared" si="64"/>
        <v>2230.9336386804307</v>
      </c>
      <c r="BV53" s="195">
        <f t="shared" ref="BV53:DA53" si="65" xml:space="preserve"> BV50 + BV52</f>
        <v>2193.5883356384684</v>
      </c>
      <c r="BW53" s="195">
        <f t="shared" si="65"/>
        <v>2230.3037466617843</v>
      </c>
      <c r="BX53" s="195">
        <f t="shared" si="65"/>
        <v>2277.1372457429379</v>
      </c>
      <c r="BY53" s="195">
        <f t="shared" si="65"/>
        <v>2286.7069796474407</v>
      </c>
      <c r="BZ53" s="195">
        <f t="shared" si="65"/>
        <v>2248.4280440294306</v>
      </c>
      <c r="CA53" s="195">
        <f t="shared" si="65"/>
        <v>2286.0613403283287</v>
      </c>
      <c r="CB53" s="195">
        <f t="shared" si="65"/>
        <v>2334.0656768865119</v>
      </c>
      <c r="CC53" s="195">
        <f t="shared" si="65"/>
        <v>2343.8746541386272</v>
      </c>
      <c r="CD53" s="195">
        <f t="shared" si="65"/>
        <v>2324.2566996343967</v>
      </c>
      <c r="CE53" s="195">
        <f t="shared" si="65"/>
        <v>2353.0218510886525</v>
      </c>
      <c r="CF53" s="195">
        <f t="shared" si="65"/>
        <v>2392.4173188086743</v>
      </c>
      <c r="CG53" s="195">
        <f t="shared" si="65"/>
        <v>2402.4715204920922</v>
      </c>
      <c r="CH53" s="195">
        <f t="shared" si="65"/>
        <v>2362.2547137584197</v>
      </c>
      <c r="CI53" s="195">
        <f t="shared" si="65"/>
        <v>2401.7931956824505</v>
      </c>
      <c r="CJ53" s="195">
        <f t="shared" si="65"/>
        <v>2452.2277517788916</v>
      </c>
      <c r="CK53" s="195">
        <f t="shared" si="65"/>
        <v>2462.5333085043949</v>
      </c>
      <c r="CL53" s="195">
        <f t="shared" si="65"/>
        <v>2421.3110816023809</v>
      </c>
      <c r="CM53" s="195">
        <f t="shared" si="65"/>
        <v>2461.8380255745114</v>
      </c>
      <c r="CN53" s="195">
        <f t="shared" si="65"/>
        <v>2513.5334455733637</v>
      </c>
      <c r="CO53" s="195">
        <f t="shared" si="65"/>
        <v>2524.0966412170046</v>
      </c>
      <c r="CP53" s="195">
        <f t="shared" si="65"/>
        <v>2481.84385864244</v>
      </c>
      <c r="CQ53" s="195">
        <f t="shared" si="65"/>
        <v>2523.3839762138741</v>
      </c>
      <c r="CR53" s="195">
        <f t="shared" si="65"/>
        <v>2576.3717817126972</v>
      </c>
      <c r="CS53" s="195">
        <f t="shared" si="65"/>
        <v>2587.1990572474288</v>
      </c>
      <c r="CT53" s="195">
        <f t="shared" si="65"/>
        <v>2565.5445061779646</v>
      </c>
      <c r="CU53" s="195">
        <f t="shared" si="65"/>
        <v>2597.2958511539528</v>
      </c>
      <c r="CV53" s="195">
        <f t="shared" si="65"/>
        <v>2640.7810762555137</v>
      </c>
      <c r="CW53" s="195">
        <f t="shared" si="65"/>
        <v>2651.8790336786142</v>
      </c>
      <c r="CX53" s="195">
        <f t="shared" si="65"/>
        <v>2607.487203986213</v>
      </c>
      <c r="CY53" s="195">
        <f t="shared" si="65"/>
        <v>2651.1302900097016</v>
      </c>
      <c r="CZ53" s="195">
        <f t="shared" si="65"/>
        <v>2706.8006031619025</v>
      </c>
      <c r="DA53" s="195">
        <f t="shared" si="65"/>
        <v>2718.17600952058</v>
      </c>
      <c r="DB53" s="195">
        <f t="shared" ref="DB53:EG53" si="66" xml:space="preserve"> DB50 + DB52</f>
        <v>2672.674384085869</v>
      </c>
      <c r="DC53" s="195">
        <f t="shared" si="66"/>
        <v>2717.4085472599445</v>
      </c>
      <c r="DD53" s="195">
        <f t="shared" si="66"/>
        <v>2774.47061824095</v>
      </c>
      <c r="DE53" s="195">
        <f t="shared" si="66"/>
        <v>2786.1304097585944</v>
      </c>
      <c r="DF53" s="195">
        <f t="shared" si="66"/>
        <v>2739.4912436880149</v>
      </c>
      <c r="DG53" s="195">
        <f t="shared" si="66"/>
        <v>2785.3437609414432</v>
      </c>
      <c r="DH53" s="195">
        <f t="shared" si="66"/>
        <v>2843.8323836969721</v>
      </c>
      <c r="DI53" s="195">
        <f t="shared" si="66"/>
        <v>2855.7836700025582</v>
      </c>
      <c r="DJ53" s="195">
        <f t="shared" si="66"/>
        <v>2831.8810973913869</v>
      </c>
      <c r="DK53" s="195">
        <f t="shared" si="66"/>
        <v>2866.9286412705642</v>
      </c>
      <c r="DL53" s="195">
        <f t="shared" si="66"/>
        <v>2914.9281932893973</v>
      </c>
      <c r="DM53" s="195">
        <f t="shared" si="66"/>
        <v>2927.1782617526233</v>
      </c>
      <c r="DN53" s="195">
        <f t="shared" si="66"/>
        <v>2321.1570172902548</v>
      </c>
      <c r="DO53" s="195">
        <f t="shared" si="66"/>
        <v>2076.8948086596683</v>
      </c>
      <c r="DP53" s="195">
        <f t="shared" si="66"/>
        <v>2131.3816558095787</v>
      </c>
      <c r="DQ53" s="195">
        <f t="shared" si="66"/>
        <v>2143.937975984385</v>
      </c>
      <c r="DR53" s="195">
        <f t="shared" si="66"/>
        <v>2093.7126952851595</v>
      </c>
      <c r="DS53" s="195">
        <f t="shared" si="66"/>
        <v>2128.8171788761592</v>
      </c>
      <c r="DT53" s="195">
        <f t="shared" si="66"/>
        <v>2184.6661972048187</v>
      </c>
      <c r="DU53" s="195">
        <f t="shared" si="66"/>
        <v>2197.5364253839953</v>
      </c>
      <c r="DV53" s="195">
        <f t="shared" si="66"/>
        <v>2146.0555126672889</v>
      </c>
      <c r="DW53" s="195">
        <f t="shared" si="66"/>
        <v>2182.0376083480633</v>
      </c>
      <c r="DX53" s="195">
        <f t="shared" si="66"/>
        <v>2239.2828521349384</v>
      </c>
      <c r="DY53" s="195">
        <f t="shared" si="66"/>
        <v>2252.474836018594</v>
      </c>
      <c r="DZ53" s="195">
        <f t="shared" si="66"/>
        <v>7791.318038879489</v>
      </c>
      <c r="EA53" s="195">
        <f t="shared" si="66"/>
        <v>7874.2318635414731</v>
      </c>
      <c r="EB53" s="195">
        <f t="shared" si="66"/>
        <v>8033.4272320340933</v>
      </c>
      <c r="EC53" s="195">
        <f t="shared" si="66"/>
        <v>8080.7534742167081</v>
      </c>
      <c r="ED53" s="195">
        <f t="shared" si="66"/>
        <v>7891.4485054862444</v>
      </c>
      <c r="EE53" s="195">
        <f t="shared" si="66"/>
        <v>8023.761417947394</v>
      </c>
      <c r="EF53" s="195">
        <f t="shared" si="66"/>
        <v>8234.2629128349472</v>
      </c>
      <c r="EG53" s="195">
        <f t="shared" si="66"/>
        <v>8282.772311072129</v>
      </c>
      <c r="EH53" s="195">
        <f t="shared" ref="EH53:FM53" si="67" xml:space="preserve"> EH50 + EH52</f>
        <v>8088.7347181234036</v>
      </c>
      <c r="EI53" s="195">
        <f t="shared" si="67"/>
        <v>8224.3554533960796</v>
      </c>
      <c r="EJ53" s="195">
        <f t="shared" si="67"/>
        <v>8440.1194856558195</v>
      </c>
      <c r="EK53" s="195">
        <f t="shared" si="67"/>
        <v>8489.84161884893</v>
      </c>
      <c r="EL53" s="195">
        <f t="shared" si="67"/>
        <v>8290.953086076488</v>
      </c>
      <c r="EM53" s="195">
        <f t="shared" si="67"/>
        <v>8429.9643397309792</v>
      </c>
      <c r="EN53" s="195">
        <f t="shared" si="67"/>
        <v>8651.1224727972149</v>
      </c>
      <c r="EO53" s="195">
        <f t="shared" si="67"/>
        <v>8702.0876593201538</v>
      </c>
      <c r="EP53" s="195">
        <f t="shared" si="67"/>
        <v>8600.157286274276</v>
      </c>
      <c r="EQ53" s="195">
        <f t="shared" si="67"/>
        <v>8691.6786347471934</v>
      </c>
      <c r="ER53" s="195">
        <f t="shared" si="67"/>
        <v>8867.4005346171452</v>
      </c>
      <c r="ES53" s="195">
        <f t="shared" si="67"/>
        <v>8919.6398508031562</v>
      </c>
      <c r="ET53" s="195">
        <f t="shared" si="67"/>
        <v>8710.6825860591071</v>
      </c>
      <c r="EU53" s="195">
        <f t="shared" si="67"/>
        <v>8856.7312844298613</v>
      </c>
      <c r="EV53" s="195">
        <f t="shared" si="67"/>
        <v>9089.0855479825696</v>
      </c>
      <c r="EW53" s="195">
        <f t="shared" si="67"/>
        <v>9142.6308470732311</v>
      </c>
      <c r="EX53" s="195">
        <f t="shared" si="67"/>
        <v>8928.4496507105832</v>
      </c>
      <c r="EY53" s="195">
        <f t="shared" si="67"/>
        <v>9078.1495665406037</v>
      </c>
      <c r="EZ53" s="195">
        <f t="shared" si="67"/>
        <v>9316.3126866821331</v>
      </c>
      <c r="FA53" s="195">
        <f t="shared" si="67"/>
        <v>-27187.932576202846</v>
      </c>
      <c r="FB53" s="195">
        <f t="shared" si="67"/>
        <v>3123.732206083354</v>
      </c>
      <c r="FC53" s="195">
        <f t="shared" si="67"/>
        <v>0</v>
      </c>
      <c r="FD53" s="195">
        <f t="shared" si="67"/>
        <v>0</v>
      </c>
      <c r="FE53" s="195">
        <f t="shared" si="67"/>
        <v>0</v>
      </c>
      <c r="FF53" s="195">
        <f t="shared" si="67"/>
        <v>0</v>
      </c>
      <c r="FG53" s="195">
        <f t="shared" si="67"/>
        <v>0</v>
      </c>
      <c r="FH53" s="195">
        <f t="shared" si="67"/>
        <v>0</v>
      </c>
      <c r="FI53" s="195">
        <f t="shared" si="67"/>
        <v>0</v>
      </c>
      <c r="FJ53" s="195">
        <f t="shared" si="67"/>
        <v>0</v>
      </c>
      <c r="FK53" s="195">
        <f t="shared" si="67"/>
        <v>0</v>
      </c>
      <c r="FL53" s="195">
        <f t="shared" si="67"/>
        <v>0</v>
      </c>
      <c r="FM53" s="195">
        <f t="shared" si="67"/>
        <v>0</v>
      </c>
      <c r="FN53" s="195">
        <f t="shared" ref="FN53:GJ53" si="68" xml:space="preserve"> FN50 + FN52</f>
        <v>0</v>
      </c>
      <c r="FO53" s="195">
        <f t="shared" si="68"/>
        <v>0</v>
      </c>
      <c r="FP53" s="195">
        <f t="shared" si="68"/>
        <v>0</v>
      </c>
      <c r="FQ53" s="195">
        <f t="shared" si="68"/>
        <v>0</v>
      </c>
      <c r="FR53" s="195">
        <f t="shared" si="68"/>
        <v>0</v>
      </c>
      <c r="FS53" s="195">
        <f t="shared" si="68"/>
        <v>0</v>
      </c>
      <c r="FT53" s="195">
        <f t="shared" si="68"/>
        <v>0</v>
      </c>
      <c r="FU53" s="195">
        <f t="shared" si="68"/>
        <v>0</v>
      </c>
      <c r="FV53" s="195">
        <f t="shared" si="68"/>
        <v>0</v>
      </c>
      <c r="FW53" s="195">
        <f t="shared" si="68"/>
        <v>0</v>
      </c>
      <c r="FX53" s="195">
        <f t="shared" si="68"/>
        <v>0</v>
      </c>
      <c r="FY53" s="195">
        <f t="shared" si="68"/>
        <v>0</v>
      </c>
      <c r="FZ53" s="195">
        <f t="shared" si="68"/>
        <v>0</v>
      </c>
      <c r="GA53" s="195">
        <f t="shared" si="68"/>
        <v>0</v>
      </c>
      <c r="GB53" s="195">
        <f t="shared" si="68"/>
        <v>0</v>
      </c>
      <c r="GC53" s="195">
        <f t="shared" si="68"/>
        <v>0</v>
      </c>
      <c r="GD53" s="195">
        <f t="shared" si="68"/>
        <v>0</v>
      </c>
      <c r="GE53" s="195">
        <f t="shared" si="68"/>
        <v>0</v>
      </c>
      <c r="GF53" s="195">
        <f t="shared" si="68"/>
        <v>0</v>
      </c>
      <c r="GG53" s="195">
        <f t="shared" si="68"/>
        <v>0</v>
      </c>
      <c r="GH53" s="195">
        <f t="shared" si="68"/>
        <v>0</v>
      </c>
      <c r="GI53" s="195">
        <f t="shared" si="68"/>
        <v>0</v>
      </c>
      <c r="GJ53" s="195">
        <f t="shared" si="68"/>
        <v>0</v>
      </c>
    </row>
    <row r="54" spans="1:192" hidden="1" outlineLevel="1" x14ac:dyDescent="0.35">
      <c r="A54" s="170"/>
      <c r="D54" s="173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197"/>
      <c r="P54" s="197"/>
      <c r="Q54" s="197"/>
      <c r="R54" s="197"/>
      <c r="S54" s="197"/>
      <c r="T54" s="197"/>
      <c r="U54" s="197"/>
      <c r="V54" s="197"/>
      <c r="W54" s="197"/>
      <c r="X54" s="197"/>
      <c r="Y54" s="197"/>
      <c r="Z54" s="197"/>
      <c r="AA54" s="197"/>
      <c r="AB54" s="197"/>
      <c r="AC54" s="197"/>
      <c r="AD54" s="197"/>
      <c r="AE54" s="197"/>
      <c r="AF54" s="197"/>
      <c r="AG54" s="197"/>
      <c r="AH54" s="197"/>
      <c r="AI54" s="197"/>
      <c r="AJ54" s="197"/>
      <c r="AK54" s="197"/>
      <c r="AL54" s="197"/>
      <c r="AM54" s="197"/>
      <c r="AN54" s="197"/>
      <c r="AO54" s="197"/>
      <c r="AP54" s="197"/>
      <c r="AQ54" s="197"/>
      <c r="AR54" s="197"/>
      <c r="AS54" s="197"/>
      <c r="AT54" s="197"/>
      <c r="AU54" s="197"/>
      <c r="AV54" s="197"/>
      <c r="AW54" s="197"/>
      <c r="AX54" s="197"/>
      <c r="AY54" s="197"/>
      <c r="AZ54" s="197"/>
      <c r="BA54" s="197"/>
      <c r="BB54" s="197"/>
      <c r="BC54" s="197"/>
      <c r="BD54" s="197"/>
      <c r="BE54" s="197"/>
      <c r="BF54" s="197"/>
      <c r="BG54" s="197"/>
      <c r="BH54" s="197"/>
      <c r="BI54" s="197"/>
      <c r="BJ54" s="197"/>
      <c r="BK54" s="197"/>
      <c r="BL54" s="197"/>
      <c r="BM54" s="197"/>
      <c r="BN54" s="197"/>
      <c r="BO54" s="197"/>
      <c r="BP54" s="197"/>
      <c r="BQ54" s="197"/>
      <c r="BR54" s="197"/>
      <c r="BS54" s="197"/>
      <c r="BT54" s="197"/>
      <c r="BU54" s="197"/>
      <c r="BV54" s="197"/>
      <c r="BW54" s="197"/>
      <c r="BX54" s="197"/>
      <c r="BY54" s="197"/>
      <c r="BZ54" s="197"/>
      <c r="CA54" s="197"/>
      <c r="CB54" s="197"/>
      <c r="CC54" s="197"/>
      <c r="CD54" s="197"/>
      <c r="CE54" s="197"/>
      <c r="CF54" s="197"/>
      <c r="CG54" s="197"/>
      <c r="CH54" s="197"/>
      <c r="CI54" s="197"/>
      <c r="CJ54" s="197"/>
      <c r="CK54" s="197"/>
      <c r="CL54" s="197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  <c r="DE54" s="197"/>
      <c r="DF54" s="197"/>
      <c r="DG54" s="197"/>
      <c r="DH54" s="197"/>
      <c r="DI54" s="197"/>
      <c r="DJ54" s="197"/>
      <c r="DK54" s="197"/>
      <c r="DL54" s="197"/>
      <c r="DM54" s="197"/>
      <c r="DN54" s="197"/>
      <c r="DO54" s="197"/>
      <c r="DP54" s="197"/>
      <c r="DQ54" s="197"/>
      <c r="DR54" s="197"/>
      <c r="DS54" s="197"/>
      <c r="DT54" s="197"/>
      <c r="DU54" s="197"/>
      <c r="DV54" s="197"/>
      <c r="DW54" s="197"/>
      <c r="DX54" s="197"/>
      <c r="DY54" s="197"/>
      <c r="DZ54" s="197"/>
      <c r="EA54" s="197"/>
      <c r="EB54" s="197"/>
      <c r="EC54" s="197"/>
      <c r="ED54" s="197"/>
      <c r="EE54" s="197"/>
      <c r="EF54" s="197"/>
      <c r="EG54" s="197"/>
      <c r="EH54" s="197"/>
      <c r="EI54" s="197"/>
      <c r="EJ54" s="197"/>
      <c r="EK54" s="197"/>
      <c r="EL54" s="197"/>
      <c r="EM54" s="197"/>
      <c r="EN54" s="197"/>
      <c r="EO54" s="197"/>
      <c r="EP54" s="197"/>
      <c r="EQ54" s="197"/>
      <c r="ER54" s="197"/>
      <c r="ES54" s="197"/>
      <c r="ET54" s="197"/>
      <c r="EU54" s="197"/>
      <c r="EV54" s="197"/>
      <c r="EW54" s="197"/>
      <c r="EX54" s="197"/>
      <c r="EY54" s="197"/>
      <c r="EZ54" s="197"/>
      <c r="FA54" s="197"/>
      <c r="FB54" s="197"/>
      <c r="FC54" s="197"/>
      <c r="FD54" s="197"/>
      <c r="FE54" s="197"/>
      <c r="FF54" s="197"/>
      <c r="FG54" s="197"/>
      <c r="FH54" s="197"/>
      <c r="FI54" s="197"/>
      <c r="FJ54" s="197"/>
      <c r="FK54" s="197"/>
      <c r="FL54" s="197"/>
      <c r="FM54" s="197"/>
      <c r="FN54" s="197"/>
      <c r="FO54" s="197"/>
      <c r="FP54" s="197"/>
      <c r="FQ54" s="197"/>
      <c r="FR54" s="197"/>
      <c r="FS54" s="197"/>
      <c r="FT54" s="197"/>
      <c r="FU54" s="197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</row>
    <row r="55" spans="1:192" hidden="1" outlineLevel="1" x14ac:dyDescent="0.35">
      <c r="A55" s="170"/>
      <c r="D55" s="173"/>
      <c r="E55" s="236" t="str">
        <f xml:space="preserve"> Equity!E$49</f>
        <v>Dividends paid</v>
      </c>
      <c r="F55" s="236">
        <f xml:space="preserve"> Equity!F$49</f>
        <v>0</v>
      </c>
      <c r="G55" s="236" t="str">
        <f xml:space="preserve"> Equity!G$49</f>
        <v>$ 000s</v>
      </c>
      <c r="H55" s="236">
        <f xml:space="preserve"> Equity!H$49</f>
        <v>-378010.89704389469</v>
      </c>
      <c r="I55" s="236">
        <f xml:space="preserve"> Equity!I$49</f>
        <v>0</v>
      </c>
      <c r="J55" s="236">
        <f xml:space="preserve"> Equity!J$49</f>
        <v>0</v>
      </c>
      <c r="K55" s="236">
        <f xml:space="preserve"> Equity!K$49</f>
        <v>0</v>
      </c>
      <c r="L55" s="236">
        <f xml:space="preserve"> Equity!L$49</f>
        <v>0</v>
      </c>
      <c r="M55" s="236">
        <f xml:space="preserve"> Equity!M$49</f>
        <v>0</v>
      </c>
      <c r="N55" s="236">
        <f xml:space="preserve"> Equity!N$49</f>
        <v>0</v>
      </c>
      <c r="O55" s="236">
        <f xml:space="preserve"> Equity!O$49</f>
        <v>0</v>
      </c>
      <c r="P55" s="236">
        <f xml:space="preserve"> Equity!P$49</f>
        <v>0</v>
      </c>
      <c r="Q55" s="236">
        <f xml:space="preserve"> Equity!Q$49</f>
        <v>0</v>
      </c>
      <c r="R55" s="236">
        <f xml:space="preserve"> Equity!R$49</f>
        <v>0</v>
      </c>
      <c r="S55" s="236">
        <f xml:space="preserve"> Equity!S$49</f>
        <v>0</v>
      </c>
      <c r="T55" s="236">
        <f xml:space="preserve"> Equity!T$49</f>
        <v>0</v>
      </c>
      <c r="U55" s="236">
        <f xml:space="preserve"> Equity!U$49</f>
        <v>0</v>
      </c>
      <c r="V55" s="236">
        <f xml:space="preserve"> Equity!V$49</f>
        <v>0</v>
      </c>
      <c r="W55" s="236">
        <f xml:space="preserve"> Equity!W$49</f>
        <v>0</v>
      </c>
      <c r="X55" s="236">
        <f xml:space="preserve"> Equity!X$49</f>
        <v>0</v>
      </c>
      <c r="Y55" s="236">
        <f xml:space="preserve"> Equity!Y$49</f>
        <v>0</v>
      </c>
      <c r="Z55" s="236">
        <f xml:space="preserve"> Equity!Z$49</f>
        <v>0</v>
      </c>
      <c r="AA55" s="236">
        <f xml:space="preserve"> Equity!AA$49</f>
        <v>0</v>
      </c>
      <c r="AB55" s="236">
        <f xml:space="preserve"> Equity!AB$49</f>
        <v>0</v>
      </c>
      <c r="AC55" s="236">
        <f xml:space="preserve"> Equity!AC$49</f>
        <v>0</v>
      </c>
      <c r="AD55" s="236">
        <f xml:space="preserve"> Equity!AD$49</f>
        <v>0</v>
      </c>
      <c r="AE55" s="236">
        <f xml:space="preserve"> Equity!AE$49</f>
        <v>0</v>
      </c>
      <c r="AF55" s="236">
        <f xml:space="preserve"> Equity!AF$49</f>
        <v>0</v>
      </c>
      <c r="AG55" s="236">
        <f xml:space="preserve"> Equity!AG$49</f>
        <v>0</v>
      </c>
      <c r="AH55" s="236">
        <f xml:space="preserve"> Equity!AH$49</f>
        <v>0</v>
      </c>
      <c r="AI55" s="236">
        <f xml:space="preserve"> Equity!AI$49</f>
        <v>0</v>
      </c>
      <c r="AJ55" s="236">
        <f xml:space="preserve"> Equity!AJ$49</f>
        <v>0</v>
      </c>
      <c r="AK55" s="236">
        <f xml:space="preserve"> Equity!AK$49</f>
        <v>0</v>
      </c>
      <c r="AL55" s="236">
        <f xml:space="preserve"> Equity!AL$49</f>
        <v>0</v>
      </c>
      <c r="AM55" s="236">
        <f xml:space="preserve"> Equity!AM$49</f>
        <v>0</v>
      </c>
      <c r="AN55" s="236">
        <f xml:space="preserve"> Equity!AN$49</f>
        <v>0</v>
      </c>
      <c r="AO55" s="236">
        <f xml:space="preserve"> Equity!AO$49</f>
        <v>0</v>
      </c>
      <c r="AP55" s="236">
        <f xml:space="preserve"> Equity!AP$49</f>
        <v>0</v>
      </c>
      <c r="AQ55" s="236">
        <f xml:space="preserve"> Equity!AQ$49</f>
        <v>0</v>
      </c>
      <c r="AR55" s="236">
        <f xml:space="preserve"> Equity!AR$49</f>
        <v>0</v>
      </c>
      <c r="AS55" s="236">
        <f xml:space="preserve"> Equity!AS$49</f>
        <v>0</v>
      </c>
      <c r="AT55" s="236">
        <f xml:space="preserve"> Equity!AT$49</f>
        <v>0</v>
      </c>
      <c r="AU55" s="236">
        <f xml:space="preserve"> Equity!AU$49</f>
        <v>0</v>
      </c>
      <c r="AV55" s="236">
        <f xml:space="preserve"> Equity!AV$49</f>
        <v>0</v>
      </c>
      <c r="AW55" s="236">
        <f xml:space="preserve"> Equity!AW$49</f>
        <v>0</v>
      </c>
      <c r="AX55" s="236">
        <f xml:space="preserve"> Equity!AX$49</f>
        <v>0</v>
      </c>
      <c r="AY55" s="236">
        <f xml:space="preserve"> Equity!AY$49</f>
        <v>0</v>
      </c>
      <c r="AZ55" s="236">
        <f xml:space="preserve"> Equity!AZ$49</f>
        <v>0</v>
      </c>
      <c r="BA55" s="236">
        <f xml:space="preserve"> Equity!BA$49</f>
        <v>0</v>
      </c>
      <c r="BB55" s="236">
        <f xml:space="preserve"> Equity!BB$49</f>
        <v>0</v>
      </c>
      <c r="BC55" s="236">
        <f xml:space="preserve"> Equity!BC$49</f>
        <v>0</v>
      </c>
      <c r="BD55" s="236">
        <f xml:space="preserve"> Equity!BD$49</f>
        <v>0</v>
      </c>
      <c r="BE55" s="236">
        <f xml:space="preserve"> Equity!BE$49</f>
        <v>0</v>
      </c>
      <c r="BF55" s="236">
        <f xml:space="preserve"> Equity!BF$49</f>
        <v>-2100.1947899151128</v>
      </c>
      <c r="BG55" s="236">
        <f xml:space="preserve"> Equity!BG$49</f>
        <v>-2020.5451173875535</v>
      </c>
      <c r="BH55" s="236">
        <f xml:space="preserve"> Equity!BH$49</f>
        <v>-2062.9739560783537</v>
      </c>
      <c r="BI55" s="236">
        <f xml:space="preserve"> Equity!BI$49</f>
        <v>-2071.6436626797004</v>
      </c>
      <c r="BJ55" s="236">
        <f xml:space="preserve"> Equity!BJ$49</f>
        <v>-2036.9648362743146</v>
      </c>
      <c r="BK55" s="236">
        <f xml:space="preserve"> Equity!BK$49</f>
        <v>-2071.0587453222424</v>
      </c>
      <c r="BL55" s="236">
        <f xml:space="preserve"> Equity!BL$49</f>
        <v>-2114.5483049803115</v>
      </c>
      <c r="BM55" s="236">
        <f xml:space="preserve"> Equity!BM$49</f>
        <v>-2123.4347542466912</v>
      </c>
      <c r="BN55" s="236">
        <f xml:space="preserve"> Equity!BN$49</f>
        <v>-2105.6618557139318</v>
      </c>
      <c r="BO55" s="236">
        <f xml:space="preserve"> Equity!BO$49</f>
        <v>-2131.7216632216778</v>
      </c>
      <c r="BP55" s="236">
        <f xml:space="preserve"> Equity!BP$49</f>
        <v>-2167.4120126048192</v>
      </c>
      <c r="BQ55" s="236">
        <f xml:space="preserve"> Equity!BQ$49</f>
        <v>-2176.5206231028587</v>
      </c>
      <c r="BR55" s="236">
        <f xml:space="preserve"> Equity!BR$49</f>
        <v>-2140.0861811107006</v>
      </c>
      <c r="BS55" s="236">
        <f xml:space="preserve"> Equity!BS$49</f>
        <v>-2175.9060943041804</v>
      </c>
      <c r="BT55" s="236">
        <f xml:space="preserve"> Equity!BT$49</f>
        <v>-2221.5973129199401</v>
      </c>
      <c r="BU55" s="236">
        <f xml:space="preserve"> Equity!BU$49</f>
        <v>-2230.9336386804307</v>
      </c>
      <c r="BV55" s="236">
        <f xml:space="preserve"> Equity!BV$49</f>
        <v>-2193.5883356384684</v>
      </c>
      <c r="BW55" s="236">
        <f xml:space="preserve"> Equity!BW$49</f>
        <v>-2230.3037466617843</v>
      </c>
      <c r="BX55" s="236">
        <f xml:space="preserve"> Equity!BX$49</f>
        <v>-2277.1372457429379</v>
      </c>
      <c r="BY55" s="236">
        <f xml:space="preserve"> Equity!BY$49</f>
        <v>-2286.7069796474407</v>
      </c>
      <c r="BZ55" s="236">
        <f xml:space="preserve"> Equity!BZ$49</f>
        <v>-2248.4280440294306</v>
      </c>
      <c r="CA55" s="236">
        <f xml:space="preserve"> Equity!CA$49</f>
        <v>-2286.0613403283287</v>
      </c>
      <c r="CB55" s="236">
        <f xml:space="preserve"> Equity!CB$49</f>
        <v>-2334.0656768865119</v>
      </c>
      <c r="CC55" s="236">
        <f xml:space="preserve"> Equity!CC$49</f>
        <v>-2343.8746541386272</v>
      </c>
      <c r="CD55" s="236">
        <f xml:space="preserve"> Equity!CD$49</f>
        <v>-2324.2566996343967</v>
      </c>
      <c r="CE55" s="236">
        <f xml:space="preserve"> Equity!CE$49</f>
        <v>-2353.0218510886525</v>
      </c>
      <c r="CF55" s="236">
        <f xml:space="preserve"> Equity!CF$49</f>
        <v>-2392.4173188086743</v>
      </c>
      <c r="CG55" s="236">
        <f xml:space="preserve"> Equity!CG$49</f>
        <v>-2402.4715204920922</v>
      </c>
      <c r="CH55" s="236">
        <f xml:space="preserve"> Equity!CH$49</f>
        <v>-2362.2547137584197</v>
      </c>
      <c r="CI55" s="236">
        <f xml:space="preserve"> Equity!CI$49</f>
        <v>-2401.7931956824505</v>
      </c>
      <c r="CJ55" s="236">
        <f xml:space="preserve"> Equity!CJ$49</f>
        <v>-2452.2277517788916</v>
      </c>
      <c r="CK55" s="236">
        <f xml:space="preserve"> Equity!CK$49</f>
        <v>-2462.5333085043949</v>
      </c>
      <c r="CL55" s="236">
        <f xml:space="preserve"> Equity!CL$49</f>
        <v>-2421.3110816023809</v>
      </c>
      <c r="CM55" s="236">
        <f xml:space="preserve"> Equity!CM$49</f>
        <v>-2461.8380255745114</v>
      </c>
      <c r="CN55" s="236">
        <f xml:space="preserve"> Equity!CN$49</f>
        <v>-2513.5334455733637</v>
      </c>
      <c r="CO55" s="236">
        <f xml:space="preserve"> Equity!CO$49</f>
        <v>-2524.0966412170046</v>
      </c>
      <c r="CP55" s="236">
        <f xml:space="preserve"> Equity!CP$49</f>
        <v>-2481.84385864244</v>
      </c>
      <c r="CQ55" s="236">
        <f xml:space="preserve"> Equity!CQ$49</f>
        <v>-2523.3839762138741</v>
      </c>
      <c r="CR55" s="236">
        <f xml:space="preserve"> Equity!CR$49</f>
        <v>-2576.3717817126972</v>
      </c>
      <c r="CS55" s="236">
        <f xml:space="preserve"> Equity!CS$49</f>
        <v>-2587.1990572474288</v>
      </c>
      <c r="CT55" s="236">
        <f xml:space="preserve"> Equity!CT$49</f>
        <v>-2565.5445061779646</v>
      </c>
      <c r="CU55" s="236">
        <f xml:space="preserve"> Equity!CU$49</f>
        <v>-2597.2958511539528</v>
      </c>
      <c r="CV55" s="236">
        <f xml:space="preserve"> Equity!CV$49</f>
        <v>-2640.7810762555137</v>
      </c>
      <c r="CW55" s="236">
        <f xml:space="preserve"> Equity!CW$49</f>
        <v>-2651.8790336786142</v>
      </c>
      <c r="CX55" s="236">
        <f xml:space="preserve"> Equity!CX$49</f>
        <v>-2607.487203986213</v>
      </c>
      <c r="CY55" s="236">
        <f xml:space="preserve"> Equity!CY$49</f>
        <v>-2651.1302900097016</v>
      </c>
      <c r="CZ55" s="236">
        <f xml:space="preserve"> Equity!CZ$49</f>
        <v>-2706.8006031619025</v>
      </c>
      <c r="DA55" s="236">
        <f xml:space="preserve"> Equity!DA$49</f>
        <v>-2718.17600952058</v>
      </c>
      <c r="DB55" s="236">
        <f xml:space="preserve"> Equity!DB$49</f>
        <v>-2672.674384085869</v>
      </c>
      <c r="DC55" s="236">
        <f xml:space="preserve"> Equity!DC$49</f>
        <v>-2717.4085472599445</v>
      </c>
      <c r="DD55" s="236">
        <f xml:space="preserve"> Equity!DD$49</f>
        <v>-2774.47061824095</v>
      </c>
      <c r="DE55" s="236">
        <f xml:space="preserve"> Equity!DE$49</f>
        <v>-2786.1304097585944</v>
      </c>
      <c r="DF55" s="236">
        <f xml:space="preserve"> Equity!DF$49</f>
        <v>-2739.4912436880149</v>
      </c>
      <c r="DG55" s="236">
        <f xml:space="preserve"> Equity!DG$49</f>
        <v>-2785.3437609414432</v>
      </c>
      <c r="DH55" s="236">
        <f xml:space="preserve"> Equity!DH$49</f>
        <v>-2843.8323836969721</v>
      </c>
      <c r="DI55" s="236">
        <f xml:space="preserve"> Equity!DI$49</f>
        <v>-2855.7836700025582</v>
      </c>
      <c r="DJ55" s="236">
        <f xml:space="preserve"> Equity!DJ$49</f>
        <v>-2831.8810973913869</v>
      </c>
      <c r="DK55" s="236">
        <f xml:space="preserve"> Equity!DK$49</f>
        <v>-2866.9286412705642</v>
      </c>
      <c r="DL55" s="236">
        <f xml:space="preserve"> Equity!DL$49</f>
        <v>-2914.9281932893973</v>
      </c>
      <c r="DM55" s="236">
        <f xml:space="preserve"> Equity!DM$49</f>
        <v>-2927.1782617526233</v>
      </c>
      <c r="DN55" s="236">
        <f xml:space="preserve"> Equity!DN$49</f>
        <v>-2321.1570172902548</v>
      </c>
      <c r="DO55" s="236">
        <f xml:space="preserve"> Equity!DO$49</f>
        <v>-2076.8948086596683</v>
      </c>
      <c r="DP55" s="236">
        <f xml:space="preserve"> Equity!DP$49</f>
        <v>-2131.3816558095787</v>
      </c>
      <c r="DQ55" s="236">
        <f xml:space="preserve"> Equity!DQ$49</f>
        <v>-2143.937975984385</v>
      </c>
      <c r="DR55" s="236">
        <f xml:space="preserve"> Equity!DR$49</f>
        <v>-2093.7126952851595</v>
      </c>
      <c r="DS55" s="236">
        <f xml:space="preserve"> Equity!DS$49</f>
        <v>-2128.8171788761592</v>
      </c>
      <c r="DT55" s="236">
        <f xml:space="preserve"> Equity!DT$49</f>
        <v>-2184.6661972048187</v>
      </c>
      <c r="DU55" s="236">
        <f xml:space="preserve"> Equity!DU$49</f>
        <v>-2197.5364253839953</v>
      </c>
      <c r="DV55" s="236">
        <f xml:space="preserve"> Equity!DV$49</f>
        <v>-2146.0555126672889</v>
      </c>
      <c r="DW55" s="236">
        <f xml:space="preserve"> Equity!DW$49</f>
        <v>-2182.0376083480633</v>
      </c>
      <c r="DX55" s="236">
        <f xml:space="preserve"> Equity!DX$49</f>
        <v>-2239.2828521349384</v>
      </c>
      <c r="DY55" s="236">
        <f xml:space="preserve"> Equity!DY$49</f>
        <v>-2252.474836018594</v>
      </c>
      <c r="DZ55" s="236">
        <f xml:space="preserve"> Equity!DZ$49</f>
        <v>-7791.318038879489</v>
      </c>
      <c r="EA55" s="236">
        <f xml:space="preserve"> Equity!EA$49</f>
        <v>-7874.2318635414731</v>
      </c>
      <c r="EB55" s="236">
        <f xml:space="preserve"> Equity!EB$49</f>
        <v>-8033.4272320340933</v>
      </c>
      <c r="EC55" s="236">
        <f xml:space="preserve"> Equity!EC$49</f>
        <v>-8080.7534742167081</v>
      </c>
      <c r="ED55" s="236">
        <f xml:space="preserve"> Equity!ED$49</f>
        <v>-7891.4485054862444</v>
      </c>
      <c r="EE55" s="236">
        <f xml:space="preserve"> Equity!EE$49</f>
        <v>-8023.761417947394</v>
      </c>
      <c r="EF55" s="236">
        <f xml:space="preserve"> Equity!EF$49</f>
        <v>-8234.2629128349472</v>
      </c>
      <c r="EG55" s="236">
        <f xml:space="preserve"> Equity!EG$49</f>
        <v>-8282.772311072129</v>
      </c>
      <c r="EH55" s="236">
        <f xml:space="preserve"> Equity!EH$49</f>
        <v>-8088.7347181234036</v>
      </c>
      <c r="EI55" s="236">
        <f xml:space="preserve"> Equity!EI$49</f>
        <v>-8224.3554533960796</v>
      </c>
      <c r="EJ55" s="236">
        <f xml:space="preserve"> Equity!EJ$49</f>
        <v>-8440.1194856558195</v>
      </c>
      <c r="EK55" s="236">
        <f xml:space="preserve"> Equity!EK$49</f>
        <v>-8489.84161884893</v>
      </c>
      <c r="EL55" s="236">
        <f xml:space="preserve"> Equity!EL$49</f>
        <v>-8290.953086076488</v>
      </c>
      <c r="EM55" s="236">
        <f xml:space="preserve"> Equity!EM$49</f>
        <v>-8429.9643397309792</v>
      </c>
      <c r="EN55" s="236">
        <f xml:space="preserve"> Equity!EN$49</f>
        <v>-8651.1224727972149</v>
      </c>
      <c r="EO55" s="236">
        <f xml:space="preserve"> Equity!EO$49</f>
        <v>-8702.0876593201538</v>
      </c>
      <c r="EP55" s="236">
        <f xml:space="preserve"> Equity!EP$49</f>
        <v>-8600.157286274276</v>
      </c>
      <c r="EQ55" s="236">
        <f xml:space="preserve"> Equity!EQ$49</f>
        <v>-8691.6786347471934</v>
      </c>
      <c r="ER55" s="236">
        <f xml:space="preserve"> Equity!ER$49</f>
        <v>-8867.4005346171452</v>
      </c>
      <c r="ES55" s="236">
        <f xml:space="preserve"> Equity!ES$49</f>
        <v>-5440.2012290553557</v>
      </c>
      <c r="ET55" s="236">
        <f xml:space="preserve"> Equity!ET$49</f>
        <v>-4842.8942925489755</v>
      </c>
      <c r="EU55" s="236">
        <f xml:space="preserve"> Equity!EU$49</f>
        <v>-5218.6852886631405</v>
      </c>
      <c r="EV55" s="236">
        <f xml:space="preserve"> Equity!EV$49</f>
        <v>-5379.3211859351231</v>
      </c>
      <c r="EW55" s="236">
        <f xml:space="preserve"> Equity!EW$49</f>
        <v>-5379.3211859351231</v>
      </c>
      <c r="EX55" s="236">
        <f xml:space="preserve"> Equity!EX$49</f>
        <v>-5058.0493913911523</v>
      </c>
      <c r="EY55" s="236">
        <f xml:space="preserve"> Equity!EY$49</f>
        <v>-5443.2351624081675</v>
      </c>
      <c r="EZ55" s="236">
        <f xml:space="preserve"> Equity!EZ$49</f>
        <v>-5607.886957111954</v>
      </c>
      <c r="FA55" s="236">
        <f xml:space="preserve"> Equity!FA$49</f>
        <v>-2484.1547510294076</v>
      </c>
      <c r="FB55" s="236">
        <f xml:space="preserve"> Equity!FB$49</f>
        <v>-3123.7322060825463</v>
      </c>
      <c r="FC55" s="236">
        <f xml:space="preserve"> Equity!FC$49</f>
        <v>0</v>
      </c>
      <c r="FD55" s="236">
        <f xml:space="preserve"> Equity!FD$49</f>
        <v>0</v>
      </c>
      <c r="FE55" s="236">
        <f xml:space="preserve"> Equity!FE$49</f>
        <v>0</v>
      </c>
      <c r="FF55" s="236">
        <f xml:space="preserve"> Equity!FF$49</f>
        <v>0</v>
      </c>
      <c r="FG55" s="236">
        <f xml:space="preserve"> Equity!FG$49</f>
        <v>0</v>
      </c>
      <c r="FH55" s="236">
        <f xml:space="preserve"> Equity!FH$49</f>
        <v>0</v>
      </c>
      <c r="FI55" s="236">
        <f xml:space="preserve"> Equity!FI$49</f>
        <v>0</v>
      </c>
      <c r="FJ55" s="236">
        <f xml:space="preserve"> Equity!FJ$49</f>
        <v>0</v>
      </c>
      <c r="FK55" s="236">
        <f xml:space="preserve"> Equity!FK$49</f>
        <v>0</v>
      </c>
      <c r="FL55" s="236">
        <f xml:space="preserve"> Equity!FL$49</f>
        <v>0</v>
      </c>
      <c r="FM55" s="236">
        <f xml:space="preserve"> Equity!FM$49</f>
        <v>0</v>
      </c>
      <c r="FN55" s="236">
        <f xml:space="preserve"> Equity!FN$49</f>
        <v>0</v>
      </c>
      <c r="FO55" s="236">
        <f xml:space="preserve"> Equity!FO$49</f>
        <v>0</v>
      </c>
      <c r="FP55" s="236">
        <f xml:space="preserve"> Equity!FP$49</f>
        <v>0</v>
      </c>
      <c r="FQ55" s="236">
        <f xml:space="preserve"> Equity!FQ$49</f>
        <v>0</v>
      </c>
      <c r="FR55" s="236">
        <f xml:space="preserve"> Equity!FR$49</f>
        <v>0</v>
      </c>
      <c r="FS55" s="236">
        <f xml:space="preserve"> Equity!FS$49</f>
        <v>0</v>
      </c>
      <c r="FT55" s="236">
        <f xml:space="preserve"> Equity!FT$49</f>
        <v>0</v>
      </c>
      <c r="FU55" s="236">
        <f xml:space="preserve"> Equity!FU$49</f>
        <v>0</v>
      </c>
      <c r="FV55" s="236">
        <f xml:space="preserve"> Equity!FV$49</f>
        <v>0</v>
      </c>
      <c r="FW55" s="236">
        <f xml:space="preserve"> Equity!FW$49</f>
        <v>0</v>
      </c>
      <c r="FX55" s="236">
        <f xml:space="preserve"> Equity!FX$49</f>
        <v>0</v>
      </c>
      <c r="FY55" s="236">
        <f xml:space="preserve"> Equity!FY$49</f>
        <v>0</v>
      </c>
      <c r="FZ55" s="236">
        <f xml:space="preserve"> Equity!FZ$49</f>
        <v>0</v>
      </c>
      <c r="GA55" s="236">
        <f xml:space="preserve"> Equity!GA$49</f>
        <v>0</v>
      </c>
      <c r="GB55" s="236">
        <f xml:space="preserve"> Equity!GB$49</f>
        <v>0</v>
      </c>
      <c r="GC55" s="236">
        <f xml:space="preserve"> Equity!GC$49</f>
        <v>0</v>
      </c>
      <c r="GD55" s="236">
        <f xml:space="preserve"> Equity!GD$49</f>
        <v>0</v>
      </c>
      <c r="GE55" s="236">
        <f xml:space="preserve"> Equity!GE$49</f>
        <v>0</v>
      </c>
      <c r="GF55" s="236">
        <f xml:space="preserve"> Equity!GF$49</f>
        <v>0</v>
      </c>
      <c r="GG55" s="236">
        <f xml:space="preserve"> Equity!GG$49</f>
        <v>0</v>
      </c>
      <c r="GH55" s="236">
        <f xml:space="preserve"> Equity!GH$49</f>
        <v>0</v>
      </c>
      <c r="GI55" s="236">
        <f xml:space="preserve"> Equity!GI$49</f>
        <v>0</v>
      </c>
      <c r="GJ55" s="236">
        <f xml:space="preserve"> Equity!GJ$49</f>
        <v>0</v>
      </c>
    </row>
    <row r="56" spans="1:192" hidden="1" outlineLevel="1" x14ac:dyDescent="0.35">
      <c r="A56" s="170"/>
      <c r="D56" s="173"/>
      <c r="E56" s="195" t="s">
        <v>55</v>
      </c>
      <c r="F56" s="195"/>
      <c r="G56" s="195" t="str">
        <f>SMU</f>
        <v>$ 000s</v>
      </c>
      <c r="H56" s="195">
        <f xml:space="preserve"> SUM(J56:GJ56)</f>
        <v>8.0763129517436028E-10</v>
      </c>
      <c r="I56" s="195"/>
      <c r="J56" s="195">
        <f xml:space="preserve"> J53 + J55</f>
        <v>0</v>
      </c>
      <c r="K56" s="195">
        <f t="shared" ref="K56:BV56" si="69" xml:space="preserve"> K53 + K55</f>
        <v>0</v>
      </c>
      <c r="L56" s="195">
        <f t="shared" si="69"/>
        <v>0</v>
      </c>
      <c r="M56" s="195">
        <f t="shared" si="69"/>
        <v>0</v>
      </c>
      <c r="N56" s="195">
        <f t="shared" si="69"/>
        <v>0</v>
      </c>
      <c r="O56" s="195">
        <f t="shared" si="69"/>
        <v>0</v>
      </c>
      <c r="P56" s="195">
        <f t="shared" si="69"/>
        <v>-2.6643647288437933E-9</v>
      </c>
      <c r="Q56" s="195">
        <f t="shared" si="69"/>
        <v>-1.8515493138693273E-8</v>
      </c>
      <c r="R56" s="195">
        <f t="shared" si="69"/>
        <v>-2.6592374524625484E-8</v>
      </c>
      <c r="S56" s="195">
        <f t="shared" si="69"/>
        <v>-3.6768028621736448E-8</v>
      </c>
      <c r="T56" s="195">
        <f t="shared" si="69"/>
        <v>-4.510945927904686E-8</v>
      </c>
      <c r="U56" s="195">
        <f t="shared" si="69"/>
        <v>-5.6383214541710913E-8</v>
      </c>
      <c r="V56" s="195">
        <f t="shared" si="69"/>
        <v>-6.6361621975374874E-8</v>
      </c>
      <c r="W56" s="195">
        <f t="shared" si="69"/>
        <v>-6.8752115112147294E-8</v>
      </c>
      <c r="X56" s="195">
        <f t="shared" si="69"/>
        <v>-8.4899738794774748E-8</v>
      </c>
      <c r="Y56" s="195">
        <f t="shared" si="69"/>
        <v>-9.0845219347102102E-8</v>
      </c>
      <c r="Z56" s="195">
        <f t="shared" si="69"/>
        <v>-1.0199835287494352E-7</v>
      </c>
      <c r="AA56" s="195">
        <f t="shared" si="69"/>
        <v>-1.0598989774734946E-7</v>
      </c>
      <c r="AB56" s="195">
        <f t="shared" si="69"/>
        <v>-1.1600673133216333E-7</v>
      </c>
      <c r="AC56" s="195">
        <f t="shared" si="69"/>
        <v>-1.2163241080997977E-7</v>
      </c>
      <c r="AD56" s="195">
        <f t="shared" si="69"/>
        <v>-1.2207681265863357E-7</v>
      </c>
      <c r="AE56" s="195">
        <f t="shared" si="69"/>
        <v>-1.2948737548867939E-7</v>
      </c>
      <c r="AF56" s="195">
        <f t="shared" si="69"/>
        <v>-1.2744303035105986E-7</v>
      </c>
      <c r="AG56" s="195">
        <f t="shared" si="69"/>
        <v>-1.3268868315208238E-7</v>
      </c>
      <c r="AH56" s="195">
        <f t="shared" si="69"/>
        <v>-1.3238854990049731E-7</v>
      </c>
      <c r="AI56" s="195">
        <f t="shared" si="69"/>
        <v>-1.2235125268489355E-7</v>
      </c>
      <c r="AJ56" s="195">
        <f t="shared" si="69"/>
        <v>-1.2830946616304573E-7</v>
      </c>
      <c r="AK56" s="195">
        <f t="shared" si="69"/>
        <v>-1.2036684893246274E-7</v>
      </c>
      <c r="AL56" s="195">
        <f t="shared" si="69"/>
        <v>-1.1953818557230989E-7</v>
      </c>
      <c r="AM56" s="195">
        <f t="shared" si="69"/>
        <v>-1.0977794318023371E-7</v>
      </c>
      <c r="AN56" s="195">
        <f t="shared" si="69"/>
        <v>-1.0667565675248625E-7</v>
      </c>
      <c r="AO56" s="195">
        <f t="shared" si="69"/>
        <v>-9.8799546321970411E-8</v>
      </c>
      <c r="AP56" s="195">
        <f t="shared" si="69"/>
        <v>-8.727624845050741E-8</v>
      </c>
      <c r="AQ56" s="195">
        <f t="shared" si="69"/>
        <v>-8.1377947935834527E-8</v>
      </c>
      <c r="AR56" s="195">
        <f t="shared" si="69"/>
        <v>-6.9511315814452246E-8</v>
      </c>
      <c r="AS56" s="195">
        <f t="shared" si="69"/>
        <v>-6.2411118051386438E-8</v>
      </c>
      <c r="AT56" s="195">
        <f t="shared" si="69"/>
        <v>-5.2561745178536512E-8</v>
      </c>
      <c r="AU56" s="195">
        <f t="shared" si="69"/>
        <v>-3.9421365727321245E-8</v>
      </c>
      <c r="AV56" s="195">
        <f t="shared" si="69"/>
        <v>-3.6397750591277145E-8</v>
      </c>
      <c r="AW56" s="195">
        <f t="shared" si="69"/>
        <v>-2.788510755635798E-8</v>
      </c>
      <c r="AX56" s="195">
        <f t="shared" si="69"/>
        <v>-2.2280801204033196E-8</v>
      </c>
      <c r="AY56" s="195">
        <f t="shared" si="69"/>
        <v>-1.5822934074094519E-8</v>
      </c>
      <c r="AZ56" s="195">
        <f t="shared" si="69"/>
        <v>-1.4450051821768284E-8</v>
      </c>
      <c r="BA56" s="195">
        <f t="shared" si="69"/>
        <v>-7.357357389992103E-9</v>
      </c>
      <c r="BB56" s="195">
        <f t="shared" si="69"/>
        <v>-1.8781065591610968E-9</v>
      </c>
      <c r="BC56" s="195">
        <f t="shared" si="69"/>
        <v>1.4133547665551305E-9</v>
      </c>
      <c r="BD56" s="195">
        <f t="shared" si="69"/>
        <v>2.9613147489726543E-9</v>
      </c>
      <c r="BE56" s="195">
        <f t="shared" si="69"/>
        <v>2.6593625079840422E-9</v>
      </c>
      <c r="BF56" s="195">
        <f t="shared" si="69"/>
        <v>2.904020220739767E-6</v>
      </c>
      <c r="BG56" s="195">
        <f t="shared" si="69"/>
        <v>0</v>
      </c>
      <c r="BH56" s="195">
        <f t="shared" si="69"/>
        <v>0</v>
      </c>
      <c r="BI56" s="195">
        <f t="shared" si="69"/>
        <v>0</v>
      </c>
      <c r="BJ56" s="195">
        <f t="shared" si="69"/>
        <v>0</v>
      </c>
      <c r="BK56" s="195">
        <f t="shared" si="69"/>
        <v>0</v>
      </c>
      <c r="BL56" s="195">
        <f t="shared" si="69"/>
        <v>0</v>
      </c>
      <c r="BM56" s="195">
        <f t="shared" si="69"/>
        <v>0</v>
      </c>
      <c r="BN56" s="195">
        <f t="shared" si="69"/>
        <v>0</v>
      </c>
      <c r="BO56" s="195">
        <f t="shared" si="69"/>
        <v>0</v>
      </c>
      <c r="BP56" s="195">
        <f t="shared" si="69"/>
        <v>0</v>
      </c>
      <c r="BQ56" s="195">
        <f t="shared" si="69"/>
        <v>0</v>
      </c>
      <c r="BR56" s="195">
        <f t="shared" si="69"/>
        <v>0</v>
      </c>
      <c r="BS56" s="195">
        <f t="shared" si="69"/>
        <v>0</v>
      </c>
      <c r="BT56" s="195">
        <f t="shared" si="69"/>
        <v>0</v>
      </c>
      <c r="BU56" s="195">
        <f t="shared" si="69"/>
        <v>0</v>
      </c>
      <c r="BV56" s="195">
        <f t="shared" si="69"/>
        <v>0</v>
      </c>
      <c r="BW56" s="195">
        <f t="shared" ref="BW56:EH56" si="70" xml:space="preserve"> BW53 + BW55</f>
        <v>0</v>
      </c>
      <c r="BX56" s="195">
        <f t="shared" si="70"/>
        <v>0</v>
      </c>
      <c r="BY56" s="195">
        <f t="shared" si="70"/>
        <v>0</v>
      </c>
      <c r="BZ56" s="195">
        <f t="shared" si="70"/>
        <v>0</v>
      </c>
      <c r="CA56" s="195">
        <f t="shared" si="70"/>
        <v>0</v>
      </c>
      <c r="CB56" s="195">
        <f t="shared" si="70"/>
        <v>0</v>
      </c>
      <c r="CC56" s="195">
        <f t="shared" si="70"/>
        <v>0</v>
      </c>
      <c r="CD56" s="195">
        <f t="shared" si="70"/>
        <v>0</v>
      </c>
      <c r="CE56" s="195">
        <f t="shared" si="70"/>
        <v>0</v>
      </c>
      <c r="CF56" s="195">
        <f t="shared" si="70"/>
        <v>0</v>
      </c>
      <c r="CG56" s="195">
        <f t="shared" si="70"/>
        <v>0</v>
      </c>
      <c r="CH56" s="195">
        <f t="shared" si="70"/>
        <v>0</v>
      </c>
      <c r="CI56" s="195">
        <f t="shared" si="70"/>
        <v>0</v>
      </c>
      <c r="CJ56" s="195">
        <f t="shared" si="70"/>
        <v>0</v>
      </c>
      <c r="CK56" s="195">
        <f t="shared" si="70"/>
        <v>0</v>
      </c>
      <c r="CL56" s="195">
        <f t="shared" si="70"/>
        <v>0</v>
      </c>
      <c r="CM56" s="195">
        <f t="shared" si="70"/>
        <v>0</v>
      </c>
      <c r="CN56" s="195">
        <f t="shared" si="70"/>
        <v>0</v>
      </c>
      <c r="CO56" s="195">
        <f t="shared" si="70"/>
        <v>0</v>
      </c>
      <c r="CP56" s="195">
        <f t="shared" si="70"/>
        <v>0</v>
      </c>
      <c r="CQ56" s="195">
        <f t="shared" si="70"/>
        <v>0</v>
      </c>
      <c r="CR56" s="195">
        <f t="shared" si="70"/>
        <v>0</v>
      </c>
      <c r="CS56" s="195">
        <f t="shared" si="70"/>
        <v>0</v>
      </c>
      <c r="CT56" s="195">
        <f t="shared" si="70"/>
        <v>0</v>
      </c>
      <c r="CU56" s="195">
        <f t="shared" si="70"/>
        <v>0</v>
      </c>
      <c r="CV56" s="195">
        <f t="shared" si="70"/>
        <v>0</v>
      </c>
      <c r="CW56" s="195">
        <f t="shared" si="70"/>
        <v>0</v>
      </c>
      <c r="CX56" s="195">
        <f t="shared" si="70"/>
        <v>0</v>
      </c>
      <c r="CY56" s="195">
        <f t="shared" si="70"/>
        <v>0</v>
      </c>
      <c r="CZ56" s="195">
        <f t="shared" si="70"/>
        <v>0</v>
      </c>
      <c r="DA56" s="195">
        <f t="shared" si="70"/>
        <v>0</v>
      </c>
      <c r="DB56" s="195">
        <f t="shared" si="70"/>
        <v>0</v>
      </c>
      <c r="DC56" s="195">
        <f t="shared" si="70"/>
        <v>0</v>
      </c>
      <c r="DD56" s="195">
        <f t="shared" si="70"/>
        <v>0</v>
      </c>
      <c r="DE56" s="195">
        <f t="shared" si="70"/>
        <v>0</v>
      </c>
      <c r="DF56" s="195">
        <f t="shared" si="70"/>
        <v>0</v>
      </c>
      <c r="DG56" s="195">
        <f t="shared" si="70"/>
        <v>0</v>
      </c>
      <c r="DH56" s="195">
        <f t="shared" si="70"/>
        <v>0</v>
      </c>
      <c r="DI56" s="195">
        <f t="shared" si="70"/>
        <v>0</v>
      </c>
      <c r="DJ56" s="195">
        <f t="shared" si="70"/>
        <v>0</v>
      </c>
      <c r="DK56" s="195">
        <f t="shared" si="70"/>
        <v>0</v>
      </c>
      <c r="DL56" s="195">
        <f t="shared" si="70"/>
        <v>0</v>
      </c>
      <c r="DM56" s="195">
        <f t="shared" si="70"/>
        <v>0</v>
      </c>
      <c r="DN56" s="195">
        <f t="shared" si="70"/>
        <v>0</v>
      </c>
      <c r="DO56" s="195">
        <f t="shared" si="70"/>
        <v>0</v>
      </c>
      <c r="DP56" s="195">
        <f t="shared" si="70"/>
        <v>0</v>
      </c>
      <c r="DQ56" s="195">
        <f t="shared" si="70"/>
        <v>0</v>
      </c>
      <c r="DR56" s="195">
        <f t="shared" si="70"/>
        <v>0</v>
      </c>
      <c r="DS56" s="195">
        <f t="shared" si="70"/>
        <v>0</v>
      </c>
      <c r="DT56" s="195">
        <f t="shared" si="70"/>
        <v>0</v>
      </c>
      <c r="DU56" s="195">
        <f t="shared" si="70"/>
        <v>0</v>
      </c>
      <c r="DV56" s="195">
        <f t="shared" si="70"/>
        <v>0</v>
      </c>
      <c r="DW56" s="195">
        <f t="shared" si="70"/>
        <v>0</v>
      </c>
      <c r="DX56" s="195">
        <f t="shared" si="70"/>
        <v>0</v>
      </c>
      <c r="DY56" s="195">
        <f t="shared" si="70"/>
        <v>0</v>
      </c>
      <c r="DZ56" s="195">
        <f t="shared" si="70"/>
        <v>0</v>
      </c>
      <c r="EA56" s="195">
        <f t="shared" si="70"/>
        <v>0</v>
      </c>
      <c r="EB56" s="195">
        <f t="shared" si="70"/>
        <v>0</v>
      </c>
      <c r="EC56" s="195">
        <f t="shared" si="70"/>
        <v>0</v>
      </c>
      <c r="ED56" s="195">
        <f t="shared" si="70"/>
        <v>0</v>
      </c>
      <c r="EE56" s="195">
        <f t="shared" si="70"/>
        <v>0</v>
      </c>
      <c r="EF56" s="195">
        <f t="shared" si="70"/>
        <v>0</v>
      </c>
      <c r="EG56" s="195">
        <f t="shared" si="70"/>
        <v>0</v>
      </c>
      <c r="EH56" s="195">
        <f t="shared" si="70"/>
        <v>0</v>
      </c>
      <c r="EI56" s="195">
        <f t="shared" ref="EI56:GG56" si="71" xml:space="preserve"> EI53 + EI55</f>
        <v>0</v>
      </c>
      <c r="EJ56" s="195">
        <f t="shared" si="71"/>
        <v>0</v>
      </c>
      <c r="EK56" s="195">
        <f t="shared" si="71"/>
        <v>0</v>
      </c>
      <c r="EL56" s="195">
        <f t="shared" si="71"/>
        <v>0</v>
      </c>
      <c r="EM56" s="195">
        <f t="shared" si="71"/>
        <v>0</v>
      </c>
      <c r="EN56" s="195">
        <f t="shared" si="71"/>
        <v>0</v>
      </c>
      <c r="EO56" s="195">
        <f t="shared" si="71"/>
        <v>0</v>
      </c>
      <c r="EP56" s="195">
        <f t="shared" si="71"/>
        <v>0</v>
      </c>
      <c r="EQ56" s="195">
        <f t="shared" si="71"/>
        <v>0</v>
      </c>
      <c r="ER56" s="195">
        <f t="shared" si="71"/>
        <v>0</v>
      </c>
      <c r="ES56" s="195">
        <f t="shared" si="71"/>
        <v>3479.4386217478004</v>
      </c>
      <c r="ET56" s="195">
        <f t="shared" si="71"/>
        <v>3867.7882935101316</v>
      </c>
      <c r="EU56" s="195">
        <f t="shared" si="71"/>
        <v>3638.0459957667208</v>
      </c>
      <c r="EV56" s="195">
        <f t="shared" si="71"/>
        <v>3709.7643620474464</v>
      </c>
      <c r="EW56" s="195">
        <f t="shared" si="71"/>
        <v>3763.3096611381079</v>
      </c>
      <c r="EX56" s="195">
        <f t="shared" si="71"/>
        <v>3870.4002593194309</v>
      </c>
      <c r="EY56" s="195">
        <f t="shared" si="71"/>
        <v>3634.9144041324362</v>
      </c>
      <c r="EZ56" s="195">
        <f t="shared" si="71"/>
        <v>3708.4257295701791</v>
      </c>
      <c r="FA56" s="195">
        <f t="shared" si="71"/>
        <v>-29672.087327232253</v>
      </c>
      <c r="FB56" s="195">
        <f t="shared" si="71"/>
        <v>8.0763129517436028E-10</v>
      </c>
      <c r="FC56" s="195">
        <f t="shared" si="71"/>
        <v>0</v>
      </c>
      <c r="FD56" s="195">
        <f t="shared" si="71"/>
        <v>0</v>
      </c>
      <c r="FE56" s="195">
        <f t="shared" si="71"/>
        <v>0</v>
      </c>
      <c r="FF56" s="195">
        <f t="shared" si="71"/>
        <v>0</v>
      </c>
      <c r="FG56" s="195">
        <f t="shared" si="71"/>
        <v>0</v>
      </c>
      <c r="FH56" s="195">
        <f t="shared" si="71"/>
        <v>0</v>
      </c>
      <c r="FI56" s="195">
        <f t="shared" si="71"/>
        <v>0</v>
      </c>
      <c r="FJ56" s="195">
        <f t="shared" si="71"/>
        <v>0</v>
      </c>
      <c r="FK56" s="195">
        <f t="shared" si="71"/>
        <v>0</v>
      </c>
      <c r="FL56" s="195">
        <f t="shared" si="71"/>
        <v>0</v>
      </c>
      <c r="FM56" s="195">
        <f t="shared" si="71"/>
        <v>0</v>
      </c>
      <c r="FN56" s="195">
        <f t="shared" si="71"/>
        <v>0</v>
      </c>
      <c r="FO56" s="195">
        <f t="shared" si="71"/>
        <v>0</v>
      </c>
      <c r="FP56" s="195">
        <f t="shared" si="71"/>
        <v>0</v>
      </c>
      <c r="FQ56" s="195">
        <f t="shared" si="71"/>
        <v>0</v>
      </c>
      <c r="FR56" s="195">
        <f t="shared" si="71"/>
        <v>0</v>
      </c>
      <c r="FS56" s="195">
        <f t="shared" si="71"/>
        <v>0</v>
      </c>
      <c r="FT56" s="195">
        <f t="shared" si="71"/>
        <v>0</v>
      </c>
      <c r="FU56" s="195">
        <f t="shared" si="71"/>
        <v>0</v>
      </c>
      <c r="FV56" s="195">
        <f t="shared" si="71"/>
        <v>0</v>
      </c>
      <c r="FW56" s="195">
        <f t="shared" si="71"/>
        <v>0</v>
      </c>
      <c r="FX56" s="195">
        <f t="shared" si="71"/>
        <v>0</v>
      </c>
      <c r="FY56" s="195">
        <f t="shared" si="71"/>
        <v>0</v>
      </c>
      <c r="FZ56" s="195">
        <f t="shared" si="71"/>
        <v>0</v>
      </c>
      <c r="GA56" s="195">
        <f t="shared" si="71"/>
        <v>0</v>
      </c>
      <c r="GB56" s="195">
        <f t="shared" si="71"/>
        <v>0</v>
      </c>
      <c r="GC56" s="195">
        <f t="shared" si="71"/>
        <v>0</v>
      </c>
      <c r="GD56" s="195">
        <f t="shared" si="71"/>
        <v>0</v>
      </c>
      <c r="GE56" s="195">
        <f t="shared" si="71"/>
        <v>0</v>
      </c>
      <c r="GF56" s="195">
        <f t="shared" si="71"/>
        <v>0</v>
      </c>
      <c r="GG56" s="195">
        <f t="shared" si="71"/>
        <v>0</v>
      </c>
      <c r="GH56" s="195">
        <f xml:space="preserve"> GH53 + GH55</f>
        <v>0</v>
      </c>
      <c r="GI56" s="195">
        <f xml:space="preserve"> GI53 + GI55</f>
        <v>0</v>
      </c>
      <c r="GJ56" s="195">
        <f xml:space="preserve"> GJ53 + GJ55</f>
        <v>0</v>
      </c>
    </row>
    <row r="57" spans="1:192" hidden="1" outlineLevel="1" x14ac:dyDescent="0.35">
      <c r="A57" s="170"/>
      <c r="D57" s="173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197"/>
      <c r="AK57" s="197"/>
      <c r="AL57" s="197"/>
      <c r="AM57" s="197"/>
      <c r="AN57" s="197"/>
      <c r="AO57" s="197"/>
      <c r="AP57" s="197"/>
      <c r="AQ57" s="197"/>
      <c r="AR57" s="197"/>
      <c r="AS57" s="197"/>
      <c r="AT57" s="197"/>
      <c r="AU57" s="197"/>
      <c r="AV57" s="197"/>
      <c r="AW57" s="197"/>
      <c r="AX57" s="197"/>
      <c r="AY57" s="197"/>
      <c r="AZ57" s="197"/>
      <c r="BA57" s="197"/>
      <c r="BB57" s="197"/>
      <c r="BC57" s="197"/>
      <c r="BD57" s="197"/>
      <c r="BE57" s="197"/>
      <c r="BF57" s="197"/>
      <c r="BG57" s="197"/>
      <c r="BH57" s="197"/>
      <c r="BI57" s="197"/>
      <c r="BJ57" s="197"/>
      <c r="BK57" s="197"/>
      <c r="BL57" s="197"/>
      <c r="BM57" s="197"/>
      <c r="BN57" s="197"/>
      <c r="BO57" s="197"/>
      <c r="BP57" s="197"/>
      <c r="BQ57" s="197"/>
      <c r="BR57" s="197"/>
      <c r="BS57" s="197"/>
      <c r="BT57" s="197"/>
      <c r="BU57" s="197"/>
      <c r="BV57" s="197"/>
      <c r="BW57" s="197"/>
      <c r="BX57" s="197"/>
      <c r="BY57" s="197"/>
      <c r="BZ57" s="197"/>
      <c r="CA57" s="197"/>
      <c r="CB57" s="197"/>
      <c r="CC57" s="197"/>
      <c r="CD57" s="197"/>
      <c r="CE57" s="197"/>
      <c r="CF57" s="197"/>
      <c r="CG57" s="197"/>
      <c r="CH57" s="197"/>
      <c r="CI57" s="197"/>
      <c r="CJ57" s="197"/>
      <c r="CK57" s="197"/>
      <c r="CL57" s="197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  <c r="DE57" s="197"/>
      <c r="DF57" s="197"/>
      <c r="DG57" s="197"/>
      <c r="DH57" s="197"/>
      <c r="DI57" s="197"/>
      <c r="DJ57" s="197"/>
      <c r="DK57" s="197"/>
      <c r="DL57" s="197"/>
      <c r="DM57" s="197"/>
      <c r="DN57" s="197"/>
      <c r="DO57" s="197"/>
      <c r="DP57" s="197"/>
      <c r="DQ57" s="197"/>
      <c r="DR57" s="197"/>
      <c r="DS57" s="197"/>
      <c r="DT57" s="197"/>
      <c r="DU57" s="197"/>
      <c r="DV57" s="197"/>
      <c r="DW57" s="197"/>
      <c r="DX57" s="197"/>
      <c r="DY57" s="197"/>
      <c r="DZ57" s="197"/>
      <c r="EA57" s="197"/>
      <c r="EB57" s="197"/>
      <c r="EC57" s="197"/>
      <c r="ED57" s="197"/>
      <c r="EE57" s="197"/>
      <c r="EF57" s="197"/>
      <c r="EG57" s="197"/>
      <c r="EH57" s="197"/>
      <c r="EI57" s="197"/>
      <c r="EJ57" s="197"/>
      <c r="EK57" s="197"/>
      <c r="EL57" s="197"/>
      <c r="EM57" s="197"/>
      <c r="EN57" s="197"/>
      <c r="EO57" s="197"/>
      <c r="EP57" s="197"/>
      <c r="EQ57" s="197"/>
      <c r="ER57" s="197"/>
      <c r="ES57" s="197"/>
      <c r="ET57" s="197"/>
      <c r="EU57" s="197"/>
      <c r="EV57" s="197"/>
      <c r="EW57" s="197"/>
      <c r="EX57" s="197"/>
      <c r="EY57" s="197"/>
      <c r="EZ57" s="197"/>
      <c r="FA57" s="197"/>
      <c r="FB57" s="197"/>
      <c r="FC57" s="197"/>
      <c r="FD57" s="197"/>
      <c r="FE57" s="197"/>
      <c r="FF57" s="197"/>
      <c r="FG57" s="197"/>
      <c r="FH57" s="197"/>
      <c r="FI57" s="197"/>
      <c r="FJ57" s="197"/>
      <c r="FK57" s="197"/>
      <c r="FL57" s="197"/>
      <c r="FM57" s="197"/>
      <c r="FN57" s="197"/>
      <c r="FO57" s="197"/>
      <c r="FP57" s="197"/>
      <c r="FQ57" s="197"/>
      <c r="FR57" s="197"/>
      <c r="FS57" s="197"/>
      <c r="FT57" s="197"/>
      <c r="FU57" s="197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</row>
    <row r="58" spans="1:192" x14ac:dyDescent="0.35">
      <c r="A58" s="170"/>
      <c r="D58" s="173"/>
      <c r="E58" s="197"/>
      <c r="F58" s="197"/>
      <c r="G58" s="197"/>
      <c r="H58" s="197"/>
      <c r="I58" s="197"/>
      <c r="J58" s="197"/>
      <c r="K58" s="197"/>
      <c r="L58" s="197"/>
      <c r="M58" s="197"/>
      <c r="N58" s="197"/>
      <c r="O58" s="197"/>
      <c r="P58" s="197"/>
      <c r="Q58" s="197"/>
      <c r="R58" s="197"/>
      <c r="S58" s="197"/>
      <c r="T58" s="197"/>
      <c r="U58" s="197"/>
      <c r="V58" s="197"/>
      <c r="W58" s="197"/>
      <c r="X58" s="197"/>
      <c r="Y58" s="197"/>
      <c r="Z58" s="197"/>
      <c r="AA58" s="197"/>
      <c r="AB58" s="197"/>
      <c r="AC58" s="197"/>
      <c r="AD58" s="197"/>
      <c r="AE58" s="197"/>
      <c r="AF58" s="197"/>
      <c r="AG58" s="197"/>
      <c r="AH58" s="197"/>
      <c r="AI58" s="197"/>
      <c r="AJ58" s="197"/>
      <c r="AK58" s="197"/>
      <c r="AL58" s="197"/>
      <c r="AM58" s="197"/>
      <c r="AN58" s="197"/>
      <c r="AO58" s="197"/>
      <c r="AP58" s="197"/>
      <c r="AQ58" s="197"/>
      <c r="AR58" s="197"/>
      <c r="AS58" s="197"/>
      <c r="AT58" s="197"/>
      <c r="AU58" s="197"/>
      <c r="AV58" s="197"/>
      <c r="AW58" s="197"/>
      <c r="AX58" s="197"/>
      <c r="AY58" s="197"/>
      <c r="AZ58" s="197"/>
      <c r="BA58" s="197"/>
      <c r="BB58" s="197"/>
      <c r="BC58" s="197"/>
      <c r="BD58" s="197"/>
      <c r="BE58" s="197"/>
      <c r="BF58" s="197"/>
      <c r="BG58" s="197"/>
      <c r="BH58" s="197"/>
      <c r="BI58" s="197"/>
      <c r="BJ58" s="197"/>
      <c r="BK58" s="197"/>
      <c r="BL58" s="197"/>
      <c r="BM58" s="197"/>
      <c r="BN58" s="197"/>
      <c r="BO58" s="197"/>
      <c r="BP58" s="197"/>
      <c r="BQ58" s="197"/>
      <c r="BR58" s="197"/>
      <c r="BS58" s="197"/>
      <c r="BT58" s="197"/>
      <c r="BU58" s="197"/>
      <c r="BV58" s="197"/>
      <c r="BW58" s="197"/>
      <c r="BX58" s="197"/>
      <c r="BY58" s="197"/>
      <c r="BZ58" s="197"/>
      <c r="CA58" s="197"/>
      <c r="CB58" s="197"/>
      <c r="CC58" s="197"/>
      <c r="CD58" s="197"/>
      <c r="CE58" s="197"/>
      <c r="CF58" s="197"/>
      <c r="CG58" s="197"/>
      <c r="CH58" s="197"/>
      <c r="CI58" s="197"/>
      <c r="CJ58" s="197"/>
      <c r="CK58" s="197"/>
      <c r="CL58" s="197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  <c r="DE58" s="197"/>
      <c r="DF58" s="197"/>
      <c r="DG58" s="197"/>
      <c r="DH58" s="197"/>
      <c r="DI58" s="197"/>
      <c r="DJ58" s="197"/>
      <c r="DK58" s="197"/>
      <c r="DL58" s="197"/>
      <c r="DM58" s="197"/>
      <c r="DN58" s="197"/>
      <c r="DO58" s="197"/>
      <c r="DP58" s="197"/>
      <c r="DQ58" s="197"/>
      <c r="DR58" s="197"/>
      <c r="DS58" s="197"/>
      <c r="DT58" s="197"/>
      <c r="DU58" s="197"/>
      <c r="DV58" s="197"/>
      <c r="DW58" s="197"/>
      <c r="DX58" s="197"/>
      <c r="DY58" s="197"/>
      <c r="DZ58" s="197"/>
      <c r="EA58" s="197"/>
      <c r="EB58" s="197"/>
      <c r="EC58" s="197"/>
      <c r="ED58" s="197"/>
      <c r="EE58" s="197"/>
      <c r="EF58" s="197"/>
      <c r="EG58" s="197"/>
      <c r="EH58" s="197"/>
      <c r="EI58" s="197"/>
      <c r="EJ58" s="197"/>
      <c r="EK58" s="197"/>
      <c r="EL58" s="197"/>
      <c r="EM58" s="197"/>
      <c r="EN58" s="197"/>
      <c r="EO58" s="197"/>
      <c r="EP58" s="197"/>
      <c r="EQ58" s="197"/>
      <c r="ER58" s="197"/>
      <c r="ES58" s="197"/>
      <c r="ET58" s="197"/>
      <c r="EU58" s="197"/>
      <c r="EV58" s="197"/>
      <c r="EW58" s="197"/>
      <c r="EX58" s="197"/>
      <c r="EY58" s="197"/>
      <c r="EZ58" s="197"/>
      <c r="FA58" s="197"/>
      <c r="FB58" s="197"/>
      <c r="FC58" s="197"/>
      <c r="FD58" s="197"/>
      <c r="FE58" s="197"/>
      <c r="FF58" s="197"/>
      <c r="FG58" s="197"/>
      <c r="FH58" s="197"/>
      <c r="FI58" s="197"/>
      <c r="FJ58" s="197"/>
      <c r="FK58" s="197"/>
      <c r="FL58" s="197"/>
      <c r="FM58" s="197"/>
      <c r="FN58" s="197"/>
      <c r="FO58" s="197"/>
      <c r="FP58" s="197"/>
      <c r="FQ58" s="197"/>
      <c r="FR58" s="197"/>
      <c r="FS58" s="197"/>
      <c r="FT58" s="197"/>
      <c r="FU58" s="197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</row>
    <row r="59" spans="1:192" collapsed="1" x14ac:dyDescent="0.35">
      <c r="A59" s="170" t="s">
        <v>59</v>
      </c>
      <c r="D59" s="173"/>
      <c r="E59" s="197"/>
      <c r="F59" s="197"/>
      <c r="G59" s="197"/>
      <c r="H59" s="197"/>
      <c r="I59" s="197"/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T59" s="197"/>
      <c r="U59" s="197"/>
      <c r="V59" s="197"/>
      <c r="W59" s="197"/>
      <c r="X59" s="197"/>
      <c r="Y59" s="197"/>
      <c r="Z59" s="197"/>
      <c r="AA59" s="197"/>
      <c r="AB59" s="197"/>
      <c r="AC59" s="197"/>
      <c r="AD59" s="197"/>
      <c r="AE59" s="197"/>
      <c r="AF59" s="197"/>
      <c r="AG59" s="197"/>
      <c r="AH59" s="197"/>
      <c r="AI59" s="197"/>
      <c r="AJ59" s="197"/>
      <c r="AK59" s="197"/>
      <c r="AL59" s="197"/>
      <c r="AM59" s="197"/>
      <c r="AN59" s="197"/>
      <c r="AO59" s="197"/>
      <c r="AP59" s="197"/>
      <c r="AQ59" s="197"/>
      <c r="AR59" s="197"/>
      <c r="AS59" s="197"/>
      <c r="AT59" s="197"/>
      <c r="AU59" s="197"/>
      <c r="AV59" s="197"/>
      <c r="AW59" s="197"/>
      <c r="AX59" s="197"/>
      <c r="AY59" s="197"/>
      <c r="AZ59" s="197"/>
      <c r="BA59" s="197"/>
      <c r="BB59" s="197"/>
      <c r="BC59" s="197"/>
      <c r="BD59" s="197"/>
      <c r="BE59" s="197"/>
      <c r="BF59" s="197"/>
      <c r="BG59" s="197"/>
      <c r="BH59" s="197"/>
      <c r="BI59" s="197"/>
      <c r="BJ59" s="197"/>
      <c r="BK59" s="197"/>
      <c r="BL59" s="197"/>
      <c r="BM59" s="197"/>
      <c r="BN59" s="197"/>
      <c r="BO59" s="197"/>
      <c r="BP59" s="197"/>
      <c r="BQ59" s="197"/>
      <c r="BR59" s="197"/>
      <c r="BS59" s="197"/>
      <c r="BT59" s="197"/>
      <c r="BU59" s="197"/>
      <c r="BV59" s="197"/>
      <c r="BW59" s="197"/>
      <c r="BX59" s="197"/>
      <c r="BY59" s="197"/>
      <c r="BZ59" s="197"/>
      <c r="CA59" s="197"/>
      <c r="CB59" s="197"/>
      <c r="CC59" s="197"/>
      <c r="CD59" s="197"/>
      <c r="CE59" s="197"/>
      <c r="CF59" s="197"/>
      <c r="CG59" s="197"/>
      <c r="CH59" s="197"/>
      <c r="CI59" s="197"/>
      <c r="CJ59" s="197"/>
      <c r="CK59" s="197"/>
      <c r="CL59" s="197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  <c r="DE59" s="197"/>
      <c r="DF59" s="197"/>
      <c r="DG59" s="197"/>
      <c r="DH59" s="197"/>
      <c r="DI59" s="197"/>
      <c r="DJ59" s="197"/>
      <c r="DK59" s="197"/>
      <c r="DL59" s="197"/>
      <c r="DM59" s="197"/>
      <c r="DN59" s="197"/>
      <c r="DO59" s="197"/>
      <c r="DP59" s="197"/>
      <c r="DQ59" s="197"/>
      <c r="DR59" s="197"/>
      <c r="DS59" s="197"/>
      <c r="DT59" s="197"/>
      <c r="DU59" s="197"/>
      <c r="DV59" s="197"/>
      <c r="DW59" s="197"/>
      <c r="DX59" s="197"/>
      <c r="DY59" s="197"/>
      <c r="DZ59" s="197"/>
      <c r="EA59" s="197"/>
      <c r="EB59" s="197"/>
      <c r="EC59" s="197"/>
      <c r="ED59" s="197"/>
      <c r="EE59" s="197"/>
      <c r="EF59" s="197"/>
      <c r="EG59" s="197"/>
      <c r="EH59" s="197"/>
      <c r="EI59" s="197"/>
      <c r="EJ59" s="197"/>
      <c r="EK59" s="197"/>
      <c r="EL59" s="197"/>
      <c r="EM59" s="197"/>
      <c r="EN59" s="197"/>
      <c r="EO59" s="197"/>
      <c r="EP59" s="197"/>
      <c r="EQ59" s="197"/>
      <c r="ER59" s="197"/>
      <c r="ES59" s="197"/>
      <c r="ET59" s="197"/>
      <c r="EU59" s="197"/>
      <c r="EV59" s="197"/>
      <c r="EW59" s="197"/>
      <c r="EX59" s="197"/>
      <c r="EY59" s="197"/>
      <c r="EZ59" s="197"/>
      <c r="FA59" s="197"/>
      <c r="FB59" s="197"/>
      <c r="FC59" s="197"/>
      <c r="FD59" s="197"/>
      <c r="FE59" s="197"/>
      <c r="FF59" s="197"/>
      <c r="FG59" s="197"/>
      <c r="FH59" s="197"/>
      <c r="FI59" s="197"/>
      <c r="FJ59" s="197"/>
      <c r="FK59" s="197"/>
      <c r="FL59" s="197"/>
      <c r="FM59" s="197"/>
      <c r="FN59" s="197"/>
      <c r="FO59" s="197"/>
      <c r="FP59" s="197"/>
      <c r="FQ59" s="197"/>
      <c r="FR59" s="197"/>
      <c r="FS59" s="197"/>
      <c r="FT59" s="197"/>
      <c r="FU59" s="197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</row>
    <row r="60" spans="1:192" hidden="1" outlineLevel="1" x14ac:dyDescent="0.35">
      <c r="A60" s="170"/>
      <c r="D60" s="173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197"/>
      <c r="X60" s="197"/>
      <c r="Y60" s="197"/>
      <c r="Z60" s="197"/>
      <c r="AA60" s="197"/>
      <c r="AB60" s="197"/>
      <c r="AC60" s="197"/>
      <c r="AD60" s="197"/>
      <c r="AE60" s="197"/>
      <c r="AF60" s="197"/>
      <c r="AG60" s="197"/>
      <c r="AH60" s="197"/>
      <c r="AI60" s="197"/>
      <c r="AJ60" s="197"/>
      <c r="AK60" s="197"/>
      <c r="AL60" s="197"/>
      <c r="AM60" s="197"/>
      <c r="AN60" s="197"/>
      <c r="AO60" s="197"/>
      <c r="AP60" s="197"/>
      <c r="AQ60" s="197"/>
      <c r="AR60" s="197"/>
      <c r="AS60" s="197"/>
      <c r="AT60" s="197"/>
      <c r="AU60" s="197"/>
      <c r="AV60" s="197"/>
      <c r="AW60" s="197"/>
      <c r="AX60" s="197"/>
      <c r="AY60" s="197"/>
      <c r="AZ60" s="197"/>
      <c r="BA60" s="197"/>
      <c r="BB60" s="197"/>
      <c r="BC60" s="197"/>
      <c r="BD60" s="197"/>
      <c r="BE60" s="197"/>
      <c r="BF60" s="197"/>
      <c r="BG60" s="197"/>
      <c r="BH60" s="197"/>
      <c r="BI60" s="197"/>
      <c r="BJ60" s="197"/>
      <c r="BK60" s="197"/>
      <c r="BL60" s="197"/>
      <c r="BM60" s="197"/>
      <c r="BN60" s="197"/>
      <c r="BO60" s="197"/>
      <c r="BP60" s="197"/>
      <c r="BQ60" s="197"/>
      <c r="BR60" s="197"/>
      <c r="BS60" s="197"/>
      <c r="BT60" s="197"/>
      <c r="BU60" s="197"/>
      <c r="BV60" s="197"/>
      <c r="BW60" s="197"/>
      <c r="BX60" s="197"/>
      <c r="BY60" s="197"/>
      <c r="BZ60" s="197"/>
      <c r="CA60" s="197"/>
      <c r="CB60" s="197"/>
      <c r="CC60" s="197"/>
      <c r="CD60" s="197"/>
      <c r="CE60" s="197"/>
      <c r="CF60" s="197"/>
      <c r="CG60" s="197"/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  <c r="DE60" s="197"/>
      <c r="DF60" s="197"/>
      <c r="DG60" s="197"/>
      <c r="DH60" s="197"/>
      <c r="DI60" s="197"/>
      <c r="DJ60" s="197"/>
      <c r="DK60" s="197"/>
      <c r="DL60" s="197"/>
      <c r="DM60" s="197"/>
      <c r="DN60" s="197"/>
      <c r="DO60" s="197"/>
      <c r="DP60" s="197"/>
      <c r="DQ60" s="197"/>
      <c r="DR60" s="197"/>
      <c r="DS60" s="197"/>
      <c r="DT60" s="197"/>
      <c r="DU60" s="197"/>
      <c r="DV60" s="197"/>
      <c r="DW60" s="197"/>
      <c r="DX60" s="197"/>
      <c r="DY60" s="197"/>
      <c r="DZ60" s="197"/>
      <c r="EA60" s="197"/>
      <c r="EB60" s="197"/>
      <c r="EC60" s="197"/>
      <c r="ED60" s="197"/>
      <c r="EE60" s="197"/>
      <c r="EF60" s="197"/>
      <c r="EG60" s="197"/>
      <c r="EH60" s="197"/>
      <c r="EI60" s="197"/>
      <c r="EJ60" s="197"/>
      <c r="EK60" s="197"/>
      <c r="EL60" s="197"/>
      <c r="EM60" s="197"/>
      <c r="EN60" s="197"/>
      <c r="EO60" s="197"/>
      <c r="EP60" s="197"/>
      <c r="EQ60" s="197"/>
      <c r="ER60" s="197"/>
      <c r="ES60" s="197"/>
      <c r="ET60" s="197"/>
      <c r="EU60" s="197"/>
      <c r="EV60" s="197"/>
      <c r="EW60" s="197"/>
      <c r="EX60" s="197"/>
      <c r="EY60" s="197"/>
      <c r="EZ60" s="197"/>
      <c r="FA60" s="197"/>
      <c r="FB60" s="197"/>
      <c r="FC60" s="197"/>
      <c r="FD60" s="197"/>
      <c r="FE60" s="197"/>
      <c r="FF60" s="197"/>
      <c r="FG60" s="197"/>
      <c r="FH60" s="197"/>
      <c r="FI60" s="197"/>
      <c r="FJ60" s="197"/>
      <c r="FK60" s="197"/>
      <c r="FL60" s="197"/>
      <c r="FM60" s="197"/>
      <c r="FN60" s="197"/>
      <c r="FO60" s="197"/>
      <c r="FP60" s="197"/>
      <c r="FQ60" s="197"/>
      <c r="FR60" s="197"/>
      <c r="FS60" s="197"/>
      <c r="FT60" s="197"/>
      <c r="FU60" s="197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</row>
    <row r="61" spans="1:192" hidden="1" outlineLevel="1" x14ac:dyDescent="0.35">
      <c r="A61" s="170"/>
      <c r="B61" s="170" t="s">
        <v>60</v>
      </c>
      <c r="D61" s="173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7"/>
      <c r="S61" s="197"/>
      <c r="T61" s="197"/>
      <c r="U61" s="197"/>
      <c r="V61" s="197"/>
      <c r="W61" s="197"/>
      <c r="X61" s="197"/>
      <c r="Y61" s="197"/>
      <c r="Z61" s="197"/>
      <c r="AA61" s="197"/>
      <c r="AB61" s="197"/>
      <c r="AC61" s="197"/>
      <c r="AD61" s="197"/>
      <c r="AE61" s="197"/>
      <c r="AF61" s="197"/>
      <c r="AG61" s="197"/>
      <c r="AH61" s="197"/>
      <c r="AI61" s="197"/>
      <c r="AJ61" s="197"/>
      <c r="AK61" s="197"/>
      <c r="AL61" s="197"/>
      <c r="AM61" s="197"/>
      <c r="AN61" s="197"/>
      <c r="AO61" s="197"/>
      <c r="AP61" s="197"/>
      <c r="AQ61" s="197"/>
      <c r="AR61" s="197"/>
      <c r="AS61" s="197"/>
      <c r="AT61" s="197"/>
      <c r="AU61" s="197"/>
      <c r="AV61" s="197"/>
      <c r="AW61" s="197"/>
      <c r="AX61" s="197"/>
      <c r="AY61" s="197"/>
      <c r="AZ61" s="197"/>
      <c r="BA61" s="197"/>
      <c r="BB61" s="197"/>
      <c r="BC61" s="197"/>
      <c r="BD61" s="197"/>
      <c r="BE61" s="197"/>
      <c r="BF61" s="197"/>
      <c r="BG61" s="197"/>
      <c r="BH61" s="197"/>
      <c r="BI61" s="197"/>
      <c r="BJ61" s="197"/>
      <c r="BK61" s="197"/>
      <c r="BL61" s="197"/>
      <c r="BM61" s="197"/>
      <c r="BN61" s="197"/>
      <c r="BO61" s="197"/>
      <c r="BP61" s="197"/>
      <c r="BQ61" s="197"/>
      <c r="BR61" s="197"/>
      <c r="BS61" s="197"/>
      <c r="BT61" s="197"/>
      <c r="BU61" s="197"/>
      <c r="BV61" s="197"/>
      <c r="BW61" s="197"/>
      <c r="BX61" s="197"/>
      <c r="BY61" s="197"/>
      <c r="BZ61" s="197"/>
      <c r="CA61" s="197"/>
      <c r="CB61" s="197"/>
      <c r="CC61" s="197"/>
      <c r="CD61" s="197"/>
      <c r="CE61" s="197"/>
      <c r="CF61" s="197"/>
      <c r="CG61" s="197"/>
      <c r="CH61" s="197"/>
      <c r="CI61" s="197"/>
      <c r="CJ61" s="197"/>
      <c r="CK61" s="197"/>
      <c r="CL61" s="197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  <c r="DE61" s="197"/>
      <c r="DF61" s="197"/>
      <c r="DG61" s="197"/>
      <c r="DH61" s="197"/>
      <c r="DI61" s="197"/>
      <c r="DJ61" s="197"/>
      <c r="DK61" s="197"/>
      <c r="DL61" s="197"/>
      <c r="DM61" s="197"/>
      <c r="DN61" s="197"/>
      <c r="DO61" s="197"/>
      <c r="DP61" s="197"/>
      <c r="DQ61" s="197"/>
      <c r="DR61" s="197"/>
      <c r="DS61" s="197"/>
      <c r="DT61" s="197"/>
      <c r="DU61" s="197"/>
      <c r="DV61" s="197"/>
      <c r="DW61" s="197"/>
      <c r="DX61" s="197"/>
      <c r="DY61" s="197"/>
      <c r="DZ61" s="197"/>
      <c r="EA61" s="197"/>
      <c r="EB61" s="197"/>
      <c r="EC61" s="197"/>
      <c r="ED61" s="197"/>
      <c r="EE61" s="197"/>
      <c r="EF61" s="197"/>
      <c r="EG61" s="197"/>
      <c r="EH61" s="197"/>
      <c r="EI61" s="197"/>
      <c r="EJ61" s="197"/>
      <c r="EK61" s="197"/>
      <c r="EL61" s="197"/>
      <c r="EM61" s="197"/>
      <c r="EN61" s="197"/>
      <c r="EO61" s="197"/>
      <c r="EP61" s="197"/>
      <c r="EQ61" s="197"/>
      <c r="ER61" s="197"/>
      <c r="ES61" s="197"/>
      <c r="ET61" s="197"/>
      <c r="EU61" s="197"/>
      <c r="EV61" s="197"/>
      <c r="EW61" s="197"/>
      <c r="EX61" s="197"/>
      <c r="EY61" s="197"/>
      <c r="EZ61" s="197"/>
      <c r="FA61" s="197"/>
      <c r="FB61" s="197"/>
      <c r="FC61" s="197"/>
      <c r="FD61" s="197"/>
      <c r="FE61" s="197"/>
      <c r="FF61" s="197"/>
      <c r="FG61" s="197"/>
      <c r="FH61" s="197"/>
      <c r="FI61" s="197"/>
      <c r="FJ61" s="197"/>
      <c r="FK61" s="197"/>
      <c r="FL61" s="197"/>
      <c r="FM61" s="197"/>
      <c r="FN61" s="197"/>
      <c r="FO61" s="197"/>
      <c r="FP61" s="197"/>
      <c r="FQ61" s="197"/>
      <c r="FR61" s="197"/>
      <c r="FS61" s="197"/>
      <c r="FT61" s="197"/>
      <c r="FU61" s="197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</row>
    <row r="62" spans="1:192" hidden="1" outlineLevel="2" x14ac:dyDescent="0.35">
      <c r="A62" s="170"/>
      <c r="D62" s="173"/>
      <c r="E62" s="197" t="str">
        <f xml:space="preserve"> NCA!E$31</f>
        <v>Fixed asset balance</v>
      </c>
      <c r="F62" s="197">
        <f xml:space="preserve"> NCA!F$31</f>
        <v>0</v>
      </c>
      <c r="G62" s="197" t="str">
        <f xml:space="preserve"> NCA!G$31</f>
        <v>$ 000s</v>
      </c>
      <c r="H62" s="197">
        <f xml:space="preserve"> NCA!H$31</f>
        <v>0</v>
      </c>
      <c r="I62" s="197">
        <f xml:space="preserve"> NCA!I$31</f>
        <v>0</v>
      </c>
      <c r="J62" s="197">
        <f xml:space="preserve"> NCA!J$31</f>
        <v>0</v>
      </c>
      <c r="K62" s="197">
        <f xml:space="preserve"> NCA!K$31</f>
        <v>0</v>
      </c>
      <c r="L62" s="197">
        <f xml:space="preserve"> NCA!L$31</f>
        <v>0</v>
      </c>
      <c r="M62" s="197">
        <f xml:space="preserve"> NCA!M$31</f>
        <v>0</v>
      </c>
      <c r="N62" s="197">
        <f xml:space="preserve"> NCA!N$31</f>
        <v>0</v>
      </c>
      <c r="O62" s="197">
        <f xml:space="preserve"> NCA!O$31</f>
        <v>5650</v>
      </c>
      <c r="P62" s="197">
        <f xml:space="preserve"> NCA!P$31</f>
        <v>37461.630632169945</v>
      </c>
      <c r="Q62" s="197">
        <f xml:space="preserve"> NCA!Q$31</f>
        <v>44776.449161930912</v>
      </c>
      <c r="R62" s="197">
        <f xml:space="preserve"> NCA!R$31</f>
        <v>52101.289674311964</v>
      </c>
      <c r="S62" s="197">
        <f xml:space="preserve"> NCA!S$31</f>
        <v>59456.860491818959</v>
      </c>
      <c r="T62" s="197">
        <f xml:space="preserve"> NCA!T$31</f>
        <v>66821.248484384865</v>
      </c>
      <c r="U62" s="197">
        <f xml:space="preserve"> NCA!U$31</f>
        <v>74217.795119382499</v>
      </c>
      <c r="V62" s="197">
        <f xml:space="preserve"> NCA!V$31</f>
        <v>81634.931454995924</v>
      </c>
      <c r="W62" s="197">
        <f xml:space="preserve"> NCA!W$31</f>
        <v>89031.764883501295</v>
      </c>
      <c r="X62" s="197">
        <f xml:space="preserve"> NCA!X$31</f>
        <v>96490.138734055945</v>
      </c>
      <c r="Y62" s="197">
        <f xml:space="preserve"> NCA!Y$31</f>
        <v>103954.29047332809</v>
      </c>
      <c r="Z62" s="197">
        <f xml:space="preserve"> NCA!Z$31</f>
        <v>111454.2040247035</v>
      </c>
      <c r="AA62" s="197">
        <f xml:space="preserve"> NCA!AA$31</f>
        <v>118958.66737802129</v>
      </c>
      <c r="AB62" s="197">
        <f xml:space="preserve"> NCA!AB$31</f>
        <v>126500.34847898943</v>
      </c>
      <c r="AC62" s="197">
        <f xml:space="preserve"> NCA!AC$31</f>
        <v>134063.02329008613</v>
      </c>
      <c r="AD62" s="197">
        <f xml:space="preserve"> NCA!AD$31</f>
        <v>141628.39241857594</v>
      </c>
      <c r="AE62" s="197">
        <f xml:space="preserve"> NCA!AE$31</f>
        <v>149233.1790300826</v>
      </c>
      <c r="AF62" s="197">
        <f xml:space="preserve"> NCA!AF$31</f>
        <v>156839.41495855775</v>
      </c>
      <c r="AG62" s="197">
        <f xml:space="preserve"> NCA!AG$31</f>
        <v>164486.24041325203</v>
      </c>
      <c r="AH62" s="197">
        <f xml:space="preserve"> NCA!AH$31</f>
        <v>172153.76398874348</v>
      </c>
      <c r="AI62" s="197">
        <f xml:space="preserve"> NCA!AI$31</f>
        <v>179798.27964478821</v>
      </c>
      <c r="AJ62" s="197">
        <f xml:space="preserve"> NCA!AJ$31</f>
        <v>187506.29959867295</v>
      </c>
      <c r="AK62" s="197">
        <f xml:space="preserve"> NCA!AK$31</f>
        <v>195211.34104829482</v>
      </c>
      <c r="AL62" s="197">
        <f xml:space="preserve"> NCA!AL$31</f>
        <v>202959.02086550678</v>
      </c>
      <c r="AM62" s="197">
        <f xml:space="preserve"> NCA!AM$31</f>
        <v>210701.93292368925</v>
      </c>
      <c r="AN62" s="197">
        <f xml:space="preserve"> NCA!AN$31</f>
        <v>218488.24323513641</v>
      </c>
      <c r="AO62" s="197">
        <f xml:space="preserve"> NCA!AO$31</f>
        <v>226293.51479322577</v>
      </c>
      <c r="AP62" s="197">
        <f xml:space="preserve"> NCA!AP$31</f>
        <v>234091.29356877279</v>
      </c>
      <c r="AQ62" s="197">
        <f xml:space="preserve"> NCA!AQ$31</f>
        <v>241933.45680352373</v>
      </c>
      <c r="AR62" s="197">
        <f xml:space="preserve"> NCA!AR$31</f>
        <v>249766.55030514704</v>
      </c>
      <c r="AS62" s="197">
        <f xml:space="preserve"> NCA!AS$31</f>
        <v>257644.6806435785</v>
      </c>
      <c r="AT62" s="197">
        <f xml:space="preserve"> NCA!AT$31</f>
        <v>267373.85369633429</v>
      </c>
      <c r="AU62" s="197">
        <f xml:space="preserve"> NCA!AU$31</f>
        <v>277037.98996578594</v>
      </c>
      <c r="AV62" s="197">
        <f xml:space="preserve"> NCA!AV$31</f>
        <v>286811.49017910822</v>
      </c>
      <c r="AW62" s="197">
        <f xml:space="preserve"> NCA!AW$31</f>
        <v>296576.83390278305</v>
      </c>
      <c r="AX62" s="197">
        <f xml:space="preserve"> NCA!AX$31</f>
        <v>306394.33276747976</v>
      </c>
      <c r="AY62" s="197">
        <f xml:space="preserve"> NCA!AY$31</f>
        <v>316201.46015480335</v>
      </c>
      <c r="AZ62" s="197">
        <f xml:space="preserve"> NCA!AZ$31</f>
        <v>326062.76343936886</v>
      </c>
      <c r="BA62" s="197">
        <f xml:space="preserve"> NCA!BA$31</f>
        <v>335950.08750913653</v>
      </c>
      <c r="BB62" s="197">
        <f xml:space="preserve"> NCA!BB$31</f>
        <v>345828.50887152943</v>
      </c>
      <c r="BC62" s="197">
        <f xml:space="preserve"> NCA!BC$31</f>
        <v>355766.29727660678</v>
      </c>
      <c r="BD62" s="197">
        <f xml:space="preserve"> NCA!BD$31</f>
        <v>365693.25360422349</v>
      </c>
      <c r="BE62" s="197">
        <f xml:space="preserve"> NCA!BE$31</f>
        <v>376330.96611381078</v>
      </c>
      <c r="BF62" s="197">
        <f xml:space="preserve"> NCA!BF$31</f>
        <v>372567.65645267267</v>
      </c>
      <c r="BG62" s="197">
        <f xml:space="preserve"> NCA!BG$31</f>
        <v>368804.34679153457</v>
      </c>
      <c r="BH62" s="197">
        <f xml:space="preserve"> NCA!BH$31</f>
        <v>365041.03713039646</v>
      </c>
      <c r="BI62" s="197">
        <f xml:space="preserve"> NCA!BI$31</f>
        <v>361277.72746925836</v>
      </c>
      <c r="BJ62" s="197">
        <f xml:space="preserve"> NCA!BJ$31</f>
        <v>357514.41780812026</v>
      </c>
      <c r="BK62" s="197">
        <f xml:space="preserve"> NCA!BK$31</f>
        <v>353751.10814698215</v>
      </c>
      <c r="BL62" s="197">
        <f xml:space="preserve"> NCA!BL$31</f>
        <v>349987.79848584405</v>
      </c>
      <c r="BM62" s="197">
        <f xml:space="preserve"> NCA!BM$31</f>
        <v>346224.48882470594</v>
      </c>
      <c r="BN62" s="197">
        <f xml:space="preserve"> NCA!BN$31</f>
        <v>342461.17916356784</v>
      </c>
      <c r="BO62" s="197">
        <f xml:space="preserve"> NCA!BO$31</f>
        <v>338697.86950242973</v>
      </c>
      <c r="BP62" s="197">
        <f xml:space="preserve"> NCA!BP$31</f>
        <v>334934.55984129163</v>
      </c>
      <c r="BQ62" s="197">
        <f xml:space="preserve"> NCA!BQ$31</f>
        <v>331171.25018015353</v>
      </c>
      <c r="BR62" s="197">
        <f xml:space="preserve"> NCA!BR$31</f>
        <v>327407.94051901542</v>
      </c>
      <c r="BS62" s="197">
        <f xml:space="preserve"> NCA!BS$31</f>
        <v>323644.63085787732</v>
      </c>
      <c r="BT62" s="197">
        <f xml:space="preserve"> NCA!BT$31</f>
        <v>319881.32119673921</v>
      </c>
      <c r="BU62" s="197">
        <f xml:space="preserve"> NCA!BU$31</f>
        <v>316118.01153560111</v>
      </c>
      <c r="BV62" s="197">
        <f xml:space="preserve"> NCA!BV$31</f>
        <v>312354.701874463</v>
      </c>
      <c r="BW62" s="197">
        <f xml:space="preserve"> NCA!BW$31</f>
        <v>308591.3922133249</v>
      </c>
      <c r="BX62" s="197">
        <f xml:space="preserve"> NCA!BX$31</f>
        <v>304828.0825521868</v>
      </c>
      <c r="BY62" s="197">
        <f xml:space="preserve"> NCA!BY$31</f>
        <v>301064.77289104869</v>
      </c>
      <c r="BZ62" s="197">
        <f xml:space="preserve"> NCA!BZ$31</f>
        <v>297301.46322991059</v>
      </c>
      <c r="CA62" s="197">
        <f xml:space="preserve"> NCA!CA$31</f>
        <v>293538.15356877248</v>
      </c>
      <c r="CB62" s="197">
        <f xml:space="preserve"> NCA!CB$31</f>
        <v>289774.84390763438</v>
      </c>
      <c r="CC62" s="197">
        <f xml:space="preserve"> NCA!CC$31</f>
        <v>286011.53424649627</v>
      </c>
      <c r="CD62" s="197">
        <f xml:space="preserve"> NCA!CD$31</f>
        <v>282248.22458535817</v>
      </c>
      <c r="CE62" s="197">
        <f xml:space="preserve"> NCA!CE$31</f>
        <v>278484.91492422007</v>
      </c>
      <c r="CF62" s="197">
        <f xml:space="preserve"> NCA!CF$31</f>
        <v>274721.60526308196</v>
      </c>
      <c r="CG62" s="197">
        <f xml:space="preserve"> NCA!CG$31</f>
        <v>270958.29560194386</v>
      </c>
      <c r="CH62" s="197">
        <f xml:space="preserve"> NCA!CH$31</f>
        <v>267194.98594080575</v>
      </c>
      <c r="CI62" s="197">
        <f xml:space="preserve"> NCA!CI$31</f>
        <v>263431.67627966765</v>
      </c>
      <c r="CJ62" s="197">
        <f xml:space="preserve"> NCA!CJ$31</f>
        <v>259668.36661852954</v>
      </c>
      <c r="CK62" s="197">
        <f xml:space="preserve"> NCA!CK$31</f>
        <v>255905.05695739144</v>
      </c>
      <c r="CL62" s="197">
        <f xml:space="preserve"> NCA!CL$31</f>
        <v>252141.74729625334</v>
      </c>
      <c r="CM62" s="197">
        <f xml:space="preserve"> NCA!CM$31</f>
        <v>248378.43763511523</v>
      </c>
      <c r="CN62" s="197">
        <f xml:space="preserve"> NCA!CN$31</f>
        <v>244615.12797397713</v>
      </c>
      <c r="CO62" s="197">
        <f xml:space="preserve"> NCA!CO$31</f>
        <v>240851.81831283902</v>
      </c>
      <c r="CP62" s="197">
        <f xml:space="preserve"> NCA!CP$31</f>
        <v>237088.50865170092</v>
      </c>
      <c r="CQ62" s="197">
        <f xml:space="preserve"> NCA!CQ$31</f>
        <v>233325.19899056281</v>
      </c>
      <c r="CR62" s="197">
        <f xml:space="preserve"> NCA!CR$31</f>
        <v>229561.88932942471</v>
      </c>
      <c r="CS62" s="197">
        <f xml:space="preserve"> NCA!CS$31</f>
        <v>225798.57966828661</v>
      </c>
      <c r="CT62" s="197">
        <f xml:space="preserve"> NCA!CT$31</f>
        <v>222035.2700071485</v>
      </c>
      <c r="CU62" s="197">
        <f xml:space="preserve"> NCA!CU$31</f>
        <v>218271.9603460104</v>
      </c>
      <c r="CV62" s="197">
        <f xml:space="preserve"> NCA!CV$31</f>
        <v>214508.65068487229</v>
      </c>
      <c r="CW62" s="197">
        <f xml:space="preserve"> NCA!CW$31</f>
        <v>210745.34102373419</v>
      </c>
      <c r="CX62" s="197">
        <f xml:space="preserve"> NCA!CX$31</f>
        <v>206982.03136259608</v>
      </c>
      <c r="CY62" s="197">
        <f xml:space="preserve"> NCA!CY$31</f>
        <v>203218.72170145798</v>
      </c>
      <c r="CZ62" s="197">
        <f xml:space="preserve"> NCA!CZ$31</f>
        <v>199455.41204031988</v>
      </c>
      <c r="DA62" s="197">
        <f xml:space="preserve"> NCA!DA$31</f>
        <v>195692.10237918177</v>
      </c>
      <c r="DB62" s="197">
        <f xml:space="preserve"> NCA!DB$31</f>
        <v>191928.79271804367</v>
      </c>
      <c r="DC62" s="197">
        <f xml:space="preserve"> NCA!DC$31</f>
        <v>188165.48305690556</v>
      </c>
      <c r="DD62" s="197">
        <f xml:space="preserve"> NCA!DD$31</f>
        <v>184402.17339576746</v>
      </c>
      <c r="DE62" s="197">
        <f xml:space="preserve"> NCA!DE$31</f>
        <v>180638.86373462935</v>
      </c>
      <c r="DF62" s="197">
        <f xml:space="preserve"> NCA!DF$31</f>
        <v>176875.55407349125</v>
      </c>
      <c r="DG62" s="197">
        <f xml:space="preserve"> NCA!DG$31</f>
        <v>173112.24441235315</v>
      </c>
      <c r="DH62" s="197">
        <f xml:space="preserve"> NCA!DH$31</f>
        <v>169348.93475121504</v>
      </c>
      <c r="DI62" s="197">
        <f xml:space="preserve"> NCA!DI$31</f>
        <v>165585.62509007694</v>
      </c>
      <c r="DJ62" s="197">
        <f xml:space="preserve"> NCA!DJ$31</f>
        <v>161822.31542893883</v>
      </c>
      <c r="DK62" s="197">
        <f xml:space="preserve"> NCA!DK$31</f>
        <v>158059.00576780073</v>
      </c>
      <c r="DL62" s="197">
        <f xml:space="preserve"> NCA!DL$31</f>
        <v>154295.69610666262</v>
      </c>
      <c r="DM62" s="197">
        <f xml:space="preserve"> NCA!DM$31</f>
        <v>150532.38644552452</v>
      </c>
      <c r="DN62" s="197">
        <f xml:space="preserve"> NCA!DN$31</f>
        <v>146769.07678438642</v>
      </c>
      <c r="DO62" s="197">
        <f xml:space="preserve"> NCA!DO$31</f>
        <v>143005.76712324831</v>
      </c>
      <c r="DP62" s="197">
        <f xml:space="preserve"> NCA!DP$31</f>
        <v>139242.45746211021</v>
      </c>
      <c r="DQ62" s="197">
        <f xml:space="preserve"> NCA!DQ$31</f>
        <v>135479.1478009721</v>
      </c>
      <c r="DR62" s="197">
        <f xml:space="preserve"> NCA!DR$31</f>
        <v>131715.838139834</v>
      </c>
      <c r="DS62" s="197">
        <f xml:space="preserve"> NCA!DS$31</f>
        <v>127952.52847869589</v>
      </c>
      <c r="DT62" s="197">
        <f xml:space="preserve"> NCA!DT$31</f>
        <v>124189.21881755779</v>
      </c>
      <c r="DU62" s="197">
        <f xml:space="preserve"> NCA!DU$31</f>
        <v>120425.90915641969</v>
      </c>
      <c r="DV62" s="197">
        <f xml:space="preserve"> NCA!DV$31</f>
        <v>116662.59949528158</v>
      </c>
      <c r="DW62" s="197">
        <f xml:space="preserve"> NCA!DW$31</f>
        <v>112899.28983414348</v>
      </c>
      <c r="DX62" s="197">
        <f xml:space="preserve"> NCA!DX$31</f>
        <v>109135.98017300537</v>
      </c>
      <c r="DY62" s="197">
        <f xml:space="preserve"> NCA!DY$31</f>
        <v>105372.67051186727</v>
      </c>
      <c r="DZ62" s="197">
        <f xml:space="preserve"> NCA!DZ$31</f>
        <v>101609.36085072916</v>
      </c>
      <c r="EA62" s="197">
        <f xml:space="preserve"> NCA!EA$31</f>
        <v>97846.05118959106</v>
      </c>
      <c r="EB62" s="197">
        <f xml:space="preserve"> NCA!EB$31</f>
        <v>94082.741528452956</v>
      </c>
      <c r="EC62" s="197">
        <f xml:space="preserve"> NCA!EC$31</f>
        <v>90319.431867314852</v>
      </c>
      <c r="ED62" s="197">
        <f xml:space="preserve"> NCA!ED$31</f>
        <v>86556.122206176748</v>
      </c>
      <c r="EE62" s="197">
        <f xml:space="preserve"> NCA!EE$31</f>
        <v>82792.812545038643</v>
      </c>
      <c r="EF62" s="197">
        <f xml:space="preserve"> NCA!EF$31</f>
        <v>79029.502883900539</v>
      </c>
      <c r="EG62" s="197">
        <f xml:space="preserve"> NCA!EG$31</f>
        <v>75266.193222762435</v>
      </c>
      <c r="EH62" s="197">
        <f xml:space="preserve"> NCA!EH$31</f>
        <v>71502.88356162433</v>
      </c>
      <c r="EI62" s="197">
        <f xml:space="preserve"> NCA!EI$31</f>
        <v>67739.573900486226</v>
      </c>
      <c r="EJ62" s="197">
        <f xml:space="preserve"> NCA!EJ$31</f>
        <v>63976.264239348115</v>
      </c>
      <c r="EK62" s="197">
        <f xml:space="preserve"> NCA!EK$31</f>
        <v>60212.954578210003</v>
      </c>
      <c r="EL62" s="197">
        <f xml:space="preserve"> NCA!EL$31</f>
        <v>56449.644917071892</v>
      </c>
      <c r="EM62" s="197">
        <f xml:space="preserve"> NCA!EM$31</f>
        <v>52686.33525593378</v>
      </c>
      <c r="EN62" s="197">
        <f xml:space="preserve"> NCA!EN$31</f>
        <v>48923.025594795668</v>
      </c>
      <c r="EO62" s="197">
        <f xml:space="preserve"> NCA!EO$31</f>
        <v>45159.715933657557</v>
      </c>
      <c r="EP62" s="197">
        <f xml:space="preserve"> NCA!EP$31</f>
        <v>41396.406272519445</v>
      </c>
      <c r="EQ62" s="197">
        <f xml:space="preserve"> NCA!EQ$31</f>
        <v>37633.096611381334</v>
      </c>
      <c r="ER62" s="197">
        <f xml:space="preserve"> NCA!ER$31</f>
        <v>33869.786950243222</v>
      </c>
      <c r="ES62" s="197">
        <f xml:space="preserve"> NCA!ES$31</f>
        <v>30106.477289105114</v>
      </c>
      <c r="ET62" s="197">
        <f xml:space="preserve"> NCA!ET$31</f>
        <v>26343.167627967006</v>
      </c>
      <c r="EU62" s="197">
        <f xml:space="preserve"> NCA!EU$31</f>
        <v>22579.857966828898</v>
      </c>
      <c r="EV62" s="197">
        <f xml:space="preserve"> NCA!EV$31</f>
        <v>18816.548305690791</v>
      </c>
      <c r="EW62" s="197">
        <f xml:space="preserve"> NCA!EW$31</f>
        <v>15053.238644552683</v>
      </c>
      <c r="EX62" s="197">
        <f xml:space="preserve"> NCA!EX$31</f>
        <v>11289.928983414575</v>
      </c>
      <c r="EY62" s="197">
        <f xml:space="preserve"> NCA!EY$31</f>
        <v>7526.6193222764668</v>
      </c>
      <c r="EZ62" s="197">
        <f xml:space="preserve"> NCA!EZ$31</f>
        <v>3763.3096611383585</v>
      </c>
      <c r="FA62" s="197">
        <f xml:space="preserve"> NCA!FA$31</f>
        <v>2.5011104298755527E-10</v>
      </c>
      <c r="FB62" s="197">
        <f xml:space="preserve"> NCA!FB$31</f>
        <v>2.5011104298755527E-10</v>
      </c>
      <c r="FC62" s="197">
        <f xml:space="preserve"> NCA!FC$31</f>
        <v>2.5011104298755527E-10</v>
      </c>
      <c r="FD62" s="197">
        <f xml:space="preserve"> NCA!FD$31</f>
        <v>2.5011104298755527E-10</v>
      </c>
      <c r="FE62" s="197">
        <f xml:space="preserve"> NCA!FE$31</f>
        <v>2.5011104298755527E-10</v>
      </c>
      <c r="FF62" s="197">
        <f xml:space="preserve"> NCA!FF$31</f>
        <v>2.5011104298755527E-10</v>
      </c>
      <c r="FG62" s="197">
        <f xml:space="preserve"> NCA!FG$31</f>
        <v>2.5011104298755527E-10</v>
      </c>
      <c r="FH62" s="197">
        <f xml:space="preserve"> NCA!FH$31</f>
        <v>2.5011104298755527E-10</v>
      </c>
      <c r="FI62" s="197">
        <f xml:space="preserve"> NCA!FI$31</f>
        <v>2.5011104298755527E-10</v>
      </c>
      <c r="FJ62" s="197">
        <f xml:space="preserve"> NCA!FJ$31</f>
        <v>2.5011104298755527E-10</v>
      </c>
      <c r="FK62" s="197">
        <f xml:space="preserve"> NCA!FK$31</f>
        <v>2.5011104298755527E-10</v>
      </c>
      <c r="FL62" s="197">
        <f xml:space="preserve"> NCA!FL$31</f>
        <v>2.5011104298755527E-10</v>
      </c>
      <c r="FM62" s="197">
        <f xml:space="preserve"> NCA!FM$31</f>
        <v>2.5011104298755527E-10</v>
      </c>
      <c r="FN62" s="197">
        <f xml:space="preserve"> NCA!FN$31</f>
        <v>2.5011104298755527E-10</v>
      </c>
      <c r="FO62" s="197">
        <f xml:space="preserve"> NCA!FO$31</f>
        <v>2.5011104298755527E-10</v>
      </c>
      <c r="FP62" s="197">
        <f xml:space="preserve"> NCA!FP$31</f>
        <v>2.5011104298755527E-10</v>
      </c>
      <c r="FQ62" s="197">
        <f xml:space="preserve"> NCA!FQ$31</f>
        <v>2.5011104298755527E-10</v>
      </c>
      <c r="FR62" s="197">
        <f xml:space="preserve"> NCA!FR$31</f>
        <v>2.5011104298755527E-10</v>
      </c>
      <c r="FS62" s="197">
        <f xml:space="preserve"> NCA!FS$31</f>
        <v>2.5011104298755527E-10</v>
      </c>
      <c r="FT62" s="197">
        <f xml:space="preserve"> NCA!FT$31</f>
        <v>2.5011104298755527E-10</v>
      </c>
      <c r="FU62" s="197">
        <f xml:space="preserve"> NCA!FU$31</f>
        <v>2.5011104298755527E-10</v>
      </c>
      <c r="FV62" s="197">
        <f xml:space="preserve"> NCA!FV$31</f>
        <v>2.5011104298755527E-10</v>
      </c>
      <c r="FW62" s="197">
        <f xml:space="preserve"> NCA!FW$31</f>
        <v>2.5011104298755527E-10</v>
      </c>
      <c r="FX62" s="197">
        <f xml:space="preserve"> NCA!FX$31</f>
        <v>2.5011104298755527E-10</v>
      </c>
      <c r="FY62" s="197">
        <f xml:space="preserve"> NCA!FY$31</f>
        <v>2.5011104298755527E-10</v>
      </c>
      <c r="FZ62" s="197">
        <f xml:space="preserve"> NCA!FZ$31</f>
        <v>2.5011104298755527E-10</v>
      </c>
      <c r="GA62" s="197">
        <f xml:space="preserve"> NCA!GA$31</f>
        <v>2.5011104298755527E-10</v>
      </c>
      <c r="GB62" s="197">
        <f xml:space="preserve"> NCA!GB$31</f>
        <v>2.5011104298755527E-10</v>
      </c>
      <c r="GC62" s="197">
        <f xml:space="preserve"> NCA!GC$31</f>
        <v>2.5011104298755527E-10</v>
      </c>
      <c r="GD62" s="197">
        <f xml:space="preserve"> NCA!GD$31</f>
        <v>2.5011104298755527E-10</v>
      </c>
      <c r="GE62" s="197">
        <f xml:space="preserve"> NCA!GE$31</f>
        <v>2.5011104298755527E-10</v>
      </c>
      <c r="GF62" s="197">
        <f xml:space="preserve"> NCA!GF$31</f>
        <v>2.5011104298755527E-10</v>
      </c>
      <c r="GG62" s="197">
        <f xml:space="preserve"> NCA!GG$31</f>
        <v>2.5011104298755527E-10</v>
      </c>
      <c r="GH62" s="197">
        <f xml:space="preserve"> NCA!GH$31</f>
        <v>2.5011104298755527E-10</v>
      </c>
      <c r="GI62" s="197">
        <f xml:space="preserve"> NCA!GI$31</f>
        <v>2.5011104298755527E-10</v>
      </c>
      <c r="GJ62" s="197">
        <f xml:space="preserve"> NCA!GJ$31</f>
        <v>2.5011104298755527E-10</v>
      </c>
    </row>
    <row r="63" spans="1:192" hidden="1" outlineLevel="2" x14ac:dyDescent="0.35">
      <c r="A63" s="170"/>
      <c r="D63" s="173"/>
      <c r="E63" s="195" t="s">
        <v>60</v>
      </c>
      <c r="F63" s="195"/>
      <c r="G63" s="195" t="str">
        <f>SMU</f>
        <v>$ 000s</v>
      </c>
      <c r="H63" s="195"/>
      <c r="I63" s="195"/>
      <c r="J63" s="195">
        <f t="shared" ref="J63:AO63" si="72">SUM(J62)</f>
        <v>0</v>
      </c>
      <c r="K63" s="195">
        <f t="shared" si="72"/>
        <v>0</v>
      </c>
      <c r="L63" s="195">
        <f t="shared" si="72"/>
        <v>0</v>
      </c>
      <c r="M63" s="195">
        <f t="shared" si="72"/>
        <v>0</v>
      </c>
      <c r="N63" s="195">
        <f t="shared" si="72"/>
        <v>0</v>
      </c>
      <c r="O63" s="195">
        <f t="shared" si="72"/>
        <v>5650</v>
      </c>
      <c r="P63" s="195">
        <f t="shared" si="72"/>
        <v>37461.630632169945</v>
      </c>
      <c r="Q63" s="195">
        <f t="shared" si="72"/>
        <v>44776.449161930912</v>
      </c>
      <c r="R63" s="195">
        <f t="shared" si="72"/>
        <v>52101.289674311964</v>
      </c>
      <c r="S63" s="195">
        <f t="shared" si="72"/>
        <v>59456.860491818959</v>
      </c>
      <c r="T63" s="195">
        <f t="shared" si="72"/>
        <v>66821.248484384865</v>
      </c>
      <c r="U63" s="195">
        <f t="shared" si="72"/>
        <v>74217.795119382499</v>
      </c>
      <c r="V63" s="195">
        <f t="shared" si="72"/>
        <v>81634.931454995924</v>
      </c>
      <c r="W63" s="195">
        <f t="shared" si="72"/>
        <v>89031.764883501295</v>
      </c>
      <c r="X63" s="195">
        <f t="shared" si="72"/>
        <v>96490.138734055945</v>
      </c>
      <c r="Y63" s="195">
        <f t="shared" si="72"/>
        <v>103954.29047332809</v>
      </c>
      <c r="Z63" s="195">
        <f t="shared" si="72"/>
        <v>111454.2040247035</v>
      </c>
      <c r="AA63" s="195">
        <f t="shared" si="72"/>
        <v>118958.66737802129</v>
      </c>
      <c r="AB63" s="195">
        <f t="shared" si="72"/>
        <v>126500.34847898943</v>
      </c>
      <c r="AC63" s="195">
        <f t="shared" si="72"/>
        <v>134063.02329008613</v>
      </c>
      <c r="AD63" s="195">
        <f t="shared" si="72"/>
        <v>141628.39241857594</v>
      </c>
      <c r="AE63" s="195">
        <f t="shared" si="72"/>
        <v>149233.1790300826</v>
      </c>
      <c r="AF63" s="195">
        <f t="shared" si="72"/>
        <v>156839.41495855775</v>
      </c>
      <c r="AG63" s="195">
        <f t="shared" si="72"/>
        <v>164486.24041325203</v>
      </c>
      <c r="AH63" s="195">
        <f t="shared" si="72"/>
        <v>172153.76398874348</v>
      </c>
      <c r="AI63" s="195">
        <f t="shared" si="72"/>
        <v>179798.27964478821</v>
      </c>
      <c r="AJ63" s="195">
        <f t="shared" si="72"/>
        <v>187506.29959867295</v>
      </c>
      <c r="AK63" s="195">
        <f t="shared" si="72"/>
        <v>195211.34104829482</v>
      </c>
      <c r="AL63" s="195">
        <f t="shared" si="72"/>
        <v>202959.02086550678</v>
      </c>
      <c r="AM63" s="195">
        <f t="shared" si="72"/>
        <v>210701.93292368925</v>
      </c>
      <c r="AN63" s="195">
        <f t="shared" si="72"/>
        <v>218488.24323513641</v>
      </c>
      <c r="AO63" s="195">
        <f t="shared" si="72"/>
        <v>226293.51479322577</v>
      </c>
      <c r="AP63" s="195">
        <f t="shared" ref="AP63:BU63" si="73">SUM(AP62)</f>
        <v>234091.29356877279</v>
      </c>
      <c r="AQ63" s="195">
        <f t="shared" si="73"/>
        <v>241933.45680352373</v>
      </c>
      <c r="AR63" s="195">
        <f t="shared" si="73"/>
        <v>249766.55030514704</v>
      </c>
      <c r="AS63" s="195">
        <f t="shared" si="73"/>
        <v>257644.6806435785</v>
      </c>
      <c r="AT63" s="195">
        <f t="shared" si="73"/>
        <v>267373.85369633429</v>
      </c>
      <c r="AU63" s="195">
        <f t="shared" si="73"/>
        <v>277037.98996578594</v>
      </c>
      <c r="AV63" s="195">
        <f t="shared" si="73"/>
        <v>286811.49017910822</v>
      </c>
      <c r="AW63" s="195">
        <f t="shared" si="73"/>
        <v>296576.83390278305</v>
      </c>
      <c r="AX63" s="195">
        <f t="shared" si="73"/>
        <v>306394.33276747976</v>
      </c>
      <c r="AY63" s="195">
        <f t="shared" si="73"/>
        <v>316201.46015480335</v>
      </c>
      <c r="AZ63" s="195">
        <f t="shared" si="73"/>
        <v>326062.76343936886</v>
      </c>
      <c r="BA63" s="195">
        <f t="shared" si="73"/>
        <v>335950.08750913653</v>
      </c>
      <c r="BB63" s="195">
        <f t="shared" si="73"/>
        <v>345828.50887152943</v>
      </c>
      <c r="BC63" s="195">
        <f t="shared" si="73"/>
        <v>355766.29727660678</v>
      </c>
      <c r="BD63" s="195">
        <f t="shared" si="73"/>
        <v>365693.25360422349</v>
      </c>
      <c r="BE63" s="195">
        <f t="shared" si="73"/>
        <v>376330.96611381078</v>
      </c>
      <c r="BF63" s="195">
        <f t="shared" si="73"/>
        <v>372567.65645267267</v>
      </c>
      <c r="BG63" s="195">
        <f t="shared" si="73"/>
        <v>368804.34679153457</v>
      </c>
      <c r="BH63" s="195">
        <f t="shared" si="73"/>
        <v>365041.03713039646</v>
      </c>
      <c r="BI63" s="195">
        <f t="shared" si="73"/>
        <v>361277.72746925836</v>
      </c>
      <c r="BJ63" s="195">
        <f t="shared" si="73"/>
        <v>357514.41780812026</v>
      </c>
      <c r="BK63" s="195">
        <f t="shared" si="73"/>
        <v>353751.10814698215</v>
      </c>
      <c r="BL63" s="195">
        <f t="shared" si="73"/>
        <v>349987.79848584405</v>
      </c>
      <c r="BM63" s="195">
        <f t="shared" si="73"/>
        <v>346224.48882470594</v>
      </c>
      <c r="BN63" s="195">
        <f t="shared" si="73"/>
        <v>342461.17916356784</v>
      </c>
      <c r="BO63" s="195">
        <f t="shared" si="73"/>
        <v>338697.86950242973</v>
      </c>
      <c r="BP63" s="195">
        <f t="shared" si="73"/>
        <v>334934.55984129163</v>
      </c>
      <c r="BQ63" s="195">
        <f t="shared" si="73"/>
        <v>331171.25018015353</v>
      </c>
      <c r="BR63" s="195">
        <f t="shared" si="73"/>
        <v>327407.94051901542</v>
      </c>
      <c r="BS63" s="195">
        <f t="shared" si="73"/>
        <v>323644.63085787732</v>
      </c>
      <c r="BT63" s="195">
        <f t="shared" si="73"/>
        <v>319881.32119673921</v>
      </c>
      <c r="BU63" s="195">
        <f t="shared" si="73"/>
        <v>316118.01153560111</v>
      </c>
      <c r="BV63" s="195">
        <f t="shared" ref="BV63:DA63" si="74">SUM(BV62)</f>
        <v>312354.701874463</v>
      </c>
      <c r="BW63" s="195">
        <f t="shared" si="74"/>
        <v>308591.3922133249</v>
      </c>
      <c r="BX63" s="195">
        <f t="shared" si="74"/>
        <v>304828.0825521868</v>
      </c>
      <c r="BY63" s="195">
        <f t="shared" si="74"/>
        <v>301064.77289104869</v>
      </c>
      <c r="BZ63" s="195">
        <f t="shared" si="74"/>
        <v>297301.46322991059</v>
      </c>
      <c r="CA63" s="195">
        <f t="shared" si="74"/>
        <v>293538.15356877248</v>
      </c>
      <c r="CB63" s="195">
        <f t="shared" si="74"/>
        <v>289774.84390763438</v>
      </c>
      <c r="CC63" s="195">
        <f t="shared" si="74"/>
        <v>286011.53424649627</v>
      </c>
      <c r="CD63" s="195">
        <f t="shared" si="74"/>
        <v>282248.22458535817</v>
      </c>
      <c r="CE63" s="195">
        <f t="shared" si="74"/>
        <v>278484.91492422007</v>
      </c>
      <c r="CF63" s="195">
        <f t="shared" si="74"/>
        <v>274721.60526308196</v>
      </c>
      <c r="CG63" s="195">
        <f t="shared" si="74"/>
        <v>270958.29560194386</v>
      </c>
      <c r="CH63" s="195">
        <f t="shared" si="74"/>
        <v>267194.98594080575</v>
      </c>
      <c r="CI63" s="195">
        <f t="shared" si="74"/>
        <v>263431.67627966765</v>
      </c>
      <c r="CJ63" s="195">
        <f t="shared" si="74"/>
        <v>259668.36661852954</v>
      </c>
      <c r="CK63" s="195">
        <f t="shared" si="74"/>
        <v>255905.05695739144</v>
      </c>
      <c r="CL63" s="195">
        <f t="shared" si="74"/>
        <v>252141.74729625334</v>
      </c>
      <c r="CM63" s="195">
        <f t="shared" si="74"/>
        <v>248378.43763511523</v>
      </c>
      <c r="CN63" s="195">
        <f t="shared" si="74"/>
        <v>244615.12797397713</v>
      </c>
      <c r="CO63" s="195">
        <f t="shared" si="74"/>
        <v>240851.81831283902</v>
      </c>
      <c r="CP63" s="195">
        <f t="shared" si="74"/>
        <v>237088.50865170092</v>
      </c>
      <c r="CQ63" s="195">
        <f t="shared" si="74"/>
        <v>233325.19899056281</v>
      </c>
      <c r="CR63" s="195">
        <f t="shared" si="74"/>
        <v>229561.88932942471</v>
      </c>
      <c r="CS63" s="195">
        <f t="shared" si="74"/>
        <v>225798.57966828661</v>
      </c>
      <c r="CT63" s="195">
        <f t="shared" si="74"/>
        <v>222035.2700071485</v>
      </c>
      <c r="CU63" s="195">
        <f t="shared" si="74"/>
        <v>218271.9603460104</v>
      </c>
      <c r="CV63" s="195">
        <f t="shared" si="74"/>
        <v>214508.65068487229</v>
      </c>
      <c r="CW63" s="195">
        <f t="shared" si="74"/>
        <v>210745.34102373419</v>
      </c>
      <c r="CX63" s="195">
        <f t="shared" si="74"/>
        <v>206982.03136259608</v>
      </c>
      <c r="CY63" s="195">
        <f t="shared" si="74"/>
        <v>203218.72170145798</v>
      </c>
      <c r="CZ63" s="195">
        <f t="shared" si="74"/>
        <v>199455.41204031988</v>
      </c>
      <c r="DA63" s="195">
        <f t="shared" si="74"/>
        <v>195692.10237918177</v>
      </c>
      <c r="DB63" s="195">
        <f t="shared" ref="DB63:EG63" si="75">SUM(DB62)</f>
        <v>191928.79271804367</v>
      </c>
      <c r="DC63" s="195">
        <f t="shared" si="75"/>
        <v>188165.48305690556</v>
      </c>
      <c r="DD63" s="195">
        <f t="shared" si="75"/>
        <v>184402.17339576746</v>
      </c>
      <c r="DE63" s="195">
        <f t="shared" si="75"/>
        <v>180638.86373462935</v>
      </c>
      <c r="DF63" s="195">
        <f t="shared" si="75"/>
        <v>176875.55407349125</v>
      </c>
      <c r="DG63" s="195">
        <f t="shared" si="75"/>
        <v>173112.24441235315</v>
      </c>
      <c r="DH63" s="195">
        <f t="shared" si="75"/>
        <v>169348.93475121504</v>
      </c>
      <c r="DI63" s="195">
        <f t="shared" si="75"/>
        <v>165585.62509007694</v>
      </c>
      <c r="DJ63" s="195">
        <f t="shared" si="75"/>
        <v>161822.31542893883</v>
      </c>
      <c r="DK63" s="195">
        <f t="shared" si="75"/>
        <v>158059.00576780073</v>
      </c>
      <c r="DL63" s="195">
        <f t="shared" si="75"/>
        <v>154295.69610666262</v>
      </c>
      <c r="DM63" s="195">
        <f t="shared" si="75"/>
        <v>150532.38644552452</v>
      </c>
      <c r="DN63" s="195">
        <f t="shared" si="75"/>
        <v>146769.07678438642</v>
      </c>
      <c r="DO63" s="195">
        <f t="shared" si="75"/>
        <v>143005.76712324831</v>
      </c>
      <c r="DP63" s="195">
        <f t="shared" si="75"/>
        <v>139242.45746211021</v>
      </c>
      <c r="DQ63" s="195">
        <f t="shared" si="75"/>
        <v>135479.1478009721</v>
      </c>
      <c r="DR63" s="195">
        <f t="shared" si="75"/>
        <v>131715.838139834</v>
      </c>
      <c r="DS63" s="195">
        <f t="shared" si="75"/>
        <v>127952.52847869589</v>
      </c>
      <c r="DT63" s="195">
        <f t="shared" si="75"/>
        <v>124189.21881755779</v>
      </c>
      <c r="DU63" s="195">
        <f t="shared" si="75"/>
        <v>120425.90915641969</v>
      </c>
      <c r="DV63" s="195">
        <f t="shared" si="75"/>
        <v>116662.59949528158</v>
      </c>
      <c r="DW63" s="195">
        <f t="shared" si="75"/>
        <v>112899.28983414348</v>
      </c>
      <c r="DX63" s="195">
        <f t="shared" si="75"/>
        <v>109135.98017300537</v>
      </c>
      <c r="DY63" s="195">
        <f t="shared" si="75"/>
        <v>105372.67051186727</v>
      </c>
      <c r="DZ63" s="195">
        <f t="shared" si="75"/>
        <v>101609.36085072916</v>
      </c>
      <c r="EA63" s="195">
        <f t="shared" si="75"/>
        <v>97846.05118959106</v>
      </c>
      <c r="EB63" s="195">
        <f t="shared" si="75"/>
        <v>94082.741528452956</v>
      </c>
      <c r="EC63" s="195">
        <f t="shared" si="75"/>
        <v>90319.431867314852</v>
      </c>
      <c r="ED63" s="195">
        <f t="shared" si="75"/>
        <v>86556.122206176748</v>
      </c>
      <c r="EE63" s="195">
        <f t="shared" si="75"/>
        <v>82792.812545038643</v>
      </c>
      <c r="EF63" s="195">
        <f t="shared" si="75"/>
        <v>79029.502883900539</v>
      </c>
      <c r="EG63" s="195">
        <f t="shared" si="75"/>
        <v>75266.193222762435</v>
      </c>
      <c r="EH63" s="195">
        <f t="shared" ref="EH63:FM63" si="76">SUM(EH62)</f>
        <v>71502.88356162433</v>
      </c>
      <c r="EI63" s="195">
        <f t="shared" si="76"/>
        <v>67739.573900486226</v>
      </c>
      <c r="EJ63" s="195">
        <f t="shared" si="76"/>
        <v>63976.264239348115</v>
      </c>
      <c r="EK63" s="195">
        <f t="shared" si="76"/>
        <v>60212.954578210003</v>
      </c>
      <c r="EL63" s="195">
        <f t="shared" si="76"/>
        <v>56449.644917071892</v>
      </c>
      <c r="EM63" s="195">
        <f t="shared" si="76"/>
        <v>52686.33525593378</v>
      </c>
      <c r="EN63" s="195">
        <f t="shared" si="76"/>
        <v>48923.025594795668</v>
      </c>
      <c r="EO63" s="195">
        <f t="shared" si="76"/>
        <v>45159.715933657557</v>
      </c>
      <c r="EP63" s="195">
        <f t="shared" si="76"/>
        <v>41396.406272519445</v>
      </c>
      <c r="EQ63" s="195">
        <f t="shared" si="76"/>
        <v>37633.096611381334</v>
      </c>
      <c r="ER63" s="195">
        <f t="shared" si="76"/>
        <v>33869.786950243222</v>
      </c>
      <c r="ES63" s="195">
        <f t="shared" si="76"/>
        <v>30106.477289105114</v>
      </c>
      <c r="ET63" s="195">
        <f t="shared" si="76"/>
        <v>26343.167627967006</v>
      </c>
      <c r="EU63" s="195">
        <f t="shared" si="76"/>
        <v>22579.857966828898</v>
      </c>
      <c r="EV63" s="195">
        <f t="shared" si="76"/>
        <v>18816.548305690791</v>
      </c>
      <c r="EW63" s="195">
        <f t="shared" si="76"/>
        <v>15053.238644552683</v>
      </c>
      <c r="EX63" s="195">
        <f t="shared" si="76"/>
        <v>11289.928983414575</v>
      </c>
      <c r="EY63" s="195">
        <f t="shared" si="76"/>
        <v>7526.6193222764668</v>
      </c>
      <c r="EZ63" s="195">
        <f t="shared" si="76"/>
        <v>3763.3096611383585</v>
      </c>
      <c r="FA63" s="195">
        <f t="shared" si="76"/>
        <v>2.5011104298755527E-10</v>
      </c>
      <c r="FB63" s="195">
        <f t="shared" si="76"/>
        <v>2.5011104298755527E-10</v>
      </c>
      <c r="FC63" s="195">
        <f t="shared" si="76"/>
        <v>2.5011104298755527E-10</v>
      </c>
      <c r="FD63" s="195">
        <f t="shared" si="76"/>
        <v>2.5011104298755527E-10</v>
      </c>
      <c r="FE63" s="195">
        <f t="shared" si="76"/>
        <v>2.5011104298755527E-10</v>
      </c>
      <c r="FF63" s="195">
        <f t="shared" si="76"/>
        <v>2.5011104298755527E-10</v>
      </c>
      <c r="FG63" s="195">
        <f t="shared" si="76"/>
        <v>2.5011104298755527E-10</v>
      </c>
      <c r="FH63" s="195">
        <f t="shared" si="76"/>
        <v>2.5011104298755527E-10</v>
      </c>
      <c r="FI63" s="195">
        <f t="shared" si="76"/>
        <v>2.5011104298755527E-10</v>
      </c>
      <c r="FJ63" s="195">
        <f t="shared" si="76"/>
        <v>2.5011104298755527E-10</v>
      </c>
      <c r="FK63" s="195">
        <f t="shared" si="76"/>
        <v>2.5011104298755527E-10</v>
      </c>
      <c r="FL63" s="195">
        <f t="shared" si="76"/>
        <v>2.5011104298755527E-10</v>
      </c>
      <c r="FM63" s="195">
        <f t="shared" si="76"/>
        <v>2.5011104298755527E-10</v>
      </c>
      <c r="FN63" s="195">
        <f t="shared" ref="FN63:GJ63" si="77">SUM(FN62)</f>
        <v>2.5011104298755527E-10</v>
      </c>
      <c r="FO63" s="195">
        <f t="shared" si="77"/>
        <v>2.5011104298755527E-10</v>
      </c>
      <c r="FP63" s="195">
        <f t="shared" si="77"/>
        <v>2.5011104298755527E-10</v>
      </c>
      <c r="FQ63" s="195">
        <f t="shared" si="77"/>
        <v>2.5011104298755527E-10</v>
      </c>
      <c r="FR63" s="195">
        <f t="shared" si="77"/>
        <v>2.5011104298755527E-10</v>
      </c>
      <c r="FS63" s="195">
        <f t="shared" si="77"/>
        <v>2.5011104298755527E-10</v>
      </c>
      <c r="FT63" s="195">
        <f t="shared" si="77"/>
        <v>2.5011104298755527E-10</v>
      </c>
      <c r="FU63" s="195">
        <f t="shared" si="77"/>
        <v>2.5011104298755527E-10</v>
      </c>
      <c r="FV63" s="195">
        <f t="shared" si="77"/>
        <v>2.5011104298755527E-10</v>
      </c>
      <c r="FW63" s="195">
        <f t="shared" si="77"/>
        <v>2.5011104298755527E-10</v>
      </c>
      <c r="FX63" s="195">
        <f t="shared" si="77"/>
        <v>2.5011104298755527E-10</v>
      </c>
      <c r="FY63" s="195">
        <f t="shared" si="77"/>
        <v>2.5011104298755527E-10</v>
      </c>
      <c r="FZ63" s="195">
        <f t="shared" si="77"/>
        <v>2.5011104298755527E-10</v>
      </c>
      <c r="GA63" s="195">
        <f t="shared" si="77"/>
        <v>2.5011104298755527E-10</v>
      </c>
      <c r="GB63" s="195">
        <f t="shared" si="77"/>
        <v>2.5011104298755527E-10</v>
      </c>
      <c r="GC63" s="195">
        <f t="shared" si="77"/>
        <v>2.5011104298755527E-10</v>
      </c>
      <c r="GD63" s="195">
        <f t="shared" si="77"/>
        <v>2.5011104298755527E-10</v>
      </c>
      <c r="GE63" s="195">
        <f t="shared" si="77"/>
        <v>2.5011104298755527E-10</v>
      </c>
      <c r="GF63" s="195">
        <f t="shared" si="77"/>
        <v>2.5011104298755527E-10</v>
      </c>
      <c r="GG63" s="195">
        <f t="shared" si="77"/>
        <v>2.5011104298755527E-10</v>
      </c>
      <c r="GH63" s="195">
        <f t="shared" si="77"/>
        <v>2.5011104298755527E-10</v>
      </c>
      <c r="GI63" s="195">
        <f t="shared" si="77"/>
        <v>2.5011104298755527E-10</v>
      </c>
      <c r="GJ63" s="195">
        <f t="shared" si="77"/>
        <v>2.5011104298755527E-10</v>
      </c>
    </row>
    <row r="64" spans="1:192" hidden="1" outlineLevel="1" x14ac:dyDescent="0.35">
      <c r="A64" s="170"/>
      <c r="D64" s="173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97"/>
      <c r="W64" s="197"/>
      <c r="X64" s="197"/>
      <c r="Y64" s="197"/>
      <c r="Z64" s="197"/>
      <c r="AA64" s="197"/>
      <c r="AB64" s="197"/>
      <c r="AC64" s="197"/>
      <c r="AD64" s="197"/>
      <c r="AE64" s="197"/>
      <c r="AF64" s="197"/>
      <c r="AG64" s="197"/>
      <c r="AH64" s="197"/>
      <c r="AI64" s="197"/>
      <c r="AJ64" s="197"/>
      <c r="AK64" s="197"/>
      <c r="AL64" s="197"/>
      <c r="AM64" s="197"/>
      <c r="AN64" s="197"/>
      <c r="AO64" s="197"/>
      <c r="AP64" s="197"/>
      <c r="AQ64" s="197"/>
      <c r="AR64" s="197"/>
      <c r="AS64" s="197"/>
      <c r="AT64" s="197"/>
      <c r="AU64" s="197"/>
      <c r="AV64" s="197"/>
      <c r="AW64" s="197"/>
      <c r="AX64" s="197"/>
      <c r="AY64" s="197"/>
      <c r="AZ64" s="197"/>
      <c r="BA64" s="197"/>
      <c r="BB64" s="197"/>
      <c r="BC64" s="197"/>
      <c r="BD64" s="197"/>
      <c r="BE64" s="197"/>
      <c r="BF64" s="197"/>
      <c r="BG64" s="197"/>
      <c r="BH64" s="197"/>
      <c r="BI64" s="197"/>
      <c r="BJ64" s="197"/>
      <c r="BK64" s="197"/>
      <c r="BL64" s="197"/>
      <c r="BM64" s="197"/>
      <c r="BN64" s="197"/>
      <c r="BO64" s="197"/>
      <c r="BP64" s="197"/>
      <c r="BQ64" s="197"/>
      <c r="BR64" s="197"/>
      <c r="BS64" s="197"/>
      <c r="BT64" s="197"/>
      <c r="BU64" s="197"/>
      <c r="BV64" s="197"/>
      <c r="BW64" s="197"/>
      <c r="BX64" s="197"/>
      <c r="BY64" s="197"/>
      <c r="BZ64" s="197"/>
      <c r="CA64" s="197"/>
      <c r="CB64" s="197"/>
      <c r="CC64" s="197"/>
      <c r="CD64" s="197"/>
      <c r="CE64" s="197"/>
      <c r="CF64" s="197"/>
      <c r="CG64" s="197"/>
      <c r="CH64" s="197"/>
      <c r="CI64" s="197"/>
      <c r="CJ64" s="197"/>
      <c r="CK64" s="197"/>
      <c r="CL64" s="197"/>
      <c r="CM64" s="197"/>
      <c r="CN64" s="197"/>
      <c r="CO64" s="197"/>
      <c r="CP64" s="197"/>
      <c r="CQ64" s="197"/>
      <c r="CR64" s="197"/>
      <c r="CS64" s="197"/>
      <c r="CT64" s="197"/>
      <c r="CU64" s="197"/>
      <c r="CV64" s="197"/>
      <c r="CW64" s="197"/>
      <c r="CX64" s="197"/>
      <c r="CY64" s="197"/>
      <c r="CZ64" s="197"/>
      <c r="DA64" s="197"/>
      <c r="DB64" s="197"/>
      <c r="DC64" s="197"/>
      <c r="DD64" s="197"/>
      <c r="DE64" s="197"/>
      <c r="DF64" s="197"/>
      <c r="DG64" s="197"/>
      <c r="DH64" s="197"/>
      <c r="DI64" s="197"/>
      <c r="DJ64" s="197"/>
      <c r="DK64" s="197"/>
      <c r="DL64" s="197"/>
      <c r="DM64" s="197"/>
      <c r="DN64" s="197"/>
      <c r="DO64" s="197"/>
      <c r="DP64" s="197"/>
      <c r="DQ64" s="197"/>
      <c r="DR64" s="197"/>
      <c r="DS64" s="197"/>
      <c r="DT64" s="197"/>
      <c r="DU64" s="197"/>
      <c r="DV64" s="197"/>
      <c r="DW64" s="197"/>
      <c r="DX64" s="197"/>
      <c r="DY64" s="197"/>
      <c r="DZ64" s="197"/>
      <c r="EA64" s="197"/>
      <c r="EB64" s="197"/>
      <c r="EC64" s="197"/>
      <c r="ED64" s="197"/>
      <c r="EE64" s="197"/>
      <c r="EF64" s="197"/>
      <c r="EG64" s="197"/>
      <c r="EH64" s="197"/>
      <c r="EI64" s="197"/>
      <c r="EJ64" s="197"/>
      <c r="EK64" s="197"/>
      <c r="EL64" s="197"/>
      <c r="EM64" s="197"/>
      <c r="EN64" s="197"/>
      <c r="EO64" s="197"/>
      <c r="EP64" s="197"/>
      <c r="EQ64" s="197"/>
      <c r="ER64" s="197"/>
      <c r="ES64" s="197"/>
      <c r="ET64" s="197"/>
      <c r="EU64" s="197"/>
      <c r="EV64" s="197"/>
      <c r="EW64" s="197"/>
      <c r="EX64" s="197"/>
      <c r="EY64" s="197"/>
      <c r="EZ64" s="197"/>
      <c r="FA64" s="197"/>
      <c r="FB64" s="197"/>
      <c r="FC64" s="197"/>
      <c r="FD64" s="197"/>
      <c r="FE64" s="197"/>
      <c r="FF64" s="197"/>
      <c r="FG64" s="197"/>
      <c r="FH64" s="197"/>
      <c r="FI64" s="197"/>
      <c r="FJ64" s="197"/>
      <c r="FK64" s="197"/>
      <c r="FL64" s="197"/>
      <c r="FM64" s="197"/>
      <c r="FN64" s="197"/>
      <c r="FO64" s="197"/>
      <c r="FP64" s="197"/>
      <c r="FQ64" s="197"/>
      <c r="FR64" s="197"/>
      <c r="FS64" s="197"/>
      <c r="FT64" s="197"/>
      <c r="FU64" s="197"/>
      <c r="FV64" s="197"/>
      <c r="FW64" s="197"/>
      <c r="FX64" s="197"/>
      <c r="FY64" s="197"/>
      <c r="FZ64" s="197"/>
      <c r="GA64" s="197"/>
      <c r="GB64" s="197"/>
      <c r="GC64" s="197"/>
      <c r="GD64" s="197"/>
      <c r="GE64" s="197"/>
      <c r="GF64" s="197"/>
      <c r="GG64" s="197"/>
      <c r="GH64" s="197"/>
      <c r="GI64" s="197"/>
      <c r="GJ64" s="197"/>
    </row>
    <row r="65" spans="1:192" hidden="1" outlineLevel="1" x14ac:dyDescent="0.35">
      <c r="A65" s="170"/>
      <c r="B65" s="170" t="s">
        <v>56</v>
      </c>
      <c r="D65" s="173"/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  <c r="U65" s="197"/>
      <c r="V65" s="197"/>
      <c r="W65" s="197"/>
      <c r="X65" s="197"/>
      <c r="Y65" s="197"/>
      <c r="Z65" s="197"/>
      <c r="AA65" s="197"/>
      <c r="AB65" s="197"/>
      <c r="AC65" s="197"/>
      <c r="AD65" s="197"/>
      <c r="AE65" s="197"/>
      <c r="AF65" s="197"/>
      <c r="AG65" s="197"/>
      <c r="AH65" s="197"/>
      <c r="AI65" s="197"/>
      <c r="AJ65" s="197"/>
      <c r="AK65" s="197"/>
      <c r="AL65" s="197"/>
      <c r="AM65" s="197"/>
      <c r="AN65" s="197"/>
      <c r="AO65" s="197"/>
      <c r="AP65" s="197"/>
      <c r="AQ65" s="197"/>
      <c r="AR65" s="197"/>
      <c r="AS65" s="197"/>
      <c r="AT65" s="197"/>
      <c r="AU65" s="197"/>
      <c r="AV65" s="197"/>
      <c r="AW65" s="197"/>
      <c r="AX65" s="197"/>
      <c r="AY65" s="197"/>
      <c r="AZ65" s="197"/>
      <c r="BA65" s="197"/>
      <c r="BB65" s="197"/>
      <c r="BC65" s="197"/>
      <c r="BD65" s="197"/>
      <c r="BE65" s="197"/>
      <c r="BF65" s="197"/>
      <c r="BG65" s="197"/>
      <c r="BH65" s="197"/>
      <c r="BI65" s="197"/>
      <c r="BJ65" s="197"/>
      <c r="BK65" s="197"/>
      <c r="BL65" s="197"/>
      <c r="BM65" s="197"/>
      <c r="BN65" s="197"/>
      <c r="BO65" s="197"/>
      <c r="BP65" s="197"/>
      <c r="BQ65" s="197"/>
      <c r="BR65" s="197"/>
      <c r="BS65" s="197"/>
      <c r="BT65" s="197"/>
      <c r="BU65" s="197"/>
      <c r="BV65" s="197"/>
      <c r="BW65" s="197"/>
      <c r="BX65" s="197"/>
      <c r="BY65" s="197"/>
      <c r="BZ65" s="197"/>
      <c r="CA65" s="197"/>
      <c r="CB65" s="197"/>
      <c r="CC65" s="197"/>
      <c r="CD65" s="197"/>
      <c r="CE65" s="197"/>
      <c r="CF65" s="197"/>
      <c r="CG65" s="197"/>
      <c r="CH65" s="197"/>
      <c r="CI65" s="197"/>
      <c r="CJ65" s="197"/>
      <c r="CK65" s="197"/>
      <c r="CL65" s="197"/>
      <c r="CM65" s="197"/>
      <c r="CN65" s="197"/>
      <c r="CO65" s="197"/>
      <c r="CP65" s="197"/>
      <c r="CQ65" s="197"/>
      <c r="CR65" s="197"/>
      <c r="CS65" s="197"/>
      <c r="CT65" s="197"/>
      <c r="CU65" s="197"/>
      <c r="CV65" s="197"/>
      <c r="CW65" s="197"/>
      <c r="CX65" s="197"/>
      <c r="CY65" s="197"/>
      <c r="CZ65" s="197"/>
      <c r="DA65" s="197"/>
      <c r="DB65" s="197"/>
      <c r="DC65" s="197"/>
      <c r="DD65" s="197"/>
      <c r="DE65" s="197"/>
      <c r="DF65" s="197"/>
      <c r="DG65" s="197"/>
      <c r="DH65" s="197"/>
      <c r="DI65" s="197"/>
      <c r="DJ65" s="197"/>
      <c r="DK65" s="197"/>
      <c r="DL65" s="197"/>
      <c r="DM65" s="197"/>
      <c r="DN65" s="197"/>
      <c r="DO65" s="197"/>
      <c r="DP65" s="197"/>
      <c r="DQ65" s="197"/>
      <c r="DR65" s="197"/>
      <c r="DS65" s="197"/>
      <c r="DT65" s="197"/>
      <c r="DU65" s="197"/>
      <c r="DV65" s="197"/>
      <c r="DW65" s="197"/>
      <c r="DX65" s="197"/>
      <c r="DY65" s="197"/>
      <c r="DZ65" s="197"/>
      <c r="EA65" s="197"/>
      <c r="EB65" s="197"/>
      <c r="EC65" s="197"/>
      <c r="ED65" s="197"/>
      <c r="EE65" s="197"/>
      <c r="EF65" s="197"/>
      <c r="EG65" s="197"/>
      <c r="EH65" s="197"/>
      <c r="EI65" s="197"/>
      <c r="EJ65" s="197"/>
      <c r="EK65" s="197"/>
      <c r="EL65" s="197"/>
      <c r="EM65" s="197"/>
      <c r="EN65" s="197"/>
      <c r="EO65" s="197"/>
      <c r="EP65" s="197"/>
      <c r="EQ65" s="197"/>
      <c r="ER65" s="197"/>
      <c r="ES65" s="197"/>
      <c r="ET65" s="197"/>
      <c r="EU65" s="197"/>
      <c r="EV65" s="197"/>
      <c r="EW65" s="197"/>
      <c r="EX65" s="197"/>
      <c r="EY65" s="197"/>
      <c r="EZ65" s="197"/>
      <c r="FA65" s="197"/>
      <c r="FB65" s="197"/>
      <c r="FC65" s="197"/>
      <c r="FD65" s="197"/>
      <c r="FE65" s="197"/>
      <c r="FF65" s="197"/>
      <c r="FG65" s="197"/>
      <c r="FH65" s="197"/>
      <c r="FI65" s="197"/>
      <c r="FJ65" s="197"/>
      <c r="FK65" s="197"/>
      <c r="FL65" s="197"/>
      <c r="FM65" s="197"/>
      <c r="FN65" s="197"/>
      <c r="FO65" s="197"/>
      <c r="FP65" s="197"/>
      <c r="FQ65" s="197"/>
      <c r="FR65" s="197"/>
      <c r="FS65" s="197"/>
      <c r="FT65" s="197"/>
      <c r="FU65" s="197"/>
      <c r="FV65" s="197"/>
      <c r="FW65" s="197"/>
      <c r="FX65" s="197"/>
      <c r="FY65" s="197"/>
      <c r="FZ65" s="197"/>
      <c r="GA65" s="197"/>
      <c r="GB65" s="197"/>
      <c r="GC65" s="197"/>
      <c r="GD65" s="197"/>
      <c r="GE65" s="197"/>
      <c r="GF65" s="197"/>
      <c r="GG65" s="197"/>
      <c r="GH65" s="197"/>
      <c r="GI65" s="197"/>
      <c r="GJ65" s="197"/>
    </row>
    <row r="66" spans="1:192" hidden="1" outlineLevel="2" x14ac:dyDescent="0.35">
      <c r="A66" s="170"/>
      <c r="D66" s="173"/>
      <c r="E66" s="236" t="str">
        <f xml:space="preserve"> Equity!E$34</f>
        <v>Retained cash balance</v>
      </c>
      <c r="F66" s="236">
        <f xml:space="preserve"> Equity!F$34</f>
        <v>0</v>
      </c>
      <c r="G66" s="236" t="str">
        <f xml:space="preserve"> Equity!G$34</f>
        <v>$ 000s</v>
      </c>
      <c r="H66" s="236">
        <f xml:space="preserve"> Equity!H$34</f>
        <v>0</v>
      </c>
      <c r="I66" s="236">
        <f xml:space="preserve"> Equity!I$34</f>
        <v>0</v>
      </c>
      <c r="J66" s="236">
        <f xml:space="preserve"> Equity!J$34</f>
        <v>0</v>
      </c>
      <c r="K66" s="236">
        <f xml:space="preserve"> Equity!K$34</f>
        <v>0</v>
      </c>
      <c r="L66" s="236">
        <f xml:space="preserve"> Equity!L$34</f>
        <v>0</v>
      </c>
      <c r="M66" s="236">
        <f xml:space="preserve"> Equity!M$34</f>
        <v>0</v>
      </c>
      <c r="N66" s="236">
        <f xml:space="preserve"> Equity!N$34</f>
        <v>0</v>
      </c>
      <c r="O66" s="236">
        <f xml:space="preserve"> Equity!O$34</f>
        <v>0</v>
      </c>
      <c r="P66" s="236">
        <f xml:space="preserve"> Equity!P$34</f>
        <v>-2.6643647288437933E-9</v>
      </c>
      <c r="Q66" s="236">
        <f xml:space="preserve"> Equity!Q$34</f>
        <v>-2.1179857867537066E-8</v>
      </c>
      <c r="R66" s="236">
        <f xml:space="preserve"> Equity!R$34</f>
        <v>-4.777223239216255E-8</v>
      </c>
      <c r="S66" s="236">
        <f xml:space="preserve"> Equity!S$34</f>
        <v>-8.4540261013898998E-8</v>
      </c>
      <c r="T66" s="236">
        <f xml:space="preserve"> Equity!T$34</f>
        <v>-1.2964972029294586E-7</v>
      </c>
      <c r="U66" s="236">
        <f xml:space="preserve"> Equity!U$34</f>
        <v>-1.8603293483465677E-7</v>
      </c>
      <c r="V66" s="236">
        <f xml:space="preserve"> Equity!V$34</f>
        <v>-2.5239455681003164E-7</v>
      </c>
      <c r="W66" s="236">
        <f xml:space="preserve"> Equity!W$34</f>
        <v>-3.2114667192217894E-7</v>
      </c>
      <c r="X66" s="236">
        <f xml:space="preserve"> Equity!X$34</f>
        <v>-4.0604641071695369E-7</v>
      </c>
      <c r="Y66" s="236">
        <f xml:space="preserve"> Equity!Y$34</f>
        <v>-4.9689163006405579E-7</v>
      </c>
      <c r="Z66" s="236">
        <f xml:space="preserve"> Equity!Z$34</f>
        <v>-5.9888998293899931E-7</v>
      </c>
      <c r="AA66" s="236">
        <f xml:space="preserve"> Equity!AA$34</f>
        <v>-7.0487988068634877E-7</v>
      </c>
      <c r="AB66" s="236">
        <f xml:space="preserve"> Equity!AB$34</f>
        <v>-8.208866120185121E-7</v>
      </c>
      <c r="AC66" s="236">
        <f xml:space="preserve"> Equity!AC$34</f>
        <v>-9.4251902282849187E-7</v>
      </c>
      <c r="AD66" s="236">
        <f xml:space="preserve"> Equity!AD$34</f>
        <v>-1.0645958354871254E-6</v>
      </c>
      <c r="AE66" s="236">
        <f xml:space="preserve"> Equity!AE$34</f>
        <v>-1.1940832109758048E-6</v>
      </c>
      <c r="AF66" s="236">
        <f xml:space="preserve"> Equity!AF$34</f>
        <v>-1.3215262413268647E-6</v>
      </c>
      <c r="AG66" s="236">
        <f xml:space="preserve"> Equity!AG$34</f>
        <v>-1.4542149244789471E-6</v>
      </c>
      <c r="AH66" s="236">
        <f xml:space="preserve"> Equity!AH$34</f>
        <v>-1.5866034743794444E-6</v>
      </c>
      <c r="AI66" s="236">
        <f xml:space="preserve"> Equity!AI$34</f>
        <v>-1.7089547270643379E-6</v>
      </c>
      <c r="AJ66" s="236">
        <f xml:space="preserve"> Equity!AJ$34</f>
        <v>-1.8372641932273837E-6</v>
      </c>
      <c r="AK66" s="236">
        <f xml:space="preserve"> Equity!AK$34</f>
        <v>-1.9576310421598464E-6</v>
      </c>
      <c r="AL66" s="236">
        <f xml:space="preserve"> Equity!AL$34</f>
        <v>-2.0771692277321563E-6</v>
      </c>
      <c r="AM66" s="236">
        <f xml:space="preserve"> Equity!AM$34</f>
        <v>-2.18694717091239E-6</v>
      </c>
      <c r="AN66" s="236">
        <f xml:space="preserve"> Equity!AN$34</f>
        <v>-2.2936228276648762E-6</v>
      </c>
      <c r="AO66" s="236">
        <f xml:space="preserve"> Equity!AO$34</f>
        <v>-2.3924223739868467E-6</v>
      </c>
      <c r="AP66" s="236">
        <f xml:space="preserve"> Equity!AP$34</f>
        <v>-2.4796986224373541E-6</v>
      </c>
      <c r="AQ66" s="236">
        <f xml:space="preserve"> Equity!AQ$34</f>
        <v>-2.5610765703731886E-6</v>
      </c>
      <c r="AR66" s="236">
        <f xml:space="preserve"> Equity!AR$34</f>
        <v>-2.6305878861876408E-6</v>
      </c>
      <c r="AS66" s="236">
        <f xml:space="preserve"> Equity!AS$34</f>
        <v>-2.6929990042390273E-6</v>
      </c>
      <c r="AT66" s="236">
        <f xml:space="preserve"> Equity!AT$34</f>
        <v>-2.7455607494175638E-6</v>
      </c>
      <c r="AU66" s="236">
        <f xml:space="preserve"> Equity!AU$34</f>
        <v>-2.784982115144885E-6</v>
      </c>
      <c r="AV66" s="236">
        <f xml:space="preserve"> Equity!AV$34</f>
        <v>-2.8213798657361622E-6</v>
      </c>
      <c r="AW66" s="236">
        <f xml:space="preserve"> Equity!AW$34</f>
        <v>-2.8492649732925202E-6</v>
      </c>
      <c r="AX66" s="236">
        <f xml:space="preserve"> Equity!AX$34</f>
        <v>-2.8715457744965533E-6</v>
      </c>
      <c r="AY66" s="236">
        <f xml:space="preserve"> Equity!AY$34</f>
        <v>-2.8873687085706479E-6</v>
      </c>
      <c r="AZ66" s="236">
        <f xml:space="preserve"> Equity!AZ$34</f>
        <v>-2.9018187603924162E-6</v>
      </c>
      <c r="BA66" s="236">
        <f xml:space="preserve"> Equity!BA$34</f>
        <v>-2.9091761177824083E-6</v>
      </c>
      <c r="BB66" s="236">
        <f xml:space="preserve"> Equity!BB$34</f>
        <v>-2.9110542243415694E-6</v>
      </c>
      <c r="BC66" s="236">
        <f xml:space="preserve"> Equity!BC$34</f>
        <v>-2.9096408695750142E-6</v>
      </c>
      <c r="BD66" s="236">
        <f xml:space="preserve"> Equity!BD$34</f>
        <v>-2.9066795548260416E-6</v>
      </c>
      <c r="BE66" s="236">
        <f xml:space="preserve"> Equity!BE$34</f>
        <v>-2.9040201923180575E-6</v>
      </c>
      <c r="BF66" s="236">
        <f xml:space="preserve"> Equity!BF$34</f>
        <v>0</v>
      </c>
      <c r="BG66" s="236">
        <f xml:space="preserve"> Equity!BG$34</f>
        <v>0</v>
      </c>
      <c r="BH66" s="236">
        <f xml:space="preserve"> Equity!BH$34</f>
        <v>0</v>
      </c>
      <c r="BI66" s="236">
        <f xml:space="preserve"> Equity!BI$34</f>
        <v>0</v>
      </c>
      <c r="BJ66" s="236">
        <f xml:space="preserve"> Equity!BJ$34</f>
        <v>0</v>
      </c>
      <c r="BK66" s="236">
        <f xml:space="preserve"> Equity!BK$34</f>
        <v>0</v>
      </c>
      <c r="BL66" s="236">
        <f xml:space="preserve"> Equity!BL$34</f>
        <v>0</v>
      </c>
      <c r="BM66" s="236">
        <f xml:space="preserve"> Equity!BM$34</f>
        <v>0</v>
      </c>
      <c r="BN66" s="236">
        <f xml:space="preserve"> Equity!BN$34</f>
        <v>0</v>
      </c>
      <c r="BO66" s="236">
        <f xml:space="preserve"> Equity!BO$34</f>
        <v>0</v>
      </c>
      <c r="BP66" s="236">
        <f xml:space="preserve"> Equity!BP$34</f>
        <v>0</v>
      </c>
      <c r="BQ66" s="236">
        <f xml:space="preserve"> Equity!BQ$34</f>
        <v>0</v>
      </c>
      <c r="BR66" s="236">
        <f xml:space="preserve"> Equity!BR$34</f>
        <v>0</v>
      </c>
      <c r="BS66" s="236">
        <f xml:space="preserve"> Equity!BS$34</f>
        <v>0</v>
      </c>
      <c r="BT66" s="236">
        <f xml:space="preserve"> Equity!BT$34</f>
        <v>0</v>
      </c>
      <c r="BU66" s="236">
        <f xml:space="preserve"> Equity!BU$34</f>
        <v>0</v>
      </c>
      <c r="BV66" s="236">
        <f xml:space="preserve"> Equity!BV$34</f>
        <v>0</v>
      </c>
      <c r="BW66" s="236">
        <f xml:space="preserve"> Equity!BW$34</f>
        <v>0</v>
      </c>
      <c r="BX66" s="236">
        <f xml:space="preserve"> Equity!BX$34</f>
        <v>0</v>
      </c>
      <c r="BY66" s="236">
        <f xml:space="preserve"> Equity!BY$34</f>
        <v>0</v>
      </c>
      <c r="BZ66" s="236">
        <f xml:space="preserve"> Equity!BZ$34</f>
        <v>0</v>
      </c>
      <c r="CA66" s="236">
        <f xml:space="preserve"> Equity!CA$34</f>
        <v>0</v>
      </c>
      <c r="CB66" s="236">
        <f xml:space="preserve"> Equity!CB$34</f>
        <v>0</v>
      </c>
      <c r="CC66" s="236">
        <f xml:space="preserve"> Equity!CC$34</f>
        <v>0</v>
      </c>
      <c r="CD66" s="236">
        <f xml:space="preserve"> Equity!CD$34</f>
        <v>0</v>
      </c>
      <c r="CE66" s="236">
        <f xml:space="preserve"> Equity!CE$34</f>
        <v>0</v>
      </c>
      <c r="CF66" s="236">
        <f xml:space="preserve"> Equity!CF$34</f>
        <v>0</v>
      </c>
      <c r="CG66" s="236">
        <f xml:space="preserve"> Equity!CG$34</f>
        <v>0</v>
      </c>
      <c r="CH66" s="236">
        <f xml:space="preserve"> Equity!CH$34</f>
        <v>0</v>
      </c>
      <c r="CI66" s="236">
        <f xml:space="preserve"> Equity!CI$34</f>
        <v>0</v>
      </c>
      <c r="CJ66" s="236">
        <f xml:space="preserve"> Equity!CJ$34</f>
        <v>0</v>
      </c>
      <c r="CK66" s="236">
        <f xml:space="preserve"> Equity!CK$34</f>
        <v>0</v>
      </c>
      <c r="CL66" s="236">
        <f xml:space="preserve"> Equity!CL$34</f>
        <v>0</v>
      </c>
      <c r="CM66" s="236">
        <f xml:space="preserve"> Equity!CM$34</f>
        <v>0</v>
      </c>
      <c r="CN66" s="236">
        <f xml:space="preserve"> Equity!CN$34</f>
        <v>0</v>
      </c>
      <c r="CO66" s="236">
        <f xml:space="preserve"> Equity!CO$34</f>
        <v>0</v>
      </c>
      <c r="CP66" s="236">
        <f xml:space="preserve"> Equity!CP$34</f>
        <v>0</v>
      </c>
      <c r="CQ66" s="236">
        <f xml:space="preserve"> Equity!CQ$34</f>
        <v>0</v>
      </c>
      <c r="CR66" s="236">
        <f xml:space="preserve"> Equity!CR$34</f>
        <v>0</v>
      </c>
      <c r="CS66" s="236">
        <f xml:space="preserve"> Equity!CS$34</f>
        <v>0</v>
      </c>
      <c r="CT66" s="236">
        <f xml:space="preserve"> Equity!CT$34</f>
        <v>0</v>
      </c>
      <c r="CU66" s="236">
        <f xml:space="preserve"> Equity!CU$34</f>
        <v>0</v>
      </c>
      <c r="CV66" s="236">
        <f xml:space="preserve"> Equity!CV$34</f>
        <v>0</v>
      </c>
      <c r="CW66" s="236">
        <f xml:space="preserve"> Equity!CW$34</f>
        <v>0</v>
      </c>
      <c r="CX66" s="236">
        <f xml:space="preserve"> Equity!CX$34</f>
        <v>0</v>
      </c>
      <c r="CY66" s="236">
        <f xml:space="preserve"> Equity!CY$34</f>
        <v>0</v>
      </c>
      <c r="CZ66" s="236">
        <f xml:space="preserve"> Equity!CZ$34</f>
        <v>0</v>
      </c>
      <c r="DA66" s="236">
        <f xml:space="preserve"> Equity!DA$34</f>
        <v>0</v>
      </c>
      <c r="DB66" s="236">
        <f xml:space="preserve"> Equity!DB$34</f>
        <v>0</v>
      </c>
      <c r="DC66" s="236">
        <f xml:space="preserve"> Equity!DC$34</f>
        <v>0</v>
      </c>
      <c r="DD66" s="236">
        <f xml:space="preserve"> Equity!DD$34</f>
        <v>0</v>
      </c>
      <c r="DE66" s="236">
        <f xml:space="preserve"> Equity!DE$34</f>
        <v>0</v>
      </c>
      <c r="DF66" s="236">
        <f xml:space="preserve"> Equity!DF$34</f>
        <v>0</v>
      </c>
      <c r="DG66" s="236">
        <f xml:space="preserve"> Equity!DG$34</f>
        <v>0</v>
      </c>
      <c r="DH66" s="236">
        <f xml:space="preserve"> Equity!DH$34</f>
        <v>0</v>
      </c>
      <c r="DI66" s="236">
        <f xml:space="preserve"> Equity!DI$34</f>
        <v>0</v>
      </c>
      <c r="DJ66" s="236">
        <f xml:space="preserve"> Equity!DJ$34</f>
        <v>0</v>
      </c>
      <c r="DK66" s="236">
        <f xml:space="preserve"> Equity!DK$34</f>
        <v>0</v>
      </c>
      <c r="DL66" s="236">
        <f xml:space="preserve"> Equity!DL$34</f>
        <v>0</v>
      </c>
      <c r="DM66" s="236">
        <f xml:space="preserve"> Equity!DM$34</f>
        <v>0</v>
      </c>
      <c r="DN66" s="236">
        <f xml:space="preserve"> Equity!DN$34</f>
        <v>0</v>
      </c>
      <c r="DO66" s="236">
        <f xml:space="preserve"> Equity!DO$34</f>
        <v>0</v>
      </c>
      <c r="DP66" s="236">
        <f xml:space="preserve"> Equity!DP$34</f>
        <v>0</v>
      </c>
      <c r="DQ66" s="236">
        <f xml:space="preserve"> Equity!DQ$34</f>
        <v>0</v>
      </c>
      <c r="DR66" s="236">
        <f xml:space="preserve"> Equity!DR$34</f>
        <v>0</v>
      </c>
      <c r="DS66" s="236">
        <f xml:space="preserve"> Equity!DS$34</f>
        <v>0</v>
      </c>
      <c r="DT66" s="236">
        <f xml:space="preserve"> Equity!DT$34</f>
        <v>0</v>
      </c>
      <c r="DU66" s="236">
        <f xml:space="preserve"> Equity!DU$34</f>
        <v>0</v>
      </c>
      <c r="DV66" s="236">
        <f xml:space="preserve"> Equity!DV$34</f>
        <v>0</v>
      </c>
      <c r="DW66" s="236">
        <f xml:space="preserve"> Equity!DW$34</f>
        <v>0</v>
      </c>
      <c r="DX66" s="236">
        <f xml:space="preserve"> Equity!DX$34</f>
        <v>0</v>
      </c>
      <c r="DY66" s="236">
        <f xml:space="preserve"> Equity!DY$34</f>
        <v>0</v>
      </c>
      <c r="DZ66" s="236">
        <f xml:space="preserve"> Equity!DZ$34</f>
        <v>0</v>
      </c>
      <c r="EA66" s="236">
        <f xml:space="preserve"> Equity!EA$34</f>
        <v>0</v>
      </c>
      <c r="EB66" s="236">
        <f xml:space="preserve"> Equity!EB$34</f>
        <v>0</v>
      </c>
      <c r="EC66" s="236">
        <f xml:space="preserve"> Equity!EC$34</f>
        <v>0</v>
      </c>
      <c r="ED66" s="236">
        <f xml:space="preserve"> Equity!ED$34</f>
        <v>0</v>
      </c>
      <c r="EE66" s="236">
        <f xml:space="preserve"> Equity!EE$34</f>
        <v>0</v>
      </c>
      <c r="EF66" s="236">
        <f xml:space="preserve"> Equity!EF$34</f>
        <v>0</v>
      </c>
      <c r="EG66" s="236">
        <f xml:space="preserve"> Equity!EG$34</f>
        <v>0</v>
      </c>
      <c r="EH66" s="236">
        <f xml:space="preserve"> Equity!EH$34</f>
        <v>0</v>
      </c>
      <c r="EI66" s="236">
        <f xml:space="preserve"> Equity!EI$34</f>
        <v>0</v>
      </c>
      <c r="EJ66" s="236">
        <f xml:space="preserve"> Equity!EJ$34</f>
        <v>0</v>
      </c>
      <c r="EK66" s="236">
        <f xml:space="preserve"> Equity!EK$34</f>
        <v>0</v>
      </c>
      <c r="EL66" s="236">
        <f xml:space="preserve"> Equity!EL$34</f>
        <v>0</v>
      </c>
      <c r="EM66" s="236">
        <f xml:space="preserve"> Equity!EM$34</f>
        <v>0</v>
      </c>
      <c r="EN66" s="236">
        <f xml:space="preserve"> Equity!EN$34</f>
        <v>0</v>
      </c>
      <c r="EO66" s="236">
        <f xml:space="preserve"> Equity!EO$34</f>
        <v>0</v>
      </c>
      <c r="EP66" s="236">
        <f xml:space="preserve"> Equity!EP$34</f>
        <v>0</v>
      </c>
      <c r="EQ66" s="236">
        <f xml:space="preserve"> Equity!EQ$34</f>
        <v>0</v>
      </c>
      <c r="ER66" s="236">
        <f xml:space="preserve"> Equity!ER$34</f>
        <v>0</v>
      </c>
      <c r="ES66" s="236">
        <f xml:space="preserve"> Equity!ES$34</f>
        <v>3479.4386217478004</v>
      </c>
      <c r="ET66" s="236">
        <f xml:space="preserve"> Equity!ET$34</f>
        <v>7347.226915257932</v>
      </c>
      <c r="EU66" s="236">
        <f xml:space="preserve"> Equity!EU$34</f>
        <v>10985.272911024653</v>
      </c>
      <c r="EV66" s="236">
        <f xml:space="preserve"> Equity!EV$34</f>
        <v>14695.037273072097</v>
      </c>
      <c r="EW66" s="236">
        <f xml:space="preserve"> Equity!EW$34</f>
        <v>18458.346934210203</v>
      </c>
      <c r="EX66" s="236">
        <f xml:space="preserve"> Equity!EX$34</f>
        <v>22328.747193529634</v>
      </c>
      <c r="EY66" s="236">
        <f xml:space="preserve"> Equity!EY$34</f>
        <v>25963.661597662071</v>
      </c>
      <c r="EZ66" s="236">
        <f xml:space="preserve"> Equity!EZ$34</f>
        <v>29672.087327232253</v>
      </c>
      <c r="FA66" s="236">
        <f xml:space="preserve"> Equity!FA$34</f>
        <v>0</v>
      </c>
      <c r="FB66" s="236">
        <f xml:space="preserve"> Equity!FB$34</f>
        <v>8.0763129517436028E-10</v>
      </c>
      <c r="FC66" s="236">
        <f xml:space="preserve"> Equity!FC$34</f>
        <v>8.0763129517436028E-10</v>
      </c>
      <c r="FD66" s="236">
        <f xml:space="preserve"> Equity!FD$34</f>
        <v>8.0763129517436028E-10</v>
      </c>
      <c r="FE66" s="236">
        <f xml:space="preserve"> Equity!FE$34</f>
        <v>8.0763129517436028E-10</v>
      </c>
      <c r="FF66" s="236">
        <f xml:space="preserve"> Equity!FF$34</f>
        <v>8.0763129517436028E-10</v>
      </c>
      <c r="FG66" s="236">
        <f xml:space="preserve"> Equity!FG$34</f>
        <v>8.0763129517436028E-10</v>
      </c>
      <c r="FH66" s="236">
        <f xml:space="preserve"> Equity!FH$34</f>
        <v>8.0763129517436028E-10</v>
      </c>
      <c r="FI66" s="236">
        <f xml:space="preserve"> Equity!FI$34</f>
        <v>8.0763129517436028E-10</v>
      </c>
      <c r="FJ66" s="236">
        <f xml:space="preserve"> Equity!FJ$34</f>
        <v>8.0763129517436028E-10</v>
      </c>
      <c r="FK66" s="236">
        <f xml:space="preserve"> Equity!FK$34</f>
        <v>8.0763129517436028E-10</v>
      </c>
      <c r="FL66" s="236">
        <f xml:space="preserve"> Equity!FL$34</f>
        <v>8.0763129517436028E-10</v>
      </c>
      <c r="FM66" s="236">
        <f xml:space="preserve"> Equity!FM$34</f>
        <v>8.0763129517436028E-10</v>
      </c>
      <c r="FN66" s="236">
        <f xml:space="preserve"> Equity!FN$34</f>
        <v>8.0763129517436028E-10</v>
      </c>
      <c r="FO66" s="236">
        <f xml:space="preserve"> Equity!FO$34</f>
        <v>8.0763129517436028E-10</v>
      </c>
      <c r="FP66" s="236">
        <f xml:space="preserve"> Equity!FP$34</f>
        <v>8.0763129517436028E-10</v>
      </c>
      <c r="FQ66" s="236">
        <f xml:space="preserve"> Equity!FQ$34</f>
        <v>8.0763129517436028E-10</v>
      </c>
      <c r="FR66" s="236">
        <f xml:space="preserve"> Equity!FR$34</f>
        <v>8.0763129517436028E-10</v>
      </c>
      <c r="FS66" s="236">
        <f xml:space="preserve"> Equity!FS$34</f>
        <v>8.0763129517436028E-10</v>
      </c>
      <c r="FT66" s="236">
        <f xml:space="preserve"> Equity!FT$34</f>
        <v>8.0763129517436028E-10</v>
      </c>
      <c r="FU66" s="236">
        <f xml:space="preserve"> Equity!FU$34</f>
        <v>8.0763129517436028E-10</v>
      </c>
      <c r="FV66" s="236">
        <f xml:space="preserve"> Equity!FV$34</f>
        <v>8.0763129517436028E-10</v>
      </c>
      <c r="FW66" s="236">
        <f xml:space="preserve"> Equity!FW$34</f>
        <v>8.0763129517436028E-10</v>
      </c>
      <c r="FX66" s="236">
        <f xml:space="preserve"> Equity!FX$34</f>
        <v>8.0763129517436028E-10</v>
      </c>
      <c r="FY66" s="236">
        <f xml:space="preserve"> Equity!FY$34</f>
        <v>8.0763129517436028E-10</v>
      </c>
      <c r="FZ66" s="236">
        <f xml:space="preserve"> Equity!FZ$34</f>
        <v>8.0763129517436028E-10</v>
      </c>
      <c r="GA66" s="236">
        <f xml:space="preserve"> Equity!GA$34</f>
        <v>8.0763129517436028E-10</v>
      </c>
      <c r="GB66" s="236">
        <f xml:space="preserve"> Equity!GB$34</f>
        <v>8.0763129517436028E-10</v>
      </c>
      <c r="GC66" s="236">
        <f xml:space="preserve"> Equity!GC$34</f>
        <v>8.0763129517436028E-10</v>
      </c>
      <c r="GD66" s="236">
        <f xml:space="preserve"> Equity!GD$34</f>
        <v>8.0763129517436028E-10</v>
      </c>
      <c r="GE66" s="236">
        <f xml:space="preserve"> Equity!GE$34</f>
        <v>8.0763129517436028E-10</v>
      </c>
      <c r="GF66" s="236">
        <f xml:space="preserve"> Equity!GF$34</f>
        <v>8.0763129517436028E-10</v>
      </c>
      <c r="GG66" s="236">
        <f xml:space="preserve"> Equity!GG$34</f>
        <v>8.0763129517436028E-10</v>
      </c>
      <c r="GH66" s="236">
        <f xml:space="preserve"> Equity!GH$34</f>
        <v>8.0763129517436028E-10</v>
      </c>
      <c r="GI66" s="236">
        <f xml:space="preserve"> Equity!GI$34</f>
        <v>8.0763129517436028E-10</v>
      </c>
      <c r="GJ66" s="236">
        <f xml:space="preserve"> Equity!GJ$34</f>
        <v>8.0763129517436028E-10</v>
      </c>
    </row>
    <row r="67" spans="1:192" hidden="1" outlineLevel="2" x14ac:dyDescent="0.35">
      <c r="A67" s="170"/>
      <c r="D67" s="173"/>
      <c r="E67" s="197" t="str">
        <f xml:space="preserve"> Ops!E$312</f>
        <v>Accounts receivable balance</v>
      </c>
      <c r="F67" s="197">
        <f xml:space="preserve"> Ops!F$312</f>
        <v>0</v>
      </c>
      <c r="G67" s="197" t="str">
        <f xml:space="preserve"> Ops!G$312</f>
        <v>$ 000s</v>
      </c>
      <c r="H67" s="197">
        <f xml:space="preserve"> Ops!H$312</f>
        <v>0</v>
      </c>
      <c r="I67" s="197">
        <f xml:space="preserve"> Ops!I$312</f>
        <v>0</v>
      </c>
      <c r="J67" s="197">
        <f xml:space="preserve"> Ops!J$312</f>
        <v>0</v>
      </c>
      <c r="K67" s="197">
        <f xml:space="preserve"> Ops!K$312</f>
        <v>0</v>
      </c>
      <c r="L67" s="197">
        <f xml:space="preserve"> Ops!L$312</f>
        <v>0</v>
      </c>
      <c r="M67" s="197">
        <f xml:space="preserve"> Ops!M$312</f>
        <v>0</v>
      </c>
      <c r="N67" s="197">
        <f xml:space="preserve"> Ops!N$312</f>
        <v>0</v>
      </c>
      <c r="O67" s="197">
        <f xml:space="preserve"> Ops!O$312</f>
        <v>0</v>
      </c>
      <c r="P67" s="197">
        <f xml:space="preserve"> Ops!P$312</f>
        <v>0</v>
      </c>
      <c r="Q67" s="197">
        <f xml:space="preserve"> Ops!Q$312</f>
        <v>0</v>
      </c>
      <c r="R67" s="197">
        <f xml:space="preserve"> Ops!R$312</f>
        <v>0</v>
      </c>
      <c r="S67" s="197">
        <f xml:space="preserve"> Ops!S$312</f>
        <v>0</v>
      </c>
      <c r="T67" s="197">
        <f xml:space="preserve"> Ops!T$312</f>
        <v>0</v>
      </c>
      <c r="U67" s="197">
        <f xml:space="preserve"> Ops!U$312</f>
        <v>0</v>
      </c>
      <c r="V67" s="197">
        <f xml:space="preserve"> Ops!V$312</f>
        <v>0</v>
      </c>
      <c r="W67" s="197">
        <f xml:space="preserve"> Ops!W$312</f>
        <v>0</v>
      </c>
      <c r="X67" s="197">
        <f xml:space="preserve"> Ops!X$312</f>
        <v>0</v>
      </c>
      <c r="Y67" s="197">
        <f xml:space="preserve"> Ops!Y$312</f>
        <v>0</v>
      </c>
      <c r="Z67" s="197">
        <f xml:space="preserve"> Ops!Z$312</f>
        <v>0</v>
      </c>
      <c r="AA67" s="197">
        <f xml:space="preserve"> Ops!AA$312</f>
        <v>0</v>
      </c>
      <c r="AB67" s="197">
        <f xml:space="preserve"> Ops!AB$312</f>
        <v>0</v>
      </c>
      <c r="AC67" s="197">
        <f xml:space="preserve"> Ops!AC$312</f>
        <v>0</v>
      </c>
      <c r="AD67" s="197">
        <f xml:space="preserve"> Ops!AD$312</f>
        <v>0</v>
      </c>
      <c r="AE67" s="197">
        <f xml:space="preserve"> Ops!AE$312</f>
        <v>116.11311853124998</v>
      </c>
      <c r="AF67" s="197">
        <f xml:space="preserve"> Ops!AF$312</f>
        <v>224.73506812499997</v>
      </c>
      <c r="AG67" s="197">
        <f xml:space="preserve"> Ops!AG$312</f>
        <v>348.33935559374999</v>
      </c>
      <c r="AH67" s="197">
        <f xml:space="preserve"> Ops!AH$312</f>
        <v>464.45247412499992</v>
      </c>
      <c r="AI67" s="197">
        <f xml:space="preserve"> Ops!AI$312</f>
        <v>543.10974796874996</v>
      </c>
      <c r="AJ67" s="197">
        <f xml:space="preserve"> Ops!AJ$312</f>
        <v>696.67871118749997</v>
      </c>
      <c r="AK67" s="197">
        <f xml:space="preserve"> Ops!AK$312</f>
        <v>786.57273843749999</v>
      </c>
      <c r="AL67" s="197">
        <f xml:space="preserve"> Ops!AL$312</f>
        <v>928.90494824999985</v>
      </c>
      <c r="AM67" s="197">
        <f xml:space="preserve"> Ops!AM$312</f>
        <v>1036.5905017265625</v>
      </c>
      <c r="AN67" s="197">
        <f xml:space="preserve"> Ops!AN$312</f>
        <v>1190.1594649453127</v>
      </c>
      <c r="AO67" s="197">
        <f xml:space="preserve"> Ops!AO$312</f>
        <v>1309.1754114398434</v>
      </c>
      <c r="AP67" s="197">
        <f xml:space="preserve"> Ops!AP$312</f>
        <v>1382.1206689687499</v>
      </c>
      <c r="AQ67" s="197">
        <f xml:space="preserve"> Ops!AQ$312</f>
        <v>1547.2073044289059</v>
      </c>
      <c r="AR67" s="197">
        <f xml:space="preserve"> Ops!AR$312</f>
        <v>1612.4741137968754</v>
      </c>
      <c r="AS67" s="197">
        <f xml:space="preserve"> Ops!AS$312</f>
        <v>1785.2391974179686</v>
      </c>
      <c r="AT67" s="197">
        <f xml:space="preserve"> Ops!AT$312</f>
        <v>1904.2551439125002</v>
      </c>
      <c r="AU67" s="197">
        <f xml:space="preserve"> Ops!AU$312</f>
        <v>1827.470662303125</v>
      </c>
      <c r="AV67" s="197">
        <f xml:space="preserve"> Ops!AV$312</f>
        <v>2142.2870369015627</v>
      </c>
      <c r="AW67" s="197">
        <f xml:space="preserve"> Ops!AW$312</f>
        <v>2188.3577258671871</v>
      </c>
      <c r="AX67" s="197">
        <f xml:space="preserve"> Ops!AX$312</f>
        <v>2380.3189298906254</v>
      </c>
      <c r="AY67" s="197">
        <f xml:space="preserve"> Ops!AY$312</f>
        <v>2479.1789499626952</v>
      </c>
      <c r="AZ67" s="197">
        <f xml:space="preserve"> Ops!AZ$312</f>
        <v>2683.8095934516791</v>
      </c>
      <c r="BA67" s="197">
        <f xml:space="preserve"> Ops!BA$312</f>
        <v>2805.8009386085741</v>
      </c>
      <c r="BB67" s="197">
        <f xml:space="preserve"> Ops!BB$312</f>
        <v>2833.3473713859371</v>
      </c>
      <c r="BC67" s="197">
        <f xml:space="preserve"> Ops!BC$312</f>
        <v>2927.7922837654683</v>
      </c>
      <c r="BD67" s="197">
        <f xml:space="preserve"> Ops!BD$312</f>
        <v>2833.3473713859371</v>
      </c>
      <c r="BE67" s="197">
        <f xml:space="preserve"> Ops!BE$312</f>
        <v>2927.7922837654683</v>
      </c>
      <c r="BF67" s="197">
        <f xml:space="preserve"> Ops!BF$312</f>
        <v>3506.4040120109371</v>
      </c>
      <c r="BG67" s="197">
        <f xml:space="preserve"> Ops!BG$312</f>
        <v>3626.3327907075509</v>
      </c>
      <c r="BH67" s="197">
        <f xml:space="preserve"> Ops!BH$312</f>
        <v>3658.6014691038908</v>
      </c>
      <c r="BI67" s="197">
        <f xml:space="preserve"> Ops!BI$312</f>
        <v>3658.6014691038908</v>
      </c>
      <c r="BJ67" s="197">
        <f xml:space="preserve"> Ops!BJ$312</f>
        <v>3594.0641123112109</v>
      </c>
      <c r="BK67" s="197">
        <f xml:space="preserve"> Ops!BK$312</f>
        <v>3716.9911104752387</v>
      </c>
      <c r="BL67" s="197">
        <f xml:space="preserve"> Ops!BL$312</f>
        <v>3750.0665058314867</v>
      </c>
      <c r="BM67" s="197">
        <f xml:space="preserve"> Ops!BM$312</f>
        <v>3750.0665058314867</v>
      </c>
      <c r="BN67" s="197">
        <f xml:space="preserve"> Ops!BN$312</f>
        <v>3716.9911104752387</v>
      </c>
      <c r="BO67" s="197">
        <f xml:space="preserve"> Ops!BO$312</f>
        <v>3809.9158882371189</v>
      </c>
      <c r="BP67" s="197">
        <f xml:space="preserve"> Ops!BP$312</f>
        <v>3843.8181684772735</v>
      </c>
      <c r="BQ67" s="197">
        <f xml:space="preserve"> Ops!BQ$312</f>
        <v>3843.8181684772735</v>
      </c>
      <c r="BR67" s="197">
        <f xml:space="preserve"> Ops!BR$312</f>
        <v>3776.0136079969639</v>
      </c>
      <c r="BS67" s="197">
        <f xml:space="preserve"> Ops!BS$312</f>
        <v>3905.1637854430469</v>
      </c>
      <c r="BT67" s="197">
        <f xml:space="preserve"> Ops!BT$312</f>
        <v>3939.913622689206</v>
      </c>
      <c r="BU67" s="197">
        <f xml:space="preserve"> Ops!BU$312</f>
        <v>3939.913622689206</v>
      </c>
      <c r="BV67" s="197">
        <f xml:space="preserve"> Ops!BV$312</f>
        <v>3870.4139481968887</v>
      </c>
      <c r="BW67" s="197">
        <f xml:space="preserve"> Ops!BW$312</f>
        <v>4002.7928800791233</v>
      </c>
      <c r="BX67" s="197">
        <f xml:space="preserve"> Ops!BX$312</f>
        <v>4038.4114632564356</v>
      </c>
      <c r="BY67" s="197">
        <f xml:space="preserve"> Ops!BY$312</f>
        <v>4038.4114632564356</v>
      </c>
      <c r="BZ67" s="197">
        <f xml:space="preserve"> Ops!BZ$312</f>
        <v>3967.174296901811</v>
      </c>
      <c r="CA67" s="197">
        <f xml:space="preserve"> Ops!CA$312</f>
        <v>4102.8627020811009</v>
      </c>
      <c r="CB67" s="197">
        <f xml:space="preserve"> Ops!CB$312</f>
        <v>4139.3717498378464</v>
      </c>
      <c r="CC67" s="197">
        <f xml:space="preserve"> Ops!CC$312</f>
        <v>4139.3717498378464</v>
      </c>
      <c r="CD67" s="197">
        <f xml:space="preserve"> Ops!CD$312</f>
        <v>4102.8627020811009</v>
      </c>
      <c r="CE67" s="197">
        <f xml:space="preserve"> Ops!CE$312</f>
        <v>4205.4342696331278</v>
      </c>
      <c r="CF67" s="197">
        <f xml:space="preserve"> Ops!CF$312</f>
        <v>4242.8560435837926</v>
      </c>
      <c r="CG67" s="197">
        <f xml:space="preserve"> Ops!CG$312</f>
        <v>4242.8560435837926</v>
      </c>
      <c r="CH67" s="197">
        <f xml:space="preserve"> Ops!CH$312</f>
        <v>4168.0124956824639</v>
      </c>
      <c r="CI67" s="197">
        <f xml:space="preserve"> Ops!CI$312</f>
        <v>4310.5701263739566</v>
      </c>
      <c r="CJ67" s="197">
        <f xml:space="preserve"> Ops!CJ$312</f>
        <v>4348.9274446733871</v>
      </c>
      <c r="CK67" s="197">
        <f xml:space="preserve"> Ops!CK$312</f>
        <v>4348.9274446733871</v>
      </c>
      <c r="CL67" s="197">
        <f xml:space="preserve"> Ops!CL$312</f>
        <v>4272.2128080745269</v>
      </c>
      <c r="CM67" s="197">
        <f xml:space="preserve"> Ops!CM$312</f>
        <v>4418.3343795333049</v>
      </c>
      <c r="CN67" s="197">
        <f xml:space="preserve"> Ops!CN$312</f>
        <v>4457.6506307902209</v>
      </c>
      <c r="CO67" s="197">
        <f xml:space="preserve"> Ops!CO$312</f>
        <v>4457.6506307902209</v>
      </c>
      <c r="CP67" s="197">
        <f xml:space="preserve"> Ops!CP$312</f>
        <v>4379.0181282763888</v>
      </c>
      <c r="CQ67" s="197">
        <f xml:space="preserve"> Ops!CQ$312</f>
        <v>4528.7927390216373</v>
      </c>
      <c r="CR67" s="197">
        <f xml:space="preserve"> Ops!CR$312</f>
        <v>4569.0918965599767</v>
      </c>
      <c r="CS67" s="197">
        <f xml:space="preserve"> Ops!CS$312</f>
        <v>4569.0918965599767</v>
      </c>
      <c r="CT67" s="197">
        <f xml:space="preserve"> Ops!CT$312</f>
        <v>4528.7927390216373</v>
      </c>
      <c r="CU67" s="197">
        <f xml:space="preserve"> Ops!CU$312</f>
        <v>4642.012557497178</v>
      </c>
      <c r="CV67" s="197">
        <f xml:space="preserve"> Ops!CV$312</f>
        <v>4683.3191939739745</v>
      </c>
      <c r="CW67" s="197">
        <f xml:space="preserve"> Ops!CW$312</f>
        <v>4683.3191939739745</v>
      </c>
      <c r="CX67" s="197">
        <f xml:space="preserve"> Ops!CX$312</f>
        <v>4600.7059210203797</v>
      </c>
      <c r="CY67" s="197">
        <f xml:space="preserve"> Ops!CY$312</f>
        <v>4758.0628714346067</v>
      </c>
      <c r="CZ67" s="197">
        <f xml:space="preserve"> Ops!CZ$312</f>
        <v>4800.402173823325</v>
      </c>
      <c r="DA67" s="197">
        <f xml:space="preserve"> Ops!DA$312</f>
        <v>4800.402173823325</v>
      </c>
      <c r="DB67" s="197">
        <f xml:space="preserve"> Ops!DB$312</f>
        <v>4715.7235690458901</v>
      </c>
      <c r="DC67" s="197">
        <f xml:space="preserve"> Ops!DC$312</f>
        <v>4877.0144432204725</v>
      </c>
      <c r="DD67" s="197">
        <f xml:space="preserve"> Ops!DD$312</f>
        <v>4920.4122281689079</v>
      </c>
      <c r="DE67" s="197">
        <f xml:space="preserve"> Ops!DE$312</f>
        <v>4920.4122281689079</v>
      </c>
      <c r="DF67" s="197">
        <f xml:space="preserve"> Ops!DF$312</f>
        <v>4833.6166582720371</v>
      </c>
      <c r="DG67" s="197">
        <f xml:space="preserve"> Ops!DG$312</f>
        <v>4998.9398043009833</v>
      </c>
      <c r="DH67" s="197">
        <f xml:space="preserve"> Ops!DH$312</f>
        <v>5043.4225338731294</v>
      </c>
      <c r="DI67" s="197">
        <f xml:space="preserve"> Ops!DI$312</f>
        <v>5043.4225338731294</v>
      </c>
      <c r="DJ67" s="197">
        <f xml:space="preserve"> Ops!DJ$312</f>
        <v>4998.9398043009833</v>
      </c>
      <c r="DK67" s="197">
        <f xml:space="preserve"> Ops!DK$312</f>
        <v>5123.9132994085085</v>
      </c>
      <c r="DL67" s="197">
        <f xml:space="preserve"> Ops!DL$312</f>
        <v>5169.5080972199585</v>
      </c>
      <c r="DM67" s="197">
        <f xml:space="preserve"> Ops!DM$312</f>
        <v>5169.5080972199585</v>
      </c>
      <c r="DN67" s="197">
        <f xml:space="preserve"> Ops!DN$312</f>
        <v>4103.5318030304934</v>
      </c>
      <c r="DO67" s="197">
        <f xml:space="preserve"> Ops!DO$312</f>
        <v>4252.8547658629923</v>
      </c>
      <c r="DP67" s="197">
        <f xml:space="preserve"> Ops!DP$312</f>
        <v>4299.589433619728</v>
      </c>
      <c r="DQ67" s="197">
        <f xml:space="preserve"> Ops!DQ$312</f>
        <v>4299.589433619728</v>
      </c>
      <c r="DR67" s="197">
        <f xml:space="preserve"> Ops!DR$312</f>
        <v>4206.1200981062557</v>
      </c>
      <c r="DS67" s="197">
        <f xml:space="preserve"> Ops!DS$312</f>
        <v>4359.1761350095667</v>
      </c>
      <c r="DT67" s="197">
        <f xml:space="preserve"> Ops!DT$312</f>
        <v>4407.0791694602212</v>
      </c>
      <c r="DU67" s="197">
        <f xml:space="preserve"> Ops!DU$312</f>
        <v>4407.0791694602212</v>
      </c>
      <c r="DV67" s="197">
        <f xml:space="preserve"> Ops!DV$312</f>
        <v>4311.2731005589112</v>
      </c>
      <c r="DW67" s="197">
        <f xml:space="preserve"> Ops!DW$312</f>
        <v>4468.1555383848054</v>
      </c>
      <c r="DX67" s="197">
        <f xml:space="preserve"> Ops!DX$312</f>
        <v>4517.2561486967252</v>
      </c>
      <c r="DY67" s="197">
        <f xml:space="preserve"> Ops!DY$312</f>
        <v>4517.2561486967252</v>
      </c>
      <c r="DZ67" s="197">
        <f xml:space="preserve"> Ops!DZ$312</f>
        <v>4468.1555383848054</v>
      </c>
      <c r="EA67" s="197">
        <f xml:space="preserve"> Ops!EA$312</f>
        <v>4579.8594268444249</v>
      </c>
      <c r="EB67" s="197">
        <f xml:space="preserve"> Ops!EB$312</f>
        <v>4630.1875524141442</v>
      </c>
      <c r="EC67" s="197">
        <f xml:space="preserve"> Ops!EC$312</f>
        <v>4630.1875524141442</v>
      </c>
      <c r="ED67" s="197">
        <f xml:space="preserve"> Ops!ED$312</f>
        <v>4529.5313012747056</v>
      </c>
      <c r="EE67" s="197">
        <f xml:space="preserve"> Ops!EE$312</f>
        <v>4694.3559125155361</v>
      </c>
      <c r="EF67" s="197">
        <f xml:space="preserve"> Ops!EF$312</f>
        <v>4745.9422412244985</v>
      </c>
      <c r="EG67" s="197">
        <f xml:space="preserve"> Ops!EG$312</f>
        <v>4745.9422412244985</v>
      </c>
      <c r="EH67" s="197">
        <f xml:space="preserve"> Ops!EH$312</f>
        <v>4642.7695838065729</v>
      </c>
      <c r="EI67" s="197">
        <f xml:space="preserve"> Ops!EI$312</f>
        <v>4811.7148103284244</v>
      </c>
      <c r="EJ67" s="197">
        <f xml:space="preserve"> Ops!EJ$312</f>
        <v>4864.5907972551104</v>
      </c>
      <c r="EK67" s="197">
        <f xml:space="preserve"> Ops!EK$312</f>
        <v>4864.5907972551104</v>
      </c>
      <c r="EL67" s="197">
        <f xml:space="preserve"> Ops!EL$312</f>
        <v>4758.8388234017375</v>
      </c>
      <c r="EM67" s="197">
        <f xml:space="preserve"> Ops!EM$312</f>
        <v>4932.0076805866338</v>
      </c>
      <c r="EN67" s="197">
        <f xml:space="preserve"> Ops!EN$312</f>
        <v>4986.2055671864873</v>
      </c>
      <c r="EO67" s="197">
        <f xml:space="preserve"> Ops!EO$312</f>
        <v>4986.2055671864873</v>
      </c>
      <c r="EP67" s="197">
        <f xml:space="preserve"> Ops!EP$312</f>
        <v>4932.0076805866338</v>
      </c>
      <c r="EQ67" s="197">
        <f xml:space="preserve"> Ops!EQ$312</f>
        <v>5055.3078726013</v>
      </c>
      <c r="ER67" s="197">
        <f xml:space="preserve"> Ops!ER$312</f>
        <v>5110.8607063661493</v>
      </c>
      <c r="ES67" s="197">
        <f xml:space="preserve"> Ops!ES$312</f>
        <v>5110.8607063661493</v>
      </c>
      <c r="ET67" s="197">
        <f xml:space="preserve"> Ops!ET$312</f>
        <v>4999.7550388364498</v>
      </c>
      <c r="EU67" s="197">
        <f xml:space="preserve"> Ops!EU$312</f>
        <v>5181.6905694163315</v>
      </c>
      <c r="EV67" s="197">
        <f xml:space="preserve"> Ops!EV$312</f>
        <v>5238.6322240253021</v>
      </c>
      <c r="EW67" s="197">
        <f xml:space="preserve"> Ops!EW$312</f>
        <v>5238.6322240253021</v>
      </c>
      <c r="EX67" s="197">
        <f xml:space="preserve"> Ops!EX$312</f>
        <v>5124.748914807361</v>
      </c>
      <c r="EY67" s="197">
        <f xml:space="preserve"> Ops!EY$312</f>
        <v>5311.2328336517394</v>
      </c>
      <c r="EZ67" s="197">
        <f xml:space="preserve"> Ops!EZ$312</f>
        <v>5369.598029625934</v>
      </c>
      <c r="FA67" s="197">
        <f xml:space="preserve"> Ops!FA$312</f>
        <v>5369.598029625934</v>
      </c>
      <c r="FB67" s="197">
        <f xml:space="preserve"> Ops!FB$312</f>
        <v>0</v>
      </c>
      <c r="FC67" s="197">
        <f xml:space="preserve"> Ops!FC$312</f>
        <v>0</v>
      </c>
      <c r="FD67" s="197">
        <f xml:space="preserve"> Ops!FD$312</f>
        <v>0</v>
      </c>
      <c r="FE67" s="197">
        <f xml:space="preserve"> Ops!FE$312</f>
        <v>0</v>
      </c>
      <c r="FF67" s="197">
        <f xml:space="preserve"> Ops!FF$312</f>
        <v>0</v>
      </c>
      <c r="FG67" s="197">
        <f xml:space="preserve"> Ops!FG$312</f>
        <v>0</v>
      </c>
      <c r="FH67" s="197">
        <f xml:space="preserve"> Ops!FH$312</f>
        <v>0</v>
      </c>
      <c r="FI67" s="197">
        <f xml:space="preserve"> Ops!FI$312</f>
        <v>0</v>
      </c>
      <c r="FJ67" s="197">
        <f xml:space="preserve"> Ops!FJ$312</f>
        <v>0</v>
      </c>
      <c r="FK67" s="197">
        <f xml:space="preserve"> Ops!FK$312</f>
        <v>0</v>
      </c>
      <c r="FL67" s="197">
        <f xml:space="preserve"> Ops!FL$312</f>
        <v>0</v>
      </c>
      <c r="FM67" s="197">
        <f xml:space="preserve"> Ops!FM$312</f>
        <v>0</v>
      </c>
      <c r="FN67" s="197">
        <f xml:space="preserve"> Ops!FN$312</f>
        <v>0</v>
      </c>
      <c r="FO67" s="197">
        <f xml:space="preserve"> Ops!FO$312</f>
        <v>0</v>
      </c>
      <c r="FP67" s="197">
        <f xml:space="preserve"> Ops!FP$312</f>
        <v>0</v>
      </c>
      <c r="FQ67" s="197">
        <f xml:space="preserve"> Ops!FQ$312</f>
        <v>0</v>
      </c>
      <c r="FR67" s="197">
        <f xml:space="preserve"> Ops!FR$312</f>
        <v>0</v>
      </c>
      <c r="FS67" s="197">
        <f xml:space="preserve"> Ops!FS$312</f>
        <v>0</v>
      </c>
      <c r="FT67" s="197">
        <f xml:space="preserve"> Ops!FT$312</f>
        <v>0</v>
      </c>
      <c r="FU67" s="197">
        <f xml:space="preserve"> Ops!FU$312</f>
        <v>0</v>
      </c>
      <c r="FV67" s="197">
        <f xml:space="preserve"> Ops!FV$312</f>
        <v>0</v>
      </c>
      <c r="FW67" s="197">
        <f xml:space="preserve"> Ops!FW$312</f>
        <v>0</v>
      </c>
      <c r="FX67" s="197">
        <f xml:space="preserve"> Ops!FX$312</f>
        <v>0</v>
      </c>
      <c r="FY67" s="197">
        <f xml:space="preserve"> Ops!FY$312</f>
        <v>0</v>
      </c>
      <c r="FZ67" s="197">
        <f xml:space="preserve"> Ops!FZ$312</f>
        <v>0</v>
      </c>
      <c r="GA67" s="197">
        <f xml:space="preserve"> Ops!GA$312</f>
        <v>0</v>
      </c>
      <c r="GB67" s="197">
        <f xml:space="preserve"> Ops!GB$312</f>
        <v>0</v>
      </c>
      <c r="GC67" s="197">
        <f xml:space="preserve"> Ops!GC$312</f>
        <v>0</v>
      </c>
      <c r="GD67" s="197">
        <f xml:space="preserve"> Ops!GD$312</f>
        <v>0</v>
      </c>
      <c r="GE67" s="197">
        <f xml:space="preserve"> Ops!GE$312</f>
        <v>0</v>
      </c>
      <c r="GF67" s="197">
        <f xml:space="preserve"> Ops!GF$312</f>
        <v>0</v>
      </c>
      <c r="GG67" s="197">
        <f xml:space="preserve"> Ops!GG$312</f>
        <v>0</v>
      </c>
      <c r="GH67" s="197">
        <f xml:space="preserve"> Ops!GH$312</f>
        <v>0</v>
      </c>
      <c r="GI67" s="197">
        <f xml:space="preserve"> Ops!GI$312</f>
        <v>0</v>
      </c>
      <c r="GJ67" s="197">
        <f xml:space="preserve"> Ops!GJ$312</f>
        <v>0</v>
      </c>
    </row>
    <row r="68" spans="1:192" s="348" customFormat="1" hidden="1" outlineLevel="2" x14ac:dyDescent="0.35">
      <c r="A68" s="170"/>
      <c r="B68" s="170"/>
      <c r="C68" s="171"/>
      <c r="D68" s="173"/>
      <c r="E68" s="350" t="s">
        <v>216</v>
      </c>
      <c r="F68" s="350"/>
      <c r="G68" s="350"/>
      <c r="H68" s="350"/>
      <c r="I68" s="350"/>
      <c r="J68" s="350"/>
      <c r="K68" s="350"/>
      <c r="L68" s="350"/>
      <c r="M68" s="350"/>
      <c r="N68" s="350"/>
      <c r="O68" s="350"/>
      <c r="P68" s="350"/>
      <c r="Q68" s="350"/>
      <c r="R68" s="350"/>
      <c r="S68" s="350"/>
      <c r="T68" s="350"/>
      <c r="U68" s="350"/>
      <c r="V68" s="350"/>
      <c r="W68" s="350"/>
      <c r="X68" s="350"/>
      <c r="Y68" s="350"/>
      <c r="Z68" s="350"/>
      <c r="AA68" s="350"/>
      <c r="AB68" s="350"/>
      <c r="AC68" s="350"/>
      <c r="AD68" s="350"/>
      <c r="AE68" s="350"/>
      <c r="AF68" s="350"/>
      <c r="AG68" s="350"/>
      <c r="AH68" s="350"/>
      <c r="AI68" s="350"/>
      <c r="AJ68" s="350"/>
      <c r="AK68" s="350"/>
      <c r="AL68" s="350"/>
      <c r="AM68" s="350"/>
      <c r="AN68" s="350"/>
      <c r="AO68" s="350"/>
      <c r="AP68" s="350"/>
      <c r="AQ68" s="350"/>
      <c r="AR68" s="350"/>
      <c r="AS68" s="350"/>
      <c r="AT68" s="350"/>
      <c r="AU68" s="350"/>
      <c r="AV68" s="350"/>
      <c r="AW68" s="350"/>
      <c r="AX68" s="350"/>
      <c r="AY68" s="350"/>
      <c r="AZ68" s="350"/>
      <c r="BA68" s="350"/>
      <c r="BB68" s="350"/>
      <c r="BC68" s="350"/>
      <c r="BD68" s="350"/>
      <c r="BE68" s="350"/>
      <c r="BF68" s="350"/>
      <c r="BG68" s="350"/>
      <c r="BH68" s="350"/>
      <c r="BI68" s="350"/>
      <c r="BJ68" s="350"/>
      <c r="BK68" s="350"/>
      <c r="BL68" s="350"/>
      <c r="BM68" s="350"/>
      <c r="BN68" s="350"/>
      <c r="BO68" s="350"/>
      <c r="BP68" s="350"/>
      <c r="BQ68" s="350"/>
      <c r="BR68" s="350"/>
      <c r="BS68" s="350"/>
      <c r="BT68" s="350"/>
      <c r="BU68" s="350"/>
      <c r="BV68" s="350"/>
      <c r="BW68" s="350"/>
      <c r="BX68" s="350"/>
      <c r="BY68" s="350"/>
      <c r="BZ68" s="350"/>
      <c r="CA68" s="350"/>
      <c r="CB68" s="350"/>
      <c r="CC68" s="350"/>
      <c r="CD68" s="350"/>
      <c r="CE68" s="350"/>
      <c r="CF68" s="350"/>
      <c r="CG68" s="350"/>
      <c r="CH68" s="350"/>
      <c r="CI68" s="350"/>
      <c r="CJ68" s="350"/>
      <c r="CK68" s="350"/>
      <c r="CL68" s="350"/>
      <c r="CM68" s="350"/>
      <c r="CN68" s="350"/>
      <c r="CO68" s="350"/>
      <c r="CP68" s="350"/>
      <c r="CQ68" s="350"/>
      <c r="CR68" s="350"/>
      <c r="CS68" s="350"/>
      <c r="CT68" s="350"/>
      <c r="CU68" s="350"/>
      <c r="CV68" s="350"/>
      <c r="CW68" s="350"/>
      <c r="CX68" s="350"/>
      <c r="CY68" s="350"/>
      <c r="CZ68" s="350"/>
      <c r="DA68" s="350"/>
      <c r="DB68" s="350"/>
      <c r="DC68" s="350"/>
      <c r="DD68" s="350"/>
      <c r="DE68" s="350"/>
      <c r="DF68" s="350"/>
      <c r="DG68" s="350"/>
      <c r="DH68" s="350"/>
      <c r="DI68" s="350"/>
      <c r="DJ68" s="350"/>
      <c r="DK68" s="350"/>
      <c r="DL68" s="350"/>
      <c r="DM68" s="350"/>
      <c r="DN68" s="350"/>
      <c r="DO68" s="350"/>
      <c r="DP68" s="350"/>
      <c r="DQ68" s="350"/>
      <c r="DR68" s="350"/>
      <c r="DS68" s="350"/>
      <c r="DT68" s="350"/>
      <c r="DU68" s="350"/>
      <c r="DV68" s="350"/>
      <c r="DW68" s="350"/>
      <c r="DX68" s="350"/>
      <c r="DY68" s="350"/>
      <c r="DZ68" s="350"/>
      <c r="EA68" s="350"/>
      <c r="EB68" s="350"/>
      <c r="EC68" s="350"/>
      <c r="ED68" s="350"/>
      <c r="EE68" s="350"/>
      <c r="EF68" s="350"/>
      <c r="EG68" s="350"/>
      <c r="EH68" s="350"/>
      <c r="EI68" s="350"/>
      <c r="EJ68" s="350"/>
      <c r="EK68" s="350"/>
      <c r="EL68" s="350"/>
      <c r="EM68" s="350"/>
      <c r="EN68" s="350"/>
      <c r="EO68" s="350"/>
      <c r="EP68" s="350"/>
      <c r="EQ68" s="350"/>
      <c r="ER68" s="350"/>
      <c r="ES68" s="350"/>
      <c r="ET68" s="350"/>
      <c r="EU68" s="350"/>
      <c r="EV68" s="350"/>
      <c r="EW68" s="350"/>
      <c r="EX68" s="350"/>
      <c r="EY68" s="350"/>
      <c r="EZ68" s="350"/>
      <c r="FA68" s="350"/>
      <c r="FB68" s="350"/>
      <c r="FC68" s="350"/>
      <c r="FD68" s="350"/>
      <c r="FE68" s="350"/>
      <c r="FF68" s="350"/>
      <c r="FG68" s="350"/>
      <c r="FH68" s="350"/>
      <c r="FI68" s="350"/>
      <c r="FJ68" s="350"/>
      <c r="FK68" s="350"/>
      <c r="FL68" s="350"/>
      <c r="FM68" s="350"/>
      <c r="FN68" s="350"/>
      <c r="FO68" s="350"/>
      <c r="FP68" s="350"/>
      <c r="FQ68" s="350"/>
      <c r="FR68" s="350"/>
      <c r="FS68" s="350"/>
      <c r="FT68" s="350"/>
      <c r="FU68" s="350"/>
      <c r="FV68" s="350"/>
      <c r="FW68" s="350"/>
      <c r="FX68" s="350"/>
      <c r="FY68" s="350"/>
      <c r="FZ68" s="350"/>
      <c r="GA68" s="350"/>
      <c r="GB68" s="350"/>
      <c r="GC68" s="350"/>
      <c r="GD68" s="350"/>
      <c r="GE68" s="350"/>
      <c r="GF68" s="350"/>
      <c r="GG68" s="350"/>
      <c r="GH68" s="350"/>
      <c r="GI68" s="350"/>
      <c r="GJ68" s="350"/>
    </row>
    <row r="69" spans="1:192" hidden="1" outlineLevel="2" x14ac:dyDescent="0.35">
      <c r="A69" s="170"/>
      <c r="D69" s="173"/>
      <c r="E69" s="195" t="s">
        <v>56</v>
      </c>
      <c r="F69" s="195"/>
      <c r="G69" s="195" t="str">
        <f>SMU</f>
        <v>$ 000s</v>
      </c>
      <c r="H69" s="195"/>
      <c r="I69" s="195"/>
      <c r="J69" s="195">
        <f t="shared" ref="J69:AO69" si="78">SUM(J66:J68)</f>
        <v>0</v>
      </c>
      <c r="K69" s="195">
        <f t="shared" si="78"/>
        <v>0</v>
      </c>
      <c r="L69" s="195">
        <f t="shared" si="78"/>
        <v>0</v>
      </c>
      <c r="M69" s="195">
        <f t="shared" si="78"/>
        <v>0</v>
      </c>
      <c r="N69" s="195">
        <f t="shared" si="78"/>
        <v>0</v>
      </c>
      <c r="O69" s="195">
        <f t="shared" si="78"/>
        <v>0</v>
      </c>
      <c r="P69" s="195">
        <f t="shared" si="78"/>
        <v>-2.6643647288437933E-9</v>
      </c>
      <c r="Q69" s="195">
        <f t="shared" si="78"/>
        <v>-2.1179857867537066E-8</v>
      </c>
      <c r="R69" s="195">
        <f t="shared" si="78"/>
        <v>-4.777223239216255E-8</v>
      </c>
      <c r="S69" s="195">
        <f t="shared" si="78"/>
        <v>-8.4540261013898998E-8</v>
      </c>
      <c r="T69" s="195">
        <f t="shared" si="78"/>
        <v>-1.2964972029294586E-7</v>
      </c>
      <c r="U69" s="195">
        <f t="shared" si="78"/>
        <v>-1.8603293483465677E-7</v>
      </c>
      <c r="V69" s="195">
        <f t="shared" si="78"/>
        <v>-2.5239455681003164E-7</v>
      </c>
      <c r="W69" s="195">
        <f t="shared" si="78"/>
        <v>-3.2114667192217894E-7</v>
      </c>
      <c r="X69" s="195">
        <f t="shared" si="78"/>
        <v>-4.0604641071695369E-7</v>
      </c>
      <c r="Y69" s="195">
        <f t="shared" si="78"/>
        <v>-4.9689163006405579E-7</v>
      </c>
      <c r="Z69" s="195">
        <f t="shared" si="78"/>
        <v>-5.9888998293899931E-7</v>
      </c>
      <c r="AA69" s="195">
        <f t="shared" si="78"/>
        <v>-7.0487988068634877E-7</v>
      </c>
      <c r="AB69" s="195">
        <f t="shared" si="78"/>
        <v>-8.208866120185121E-7</v>
      </c>
      <c r="AC69" s="195">
        <f t="shared" si="78"/>
        <v>-9.4251902282849187E-7</v>
      </c>
      <c r="AD69" s="195">
        <f t="shared" si="78"/>
        <v>-1.0645958354871254E-6</v>
      </c>
      <c r="AE69" s="195">
        <f t="shared" si="78"/>
        <v>116.11311733716677</v>
      </c>
      <c r="AF69" s="195">
        <f t="shared" si="78"/>
        <v>224.73506680347373</v>
      </c>
      <c r="AG69" s="195">
        <f t="shared" si="78"/>
        <v>348.33935413953509</v>
      </c>
      <c r="AH69" s="195">
        <f t="shared" si="78"/>
        <v>464.45247253839648</v>
      </c>
      <c r="AI69" s="195">
        <f t="shared" si="78"/>
        <v>543.1097462597952</v>
      </c>
      <c r="AJ69" s="195">
        <f t="shared" si="78"/>
        <v>696.67870935023575</v>
      </c>
      <c r="AK69" s="195">
        <f t="shared" si="78"/>
        <v>786.57273647986892</v>
      </c>
      <c r="AL69" s="195">
        <f t="shared" si="78"/>
        <v>928.90494617283059</v>
      </c>
      <c r="AM69" s="195">
        <f t="shared" si="78"/>
        <v>1036.5904995396154</v>
      </c>
      <c r="AN69" s="195">
        <f t="shared" si="78"/>
        <v>1190.1594626516899</v>
      </c>
      <c r="AO69" s="195">
        <f t="shared" si="78"/>
        <v>1309.175409047421</v>
      </c>
      <c r="AP69" s="195">
        <f t="shared" ref="AP69:BU69" si="79">SUM(AP66:AP68)</f>
        <v>1382.1206664890512</v>
      </c>
      <c r="AQ69" s="195">
        <f t="shared" si="79"/>
        <v>1547.2073018678293</v>
      </c>
      <c r="AR69" s="195">
        <f t="shared" si="79"/>
        <v>1612.4741111662875</v>
      </c>
      <c r="AS69" s="195">
        <f t="shared" si="79"/>
        <v>1785.2391947249696</v>
      </c>
      <c r="AT69" s="195">
        <f t="shared" si="79"/>
        <v>1904.2551411669394</v>
      </c>
      <c r="AU69" s="195">
        <f t="shared" si="79"/>
        <v>1827.4706595181428</v>
      </c>
      <c r="AV69" s="195">
        <f t="shared" si="79"/>
        <v>2142.2870340801828</v>
      </c>
      <c r="AW69" s="195">
        <f t="shared" si="79"/>
        <v>2188.3577230179221</v>
      </c>
      <c r="AX69" s="195">
        <f t="shared" si="79"/>
        <v>2380.3189270190796</v>
      </c>
      <c r="AY69" s="195">
        <f t="shared" si="79"/>
        <v>2479.1789470753265</v>
      </c>
      <c r="AZ69" s="195">
        <f t="shared" si="79"/>
        <v>2683.8095905498603</v>
      </c>
      <c r="BA69" s="195">
        <f t="shared" si="79"/>
        <v>2805.800935699398</v>
      </c>
      <c r="BB69" s="195">
        <f t="shared" si="79"/>
        <v>2833.3473684748828</v>
      </c>
      <c r="BC69" s="195">
        <f t="shared" si="79"/>
        <v>2927.7922808558274</v>
      </c>
      <c r="BD69" s="195">
        <f t="shared" si="79"/>
        <v>2833.3473684792575</v>
      </c>
      <c r="BE69" s="195">
        <f t="shared" si="79"/>
        <v>2927.792280861448</v>
      </c>
      <c r="BF69" s="195">
        <f t="shared" si="79"/>
        <v>3506.4040120109371</v>
      </c>
      <c r="BG69" s="195">
        <f t="shared" si="79"/>
        <v>3626.3327907075509</v>
      </c>
      <c r="BH69" s="195">
        <f t="shared" si="79"/>
        <v>3658.6014691038908</v>
      </c>
      <c r="BI69" s="195">
        <f t="shared" si="79"/>
        <v>3658.6014691038908</v>
      </c>
      <c r="BJ69" s="195">
        <f t="shared" si="79"/>
        <v>3594.0641123112109</v>
      </c>
      <c r="BK69" s="195">
        <f t="shared" si="79"/>
        <v>3716.9911104752387</v>
      </c>
      <c r="BL69" s="195">
        <f t="shared" si="79"/>
        <v>3750.0665058314867</v>
      </c>
      <c r="BM69" s="195">
        <f t="shared" si="79"/>
        <v>3750.0665058314867</v>
      </c>
      <c r="BN69" s="195">
        <f t="shared" si="79"/>
        <v>3716.9911104752387</v>
      </c>
      <c r="BO69" s="195">
        <f t="shared" si="79"/>
        <v>3809.9158882371189</v>
      </c>
      <c r="BP69" s="195">
        <f t="shared" si="79"/>
        <v>3843.8181684772735</v>
      </c>
      <c r="BQ69" s="195">
        <f t="shared" si="79"/>
        <v>3843.8181684772735</v>
      </c>
      <c r="BR69" s="195">
        <f t="shared" si="79"/>
        <v>3776.0136079969639</v>
      </c>
      <c r="BS69" s="195">
        <f t="shared" si="79"/>
        <v>3905.1637854430469</v>
      </c>
      <c r="BT69" s="195">
        <f t="shared" si="79"/>
        <v>3939.913622689206</v>
      </c>
      <c r="BU69" s="195">
        <f t="shared" si="79"/>
        <v>3939.913622689206</v>
      </c>
      <c r="BV69" s="195">
        <f t="shared" ref="BV69:DA69" si="80">SUM(BV66:BV68)</f>
        <v>3870.4139481968887</v>
      </c>
      <c r="BW69" s="195">
        <f t="shared" si="80"/>
        <v>4002.7928800791233</v>
      </c>
      <c r="BX69" s="195">
        <f t="shared" si="80"/>
        <v>4038.4114632564356</v>
      </c>
      <c r="BY69" s="195">
        <f t="shared" si="80"/>
        <v>4038.4114632564356</v>
      </c>
      <c r="BZ69" s="195">
        <f t="shared" si="80"/>
        <v>3967.174296901811</v>
      </c>
      <c r="CA69" s="195">
        <f t="shared" si="80"/>
        <v>4102.8627020811009</v>
      </c>
      <c r="CB69" s="195">
        <f t="shared" si="80"/>
        <v>4139.3717498378464</v>
      </c>
      <c r="CC69" s="195">
        <f t="shared" si="80"/>
        <v>4139.3717498378464</v>
      </c>
      <c r="CD69" s="195">
        <f t="shared" si="80"/>
        <v>4102.8627020811009</v>
      </c>
      <c r="CE69" s="195">
        <f t="shared" si="80"/>
        <v>4205.4342696331278</v>
      </c>
      <c r="CF69" s="195">
        <f t="shared" si="80"/>
        <v>4242.8560435837926</v>
      </c>
      <c r="CG69" s="195">
        <f t="shared" si="80"/>
        <v>4242.8560435837926</v>
      </c>
      <c r="CH69" s="195">
        <f t="shared" si="80"/>
        <v>4168.0124956824639</v>
      </c>
      <c r="CI69" s="195">
        <f t="shared" si="80"/>
        <v>4310.5701263739566</v>
      </c>
      <c r="CJ69" s="195">
        <f t="shared" si="80"/>
        <v>4348.9274446733871</v>
      </c>
      <c r="CK69" s="195">
        <f t="shared" si="80"/>
        <v>4348.9274446733871</v>
      </c>
      <c r="CL69" s="195">
        <f t="shared" si="80"/>
        <v>4272.2128080745269</v>
      </c>
      <c r="CM69" s="195">
        <f t="shared" si="80"/>
        <v>4418.3343795333049</v>
      </c>
      <c r="CN69" s="195">
        <f t="shared" si="80"/>
        <v>4457.6506307902209</v>
      </c>
      <c r="CO69" s="195">
        <f t="shared" si="80"/>
        <v>4457.6506307902209</v>
      </c>
      <c r="CP69" s="195">
        <f t="shared" si="80"/>
        <v>4379.0181282763888</v>
      </c>
      <c r="CQ69" s="195">
        <f t="shared" si="80"/>
        <v>4528.7927390216373</v>
      </c>
      <c r="CR69" s="195">
        <f t="shared" si="80"/>
        <v>4569.0918965599767</v>
      </c>
      <c r="CS69" s="195">
        <f t="shared" si="80"/>
        <v>4569.0918965599767</v>
      </c>
      <c r="CT69" s="195">
        <f t="shared" si="80"/>
        <v>4528.7927390216373</v>
      </c>
      <c r="CU69" s="195">
        <f t="shared" si="80"/>
        <v>4642.012557497178</v>
      </c>
      <c r="CV69" s="195">
        <f t="shared" si="80"/>
        <v>4683.3191939739745</v>
      </c>
      <c r="CW69" s="195">
        <f t="shared" si="80"/>
        <v>4683.3191939739745</v>
      </c>
      <c r="CX69" s="195">
        <f t="shared" si="80"/>
        <v>4600.7059210203797</v>
      </c>
      <c r="CY69" s="195">
        <f t="shared" si="80"/>
        <v>4758.0628714346067</v>
      </c>
      <c r="CZ69" s="195">
        <f t="shared" si="80"/>
        <v>4800.402173823325</v>
      </c>
      <c r="DA69" s="195">
        <f t="shared" si="80"/>
        <v>4800.402173823325</v>
      </c>
      <c r="DB69" s="195">
        <f t="shared" ref="DB69:EG69" si="81">SUM(DB66:DB68)</f>
        <v>4715.7235690458901</v>
      </c>
      <c r="DC69" s="195">
        <f t="shared" si="81"/>
        <v>4877.0144432204725</v>
      </c>
      <c r="DD69" s="195">
        <f t="shared" si="81"/>
        <v>4920.4122281689079</v>
      </c>
      <c r="DE69" s="195">
        <f t="shared" si="81"/>
        <v>4920.4122281689079</v>
      </c>
      <c r="DF69" s="195">
        <f t="shared" si="81"/>
        <v>4833.6166582720371</v>
      </c>
      <c r="DG69" s="195">
        <f t="shared" si="81"/>
        <v>4998.9398043009833</v>
      </c>
      <c r="DH69" s="195">
        <f t="shared" si="81"/>
        <v>5043.4225338731294</v>
      </c>
      <c r="DI69" s="195">
        <f t="shared" si="81"/>
        <v>5043.4225338731294</v>
      </c>
      <c r="DJ69" s="195">
        <f t="shared" si="81"/>
        <v>4998.9398043009833</v>
      </c>
      <c r="DK69" s="195">
        <f t="shared" si="81"/>
        <v>5123.9132994085085</v>
      </c>
      <c r="DL69" s="195">
        <f t="shared" si="81"/>
        <v>5169.5080972199585</v>
      </c>
      <c r="DM69" s="195">
        <f t="shared" si="81"/>
        <v>5169.5080972199585</v>
      </c>
      <c r="DN69" s="195">
        <f t="shared" si="81"/>
        <v>4103.5318030304934</v>
      </c>
      <c r="DO69" s="195">
        <f t="shared" si="81"/>
        <v>4252.8547658629923</v>
      </c>
      <c r="DP69" s="195">
        <f t="shared" si="81"/>
        <v>4299.589433619728</v>
      </c>
      <c r="DQ69" s="195">
        <f t="shared" si="81"/>
        <v>4299.589433619728</v>
      </c>
      <c r="DR69" s="195">
        <f t="shared" si="81"/>
        <v>4206.1200981062557</v>
      </c>
      <c r="DS69" s="195">
        <f t="shared" si="81"/>
        <v>4359.1761350095667</v>
      </c>
      <c r="DT69" s="195">
        <f t="shared" si="81"/>
        <v>4407.0791694602212</v>
      </c>
      <c r="DU69" s="195">
        <f t="shared" si="81"/>
        <v>4407.0791694602212</v>
      </c>
      <c r="DV69" s="195">
        <f t="shared" si="81"/>
        <v>4311.2731005589112</v>
      </c>
      <c r="DW69" s="195">
        <f t="shared" si="81"/>
        <v>4468.1555383848054</v>
      </c>
      <c r="DX69" s="195">
        <f t="shared" si="81"/>
        <v>4517.2561486967252</v>
      </c>
      <c r="DY69" s="195">
        <f t="shared" si="81"/>
        <v>4517.2561486967252</v>
      </c>
      <c r="DZ69" s="195">
        <f t="shared" si="81"/>
        <v>4468.1555383848054</v>
      </c>
      <c r="EA69" s="195">
        <f t="shared" si="81"/>
        <v>4579.8594268444249</v>
      </c>
      <c r="EB69" s="195">
        <f t="shared" si="81"/>
        <v>4630.1875524141442</v>
      </c>
      <c r="EC69" s="195">
        <f t="shared" si="81"/>
        <v>4630.1875524141442</v>
      </c>
      <c r="ED69" s="195">
        <f t="shared" si="81"/>
        <v>4529.5313012747056</v>
      </c>
      <c r="EE69" s="195">
        <f t="shared" si="81"/>
        <v>4694.3559125155361</v>
      </c>
      <c r="EF69" s="195">
        <f t="shared" si="81"/>
        <v>4745.9422412244985</v>
      </c>
      <c r="EG69" s="195">
        <f t="shared" si="81"/>
        <v>4745.9422412244985</v>
      </c>
      <c r="EH69" s="195">
        <f t="shared" ref="EH69:FM69" si="82">SUM(EH66:EH68)</f>
        <v>4642.7695838065729</v>
      </c>
      <c r="EI69" s="195">
        <f t="shared" si="82"/>
        <v>4811.7148103284244</v>
      </c>
      <c r="EJ69" s="195">
        <f t="shared" si="82"/>
        <v>4864.5907972551104</v>
      </c>
      <c r="EK69" s="195">
        <f t="shared" si="82"/>
        <v>4864.5907972551104</v>
      </c>
      <c r="EL69" s="195">
        <f t="shared" si="82"/>
        <v>4758.8388234017375</v>
      </c>
      <c r="EM69" s="195">
        <f t="shared" si="82"/>
        <v>4932.0076805866338</v>
      </c>
      <c r="EN69" s="195">
        <f t="shared" si="82"/>
        <v>4986.2055671864873</v>
      </c>
      <c r="EO69" s="195">
        <f t="shared" si="82"/>
        <v>4986.2055671864873</v>
      </c>
      <c r="EP69" s="195">
        <f t="shared" si="82"/>
        <v>4932.0076805866338</v>
      </c>
      <c r="EQ69" s="195">
        <f t="shared" si="82"/>
        <v>5055.3078726013</v>
      </c>
      <c r="ER69" s="195">
        <f t="shared" si="82"/>
        <v>5110.8607063661493</v>
      </c>
      <c r="ES69" s="195">
        <f t="shared" si="82"/>
        <v>8590.2993281139497</v>
      </c>
      <c r="ET69" s="195">
        <f t="shared" si="82"/>
        <v>12346.981954094383</v>
      </c>
      <c r="EU69" s="195">
        <f t="shared" si="82"/>
        <v>16166.963480440983</v>
      </c>
      <c r="EV69" s="195">
        <f t="shared" si="82"/>
        <v>19933.669497097399</v>
      </c>
      <c r="EW69" s="195">
        <f t="shared" si="82"/>
        <v>23696.979158235506</v>
      </c>
      <c r="EX69" s="195">
        <f t="shared" si="82"/>
        <v>27453.496108336996</v>
      </c>
      <c r="EY69" s="195">
        <f t="shared" si="82"/>
        <v>31274.894431313809</v>
      </c>
      <c r="EZ69" s="195">
        <f t="shared" si="82"/>
        <v>35041.685356858186</v>
      </c>
      <c r="FA69" s="195">
        <f t="shared" si="82"/>
        <v>5369.598029625934</v>
      </c>
      <c r="FB69" s="195">
        <f t="shared" si="82"/>
        <v>8.0763129517436028E-10</v>
      </c>
      <c r="FC69" s="195">
        <f t="shared" si="82"/>
        <v>8.0763129517436028E-10</v>
      </c>
      <c r="FD69" s="195">
        <f t="shared" si="82"/>
        <v>8.0763129517436028E-10</v>
      </c>
      <c r="FE69" s="195">
        <f t="shared" si="82"/>
        <v>8.0763129517436028E-10</v>
      </c>
      <c r="FF69" s="195">
        <f t="shared" si="82"/>
        <v>8.0763129517436028E-10</v>
      </c>
      <c r="FG69" s="195">
        <f t="shared" si="82"/>
        <v>8.0763129517436028E-10</v>
      </c>
      <c r="FH69" s="195">
        <f t="shared" si="82"/>
        <v>8.0763129517436028E-10</v>
      </c>
      <c r="FI69" s="195">
        <f t="shared" si="82"/>
        <v>8.0763129517436028E-10</v>
      </c>
      <c r="FJ69" s="195">
        <f t="shared" si="82"/>
        <v>8.0763129517436028E-10</v>
      </c>
      <c r="FK69" s="195">
        <f t="shared" si="82"/>
        <v>8.0763129517436028E-10</v>
      </c>
      <c r="FL69" s="195">
        <f t="shared" si="82"/>
        <v>8.0763129517436028E-10</v>
      </c>
      <c r="FM69" s="195">
        <f t="shared" si="82"/>
        <v>8.0763129517436028E-10</v>
      </c>
      <c r="FN69" s="195">
        <f t="shared" ref="FN69:GJ69" si="83">SUM(FN66:FN68)</f>
        <v>8.0763129517436028E-10</v>
      </c>
      <c r="FO69" s="195">
        <f t="shared" si="83"/>
        <v>8.0763129517436028E-10</v>
      </c>
      <c r="FP69" s="195">
        <f t="shared" si="83"/>
        <v>8.0763129517436028E-10</v>
      </c>
      <c r="FQ69" s="195">
        <f t="shared" si="83"/>
        <v>8.0763129517436028E-10</v>
      </c>
      <c r="FR69" s="195">
        <f t="shared" si="83"/>
        <v>8.0763129517436028E-10</v>
      </c>
      <c r="FS69" s="195">
        <f t="shared" si="83"/>
        <v>8.0763129517436028E-10</v>
      </c>
      <c r="FT69" s="195">
        <f t="shared" si="83"/>
        <v>8.0763129517436028E-10</v>
      </c>
      <c r="FU69" s="195">
        <f t="shared" si="83"/>
        <v>8.0763129517436028E-10</v>
      </c>
      <c r="FV69" s="195">
        <f t="shared" si="83"/>
        <v>8.0763129517436028E-10</v>
      </c>
      <c r="FW69" s="195">
        <f t="shared" si="83"/>
        <v>8.0763129517436028E-10</v>
      </c>
      <c r="FX69" s="195">
        <f t="shared" si="83"/>
        <v>8.0763129517436028E-10</v>
      </c>
      <c r="FY69" s="195">
        <f t="shared" si="83"/>
        <v>8.0763129517436028E-10</v>
      </c>
      <c r="FZ69" s="195">
        <f t="shared" si="83"/>
        <v>8.0763129517436028E-10</v>
      </c>
      <c r="GA69" s="195">
        <f t="shared" si="83"/>
        <v>8.0763129517436028E-10</v>
      </c>
      <c r="GB69" s="195">
        <f t="shared" si="83"/>
        <v>8.0763129517436028E-10</v>
      </c>
      <c r="GC69" s="195">
        <f t="shared" si="83"/>
        <v>8.0763129517436028E-10</v>
      </c>
      <c r="GD69" s="195">
        <f t="shared" si="83"/>
        <v>8.0763129517436028E-10</v>
      </c>
      <c r="GE69" s="195">
        <f t="shared" si="83"/>
        <v>8.0763129517436028E-10</v>
      </c>
      <c r="GF69" s="195">
        <f t="shared" si="83"/>
        <v>8.0763129517436028E-10</v>
      </c>
      <c r="GG69" s="195">
        <f t="shared" si="83"/>
        <v>8.0763129517436028E-10</v>
      </c>
      <c r="GH69" s="195">
        <f t="shared" si="83"/>
        <v>8.0763129517436028E-10</v>
      </c>
      <c r="GI69" s="195">
        <f t="shared" si="83"/>
        <v>8.0763129517436028E-10</v>
      </c>
      <c r="GJ69" s="195">
        <f t="shared" si="83"/>
        <v>8.0763129517436028E-10</v>
      </c>
    </row>
    <row r="70" spans="1:192" hidden="1" outlineLevel="2" x14ac:dyDescent="0.35">
      <c r="A70" s="170"/>
      <c r="D70" s="173"/>
      <c r="E70" s="197"/>
      <c r="F70" s="197"/>
      <c r="G70" s="197"/>
      <c r="H70" s="197"/>
      <c r="I70" s="197"/>
      <c r="J70" s="197"/>
      <c r="K70" s="197"/>
      <c r="L70" s="197"/>
      <c r="M70" s="197"/>
      <c r="N70" s="197"/>
      <c r="O70" s="197"/>
      <c r="P70" s="197"/>
      <c r="Q70" s="197"/>
      <c r="R70" s="197"/>
      <c r="S70" s="197"/>
      <c r="T70" s="197"/>
      <c r="U70" s="197"/>
      <c r="V70" s="197"/>
      <c r="W70" s="197"/>
      <c r="X70" s="197"/>
      <c r="Y70" s="197"/>
      <c r="Z70" s="197"/>
      <c r="AA70" s="197"/>
      <c r="AB70" s="197"/>
      <c r="AC70" s="197"/>
      <c r="AD70" s="197"/>
      <c r="AE70" s="197"/>
      <c r="AF70" s="197"/>
      <c r="AG70" s="197"/>
      <c r="AH70" s="197"/>
      <c r="AI70" s="197"/>
      <c r="AJ70" s="197"/>
      <c r="AK70" s="197"/>
      <c r="AL70" s="197"/>
      <c r="AM70" s="197"/>
      <c r="AN70" s="197"/>
      <c r="AO70" s="197"/>
      <c r="AP70" s="197"/>
      <c r="AQ70" s="197"/>
      <c r="AR70" s="197"/>
      <c r="AS70" s="197"/>
      <c r="AT70" s="197"/>
      <c r="AU70" s="197"/>
      <c r="AV70" s="197"/>
      <c r="AW70" s="197"/>
      <c r="AX70" s="197"/>
      <c r="AY70" s="197"/>
      <c r="AZ70" s="197"/>
      <c r="BA70" s="197"/>
      <c r="BB70" s="197"/>
      <c r="BC70" s="197"/>
      <c r="BD70" s="197"/>
      <c r="BE70" s="197"/>
      <c r="BF70" s="197"/>
      <c r="BG70" s="197"/>
      <c r="BH70" s="197"/>
      <c r="BI70" s="197"/>
      <c r="BJ70" s="197"/>
      <c r="BK70" s="197"/>
      <c r="BL70" s="197"/>
      <c r="BM70" s="197"/>
      <c r="BN70" s="197"/>
      <c r="BO70" s="197"/>
      <c r="BP70" s="197"/>
      <c r="BQ70" s="197"/>
      <c r="BR70" s="197"/>
      <c r="BS70" s="197"/>
      <c r="BT70" s="197"/>
      <c r="BU70" s="197"/>
      <c r="BV70" s="197"/>
      <c r="BW70" s="197"/>
      <c r="BX70" s="197"/>
      <c r="BY70" s="197"/>
      <c r="BZ70" s="197"/>
      <c r="CA70" s="197"/>
      <c r="CB70" s="197"/>
      <c r="CC70" s="197"/>
      <c r="CD70" s="197"/>
      <c r="CE70" s="197"/>
      <c r="CF70" s="197"/>
      <c r="CG70" s="197"/>
      <c r="CH70" s="197"/>
      <c r="CI70" s="197"/>
      <c r="CJ70" s="197"/>
      <c r="CK70" s="197"/>
      <c r="CL70" s="197"/>
      <c r="CM70" s="197"/>
      <c r="CN70" s="197"/>
      <c r="CO70" s="197"/>
      <c r="CP70" s="197"/>
      <c r="CQ70" s="197"/>
      <c r="CR70" s="197"/>
      <c r="CS70" s="197"/>
      <c r="CT70" s="197"/>
      <c r="CU70" s="197"/>
      <c r="CV70" s="197"/>
      <c r="CW70" s="197"/>
      <c r="CX70" s="197"/>
      <c r="CY70" s="197"/>
      <c r="CZ70" s="197"/>
      <c r="DA70" s="197"/>
      <c r="DB70" s="197"/>
      <c r="DC70" s="197"/>
      <c r="DD70" s="197"/>
      <c r="DE70" s="197"/>
      <c r="DF70" s="197"/>
      <c r="DG70" s="197"/>
      <c r="DH70" s="197"/>
      <c r="DI70" s="197"/>
      <c r="DJ70" s="197"/>
      <c r="DK70" s="197"/>
      <c r="DL70" s="197"/>
      <c r="DM70" s="197"/>
      <c r="DN70" s="197"/>
      <c r="DO70" s="197"/>
      <c r="DP70" s="197"/>
      <c r="DQ70" s="197"/>
      <c r="DR70" s="197"/>
      <c r="DS70" s="197"/>
      <c r="DT70" s="197"/>
      <c r="DU70" s="197"/>
      <c r="DV70" s="197"/>
      <c r="DW70" s="197"/>
      <c r="DX70" s="197"/>
      <c r="DY70" s="197"/>
      <c r="DZ70" s="197"/>
      <c r="EA70" s="197"/>
      <c r="EB70" s="197"/>
      <c r="EC70" s="197"/>
      <c r="ED70" s="197"/>
      <c r="EE70" s="197"/>
      <c r="EF70" s="197"/>
      <c r="EG70" s="197"/>
      <c r="EH70" s="197"/>
      <c r="EI70" s="197"/>
      <c r="EJ70" s="197"/>
      <c r="EK70" s="197"/>
      <c r="EL70" s="197"/>
      <c r="EM70" s="197"/>
      <c r="EN70" s="197"/>
      <c r="EO70" s="197"/>
      <c r="EP70" s="197"/>
      <c r="EQ70" s="197"/>
      <c r="ER70" s="197"/>
      <c r="ES70" s="197"/>
      <c r="ET70" s="197"/>
      <c r="EU70" s="197"/>
      <c r="EV70" s="197"/>
      <c r="EW70" s="197"/>
      <c r="EX70" s="197"/>
      <c r="EY70" s="197"/>
      <c r="EZ70" s="197"/>
      <c r="FA70" s="197"/>
      <c r="FB70" s="197"/>
      <c r="FC70" s="197"/>
      <c r="FD70" s="197"/>
      <c r="FE70" s="197"/>
      <c r="FF70" s="197"/>
      <c r="FG70" s="197"/>
      <c r="FH70" s="197"/>
      <c r="FI70" s="197"/>
      <c r="FJ70" s="197"/>
      <c r="FK70" s="197"/>
      <c r="FL70" s="197"/>
      <c r="FM70" s="197"/>
      <c r="FN70" s="197"/>
      <c r="FO70" s="197"/>
      <c r="FP70" s="197"/>
      <c r="FQ70" s="197"/>
      <c r="FR70" s="197"/>
      <c r="FS70" s="197"/>
      <c r="FT70" s="197"/>
      <c r="FU70" s="197"/>
      <c r="FV70" s="197"/>
      <c r="FW70" s="197"/>
      <c r="FX70" s="197"/>
      <c r="FY70" s="197"/>
      <c r="FZ70" s="197"/>
      <c r="GA70" s="197"/>
      <c r="GB70" s="197"/>
      <c r="GC70" s="197"/>
      <c r="GD70" s="197"/>
      <c r="GE70" s="197"/>
      <c r="GF70" s="197"/>
      <c r="GG70" s="197"/>
      <c r="GH70" s="197"/>
      <c r="GI70" s="197"/>
      <c r="GJ70" s="197"/>
    </row>
    <row r="71" spans="1:192" hidden="1" outlineLevel="2" x14ac:dyDescent="0.35">
      <c r="A71" s="170"/>
      <c r="D71" s="173"/>
      <c r="E71" s="195" t="s">
        <v>57</v>
      </c>
      <c r="F71" s="195"/>
      <c r="G71" s="195" t="str">
        <f>SMU</f>
        <v>$ 000s</v>
      </c>
      <c r="H71" s="195"/>
      <c r="I71" s="195"/>
      <c r="J71" s="195">
        <f t="shared" ref="J71:AO71" si="84" xml:space="preserve"> J69 + J63</f>
        <v>0</v>
      </c>
      <c r="K71" s="195">
        <f t="shared" si="84"/>
        <v>0</v>
      </c>
      <c r="L71" s="195">
        <f t="shared" si="84"/>
        <v>0</v>
      </c>
      <c r="M71" s="195">
        <f t="shared" si="84"/>
        <v>0</v>
      </c>
      <c r="N71" s="195">
        <f t="shared" si="84"/>
        <v>0</v>
      </c>
      <c r="O71" s="195">
        <f t="shared" si="84"/>
        <v>5650</v>
      </c>
      <c r="P71" s="195">
        <f t="shared" si="84"/>
        <v>37461.630632167282</v>
      </c>
      <c r="Q71" s="195">
        <f t="shared" si="84"/>
        <v>44776.449161909732</v>
      </c>
      <c r="R71" s="195">
        <f t="shared" si="84"/>
        <v>52101.28967426419</v>
      </c>
      <c r="S71" s="195">
        <f t="shared" si="84"/>
        <v>59456.86049173442</v>
      </c>
      <c r="T71" s="195">
        <f t="shared" si="84"/>
        <v>66821.248484255222</v>
      </c>
      <c r="U71" s="195">
        <f t="shared" si="84"/>
        <v>74217.795119196468</v>
      </c>
      <c r="V71" s="195">
        <f t="shared" si="84"/>
        <v>81634.931454743535</v>
      </c>
      <c r="W71" s="195">
        <f t="shared" si="84"/>
        <v>89031.764883180149</v>
      </c>
      <c r="X71" s="195">
        <f t="shared" si="84"/>
        <v>96490.138733649903</v>
      </c>
      <c r="Y71" s="195">
        <f t="shared" si="84"/>
        <v>103954.2904728312</v>
      </c>
      <c r="Z71" s="195">
        <f t="shared" si="84"/>
        <v>111454.20402410462</v>
      </c>
      <c r="AA71" s="195">
        <f t="shared" si="84"/>
        <v>118958.66737731641</v>
      </c>
      <c r="AB71" s="195">
        <f t="shared" si="84"/>
        <v>126500.34847816854</v>
      </c>
      <c r="AC71" s="195">
        <f t="shared" si="84"/>
        <v>134063.0232891436</v>
      </c>
      <c r="AD71" s="195">
        <f t="shared" si="84"/>
        <v>141628.39241751135</v>
      </c>
      <c r="AE71" s="195">
        <f t="shared" si="84"/>
        <v>149349.29214741976</v>
      </c>
      <c r="AF71" s="195">
        <f t="shared" si="84"/>
        <v>157064.15002536122</v>
      </c>
      <c r="AG71" s="195">
        <f t="shared" si="84"/>
        <v>164834.57976739158</v>
      </c>
      <c r="AH71" s="195">
        <f t="shared" si="84"/>
        <v>172618.21646128187</v>
      </c>
      <c r="AI71" s="195">
        <f t="shared" si="84"/>
        <v>180341.389391048</v>
      </c>
      <c r="AJ71" s="195">
        <f t="shared" si="84"/>
        <v>188202.97830802319</v>
      </c>
      <c r="AK71" s="195">
        <f t="shared" si="84"/>
        <v>195997.91378477469</v>
      </c>
      <c r="AL71" s="195">
        <f t="shared" si="84"/>
        <v>203887.92581167963</v>
      </c>
      <c r="AM71" s="195">
        <f t="shared" si="84"/>
        <v>211738.52342322888</v>
      </c>
      <c r="AN71" s="195">
        <f t="shared" si="84"/>
        <v>219678.40269778811</v>
      </c>
      <c r="AO71" s="195">
        <f t="shared" si="84"/>
        <v>227602.6902022732</v>
      </c>
      <c r="AP71" s="195">
        <f t="shared" ref="AP71:BU71" si="85" xml:space="preserve"> AP69 + AP63</f>
        <v>235473.41423526185</v>
      </c>
      <c r="AQ71" s="195">
        <f t="shared" si="85"/>
        <v>243480.66410539157</v>
      </c>
      <c r="AR71" s="195">
        <f t="shared" si="85"/>
        <v>251379.02441631333</v>
      </c>
      <c r="AS71" s="195">
        <f t="shared" si="85"/>
        <v>259429.91983830347</v>
      </c>
      <c r="AT71" s="195">
        <f t="shared" si="85"/>
        <v>269278.1088375012</v>
      </c>
      <c r="AU71" s="195">
        <f t="shared" si="85"/>
        <v>278865.46062530408</v>
      </c>
      <c r="AV71" s="195">
        <f t="shared" si="85"/>
        <v>288953.77721318841</v>
      </c>
      <c r="AW71" s="195">
        <f t="shared" si="85"/>
        <v>298765.19162580097</v>
      </c>
      <c r="AX71" s="195">
        <f t="shared" si="85"/>
        <v>308774.65169449884</v>
      </c>
      <c r="AY71" s="195">
        <f t="shared" si="85"/>
        <v>318680.63910187868</v>
      </c>
      <c r="AZ71" s="195">
        <f t="shared" si="85"/>
        <v>328746.57302991871</v>
      </c>
      <c r="BA71" s="195">
        <f t="shared" si="85"/>
        <v>338755.8884448359</v>
      </c>
      <c r="BB71" s="195">
        <f t="shared" si="85"/>
        <v>348661.8562400043</v>
      </c>
      <c r="BC71" s="195">
        <f t="shared" si="85"/>
        <v>358694.0895574626</v>
      </c>
      <c r="BD71" s="195">
        <f t="shared" si="85"/>
        <v>368526.60097270273</v>
      </c>
      <c r="BE71" s="195">
        <f t="shared" si="85"/>
        <v>379258.75839467224</v>
      </c>
      <c r="BF71" s="195">
        <f t="shared" si="85"/>
        <v>376074.06046468363</v>
      </c>
      <c r="BG71" s="195">
        <f t="shared" si="85"/>
        <v>372430.6795822421</v>
      </c>
      <c r="BH71" s="195">
        <f t="shared" si="85"/>
        <v>368699.63859950035</v>
      </c>
      <c r="BI71" s="195">
        <f t="shared" si="85"/>
        <v>364936.32893836225</v>
      </c>
      <c r="BJ71" s="195">
        <f t="shared" si="85"/>
        <v>361108.48192043148</v>
      </c>
      <c r="BK71" s="195">
        <f t="shared" si="85"/>
        <v>357468.09925745736</v>
      </c>
      <c r="BL71" s="195">
        <f t="shared" si="85"/>
        <v>353737.86499167554</v>
      </c>
      <c r="BM71" s="195">
        <f t="shared" si="85"/>
        <v>349974.55533053743</v>
      </c>
      <c r="BN71" s="195">
        <f t="shared" si="85"/>
        <v>346178.17027404305</v>
      </c>
      <c r="BO71" s="195">
        <f t="shared" si="85"/>
        <v>342507.78539066686</v>
      </c>
      <c r="BP71" s="195">
        <f t="shared" si="85"/>
        <v>338778.3780097689</v>
      </c>
      <c r="BQ71" s="195">
        <f t="shared" si="85"/>
        <v>335015.0683486308</v>
      </c>
      <c r="BR71" s="195">
        <f t="shared" si="85"/>
        <v>331183.9541270124</v>
      </c>
      <c r="BS71" s="195">
        <f t="shared" si="85"/>
        <v>327549.79464332038</v>
      </c>
      <c r="BT71" s="195">
        <f t="shared" si="85"/>
        <v>323821.23481942841</v>
      </c>
      <c r="BU71" s="195">
        <f t="shared" si="85"/>
        <v>320057.92515829031</v>
      </c>
      <c r="BV71" s="195">
        <f t="shared" ref="BV71:DA71" si="86" xml:space="preserve"> BV69 + BV63</f>
        <v>316225.11582265992</v>
      </c>
      <c r="BW71" s="195">
        <f t="shared" si="86"/>
        <v>312594.18509340403</v>
      </c>
      <c r="BX71" s="195">
        <f t="shared" si="86"/>
        <v>308866.49401544326</v>
      </c>
      <c r="BY71" s="195">
        <f t="shared" si="86"/>
        <v>305103.18435430515</v>
      </c>
      <c r="BZ71" s="195">
        <f t="shared" si="86"/>
        <v>301268.63752681238</v>
      </c>
      <c r="CA71" s="195">
        <f t="shared" si="86"/>
        <v>297641.01627085358</v>
      </c>
      <c r="CB71" s="195">
        <f t="shared" si="86"/>
        <v>293914.2156574722</v>
      </c>
      <c r="CC71" s="195">
        <f t="shared" si="86"/>
        <v>290150.9059963341</v>
      </c>
      <c r="CD71" s="195">
        <f t="shared" si="86"/>
        <v>286351.08728743927</v>
      </c>
      <c r="CE71" s="195">
        <f t="shared" si="86"/>
        <v>282690.34919385321</v>
      </c>
      <c r="CF71" s="195">
        <f t="shared" si="86"/>
        <v>278964.46130666573</v>
      </c>
      <c r="CG71" s="195">
        <f t="shared" si="86"/>
        <v>275201.15164552763</v>
      </c>
      <c r="CH71" s="195">
        <f t="shared" si="86"/>
        <v>271362.99843648821</v>
      </c>
      <c r="CI71" s="195">
        <f t="shared" si="86"/>
        <v>267742.24640604161</v>
      </c>
      <c r="CJ71" s="195">
        <f t="shared" si="86"/>
        <v>264017.29406320292</v>
      </c>
      <c r="CK71" s="195">
        <f t="shared" si="86"/>
        <v>260253.98440206482</v>
      </c>
      <c r="CL71" s="195">
        <f t="shared" si="86"/>
        <v>256413.96010432785</v>
      </c>
      <c r="CM71" s="195">
        <f t="shared" si="86"/>
        <v>252796.77201464854</v>
      </c>
      <c r="CN71" s="195">
        <f t="shared" si="86"/>
        <v>249072.77860476734</v>
      </c>
      <c r="CO71" s="195">
        <f t="shared" si="86"/>
        <v>245309.46894362924</v>
      </c>
      <c r="CP71" s="195">
        <f t="shared" si="86"/>
        <v>241467.52677997731</v>
      </c>
      <c r="CQ71" s="195">
        <f t="shared" si="86"/>
        <v>237853.99172958446</v>
      </c>
      <c r="CR71" s="195">
        <f t="shared" si="86"/>
        <v>234130.98122598469</v>
      </c>
      <c r="CS71" s="195">
        <f t="shared" si="86"/>
        <v>230367.67156484659</v>
      </c>
      <c r="CT71" s="195">
        <f t="shared" si="86"/>
        <v>226564.06274617015</v>
      </c>
      <c r="CU71" s="195">
        <f t="shared" si="86"/>
        <v>222913.97290350759</v>
      </c>
      <c r="CV71" s="195">
        <f t="shared" si="86"/>
        <v>219191.96987884626</v>
      </c>
      <c r="CW71" s="195">
        <f t="shared" si="86"/>
        <v>215428.66021770815</v>
      </c>
      <c r="CX71" s="195">
        <f t="shared" si="86"/>
        <v>211582.73728361647</v>
      </c>
      <c r="CY71" s="195">
        <f t="shared" si="86"/>
        <v>207976.78457289259</v>
      </c>
      <c r="CZ71" s="195">
        <f t="shared" si="86"/>
        <v>204255.8142141432</v>
      </c>
      <c r="DA71" s="195">
        <f t="shared" si="86"/>
        <v>200492.5045530051</v>
      </c>
      <c r="DB71" s="195">
        <f t="shared" ref="DB71:EG71" si="87" xml:space="preserve"> DB69 + DB63</f>
        <v>196644.51628708956</v>
      </c>
      <c r="DC71" s="195">
        <f t="shared" si="87"/>
        <v>193042.49750012605</v>
      </c>
      <c r="DD71" s="195">
        <f t="shared" si="87"/>
        <v>189322.58562393638</v>
      </c>
      <c r="DE71" s="195">
        <f t="shared" si="87"/>
        <v>185559.27596279827</v>
      </c>
      <c r="DF71" s="195">
        <f t="shared" si="87"/>
        <v>181709.1707317633</v>
      </c>
      <c r="DG71" s="195">
        <f t="shared" si="87"/>
        <v>178111.18421665413</v>
      </c>
      <c r="DH71" s="195">
        <f t="shared" si="87"/>
        <v>174392.35728508816</v>
      </c>
      <c r="DI71" s="195">
        <f t="shared" si="87"/>
        <v>170629.04762395006</v>
      </c>
      <c r="DJ71" s="195">
        <f t="shared" si="87"/>
        <v>166821.25523323982</v>
      </c>
      <c r="DK71" s="195">
        <f t="shared" si="87"/>
        <v>163182.91906720924</v>
      </c>
      <c r="DL71" s="195">
        <f t="shared" si="87"/>
        <v>159465.20420388257</v>
      </c>
      <c r="DM71" s="195">
        <f t="shared" si="87"/>
        <v>155701.89454274447</v>
      </c>
      <c r="DN71" s="195">
        <f t="shared" si="87"/>
        <v>150872.60858741691</v>
      </c>
      <c r="DO71" s="195">
        <f t="shared" si="87"/>
        <v>147258.62188911129</v>
      </c>
      <c r="DP71" s="195">
        <f t="shared" si="87"/>
        <v>143542.04689572993</v>
      </c>
      <c r="DQ71" s="195">
        <f t="shared" si="87"/>
        <v>139778.73723459183</v>
      </c>
      <c r="DR71" s="195">
        <f t="shared" si="87"/>
        <v>135921.95823794024</v>
      </c>
      <c r="DS71" s="195">
        <f t="shared" si="87"/>
        <v>132311.70461370546</v>
      </c>
      <c r="DT71" s="195">
        <f t="shared" si="87"/>
        <v>128596.29798701801</v>
      </c>
      <c r="DU71" s="195">
        <f t="shared" si="87"/>
        <v>124832.98832587991</v>
      </c>
      <c r="DV71" s="195">
        <f t="shared" si="87"/>
        <v>120973.8725958405</v>
      </c>
      <c r="DW71" s="195">
        <f t="shared" si="87"/>
        <v>117367.44537252828</v>
      </c>
      <c r="DX71" s="195">
        <f t="shared" si="87"/>
        <v>113653.2363217021</v>
      </c>
      <c r="DY71" s="195">
        <f t="shared" si="87"/>
        <v>109889.926660564</v>
      </c>
      <c r="DZ71" s="195">
        <f t="shared" si="87"/>
        <v>106077.51638911397</v>
      </c>
      <c r="EA71" s="195">
        <f t="shared" si="87"/>
        <v>102425.91061643549</v>
      </c>
      <c r="EB71" s="195">
        <f t="shared" si="87"/>
        <v>98712.929080867107</v>
      </c>
      <c r="EC71" s="195">
        <f t="shared" si="87"/>
        <v>94949.619419729002</v>
      </c>
      <c r="ED71" s="195">
        <f t="shared" si="87"/>
        <v>91085.653507451454</v>
      </c>
      <c r="EE71" s="195">
        <f t="shared" si="87"/>
        <v>87487.168457554173</v>
      </c>
      <c r="EF71" s="195">
        <f t="shared" si="87"/>
        <v>83775.445125125043</v>
      </c>
      <c r="EG71" s="195">
        <f t="shared" si="87"/>
        <v>80012.135463986939</v>
      </c>
      <c r="EH71" s="195">
        <f t="shared" ref="EH71:FM71" si="88" xml:space="preserve"> EH69 + EH63</f>
        <v>76145.653145430901</v>
      </c>
      <c r="EI71" s="195">
        <f t="shared" si="88"/>
        <v>72551.288710814653</v>
      </c>
      <c r="EJ71" s="195">
        <f t="shared" si="88"/>
        <v>68840.855036603229</v>
      </c>
      <c r="EK71" s="195">
        <f t="shared" si="88"/>
        <v>65077.54537546511</v>
      </c>
      <c r="EL71" s="195">
        <f t="shared" si="88"/>
        <v>61208.483740473632</v>
      </c>
      <c r="EM71" s="195">
        <f t="shared" si="88"/>
        <v>57618.342936520414</v>
      </c>
      <c r="EN71" s="195">
        <f t="shared" si="88"/>
        <v>53909.231161982156</v>
      </c>
      <c r="EO71" s="195">
        <f t="shared" si="88"/>
        <v>50145.921500844044</v>
      </c>
      <c r="EP71" s="195">
        <f t="shared" si="88"/>
        <v>46328.413953106079</v>
      </c>
      <c r="EQ71" s="195">
        <f t="shared" si="88"/>
        <v>42688.404483982631</v>
      </c>
      <c r="ER71" s="195">
        <f t="shared" si="88"/>
        <v>38980.64765660937</v>
      </c>
      <c r="ES71" s="195">
        <f t="shared" si="88"/>
        <v>38696.77661721906</v>
      </c>
      <c r="ET71" s="195">
        <f t="shared" si="88"/>
        <v>38690.149582061393</v>
      </c>
      <c r="EU71" s="195">
        <f t="shared" si="88"/>
        <v>38746.821447269882</v>
      </c>
      <c r="EV71" s="195">
        <f t="shared" si="88"/>
        <v>38750.217802788189</v>
      </c>
      <c r="EW71" s="195">
        <f t="shared" si="88"/>
        <v>38750.217802788189</v>
      </c>
      <c r="EX71" s="195">
        <f t="shared" si="88"/>
        <v>38743.425091751575</v>
      </c>
      <c r="EY71" s="195">
        <f t="shared" si="88"/>
        <v>38801.513753590276</v>
      </c>
      <c r="EZ71" s="195">
        <f t="shared" si="88"/>
        <v>38804.995017996545</v>
      </c>
      <c r="FA71" s="195">
        <f t="shared" si="88"/>
        <v>5369.5980296261841</v>
      </c>
      <c r="FB71" s="195">
        <f t="shared" si="88"/>
        <v>1.0577423381619155E-9</v>
      </c>
      <c r="FC71" s="195">
        <f t="shared" si="88"/>
        <v>1.0577423381619155E-9</v>
      </c>
      <c r="FD71" s="195">
        <f t="shared" si="88"/>
        <v>1.0577423381619155E-9</v>
      </c>
      <c r="FE71" s="195">
        <f t="shared" si="88"/>
        <v>1.0577423381619155E-9</v>
      </c>
      <c r="FF71" s="195">
        <f t="shared" si="88"/>
        <v>1.0577423381619155E-9</v>
      </c>
      <c r="FG71" s="195">
        <f t="shared" si="88"/>
        <v>1.0577423381619155E-9</v>
      </c>
      <c r="FH71" s="195">
        <f t="shared" si="88"/>
        <v>1.0577423381619155E-9</v>
      </c>
      <c r="FI71" s="195">
        <f t="shared" si="88"/>
        <v>1.0577423381619155E-9</v>
      </c>
      <c r="FJ71" s="195">
        <f t="shared" si="88"/>
        <v>1.0577423381619155E-9</v>
      </c>
      <c r="FK71" s="195">
        <f t="shared" si="88"/>
        <v>1.0577423381619155E-9</v>
      </c>
      <c r="FL71" s="195">
        <f t="shared" si="88"/>
        <v>1.0577423381619155E-9</v>
      </c>
      <c r="FM71" s="195">
        <f t="shared" si="88"/>
        <v>1.0577423381619155E-9</v>
      </c>
      <c r="FN71" s="195">
        <f t="shared" ref="FN71:GJ71" si="89" xml:space="preserve"> FN69 + FN63</f>
        <v>1.0577423381619155E-9</v>
      </c>
      <c r="FO71" s="195">
        <f t="shared" si="89"/>
        <v>1.0577423381619155E-9</v>
      </c>
      <c r="FP71" s="195">
        <f t="shared" si="89"/>
        <v>1.0577423381619155E-9</v>
      </c>
      <c r="FQ71" s="195">
        <f t="shared" si="89"/>
        <v>1.0577423381619155E-9</v>
      </c>
      <c r="FR71" s="195">
        <f t="shared" si="89"/>
        <v>1.0577423381619155E-9</v>
      </c>
      <c r="FS71" s="195">
        <f t="shared" si="89"/>
        <v>1.0577423381619155E-9</v>
      </c>
      <c r="FT71" s="195">
        <f t="shared" si="89"/>
        <v>1.0577423381619155E-9</v>
      </c>
      <c r="FU71" s="195">
        <f t="shared" si="89"/>
        <v>1.0577423381619155E-9</v>
      </c>
      <c r="FV71" s="195">
        <f t="shared" si="89"/>
        <v>1.0577423381619155E-9</v>
      </c>
      <c r="FW71" s="195">
        <f t="shared" si="89"/>
        <v>1.0577423381619155E-9</v>
      </c>
      <c r="FX71" s="195">
        <f t="shared" si="89"/>
        <v>1.0577423381619155E-9</v>
      </c>
      <c r="FY71" s="195">
        <f t="shared" si="89"/>
        <v>1.0577423381619155E-9</v>
      </c>
      <c r="FZ71" s="195">
        <f t="shared" si="89"/>
        <v>1.0577423381619155E-9</v>
      </c>
      <c r="GA71" s="195">
        <f t="shared" si="89"/>
        <v>1.0577423381619155E-9</v>
      </c>
      <c r="GB71" s="195">
        <f t="shared" si="89"/>
        <v>1.0577423381619155E-9</v>
      </c>
      <c r="GC71" s="195">
        <f t="shared" si="89"/>
        <v>1.0577423381619155E-9</v>
      </c>
      <c r="GD71" s="195">
        <f t="shared" si="89"/>
        <v>1.0577423381619155E-9</v>
      </c>
      <c r="GE71" s="195">
        <f t="shared" si="89"/>
        <v>1.0577423381619155E-9</v>
      </c>
      <c r="GF71" s="195">
        <f t="shared" si="89"/>
        <v>1.0577423381619155E-9</v>
      </c>
      <c r="GG71" s="195">
        <f t="shared" si="89"/>
        <v>1.0577423381619155E-9</v>
      </c>
      <c r="GH71" s="195">
        <f t="shared" si="89"/>
        <v>1.0577423381619155E-9</v>
      </c>
      <c r="GI71" s="195">
        <f t="shared" si="89"/>
        <v>1.0577423381619155E-9</v>
      </c>
      <c r="GJ71" s="195">
        <f t="shared" si="89"/>
        <v>1.0577423381619155E-9</v>
      </c>
    </row>
    <row r="72" spans="1:192" hidden="1" outlineLevel="2" x14ac:dyDescent="0.35">
      <c r="A72" s="170"/>
      <c r="D72" s="173"/>
      <c r="E72" s="197"/>
      <c r="F72" s="197"/>
      <c r="G72" s="197"/>
      <c r="H72" s="197"/>
      <c r="I72" s="197"/>
      <c r="J72" s="197"/>
      <c r="K72" s="197"/>
      <c r="L72" s="197"/>
      <c r="M72" s="197"/>
      <c r="N72" s="197"/>
      <c r="O72" s="197"/>
      <c r="P72" s="197"/>
      <c r="Q72" s="197"/>
      <c r="R72" s="197"/>
      <c r="S72" s="197"/>
      <c r="T72" s="197"/>
      <c r="U72" s="197"/>
      <c r="V72" s="197"/>
      <c r="W72" s="197"/>
      <c r="X72" s="197"/>
      <c r="Y72" s="197"/>
      <c r="Z72" s="197"/>
      <c r="AA72" s="197"/>
      <c r="AB72" s="197"/>
      <c r="AC72" s="197"/>
      <c r="AD72" s="197"/>
      <c r="AE72" s="197"/>
      <c r="AF72" s="197"/>
      <c r="AG72" s="197"/>
      <c r="AH72" s="197"/>
      <c r="AI72" s="197"/>
      <c r="AJ72" s="197"/>
      <c r="AK72" s="197"/>
      <c r="AL72" s="197"/>
      <c r="AM72" s="197"/>
      <c r="AN72" s="197"/>
      <c r="AO72" s="197"/>
      <c r="AP72" s="197"/>
      <c r="AQ72" s="197"/>
      <c r="AR72" s="197"/>
      <c r="AS72" s="197"/>
      <c r="AT72" s="197"/>
      <c r="AU72" s="197"/>
      <c r="AV72" s="197"/>
      <c r="AW72" s="197"/>
      <c r="AX72" s="197"/>
      <c r="AY72" s="197"/>
      <c r="AZ72" s="197"/>
      <c r="BA72" s="197"/>
      <c r="BB72" s="197"/>
      <c r="BC72" s="197"/>
      <c r="BD72" s="197"/>
      <c r="BE72" s="197"/>
      <c r="BF72" s="197"/>
      <c r="BG72" s="197"/>
      <c r="BH72" s="197"/>
      <c r="BI72" s="197"/>
      <c r="BJ72" s="197"/>
      <c r="BK72" s="197"/>
      <c r="BL72" s="197"/>
      <c r="BM72" s="197"/>
      <c r="BN72" s="197"/>
      <c r="BO72" s="197"/>
      <c r="BP72" s="197"/>
      <c r="BQ72" s="197"/>
      <c r="BR72" s="197"/>
      <c r="BS72" s="197"/>
      <c r="BT72" s="197"/>
      <c r="BU72" s="197"/>
      <c r="BV72" s="197"/>
      <c r="BW72" s="197"/>
      <c r="BX72" s="197"/>
      <c r="BY72" s="197"/>
      <c r="BZ72" s="197"/>
      <c r="CA72" s="197"/>
      <c r="CB72" s="197"/>
      <c r="CC72" s="197"/>
      <c r="CD72" s="197"/>
      <c r="CE72" s="197"/>
      <c r="CF72" s="197"/>
      <c r="CG72" s="197"/>
      <c r="CH72" s="197"/>
      <c r="CI72" s="197"/>
      <c r="CJ72" s="197"/>
      <c r="CK72" s="197"/>
      <c r="CL72" s="197"/>
      <c r="CM72" s="197"/>
      <c r="CN72" s="197"/>
      <c r="CO72" s="197"/>
      <c r="CP72" s="197"/>
      <c r="CQ72" s="197"/>
      <c r="CR72" s="197"/>
      <c r="CS72" s="197"/>
      <c r="CT72" s="197"/>
      <c r="CU72" s="197"/>
      <c r="CV72" s="197"/>
      <c r="CW72" s="197"/>
      <c r="CX72" s="197"/>
      <c r="CY72" s="197"/>
      <c r="CZ72" s="197"/>
      <c r="DA72" s="197"/>
      <c r="DB72" s="197"/>
      <c r="DC72" s="197"/>
      <c r="DD72" s="197"/>
      <c r="DE72" s="197"/>
      <c r="DF72" s="197"/>
      <c r="DG72" s="197"/>
      <c r="DH72" s="197"/>
      <c r="DI72" s="197"/>
      <c r="DJ72" s="197"/>
      <c r="DK72" s="197"/>
      <c r="DL72" s="197"/>
      <c r="DM72" s="197"/>
      <c r="DN72" s="197"/>
      <c r="DO72" s="197"/>
      <c r="DP72" s="197"/>
      <c r="DQ72" s="197"/>
      <c r="DR72" s="197"/>
      <c r="DS72" s="197"/>
      <c r="DT72" s="197"/>
      <c r="DU72" s="197"/>
      <c r="DV72" s="197"/>
      <c r="DW72" s="197"/>
      <c r="DX72" s="197"/>
      <c r="DY72" s="197"/>
      <c r="DZ72" s="197"/>
      <c r="EA72" s="197"/>
      <c r="EB72" s="197"/>
      <c r="EC72" s="197"/>
      <c r="ED72" s="197"/>
      <c r="EE72" s="197"/>
      <c r="EF72" s="197"/>
      <c r="EG72" s="197"/>
      <c r="EH72" s="197"/>
      <c r="EI72" s="197"/>
      <c r="EJ72" s="197"/>
      <c r="EK72" s="197"/>
      <c r="EL72" s="197"/>
      <c r="EM72" s="197"/>
      <c r="EN72" s="197"/>
      <c r="EO72" s="197"/>
      <c r="EP72" s="197"/>
      <c r="EQ72" s="197"/>
      <c r="ER72" s="197"/>
      <c r="ES72" s="197"/>
      <c r="ET72" s="197"/>
      <c r="EU72" s="197"/>
      <c r="EV72" s="197"/>
      <c r="EW72" s="197"/>
      <c r="EX72" s="197"/>
      <c r="EY72" s="197"/>
      <c r="EZ72" s="197"/>
      <c r="FA72" s="197"/>
      <c r="FB72" s="197"/>
      <c r="FC72" s="197"/>
      <c r="FD72" s="197"/>
      <c r="FE72" s="197"/>
      <c r="FF72" s="197"/>
      <c r="FG72" s="197"/>
      <c r="FH72" s="197"/>
      <c r="FI72" s="197"/>
      <c r="FJ72" s="197"/>
      <c r="FK72" s="197"/>
      <c r="FL72" s="197"/>
      <c r="FM72" s="197"/>
      <c r="FN72" s="197"/>
      <c r="FO72" s="197"/>
      <c r="FP72" s="197"/>
      <c r="FQ72" s="197"/>
      <c r="FR72" s="197"/>
      <c r="FS72" s="197"/>
      <c r="FT72" s="197"/>
      <c r="FU72" s="197"/>
      <c r="FV72" s="197"/>
      <c r="FW72" s="197"/>
      <c r="FX72" s="197"/>
      <c r="FY72" s="197"/>
      <c r="FZ72" s="197"/>
      <c r="GA72" s="197"/>
      <c r="GB72" s="197"/>
      <c r="GC72" s="197"/>
      <c r="GD72" s="197"/>
      <c r="GE72" s="197"/>
      <c r="GF72" s="197"/>
      <c r="GG72" s="197"/>
      <c r="GH72" s="197"/>
      <c r="GI72" s="197"/>
      <c r="GJ72" s="197"/>
    </row>
    <row r="73" spans="1:192" hidden="1" outlineLevel="2" x14ac:dyDescent="0.35">
      <c r="A73" s="170"/>
      <c r="D73" s="173"/>
      <c r="E73" s="197" t="str">
        <f xml:space="preserve"> Ops!E$321</f>
        <v>Accounts payable balance</v>
      </c>
      <c r="F73" s="197">
        <f xml:space="preserve"> Ops!F$321</f>
        <v>0</v>
      </c>
      <c r="G73" s="197" t="str">
        <f xml:space="preserve"> Ops!G$321</f>
        <v>$ 000s</v>
      </c>
      <c r="H73" s="197">
        <f xml:space="preserve"> Ops!H$321</f>
        <v>0</v>
      </c>
      <c r="I73" s="197">
        <f xml:space="preserve"> Ops!I$321</f>
        <v>0</v>
      </c>
      <c r="J73" s="197">
        <f xml:space="preserve"> Ops!J$321</f>
        <v>0</v>
      </c>
      <c r="K73" s="197">
        <f xml:space="preserve"> Ops!K$321</f>
        <v>0</v>
      </c>
      <c r="L73" s="197">
        <f xml:space="preserve"> Ops!L$321</f>
        <v>0</v>
      </c>
      <c r="M73" s="197">
        <f xml:space="preserve"> Ops!M$321</f>
        <v>0</v>
      </c>
      <c r="N73" s="197">
        <f xml:space="preserve"> Ops!N$321</f>
        <v>0</v>
      </c>
      <c r="O73" s="197">
        <f xml:space="preserve"> Ops!O$321</f>
        <v>0</v>
      </c>
      <c r="P73" s="197">
        <f xml:space="preserve"> Ops!P$321</f>
        <v>0</v>
      </c>
      <c r="Q73" s="197">
        <f xml:space="preserve"> Ops!Q$321</f>
        <v>0</v>
      </c>
      <c r="R73" s="197">
        <f xml:space="preserve"> Ops!R$321</f>
        <v>0</v>
      </c>
      <c r="S73" s="197">
        <f xml:space="preserve"> Ops!S$321</f>
        <v>0</v>
      </c>
      <c r="T73" s="197">
        <f xml:space="preserve"> Ops!T$321</f>
        <v>0</v>
      </c>
      <c r="U73" s="197">
        <f xml:space="preserve"> Ops!U$321</f>
        <v>0</v>
      </c>
      <c r="V73" s="197">
        <f xml:space="preserve"> Ops!V$321</f>
        <v>0</v>
      </c>
      <c r="W73" s="197">
        <f xml:space="preserve"> Ops!W$321</f>
        <v>0</v>
      </c>
      <c r="X73" s="197">
        <f xml:space="preserve"> Ops!X$321</f>
        <v>0</v>
      </c>
      <c r="Y73" s="197">
        <f xml:space="preserve"> Ops!Y$321</f>
        <v>0</v>
      </c>
      <c r="Z73" s="197">
        <f xml:space="preserve"> Ops!Z$321</f>
        <v>0</v>
      </c>
      <c r="AA73" s="197">
        <f xml:space="preserve"> Ops!AA$321</f>
        <v>0</v>
      </c>
      <c r="AB73" s="197">
        <f xml:space="preserve"> Ops!AB$321</f>
        <v>0</v>
      </c>
      <c r="AC73" s="197">
        <f xml:space="preserve"> Ops!AC$321</f>
        <v>0</v>
      </c>
      <c r="AD73" s="197">
        <f xml:space="preserve"> Ops!AD$321</f>
        <v>0</v>
      </c>
      <c r="AE73" s="197">
        <f xml:space="preserve"> Ops!AE$321</f>
        <v>6.9257107749999989</v>
      </c>
      <c r="AF73" s="197">
        <f xml:space="preserve"> Ops!AF$321</f>
        <v>13.404601499999997</v>
      </c>
      <c r="AG73" s="197">
        <f xml:space="preserve"> Ops!AG$321</f>
        <v>20.777132324999997</v>
      </c>
      <c r="AH73" s="197">
        <f xml:space="preserve"> Ops!AH$321</f>
        <v>27.702843099999996</v>
      </c>
      <c r="AI73" s="197">
        <f xml:space="preserve"> Ops!AI$321</f>
        <v>32.394453625000004</v>
      </c>
      <c r="AJ73" s="197">
        <f xml:space="preserve"> Ops!AJ$321</f>
        <v>41.554264649999993</v>
      </c>
      <c r="AK73" s="197">
        <f xml:space="preserve"> Ops!AK$321</f>
        <v>46.916105250000001</v>
      </c>
      <c r="AL73" s="197">
        <f xml:space="preserve"> Ops!AL$321</f>
        <v>55.405686199999991</v>
      </c>
      <c r="AM73" s="197">
        <f xml:space="preserve"> Ops!AM$321</f>
        <v>61.828724418749985</v>
      </c>
      <c r="AN73" s="197">
        <f xml:space="preserve"> Ops!AN$321</f>
        <v>70.988535443749981</v>
      </c>
      <c r="AO73" s="197">
        <f xml:space="preserve"> Ops!AO$321</f>
        <v>78.087388988124985</v>
      </c>
      <c r="AP73" s="197">
        <f xml:space="preserve"> Ops!AP$321</f>
        <v>82.43829922499998</v>
      </c>
      <c r="AQ73" s="197">
        <f xml:space="preserve"> Ops!AQ$321</f>
        <v>92.285096076874993</v>
      </c>
      <c r="AR73" s="197">
        <f xml:space="preserve"> Ops!AR$321</f>
        <v>96.17801576250001</v>
      </c>
      <c r="AS73" s="197">
        <f xml:space="preserve"> Ops!AS$321</f>
        <v>106.48280316562497</v>
      </c>
      <c r="AT73" s="197">
        <f xml:space="preserve"> Ops!AT$321</f>
        <v>113.58165670999998</v>
      </c>
      <c r="AU73" s="197">
        <f xml:space="preserve"> Ops!AU$321</f>
        <v>109.0017511975</v>
      </c>
      <c r="AV73" s="197">
        <f xml:space="preserve"> Ops!AV$321</f>
        <v>127.77936379874998</v>
      </c>
      <c r="AW73" s="197">
        <f xml:space="preserve"> Ops!AW$321</f>
        <v>130.52730710624999</v>
      </c>
      <c r="AX73" s="197">
        <f xml:space="preserve"> Ops!AX$321</f>
        <v>141.97707088749996</v>
      </c>
      <c r="AY73" s="197">
        <f xml:space="preserve"> Ops!AY$321</f>
        <v>147.87369923484374</v>
      </c>
      <c r="AZ73" s="197">
        <f xml:space="preserve"> Ops!AZ$321</f>
        <v>160.0791474256562</v>
      </c>
      <c r="BA73" s="197">
        <f xml:space="preserve"> Ops!BA$321</f>
        <v>167.3554723086406</v>
      </c>
      <c r="BB73" s="197">
        <f xml:space="preserve"> Ops!BB$321</f>
        <v>168.99851341124997</v>
      </c>
      <c r="BC73" s="197">
        <f xml:space="preserve"> Ops!BC$321</f>
        <v>174.63179719162497</v>
      </c>
      <c r="BD73" s="197">
        <f xml:space="preserve"> Ops!BD$321</f>
        <v>168.99851341124997</v>
      </c>
      <c r="BE73" s="197">
        <f xml:space="preserve"> Ops!BE$321</f>
        <v>174.63179719162497</v>
      </c>
      <c r="BF73" s="197">
        <f xml:space="preserve"> Ops!BF$321</f>
        <v>1207.643367864375</v>
      </c>
      <c r="BG73" s="197">
        <f xml:space="preserve"> Ops!BG$321</f>
        <v>1239.7591573526124</v>
      </c>
      <c r="BH73" s="197">
        <f xml:space="preserve"> Ops!BH$321</f>
        <v>1241.6838626442407</v>
      </c>
      <c r="BI73" s="197">
        <f xml:space="preserve"> Ops!BI$321</f>
        <v>1241.6838626442407</v>
      </c>
      <c r="BJ73" s="197">
        <f xml:space="preserve"> Ops!BJ$321</f>
        <v>1237.8344520609842</v>
      </c>
      <c r="BK73" s="197">
        <f xml:space="preserve"> Ops!BK$321</f>
        <v>1270.7531362864274</v>
      </c>
      <c r="BL73" s="197">
        <f xml:space="preserve"> Ops!BL$321</f>
        <v>1272.7259592103462</v>
      </c>
      <c r="BM73" s="197">
        <f xml:space="preserve"> Ops!BM$321</f>
        <v>1272.7259592103462</v>
      </c>
      <c r="BN73" s="197">
        <f xml:space="preserve"> Ops!BN$321</f>
        <v>1270.7531362864274</v>
      </c>
      <c r="BO73" s="197">
        <f xml:space="preserve"> Ops!BO$321</f>
        <v>1302.521964693588</v>
      </c>
      <c r="BP73" s="197">
        <f xml:space="preserve"> Ops!BP$321</f>
        <v>1304.5441081906047</v>
      </c>
      <c r="BQ73" s="197">
        <f xml:space="preserve"> Ops!BQ$321</f>
        <v>1304.5441081906047</v>
      </c>
      <c r="BR73" s="197">
        <f xml:space="preserve"> Ops!BR$321</f>
        <v>1300.499821196571</v>
      </c>
      <c r="BS73" s="197">
        <f xml:space="preserve"> Ops!BS$321</f>
        <v>1335.0850138109279</v>
      </c>
      <c r="BT73" s="197">
        <f xml:space="preserve"> Ops!BT$321</f>
        <v>1337.15771089537</v>
      </c>
      <c r="BU73" s="197">
        <f xml:space="preserve"> Ops!BU$321</f>
        <v>1337.15771089537</v>
      </c>
      <c r="BV73" s="197">
        <f xml:space="preserve"> Ops!BV$321</f>
        <v>1333.0123167264858</v>
      </c>
      <c r="BW73" s="197">
        <f xml:space="preserve"> Ops!BW$321</f>
        <v>1368.4621391562007</v>
      </c>
      <c r="BX73" s="197">
        <f xml:space="preserve"> Ops!BX$321</f>
        <v>1370.586653667754</v>
      </c>
      <c r="BY73" s="197">
        <f xml:space="preserve"> Ops!BY$321</f>
        <v>1370.586653667754</v>
      </c>
      <c r="BZ73" s="197">
        <f xml:space="preserve"> Ops!BZ$321</f>
        <v>1366.3376246446476</v>
      </c>
      <c r="CA73" s="197">
        <f xml:space="preserve"> Ops!CA$321</f>
        <v>1402.6736926351057</v>
      </c>
      <c r="CB73" s="197">
        <f xml:space="preserve"> Ops!CB$321</f>
        <v>1404.8513200094476</v>
      </c>
      <c r="CC73" s="197">
        <f xml:space="preserve"> Ops!CC$321</f>
        <v>1404.8513200094476</v>
      </c>
      <c r="CD73" s="197">
        <f xml:space="preserve"> Ops!CD$321</f>
        <v>1402.6736926351057</v>
      </c>
      <c r="CE73" s="197">
        <f xml:space="preserve"> Ops!CE$321</f>
        <v>1437.7405349509834</v>
      </c>
      <c r="CF73" s="197">
        <f xml:space="preserve"> Ops!CF$321</f>
        <v>1439.9726030096842</v>
      </c>
      <c r="CG73" s="197">
        <f xml:space="preserve"> Ops!CG$321</f>
        <v>1439.9726030096842</v>
      </c>
      <c r="CH73" s="197">
        <f xml:space="preserve"> Ops!CH$321</f>
        <v>1435.5084668922827</v>
      </c>
      <c r="CI73" s="197">
        <f xml:space="preserve"> Ops!CI$321</f>
        <v>1473.6840483247579</v>
      </c>
      <c r="CJ73" s="197">
        <f xml:space="preserve"> Ops!CJ$321</f>
        <v>1475.9719180849261</v>
      </c>
      <c r="CK73" s="197">
        <f xml:space="preserve"> Ops!CK$321</f>
        <v>1475.9719180849261</v>
      </c>
      <c r="CL73" s="197">
        <f xml:space="preserve"> Ops!CL$321</f>
        <v>1471.3961785645897</v>
      </c>
      <c r="CM73" s="197">
        <f xml:space="preserve"> Ops!CM$321</f>
        <v>1510.5261495328766</v>
      </c>
      <c r="CN73" s="197">
        <f xml:space="preserve"> Ops!CN$321</f>
        <v>1512.871216037049</v>
      </c>
      <c r="CO73" s="197">
        <f xml:space="preserve"> Ops!CO$321</f>
        <v>1512.871216037049</v>
      </c>
      <c r="CP73" s="197">
        <f xml:space="preserve"> Ops!CP$321</f>
        <v>1508.1810830287043</v>
      </c>
      <c r="CQ73" s="197">
        <f xml:space="preserve"> Ops!CQ$321</f>
        <v>1548.2893032711988</v>
      </c>
      <c r="CR73" s="197">
        <f xml:space="preserve"> Ops!CR$321</f>
        <v>1550.6929964379754</v>
      </c>
      <c r="CS73" s="197">
        <f xml:space="preserve"> Ops!CS$321</f>
        <v>1550.6929964379754</v>
      </c>
      <c r="CT73" s="197">
        <f xml:space="preserve"> Ops!CT$321</f>
        <v>1548.2893032711988</v>
      </c>
      <c r="CU73" s="197">
        <f xml:space="preserve"> Ops!CU$321</f>
        <v>1586.996535852978</v>
      </c>
      <c r="CV73" s="197">
        <f xml:space="preserve"> Ops!CV$321</f>
        <v>1589.4603213489243</v>
      </c>
      <c r="CW73" s="197">
        <f xml:space="preserve"> Ops!CW$321</f>
        <v>1589.4603213489243</v>
      </c>
      <c r="CX73" s="197">
        <f xml:space="preserve"> Ops!CX$321</f>
        <v>1584.5327503570322</v>
      </c>
      <c r="CY73" s="197">
        <f xml:space="preserve"> Ops!CY$321</f>
        <v>1626.6714492493029</v>
      </c>
      <c r="CZ73" s="197">
        <f xml:space="preserve"> Ops!CZ$321</f>
        <v>1629.1968293826476</v>
      </c>
      <c r="DA73" s="197">
        <f xml:space="preserve"> Ops!DA$321</f>
        <v>1629.1968293826476</v>
      </c>
      <c r="DB73" s="197">
        <f xml:space="preserve"> Ops!DB$321</f>
        <v>1624.146069115958</v>
      </c>
      <c r="DC73" s="197">
        <f xml:space="preserve"> Ops!DC$321</f>
        <v>1667.3382354805356</v>
      </c>
      <c r="DD73" s="197">
        <f xml:space="preserve"> Ops!DD$321</f>
        <v>1669.9267501172137</v>
      </c>
      <c r="DE73" s="197">
        <f xml:space="preserve"> Ops!DE$321</f>
        <v>1669.9267501172137</v>
      </c>
      <c r="DF73" s="197">
        <f xml:space="preserve"> Ops!DF$321</f>
        <v>1664.7497208438569</v>
      </c>
      <c r="DG73" s="197">
        <f xml:space="preserve"> Ops!DG$321</f>
        <v>1709.0216913675486</v>
      </c>
      <c r="DH73" s="197">
        <f xml:space="preserve"> Ops!DH$321</f>
        <v>1711.674918870144</v>
      </c>
      <c r="DI73" s="197">
        <f xml:space="preserve"> Ops!DI$321</f>
        <v>1711.674918870144</v>
      </c>
      <c r="DJ73" s="197">
        <f xml:space="preserve"> Ops!DJ$321</f>
        <v>1709.0216913675486</v>
      </c>
      <c r="DK73" s="197">
        <f xml:space="preserve"> Ops!DK$321</f>
        <v>1751.7472336517374</v>
      </c>
      <c r="DL73" s="197">
        <f xml:space="preserve"> Ops!DL$321</f>
        <v>1754.4667918418975</v>
      </c>
      <c r="DM73" s="197">
        <f xml:space="preserve"> Ops!DM$321</f>
        <v>1754.4667918418975</v>
      </c>
      <c r="DN73" s="197">
        <f xml:space="preserve"> Ops!DN$321</f>
        <v>1749.027675461577</v>
      </c>
      <c r="DO73" s="197">
        <f xml:space="preserve"> Ops!DO$321</f>
        <v>1795.5409144930309</v>
      </c>
      <c r="DP73" s="197">
        <f xml:space="preserve"> Ops!DP$321</f>
        <v>1798.3284616379451</v>
      </c>
      <c r="DQ73" s="197">
        <f xml:space="preserve"> Ops!DQ$321</f>
        <v>1798.3284616379451</v>
      </c>
      <c r="DR73" s="197">
        <f xml:space="preserve"> Ops!DR$321</f>
        <v>1792.7533673481166</v>
      </c>
      <c r="DS73" s="197">
        <f xml:space="preserve"> Ops!DS$321</f>
        <v>1840.4294373553564</v>
      </c>
      <c r="DT73" s="197">
        <f xml:space="preserve"> Ops!DT$321</f>
        <v>1843.2866731788934</v>
      </c>
      <c r="DU73" s="197">
        <f xml:space="preserve"> Ops!DU$321</f>
        <v>1843.2866731788934</v>
      </c>
      <c r="DV73" s="197">
        <f xml:space="preserve"> Ops!DV$321</f>
        <v>1837.572201531819</v>
      </c>
      <c r="DW73" s="197">
        <f xml:space="preserve"> Ops!DW$321</f>
        <v>1886.4401732892402</v>
      </c>
      <c r="DX73" s="197">
        <f xml:space="preserve"> Ops!DX$321</f>
        <v>1889.3688400083656</v>
      </c>
      <c r="DY73" s="197">
        <f xml:space="preserve"> Ops!DY$321</f>
        <v>1889.3688400083656</v>
      </c>
      <c r="DZ73" s="197">
        <f xml:space="preserve"> Ops!DZ$321</f>
        <v>1886.4401732892402</v>
      </c>
      <c r="EA73" s="197">
        <f xml:space="preserve"> Ops!EA$321</f>
        <v>1933.6011776214709</v>
      </c>
      <c r="EB73" s="197">
        <f xml:space="preserve"> Ops!EB$321</f>
        <v>1936.6030610085752</v>
      </c>
      <c r="EC73" s="197">
        <f xml:space="preserve"> Ops!EC$321</f>
        <v>1936.6030610085752</v>
      </c>
      <c r="ED73" s="197">
        <f xml:space="preserve"> Ops!ED$321</f>
        <v>1930.5992942343673</v>
      </c>
      <c r="EE73" s="197">
        <f xml:space="preserve"> Ops!EE$321</f>
        <v>1981.9412070620081</v>
      </c>
      <c r="EF73" s="197">
        <f xml:space="preserve"> Ops!EF$321</f>
        <v>1985.0181375337888</v>
      </c>
      <c r="EG73" s="197">
        <f xml:space="preserve"> Ops!EG$321</f>
        <v>1985.0181375337888</v>
      </c>
      <c r="EH73" s="197">
        <f xml:space="preserve"> Ops!EH$321</f>
        <v>1978.8642765902266</v>
      </c>
      <c r="EI73" s="197">
        <f xml:space="preserve"> Ops!EI$321</f>
        <v>2031.4897372385578</v>
      </c>
      <c r="EJ73" s="197">
        <f xml:space="preserve"> Ops!EJ$321</f>
        <v>2034.6435909721338</v>
      </c>
      <c r="EK73" s="197">
        <f xml:space="preserve"> Ops!EK$321</f>
        <v>2034.6435909721338</v>
      </c>
      <c r="EL73" s="197">
        <f xml:space="preserve"> Ops!EL$321</f>
        <v>2028.3358835049821</v>
      </c>
      <c r="EM73" s="197">
        <f xml:space="preserve"> Ops!EM$321</f>
        <v>2082.276980669521</v>
      </c>
      <c r="EN73" s="197">
        <f xml:space="preserve"> Ops!EN$321</f>
        <v>2085.5096807464365</v>
      </c>
      <c r="EO73" s="197">
        <f xml:space="preserve"> Ops!EO$321</f>
        <v>2085.5096807464365</v>
      </c>
      <c r="EP73" s="197">
        <f xml:space="preserve"> Ops!EP$321</f>
        <v>2082.276980669521</v>
      </c>
      <c r="EQ73" s="197">
        <f xml:space="preserve"> Ops!EQ$321</f>
        <v>2134.3339051862595</v>
      </c>
      <c r="ER73" s="197">
        <f xml:space="preserve"> Ops!ER$321</f>
        <v>2137.6474227650974</v>
      </c>
      <c r="ES73" s="197">
        <f xml:space="preserve"> Ops!ES$321</f>
        <v>2137.6474227650974</v>
      </c>
      <c r="ET73" s="197">
        <f xml:space="preserve"> Ops!ET$321</f>
        <v>2131.0203876074215</v>
      </c>
      <c r="EU73" s="197">
        <f xml:space="preserve"> Ops!EU$321</f>
        <v>2187.6922528159157</v>
      </c>
      <c r="EV73" s="197">
        <f xml:space="preserve"> Ops!EV$321</f>
        <v>2191.0886083342248</v>
      </c>
      <c r="EW73" s="197">
        <f xml:space="preserve"> Ops!EW$321</f>
        <v>2191.0886083342248</v>
      </c>
      <c r="EX73" s="197">
        <f xml:space="preserve"> Ops!EX$321</f>
        <v>2184.2958972976071</v>
      </c>
      <c r="EY73" s="197">
        <f xml:space="preserve"> Ops!EY$321</f>
        <v>2242.3845591363138</v>
      </c>
      <c r="EZ73" s="197">
        <f xml:space="preserve"> Ops!EZ$321</f>
        <v>2245.8658235425801</v>
      </c>
      <c r="FA73" s="197">
        <f xml:space="preserve"> Ops!FA$321</f>
        <v>2245.8658235425801</v>
      </c>
      <c r="FB73" s="197">
        <f xml:space="preserve"> Ops!FB$321</f>
        <v>0</v>
      </c>
      <c r="FC73" s="197">
        <f xml:space="preserve"> Ops!FC$321</f>
        <v>0</v>
      </c>
      <c r="FD73" s="197">
        <f xml:space="preserve"> Ops!FD$321</f>
        <v>0</v>
      </c>
      <c r="FE73" s="197">
        <f xml:space="preserve"> Ops!FE$321</f>
        <v>0</v>
      </c>
      <c r="FF73" s="197">
        <f xml:space="preserve"> Ops!FF$321</f>
        <v>0</v>
      </c>
      <c r="FG73" s="197">
        <f xml:space="preserve"> Ops!FG$321</f>
        <v>0</v>
      </c>
      <c r="FH73" s="197">
        <f xml:space="preserve"> Ops!FH$321</f>
        <v>0</v>
      </c>
      <c r="FI73" s="197">
        <f xml:space="preserve"> Ops!FI$321</f>
        <v>0</v>
      </c>
      <c r="FJ73" s="197">
        <f xml:space="preserve"> Ops!FJ$321</f>
        <v>0</v>
      </c>
      <c r="FK73" s="197">
        <f xml:space="preserve"> Ops!FK$321</f>
        <v>0</v>
      </c>
      <c r="FL73" s="197">
        <f xml:space="preserve"> Ops!FL$321</f>
        <v>0</v>
      </c>
      <c r="FM73" s="197">
        <f xml:space="preserve"> Ops!FM$321</f>
        <v>0</v>
      </c>
      <c r="FN73" s="197">
        <f xml:space="preserve"> Ops!FN$321</f>
        <v>0</v>
      </c>
      <c r="FO73" s="197">
        <f xml:space="preserve"> Ops!FO$321</f>
        <v>0</v>
      </c>
      <c r="FP73" s="197">
        <f xml:space="preserve"> Ops!FP$321</f>
        <v>0</v>
      </c>
      <c r="FQ73" s="197">
        <f xml:space="preserve"> Ops!FQ$321</f>
        <v>0</v>
      </c>
      <c r="FR73" s="197">
        <f xml:space="preserve"> Ops!FR$321</f>
        <v>0</v>
      </c>
      <c r="FS73" s="197">
        <f xml:space="preserve"> Ops!FS$321</f>
        <v>0</v>
      </c>
      <c r="FT73" s="197">
        <f xml:space="preserve"> Ops!FT$321</f>
        <v>0</v>
      </c>
      <c r="FU73" s="197">
        <f xml:space="preserve"> Ops!FU$321</f>
        <v>0</v>
      </c>
      <c r="FV73" s="197">
        <f xml:space="preserve"> Ops!FV$321</f>
        <v>0</v>
      </c>
      <c r="FW73" s="197">
        <f xml:space="preserve"> Ops!FW$321</f>
        <v>0</v>
      </c>
      <c r="FX73" s="197">
        <f xml:space="preserve"> Ops!FX$321</f>
        <v>0</v>
      </c>
      <c r="FY73" s="197">
        <f xml:space="preserve"> Ops!FY$321</f>
        <v>0</v>
      </c>
      <c r="FZ73" s="197">
        <f xml:space="preserve"> Ops!FZ$321</f>
        <v>0</v>
      </c>
      <c r="GA73" s="197">
        <f xml:space="preserve"> Ops!GA$321</f>
        <v>0</v>
      </c>
      <c r="GB73" s="197">
        <f xml:space="preserve"> Ops!GB$321</f>
        <v>0</v>
      </c>
      <c r="GC73" s="197">
        <f xml:space="preserve"> Ops!GC$321</f>
        <v>0</v>
      </c>
      <c r="GD73" s="197">
        <f xml:space="preserve"> Ops!GD$321</f>
        <v>0</v>
      </c>
      <c r="GE73" s="197">
        <f xml:space="preserve"> Ops!GE$321</f>
        <v>0</v>
      </c>
      <c r="GF73" s="197">
        <f xml:space="preserve"> Ops!GF$321</f>
        <v>0</v>
      </c>
      <c r="GG73" s="197">
        <f xml:space="preserve"> Ops!GG$321</f>
        <v>0</v>
      </c>
      <c r="GH73" s="197">
        <f xml:space="preserve"> Ops!GH$321</f>
        <v>0</v>
      </c>
      <c r="GI73" s="197">
        <f xml:space="preserve"> Ops!GI$321</f>
        <v>0</v>
      </c>
      <c r="GJ73" s="197">
        <f xml:space="preserve"> Ops!GJ$321</f>
        <v>0</v>
      </c>
    </row>
    <row r="74" spans="1:192" s="162" customFormat="1" ht="12.75" hidden="1" outlineLevel="2" x14ac:dyDescent="0.35">
      <c r="E74" s="162" t="str">
        <f>Fin!$E$86</f>
        <v>Senior debt balance</v>
      </c>
      <c r="G74" s="162" t="str">
        <f>Fin!$G$86</f>
        <v>$ 000s</v>
      </c>
      <c r="H74" s="162">
        <f>Fin!$H$86</f>
        <v>0</v>
      </c>
      <c r="J74" s="162">
        <f>Fin!J$86</f>
        <v>0</v>
      </c>
      <c r="K74" s="162">
        <f>Fin!K$86</f>
        <v>0</v>
      </c>
      <c r="L74" s="162">
        <f>Fin!L$86</f>
        <v>0</v>
      </c>
      <c r="M74" s="162">
        <f>Fin!M$86</f>
        <v>0</v>
      </c>
      <c r="N74" s="162">
        <f>Fin!N$86</f>
        <v>0</v>
      </c>
      <c r="O74" s="162">
        <f>Fin!O$86</f>
        <v>5038.5117518835168</v>
      </c>
      <c r="P74" s="162">
        <f>Fin!P$86</f>
        <v>33407.232953078645</v>
      </c>
      <c r="Q74" s="162">
        <f>Fin!Q$86</f>
        <v>39930.383240689735</v>
      </c>
      <c r="R74" s="162">
        <f>Fin!R$86</f>
        <v>46462.470851693346</v>
      </c>
      <c r="S74" s="162">
        <f>Fin!S$86</f>
        <v>53021.96288808895</v>
      </c>
      <c r="T74" s="162">
        <f>Fin!T$86</f>
        <v>59589.31783423866</v>
      </c>
      <c r="U74" s="162">
        <f>Fin!U$86</f>
        <v>66185.350956983093</v>
      </c>
      <c r="V74" s="162">
        <f>Fin!V$86</f>
        <v>72799.745398040817</v>
      </c>
      <c r="W74" s="162">
        <f>Fin!W$86</f>
        <v>79396.034275191763</v>
      </c>
      <c r="X74" s="162">
        <f>Fin!X$86</f>
        <v>86047.203177055926</v>
      </c>
      <c r="Y74" s="162">
        <f>Fin!Y$86</f>
        <v>92703.524638242976</v>
      </c>
      <c r="Z74" s="162">
        <f>Fin!Z$86</f>
        <v>99391.737481818476</v>
      </c>
      <c r="AA74" s="162">
        <f>Fin!AA$86</f>
        <v>106084.00771132942</v>
      </c>
      <c r="AB74" s="162">
        <f>Fin!AB$86</f>
        <v>112809.46768577214</v>
      </c>
      <c r="AC74" s="162">
        <f>Fin!AC$86</f>
        <v>119553.64926289981</v>
      </c>
      <c r="AD74" s="162">
        <f>Fin!AD$86</f>
        <v>126300.23355681442</v>
      </c>
      <c r="AE74" s="162">
        <f>Fin!AE$86</f>
        <v>133081.96925805163</v>
      </c>
      <c r="AF74" s="162">
        <f>Fin!AF$86</f>
        <v>139767.62714751021</v>
      </c>
      <c r="AG74" s="162">
        <f>Fin!AG$86</f>
        <v>146398.39332057029</v>
      </c>
      <c r="AH74" s="162">
        <f>Fin!AH$86</f>
        <v>152943.96527293805</v>
      </c>
      <c r="AI74" s="162">
        <f>Fin!AI$86</f>
        <v>159371.64913511011</v>
      </c>
      <c r="AJ74" s="162">
        <f>Fin!AJ$86</f>
        <v>165790.00384455026</v>
      </c>
      <c r="AK74" s="162">
        <f>Fin!AK$86</f>
        <v>172076.92237007903</v>
      </c>
      <c r="AL74" s="162">
        <f>Fin!AL$86</f>
        <v>178326.4811611546</v>
      </c>
      <c r="AM74" s="162">
        <f>Fin!AM$86</f>
        <v>184452.4310905881</v>
      </c>
      <c r="AN74" s="162">
        <f>Fin!AN$86</f>
        <v>190526.77929187103</v>
      </c>
      <c r="AO74" s="162">
        <f>Fin!AO$86</f>
        <v>196489.25656459981</v>
      </c>
      <c r="AP74" s="162">
        <f>Fin!AP$86</f>
        <v>202345.24745486811</v>
      </c>
      <c r="AQ74" s="162">
        <f>Fin!AQ$86</f>
        <v>208179.64864502769</v>
      </c>
      <c r="AR74" s="162">
        <f>Fin!AR$86</f>
        <v>213867.52316119109</v>
      </c>
      <c r="AS74" s="162">
        <f>Fin!AS$86</f>
        <v>219540.82875118419</v>
      </c>
      <c r="AT74" s="162">
        <f>Fin!AT$86</f>
        <v>226719.96484696533</v>
      </c>
      <c r="AU74" s="162">
        <f>Fin!AU$86</f>
        <v>233741.29843213016</v>
      </c>
      <c r="AV74" s="162">
        <f>Fin!AV$86</f>
        <v>240924.5497379399</v>
      </c>
      <c r="AW74" s="162">
        <f>Fin!AW$86</f>
        <v>247836.52823839814</v>
      </c>
      <c r="AX74" s="162">
        <f>Fin!AX$86</f>
        <v>254756.38322166452</v>
      </c>
      <c r="AY74" s="162">
        <f>Fin!AY$86</f>
        <v>261506.01416535457</v>
      </c>
      <c r="AZ74" s="162">
        <f>Fin!AZ$86</f>
        <v>268221.05550784629</v>
      </c>
      <c r="BA74" s="162">
        <f>Fin!BA$86</f>
        <v>274787.70205816132</v>
      </c>
      <c r="BB74" s="162">
        <f>Fin!BB$86</f>
        <v>281244.10978131322</v>
      </c>
      <c r="BC74" s="162">
        <f>Fin!BC$86</f>
        <v>287730.35945117136</v>
      </c>
      <c r="BD74" s="162">
        <f>Fin!BD$86</f>
        <v>294127.74965483905</v>
      </c>
      <c r="BE74" s="162">
        <f>Fin!BE$86</f>
        <v>301238.17203726462</v>
      </c>
      <c r="BF74" s="162">
        <f>Fin!BF$86</f>
        <v>299000.06677558942</v>
      </c>
      <c r="BG74" s="162">
        <f>Fin!BG$86</f>
        <v>296971.92687951814</v>
      </c>
      <c r="BH74" s="162">
        <f>Fin!BH$86</f>
        <v>294850.20501964621</v>
      </c>
      <c r="BI74" s="162">
        <f>Fin!BI$86</f>
        <v>292685.12018092559</v>
      </c>
      <c r="BJ74" s="162">
        <f>Fin!BJ$86</f>
        <v>290519.55929204903</v>
      </c>
      <c r="BK74" s="162">
        <f>Fin!BK$86</f>
        <v>288279.38797269639</v>
      </c>
      <c r="BL74" s="162">
        <f>Fin!BL$86</f>
        <v>285939.87317618873</v>
      </c>
      <c r="BM74" s="162">
        <f>Fin!BM$86</f>
        <v>283554.22721637302</v>
      </c>
      <c r="BN74" s="162">
        <f>Fin!BN$86</f>
        <v>281157.12087449821</v>
      </c>
      <c r="BO74" s="162">
        <f>Fin!BO$86</f>
        <v>278670.62760528619</v>
      </c>
      <c r="BP74" s="162">
        <f>Fin!BP$86</f>
        <v>276100.7306559615</v>
      </c>
      <c r="BQ74" s="162">
        <f>Fin!BQ$86</f>
        <v>273481.7921226875</v>
      </c>
      <c r="BR74" s="162">
        <f>Fin!BR$86</f>
        <v>270866.39459113765</v>
      </c>
      <c r="BS74" s="162">
        <f>Fin!BS$86</f>
        <v>268165.38956735429</v>
      </c>
      <c r="BT74" s="162">
        <f>Fin!BT$86</f>
        <v>265352.64248952072</v>
      </c>
      <c r="BU74" s="162">
        <f>Fin!BU$86</f>
        <v>262487.80207160139</v>
      </c>
      <c r="BV74" s="162">
        <f>Fin!BV$86</f>
        <v>259628.70925322123</v>
      </c>
      <c r="BW74" s="162">
        <f>Fin!BW$86</f>
        <v>256678.08461346044</v>
      </c>
      <c r="BX74" s="162">
        <f>Fin!BX$86</f>
        <v>253609.06191959625</v>
      </c>
      <c r="BY74" s="162">
        <f>Fin!BY$86</f>
        <v>250484.74265898907</v>
      </c>
      <c r="BZ74" s="162">
        <f>Fin!BZ$86</f>
        <v>247368.51997550539</v>
      </c>
      <c r="CA74" s="162">
        <f>Fin!CA$86</f>
        <v>244154.53721554801</v>
      </c>
      <c r="CB74" s="162">
        <f>Fin!CB$86</f>
        <v>240815.17495931289</v>
      </c>
      <c r="CC74" s="162">
        <f>Fin!CC$86</f>
        <v>237417.15455688373</v>
      </c>
      <c r="CD74" s="162">
        <f>Fin!CD$86</f>
        <v>234007.06403720623</v>
      </c>
      <c r="CE74" s="162">
        <f>Fin!CE$86</f>
        <v>230490.58083474968</v>
      </c>
      <c r="CF74" s="162">
        <f>Fin!CF$86</f>
        <v>226865.66347514986</v>
      </c>
      <c r="CG74" s="162">
        <f>Fin!CG$86</f>
        <v>223178.55590055449</v>
      </c>
      <c r="CH74" s="162">
        <f>Fin!CH$86</f>
        <v>219504.70467516399</v>
      </c>
      <c r="CI74" s="162">
        <f>Fin!CI$86</f>
        <v>215719.65814434006</v>
      </c>
      <c r="CJ74" s="162">
        <f>Fin!CJ$86</f>
        <v>211794.22304814609</v>
      </c>
      <c r="CK74" s="162">
        <f>Fin!CK$86</f>
        <v>207802.89739026615</v>
      </c>
      <c r="CL74" s="162">
        <f>Fin!CL$86</f>
        <v>203827.64866016287</v>
      </c>
      <c r="CM74" s="162">
        <f>Fin!CM$86</f>
        <v>199733.97759934602</v>
      </c>
      <c r="CN74" s="162">
        <f>Fin!CN$86</f>
        <v>195491.86908976149</v>
      </c>
      <c r="CO74" s="162">
        <f>Fin!CO$86</f>
        <v>191179.9888151921</v>
      </c>
      <c r="CP74" s="162">
        <f>Fin!CP$86</f>
        <v>186887.17905673792</v>
      </c>
      <c r="CQ74" s="162">
        <f>Fin!CQ$86</f>
        <v>182468.35614888804</v>
      </c>
      <c r="CR74" s="162">
        <f>Fin!CR$86</f>
        <v>177892.65877968381</v>
      </c>
      <c r="CS74" s="162">
        <f>Fin!CS$86</f>
        <v>173243.11942631312</v>
      </c>
      <c r="CT74" s="162">
        <f>Fin!CT$86</f>
        <v>168580.93859062315</v>
      </c>
      <c r="CU74" s="162">
        <f>Fin!CU$86</f>
        <v>163792.23956404344</v>
      </c>
      <c r="CV74" s="162">
        <f>Fin!CV$86</f>
        <v>158864.60754450376</v>
      </c>
      <c r="CW74" s="162">
        <f>Fin!CW$86</f>
        <v>153858.85928187327</v>
      </c>
      <c r="CX74" s="162">
        <f>Fin!CX$86</f>
        <v>148878.72986472648</v>
      </c>
      <c r="CY74" s="162">
        <f>Fin!CY$86</f>
        <v>143756.23351944558</v>
      </c>
      <c r="CZ74" s="162">
        <f>Fin!CZ$86</f>
        <v>138458.74017640628</v>
      </c>
      <c r="DA74" s="162">
        <f>Fin!DA$86</f>
        <v>133078.65616329698</v>
      </c>
      <c r="DB74" s="162">
        <f>Fin!DB$86</f>
        <v>127727.75676471528</v>
      </c>
      <c r="DC74" s="162">
        <f>Fin!DC$86</f>
        <v>122225.70493718643</v>
      </c>
      <c r="DD74" s="162">
        <f>Fin!DD$86</f>
        <v>116538.94670871974</v>
      </c>
      <c r="DE74" s="162">
        <f>Fin!DE$86</f>
        <v>110764.9076951235</v>
      </c>
      <c r="DF74" s="162">
        <f>Fin!DF$86</f>
        <v>105023.82866285471</v>
      </c>
      <c r="DG74" s="162">
        <f>Fin!DG$86</f>
        <v>99122.376861425524</v>
      </c>
      <c r="DH74" s="162">
        <f>Fin!DH$86</f>
        <v>93026.046865655444</v>
      </c>
      <c r="DI74" s="162">
        <f>Fin!DI$86</f>
        <v>86837.520614164634</v>
      </c>
      <c r="DJ74" s="162">
        <f>Fin!DJ$86</f>
        <v>80635.841690229383</v>
      </c>
      <c r="DK74" s="162">
        <f>Fin!DK$86</f>
        <v>74283.838041920841</v>
      </c>
      <c r="DL74" s="162">
        <f>Fin!DL$86</f>
        <v>67755.86345868143</v>
      </c>
      <c r="DM74" s="162">
        <f>Fin!DM$86</f>
        <v>61130.533297433059</v>
      </c>
      <c r="DN74" s="162">
        <f>Fin!DN$86</f>
        <v>55938.94608718175</v>
      </c>
      <c r="DO74" s="162">
        <f>Fin!DO$86</f>
        <v>51312.313964858527</v>
      </c>
      <c r="DP74" s="162">
        <f>Fin!DP$86</f>
        <v>46508.3857014198</v>
      </c>
      <c r="DQ74" s="162">
        <f>Fin!DQ$86</f>
        <v>41623.959815295573</v>
      </c>
      <c r="DR74" s="162">
        <f>Fin!DR$86</f>
        <v>36805.917675235629</v>
      </c>
      <c r="DS74" s="162">
        <f>Fin!DS$86</f>
        <v>31856.023451205947</v>
      </c>
      <c r="DT74" s="162">
        <f>Fin!DT$86</f>
        <v>26719.997309028447</v>
      </c>
      <c r="DU74" s="162">
        <f>Fin!DU$86</f>
        <v>21499.293995838529</v>
      </c>
      <c r="DV74" s="162">
        <f>Fin!DV$86</f>
        <v>16349.148154128688</v>
      </c>
      <c r="DW74" s="162">
        <f>Fin!DW$86</f>
        <v>11059.362186816943</v>
      </c>
      <c r="DX74" s="162">
        <f>Fin!DX$86</f>
        <v>5574.2063143892801</v>
      </c>
      <c r="DY74" s="162">
        <f>Fin!DY$86</f>
        <v>9.9589669844135642E-10</v>
      </c>
      <c r="DZ74" s="162">
        <f>Fin!DZ$86</f>
        <v>9.9589669844135642E-10</v>
      </c>
      <c r="EA74" s="162">
        <f>Fin!EA$86</f>
        <v>9.9589669844135642E-10</v>
      </c>
      <c r="EB74" s="162">
        <f>Fin!EB$86</f>
        <v>9.9589669844135642E-10</v>
      </c>
      <c r="EC74" s="162">
        <f>Fin!EC$86</f>
        <v>9.9589669844135642E-10</v>
      </c>
      <c r="ED74" s="162">
        <f>Fin!ED$86</f>
        <v>9.9589669844135642E-10</v>
      </c>
      <c r="EE74" s="162">
        <f>Fin!EE$86</f>
        <v>9.9589669844135642E-10</v>
      </c>
      <c r="EF74" s="162">
        <f>Fin!EF$86</f>
        <v>9.9589669844135642E-10</v>
      </c>
      <c r="EG74" s="162">
        <f>Fin!EG$86</f>
        <v>9.9589669844135642E-10</v>
      </c>
      <c r="EH74" s="162">
        <f>Fin!EH$86</f>
        <v>9.9589669844135642E-10</v>
      </c>
      <c r="EI74" s="162">
        <f>Fin!EI$86</f>
        <v>9.9589669844135642E-10</v>
      </c>
      <c r="EJ74" s="162">
        <f>Fin!EJ$86</f>
        <v>9.9589669844135642E-10</v>
      </c>
      <c r="EK74" s="162">
        <f>Fin!EK$86</f>
        <v>9.9589669844135642E-10</v>
      </c>
      <c r="EL74" s="162">
        <f>Fin!EL$86</f>
        <v>9.9589669844135642E-10</v>
      </c>
      <c r="EM74" s="162">
        <f>Fin!EM$86</f>
        <v>9.9589669844135642E-10</v>
      </c>
      <c r="EN74" s="162">
        <f>Fin!EN$86</f>
        <v>9.9589669844135642E-10</v>
      </c>
      <c r="EO74" s="162">
        <f>Fin!EO$86</f>
        <v>9.9589669844135642E-10</v>
      </c>
      <c r="EP74" s="162">
        <f>Fin!EP$86</f>
        <v>9.9589669844135642E-10</v>
      </c>
      <c r="EQ74" s="162">
        <f>Fin!EQ$86</f>
        <v>9.9589669844135642E-10</v>
      </c>
      <c r="ER74" s="162">
        <f>Fin!ER$86</f>
        <v>9.9589669844135642E-10</v>
      </c>
      <c r="ES74" s="162">
        <f>Fin!ES$86</f>
        <v>9.9589669844135642E-10</v>
      </c>
      <c r="ET74" s="162">
        <f>Fin!ET$86</f>
        <v>9.9589669844135642E-10</v>
      </c>
      <c r="EU74" s="162">
        <f>Fin!EU$86</f>
        <v>9.9589669844135642E-10</v>
      </c>
      <c r="EV74" s="162">
        <f>Fin!EV$86</f>
        <v>9.9589669844135642E-10</v>
      </c>
      <c r="EW74" s="162">
        <f>Fin!EW$86</f>
        <v>9.9589669844135642E-10</v>
      </c>
      <c r="EX74" s="162">
        <f>Fin!EX$86</f>
        <v>9.9589669844135642E-10</v>
      </c>
      <c r="EY74" s="162">
        <f>Fin!EY$86</f>
        <v>9.9589669844135642E-10</v>
      </c>
      <c r="EZ74" s="162">
        <f>Fin!EZ$86</f>
        <v>9.9589669844135642E-10</v>
      </c>
      <c r="FA74" s="162">
        <f>Fin!FA$86</f>
        <v>9.9589669844135642E-10</v>
      </c>
      <c r="FB74" s="162">
        <f>Fin!FB$86</f>
        <v>9.9589669844135642E-10</v>
      </c>
      <c r="FC74" s="162">
        <f>Fin!FC$86</f>
        <v>9.9589669844135642E-10</v>
      </c>
      <c r="FD74" s="162">
        <f>Fin!FD$86</f>
        <v>9.9589669844135642E-10</v>
      </c>
      <c r="FE74" s="162">
        <f>Fin!FE$86</f>
        <v>9.9589669844135642E-10</v>
      </c>
      <c r="FF74" s="162">
        <f>Fin!FF$86</f>
        <v>9.9589669844135642E-10</v>
      </c>
      <c r="FG74" s="162">
        <f>Fin!FG$86</f>
        <v>9.9589669844135642E-10</v>
      </c>
      <c r="FH74" s="162">
        <f>Fin!FH$86</f>
        <v>9.9589669844135642E-10</v>
      </c>
      <c r="FI74" s="162">
        <f>Fin!FI$86</f>
        <v>9.9589669844135642E-10</v>
      </c>
      <c r="FJ74" s="162">
        <f>Fin!FJ$86</f>
        <v>9.9589669844135642E-10</v>
      </c>
      <c r="FK74" s="162">
        <f>Fin!FK$86</f>
        <v>9.9589669844135642E-10</v>
      </c>
      <c r="FL74" s="162">
        <f>Fin!FL$86</f>
        <v>9.9589669844135642E-10</v>
      </c>
      <c r="FM74" s="162">
        <f>Fin!FM$86</f>
        <v>9.9589669844135642E-10</v>
      </c>
      <c r="FN74" s="162">
        <f>Fin!FN$86</f>
        <v>9.9589669844135642E-10</v>
      </c>
      <c r="FO74" s="162">
        <f>Fin!FO$86</f>
        <v>9.9589669844135642E-10</v>
      </c>
      <c r="FP74" s="162">
        <f>Fin!FP$86</f>
        <v>9.9589669844135642E-10</v>
      </c>
      <c r="FQ74" s="162">
        <f>Fin!FQ$86</f>
        <v>9.9589669844135642E-10</v>
      </c>
      <c r="FR74" s="162">
        <f>Fin!FR$86</f>
        <v>9.9589669844135642E-10</v>
      </c>
      <c r="FS74" s="162">
        <f>Fin!FS$86</f>
        <v>9.9589669844135642E-10</v>
      </c>
      <c r="FT74" s="162">
        <f>Fin!FT$86</f>
        <v>9.9589669844135642E-10</v>
      </c>
      <c r="FU74" s="162">
        <f>Fin!FU$86</f>
        <v>9.9589669844135642E-10</v>
      </c>
      <c r="FV74" s="162">
        <f>Fin!FV$86</f>
        <v>9.9589669844135642E-10</v>
      </c>
      <c r="FW74" s="162">
        <f>Fin!FW$86</f>
        <v>9.9589669844135642E-10</v>
      </c>
      <c r="FX74" s="162">
        <f>Fin!FX$86</f>
        <v>9.9589669844135642E-10</v>
      </c>
      <c r="FY74" s="162">
        <f>Fin!FY$86</f>
        <v>9.9589669844135642E-10</v>
      </c>
      <c r="FZ74" s="162">
        <f>Fin!FZ$86</f>
        <v>9.9589669844135642E-10</v>
      </c>
      <c r="GA74" s="162">
        <f>Fin!GA$86</f>
        <v>9.9589669844135642E-10</v>
      </c>
      <c r="GB74" s="162">
        <f>Fin!GB$86</f>
        <v>9.9589669844135642E-10</v>
      </c>
      <c r="GC74" s="162">
        <f>Fin!GC$86</f>
        <v>9.9589669844135642E-10</v>
      </c>
      <c r="GD74" s="162">
        <f>Fin!GD$86</f>
        <v>9.9589669844135642E-10</v>
      </c>
      <c r="GE74" s="162">
        <f>Fin!GE$86</f>
        <v>9.9589669844135642E-10</v>
      </c>
      <c r="GF74" s="162">
        <f>Fin!GF$86</f>
        <v>9.9589669844135642E-10</v>
      </c>
      <c r="GG74" s="162">
        <f>Fin!GG$86</f>
        <v>9.9589669844135642E-10</v>
      </c>
      <c r="GH74" s="162">
        <f>Fin!GH$86</f>
        <v>9.9589669844135642E-10</v>
      </c>
      <c r="GI74" s="162">
        <f>Fin!GI$86</f>
        <v>9.9589669844135642E-10</v>
      </c>
      <c r="GJ74" s="162">
        <f>Fin!GJ$86</f>
        <v>9.9589669844135642E-10</v>
      </c>
    </row>
    <row r="75" spans="1:192" hidden="1" outlineLevel="2" x14ac:dyDescent="0.35">
      <c r="A75" s="170"/>
      <c r="D75" s="173"/>
      <c r="E75" s="236" t="str">
        <f xml:space="preserve"> Equity!E$18</f>
        <v>Share capital balance</v>
      </c>
      <c r="F75" s="236">
        <f xml:space="preserve"> Equity!F$18</f>
        <v>0</v>
      </c>
      <c r="G75" s="236" t="str">
        <f xml:space="preserve"> Equity!G$18</f>
        <v>$ 000s</v>
      </c>
      <c r="H75" s="236">
        <f xml:space="preserve"> Equity!H$18</f>
        <v>0</v>
      </c>
      <c r="I75" s="236">
        <f xml:space="preserve"> Equity!I$18</f>
        <v>0</v>
      </c>
      <c r="J75" s="236">
        <f xml:space="preserve"> Equity!J$18</f>
        <v>0</v>
      </c>
      <c r="K75" s="236">
        <f xml:space="preserve"> Equity!K$18</f>
        <v>0</v>
      </c>
      <c r="L75" s="236">
        <f xml:space="preserve"> Equity!L$18</f>
        <v>0</v>
      </c>
      <c r="M75" s="236">
        <f xml:space="preserve"> Equity!M$18</f>
        <v>0</v>
      </c>
      <c r="N75" s="236">
        <f xml:space="preserve"> Equity!N$18</f>
        <v>0</v>
      </c>
      <c r="O75" s="236">
        <f xml:space="preserve"> Equity!O$18</f>
        <v>611.48824811648331</v>
      </c>
      <c r="P75" s="236">
        <f xml:space="preserve"> Equity!P$18</f>
        <v>4054.3976790886295</v>
      </c>
      <c r="Q75" s="236">
        <f xml:space="preserve"> Equity!Q$18</f>
        <v>4846.0659212199935</v>
      </c>
      <c r="R75" s="236">
        <f xml:space="preserve"> Equity!R$18</f>
        <v>5638.8188225708373</v>
      </c>
      <c r="S75" s="236">
        <f xml:space="preserve"> Equity!S$18</f>
        <v>6434.897603645456</v>
      </c>
      <c r="T75" s="236">
        <f xml:space="preserve"> Equity!T$18</f>
        <v>7231.9306500165367</v>
      </c>
      <c r="U75" s="236">
        <f xml:space="preserve"> Equity!U$18</f>
        <v>8032.4441622133691</v>
      </c>
      <c r="V75" s="236">
        <f xml:space="preserve"> Equity!V$18</f>
        <v>8835.1860567027124</v>
      </c>
      <c r="W75" s="236">
        <f xml:space="preserve"> Equity!W$18</f>
        <v>9635.7306079884038</v>
      </c>
      <c r="X75" s="236">
        <f xml:space="preserve"> Equity!X$18</f>
        <v>10442.935556593986</v>
      </c>
      <c r="Y75" s="236">
        <f xml:space="preserve"> Equity!Y$18</f>
        <v>11250.765834588248</v>
      </c>
      <c r="Z75" s="236">
        <f xml:space="preserve"> Equity!Z$18</f>
        <v>12062.466542286171</v>
      </c>
      <c r="AA75" s="236">
        <f xml:space="preserve"> Equity!AA$18</f>
        <v>12874.659665987027</v>
      </c>
      <c r="AB75" s="236">
        <f xml:space="preserve"> Equity!AB$18</f>
        <v>13690.880792396454</v>
      </c>
      <c r="AC75" s="236">
        <f xml:space="preserve"> Equity!AC$18</f>
        <v>14509.374026243853</v>
      </c>
      <c r="AD75" s="236">
        <f xml:space="preserve"> Equity!AD$18</f>
        <v>15328.158860696971</v>
      </c>
      <c r="AE75" s="236">
        <f xml:space="preserve"> Equity!AE$18</f>
        <v>16151.20977083692</v>
      </c>
      <c r="AF75" s="236">
        <f xml:space="preserve"> Equity!AF$18</f>
        <v>16962.600401969798</v>
      </c>
      <c r="AG75" s="236">
        <f xml:space="preserve"> Equity!AG$18</f>
        <v>17767.329216846301</v>
      </c>
      <c r="AH75" s="236">
        <f xml:space="preserve"> Equity!AH$18</f>
        <v>18561.718616568847</v>
      </c>
      <c r="AI75" s="236">
        <f xml:space="preserve"> Equity!AI$18</f>
        <v>19341.800779294157</v>
      </c>
      <c r="AJ75" s="236">
        <f xml:space="preserve"> Equity!AJ$18</f>
        <v>20120.7507292667</v>
      </c>
      <c r="AK75" s="236">
        <f xml:space="preserve"> Equity!AK$18</f>
        <v>20883.749206701934</v>
      </c>
      <c r="AL75" s="236">
        <f xml:space="preserve"> Equity!AL$18</f>
        <v>21642.213599531264</v>
      </c>
      <c r="AM75" s="236">
        <f xml:space="preserve"> Equity!AM$18</f>
        <v>22385.676466120443</v>
      </c>
      <c r="AN75" s="236">
        <f xml:space="preserve"> Equity!AN$18</f>
        <v>23122.876798870184</v>
      </c>
      <c r="AO75" s="236">
        <f xml:space="preserve"> Equity!AO$18</f>
        <v>23846.500154630405</v>
      </c>
      <c r="AP75" s="236">
        <f xml:space="preserve"> Equity!AP$18</f>
        <v>24557.200017370156</v>
      </c>
      <c r="AQ75" s="236">
        <f xml:space="preserve"> Equity!AQ$18</f>
        <v>25265.279692136366</v>
      </c>
      <c r="AR75" s="236">
        <f xml:space="preserve"> Equity!AR$18</f>
        <v>25955.576469174739</v>
      </c>
      <c r="AS75" s="236">
        <f xml:space="preserve"> Equity!AS$18</f>
        <v>26644.105119516276</v>
      </c>
      <c r="AT75" s="236">
        <f xml:space="preserve"> Equity!AT$18</f>
        <v>27515.385682185984</v>
      </c>
      <c r="AU75" s="236">
        <f xml:space="preserve"> Equity!AU$18</f>
        <v>28367.514879230897</v>
      </c>
      <c r="AV75" s="236">
        <f xml:space="preserve"> Equity!AV$18</f>
        <v>29239.294875601456</v>
      </c>
      <c r="AW75" s="236">
        <f xml:space="preserve"> Equity!AW$18</f>
        <v>30078.152425687353</v>
      </c>
      <c r="AX75" s="236">
        <f xml:space="preserve"> Equity!AX$18</f>
        <v>30917.965888334507</v>
      </c>
      <c r="AY75" s="236">
        <f xml:space="preserve"> Equity!AY$18</f>
        <v>31737.120472949089</v>
      </c>
      <c r="AZ75" s="236">
        <f xml:space="preserve"> Equity!AZ$18</f>
        <v>32552.077164280618</v>
      </c>
      <c r="BA75" s="236">
        <f xml:space="preserve"> Equity!BA$18</f>
        <v>33349.024237699909</v>
      </c>
      <c r="BB75" s="236">
        <f xml:space="preserve"> Equity!BB$18</f>
        <v>34132.592410639081</v>
      </c>
      <c r="BC75" s="236">
        <f xml:space="preserve"> Equity!BC$18</f>
        <v>34919.782287885071</v>
      </c>
      <c r="BD75" s="236">
        <f xml:space="preserve"> Equity!BD$18</f>
        <v>35696.187925263199</v>
      </c>
      <c r="BE75" s="236">
        <f xml:space="preserve"> Equity!BE$18</f>
        <v>36559.129194452908</v>
      </c>
      <c r="BF75" s="236">
        <f xml:space="preserve"> Equity!BF$18</f>
        <v>36559.129194452908</v>
      </c>
      <c r="BG75" s="236">
        <f xml:space="preserve"> Equity!BG$18</f>
        <v>36559.129194452908</v>
      </c>
      <c r="BH75" s="236">
        <f xml:space="preserve"> Equity!BH$18</f>
        <v>36559.129194452908</v>
      </c>
      <c r="BI75" s="236">
        <f xml:space="preserve"> Equity!BI$18</f>
        <v>36559.129194452908</v>
      </c>
      <c r="BJ75" s="236">
        <f xml:space="preserve"> Equity!BJ$18</f>
        <v>36559.129194452908</v>
      </c>
      <c r="BK75" s="236">
        <f xml:space="preserve"> Equity!BK$18</f>
        <v>36559.129194452908</v>
      </c>
      <c r="BL75" s="236">
        <f xml:space="preserve"> Equity!BL$18</f>
        <v>36559.129194452908</v>
      </c>
      <c r="BM75" s="236">
        <f xml:space="preserve"> Equity!BM$18</f>
        <v>36559.129194452908</v>
      </c>
      <c r="BN75" s="236">
        <f xml:space="preserve"> Equity!BN$18</f>
        <v>36559.129194452908</v>
      </c>
      <c r="BO75" s="236">
        <f xml:space="preserve"> Equity!BO$18</f>
        <v>36559.129194452908</v>
      </c>
      <c r="BP75" s="236">
        <f xml:space="preserve"> Equity!BP$18</f>
        <v>36559.129194452908</v>
      </c>
      <c r="BQ75" s="236">
        <f xml:space="preserve"> Equity!BQ$18</f>
        <v>36559.129194452908</v>
      </c>
      <c r="BR75" s="236">
        <f xml:space="preserve"> Equity!BR$18</f>
        <v>36559.129194452908</v>
      </c>
      <c r="BS75" s="236">
        <f xml:space="preserve"> Equity!BS$18</f>
        <v>36559.129194452908</v>
      </c>
      <c r="BT75" s="236">
        <f xml:space="preserve"> Equity!BT$18</f>
        <v>36559.129194452908</v>
      </c>
      <c r="BU75" s="236">
        <f xml:space="preserve"> Equity!BU$18</f>
        <v>36559.129194452908</v>
      </c>
      <c r="BV75" s="236">
        <f xml:space="preserve"> Equity!BV$18</f>
        <v>36559.129194452908</v>
      </c>
      <c r="BW75" s="236">
        <f xml:space="preserve"> Equity!BW$18</f>
        <v>36559.129194452908</v>
      </c>
      <c r="BX75" s="236">
        <f xml:space="preserve"> Equity!BX$18</f>
        <v>36559.129194452908</v>
      </c>
      <c r="BY75" s="236">
        <f xml:space="preserve"> Equity!BY$18</f>
        <v>36559.129194452908</v>
      </c>
      <c r="BZ75" s="236">
        <f xml:space="preserve"> Equity!BZ$18</f>
        <v>36559.129194452908</v>
      </c>
      <c r="CA75" s="236">
        <f xml:space="preserve"> Equity!CA$18</f>
        <v>36559.129194452908</v>
      </c>
      <c r="CB75" s="236">
        <f xml:space="preserve"> Equity!CB$18</f>
        <v>36559.129194452908</v>
      </c>
      <c r="CC75" s="236">
        <f xml:space="preserve"> Equity!CC$18</f>
        <v>36559.129194452908</v>
      </c>
      <c r="CD75" s="236">
        <f xml:space="preserve"> Equity!CD$18</f>
        <v>36559.129194452908</v>
      </c>
      <c r="CE75" s="236">
        <f xml:space="preserve"> Equity!CE$18</f>
        <v>36559.129194452908</v>
      </c>
      <c r="CF75" s="236">
        <f xml:space="preserve"> Equity!CF$18</f>
        <v>36559.129194452908</v>
      </c>
      <c r="CG75" s="236">
        <f xml:space="preserve"> Equity!CG$18</f>
        <v>36559.129194452908</v>
      </c>
      <c r="CH75" s="236">
        <f xml:space="preserve"> Equity!CH$18</f>
        <v>36559.129194452908</v>
      </c>
      <c r="CI75" s="236">
        <f xml:space="preserve"> Equity!CI$18</f>
        <v>36559.129194452908</v>
      </c>
      <c r="CJ75" s="236">
        <f xml:space="preserve"> Equity!CJ$18</f>
        <v>36559.129194452908</v>
      </c>
      <c r="CK75" s="236">
        <f xml:space="preserve"> Equity!CK$18</f>
        <v>36559.129194452908</v>
      </c>
      <c r="CL75" s="236">
        <f xml:space="preserve"> Equity!CL$18</f>
        <v>36559.129194452908</v>
      </c>
      <c r="CM75" s="236">
        <f xml:space="preserve"> Equity!CM$18</f>
        <v>36559.129194452908</v>
      </c>
      <c r="CN75" s="236">
        <f xml:space="preserve"> Equity!CN$18</f>
        <v>36559.129194452908</v>
      </c>
      <c r="CO75" s="236">
        <f xml:space="preserve"> Equity!CO$18</f>
        <v>36559.129194452908</v>
      </c>
      <c r="CP75" s="236">
        <f xml:space="preserve"> Equity!CP$18</f>
        <v>36559.129194452908</v>
      </c>
      <c r="CQ75" s="236">
        <f xml:space="preserve"> Equity!CQ$18</f>
        <v>36559.129194452908</v>
      </c>
      <c r="CR75" s="236">
        <f xml:space="preserve"> Equity!CR$18</f>
        <v>36559.129194452908</v>
      </c>
      <c r="CS75" s="236">
        <f xml:space="preserve"> Equity!CS$18</f>
        <v>36559.129194452908</v>
      </c>
      <c r="CT75" s="236">
        <f xml:space="preserve"> Equity!CT$18</f>
        <v>36559.129194452908</v>
      </c>
      <c r="CU75" s="236">
        <f xml:space="preserve"> Equity!CU$18</f>
        <v>36559.129194452908</v>
      </c>
      <c r="CV75" s="236">
        <f xml:space="preserve"> Equity!CV$18</f>
        <v>36559.129194452908</v>
      </c>
      <c r="CW75" s="236">
        <f xml:space="preserve"> Equity!CW$18</f>
        <v>36559.129194452908</v>
      </c>
      <c r="CX75" s="236">
        <f xml:space="preserve"> Equity!CX$18</f>
        <v>36559.129194452908</v>
      </c>
      <c r="CY75" s="236">
        <f xml:space="preserve"> Equity!CY$18</f>
        <v>36559.129194452908</v>
      </c>
      <c r="CZ75" s="236">
        <f xml:space="preserve"> Equity!CZ$18</f>
        <v>36559.129194452908</v>
      </c>
      <c r="DA75" s="236">
        <f xml:space="preserve"> Equity!DA$18</f>
        <v>36559.129194452908</v>
      </c>
      <c r="DB75" s="236">
        <f xml:space="preserve"> Equity!DB$18</f>
        <v>36559.129194452908</v>
      </c>
      <c r="DC75" s="236">
        <f xml:space="preserve"> Equity!DC$18</f>
        <v>36559.129194452908</v>
      </c>
      <c r="DD75" s="236">
        <f xml:space="preserve"> Equity!DD$18</f>
        <v>36559.129194452908</v>
      </c>
      <c r="DE75" s="236">
        <f xml:space="preserve"> Equity!DE$18</f>
        <v>36559.129194452908</v>
      </c>
      <c r="DF75" s="236">
        <f xml:space="preserve"> Equity!DF$18</f>
        <v>36559.129194452908</v>
      </c>
      <c r="DG75" s="236">
        <f xml:space="preserve"> Equity!DG$18</f>
        <v>36559.129194452908</v>
      </c>
      <c r="DH75" s="236">
        <f xml:space="preserve"> Equity!DH$18</f>
        <v>36559.129194452908</v>
      </c>
      <c r="DI75" s="236">
        <f xml:space="preserve"> Equity!DI$18</f>
        <v>36559.129194452908</v>
      </c>
      <c r="DJ75" s="236">
        <f xml:space="preserve"> Equity!DJ$18</f>
        <v>36559.129194452908</v>
      </c>
      <c r="DK75" s="236">
        <f xml:space="preserve"> Equity!DK$18</f>
        <v>36559.129194452908</v>
      </c>
      <c r="DL75" s="236">
        <f xml:space="preserve"> Equity!DL$18</f>
        <v>36559.129194452908</v>
      </c>
      <c r="DM75" s="236">
        <f xml:space="preserve"> Equity!DM$18</f>
        <v>36559.129194452908</v>
      </c>
      <c r="DN75" s="236">
        <f xml:space="preserve"> Equity!DN$18</f>
        <v>36559.129194452908</v>
      </c>
      <c r="DO75" s="236">
        <f xml:space="preserve"> Equity!DO$18</f>
        <v>36559.129194452908</v>
      </c>
      <c r="DP75" s="236">
        <f xml:space="preserve"> Equity!DP$18</f>
        <v>36559.129194452908</v>
      </c>
      <c r="DQ75" s="236">
        <f xml:space="preserve"> Equity!DQ$18</f>
        <v>36559.129194452908</v>
      </c>
      <c r="DR75" s="236">
        <f xml:space="preserve"> Equity!DR$18</f>
        <v>36559.129194452908</v>
      </c>
      <c r="DS75" s="236">
        <f xml:space="preserve"> Equity!DS$18</f>
        <v>36559.129194452908</v>
      </c>
      <c r="DT75" s="236">
        <f xml:space="preserve"> Equity!DT$18</f>
        <v>36559.129194452908</v>
      </c>
      <c r="DU75" s="236">
        <f xml:space="preserve"> Equity!DU$18</f>
        <v>36559.129194452908</v>
      </c>
      <c r="DV75" s="236">
        <f xml:space="preserve"> Equity!DV$18</f>
        <v>36559.129194452908</v>
      </c>
      <c r="DW75" s="236">
        <f xml:space="preserve"> Equity!DW$18</f>
        <v>36559.129194452908</v>
      </c>
      <c r="DX75" s="236">
        <f xml:space="preserve"> Equity!DX$18</f>
        <v>36559.129194452908</v>
      </c>
      <c r="DY75" s="236">
        <f xml:space="preserve"> Equity!DY$18</f>
        <v>36559.129194452908</v>
      </c>
      <c r="DZ75" s="236">
        <f xml:space="preserve"> Equity!DZ$18</f>
        <v>36559.129194452908</v>
      </c>
      <c r="EA75" s="236">
        <f xml:space="preserve"> Equity!EA$18</f>
        <v>36559.129194452908</v>
      </c>
      <c r="EB75" s="236">
        <f xml:space="preserve"> Equity!EB$18</f>
        <v>36559.129194452908</v>
      </c>
      <c r="EC75" s="236">
        <f xml:space="preserve"> Equity!EC$18</f>
        <v>36559.129194452908</v>
      </c>
      <c r="ED75" s="236">
        <f xml:space="preserve"> Equity!ED$18</f>
        <v>36559.129194452908</v>
      </c>
      <c r="EE75" s="236">
        <f xml:space="preserve"> Equity!EE$18</f>
        <v>36559.129194452908</v>
      </c>
      <c r="EF75" s="236">
        <f xml:space="preserve"> Equity!EF$18</f>
        <v>36559.129194452908</v>
      </c>
      <c r="EG75" s="236">
        <f xml:space="preserve"> Equity!EG$18</f>
        <v>36559.129194452908</v>
      </c>
      <c r="EH75" s="236">
        <f xml:space="preserve"> Equity!EH$18</f>
        <v>36559.129194452908</v>
      </c>
      <c r="EI75" s="236">
        <f xml:space="preserve"> Equity!EI$18</f>
        <v>36559.129194452908</v>
      </c>
      <c r="EJ75" s="236">
        <f xml:space="preserve"> Equity!EJ$18</f>
        <v>36559.129194452908</v>
      </c>
      <c r="EK75" s="236">
        <f xml:space="preserve"> Equity!EK$18</f>
        <v>36559.129194452908</v>
      </c>
      <c r="EL75" s="236">
        <f xml:space="preserve"> Equity!EL$18</f>
        <v>36559.129194452908</v>
      </c>
      <c r="EM75" s="236">
        <f xml:space="preserve"> Equity!EM$18</f>
        <v>36559.129194452908</v>
      </c>
      <c r="EN75" s="236">
        <f xml:space="preserve"> Equity!EN$18</f>
        <v>36559.129194452908</v>
      </c>
      <c r="EO75" s="236">
        <f xml:space="preserve"> Equity!EO$18</f>
        <v>36559.129194452908</v>
      </c>
      <c r="EP75" s="236">
        <f xml:space="preserve"> Equity!EP$18</f>
        <v>36559.129194452908</v>
      </c>
      <c r="EQ75" s="236">
        <f xml:space="preserve"> Equity!EQ$18</f>
        <v>36559.129194452908</v>
      </c>
      <c r="ER75" s="236">
        <f xml:space="preserve"> Equity!ER$18</f>
        <v>36559.129194452908</v>
      </c>
      <c r="ES75" s="236">
        <f xml:space="preserve"> Equity!ES$18</f>
        <v>36559.129194452908</v>
      </c>
      <c r="ET75" s="236">
        <f xml:space="preserve"> Equity!ET$18</f>
        <v>36559.129194452908</v>
      </c>
      <c r="EU75" s="236">
        <f xml:space="preserve"> Equity!EU$18</f>
        <v>36559.129194452908</v>
      </c>
      <c r="EV75" s="236">
        <f xml:space="preserve"> Equity!EV$18</f>
        <v>36559.129194452908</v>
      </c>
      <c r="EW75" s="236">
        <f xml:space="preserve"> Equity!EW$18</f>
        <v>36559.129194452908</v>
      </c>
      <c r="EX75" s="236">
        <f xml:space="preserve"> Equity!EX$18</f>
        <v>36559.129194452908</v>
      </c>
      <c r="EY75" s="236">
        <f xml:space="preserve"> Equity!EY$18</f>
        <v>36559.129194452908</v>
      </c>
      <c r="EZ75" s="236">
        <f xml:space="preserve"> Equity!EZ$18</f>
        <v>36559.129194452908</v>
      </c>
      <c r="FA75" s="236">
        <f xml:space="preserve"> Equity!FA$18</f>
        <v>0</v>
      </c>
      <c r="FB75" s="236">
        <f xml:space="preserve"> Equity!FB$18</f>
        <v>0</v>
      </c>
      <c r="FC75" s="236">
        <f xml:space="preserve"> Equity!FC$18</f>
        <v>0</v>
      </c>
      <c r="FD75" s="236">
        <f xml:space="preserve"> Equity!FD$18</f>
        <v>0</v>
      </c>
      <c r="FE75" s="236">
        <f xml:space="preserve"> Equity!FE$18</f>
        <v>0</v>
      </c>
      <c r="FF75" s="236">
        <f xml:space="preserve"> Equity!FF$18</f>
        <v>0</v>
      </c>
      <c r="FG75" s="236">
        <f xml:space="preserve"> Equity!FG$18</f>
        <v>0</v>
      </c>
      <c r="FH75" s="236">
        <f xml:space="preserve"> Equity!FH$18</f>
        <v>0</v>
      </c>
      <c r="FI75" s="236">
        <f xml:space="preserve"> Equity!FI$18</f>
        <v>0</v>
      </c>
      <c r="FJ75" s="236">
        <f xml:space="preserve"> Equity!FJ$18</f>
        <v>0</v>
      </c>
      <c r="FK75" s="236">
        <f xml:space="preserve"> Equity!FK$18</f>
        <v>0</v>
      </c>
      <c r="FL75" s="236">
        <f xml:space="preserve"> Equity!FL$18</f>
        <v>0</v>
      </c>
      <c r="FM75" s="236">
        <f xml:space="preserve"> Equity!FM$18</f>
        <v>0</v>
      </c>
      <c r="FN75" s="236">
        <f xml:space="preserve"> Equity!FN$18</f>
        <v>0</v>
      </c>
      <c r="FO75" s="236">
        <f xml:space="preserve"> Equity!FO$18</f>
        <v>0</v>
      </c>
      <c r="FP75" s="236">
        <f xml:space="preserve"> Equity!FP$18</f>
        <v>0</v>
      </c>
      <c r="FQ75" s="236">
        <f xml:space="preserve"> Equity!FQ$18</f>
        <v>0</v>
      </c>
      <c r="FR75" s="236">
        <f xml:space="preserve"> Equity!FR$18</f>
        <v>0</v>
      </c>
      <c r="FS75" s="236">
        <f xml:space="preserve"> Equity!FS$18</f>
        <v>0</v>
      </c>
      <c r="FT75" s="236">
        <f xml:space="preserve"> Equity!FT$18</f>
        <v>0</v>
      </c>
      <c r="FU75" s="236">
        <f xml:space="preserve"> Equity!FU$18</f>
        <v>0</v>
      </c>
      <c r="FV75" s="236">
        <f xml:space="preserve"> Equity!FV$18</f>
        <v>0</v>
      </c>
      <c r="FW75" s="236">
        <f xml:space="preserve"> Equity!FW$18</f>
        <v>0</v>
      </c>
      <c r="FX75" s="236">
        <f xml:space="preserve"> Equity!FX$18</f>
        <v>0</v>
      </c>
      <c r="FY75" s="236">
        <f xml:space="preserve"> Equity!FY$18</f>
        <v>0</v>
      </c>
      <c r="FZ75" s="236">
        <f xml:space="preserve"> Equity!FZ$18</f>
        <v>0</v>
      </c>
      <c r="GA75" s="236">
        <f xml:space="preserve"> Equity!GA$18</f>
        <v>0</v>
      </c>
      <c r="GB75" s="236">
        <f xml:space="preserve"> Equity!GB$18</f>
        <v>0</v>
      </c>
      <c r="GC75" s="236">
        <f xml:space="preserve"> Equity!GC$18</f>
        <v>0</v>
      </c>
      <c r="GD75" s="236">
        <f xml:space="preserve"> Equity!GD$18</f>
        <v>0</v>
      </c>
      <c r="GE75" s="236">
        <f xml:space="preserve"> Equity!GE$18</f>
        <v>0</v>
      </c>
      <c r="GF75" s="236">
        <f xml:space="preserve"> Equity!GF$18</f>
        <v>0</v>
      </c>
      <c r="GG75" s="236">
        <f xml:space="preserve"> Equity!GG$18</f>
        <v>0</v>
      </c>
      <c r="GH75" s="236">
        <f xml:space="preserve"> Equity!GH$18</f>
        <v>0</v>
      </c>
      <c r="GI75" s="236">
        <f xml:space="preserve"> Equity!GI$18</f>
        <v>0</v>
      </c>
      <c r="GJ75" s="236">
        <f xml:space="preserve"> Equity!GJ$18</f>
        <v>0</v>
      </c>
    </row>
    <row r="76" spans="1:192" hidden="1" outlineLevel="2" x14ac:dyDescent="0.35">
      <c r="A76" s="170"/>
      <c r="D76" s="173"/>
      <c r="E76" s="236" t="str">
        <f xml:space="preserve"> Equity!E$26</f>
        <v>Retained earnings balance</v>
      </c>
      <c r="F76" s="236">
        <f xml:space="preserve"> Equity!F$26</f>
        <v>0</v>
      </c>
      <c r="G76" s="236" t="str">
        <f xml:space="preserve"> Equity!G$26</f>
        <v>$ 000s</v>
      </c>
      <c r="H76" s="236">
        <f xml:space="preserve"> Equity!H$26</f>
        <v>0</v>
      </c>
      <c r="I76" s="236">
        <f xml:space="preserve"> Equity!I$26</f>
        <v>0</v>
      </c>
      <c r="J76" s="236">
        <f xml:space="preserve"> Equity!J$26</f>
        <v>0</v>
      </c>
      <c r="K76" s="236">
        <f xml:space="preserve"> Equity!K$26</f>
        <v>0</v>
      </c>
      <c r="L76" s="236">
        <f xml:space="preserve"> Equity!L$26</f>
        <v>0</v>
      </c>
      <c r="M76" s="236">
        <f xml:space="preserve"> Equity!M$26</f>
        <v>0</v>
      </c>
      <c r="N76" s="236">
        <f xml:space="preserve"> Equity!N$26</f>
        <v>0</v>
      </c>
      <c r="O76" s="236">
        <f xml:space="preserve"> Equity!O$26</f>
        <v>0</v>
      </c>
      <c r="P76" s="236">
        <f xml:space="preserve"> Equity!P$26</f>
        <v>0</v>
      </c>
      <c r="Q76" s="236">
        <f xml:space="preserve"> Equity!Q$26</f>
        <v>0</v>
      </c>
      <c r="R76" s="236">
        <f xml:space="preserve"> Equity!R$26</f>
        <v>0</v>
      </c>
      <c r="S76" s="236">
        <f xml:space="preserve"> Equity!S$26</f>
        <v>0</v>
      </c>
      <c r="T76" s="236">
        <f xml:space="preserve"> Equity!T$26</f>
        <v>0</v>
      </c>
      <c r="U76" s="236">
        <f xml:space="preserve"> Equity!U$26</f>
        <v>0</v>
      </c>
      <c r="V76" s="236">
        <f xml:space="preserve"> Equity!V$26</f>
        <v>0</v>
      </c>
      <c r="W76" s="236">
        <f xml:space="preserve"> Equity!W$26</f>
        <v>0</v>
      </c>
      <c r="X76" s="236">
        <f xml:space="preserve"> Equity!X$26</f>
        <v>0</v>
      </c>
      <c r="Y76" s="236">
        <f xml:space="preserve"> Equity!Y$26</f>
        <v>0</v>
      </c>
      <c r="Z76" s="236">
        <f xml:space="preserve"> Equity!Z$26</f>
        <v>0</v>
      </c>
      <c r="AA76" s="236">
        <f xml:space="preserve"> Equity!AA$26</f>
        <v>0</v>
      </c>
      <c r="AB76" s="236">
        <f xml:space="preserve"> Equity!AB$26</f>
        <v>0</v>
      </c>
      <c r="AC76" s="236">
        <f xml:space="preserve"> Equity!AC$26</f>
        <v>0</v>
      </c>
      <c r="AD76" s="236">
        <f xml:space="preserve"> Equity!AD$26</f>
        <v>0</v>
      </c>
      <c r="AE76" s="236">
        <f xml:space="preserve"> Equity!AE$26</f>
        <v>109.18740775624998</v>
      </c>
      <c r="AF76" s="236">
        <f xml:space="preserve"> Equity!AF$26</f>
        <v>320.51787438124995</v>
      </c>
      <c r="AG76" s="236">
        <f xml:space="preserve"> Equity!AG$26</f>
        <v>648.08009764999997</v>
      </c>
      <c r="AH76" s="236">
        <f xml:space="preserve"> Equity!AH$26</f>
        <v>1084.8297286749998</v>
      </c>
      <c r="AI76" s="236">
        <f xml:space="preserve"> Equity!AI$26</f>
        <v>1595.5450230187498</v>
      </c>
      <c r="AJ76" s="236">
        <f xml:space="preserve"> Equity!AJ$26</f>
        <v>2250.6694695562501</v>
      </c>
      <c r="AK76" s="236">
        <f xml:space="preserve"> Equity!AK$26</f>
        <v>2990.3261027437502</v>
      </c>
      <c r="AL76" s="236">
        <f xml:space="preserve"> Equity!AL$26</f>
        <v>3863.8253647937499</v>
      </c>
      <c r="AM76" s="236">
        <f xml:space="preserve"> Equity!AM$26</f>
        <v>4838.5871421015627</v>
      </c>
      <c r="AN76" s="236">
        <f xml:space="preserve"> Equity!AN$26</f>
        <v>5957.7580716031252</v>
      </c>
      <c r="AO76" s="236">
        <f xml:space="preserve"> Equity!AO$26</f>
        <v>7188.8460940548439</v>
      </c>
      <c r="AP76" s="236">
        <f xml:space="preserve"> Equity!AP$26</f>
        <v>8488.5284637985933</v>
      </c>
      <c r="AQ76" s="236">
        <f xml:space="preserve"> Equity!AQ$26</f>
        <v>9943.4506721506241</v>
      </c>
      <c r="AR76" s="236">
        <f xml:space="preserve"> Equity!AR$26</f>
        <v>11459.746770185</v>
      </c>
      <c r="AS76" s="236">
        <f xml:space="preserve"> Equity!AS$26</f>
        <v>13138.503164437343</v>
      </c>
      <c r="AT76" s="236">
        <f xml:space="preserve"> Equity!AT$26</f>
        <v>14929.176651639844</v>
      </c>
      <c r="AU76" s="236">
        <f xml:space="preserve"> Equity!AU$26</f>
        <v>16647.645562745471</v>
      </c>
      <c r="AV76" s="236">
        <f xml:space="preserve"> Equity!AV$26</f>
        <v>18662.153235848284</v>
      </c>
      <c r="AW76" s="236">
        <f xml:space="preserve"> Equity!AW$26</f>
        <v>20719.983654609219</v>
      </c>
      <c r="AX76" s="236">
        <f xml:space="preserve"> Equity!AX$26</f>
        <v>22958.325513612344</v>
      </c>
      <c r="AY76" s="236">
        <f xml:space="preserve"> Equity!AY$26</f>
        <v>25289.630764340196</v>
      </c>
      <c r="AZ76" s="236">
        <f xml:space="preserve"> Equity!AZ$26</f>
        <v>27813.36121036622</v>
      </c>
      <c r="BA76" s="236">
        <f xml:space="preserve"> Equity!BA$26</f>
        <v>30451.806676666154</v>
      </c>
      <c r="BB76" s="236">
        <f xml:space="preserve"> Equity!BB$26</f>
        <v>33116.155534640842</v>
      </c>
      <c r="BC76" s="236">
        <f xml:space="preserve"> Equity!BC$26</f>
        <v>35869.316021214683</v>
      </c>
      <c r="BD76" s="236">
        <f xml:space="preserve"> Equity!BD$26</f>
        <v>38533.664879189368</v>
      </c>
      <c r="BE76" s="236">
        <f xml:space="preserve"> Equity!BE$26</f>
        <v>41286.825365763209</v>
      </c>
      <c r="BF76" s="236">
        <f xml:space="preserve"> Equity!BF$26</f>
        <v>39307.221126777025</v>
      </c>
      <c r="BG76" s="236">
        <f xml:space="preserve"> Equity!BG$26</f>
        <v>37659.864350918549</v>
      </c>
      <c r="BH76" s="236">
        <f xml:space="preserve"> Equity!BH$26</f>
        <v>36048.620522757075</v>
      </c>
      <c r="BI76" s="236">
        <f xml:space="preserve"> Equity!BI$26</f>
        <v>34450.395700339614</v>
      </c>
      <c r="BJ76" s="236">
        <f xml:space="preserve"> Equity!BJ$26</f>
        <v>32791.958981868615</v>
      </c>
      <c r="BK76" s="236">
        <f xml:space="preserve"> Equity!BK$26</f>
        <v>31358.828954021756</v>
      </c>
      <c r="BL76" s="236">
        <f xml:space="preserve"> Equity!BL$26</f>
        <v>29966.136661823639</v>
      </c>
      <c r="BM76" s="236">
        <f xml:space="preserve"> Equity!BM$26</f>
        <v>28588.472960501218</v>
      </c>
      <c r="BN76" s="236">
        <f xml:space="preserve"> Equity!BN$26</f>
        <v>27191.167068805618</v>
      </c>
      <c r="BO76" s="236">
        <f xml:space="preserve"> Equity!BO$26</f>
        <v>25975.506626234277</v>
      </c>
      <c r="BP76" s="236">
        <f xml:space="preserve"> Equity!BP$26</f>
        <v>24813.974051163987</v>
      </c>
      <c r="BQ76" s="236">
        <f xml:space="preserve"> Equity!BQ$26</f>
        <v>23669.602923299863</v>
      </c>
      <c r="BR76" s="236">
        <f xml:space="preserve"> Equity!BR$26</f>
        <v>22457.93052022536</v>
      </c>
      <c r="BS76" s="236">
        <f xml:space="preserve"> Equity!BS$26</f>
        <v>21490.190867702371</v>
      </c>
      <c r="BT76" s="236">
        <f xml:space="preserve"> Equity!BT$26</f>
        <v>20572.305424559541</v>
      </c>
      <c r="BU76" s="236">
        <f xml:space="preserve"> Equity!BU$26</f>
        <v>19673.836181340743</v>
      </c>
      <c r="BV76" s="236">
        <f xml:space="preserve"> Equity!BV$26</f>
        <v>18704.26505825936</v>
      </c>
      <c r="BW76" s="236">
        <f xml:space="preserve"> Equity!BW$26</f>
        <v>17988.509146334552</v>
      </c>
      <c r="BX76" s="236">
        <f xml:space="preserve"> Equity!BX$26</f>
        <v>17327.716247726399</v>
      </c>
      <c r="BY76" s="236">
        <f xml:space="preserve"> Equity!BY$26</f>
        <v>16688.725847195463</v>
      </c>
      <c r="BZ76" s="236">
        <f xml:space="preserve"> Equity!BZ$26</f>
        <v>15974.650732209524</v>
      </c>
      <c r="CA76" s="236">
        <f xml:space="preserve"> Equity!CA$26</f>
        <v>15524.676168217629</v>
      </c>
      <c r="CB76" s="236">
        <f xml:space="preserve"> Equity!CB$26</f>
        <v>15135.060183697049</v>
      </c>
      <c r="CC76" s="236">
        <f xml:space="preserve"> Equity!CC$26</f>
        <v>14769.77092498809</v>
      </c>
      <c r="CD76" s="236">
        <f xml:space="preserve"> Equity!CD$26</f>
        <v>14382.220363145079</v>
      </c>
      <c r="CE76" s="236">
        <f xml:space="preserve"> Equity!CE$26</f>
        <v>14202.89862969967</v>
      </c>
      <c r="CF76" s="236">
        <f xml:space="preserve"> Equity!CF$26</f>
        <v>14099.696034053326</v>
      </c>
      <c r="CG76" s="236">
        <f xml:space="preserve"> Equity!CG$26</f>
        <v>14023.493947510588</v>
      </c>
      <c r="CH76" s="236">
        <f xml:space="preserve"> Equity!CH$26</f>
        <v>13863.65609997906</v>
      </c>
      <c r="CI76" s="236">
        <f xml:space="preserve"> Equity!CI$26</f>
        <v>13989.775018923883</v>
      </c>
      <c r="CJ76" s="236">
        <f xml:space="preserve"> Equity!CJ$26</f>
        <v>14187.969902519011</v>
      </c>
      <c r="CK76" s="236">
        <f xml:space="preserve"> Equity!CK$26</f>
        <v>14415.985899260844</v>
      </c>
      <c r="CL76" s="236">
        <f xml:space="preserve"> Equity!CL$26</f>
        <v>14555.786071147504</v>
      </c>
      <c r="CM76" s="236">
        <f xml:space="preserve"> Equity!CM$26</f>
        <v>14993.139071316746</v>
      </c>
      <c r="CN76" s="236">
        <f xml:space="preserve"> Equity!CN$26</f>
        <v>15508.909104515918</v>
      </c>
      <c r="CO76" s="236">
        <f xml:space="preserve"> Equity!CO$26</f>
        <v>16057.479717947204</v>
      </c>
      <c r="CP76" s="236">
        <f xml:space="preserve"> Equity!CP$26</f>
        <v>16513.037445757793</v>
      </c>
      <c r="CQ76" s="236">
        <f xml:space="preserve"> Equity!CQ$26</f>
        <v>17278.217082972333</v>
      </c>
      <c r="CR76" s="236">
        <f xml:space="preserve"> Equity!CR$26</f>
        <v>18128.50025541001</v>
      </c>
      <c r="CS76" s="236">
        <f xml:space="preserve"> Equity!CS$26</f>
        <v>19014.729947642598</v>
      </c>
      <c r="CT76" s="236">
        <f xml:space="preserve"> Equity!CT$26</f>
        <v>19875.705657822899</v>
      </c>
      <c r="CU76" s="236">
        <f xml:space="preserve"> Equity!CU$26</f>
        <v>20975.607609158244</v>
      </c>
      <c r="CV76" s="236">
        <f xml:space="preserve"> Equity!CV$26</f>
        <v>22178.772818540663</v>
      </c>
      <c r="CW76" s="236">
        <f xml:space="preserve"> Equity!CW$26</f>
        <v>23421.211420033051</v>
      </c>
      <c r="CX76" s="236">
        <f xml:space="preserve"> Equity!CX$26</f>
        <v>24560.345474080041</v>
      </c>
      <c r="CY76" s="236">
        <f xml:space="preserve"> Equity!CY$26</f>
        <v>26034.750409744796</v>
      </c>
      <c r="CZ76" s="236">
        <f xml:space="preserve"> Equity!CZ$26</f>
        <v>27608.748013901379</v>
      </c>
      <c r="DA76" s="236">
        <f xml:space="preserve"> Equity!DA$26</f>
        <v>29225.52236587257</v>
      </c>
      <c r="DB76" s="236">
        <f xml:space="preserve"> Equity!DB$26</f>
        <v>30733.484258805416</v>
      </c>
      <c r="DC76" s="236">
        <f xml:space="preserve"> Equity!DC$26</f>
        <v>32590.325133006165</v>
      </c>
      <c r="DD76" s="236">
        <f xml:space="preserve"> Equity!DD$26</f>
        <v>34554.582970646508</v>
      </c>
      <c r="DE76" s="236">
        <f xml:space="preserve"> Equity!DE$26</f>
        <v>36565.312323104641</v>
      </c>
      <c r="DF76" s="236">
        <f xml:space="preserve"> Equity!DF$26</f>
        <v>38461.463153611825</v>
      </c>
      <c r="DG76" s="236">
        <f xml:space="preserve"> Equity!DG$26</f>
        <v>40720.656469408161</v>
      </c>
      <c r="DH76" s="236">
        <f xml:space="preserve"> Equity!DH$26</f>
        <v>43095.506306109688</v>
      </c>
      <c r="DI76" s="236">
        <f xml:space="preserve"> Equity!DI$26</f>
        <v>45520.722896462386</v>
      </c>
      <c r="DJ76" s="236">
        <f xml:space="preserve"> Equity!DJ$26</f>
        <v>47917.262657189975</v>
      </c>
      <c r="DK76" s="236">
        <f xml:space="preserve"> Equity!DK$26</f>
        <v>50588.204597183743</v>
      </c>
      <c r="DL76" s="236">
        <f xml:space="preserve"> Equity!DL$26</f>
        <v>53395.744758906338</v>
      </c>
      <c r="DM76" s="236">
        <f xml:space="preserve"> Equity!DM$26</f>
        <v>56257.765259016596</v>
      </c>
      <c r="DN76" s="236">
        <f xml:space="preserve"> Equity!DN$26</f>
        <v>56625.505630320651</v>
      </c>
      <c r="DO76" s="236">
        <f xml:space="preserve"> Equity!DO$26</f>
        <v>57591.637815306807</v>
      </c>
      <c r="DP76" s="236">
        <f xml:space="preserve"> Equity!DP$26</f>
        <v>58676.203538219248</v>
      </c>
      <c r="DQ76" s="236">
        <f xml:space="preserve"> Equity!DQ$26</f>
        <v>59797.319763205363</v>
      </c>
      <c r="DR76" s="236">
        <f xml:space="preserve"> Equity!DR$26</f>
        <v>60764.158000903553</v>
      </c>
      <c r="DS76" s="236">
        <f xml:space="preserve"> Equity!DS$26</f>
        <v>62056.122530691202</v>
      </c>
      <c r="DT76" s="236">
        <f xml:space="preserve"> Equity!DT$26</f>
        <v>63473.884810357704</v>
      </c>
      <c r="DU76" s="236">
        <f xml:space="preserve"> Equity!DU$26</f>
        <v>64931.278462409522</v>
      </c>
      <c r="DV76" s="236">
        <f xml:space="preserve"> Equity!DV$26</f>
        <v>66228.023045727023</v>
      </c>
      <c r="DW76" s="236">
        <f xml:space="preserve"> Equity!DW$26</f>
        <v>67862.513817969128</v>
      </c>
      <c r="DX76" s="236">
        <f xml:space="preserve"> Equity!DX$26</f>
        <v>69630.531972851473</v>
      </c>
      <c r="DY76" s="236">
        <f xml:space="preserve"> Equity!DY$26</f>
        <v>71441.428626101653</v>
      </c>
      <c r="DZ76" s="236">
        <f xml:space="preserve"> Equity!DZ$26</f>
        <v>67631.947021370754</v>
      </c>
      <c r="EA76" s="236">
        <f xml:space="preserve"> Equity!EA$26</f>
        <v>63933.180244360032</v>
      </c>
      <c r="EB76" s="236">
        <f xml:space="preserve"> Equity!EB$26</f>
        <v>60217.196825404535</v>
      </c>
      <c r="EC76" s="236">
        <f xml:space="preserve"> Equity!EC$26</f>
        <v>56453.887164266431</v>
      </c>
      <c r="ED76" s="236">
        <f xml:space="preserve"> Equity!ED$26</f>
        <v>52595.92501876309</v>
      </c>
      <c r="EE76" s="236">
        <f xml:space="preserve"> Equity!EE$26</f>
        <v>48946.098056038165</v>
      </c>
      <c r="EF76" s="236">
        <f xml:space="preserve"> Equity!EF$26</f>
        <v>45231.297793137244</v>
      </c>
      <c r="EG76" s="236">
        <f xml:space="preserve"> Equity!EG$26</f>
        <v>41467.98813199914</v>
      </c>
      <c r="EH76" s="236">
        <f xml:space="preserve"> Equity!EH$26</f>
        <v>37607.659674386668</v>
      </c>
      <c r="EI76" s="236">
        <f xml:space="preserve"> Equity!EI$26</f>
        <v>33960.669779122087</v>
      </c>
      <c r="EJ76" s="236">
        <f xml:space="preserve"> Equity!EJ$26</f>
        <v>30247.082251177089</v>
      </c>
      <c r="EK76" s="236">
        <f xml:space="preserve"> Equity!EK$26</f>
        <v>26483.772590038985</v>
      </c>
      <c r="EL76" s="236">
        <f xml:space="preserve"> Equity!EL$26</f>
        <v>22621.01866251466</v>
      </c>
      <c r="EM76" s="236">
        <f xml:space="preserve"> Equity!EM$26</f>
        <v>18976.936761396908</v>
      </c>
      <c r="EN76" s="236">
        <f xml:space="preserve"> Equity!EN$26</f>
        <v>15264.592286781739</v>
      </c>
      <c r="EO76" s="236">
        <f xml:space="preserve"> Equity!EO$26</f>
        <v>11501.282625643631</v>
      </c>
      <c r="EP76" s="236">
        <f xml:space="preserve"> Equity!EP$26</f>
        <v>7687.0077779825842</v>
      </c>
      <c r="EQ76" s="236">
        <f xml:space="preserve"> Equity!EQ$26</f>
        <v>3994.9413843424045</v>
      </c>
      <c r="ER76" s="236">
        <f xml:space="preserve"> Equity!ER$26</f>
        <v>283.87103939030749</v>
      </c>
      <c r="ES76" s="236">
        <f xml:space="preserve"> Equity!ES$26</f>
        <v>0</v>
      </c>
      <c r="ET76" s="236">
        <f xml:space="preserve"> Equity!ET$26</f>
        <v>0</v>
      </c>
      <c r="EU76" s="236">
        <f xml:space="preserve"> Equity!EU$26</f>
        <v>0</v>
      </c>
      <c r="EV76" s="236">
        <f xml:space="preserve"> Equity!EV$26</f>
        <v>0</v>
      </c>
      <c r="EW76" s="236">
        <f xml:space="preserve"> Equity!EW$26</f>
        <v>0</v>
      </c>
      <c r="EX76" s="236">
        <f xml:space="preserve"> Equity!EX$26</f>
        <v>0</v>
      </c>
      <c r="EY76" s="236">
        <f xml:space="preserve"> Equity!EY$26</f>
        <v>0</v>
      </c>
      <c r="EZ76" s="236">
        <f xml:space="preserve"> Equity!EZ$26</f>
        <v>0</v>
      </c>
      <c r="FA76" s="236">
        <f xml:space="preserve"> Equity!FA$26</f>
        <v>3123.7322060825463</v>
      </c>
      <c r="FB76" s="236">
        <f xml:space="preserve"> Equity!FB$26</f>
        <v>0</v>
      </c>
      <c r="FC76" s="236">
        <f xml:space="preserve"> Equity!FC$26</f>
        <v>0</v>
      </c>
      <c r="FD76" s="236">
        <f xml:space="preserve"> Equity!FD$26</f>
        <v>0</v>
      </c>
      <c r="FE76" s="236">
        <f xml:space="preserve"> Equity!FE$26</f>
        <v>0</v>
      </c>
      <c r="FF76" s="236">
        <f xml:space="preserve"> Equity!FF$26</f>
        <v>0</v>
      </c>
      <c r="FG76" s="236">
        <f xml:space="preserve"> Equity!FG$26</f>
        <v>0</v>
      </c>
      <c r="FH76" s="236">
        <f xml:space="preserve"> Equity!FH$26</f>
        <v>0</v>
      </c>
      <c r="FI76" s="236">
        <f xml:space="preserve"> Equity!FI$26</f>
        <v>0</v>
      </c>
      <c r="FJ76" s="236">
        <f xml:space="preserve"> Equity!FJ$26</f>
        <v>0</v>
      </c>
      <c r="FK76" s="236">
        <f xml:space="preserve"> Equity!FK$26</f>
        <v>0</v>
      </c>
      <c r="FL76" s="236">
        <f xml:space="preserve"> Equity!FL$26</f>
        <v>0</v>
      </c>
      <c r="FM76" s="236">
        <f xml:space="preserve"> Equity!FM$26</f>
        <v>0</v>
      </c>
      <c r="FN76" s="236">
        <f xml:space="preserve"> Equity!FN$26</f>
        <v>0</v>
      </c>
      <c r="FO76" s="236">
        <f xml:space="preserve"> Equity!FO$26</f>
        <v>0</v>
      </c>
      <c r="FP76" s="236">
        <f xml:space="preserve"> Equity!FP$26</f>
        <v>0</v>
      </c>
      <c r="FQ76" s="236">
        <f xml:space="preserve"> Equity!FQ$26</f>
        <v>0</v>
      </c>
      <c r="FR76" s="236">
        <f xml:space="preserve"> Equity!FR$26</f>
        <v>0</v>
      </c>
      <c r="FS76" s="236">
        <f xml:space="preserve"> Equity!FS$26</f>
        <v>0</v>
      </c>
      <c r="FT76" s="236">
        <f xml:space="preserve"> Equity!FT$26</f>
        <v>0</v>
      </c>
      <c r="FU76" s="236">
        <f xml:space="preserve"> Equity!FU$26</f>
        <v>0</v>
      </c>
      <c r="FV76" s="236">
        <f xml:space="preserve"> Equity!FV$26</f>
        <v>0</v>
      </c>
      <c r="FW76" s="236">
        <f xml:space="preserve"> Equity!FW$26</f>
        <v>0</v>
      </c>
      <c r="FX76" s="236">
        <f xml:space="preserve"> Equity!FX$26</f>
        <v>0</v>
      </c>
      <c r="FY76" s="236">
        <f xml:space="preserve"> Equity!FY$26</f>
        <v>0</v>
      </c>
      <c r="FZ76" s="236">
        <f xml:space="preserve"> Equity!FZ$26</f>
        <v>0</v>
      </c>
      <c r="GA76" s="236">
        <f xml:space="preserve"> Equity!GA$26</f>
        <v>0</v>
      </c>
      <c r="GB76" s="236">
        <f xml:space="preserve"> Equity!GB$26</f>
        <v>0</v>
      </c>
      <c r="GC76" s="236">
        <f xml:space="preserve"> Equity!GC$26</f>
        <v>0</v>
      </c>
      <c r="GD76" s="236">
        <f xml:space="preserve"> Equity!GD$26</f>
        <v>0</v>
      </c>
      <c r="GE76" s="236">
        <f xml:space="preserve"> Equity!GE$26</f>
        <v>0</v>
      </c>
      <c r="GF76" s="236">
        <f xml:space="preserve"> Equity!GF$26</f>
        <v>0</v>
      </c>
      <c r="GG76" s="236">
        <f xml:space="preserve"> Equity!GG$26</f>
        <v>0</v>
      </c>
      <c r="GH76" s="236">
        <f xml:space="preserve"> Equity!GH$26</f>
        <v>0</v>
      </c>
      <c r="GI76" s="236">
        <f xml:space="preserve"> Equity!GI$26</f>
        <v>0</v>
      </c>
      <c r="GJ76" s="236">
        <f xml:space="preserve"> Equity!GJ$26</f>
        <v>0</v>
      </c>
    </row>
    <row r="77" spans="1:192" hidden="1" outlineLevel="2" x14ac:dyDescent="0.35">
      <c r="A77" s="170"/>
      <c r="D77" s="173"/>
      <c r="E77" s="195" t="s">
        <v>58</v>
      </c>
      <c r="F77" s="195"/>
      <c r="G77" s="195" t="s">
        <v>101</v>
      </c>
      <c r="H77" s="195"/>
      <c r="I77" s="195"/>
      <c r="J77" s="195">
        <f t="shared" ref="J77:AO77" si="90">SUM(J73:J76)</f>
        <v>0</v>
      </c>
      <c r="K77" s="195">
        <f t="shared" si="90"/>
        <v>0</v>
      </c>
      <c r="L77" s="195">
        <f t="shared" si="90"/>
        <v>0</v>
      </c>
      <c r="M77" s="195">
        <f t="shared" si="90"/>
        <v>0</v>
      </c>
      <c r="N77" s="195">
        <f t="shared" si="90"/>
        <v>0</v>
      </c>
      <c r="O77" s="195">
        <f t="shared" si="90"/>
        <v>5650</v>
      </c>
      <c r="P77" s="195">
        <f t="shared" si="90"/>
        <v>37461.630632167275</v>
      </c>
      <c r="Q77" s="195">
        <f t="shared" si="90"/>
        <v>44776.449161909724</v>
      </c>
      <c r="R77" s="195">
        <f t="shared" si="90"/>
        <v>52101.289674264182</v>
      </c>
      <c r="S77" s="195">
        <f t="shared" si="90"/>
        <v>59456.860491734406</v>
      </c>
      <c r="T77" s="195">
        <f t="shared" si="90"/>
        <v>66821.248484255193</v>
      </c>
      <c r="U77" s="195">
        <f t="shared" si="90"/>
        <v>74217.795119196468</v>
      </c>
      <c r="V77" s="195">
        <f t="shared" si="90"/>
        <v>81634.931454743535</v>
      </c>
      <c r="W77" s="195">
        <f t="shared" si="90"/>
        <v>89031.764883180163</v>
      </c>
      <c r="X77" s="195">
        <f t="shared" si="90"/>
        <v>96490.138733649917</v>
      </c>
      <c r="Y77" s="195">
        <f t="shared" si="90"/>
        <v>103954.29047283123</v>
      </c>
      <c r="Z77" s="195">
        <f t="shared" si="90"/>
        <v>111454.20402410465</v>
      </c>
      <c r="AA77" s="195">
        <f t="shared" si="90"/>
        <v>118958.66737731645</v>
      </c>
      <c r="AB77" s="195">
        <f t="shared" si="90"/>
        <v>126500.34847816858</v>
      </c>
      <c r="AC77" s="195">
        <f t="shared" si="90"/>
        <v>134063.02328914366</v>
      </c>
      <c r="AD77" s="195">
        <f t="shared" si="90"/>
        <v>141628.39241751138</v>
      </c>
      <c r="AE77" s="195">
        <f t="shared" si="90"/>
        <v>149349.29214741979</v>
      </c>
      <c r="AF77" s="195">
        <f t="shared" si="90"/>
        <v>157064.15002536125</v>
      </c>
      <c r="AG77" s="195">
        <f t="shared" si="90"/>
        <v>164834.57976739158</v>
      </c>
      <c r="AH77" s="195">
        <f t="shared" si="90"/>
        <v>172618.2164612819</v>
      </c>
      <c r="AI77" s="195">
        <f t="shared" si="90"/>
        <v>180341.38939104803</v>
      </c>
      <c r="AJ77" s="195">
        <f t="shared" si="90"/>
        <v>188202.97830802322</v>
      </c>
      <c r="AK77" s="195">
        <f t="shared" si="90"/>
        <v>195997.91378477472</v>
      </c>
      <c r="AL77" s="195">
        <f t="shared" si="90"/>
        <v>203887.92581167963</v>
      </c>
      <c r="AM77" s="195">
        <f t="shared" si="90"/>
        <v>211738.52342322885</v>
      </c>
      <c r="AN77" s="195">
        <f t="shared" si="90"/>
        <v>219678.40269778811</v>
      </c>
      <c r="AO77" s="195">
        <f t="shared" si="90"/>
        <v>227602.69020227317</v>
      </c>
      <c r="AP77" s="195">
        <f t="shared" ref="AP77:BU77" si="91">SUM(AP73:AP76)</f>
        <v>235473.41423526188</v>
      </c>
      <c r="AQ77" s="195">
        <f t="shared" si="91"/>
        <v>243480.66410539154</v>
      </c>
      <c r="AR77" s="195">
        <f t="shared" si="91"/>
        <v>251379.02441631333</v>
      </c>
      <c r="AS77" s="195">
        <f t="shared" si="91"/>
        <v>259429.91983830344</v>
      </c>
      <c r="AT77" s="195">
        <f t="shared" si="91"/>
        <v>269278.1088375012</v>
      </c>
      <c r="AU77" s="195">
        <f t="shared" si="91"/>
        <v>278865.46062530403</v>
      </c>
      <c r="AV77" s="195">
        <f t="shared" si="91"/>
        <v>288953.77721318841</v>
      </c>
      <c r="AW77" s="195">
        <f t="shared" si="91"/>
        <v>298765.19162580097</v>
      </c>
      <c r="AX77" s="195">
        <f t="shared" si="91"/>
        <v>308774.6516944989</v>
      </c>
      <c r="AY77" s="195">
        <f t="shared" si="91"/>
        <v>318680.63910187874</v>
      </c>
      <c r="AZ77" s="195">
        <f t="shared" si="91"/>
        <v>328746.57302991883</v>
      </c>
      <c r="BA77" s="195">
        <f t="shared" si="91"/>
        <v>338755.88844483602</v>
      </c>
      <c r="BB77" s="195">
        <f t="shared" si="91"/>
        <v>348661.85624000442</v>
      </c>
      <c r="BC77" s="195">
        <f t="shared" si="91"/>
        <v>358694.08955746278</v>
      </c>
      <c r="BD77" s="195">
        <f t="shared" si="91"/>
        <v>368526.60097270284</v>
      </c>
      <c r="BE77" s="195">
        <f t="shared" si="91"/>
        <v>379258.75839467236</v>
      </c>
      <c r="BF77" s="195">
        <f t="shared" si="91"/>
        <v>376074.06046468369</v>
      </c>
      <c r="BG77" s="195">
        <f t="shared" si="91"/>
        <v>372430.67958224221</v>
      </c>
      <c r="BH77" s="195">
        <f t="shared" si="91"/>
        <v>368699.63859950041</v>
      </c>
      <c r="BI77" s="195">
        <f t="shared" si="91"/>
        <v>364936.32893836236</v>
      </c>
      <c r="BJ77" s="195">
        <f t="shared" si="91"/>
        <v>361108.48192043154</v>
      </c>
      <c r="BK77" s="195">
        <f t="shared" si="91"/>
        <v>357468.09925745748</v>
      </c>
      <c r="BL77" s="195">
        <f t="shared" si="91"/>
        <v>353737.86499167565</v>
      </c>
      <c r="BM77" s="195">
        <f t="shared" si="91"/>
        <v>349974.55533053749</v>
      </c>
      <c r="BN77" s="195">
        <f t="shared" si="91"/>
        <v>346178.17027404316</v>
      </c>
      <c r="BO77" s="195">
        <f t="shared" si="91"/>
        <v>342507.78539066698</v>
      </c>
      <c r="BP77" s="195">
        <f t="shared" si="91"/>
        <v>338778.37800976902</v>
      </c>
      <c r="BQ77" s="195">
        <f t="shared" si="91"/>
        <v>335015.06834863091</v>
      </c>
      <c r="BR77" s="195">
        <f t="shared" si="91"/>
        <v>331183.95412701246</v>
      </c>
      <c r="BS77" s="195">
        <f t="shared" si="91"/>
        <v>327549.79464332049</v>
      </c>
      <c r="BT77" s="195">
        <f t="shared" si="91"/>
        <v>323821.23481942853</v>
      </c>
      <c r="BU77" s="195">
        <f t="shared" si="91"/>
        <v>320057.92515829037</v>
      </c>
      <c r="BV77" s="195">
        <f t="shared" ref="BV77:DA77" si="92">SUM(BV73:BV76)</f>
        <v>316225.11582265998</v>
      </c>
      <c r="BW77" s="195">
        <f t="shared" si="92"/>
        <v>312594.18509340408</v>
      </c>
      <c r="BX77" s="195">
        <f t="shared" si="92"/>
        <v>308866.49401544331</v>
      </c>
      <c r="BY77" s="195">
        <f t="shared" si="92"/>
        <v>305103.18435430521</v>
      </c>
      <c r="BZ77" s="195">
        <f t="shared" si="92"/>
        <v>301268.63752681244</v>
      </c>
      <c r="CA77" s="195">
        <f t="shared" si="92"/>
        <v>297641.01627085364</v>
      </c>
      <c r="CB77" s="195">
        <f t="shared" si="92"/>
        <v>293914.21565747226</v>
      </c>
      <c r="CC77" s="195">
        <f t="shared" si="92"/>
        <v>290150.90599633416</v>
      </c>
      <c r="CD77" s="195">
        <f t="shared" si="92"/>
        <v>286351.08728743932</v>
      </c>
      <c r="CE77" s="195">
        <f t="shared" si="92"/>
        <v>282690.34919385321</v>
      </c>
      <c r="CF77" s="195">
        <f t="shared" si="92"/>
        <v>278964.46130666579</v>
      </c>
      <c r="CG77" s="195">
        <f t="shared" si="92"/>
        <v>275201.15164552769</v>
      </c>
      <c r="CH77" s="195">
        <f t="shared" si="92"/>
        <v>271362.99843648827</v>
      </c>
      <c r="CI77" s="195">
        <f t="shared" si="92"/>
        <v>267742.24640604161</v>
      </c>
      <c r="CJ77" s="195">
        <f t="shared" si="92"/>
        <v>264017.29406320292</v>
      </c>
      <c r="CK77" s="195">
        <f t="shared" si="92"/>
        <v>260253.98440206482</v>
      </c>
      <c r="CL77" s="195">
        <f t="shared" si="92"/>
        <v>256413.96010432785</v>
      </c>
      <c r="CM77" s="195">
        <f t="shared" si="92"/>
        <v>252796.77201464854</v>
      </c>
      <c r="CN77" s="195">
        <f t="shared" si="92"/>
        <v>249072.77860476734</v>
      </c>
      <c r="CO77" s="195">
        <f t="shared" si="92"/>
        <v>245309.46894362924</v>
      </c>
      <c r="CP77" s="195">
        <f t="shared" si="92"/>
        <v>241467.52677997734</v>
      </c>
      <c r="CQ77" s="195">
        <f t="shared" si="92"/>
        <v>237853.99172958446</v>
      </c>
      <c r="CR77" s="195">
        <f t="shared" si="92"/>
        <v>234130.98122598472</v>
      </c>
      <c r="CS77" s="195">
        <f t="shared" si="92"/>
        <v>230367.67156484659</v>
      </c>
      <c r="CT77" s="195">
        <f t="shared" si="92"/>
        <v>226564.06274617015</v>
      </c>
      <c r="CU77" s="195">
        <f t="shared" si="92"/>
        <v>222913.97290350756</v>
      </c>
      <c r="CV77" s="195">
        <f t="shared" si="92"/>
        <v>219191.96987884623</v>
      </c>
      <c r="CW77" s="195">
        <f t="shared" si="92"/>
        <v>215428.66021770812</v>
      </c>
      <c r="CX77" s="195">
        <f t="shared" si="92"/>
        <v>211582.73728361647</v>
      </c>
      <c r="CY77" s="195">
        <f t="shared" si="92"/>
        <v>207976.78457289259</v>
      </c>
      <c r="CZ77" s="195">
        <f t="shared" si="92"/>
        <v>204255.81421414323</v>
      </c>
      <c r="DA77" s="195">
        <f t="shared" si="92"/>
        <v>200492.5045530051</v>
      </c>
      <c r="DB77" s="195">
        <f t="shared" ref="DB77:EG77" si="93">SUM(DB73:DB76)</f>
        <v>196644.51628708956</v>
      </c>
      <c r="DC77" s="195">
        <f t="shared" si="93"/>
        <v>193042.49750012605</v>
      </c>
      <c r="DD77" s="195">
        <f t="shared" si="93"/>
        <v>189322.58562393638</v>
      </c>
      <c r="DE77" s="195">
        <f t="shared" si="93"/>
        <v>185559.27596279827</v>
      </c>
      <c r="DF77" s="195">
        <f t="shared" si="93"/>
        <v>181709.1707317633</v>
      </c>
      <c r="DG77" s="195">
        <f t="shared" si="93"/>
        <v>178111.18421665413</v>
      </c>
      <c r="DH77" s="195">
        <f t="shared" si="93"/>
        <v>174392.35728508819</v>
      </c>
      <c r="DI77" s="195">
        <f t="shared" si="93"/>
        <v>170629.04762395009</v>
      </c>
      <c r="DJ77" s="195">
        <f t="shared" si="93"/>
        <v>166821.25523323982</v>
      </c>
      <c r="DK77" s="195">
        <f t="shared" si="93"/>
        <v>163182.91906720924</v>
      </c>
      <c r="DL77" s="195">
        <f t="shared" si="93"/>
        <v>159465.20420388257</v>
      </c>
      <c r="DM77" s="195">
        <f t="shared" si="93"/>
        <v>155701.89454274447</v>
      </c>
      <c r="DN77" s="195">
        <f t="shared" si="93"/>
        <v>150872.60858741688</v>
      </c>
      <c r="DO77" s="195">
        <f t="shared" si="93"/>
        <v>147258.62188911127</v>
      </c>
      <c r="DP77" s="195">
        <f t="shared" si="93"/>
        <v>143542.0468957299</v>
      </c>
      <c r="DQ77" s="195">
        <f t="shared" si="93"/>
        <v>139778.7372345918</v>
      </c>
      <c r="DR77" s="195">
        <f t="shared" si="93"/>
        <v>135921.95823794021</v>
      </c>
      <c r="DS77" s="195">
        <f t="shared" si="93"/>
        <v>132311.70461370543</v>
      </c>
      <c r="DT77" s="195">
        <f t="shared" si="93"/>
        <v>128596.29798701796</v>
      </c>
      <c r="DU77" s="195">
        <f t="shared" si="93"/>
        <v>124832.98832587985</v>
      </c>
      <c r="DV77" s="195">
        <f t="shared" si="93"/>
        <v>120973.87259584044</v>
      </c>
      <c r="DW77" s="195">
        <f t="shared" si="93"/>
        <v>117367.44537252822</v>
      </c>
      <c r="DX77" s="195">
        <f t="shared" si="93"/>
        <v>113653.23632170202</v>
      </c>
      <c r="DY77" s="195">
        <f t="shared" si="93"/>
        <v>109889.92666056391</v>
      </c>
      <c r="DZ77" s="195">
        <f t="shared" si="93"/>
        <v>106077.51638911389</v>
      </c>
      <c r="EA77" s="195">
        <f t="shared" si="93"/>
        <v>102425.9106164354</v>
      </c>
      <c r="EB77" s="195">
        <f t="shared" si="93"/>
        <v>98712.929080867005</v>
      </c>
      <c r="EC77" s="195">
        <f t="shared" si="93"/>
        <v>94949.619419728901</v>
      </c>
      <c r="ED77" s="195">
        <f t="shared" si="93"/>
        <v>91085.653507451352</v>
      </c>
      <c r="EE77" s="195">
        <f t="shared" si="93"/>
        <v>87487.168457554071</v>
      </c>
      <c r="EF77" s="195">
        <f t="shared" si="93"/>
        <v>83775.445125124941</v>
      </c>
      <c r="EG77" s="195">
        <f t="shared" si="93"/>
        <v>80012.135463986837</v>
      </c>
      <c r="EH77" s="195">
        <f t="shared" ref="EH77:FM77" si="94">SUM(EH73:EH76)</f>
        <v>76145.653145430799</v>
      </c>
      <c r="EI77" s="195">
        <f t="shared" si="94"/>
        <v>72551.288710814551</v>
      </c>
      <c r="EJ77" s="195">
        <f t="shared" si="94"/>
        <v>68840.855036603127</v>
      </c>
      <c r="EK77" s="195">
        <f t="shared" si="94"/>
        <v>65077.545375465023</v>
      </c>
      <c r="EL77" s="195">
        <f t="shared" si="94"/>
        <v>61208.483740473544</v>
      </c>
      <c r="EM77" s="195">
        <f t="shared" si="94"/>
        <v>57618.342936520334</v>
      </c>
      <c r="EN77" s="195">
        <f t="shared" si="94"/>
        <v>53909.231161982083</v>
      </c>
      <c r="EO77" s="195">
        <f t="shared" si="94"/>
        <v>50145.921500843971</v>
      </c>
      <c r="EP77" s="195">
        <f t="shared" si="94"/>
        <v>46328.413953106006</v>
      </c>
      <c r="EQ77" s="195">
        <f t="shared" si="94"/>
        <v>42688.404483982566</v>
      </c>
      <c r="ER77" s="195">
        <f t="shared" si="94"/>
        <v>38980.647656609312</v>
      </c>
      <c r="ES77" s="195">
        <f t="shared" si="94"/>
        <v>38696.776617219002</v>
      </c>
      <c r="ET77" s="195">
        <f t="shared" si="94"/>
        <v>38690.149582061327</v>
      </c>
      <c r="EU77" s="195">
        <f t="shared" si="94"/>
        <v>38746.821447269816</v>
      </c>
      <c r="EV77" s="195">
        <f t="shared" si="94"/>
        <v>38750.217802788131</v>
      </c>
      <c r="EW77" s="195">
        <f t="shared" si="94"/>
        <v>38750.217802788131</v>
      </c>
      <c r="EX77" s="195">
        <f t="shared" si="94"/>
        <v>38743.425091751509</v>
      </c>
      <c r="EY77" s="195">
        <f t="shared" si="94"/>
        <v>38801.513753590218</v>
      </c>
      <c r="EZ77" s="195">
        <f t="shared" si="94"/>
        <v>38804.99501799648</v>
      </c>
      <c r="FA77" s="195">
        <f t="shared" si="94"/>
        <v>5369.5980296261223</v>
      </c>
      <c r="FB77" s="195">
        <f t="shared" si="94"/>
        <v>9.9589669844135642E-10</v>
      </c>
      <c r="FC77" s="195">
        <f t="shared" si="94"/>
        <v>9.9589669844135642E-10</v>
      </c>
      <c r="FD77" s="195">
        <f t="shared" si="94"/>
        <v>9.9589669844135642E-10</v>
      </c>
      <c r="FE77" s="195">
        <f t="shared" si="94"/>
        <v>9.9589669844135642E-10</v>
      </c>
      <c r="FF77" s="195">
        <f t="shared" si="94"/>
        <v>9.9589669844135642E-10</v>
      </c>
      <c r="FG77" s="195">
        <f t="shared" si="94"/>
        <v>9.9589669844135642E-10</v>
      </c>
      <c r="FH77" s="195">
        <f t="shared" si="94"/>
        <v>9.9589669844135642E-10</v>
      </c>
      <c r="FI77" s="195">
        <f t="shared" si="94"/>
        <v>9.9589669844135642E-10</v>
      </c>
      <c r="FJ77" s="195">
        <f t="shared" si="94"/>
        <v>9.9589669844135642E-10</v>
      </c>
      <c r="FK77" s="195">
        <f t="shared" si="94"/>
        <v>9.9589669844135642E-10</v>
      </c>
      <c r="FL77" s="195">
        <f t="shared" si="94"/>
        <v>9.9589669844135642E-10</v>
      </c>
      <c r="FM77" s="195">
        <f t="shared" si="94"/>
        <v>9.9589669844135642E-10</v>
      </c>
      <c r="FN77" s="195">
        <f t="shared" ref="FN77:GJ77" si="95">SUM(FN73:FN76)</f>
        <v>9.9589669844135642E-10</v>
      </c>
      <c r="FO77" s="195">
        <f t="shared" si="95"/>
        <v>9.9589669844135642E-10</v>
      </c>
      <c r="FP77" s="195">
        <f t="shared" si="95"/>
        <v>9.9589669844135642E-10</v>
      </c>
      <c r="FQ77" s="195">
        <f t="shared" si="95"/>
        <v>9.9589669844135642E-10</v>
      </c>
      <c r="FR77" s="195">
        <f t="shared" si="95"/>
        <v>9.9589669844135642E-10</v>
      </c>
      <c r="FS77" s="195">
        <f t="shared" si="95"/>
        <v>9.9589669844135642E-10</v>
      </c>
      <c r="FT77" s="195">
        <f t="shared" si="95"/>
        <v>9.9589669844135642E-10</v>
      </c>
      <c r="FU77" s="195">
        <f t="shared" si="95"/>
        <v>9.9589669844135642E-10</v>
      </c>
      <c r="FV77" s="195">
        <f t="shared" si="95"/>
        <v>9.9589669844135642E-10</v>
      </c>
      <c r="FW77" s="195">
        <f t="shared" si="95"/>
        <v>9.9589669844135642E-10</v>
      </c>
      <c r="FX77" s="195">
        <f t="shared" si="95"/>
        <v>9.9589669844135642E-10</v>
      </c>
      <c r="FY77" s="195">
        <f t="shared" si="95"/>
        <v>9.9589669844135642E-10</v>
      </c>
      <c r="FZ77" s="195">
        <f t="shared" si="95"/>
        <v>9.9589669844135642E-10</v>
      </c>
      <c r="GA77" s="195">
        <f t="shared" si="95"/>
        <v>9.9589669844135642E-10</v>
      </c>
      <c r="GB77" s="195">
        <f t="shared" si="95"/>
        <v>9.9589669844135642E-10</v>
      </c>
      <c r="GC77" s="195">
        <f t="shared" si="95"/>
        <v>9.9589669844135642E-10</v>
      </c>
      <c r="GD77" s="195">
        <f t="shared" si="95"/>
        <v>9.9589669844135642E-10</v>
      </c>
      <c r="GE77" s="195">
        <f t="shared" si="95"/>
        <v>9.9589669844135642E-10</v>
      </c>
      <c r="GF77" s="195">
        <f t="shared" si="95"/>
        <v>9.9589669844135642E-10</v>
      </c>
      <c r="GG77" s="195">
        <f t="shared" si="95"/>
        <v>9.9589669844135642E-10</v>
      </c>
      <c r="GH77" s="195">
        <f t="shared" si="95"/>
        <v>9.9589669844135642E-10</v>
      </c>
      <c r="GI77" s="195">
        <f t="shared" si="95"/>
        <v>9.9589669844135642E-10</v>
      </c>
      <c r="GJ77" s="195">
        <f t="shared" si="95"/>
        <v>9.9589669844135642E-10</v>
      </c>
    </row>
    <row r="78" spans="1:192" hidden="1" outlineLevel="2" x14ac:dyDescent="0.35">
      <c r="A78" s="170"/>
      <c r="D78" s="173"/>
      <c r="E78" s="197"/>
      <c r="F78" s="197"/>
      <c r="G78" s="197"/>
      <c r="H78" s="197"/>
      <c r="I78" s="197"/>
      <c r="J78" s="197"/>
      <c r="K78" s="197"/>
      <c r="L78" s="197"/>
      <c r="M78" s="197"/>
      <c r="N78" s="197"/>
      <c r="O78" s="197"/>
      <c r="P78" s="197"/>
      <c r="Q78" s="197"/>
      <c r="R78" s="197"/>
      <c r="S78" s="197"/>
      <c r="T78" s="197"/>
      <c r="U78" s="197"/>
      <c r="V78" s="197"/>
      <c r="W78" s="197"/>
      <c r="X78" s="197"/>
      <c r="Y78" s="197"/>
      <c r="Z78" s="197"/>
      <c r="AA78" s="197"/>
      <c r="AB78" s="197"/>
      <c r="AC78" s="197"/>
      <c r="AD78" s="197"/>
      <c r="AE78" s="197"/>
      <c r="AF78" s="197"/>
      <c r="AG78" s="197"/>
      <c r="AH78" s="197"/>
      <c r="AI78" s="197"/>
      <c r="AJ78" s="197"/>
      <c r="AK78" s="197"/>
      <c r="AL78" s="197"/>
      <c r="AM78" s="197"/>
      <c r="AN78" s="197"/>
      <c r="AO78" s="197"/>
      <c r="AP78" s="197"/>
      <c r="AQ78" s="197"/>
      <c r="AR78" s="197"/>
      <c r="AS78" s="197"/>
      <c r="AT78" s="197"/>
      <c r="AU78" s="197"/>
      <c r="AV78" s="197"/>
      <c r="AW78" s="197"/>
      <c r="AX78" s="197"/>
      <c r="AY78" s="197"/>
      <c r="AZ78" s="197"/>
      <c r="BA78" s="197"/>
      <c r="BB78" s="197"/>
      <c r="BC78" s="197"/>
      <c r="BD78" s="197"/>
      <c r="BE78" s="197"/>
      <c r="BF78" s="197"/>
      <c r="BG78" s="197"/>
      <c r="BH78" s="197"/>
      <c r="BI78" s="197"/>
      <c r="BJ78" s="197"/>
      <c r="BK78" s="197"/>
      <c r="BL78" s="197"/>
      <c r="BM78" s="197"/>
      <c r="BN78" s="197"/>
      <c r="BO78" s="197"/>
      <c r="BP78" s="197"/>
      <c r="BQ78" s="197"/>
      <c r="BR78" s="197"/>
      <c r="BS78" s="197"/>
      <c r="BT78" s="197"/>
      <c r="BU78" s="197"/>
      <c r="BV78" s="197"/>
      <c r="BW78" s="197"/>
      <c r="BX78" s="197"/>
      <c r="BY78" s="197"/>
      <c r="BZ78" s="197"/>
      <c r="CA78" s="197"/>
      <c r="CB78" s="197"/>
      <c r="CC78" s="197"/>
      <c r="CD78" s="197"/>
      <c r="CE78" s="197"/>
      <c r="CF78" s="197"/>
      <c r="CG78" s="197"/>
      <c r="CH78" s="197"/>
      <c r="CI78" s="197"/>
      <c r="CJ78" s="197"/>
      <c r="CK78" s="197"/>
      <c r="CL78" s="197"/>
      <c r="CM78" s="197"/>
      <c r="CN78" s="197"/>
      <c r="CO78" s="197"/>
      <c r="CP78" s="197"/>
      <c r="CQ78" s="197"/>
      <c r="CR78" s="197"/>
      <c r="CS78" s="197"/>
      <c r="CT78" s="197"/>
      <c r="CU78" s="197"/>
      <c r="CV78" s="197"/>
      <c r="CW78" s="197"/>
      <c r="CX78" s="197"/>
      <c r="CY78" s="197"/>
      <c r="CZ78" s="197"/>
      <c r="DA78" s="197"/>
      <c r="DB78" s="197"/>
      <c r="DC78" s="197"/>
      <c r="DD78" s="197"/>
      <c r="DE78" s="197"/>
      <c r="DF78" s="197"/>
      <c r="DG78" s="197"/>
      <c r="DH78" s="197"/>
      <c r="DI78" s="197"/>
      <c r="DJ78" s="197"/>
      <c r="DK78" s="197"/>
      <c r="DL78" s="197"/>
      <c r="DM78" s="197"/>
      <c r="DN78" s="197"/>
      <c r="DO78" s="197"/>
      <c r="DP78" s="197"/>
      <c r="DQ78" s="197"/>
      <c r="DR78" s="197"/>
      <c r="DS78" s="197"/>
      <c r="DT78" s="197"/>
      <c r="DU78" s="197"/>
      <c r="DV78" s="197"/>
      <c r="DW78" s="197"/>
      <c r="DX78" s="197"/>
      <c r="DY78" s="197"/>
      <c r="DZ78" s="197"/>
      <c r="EA78" s="197"/>
      <c r="EB78" s="197"/>
      <c r="EC78" s="197"/>
      <c r="ED78" s="197"/>
      <c r="EE78" s="197"/>
      <c r="EF78" s="197"/>
      <c r="EG78" s="197"/>
      <c r="EH78" s="197"/>
      <c r="EI78" s="197"/>
      <c r="EJ78" s="197"/>
      <c r="EK78" s="197"/>
      <c r="EL78" s="197"/>
      <c r="EM78" s="197"/>
      <c r="EN78" s="197"/>
      <c r="EO78" s="197"/>
      <c r="EP78" s="197"/>
      <c r="EQ78" s="197"/>
      <c r="ER78" s="197"/>
      <c r="ES78" s="197"/>
      <c r="ET78" s="197"/>
      <c r="EU78" s="197"/>
      <c r="EV78" s="197"/>
      <c r="EW78" s="197"/>
      <c r="EX78" s="197"/>
      <c r="EY78" s="197"/>
      <c r="EZ78" s="197"/>
      <c r="FA78" s="197"/>
      <c r="FB78" s="197"/>
      <c r="FC78" s="197"/>
      <c r="FD78" s="197"/>
      <c r="FE78" s="197"/>
      <c r="FF78" s="197"/>
      <c r="FG78" s="197"/>
      <c r="FH78" s="197"/>
      <c r="FI78" s="197"/>
      <c r="FJ78" s="197"/>
      <c r="FK78" s="197"/>
      <c r="FL78" s="197"/>
      <c r="FM78" s="197"/>
      <c r="FN78" s="197"/>
      <c r="FO78" s="197"/>
      <c r="FP78" s="197"/>
      <c r="FQ78" s="197"/>
      <c r="FR78" s="197"/>
      <c r="FS78" s="197"/>
      <c r="FT78" s="197"/>
      <c r="FU78" s="197"/>
      <c r="FV78" s="197"/>
      <c r="FW78" s="197"/>
      <c r="FX78" s="197"/>
      <c r="FY78" s="197"/>
      <c r="FZ78" s="197"/>
      <c r="GA78" s="197"/>
      <c r="GB78" s="197"/>
      <c r="GC78" s="197"/>
      <c r="GD78" s="197"/>
      <c r="GE78" s="197"/>
      <c r="GF78" s="197"/>
      <c r="GG78" s="197"/>
      <c r="GH78" s="197"/>
      <c r="GI78" s="197"/>
      <c r="GJ78" s="197"/>
    </row>
    <row r="79" spans="1:192" x14ac:dyDescent="0.35">
      <c r="A79" s="170"/>
      <c r="D79" s="173"/>
      <c r="E79" s="197"/>
      <c r="F79" s="197"/>
      <c r="G79" s="197"/>
      <c r="H79" s="197"/>
      <c r="I79" s="197"/>
      <c r="J79" s="197"/>
      <c r="K79" s="197"/>
      <c r="L79" s="197"/>
      <c r="M79" s="197"/>
      <c r="N79" s="197"/>
      <c r="O79" s="197"/>
      <c r="P79" s="197"/>
      <c r="Q79" s="197"/>
      <c r="R79" s="197"/>
      <c r="S79" s="197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197"/>
      <c r="AH79" s="197"/>
      <c r="AI79" s="197"/>
      <c r="AJ79" s="197"/>
      <c r="AK79" s="197"/>
      <c r="AL79" s="197"/>
      <c r="AM79" s="197"/>
      <c r="AN79" s="197"/>
      <c r="AO79" s="197"/>
      <c r="AP79" s="197"/>
      <c r="AQ79" s="197"/>
      <c r="AR79" s="197"/>
      <c r="AS79" s="197"/>
      <c r="AT79" s="197"/>
      <c r="AU79" s="197"/>
      <c r="AV79" s="197"/>
      <c r="AW79" s="197"/>
      <c r="AX79" s="197"/>
      <c r="AY79" s="197"/>
      <c r="AZ79" s="197"/>
      <c r="BA79" s="197"/>
      <c r="BB79" s="197"/>
      <c r="BC79" s="197"/>
      <c r="BD79" s="197"/>
      <c r="BE79" s="197"/>
      <c r="BF79" s="197"/>
      <c r="BG79" s="197"/>
      <c r="BH79" s="197"/>
      <c r="BI79" s="197"/>
      <c r="BJ79" s="197"/>
      <c r="BK79" s="197"/>
      <c r="BL79" s="197"/>
      <c r="BM79" s="197"/>
      <c r="BN79" s="197"/>
      <c r="BO79" s="197"/>
      <c r="BP79" s="197"/>
      <c r="BQ79" s="197"/>
      <c r="BR79" s="197"/>
      <c r="BS79" s="197"/>
      <c r="BT79" s="197"/>
      <c r="BU79" s="197"/>
      <c r="BV79" s="197"/>
      <c r="BW79" s="197"/>
      <c r="BX79" s="197"/>
      <c r="BY79" s="197"/>
      <c r="BZ79" s="197"/>
      <c r="CA79" s="197"/>
      <c r="CB79" s="197"/>
      <c r="CC79" s="197"/>
      <c r="CD79" s="197"/>
      <c r="CE79" s="197"/>
      <c r="CF79" s="197"/>
      <c r="CG79" s="197"/>
      <c r="CH79" s="197"/>
      <c r="CI79" s="197"/>
      <c r="CJ79" s="197"/>
      <c r="CK79" s="197"/>
      <c r="CL79" s="197"/>
      <c r="CM79" s="197"/>
      <c r="CN79" s="197"/>
      <c r="CO79" s="197"/>
      <c r="CP79" s="197"/>
      <c r="CQ79" s="197"/>
      <c r="CR79" s="197"/>
      <c r="CS79" s="197"/>
      <c r="CT79" s="197"/>
      <c r="CU79" s="197"/>
      <c r="CV79" s="197"/>
      <c r="CW79" s="197"/>
      <c r="CX79" s="197"/>
      <c r="CY79" s="197"/>
      <c r="CZ79" s="197"/>
      <c r="DA79" s="197"/>
      <c r="DB79" s="197"/>
      <c r="DC79" s="197"/>
      <c r="DD79" s="197"/>
      <c r="DE79" s="197"/>
      <c r="DF79" s="197"/>
      <c r="DG79" s="197"/>
      <c r="DH79" s="197"/>
      <c r="DI79" s="197"/>
      <c r="DJ79" s="197"/>
      <c r="DK79" s="197"/>
      <c r="DL79" s="197"/>
      <c r="DM79" s="197"/>
      <c r="DN79" s="197"/>
      <c r="DO79" s="197"/>
      <c r="DP79" s="197"/>
      <c r="DQ79" s="197"/>
      <c r="DR79" s="197"/>
      <c r="DS79" s="197"/>
      <c r="DT79" s="197"/>
      <c r="DU79" s="197"/>
      <c r="DV79" s="197"/>
      <c r="DW79" s="197"/>
      <c r="DX79" s="197"/>
      <c r="DY79" s="197"/>
      <c r="DZ79" s="197"/>
      <c r="EA79" s="197"/>
      <c r="EB79" s="197"/>
      <c r="EC79" s="197"/>
      <c r="ED79" s="197"/>
      <c r="EE79" s="197"/>
      <c r="EF79" s="197"/>
      <c r="EG79" s="197"/>
      <c r="EH79" s="197"/>
      <c r="EI79" s="197"/>
      <c r="EJ79" s="197"/>
      <c r="EK79" s="197"/>
      <c r="EL79" s="197"/>
      <c r="EM79" s="197"/>
      <c r="EN79" s="197"/>
      <c r="EO79" s="197"/>
      <c r="EP79" s="197"/>
      <c r="EQ79" s="197"/>
      <c r="ER79" s="197"/>
      <c r="ES79" s="197"/>
      <c r="ET79" s="197"/>
      <c r="EU79" s="197"/>
      <c r="EV79" s="197"/>
      <c r="EW79" s="197"/>
      <c r="EX79" s="197"/>
      <c r="EY79" s="197"/>
      <c r="EZ79" s="197"/>
      <c r="FA79" s="197"/>
      <c r="FB79" s="197"/>
      <c r="FC79" s="197"/>
      <c r="FD79" s="197"/>
      <c r="FE79" s="197"/>
      <c r="FF79" s="197"/>
      <c r="FG79" s="197"/>
      <c r="FH79" s="197"/>
      <c r="FI79" s="197"/>
      <c r="FJ79" s="197"/>
      <c r="FK79" s="197"/>
      <c r="FL79" s="197"/>
      <c r="FM79" s="197"/>
      <c r="FN79" s="197"/>
      <c r="FO79" s="197"/>
      <c r="FP79" s="197"/>
      <c r="FQ79" s="197"/>
      <c r="FR79" s="197"/>
      <c r="FS79" s="197"/>
      <c r="FT79" s="197"/>
      <c r="FU79" s="197"/>
      <c r="FV79" s="197"/>
      <c r="FW79" s="197"/>
      <c r="FX79" s="197"/>
      <c r="FY79" s="197"/>
      <c r="FZ79" s="197"/>
      <c r="GA79" s="197"/>
      <c r="GB79" s="197"/>
      <c r="GC79" s="197"/>
      <c r="GD79" s="197"/>
      <c r="GE79" s="197"/>
      <c r="GF79" s="197"/>
      <c r="GG79" s="197"/>
      <c r="GH79" s="197"/>
      <c r="GI79" s="197"/>
      <c r="GJ79" s="197"/>
    </row>
    <row r="80" spans="1:192" collapsed="1" x14ac:dyDescent="0.35">
      <c r="A80" s="170" t="s">
        <v>72</v>
      </c>
      <c r="D80" s="173"/>
      <c r="E80" s="197"/>
      <c r="F80" s="197"/>
      <c r="G80" s="197"/>
      <c r="H80" s="197"/>
      <c r="I80" s="197"/>
      <c r="J80" s="197"/>
      <c r="K80" s="197"/>
      <c r="L80" s="197"/>
      <c r="M80" s="197"/>
      <c r="N80" s="197"/>
      <c r="O80" s="197"/>
      <c r="P80" s="197"/>
      <c r="Q80" s="197"/>
      <c r="R80" s="197"/>
      <c r="S80" s="197"/>
      <c r="T80" s="197"/>
      <c r="U80" s="197"/>
      <c r="V80" s="197"/>
      <c r="W80" s="197"/>
      <c r="X80" s="197"/>
      <c r="Y80" s="197"/>
      <c r="Z80" s="197"/>
      <c r="AA80" s="197"/>
      <c r="AB80" s="197"/>
      <c r="AC80" s="197"/>
      <c r="AD80" s="197"/>
      <c r="AE80" s="197"/>
      <c r="AF80" s="197"/>
      <c r="AG80" s="197"/>
      <c r="AH80" s="197"/>
      <c r="AI80" s="197"/>
      <c r="AJ80" s="197"/>
      <c r="AK80" s="197"/>
      <c r="AL80" s="197"/>
      <c r="AM80" s="197"/>
      <c r="AN80" s="197"/>
      <c r="AO80" s="197"/>
      <c r="AP80" s="197"/>
      <c r="AQ80" s="197"/>
      <c r="AR80" s="197"/>
      <c r="AS80" s="197"/>
      <c r="AT80" s="197"/>
      <c r="AU80" s="197"/>
      <c r="AV80" s="197"/>
      <c r="AW80" s="197"/>
      <c r="AX80" s="197"/>
      <c r="AY80" s="197"/>
      <c r="AZ80" s="197"/>
      <c r="BA80" s="197"/>
      <c r="BB80" s="197"/>
      <c r="BC80" s="197"/>
      <c r="BD80" s="197"/>
      <c r="BE80" s="197"/>
      <c r="BF80" s="197"/>
      <c r="BG80" s="197"/>
      <c r="BH80" s="197"/>
      <c r="BI80" s="197"/>
      <c r="BJ80" s="197"/>
      <c r="BK80" s="197"/>
      <c r="BL80" s="197"/>
      <c r="BM80" s="197"/>
      <c r="BN80" s="197"/>
      <c r="BO80" s="197"/>
      <c r="BP80" s="197"/>
      <c r="BQ80" s="197"/>
      <c r="BR80" s="197"/>
      <c r="BS80" s="197"/>
      <c r="BT80" s="197"/>
      <c r="BU80" s="197"/>
      <c r="BV80" s="197"/>
      <c r="BW80" s="197"/>
      <c r="BX80" s="197"/>
      <c r="BY80" s="197"/>
      <c r="BZ80" s="197"/>
      <c r="CA80" s="197"/>
      <c r="CB80" s="197"/>
      <c r="CC80" s="197"/>
      <c r="CD80" s="197"/>
      <c r="CE80" s="197"/>
      <c r="CF80" s="197"/>
      <c r="CG80" s="197"/>
      <c r="CH80" s="197"/>
      <c r="CI80" s="197"/>
      <c r="CJ80" s="197"/>
      <c r="CK80" s="197"/>
      <c r="CL80" s="197"/>
      <c r="CM80" s="197"/>
      <c r="CN80" s="197"/>
      <c r="CO80" s="197"/>
      <c r="CP80" s="197"/>
      <c r="CQ80" s="197"/>
      <c r="CR80" s="197"/>
      <c r="CS80" s="197"/>
      <c r="CT80" s="197"/>
      <c r="CU80" s="197"/>
      <c r="CV80" s="197"/>
      <c r="CW80" s="197"/>
      <c r="CX80" s="197"/>
      <c r="CY80" s="197"/>
      <c r="CZ80" s="197"/>
      <c r="DA80" s="197"/>
      <c r="DB80" s="197"/>
      <c r="DC80" s="197"/>
      <c r="DD80" s="197"/>
      <c r="DE80" s="197"/>
      <c r="DF80" s="197"/>
      <c r="DG80" s="197"/>
      <c r="DH80" s="197"/>
      <c r="DI80" s="197"/>
      <c r="DJ80" s="197"/>
      <c r="DK80" s="197"/>
      <c r="DL80" s="197"/>
      <c r="DM80" s="197"/>
      <c r="DN80" s="197"/>
      <c r="DO80" s="197"/>
      <c r="DP80" s="197"/>
      <c r="DQ80" s="197"/>
      <c r="DR80" s="197"/>
      <c r="DS80" s="197"/>
      <c r="DT80" s="197"/>
      <c r="DU80" s="197"/>
      <c r="DV80" s="197"/>
      <c r="DW80" s="197"/>
      <c r="DX80" s="197"/>
      <c r="DY80" s="197"/>
      <c r="DZ80" s="197"/>
      <c r="EA80" s="197"/>
      <c r="EB80" s="197"/>
      <c r="EC80" s="197"/>
      <c r="ED80" s="197"/>
      <c r="EE80" s="197"/>
      <c r="EF80" s="197"/>
      <c r="EG80" s="197"/>
      <c r="EH80" s="197"/>
      <c r="EI80" s="197"/>
      <c r="EJ80" s="197"/>
      <c r="EK80" s="197"/>
      <c r="EL80" s="197"/>
      <c r="EM80" s="197"/>
      <c r="EN80" s="197"/>
      <c r="EO80" s="197"/>
      <c r="EP80" s="197"/>
      <c r="EQ80" s="197"/>
      <c r="ER80" s="197"/>
      <c r="ES80" s="197"/>
      <c r="ET80" s="197"/>
      <c r="EU80" s="197"/>
      <c r="EV80" s="197"/>
      <c r="EW80" s="197"/>
      <c r="EX80" s="197"/>
      <c r="EY80" s="197"/>
      <c r="EZ80" s="197"/>
      <c r="FA80" s="197"/>
      <c r="FB80" s="197"/>
      <c r="FC80" s="197"/>
      <c r="FD80" s="197"/>
      <c r="FE80" s="197"/>
      <c r="FF80" s="197"/>
      <c r="FG80" s="197"/>
      <c r="FH80" s="197"/>
      <c r="FI80" s="197"/>
      <c r="FJ80" s="197"/>
      <c r="FK80" s="197"/>
      <c r="FL80" s="197"/>
      <c r="FM80" s="197"/>
      <c r="FN80" s="197"/>
      <c r="FO80" s="197"/>
      <c r="FP80" s="197"/>
      <c r="FQ80" s="197"/>
      <c r="FR80" s="197"/>
      <c r="FS80" s="197"/>
      <c r="FT80" s="197"/>
      <c r="FU80" s="197"/>
      <c r="FV80" s="197"/>
      <c r="FW80" s="197"/>
      <c r="FX80" s="197"/>
      <c r="FY80" s="197"/>
      <c r="FZ80" s="197"/>
      <c r="GA80" s="197"/>
      <c r="GB80" s="197"/>
      <c r="GC80" s="197"/>
      <c r="GD80" s="197"/>
      <c r="GE80" s="197"/>
      <c r="GF80" s="197"/>
      <c r="GG80" s="197"/>
      <c r="GH80" s="197"/>
      <c r="GI80" s="197"/>
      <c r="GJ80" s="197"/>
    </row>
    <row r="81" spans="1:192" hidden="1" outlineLevel="1" x14ac:dyDescent="0.35">
      <c r="A81" s="170"/>
      <c r="D81" s="173"/>
      <c r="E81" s="197"/>
      <c r="F81" s="197"/>
      <c r="G81" s="197"/>
      <c r="H81" s="197"/>
      <c r="I81" s="197"/>
      <c r="J81" s="197"/>
      <c r="K81" s="197"/>
      <c r="L81" s="197"/>
      <c r="M81" s="197"/>
      <c r="N81" s="197"/>
      <c r="O81" s="197"/>
      <c r="P81" s="197"/>
      <c r="Q81" s="197"/>
      <c r="R81" s="197"/>
      <c r="S81" s="197"/>
      <c r="T81" s="197"/>
      <c r="U81" s="197"/>
      <c r="V81" s="197"/>
      <c r="W81" s="197"/>
      <c r="X81" s="197"/>
      <c r="Y81" s="197"/>
      <c r="Z81" s="197"/>
      <c r="AA81" s="197"/>
      <c r="AB81" s="197"/>
      <c r="AC81" s="197"/>
      <c r="AD81" s="197"/>
      <c r="AE81" s="197"/>
      <c r="AF81" s="197"/>
      <c r="AG81" s="197"/>
      <c r="AH81" s="197"/>
      <c r="AI81" s="197"/>
      <c r="AJ81" s="197"/>
      <c r="AK81" s="197"/>
      <c r="AL81" s="197"/>
      <c r="AM81" s="197"/>
      <c r="AN81" s="197"/>
      <c r="AO81" s="197"/>
      <c r="AP81" s="197"/>
      <c r="AQ81" s="197"/>
      <c r="AR81" s="197"/>
      <c r="AS81" s="197"/>
      <c r="AT81" s="197"/>
      <c r="AU81" s="197"/>
      <c r="AV81" s="197"/>
      <c r="AW81" s="197"/>
      <c r="AX81" s="197"/>
      <c r="AY81" s="197"/>
      <c r="AZ81" s="197"/>
      <c r="BA81" s="197"/>
      <c r="BB81" s="197"/>
      <c r="BC81" s="197"/>
      <c r="BD81" s="197"/>
      <c r="BE81" s="197"/>
      <c r="BF81" s="197"/>
      <c r="BG81" s="197"/>
      <c r="BH81" s="197"/>
      <c r="BI81" s="197"/>
      <c r="BJ81" s="197"/>
      <c r="BK81" s="197"/>
      <c r="BL81" s="197"/>
      <c r="BM81" s="197"/>
      <c r="BN81" s="197"/>
      <c r="BO81" s="197"/>
      <c r="BP81" s="197"/>
      <c r="BQ81" s="197"/>
      <c r="BR81" s="197"/>
      <c r="BS81" s="197"/>
      <c r="BT81" s="197"/>
      <c r="BU81" s="197"/>
      <c r="BV81" s="197"/>
      <c r="BW81" s="197"/>
      <c r="BX81" s="197"/>
      <c r="BY81" s="197"/>
      <c r="BZ81" s="197"/>
      <c r="CA81" s="197"/>
      <c r="CB81" s="197"/>
      <c r="CC81" s="197"/>
      <c r="CD81" s="197"/>
      <c r="CE81" s="197"/>
      <c r="CF81" s="197"/>
      <c r="CG81" s="197"/>
      <c r="CH81" s="197"/>
      <c r="CI81" s="197"/>
      <c r="CJ81" s="197"/>
      <c r="CK81" s="197"/>
      <c r="CL81" s="197"/>
      <c r="CM81" s="197"/>
      <c r="CN81" s="197"/>
      <c r="CO81" s="197"/>
      <c r="CP81" s="197"/>
      <c r="CQ81" s="197"/>
      <c r="CR81" s="197"/>
      <c r="CS81" s="197"/>
      <c r="CT81" s="197"/>
      <c r="CU81" s="197"/>
      <c r="CV81" s="197"/>
      <c r="CW81" s="197"/>
      <c r="CX81" s="197"/>
      <c r="CY81" s="197"/>
      <c r="CZ81" s="197"/>
      <c r="DA81" s="197"/>
      <c r="DB81" s="197"/>
      <c r="DC81" s="197"/>
      <c r="DD81" s="197"/>
      <c r="DE81" s="197"/>
      <c r="DF81" s="197"/>
      <c r="DG81" s="197"/>
      <c r="DH81" s="197"/>
      <c r="DI81" s="197"/>
      <c r="DJ81" s="197"/>
      <c r="DK81" s="197"/>
      <c r="DL81" s="197"/>
      <c r="DM81" s="197"/>
      <c r="DN81" s="197"/>
      <c r="DO81" s="197"/>
      <c r="DP81" s="197"/>
      <c r="DQ81" s="197"/>
      <c r="DR81" s="197"/>
      <c r="DS81" s="197"/>
      <c r="DT81" s="197"/>
      <c r="DU81" s="197"/>
      <c r="DV81" s="197"/>
      <c r="DW81" s="197"/>
      <c r="DX81" s="197"/>
      <c r="DY81" s="197"/>
      <c r="DZ81" s="197"/>
      <c r="EA81" s="197"/>
      <c r="EB81" s="197"/>
      <c r="EC81" s="197"/>
      <c r="ED81" s="197"/>
      <c r="EE81" s="197"/>
      <c r="EF81" s="197"/>
      <c r="EG81" s="197"/>
      <c r="EH81" s="197"/>
      <c r="EI81" s="197"/>
      <c r="EJ81" s="197"/>
      <c r="EK81" s="197"/>
      <c r="EL81" s="197"/>
      <c r="EM81" s="197"/>
      <c r="EN81" s="197"/>
      <c r="EO81" s="197"/>
      <c r="EP81" s="197"/>
      <c r="EQ81" s="197"/>
      <c r="ER81" s="197"/>
      <c r="ES81" s="197"/>
      <c r="ET81" s="197"/>
      <c r="EU81" s="197"/>
      <c r="EV81" s="197"/>
      <c r="EW81" s="197"/>
      <c r="EX81" s="197"/>
      <c r="EY81" s="197"/>
      <c r="EZ81" s="197"/>
      <c r="FA81" s="197"/>
      <c r="FB81" s="197"/>
      <c r="FC81" s="197"/>
      <c r="FD81" s="197"/>
      <c r="FE81" s="197"/>
      <c r="FF81" s="197"/>
      <c r="FG81" s="197"/>
      <c r="FH81" s="197"/>
      <c r="FI81" s="197"/>
      <c r="FJ81" s="197"/>
      <c r="FK81" s="197"/>
      <c r="FL81" s="197"/>
      <c r="FM81" s="197"/>
      <c r="FN81" s="197"/>
      <c r="FO81" s="197"/>
      <c r="FP81" s="197"/>
      <c r="FQ81" s="197"/>
      <c r="FR81" s="197"/>
      <c r="FS81" s="197"/>
      <c r="FT81" s="197"/>
      <c r="FU81" s="197"/>
      <c r="FV81" s="197"/>
      <c r="FW81" s="197"/>
      <c r="FX81" s="197"/>
      <c r="FY81" s="197"/>
      <c r="FZ81" s="197"/>
      <c r="GA81" s="197"/>
      <c r="GB81" s="197"/>
      <c r="GC81" s="197"/>
      <c r="GD81" s="197"/>
      <c r="GE81" s="197"/>
      <c r="GF81" s="197"/>
      <c r="GG81" s="197"/>
      <c r="GH81" s="197"/>
      <c r="GI81" s="197"/>
      <c r="GJ81" s="197"/>
    </row>
    <row r="82" spans="1:192" hidden="1" outlineLevel="1" x14ac:dyDescent="0.35">
      <c r="A82" s="170"/>
      <c r="D82" s="173"/>
      <c r="E82" s="197" t="str">
        <f xml:space="preserve"> E$71</f>
        <v>Total assets</v>
      </c>
      <c r="F82" s="197">
        <f t="shared" ref="F82:BQ82" si="96" xml:space="preserve"> F$71</f>
        <v>0</v>
      </c>
      <c r="G82" s="197" t="str">
        <f t="shared" si="96"/>
        <v>$ 000s</v>
      </c>
      <c r="H82" s="197">
        <f t="shared" si="96"/>
        <v>0</v>
      </c>
      <c r="I82" s="197">
        <f t="shared" si="96"/>
        <v>0</v>
      </c>
      <c r="J82" s="197">
        <f t="shared" si="96"/>
        <v>0</v>
      </c>
      <c r="K82" s="197">
        <f t="shared" si="96"/>
        <v>0</v>
      </c>
      <c r="L82" s="197">
        <f t="shared" si="96"/>
        <v>0</v>
      </c>
      <c r="M82" s="197">
        <f t="shared" si="96"/>
        <v>0</v>
      </c>
      <c r="N82" s="197">
        <f t="shared" si="96"/>
        <v>0</v>
      </c>
      <c r="O82" s="197">
        <f t="shared" si="96"/>
        <v>5650</v>
      </c>
      <c r="P82" s="197">
        <f t="shared" si="96"/>
        <v>37461.630632167282</v>
      </c>
      <c r="Q82" s="197">
        <f t="shared" si="96"/>
        <v>44776.449161909732</v>
      </c>
      <c r="R82" s="197">
        <f t="shared" si="96"/>
        <v>52101.28967426419</v>
      </c>
      <c r="S82" s="197">
        <f t="shared" si="96"/>
        <v>59456.86049173442</v>
      </c>
      <c r="T82" s="197">
        <f t="shared" si="96"/>
        <v>66821.248484255222</v>
      </c>
      <c r="U82" s="197">
        <f t="shared" si="96"/>
        <v>74217.795119196468</v>
      </c>
      <c r="V82" s="197">
        <f t="shared" si="96"/>
        <v>81634.931454743535</v>
      </c>
      <c r="W82" s="197">
        <f t="shared" si="96"/>
        <v>89031.764883180149</v>
      </c>
      <c r="X82" s="197">
        <f t="shared" si="96"/>
        <v>96490.138733649903</v>
      </c>
      <c r="Y82" s="197">
        <f t="shared" si="96"/>
        <v>103954.2904728312</v>
      </c>
      <c r="Z82" s="197">
        <f t="shared" si="96"/>
        <v>111454.20402410462</v>
      </c>
      <c r="AA82" s="197">
        <f t="shared" si="96"/>
        <v>118958.66737731641</v>
      </c>
      <c r="AB82" s="197">
        <f t="shared" si="96"/>
        <v>126500.34847816854</v>
      </c>
      <c r="AC82" s="197">
        <f t="shared" si="96"/>
        <v>134063.0232891436</v>
      </c>
      <c r="AD82" s="197">
        <f t="shared" si="96"/>
        <v>141628.39241751135</v>
      </c>
      <c r="AE82" s="197">
        <f t="shared" si="96"/>
        <v>149349.29214741976</v>
      </c>
      <c r="AF82" s="197">
        <f t="shared" si="96"/>
        <v>157064.15002536122</v>
      </c>
      <c r="AG82" s="197">
        <f t="shared" si="96"/>
        <v>164834.57976739158</v>
      </c>
      <c r="AH82" s="197">
        <f t="shared" si="96"/>
        <v>172618.21646128187</v>
      </c>
      <c r="AI82" s="197">
        <f t="shared" si="96"/>
        <v>180341.389391048</v>
      </c>
      <c r="AJ82" s="197">
        <f t="shared" si="96"/>
        <v>188202.97830802319</v>
      </c>
      <c r="AK82" s="197">
        <f t="shared" si="96"/>
        <v>195997.91378477469</v>
      </c>
      <c r="AL82" s="197">
        <f t="shared" si="96"/>
        <v>203887.92581167963</v>
      </c>
      <c r="AM82" s="197">
        <f t="shared" si="96"/>
        <v>211738.52342322888</v>
      </c>
      <c r="AN82" s="197">
        <f t="shared" si="96"/>
        <v>219678.40269778811</v>
      </c>
      <c r="AO82" s="197">
        <f t="shared" si="96"/>
        <v>227602.6902022732</v>
      </c>
      <c r="AP82" s="197">
        <f t="shared" si="96"/>
        <v>235473.41423526185</v>
      </c>
      <c r="AQ82" s="197">
        <f t="shared" si="96"/>
        <v>243480.66410539157</v>
      </c>
      <c r="AR82" s="197">
        <f t="shared" si="96"/>
        <v>251379.02441631333</v>
      </c>
      <c r="AS82" s="197">
        <f t="shared" si="96"/>
        <v>259429.91983830347</v>
      </c>
      <c r="AT82" s="197">
        <f t="shared" si="96"/>
        <v>269278.1088375012</v>
      </c>
      <c r="AU82" s="197">
        <f t="shared" si="96"/>
        <v>278865.46062530408</v>
      </c>
      <c r="AV82" s="197">
        <f t="shared" si="96"/>
        <v>288953.77721318841</v>
      </c>
      <c r="AW82" s="197">
        <f t="shared" si="96"/>
        <v>298765.19162580097</v>
      </c>
      <c r="AX82" s="197">
        <f t="shared" si="96"/>
        <v>308774.65169449884</v>
      </c>
      <c r="AY82" s="197">
        <f t="shared" si="96"/>
        <v>318680.63910187868</v>
      </c>
      <c r="AZ82" s="197">
        <f t="shared" si="96"/>
        <v>328746.57302991871</v>
      </c>
      <c r="BA82" s="197">
        <f t="shared" si="96"/>
        <v>338755.8884448359</v>
      </c>
      <c r="BB82" s="197">
        <f t="shared" si="96"/>
        <v>348661.8562400043</v>
      </c>
      <c r="BC82" s="197">
        <f t="shared" si="96"/>
        <v>358694.0895574626</v>
      </c>
      <c r="BD82" s="197">
        <f t="shared" si="96"/>
        <v>368526.60097270273</v>
      </c>
      <c r="BE82" s="197">
        <f t="shared" si="96"/>
        <v>379258.75839467224</v>
      </c>
      <c r="BF82" s="197">
        <f t="shared" si="96"/>
        <v>376074.06046468363</v>
      </c>
      <c r="BG82" s="197">
        <f t="shared" si="96"/>
        <v>372430.6795822421</v>
      </c>
      <c r="BH82" s="197">
        <f t="shared" si="96"/>
        <v>368699.63859950035</v>
      </c>
      <c r="BI82" s="197">
        <f t="shared" si="96"/>
        <v>364936.32893836225</v>
      </c>
      <c r="BJ82" s="197">
        <f t="shared" si="96"/>
        <v>361108.48192043148</v>
      </c>
      <c r="BK82" s="197">
        <f t="shared" si="96"/>
        <v>357468.09925745736</v>
      </c>
      <c r="BL82" s="197">
        <f t="shared" si="96"/>
        <v>353737.86499167554</v>
      </c>
      <c r="BM82" s="197">
        <f t="shared" si="96"/>
        <v>349974.55533053743</v>
      </c>
      <c r="BN82" s="197">
        <f t="shared" si="96"/>
        <v>346178.17027404305</v>
      </c>
      <c r="BO82" s="197">
        <f t="shared" si="96"/>
        <v>342507.78539066686</v>
      </c>
      <c r="BP82" s="197">
        <f t="shared" si="96"/>
        <v>338778.3780097689</v>
      </c>
      <c r="BQ82" s="197">
        <f t="shared" si="96"/>
        <v>335015.0683486308</v>
      </c>
      <c r="BR82" s="197">
        <f t="shared" ref="BR82:EC82" si="97" xml:space="preserve"> BR$71</f>
        <v>331183.9541270124</v>
      </c>
      <c r="BS82" s="197">
        <f t="shared" si="97"/>
        <v>327549.79464332038</v>
      </c>
      <c r="BT82" s="197">
        <f t="shared" si="97"/>
        <v>323821.23481942841</v>
      </c>
      <c r="BU82" s="197">
        <f t="shared" si="97"/>
        <v>320057.92515829031</v>
      </c>
      <c r="BV82" s="197">
        <f t="shared" si="97"/>
        <v>316225.11582265992</v>
      </c>
      <c r="BW82" s="197">
        <f t="shared" si="97"/>
        <v>312594.18509340403</v>
      </c>
      <c r="BX82" s="197">
        <f t="shared" si="97"/>
        <v>308866.49401544326</v>
      </c>
      <c r="BY82" s="197">
        <f t="shared" si="97"/>
        <v>305103.18435430515</v>
      </c>
      <c r="BZ82" s="197">
        <f t="shared" si="97"/>
        <v>301268.63752681238</v>
      </c>
      <c r="CA82" s="197">
        <f t="shared" si="97"/>
        <v>297641.01627085358</v>
      </c>
      <c r="CB82" s="197">
        <f t="shared" si="97"/>
        <v>293914.2156574722</v>
      </c>
      <c r="CC82" s="197">
        <f t="shared" si="97"/>
        <v>290150.9059963341</v>
      </c>
      <c r="CD82" s="197">
        <f t="shared" si="97"/>
        <v>286351.08728743927</v>
      </c>
      <c r="CE82" s="197">
        <f t="shared" si="97"/>
        <v>282690.34919385321</v>
      </c>
      <c r="CF82" s="197">
        <f t="shared" si="97"/>
        <v>278964.46130666573</v>
      </c>
      <c r="CG82" s="197">
        <f t="shared" si="97"/>
        <v>275201.15164552763</v>
      </c>
      <c r="CH82" s="197">
        <f t="shared" si="97"/>
        <v>271362.99843648821</v>
      </c>
      <c r="CI82" s="197">
        <f t="shared" si="97"/>
        <v>267742.24640604161</v>
      </c>
      <c r="CJ82" s="197">
        <f t="shared" si="97"/>
        <v>264017.29406320292</v>
      </c>
      <c r="CK82" s="197">
        <f t="shared" si="97"/>
        <v>260253.98440206482</v>
      </c>
      <c r="CL82" s="197">
        <f t="shared" si="97"/>
        <v>256413.96010432785</v>
      </c>
      <c r="CM82" s="197">
        <f t="shared" si="97"/>
        <v>252796.77201464854</v>
      </c>
      <c r="CN82" s="197">
        <f t="shared" si="97"/>
        <v>249072.77860476734</v>
      </c>
      <c r="CO82" s="197">
        <f t="shared" si="97"/>
        <v>245309.46894362924</v>
      </c>
      <c r="CP82" s="197">
        <f t="shared" si="97"/>
        <v>241467.52677997731</v>
      </c>
      <c r="CQ82" s="197">
        <f t="shared" si="97"/>
        <v>237853.99172958446</v>
      </c>
      <c r="CR82" s="197">
        <f t="shared" si="97"/>
        <v>234130.98122598469</v>
      </c>
      <c r="CS82" s="197">
        <f t="shared" si="97"/>
        <v>230367.67156484659</v>
      </c>
      <c r="CT82" s="197">
        <f t="shared" si="97"/>
        <v>226564.06274617015</v>
      </c>
      <c r="CU82" s="197">
        <f t="shared" si="97"/>
        <v>222913.97290350759</v>
      </c>
      <c r="CV82" s="197">
        <f t="shared" si="97"/>
        <v>219191.96987884626</v>
      </c>
      <c r="CW82" s="197">
        <f t="shared" si="97"/>
        <v>215428.66021770815</v>
      </c>
      <c r="CX82" s="197">
        <f t="shared" si="97"/>
        <v>211582.73728361647</v>
      </c>
      <c r="CY82" s="197">
        <f t="shared" si="97"/>
        <v>207976.78457289259</v>
      </c>
      <c r="CZ82" s="197">
        <f t="shared" si="97"/>
        <v>204255.8142141432</v>
      </c>
      <c r="DA82" s="197">
        <f t="shared" si="97"/>
        <v>200492.5045530051</v>
      </c>
      <c r="DB82" s="197">
        <f t="shared" si="97"/>
        <v>196644.51628708956</v>
      </c>
      <c r="DC82" s="197">
        <f t="shared" si="97"/>
        <v>193042.49750012605</v>
      </c>
      <c r="DD82" s="197">
        <f t="shared" si="97"/>
        <v>189322.58562393638</v>
      </c>
      <c r="DE82" s="197">
        <f t="shared" si="97"/>
        <v>185559.27596279827</v>
      </c>
      <c r="DF82" s="197">
        <f t="shared" si="97"/>
        <v>181709.1707317633</v>
      </c>
      <c r="DG82" s="197">
        <f t="shared" si="97"/>
        <v>178111.18421665413</v>
      </c>
      <c r="DH82" s="197">
        <f t="shared" si="97"/>
        <v>174392.35728508816</v>
      </c>
      <c r="DI82" s="197">
        <f t="shared" si="97"/>
        <v>170629.04762395006</v>
      </c>
      <c r="DJ82" s="197">
        <f t="shared" si="97"/>
        <v>166821.25523323982</v>
      </c>
      <c r="DK82" s="197">
        <f t="shared" si="97"/>
        <v>163182.91906720924</v>
      </c>
      <c r="DL82" s="197">
        <f t="shared" si="97"/>
        <v>159465.20420388257</v>
      </c>
      <c r="DM82" s="197">
        <f t="shared" si="97"/>
        <v>155701.89454274447</v>
      </c>
      <c r="DN82" s="197">
        <f t="shared" si="97"/>
        <v>150872.60858741691</v>
      </c>
      <c r="DO82" s="197">
        <f t="shared" si="97"/>
        <v>147258.62188911129</v>
      </c>
      <c r="DP82" s="197">
        <f t="shared" si="97"/>
        <v>143542.04689572993</v>
      </c>
      <c r="DQ82" s="197">
        <f t="shared" si="97"/>
        <v>139778.73723459183</v>
      </c>
      <c r="DR82" s="197">
        <f t="shared" si="97"/>
        <v>135921.95823794024</v>
      </c>
      <c r="DS82" s="197">
        <f t="shared" si="97"/>
        <v>132311.70461370546</v>
      </c>
      <c r="DT82" s="197">
        <f t="shared" si="97"/>
        <v>128596.29798701801</v>
      </c>
      <c r="DU82" s="197">
        <f t="shared" si="97"/>
        <v>124832.98832587991</v>
      </c>
      <c r="DV82" s="197">
        <f t="shared" si="97"/>
        <v>120973.8725958405</v>
      </c>
      <c r="DW82" s="197">
        <f t="shared" si="97"/>
        <v>117367.44537252828</v>
      </c>
      <c r="DX82" s="197">
        <f t="shared" si="97"/>
        <v>113653.2363217021</v>
      </c>
      <c r="DY82" s="197">
        <f t="shared" si="97"/>
        <v>109889.926660564</v>
      </c>
      <c r="DZ82" s="197">
        <f t="shared" si="97"/>
        <v>106077.51638911397</v>
      </c>
      <c r="EA82" s="197">
        <f t="shared" si="97"/>
        <v>102425.91061643549</v>
      </c>
      <c r="EB82" s="197">
        <f t="shared" si="97"/>
        <v>98712.929080867107</v>
      </c>
      <c r="EC82" s="197">
        <f t="shared" si="97"/>
        <v>94949.619419729002</v>
      </c>
      <c r="ED82" s="197">
        <f t="shared" ref="ED82:GJ82" si="98" xml:space="preserve"> ED$71</f>
        <v>91085.653507451454</v>
      </c>
      <c r="EE82" s="197">
        <f t="shared" si="98"/>
        <v>87487.168457554173</v>
      </c>
      <c r="EF82" s="197">
        <f t="shared" si="98"/>
        <v>83775.445125125043</v>
      </c>
      <c r="EG82" s="197">
        <f t="shared" si="98"/>
        <v>80012.135463986939</v>
      </c>
      <c r="EH82" s="197">
        <f t="shared" si="98"/>
        <v>76145.653145430901</v>
      </c>
      <c r="EI82" s="197">
        <f t="shared" si="98"/>
        <v>72551.288710814653</v>
      </c>
      <c r="EJ82" s="197">
        <f t="shared" si="98"/>
        <v>68840.855036603229</v>
      </c>
      <c r="EK82" s="197">
        <f t="shared" si="98"/>
        <v>65077.54537546511</v>
      </c>
      <c r="EL82" s="197">
        <f t="shared" si="98"/>
        <v>61208.483740473632</v>
      </c>
      <c r="EM82" s="197">
        <f t="shared" si="98"/>
        <v>57618.342936520414</v>
      </c>
      <c r="EN82" s="197">
        <f t="shared" si="98"/>
        <v>53909.231161982156</v>
      </c>
      <c r="EO82" s="197">
        <f t="shared" si="98"/>
        <v>50145.921500844044</v>
      </c>
      <c r="EP82" s="197">
        <f t="shared" si="98"/>
        <v>46328.413953106079</v>
      </c>
      <c r="EQ82" s="197">
        <f t="shared" si="98"/>
        <v>42688.404483982631</v>
      </c>
      <c r="ER82" s="197">
        <f t="shared" si="98"/>
        <v>38980.64765660937</v>
      </c>
      <c r="ES82" s="197">
        <f t="shared" si="98"/>
        <v>38696.77661721906</v>
      </c>
      <c r="ET82" s="197">
        <f t="shared" si="98"/>
        <v>38690.149582061393</v>
      </c>
      <c r="EU82" s="197">
        <f t="shared" si="98"/>
        <v>38746.821447269882</v>
      </c>
      <c r="EV82" s="197">
        <f t="shared" si="98"/>
        <v>38750.217802788189</v>
      </c>
      <c r="EW82" s="197">
        <f t="shared" si="98"/>
        <v>38750.217802788189</v>
      </c>
      <c r="EX82" s="197">
        <f t="shared" si="98"/>
        <v>38743.425091751575</v>
      </c>
      <c r="EY82" s="197">
        <f t="shared" si="98"/>
        <v>38801.513753590276</v>
      </c>
      <c r="EZ82" s="197">
        <f t="shared" si="98"/>
        <v>38804.995017996545</v>
      </c>
      <c r="FA82" s="197">
        <f t="shared" si="98"/>
        <v>5369.5980296261841</v>
      </c>
      <c r="FB82" s="197">
        <f t="shared" si="98"/>
        <v>1.0577423381619155E-9</v>
      </c>
      <c r="FC82" s="197">
        <f t="shared" si="98"/>
        <v>1.0577423381619155E-9</v>
      </c>
      <c r="FD82" s="197">
        <f t="shared" si="98"/>
        <v>1.0577423381619155E-9</v>
      </c>
      <c r="FE82" s="197">
        <f t="shared" si="98"/>
        <v>1.0577423381619155E-9</v>
      </c>
      <c r="FF82" s="197">
        <f t="shared" si="98"/>
        <v>1.0577423381619155E-9</v>
      </c>
      <c r="FG82" s="197">
        <f t="shared" si="98"/>
        <v>1.0577423381619155E-9</v>
      </c>
      <c r="FH82" s="197">
        <f t="shared" si="98"/>
        <v>1.0577423381619155E-9</v>
      </c>
      <c r="FI82" s="197">
        <f t="shared" si="98"/>
        <v>1.0577423381619155E-9</v>
      </c>
      <c r="FJ82" s="197">
        <f t="shared" si="98"/>
        <v>1.0577423381619155E-9</v>
      </c>
      <c r="FK82" s="197">
        <f t="shared" si="98"/>
        <v>1.0577423381619155E-9</v>
      </c>
      <c r="FL82" s="197">
        <f t="shared" si="98"/>
        <v>1.0577423381619155E-9</v>
      </c>
      <c r="FM82" s="197">
        <f t="shared" si="98"/>
        <v>1.0577423381619155E-9</v>
      </c>
      <c r="FN82" s="197">
        <f t="shared" si="98"/>
        <v>1.0577423381619155E-9</v>
      </c>
      <c r="FO82" s="197">
        <f t="shared" si="98"/>
        <v>1.0577423381619155E-9</v>
      </c>
      <c r="FP82" s="197">
        <f t="shared" si="98"/>
        <v>1.0577423381619155E-9</v>
      </c>
      <c r="FQ82" s="197">
        <f t="shared" si="98"/>
        <v>1.0577423381619155E-9</v>
      </c>
      <c r="FR82" s="197">
        <f t="shared" si="98"/>
        <v>1.0577423381619155E-9</v>
      </c>
      <c r="FS82" s="197">
        <f t="shared" si="98"/>
        <v>1.0577423381619155E-9</v>
      </c>
      <c r="FT82" s="197">
        <f t="shared" si="98"/>
        <v>1.0577423381619155E-9</v>
      </c>
      <c r="FU82" s="197">
        <f t="shared" si="98"/>
        <v>1.0577423381619155E-9</v>
      </c>
      <c r="FV82" s="197">
        <f t="shared" si="98"/>
        <v>1.0577423381619155E-9</v>
      </c>
      <c r="FW82" s="197">
        <f t="shared" si="98"/>
        <v>1.0577423381619155E-9</v>
      </c>
      <c r="FX82" s="197">
        <f t="shared" si="98"/>
        <v>1.0577423381619155E-9</v>
      </c>
      <c r="FY82" s="197">
        <f t="shared" si="98"/>
        <v>1.0577423381619155E-9</v>
      </c>
      <c r="FZ82" s="197">
        <f t="shared" si="98"/>
        <v>1.0577423381619155E-9</v>
      </c>
      <c r="GA82" s="197">
        <f t="shared" si="98"/>
        <v>1.0577423381619155E-9</v>
      </c>
      <c r="GB82" s="197">
        <f t="shared" si="98"/>
        <v>1.0577423381619155E-9</v>
      </c>
      <c r="GC82" s="197">
        <f t="shared" si="98"/>
        <v>1.0577423381619155E-9</v>
      </c>
      <c r="GD82" s="197">
        <f t="shared" si="98"/>
        <v>1.0577423381619155E-9</v>
      </c>
      <c r="GE82" s="197">
        <f t="shared" si="98"/>
        <v>1.0577423381619155E-9</v>
      </c>
      <c r="GF82" s="197">
        <f t="shared" si="98"/>
        <v>1.0577423381619155E-9</v>
      </c>
      <c r="GG82" s="197">
        <f t="shared" si="98"/>
        <v>1.0577423381619155E-9</v>
      </c>
      <c r="GH82" s="197">
        <f t="shared" si="98"/>
        <v>1.0577423381619155E-9</v>
      </c>
      <c r="GI82" s="197">
        <f t="shared" si="98"/>
        <v>1.0577423381619155E-9</v>
      </c>
      <c r="GJ82" s="197">
        <f t="shared" si="98"/>
        <v>1.0577423381619155E-9</v>
      </c>
    </row>
    <row r="83" spans="1:192" hidden="1" outlineLevel="1" x14ac:dyDescent="0.35">
      <c r="A83" s="170"/>
      <c r="D83" s="173"/>
      <c r="E83" s="197" t="str">
        <f xml:space="preserve"> E$77</f>
        <v>Total liabilities</v>
      </c>
      <c r="F83" s="197">
        <f t="shared" ref="F83:M83" si="99" xml:space="preserve"> F$77</f>
        <v>0</v>
      </c>
      <c r="G83" s="197" t="str">
        <f t="shared" si="99"/>
        <v>$ 000s</v>
      </c>
      <c r="H83" s="197">
        <f t="shared" si="99"/>
        <v>0</v>
      </c>
      <c r="I83" s="197">
        <f t="shared" si="99"/>
        <v>0</v>
      </c>
      <c r="J83" s="197">
        <f t="shared" si="99"/>
        <v>0</v>
      </c>
      <c r="K83" s="197">
        <f t="shared" si="99"/>
        <v>0</v>
      </c>
      <c r="L83" s="197">
        <f t="shared" si="99"/>
        <v>0</v>
      </c>
      <c r="M83" s="197">
        <f t="shared" si="99"/>
        <v>0</v>
      </c>
      <c r="N83" s="197">
        <f t="shared" ref="N83:AS83" si="100" xml:space="preserve"> N$77</f>
        <v>0</v>
      </c>
      <c r="O83" s="197">
        <f t="shared" si="100"/>
        <v>5650</v>
      </c>
      <c r="P83" s="197">
        <f t="shared" si="100"/>
        <v>37461.630632167275</v>
      </c>
      <c r="Q83" s="197">
        <f t="shared" si="100"/>
        <v>44776.449161909724</v>
      </c>
      <c r="R83" s="197">
        <f t="shared" si="100"/>
        <v>52101.289674264182</v>
      </c>
      <c r="S83" s="197">
        <f t="shared" si="100"/>
        <v>59456.860491734406</v>
      </c>
      <c r="T83" s="197">
        <f t="shared" si="100"/>
        <v>66821.248484255193</v>
      </c>
      <c r="U83" s="197">
        <f t="shared" si="100"/>
        <v>74217.795119196468</v>
      </c>
      <c r="V83" s="197">
        <f t="shared" si="100"/>
        <v>81634.931454743535</v>
      </c>
      <c r="W83" s="197">
        <f t="shared" si="100"/>
        <v>89031.764883180163</v>
      </c>
      <c r="X83" s="197">
        <f t="shared" si="100"/>
        <v>96490.138733649917</v>
      </c>
      <c r="Y83" s="197">
        <f t="shared" si="100"/>
        <v>103954.29047283123</v>
      </c>
      <c r="Z83" s="197">
        <f t="shared" si="100"/>
        <v>111454.20402410465</v>
      </c>
      <c r="AA83" s="197">
        <f t="shared" si="100"/>
        <v>118958.66737731645</v>
      </c>
      <c r="AB83" s="197">
        <f t="shared" si="100"/>
        <v>126500.34847816858</v>
      </c>
      <c r="AC83" s="197">
        <f t="shared" si="100"/>
        <v>134063.02328914366</v>
      </c>
      <c r="AD83" s="197">
        <f t="shared" si="100"/>
        <v>141628.39241751138</v>
      </c>
      <c r="AE83" s="197">
        <f t="shared" si="100"/>
        <v>149349.29214741979</v>
      </c>
      <c r="AF83" s="197">
        <f t="shared" si="100"/>
        <v>157064.15002536125</v>
      </c>
      <c r="AG83" s="197">
        <f t="shared" si="100"/>
        <v>164834.57976739158</v>
      </c>
      <c r="AH83" s="197">
        <f t="shared" si="100"/>
        <v>172618.2164612819</v>
      </c>
      <c r="AI83" s="197">
        <f t="shared" si="100"/>
        <v>180341.38939104803</v>
      </c>
      <c r="AJ83" s="197">
        <f t="shared" si="100"/>
        <v>188202.97830802322</v>
      </c>
      <c r="AK83" s="197">
        <f t="shared" si="100"/>
        <v>195997.91378477472</v>
      </c>
      <c r="AL83" s="197">
        <f t="shared" si="100"/>
        <v>203887.92581167963</v>
      </c>
      <c r="AM83" s="197">
        <f t="shared" si="100"/>
        <v>211738.52342322885</v>
      </c>
      <c r="AN83" s="197">
        <f t="shared" si="100"/>
        <v>219678.40269778811</v>
      </c>
      <c r="AO83" s="197">
        <f t="shared" si="100"/>
        <v>227602.69020227317</v>
      </c>
      <c r="AP83" s="197">
        <f t="shared" si="100"/>
        <v>235473.41423526188</v>
      </c>
      <c r="AQ83" s="197">
        <f t="shared" si="100"/>
        <v>243480.66410539154</v>
      </c>
      <c r="AR83" s="197">
        <f t="shared" si="100"/>
        <v>251379.02441631333</v>
      </c>
      <c r="AS83" s="197">
        <f t="shared" si="100"/>
        <v>259429.91983830344</v>
      </c>
      <c r="AT83" s="197">
        <f t="shared" ref="AT83:BY83" si="101" xml:space="preserve"> AT$77</f>
        <v>269278.1088375012</v>
      </c>
      <c r="AU83" s="197">
        <f t="shared" si="101"/>
        <v>278865.46062530403</v>
      </c>
      <c r="AV83" s="197">
        <f t="shared" si="101"/>
        <v>288953.77721318841</v>
      </c>
      <c r="AW83" s="197">
        <f t="shared" si="101"/>
        <v>298765.19162580097</v>
      </c>
      <c r="AX83" s="197">
        <f t="shared" si="101"/>
        <v>308774.6516944989</v>
      </c>
      <c r="AY83" s="197">
        <f t="shared" si="101"/>
        <v>318680.63910187874</v>
      </c>
      <c r="AZ83" s="197">
        <f t="shared" si="101"/>
        <v>328746.57302991883</v>
      </c>
      <c r="BA83" s="197">
        <f t="shared" si="101"/>
        <v>338755.88844483602</v>
      </c>
      <c r="BB83" s="197">
        <f t="shared" si="101"/>
        <v>348661.85624000442</v>
      </c>
      <c r="BC83" s="197">
        <f t="shared" si="101"/>
        <v>358694.08955746278</v>
      </c>
      <c r="BD83" s="197">
        <f t="shared" si="101"/>
        <v>368526.60097270284</v>
      </c>
      <c r="BE83" s="197">
        <f t="shared" si="101"/>
        <v>379258.75839467236</v>
      </c>
      <c r="BF83" s="197">
        <f t="shared" si="101"/>
        <v>376074.06046468369</v>
      </c>
      <c r="BG83" s="197">
        <f t="shared" si="101"/>
        <v>372430.67958224221</v>
      </c>
      <c r="BH83" s="197">
        <f t="shared" si="101"/>
        <v>368699.63859950041</v>
      </c>
      <c r="BI83" s="197">
        <f t="shared" si="101"/>
        <v>364936.32893836236</v>
      </c>
      <c r="BJ83" s="197">
        <f t="shared" si="101"/>
        <v>361108.48192043154</v>
      </c>
      <c r="BK83" s="197">
        <f t="shared" si="101"/>
        <v>357468.09925745748</v>
      </c>
      <c r="BL83" s="197">
        <f t="shared" si="101"/>
        <v>353737.86499167565</v>
      </c>
      <c r="BM83" s="197">
        <f t="shared" si="101"/>
        <v>349974.55533053749</v>
      </c>
      <c r="BN83" s="197">
        <f t="shared" si="101"/>
        <v>346178.17027404316</v>
      </c>
      <c r="BO83" s="197">
        <f t="shared" si="101"/>
        <v>342507.78539066698</v>
      </c>
      <c r="BP83" s="197">
        <f t="shared" si="101"/>
        <v>338778.37800976902</v>
      </c>
      <c r="BQ83" s="197">
        <f t="shared" si="101"/>
        <v>335015.06834863091</v>
      </c>
      <c r="BR83" s="197">
        <f t="shared" si="101"/>
        <v>331183.95412701246</v>
      </c>
      <c r="BS83" s="197">
        <f t="shared" si="101"/>
        <v>327549.79464332049</v>
      </c>
      <c r="BT83" s="197">
        <f t="shared" si="101"/>
        <v>323821.23481942853</v>
      </c>
      <c r="BU83" s="197">
        <f t="shared" si="101"/>
        <v>320057.92515829037</v>
      </c>
      <c r="BV83" s="197">
        <f t="shared" si="101"/>
        <v>316225.11582265998</v>
      </c>
      <c r="BW83" s="197">
        <f t="shared" si="101"/>
        <v>312594.18509340408</v>
      </c>
      <c r="BX83" s="197">
        <f t="shared" si="101"/>
        <v>308866.49401544331</v>
      </c>
      <c r="BY83" s="197">
        <f t="shared" si="101"/>
        <v>305103.18435430521</v>
      </c>
      <c r="BZ83" s="197">
        <f t="shared" ref="BZ83:DE83" si="102" xml:space="preserve"> BZ$77</f>
        <v>301268.63752681244</v>
      </c>
      <c r="CA83" s="197">
        <f t="shared" si="102"/>
        <v>297641.01627085364</v>
      </c>
      <c r="CB83" s="197">
        <f t="shared" si="102"/>
        <v>293914.21565747226</v>
      </c>
      <c r="CC83" s="197">
        <f t="shared" si="102"/>
        <v>290150.90599633416</v>
      </c>
      <c r="CD83" s="197">
        <f t="shared" si="102"/>
        <v>286351.08728743932</v>
      </c>
      <c r="CE83" s="197">
        <f t="shared" si="102"/>
        <v>282690.34919385321</v>
      </c>
      <c r="CF83" s="197">
        <f t="shared" si="102"/>
        <v>278964.46130666579</v>
      </c>
      <c r="CG83" s="197">
        <f t="shared" si="102"/>
        <v>275201.15164552769</v>
      </c>
      <c r="CH83" s="197">
        <f t="shared" si="102"/>
        <v>271362.99843648827</v>
      </c>
      <c r="CI83" s="197">
        <f t="shared" si="102"/>
        <v>267742.24640604161</v>
      </c>
      <c r="CJ83" s="197">
        <f t="shared" si="102"/>
        <v>264017.29406320292</v>
      </c>
      <c r="CK83" s="197">
        <f t="shared" si="102"/>
        <v>260253.98440206482</v>
      </c>
      <c r="CL83" s="197">
        <f t="shared" si="102"/>
        <v>256413.96010432785</v>
      </c>
      <c r="CM83" s="197">
        <f t="shared" si="102"/>
        <v>252796.77201464854</v>
      </c>
      <c r="CN83" s="197">
        <f t="shared" si="102"/>
        <v>249072.77860476734</v>
      </c>
      <c r="CO83" s="197">
        <f t="shared" si="102"/>
        <v>245309.46894362924</v>
      </c>
      <c r="CP83" s="197">
        <f t="shared" si="102"/>
        <v>241467.52677997734</v>
      </c>
      <c r="CQ83" s="197">
        <f t="shared" si="102"/>
        <v>237853.99172958446</v>
      </c>
      <c r="CR83" s="197">
        <f t="shared" si="102"/>
        <v>234130.98122598472</v>
      </c>
      <c r="CS83" s="197">
        <f t="shared" si="102"/>
        <v>230367.67156484659</v>
      </c>
      <c r="CT83" s="197">
        <f t="shared" si="102"/>
        <v>226564.06274617015</v>
      </c>
      <c r="CU83" s="197">
        <f t="shared" si="102"/>
        <v>222913.97290350756</v>
      </c>
      <c r="CV83" s="197">
        <f t="shared" si="102"/>
        <v>219191.96987884623</v>
      </c>
      <c r="CW83" s="197">
        <f t="shared" si="102"/>
        <v>215428.66021770812</v>
      </c>
      <c r="CX83" s="197">
        <f t="shared" si="102"/>
        <v>211582.73728361647</v>
      </c>
      <c r="CY83" s="197">
        <f t="shared" si="102"/>
        <v>207976.78457289259</v>
      </c>
      <c r="CZ83" s="197">
        <f t="shared" si="102"/>
        <v>204255.81421414323</v>
      </c>
      <c r="DA83" s="197">
        <f t="shared" si="102"/>
        <v>200492.5045530051</v>
      </c>
      <c r="DB83" s="197">
        <f t="shared" si="102"/>
        <v>196644.51628708956</v>
      </c>
      <c r="DC83" s="197">
        <f t="shared" si="102"/>
        <v>193042.49750012605</v>
      </c>
      <c r="DD83" s="197">
        <f t="shared" si="102"/>
        <v>189322.58562393638</v>
      </c>
      <c r="DE83" s="197">
        <f t="shared" si="102"/>
        <v>185559.27596279827</v>
      </c>
      <c r="DF83" s="197">
        <f t="shared" ref="DF83:EK83" si="103" xml:space="preserve"> DF$77</f>
        <v>181709.1707317633</v>
      </c>
      <c r="DG83" s="197">
        <f t="shared" si="103"/>
        <v>178111.18421665413</v>
      </c>
      <c r="DH83" s="197">
        <f t="shared" si="103"/>
        <v>174392.35728508819</v>
      </c>
      <c r="DI83" s="197">
        <f t="shared" si="103"/>
        <v>170629.04762395009</v>
      </c>
      <c r="DJ83" s="197">
        <f t="shared" si="103"/>
        <v>166821.25523323982</v>
      </c>
      <c r="DK83" s="197">
        <f t="shared" si="103"/>
        <v>163182.91906720924</v>
      </c>
      <c r="DL83" s="197">
        <f t="shared" si="103"/>
        <v>159465.20420388257</v>
      </c>
      <c r="DM83" s="197">
        <f t="shared" si="103"/>
        <v>155701.89454274447</v>
      </c>
      <c r="DN83" s="197">
        <f t="shared" si="103"/>
        <v>150872.60858741688</v>
      </c>
      <c r="DO83" s="197">
        <f t="shared" si="103"/>
        <v>147258.62188911127</v>
      </c>
      <c r="DP83" s="197">
        <f t="shared" si="103"/>
        <v>143542.0468957299</v>
      </c>
      <c r="DQ83" s="197">
        <f t="shared" si="103"/>
        <v>139778.7372345918</v>
      </c>
      <c r="DR83" s="197">
        <f t="shared" si="103"/>
        <v>135921.95823794021</v>
      </c>
      <c r="DS83" s="197">
        <f t="shared" si="103"/>
        <v>132311.70461370543</v>
      </c>
      <c r="DT83" s="197">
        <f t="shared" si="103"/>
        <v>128596.29798701796</v>
      </c>
      <c r="DU83" s="197">
        <f t="shared" si="103"/>
        <v>124832.98832587985</v>
      </c>
      <c r="DV83" s="197">
        <f t="shared" si="103"/>
        <v>120973.87259584044</v>
      </c>
      <c r="DW83" s="197">
        <f t="shared" si="103"/>
        <v>117367.44537252822</v>
      </c>
      <c r="DX83" s="197">
        <f t="shared" si="103"/>
        <v>113653.23632170202</v>
      </c>
      <c r="DY83" s="197">
        <f t="shared" si="103"/>
        <v>109889.92666056391</v>
      </c>
      <c r="DZ83" s="197">
        <f t="shared" si="103"/>
        <v>106077.51638911389</v>
      </c>
      <c r="EA83" s="197">
        <f t="shared" si="103"/>
        <v>102425.9106164354</v>
      </c>
      <c r="EB83" s="197">
        <f t="shared" si="103"/>
        <v>98712.929080867005</v>
      </c>
      <c r="EC83" s="197">
        <f t="shared" si="103"/>
        <v>94949.619419728901</v>
      </c>
      <c r="ED83" s="197">
        <f t="shared" si="103"/>
        <v>91085.653507451352</v>
      </c>
      <c r="EE83" s="197">
        <f t="shared" si="103"/>
        <v>87487.168457554071</v>
      </c>
      <c r="EF83" s="197">
        <f t="shared" si="103"/>
        <v>83775.445125124941</v>
      </c>
      <c r="EG83" s="197">
        <f t="shared" si="103"/>
        <v>80012.135463986837</v>
      </c>
      <c r="EH83" s="197">
        <f t="shared" si="103"/>
        <v>76145.653145430799</v>
      </c>
      <c r="EI83" s="197">
        <f t="shared" si="103"/>
        <v>72551.288710814551</v>
      </c>
      <c r="EJ83" s="197">
        <f t="shared" si="103"/>
        <v>68840.855036603127</v>
      </c>
      <c r="EK83" s="197">
        <f t="shared" si="103"/>
        <v>65077.545375465023</v>
      </c>
      <c r="EL83" s="197">
        <f t="shared" ref="EL83:FQ83" si="104" xml:space="preserve"> EL$77</f>
        <v>61208.483740473544</v>
      </c>
      <c r="EM83" s="197">
        <f t="shared" si="104"/>
        <v>57618.342936520334</v>
      </c>
      <c r="EN83" s="197">
        <f t="shared" si="104"/>
        <v>53909.231161982083</v>
      </c>
      <c r="EO83" s="197">
        <f t="shared" si="104"/>
        <v>50145.921500843971</v>
      </c>
      <c r="EP83" s="197">
        <f t="shared" si="104"/>
        <v>46328.413953106006</v>
      </c>
      <c r="EQ83" s="197">
        <f t="shared" si="104"/>
        <v>42688.404483982566</v>
      </c>
      <c r="ER83" s="197">
        <f t="shared" si="104"/>
        <v>38980.647656609312</v>
      </c>
      <c r="ES83" s="197">
        <f t="shared" si="104"/>
        <v>38696.776617219002</v>
      </c>
      <c r="ET83" s="197">
        <f t="shared" si="104"/>
        <v>38690.149582061327</v>
      </c>
      <c r="EU83" s="197">
        <f t="shared" si="104"/>
        <v>38746.821447269816</v>
      </c>
      <c r="EV83" s="197">
        <f t="shared" si="104"/>
        <v>38750.217802788131</v>
      </c>
      <c r="EW83" s="197">
        <f t="shared" si="104"/>
        <v>38750.217802788131</v>
      </c>
      <c r="EX83" s="197">
        <f t="shared" si="104"/>
        <v>38743.425091751509</v>
      </c>
      <c r="EY83" s="197">
        <f t="shared" si="104"/>
        <v>38801.513753590218</v>
      </c>
      <c r="EZ83" s="197">
        <f t="shared" si="104"/>
        <v>38804.99501799648</v>
      </c>
      <c r="FA83" s="197">
        <f t="shared" si="104"/>
        <v>5369.5980296261223</v>
      </c>
      <c r="FB83" s="197">
        <f t="shared" si="104"/>
        <v>9.9589669844135642E-10</v>
      </c>
      <c r="FC83" s="197">
        <f t="shared" si="104"/>
        <v>9.9589669844135642E-10</v>
      </c>
      <c r="FD83" s="197">
        <f t="shared" si="104"/>
        <v>9.9589669844135642E-10</v>
      </c>
      <c r="FE83" s="197">
        <f t="shared" si="104"/>
        <v>9.9589669844135642E-10</v>
      </c>
      <c r="FF83" s="197">
        <f t="shared" si="104"/>
        <v>9.9589669844135642E-10</v>
      </c>
      <c r="FG83" s="197">
        <f t="shared" si="104"/>
        <v>9.9589669844135642E-10</v>
      </c>
      <c r="FH83" s="197">
        <f t="shared" si="104"/>
        <v>9.9589669844135642E-10</v>
      </c>
      <c r="FI83" s="197">
        <f t="shared" si="104"/>
        <v>9.9589669844135642E-10</v>
      </c>
      <c r="FJ83" s="197">
        <f t="shared" si="104"/>
        <v>9.9589669844135642E-10</v>
      </c>
      <c r="FK83" s="197">
        <f t="shared" si="104"/>
        <v>9.9589669844135642E-10</v>
      </c>
      <c r="FL83" s="197">
        <f t="shared" si="104"/>
        <v>9.9589669844135642E-10</v>
      </c>
      <c r="FM83" s="197">
        <f t="shared" si="104"/>
        <v>9.9589669844135642E-10</v>
      </c>
      <c r="FN83" s="197">
        <f t="shared" si="104"/>
        <v>9.9589669844135642E-10</v>
      </c>
      <c r="FO83" s="197">
        <f t="shared" si="104"/>
        <v>9.9589669844135642E-10</v>
      </c>
      <c r="FP83" s="197">
        <f t="shared" si="104"/>
        <v>9.9589669844135642E-10</v>
      </c>
      <c r="FQ83" s="197">
        <f t="shared" si="104"/>
        <v>9.9589669844135642E-10</v>
      </c>
      <c r="FR83" s="197">
        <f t="shared" ref="FR83:GJ83" si="105" xml:space="preserve"> FR$77</f>
        <v>9.9589669844135642E-10</v>
      </c>
      <c r="FS83" s="197">
        <f t="shared" si="105"/>
        <v>9.9589669844135642E-10</v>
      </c>
      <c r="FT83" s="197">
        <f t="shared" si="105"/>
        <v>9.9589669844135642E-10</v>
      </c>
      <c r="FU83" s="197">
        <f t="shared" si="105"/>
        <v>9.9589669844135642E-10</v>
      </c>
      <c r="FV83" s="197">
        <f t="shared" si="105"/>
        <v>9.9589669844135642E-10</v>
      </c>
      <c r="FW83" s="197">
        <f t="shared" si="105"/>
        <v>9.9589669844135642E-10</v>
      </c>
      <c r="FX83" s="197">
        <f t="shared" si="105"/>
        <v>9.9589669844135642E-10</v>
      </c>
      <c r="FY83" s="197">
        <f t="shared" si="105"/>
        <v>9.9589669844135642E-10</v>
      </c>
      <c r="FZ83" s="197">
        <f t="shared" si="105"/>
        <v>9.9589669844135642E-10</v>
      </c>
      <c r="GA83" s="197">
        <f t="shared" si="105"/>
        <v>9.9589669844135642E-10</v>
      </c>
      <c r="GB83" s="197">
        <f t="shared" si="105"/>
        <v>9.9589669844135642E-10</v>
      </c>
      <c r="GC83" s="197">
        <f t="shared" si="105"/>
        <v>9.9589669844135642E-10</v>
      </c>
      <c r="GD83" s="197">
        <f t="shared" si="105"/>
        <v>9.9589669844135642E-10</v>
      </c>
      <c r="GE83" s="197">
        <f t="shared" si="105"/>
        <v>9.9589669844135642E-10</v>
      </c>
      <c r="GF83" s="197">
        <f t="shared" si="105"/>
        <v>9.9589669844135642E-10</v>
      </c>
      <c r="GG83" s="197">
        <f t="shared" si="105"/>
        <v>9.9589669844135642E-10</v>
      </c>
      <c r="GH83" s="197">
        <f t="shared" si="105"/>
        <v>9.9589669844135642E-10</v>
      </c>
      <c r="GI83" s="197">
        <f t="shared" si="105"/>
        <v>9.9589669844135642E-10</v>
      </c>
      <c r="GJ83" s="197">
        <f t="shared" si="105"/>
        <v>9.9589669844135642E-10</v>
      </c>
    </row>
    <row r="84" spans="1:192" hidden="1" outlineLevel="1" x14ac:dyDescent="0.35">
      <c r="A84" s="170"/>
      <c r="D84" s="173"/>
      <c r="E84" s="163" t="s">
        <v>73</v>
      </c>
      <c r="F84" s="334">
        <f xml:space="preserve"> IF(SUM(J84:PY84) &lt;&gt; 0, 1, 0)</f>
        <v>0</v>
      </c>
      <c r="G84" s="163" t="s">
        <v>20</v>
      </c>
      <c r="H84" s="163"/>
      <c r="I84" s="163"/>
      <c r="J84" s="334">
        <f t="shared" ref="J84:AO84" si="106" xml:space="preserve"> IF(ABS(J82 - J83) &gt; CHK_TOL, 1, 0)</f>
        <v>0</v>
      </c>
      <c r="K84" s="334">
        <f t="shared" si="106"/>
        <v>0</v>
      </c>
      <c r="L84" s="334">
        <f t="shared" si="106"/>
        <v>0</v>
      </c>
      <c r="M84" s="334">
        <f t="shared" si="106"/>
        <v>0</v>
      </c>
      <c r="N84" s="334">
        <f t="shared" si="106"/>
        <v>0</v>
      </c>
      <c r="O84" s="334">
        <f t="shared" si="106"/>
        <v>0</v>
      </c>
      <c r="P84" s="334">
        <f t="shared" si="106"/>
        <v>0</v>
      </c>
      <c r="Q84" s="334">
        <f t="shared" si="106"/>
        <v>0</v>
      </c>
      <c r="R84" s="381">
        <f t="shared" si="106"/>
        <v>0</v>
      </c>
      <c r="S84" s="334">
        <f t="shared" si="106"/>
        <v>0</v>
      </c>
      <c r="T84" s="334">
        <f t="shared" si="106"/>
        <v>0</v>
      </c>
      <c r="U84" s="334">
        <f t="shared" si="106"/>
        <v>0</v>
      </c>
      <c r="V84" s="363">
        <f t="shared" si="106"/>
        <v>0</v>
      </c>
      <c r="W84" s="334">
        <f t="shared" si="106"/>
        <v>0</v>
      </c>
      <c r="X84" s="334">
        <f t="shared" si="106"/>
        <v>0</v>
      </c>
      <c r="Y84" s="334">
        <f t="shared" si="106"/>
        <v>0</v>
      </c>
      <c r="Z84" s="334">
        <f t="shared" si="106"/>
        <v>0</v>
      </c>
      <c r="AA84" s="334">
        <f t="shared" si="106"/>
        <v>0</v>
      </c>
      <c r="AB84" s="334">
        <f t="shared" si="106"/>
        <v>0</v>
      </c>
      <c r="AC84" s="334">
        <f t="shared" si="106"/>
        <v>0</v>
      </c>
      <c r="AD84" s="334">
        <f t="shared" si="106"/>
        <v>0</v>
      </c>
      <c r="AE84" s="334">
        <f t="shared" si="106"/>
        <v>0</v>
      </c>
      <c r="AF84" s="334">
        <f t="shared" si="106"/>
        <v>0</v>
      </c>
      <c r="AG84" s="334">
        <f t="shared" si="106"/>
        <v>0</v>
      </c>
      <c r="AH84" s="334">
        <f t="shared" si="106"/>
        <v>0</v>
      </c>
      <c r="AI84" s="334">
        <f t="shared" si="106"/>
        <v>0</v>
      </c>
      <c r="AJ84" s="334">
        <f t="shared" si="106"/>
        <v>0</v>
      </c>
      <c r="AK84" s="334">
        <f t="shared" si="106"/>
        <v>0</v>
      </c>
      <c r="AL84" s="334">
        <f t="shared" si="106"/>
        <v>0</v>
      </c>
      <c r="AM84" s="334">
        <f t="shared" si="106"/>
        <v>0</v>
      </c>
      <c r="AN84" s="334">
        <f t="shared" si="106"/>
        <v>0</v>
      </c>
      <c r="AO84" s="334">
        <f t="shared" si="106"/>
        <v>0</v>
      </c>
      <c r="AP84" s="334">
        <f t="shared" ref="AP84:BU84" si="107" xml:space="preserve"> IF(ABS(AP82 - AP83) &gt; CHK_TOL, 1, 0)</f>
        <v>0</v>
      </c>
      <c r="AQ84" s="334">
        <f t="shared" si="107"/>
        <v>0</v>
      </c>
      <c r="AR84" s="334">
        <f t="shared" si="107"/>
        <v>0</v>
      </c>
      <c r="AS84" s="334">
        <f t="shared" si="107"/>
        <v>0</v>
      </c>
      <c r="AT84" s="334">
        <f t="shared" si="107"/>
        <v>0</v>
      </c>
      <c r="AU84" s="334">
        <f t="shared" si="107"/>
        <v>0</v>
      </c>
      <c r="AV84" s="334">
        <f t="shared" si="107"/>
        <v>0</v>
      </c>
      <c r="AW84" s="334">
        <f t="shared" si="107"/>
        <v>0</v>
      </c>
      <c r="AX84" s="334">
        <f t="shared" si="107"/>
        <v>0</v>
      </c>
      <c r="AY84" s="334">
        <f t="shared" si="107"/>
        <v>0</v>
      </c>
      <c r="AZ84" s="334">
        <f t="shared" si="107"/>
        <v>0</v>
      </c>
      <c r="BA84" s="334">
        <f t="shared" si="107"/>
        <v>0</v>
      </c>
      <c r="BB84" s="334">
        <f t="shared" si="107"/>
        <v>0</v>
      </c>
      <c r="BC84" s="334">
        <f t="shared" si="107"/>
        <v>0</v>
      </c>
      <c r="BD84" s="334">
        <f t="shared" si="107"/>
        <v>0</v>
      </c>
      <c r="BE84" s="334">
        <f t="shared" si="107"/>
        <v>0</v>
      </c>
      <c r="BF84" s="334">
        <f t="shared" si="107"/>
        <v>0</v>
      </c>
      <c r="BG84" s="334">
        <f t="shared" si="107"/>
        <v>0</v>
      </c>
      <c r="BH84" s="334">
        <f t="shared" si="107"/>
        <v>0</v>
      </c>
      <c r="BI84" s="334">
        <f t="shared" si="107"/>
        <v>0</v>
      </c>
      <c r="BJ84" s="334">
        <f t="shared" si="107"/>
        <v>0</v>
      </c>
      <c r="BK84" s="334">
        <f t="shared" si="107"/>
        <v>0</v>
      </c>
      <c r="BL84" s="334">
        <f t="shared" si="107"/>
        <v>0</v>
      </c>
      <c r="BM84" s="334">
        <f t="shared" si="107"/>
        <v>0</v>
      </c>
      <c r="BN84" s="334">
        <f t="shared" si="107"/>
        <v>0</v>
      </c>
      <c r="BO84" s="334">
        <f t="shared" si="107"/>
        <v>0</v>
      </c>
      <c r="BP84" s="334">
        <f t="shared" si="107"/>
        <v>0</v>
      </c>
      <c r="BQ84" s="334">
        <f t="shared" si="107"/>
        <v>0</v>
      </c>
      <c r="BR84" s="334">
        <f t="shared" si="107"/>
        <v>0</v>
      </c>
      <c r="BS84" s="334">
        <f t="shared" si="107"/>
        <v>0</v>
      </c>
      <c r="BT84" s="334">
        <f t="shared" si="107"/>
        <v>0</v>
      </c>
      <c r="BU84" s="334">
        <f t="shared" si="107"/>
        <v>0</v>
      </c>
      <c r="BV84" s="334">
        <f t="shared" ref="BV84:DA84" si="108" xml:space="preserve"> IF(ABS(BV82 - BV83) &gt; CHK_TOL, 1, 0)</f>
        <v>0</v>
      </c>
      <c r="BW84" s="334">
        <f t="shared" si="108"/>
        <v>0</v>
      </c>
      <c r="BX84" s="334">
        <f t="shared" si="108"/>
        <v>0</v>
      </c>
      <c r="BY84" s="334">
        <f t="shared" si="108"/>
        <v>0</v>
      </c>
      <c r="BZ84" s="334">
        <f t="shared" si="108"/>
        <v>0</v>
      </c>
      <c r="CA84" s="334">
        <f t="shared" si="108"/>
        <v>0</v>
      </c>
      <c r="CB84" s="334">
        <f t="shared" si="108"/>
        <v>0</v>
      </c>
      <c r="CC84" s="334">
        <f t="shared" si="108"/>
        <v>0</v>
      </c>
      <c r="CD84" s="334">
        <f t="shared" si="108"/>
        <v>0</v>
      </c>
      <c r="CE84" s="334">
        <f t="shared" si="108"/>
        <v>0</v>
      </c>
      <c r="CF84" s="334">
        <f t="shared" si="108"/>
        <v>0</v>
      </c>
      <c r="CG84" s="334">
        <f t="shared" si="108"/>
        <v>0</v>
      </c>
      <c r="CH84" s="334">
        <f t="shared" si="108"/>
        <v>0</v>
      </c>
      <c r="CI84" s="334">
        <f t="shared" si="108"/>
        <v>0</v>
      </c>
      <c r="CJ84" s="334">
        <f t="shared" si="108"/>
        <v>0</v>
      </c>
      <c r="CK84" s="334">
        <f t="shared" si="108"/>
        <v>0</v>
      </c>
      <c r="CL84" s="334">
        <f t="shared" si="108"/>
        <v>0</v>
      </c>
      <c r="CM84" s="334">
        <f t="shared" si="108"/>
        <v>0</v>
      </c>
      <c r="CN84" s="334">
        <f t="shared" si="108"/>
        <v>0</v>
      </c>
      <c r="CO84" s="334">
        <f t="shared" si="108"/>
        <v>0</v>
      </c>
      <c r="CP84" s="334">
        <f t="shared" si="108"/>
        <v>0</v>
      </c>
      <c r="CQ84" s="334">
        <f t="shared" si="108"/>
        <v>0</v>
      </c>
      <c r="CR84" s="334">
        <f t="shared" si="108"/>
        <v>0</v>
      </c>
      <c r="CS84" s="334">
        <f t="shared" si="108"/>
        <v>0</v>
      </c>
      <c r="CT84" s="334">
        <f t="shared" si="108"/>
        <v>0</v>
      </c>
      <c r="CU84" s="334">
        <f t="shared" si="108"/>
        <v>0</v>
      </c>
      <c r="CV84" s="334">
        <f t="shared" si="108"/>
        <v>0</v>
      </c>
      <c r="CW84" s="334">
        <f t="shared" si="108"/>
        <v>0</v>
      </c>
      <c r="CX84" s="334">
        <f t="shared" si="108"/>
        <v>0</v>
      </c>
      <c r="CY84" s="334">
        <f t="shared" si="108"/>
        <v>0</v>
      </c>
      <c r="CZ84" s="334">
        <f t="shared" si="108"/>
        <v>0</v>
      </c>
      <c r="DA84" s="334">
        <f t="shared" si="108"/>
        <v>0</v>
      </c>
      <c r="DB84" s="334">
        <f t="shared" ref="DB84:EG84" si="109" xml:space="preserve"> IF(ABS(DB82 - DB83) &gt; CHK_TOL, 1, 0)</f>
        <v>0</v>
      </c>
      <c r="DC84" s="334">
        <f t="shared" si="109"/>
        <v>0</v>
      </c>
      <c r="DD84" s="334">
        <f t="shared" si="109"/>
        <v>0</v>
      </c>
      <c r="DE84" s="334">
        <f t="shared" si="109"/>
        <v>0</v>
      </c>
      <c r="DF84" s="334">
        <f t="shared" si="109"/>
        <v>0</v>
      </c>
      <c r="DG84" s="334">
        <f t="shared" si="109"/>
        <v>0</v>
      </c>
      <c r="DH84" s="334">
        <f t="shared" si="109"/>
        <v>0</v>
      </c>
      <c r="DI84" s="334">
        <f t="shared" si="109"/>
        <v>0</v>
      </c>
      <c r="DJ84" s="334">
        <f t="shared" si="109"/>
        <v>0</v>
      </c>
      <c r="DK84" s="334">
        <f t="shared" si="109"/>
        <v>0</v>
      </c>
      <c r="DL84" s="334">
        <f t="shared" si="109"/>
        <v>0</v>
      </c>
      <c r="DM84" s="334">
        <f t="shared" si="109"/>
        <v>0</v>
      </c>
      <c r="DN84" s="334">
        <f t="shared" si="109"/>
        <v>0</v>
      </c>
      <c r="DO84" s="334">
        <f t="shared" si="109"/>
        <v>0</v>
      </c>
      <c r="DP84" s="334">
        <f t="shared" si="109"/>
        <v>0</v>
      </c>
      <c r="DQ84" s="334">
        <f t="shared" si="109"/>
        <v>0</v>
      </c>
      <c r="DR84" s="334">
        <f t="shared" si="109"/>
        <v>0</v>
      </c>
      <c r="DS84" s="334">
        <f t="shared" si="109"/>
        <v>0</v>
      </c>
      <c r="DT84" s="334">
        <f t="shared" si="109"/>
        <v>0</v>
      </c>
      <c r="DU84" s="334">
        <f t="shared" si="109"/>
        <v>0</v>
      </c>
      <c r="DV84" s="334">
        <f t="shared" si="109"/>
        <v>0</v>
      </c>
      <c r="DW84" s="334">
        <f t="shared" si="109"/>
        <v>0</v>
      </c>
      <c r="DX84" s="334">
        <f t="shared" si="109"/>
        <v>0</v>
      </c>
      <c r="DY84" s="334">
        <f t="shared" si="109"/>
        <v>0</v>
      </c>
      <c r="DZ84" s="334">
        <f t="shared" si="109"/>
        <v>0</v>
      </c>
      <c r="EA84" s="334">
        <f t="shared" si="109"/>
        <v>0</v>
      </c>
      <c r="EB84" s="334">
        <f t="shared" si="109"/>
        <v>0</v>
      </c>
      <c r="EC84" s="334">
        <f t="shared" si="109"/>
        <v>0</v>
      </c>
      <c r="ED84" s="334">
        <f t="shared" si="109"/>
        <v>0</v>
      </c>
      <c r="EE84" s="334">
        <f t="shared" si="109"/>
        <v>0</v>
      </c>
      <c r="EF84" s="334">
        <f t="shared" si="109"/>
        <v>0</v>
      </c>
      <c r="EG84" s="334">
        <f t="shared" si="109"/>
        <v>0</v>
      </c>
      <c r="EH84" s="334">
        <f t="shared" ref="EH84:FM84" si="110" xml:space="preserve"> IF(ABS(EH82 - EH83) &gt; CHK_TOL, 1, 0)</f>
        <v>0</v>
      </c>
      <c r="EI84" s="334">
        <f t="shared" si="110"/>
        <v>0</v>
      </c>
      <c r="EJ84" s="334">
        <f t="shared" si="110"/>
        <v>0</v>
      </c>
      <c r="EK84" s="334">
        <f t="shared" si="110"/>
        <v>0</v>
      </c>
      <c r="EL84" s="334">
        <f t="shared" si="110"/>
        <v>0</v>
      </c>
      <c r="EM84" s="334">
        <f t="shared" si="110"/>
        <v>0</v>
      </c>
      <c r="EN84" s="334">
        <f t="shared" si="110"/>
        <v>0</v>
      </c>
      <c r="EO84" s="334">
        <f t="shared" si="110"/>
        <v>0</v>
      </c>
      <c r="EP84" s="334">
        <f t="shared" si="110"/>
        <v>0</v>
      </c>
      <c r="EQ84" s="334">
        <f t="shared" si="110"/>
        <v>0</v>
      </c>
      <c r="ER84" s="334">
        <f t="shared" si="110"/>
        <v>0</v>
      </c>
      <c r="ES84" s="334">
        <f t="shared" si="110"/>
        <v>0</v>
      </c>
      <c r="ET84" s="334">
        <f t="shared" si="110"/>
        <v>0</v>
      </c>
      <c r="EU84" s="334">
        <f t="shared" si="110"/>
        <v>0</v>
      </c>
      <c r="EV84" s="334">
        <f t="shared" si="110"/>
        <v>0</v>
      </c>
      <c r="EW84" s="334">
        <f t="shared" si="110"/>
        <v>0</v>
      </c>
      <c r="EX84" s="334">
        <f t="shared" si="110"/>
        <v>0</v>
      </c>
      <c r="EY84" s="334">
        <f t="shared" si="110"/>
        <v>0</v>
      </c>
      <c r="EZ84" s="334">
        <f t="shared" si="110"/>
        <v>0</v>
      </c>
      <c r="FA84" s="334">
        <f t="shared" si="110"/>
        <v>0</v>
      </c>
      <c r="FB84" s="334">
        <f t="shared" si="110"/>
        <v>0</v>
      </c>
      <c r="FC84" s="334">
        <f t="shared" si="110"/>
        <v>0</v>
      </c>
      <c r="FD84" s="334">
        <f t="shared" si="110"/>
        <v>0</v>
      </c>
      <c r="FE84" s="334">
        <f t="shared" si="110"/>
        <v>0</v>
      </c>
      <c r="FF84" s="334">
        <f t="shared" si="110"/>
        <v>0</v>
      </c>
      <c r="FG84" s="334">
        <f t="shared" si="110"/>
        <v>0</v>
      </c>
      <c r="FH84" s="334">
        <f t="shared" si="110"/>
        <v>0</v>
      </c>
      <c r="FI84" s="334">
        <f t="shared" si="110"/>
        <v>0</v>
      </c>
      <c r="FJ84" s="334">
        <f t="shared" si="110"/>
        <v>0</v>
      </c>
      <c r="FK84" s="334">
        <f t="shared" si="110"/>
        <v>0</v>
      </c>
      <c r="FL84" s="334">
        <f t="shared" si="110"/>
        <v>0</v>
      </c>
      <c r="FM84" s="334">
        <f t="shared" si="110"/>
        <v>0</v>
      </c>
      <c r="FN84" s="334">
        <f t="shared" ref="FN84:GG84" si="111" xml:space="preserve"> IF(ABS(FN82 - FN83) &gt; CHK_TOL, 1, 0)</f>
        <v>0</v>
      </c>
      <c r="FO84" s="334">
        <f t="shared" si="111"/>
        <v>0</v>
      </c>
      <c r="FP84" s="334">
        <f t="shared" si="111"/>
        <v>0</v>
      </c>
      <c r="FQ84" s="334">
        <f t="shared" si="111"/>
        <v>0</v>
      </c>
      <c r="FR84" s="334">
        <f t="shared" si="111"/>
        <v>0</v>
      </c>
      <c r="FS84" s="334">
        <f t="shared" si="111"/>
        <v>0</v>
      </c>
      <c r="FT84" s="334">
        <f t="shared" si="111"/>
        <v>0</v>
      </c>
      <c r="FU84" s="334">
        <f t="shared" si="111"/>
        <v>0</v>
      </c>
      <c r="FV84" s="334">
        <f t="shared" si="111"/>
        <v>0</v>
      </c>
      <c r="FW84" s="334">
        <f t="shared" si="111"/>
        <v>0</v>
      </c>
      <c r="FX84" s="334">
        <f t="shared" si="111"/>
        <v>0</v>
      </c>
      <c r="FY84" s="334">
        <f t="shared" si="111"/>
        <v>0</v>
      </c>
      <c r="FZ84" s="334">
        <f t="shared" si="111"/>
        <v>0</v>
      </c>
      <c r="GA84" s="334">
        <f t="shared" si="111"/>
        <v>0</v>
      </c>
      <c r="GB84" s="334">
        <f t="shared" si="111"/>
        <v>0</v>
      </c>
      <c r="GC84" s="334">
        <f t="shared" si="111"/>
        <v>0</v>
      </c>
      <c r="GD84" s="334">
        <f t="shared" si="111"/>
        <v>0</v>
      </c>
      <c r="GE84" s="334">
        <f t="shared" si="111"/>
        <v>0</v>
      </c>
      <c r="GF84" s="334">
        <f t="shared" si="111"/>
        <v>0</v>
      </c>
      <c r="GG84" s="334">
        <f t="shared" si="111"/>
        <v>0</v>
      </c>
      <c r="GH84" s="334">
        <f xml:space="preserve"> IF(ABS(GH82 - GH83) &gt; CHK_TOL, 1, 0)</f>
        <v>0</v>
      </c>
      <c r="GI84" s="334">
        <f xml:space="preserve"> IF(ABS(GI82 - GI83) &gt; CHK_TOL, 1, 0)</f>
        <v>0</v>
      </c>
      <c r="GJ84" s="334">
        <f xml:space="preserve"> IF(ABS(GJ82 - GJ83) &gt; CHK_TOL, 1, 0)</f>
        <v>0</v>
      </c>
    </row>
    <row r="85" spans="1:192" hidden="1" outlineLevel="1" x14ac:dyDescent="0.35">
      <c r="A85" s="170"/>
      <c r="D85" s="173"/>
      <c r="E85" s="163" t="s">
        <v>74</v>
      </c>
      <c r="F85" s="163"/>
      <c r="G85" s="163"/>
      <c r="H85" s="163">
        <f xml:space="preserve"> SUM(J85:GJ85)</f>
        <v>3.3178366720676422E-9</v>
      </c>
      <c r="I85" s="163"/>
      <c r="J85" s="163">
        <f xml:space="preserve"> J82 - J83</f>
        <v>0</v>
      </c>
      <c r="K85" s="163">
        <f t="shared" ref="K85:BV85" si="112" xml:space="preserve"> K82 - K83</f>
        <v>0</v>
      </c>
      <c r="L85" s="163">
        <f t="shared" si="112"/>
        <v>0</v>
      </c>
      <c r="M85" s="163">
        <f t="shared" si="112"/>
        <v>0</v>
      </c>
      <c r="N85" s="163">
        <f t="shared" si="112"/>
        <v>0</v>
      </c>
      <c r="O85" s="163">
        <f t="shared" si="112"/>
        <v>0</v>
      </c>
      <c r="P85" s="163">
        <f t="shared" si="112"/>
        <v>0</v>
      </c>
      <c r="Q85" s="163">
        <f t="shared" si="112"/>
        <v>0</v>
      </c>
      <c r="R85" s="163">
        <f t="shared" si="112"/>
        <v>0</v>
      </c>
      <c r="S85" s="163">
        <f t="shared" si="112"/>
        <v>0</v>
      </c>
      <c r="T85" s="163">
        <f t="shared" si="112"/>
        <v>0</v>
      </c>
      <c r="U85" s="163">
        <f t="shared" si="112"/>
        <v>0</v>
      </c>
      <c r="V85" s="163">
        <f t="shared" si="112"/>
        <v>0</v>
      </c>
      <c r="W85" s="163">
        <f t="shared" si="112"/>
        <v>0</v>
      </c>
      <c r="X85" s="163">
        <f t="shared" si="112"/>
        <v>0</v>
      </c>
      <c r="Y85" s="163">
        <f t="shared" si="112"/>
        <v>0</v>
      </c>
      <c r="Z85" s="163">
        <f t="shared" si="112"/>
        <v>0</v>
      </c>
      <c r="AA85" s="163">
        <f t="shared" si="112"/>
        <v>0</v>
      </c>
      <c r="AB85" s="163">
        <f t="shared" si="112"/>
        <v>0</v>
      </c>
      <c r="AC85" s="163">
        <f t="shared" si="112"/>
        <v>0</v>
      </c>
      <c r="AD85" s="163">
        <f t="shared" si="112"/>
        <v>0</v>
      </c>
      <c r="AE85" s="163">
        <f t="shared" si="112"/>
        <v>0</v>
      </c>
      <c r="AF85" s="163">
        <f t="shared" si="112"/>
        <v>0</v>
      </c>
      <c r="AG85" s="163">
        <f t="shared" si="112"/>
        <v>0</v>
      </c>
      <c r="AH85" s="163">
        <f t="shared" si="112"/>
        <v>0</v>
      </c>
      <c r="AI85" s="163">
        <f t="shared" si="112"/>
        <v>0</v>
      </c>
      <c r="AJ85" s="163">
        <f t="shared" si="112"/>
        <v>0</v>
      </c>
      <c r="AK85" s="163">
        <f t="shared" si="112"/>
        <v>0</v>
      </c>
      <c r="AL85" s="163">
        <f t="shared" si="112"/>
        <v>0</v>
      </c>
      <c r="AM85" s="163">
        <f t="shared" si="112"/>
        <v>0</v>
      </c>
      <c r="AN85" s="163">
        <f t="shared" si="112"/>
        <v>0</v>
      </c>
      <c r="AO85" s="163">
        <f t="shared" si="112"/>
        <v>0</v>
      </c>
      <c r="AP85" s="163">
        <f t="shared" si="112"/>
        <v>0</v>
      </c>
      <c r="AQ85" s="163">
        <f t="shared" si="112"/>
        <v>0</v>
      </c>
      <c r="AR85" s="163">
        <f t="shared" si="112"/>
        <v>0</v>
      </c>
      <c r="AS85" s="163">
        <f t="shared" si="112"/>
        <v>0</v>
      </c>
      <c r="AT85" s="163">
        <f t="shared" si="112"/>
        <v>0</v>
      </c>
      <c r="AU85" s="163">
        <f t="shared" si="112"/>
        <v>0</v>
      </c>
      <c r="AV85" s="163">
        <f t="shared" si="112"/>
        <v>0</v>
      </c>
      <c r="AW85" s="163">
        <f t="shared" si="112"/>
        <v>0</v>
      </c>
      <c r="AX85" s="163">
        <f t="shared" si="112"/>
        <v>0</v>
      </c>
      <c r="AY85" s="163">
        <f t="shared" si="112"/>
        <v>0</v>
      </c>
      <c r="AZ85" s="163">
        <f t="shared" si="112"/>
        <v>0</v>
      </c>
      <c r="BA85" s="163">
        <f t="shared" si="112"/>
        <v>0</v>
      </c>
      <c r="BB85" s="163">
        <f t="shared" si="112"/>
        <v>0</v>
      </c>
      <c r="BC85" s="163">
        <f t="shared" si="112"/>
        <v>0</v>
      </c>
      <c r="BD85" s="163">
        <f t="shared" si="112"/>
        <v>0</v>
      </c>
      <c r="BE85" s="163">
        <f t="shared" si="112"/>
        <v>0</v>
      </c>
      <c r="BF85" s="163">
        <f t="shared" si="112"/>
        <v>0</v>
      </c>
      <c r="BG85" s="163">
        <f t="shared" si="112"/>
        <v>0</v>
      </c>
      <c r="BH85" s="163">
        <f t="shared" si="112"/>
        <v>0</v>
      </c>
      <c r="BI85" s="163">
        <f t="shared" si="112"/>
        <v>0</v>
      </c>
      <c r="BJ85" s="163">
        <f t="shared" si="112"/>
        <v>0</v>
      </c>
      <c r="BK85" s="163">
        <f t="shared" si="112"/>
        <v>0</v>
      </c>
      <c r="BL85" s="163">
        <f t="shared" si="112"/>
        <v>0</v>
      </c>
      <c r="BM85" s="163">
        <f t="shared" si="112"/>
        <v>0</v>
      </c>
      <c r="BN85" s="163">
        <f t="shared" si="112"/>
        <v>0</v>
      </c>
      <c r="BO85" s="163">
        <f t="shared" si="112"/>
        <v>0</v>
      </c>
      <c r="BP85" s="163">
        <f t="shared" si="112"/>
        <v>0</v>
      </c>
      <c r="BQ85" s="163">
        <f t="shared" si="112"/>
        <v>0</v>
      </c>
      <c r="BR85" s="163">
        <f t="shared" si="112"/>
        <v>0</v>
      </c>
      <c r="BS85" s="163">
        <f t="shared" si="112"/>
        <v>0</v>
      </c>
      <c r="BT85" s="163">
        <f t="shared" si="112"/>
        <v>0</v>
      </c>
      <c r="BU85" s="163">
        <f t="shared" si="112"/>
        <v>0</v>
      </c>
      <c r="BV85" s="163">
        <f t="shared" si="112"/>
        <v>0</v>
      </c>
      <c r="BW85" s="163">
        <f t="shared" ref="BW85:EH85" si="113" xml:space="preserve"> BW82 - BW83</f>
        <v>0</v>
      </c>
      <c r="BX85" s="163">
        <f t="shared" si="113"/>
        <v>0</v>
      </c>
      <c r="BY85" s="163">
        <f t="shared" si="113"/>
        <v>0</v>
      </c>
      <c r="BZ85" s="163">
        <f t="shared" si="113"/>
        <v>0</v>
      </c>
      <c r="CA85" s="163">
        <f t="shared" si="113"/>
        <v>0</v>
      </c>
      <c r="CB85" s="163">
        <f t="shared" si="113"/>
        <v>0</v>
      </c>
      <c r="CC85" s="163">
        <f t="shared" si="113"/>
        <v>0</v>
      </c>
      <c r="CD85" s="163">
        <f t="shared" si="113"/>
        <v>0</v>
      </c>
      <c r="CE85" s="163">
        <f t="shared" si="113"/>
        <v>0</v>
      </c>
      <c r="CF85" s="163">
        <f t="shared" si="113"/>
        <v>0</v>
      </c>
      <c r="CG85" s="163">
        <f t="shared" si="113"/>
        <v>0</v>
      </c>
      <c r="CH85" s="163">
        <f t="shared" si="113"/>
        <v>0</v>
      </c>
      <c r="CI85" s="163">
        <f t="shared" si="113"/>
        <v>0</v>
      </c>
      <c r="CJ85" s="163">
        <f t="shared" si="113"/>
        <v>0</v>
      </c>
      <c r="CK85" s="163">
        <f t="shared" si="113"/>
        <v>0</v>
      </c>
      <c r="CL85" s="163">
        <f t="shared" si="113"/>
        <v>0</v>
      </c>
      <c r="CM85" s="163">
        <f t="shared" si="113"/>
        <v>0</v>
      </c>
      <c r="CN85" s="163">
        <f t="shared" si="113"/>
        <v>0</v>
      </c>
      <c r="CO85" s="163">
        <f t="shared" si="113"/>
        <v>0</v>
      </c>
      <c r="CP85" s="163">
        <f t="shared" si="113"/>
        <v>0</v>
      </c>
      <c r="CQ85" s="163">
        <f t="shared" si="113"/>
        <v>0</v>
      </c>
      <c r="CR85" s="163">
        <f t="shared" si="113"/>
        <v>0</v>
      </c>
      <c r="CS85" s="163">
        <f t="shared" si="113"/>
        <v>0</v>
      </c>
      <c r="CT85" s="163">
        <f t="shared" si="113"/>
        <v>0</v>
      </c>
      <c r="CU85" s="163">
        <f t="shared" si="113"/>
        <v>0</v>
      </c>
      <c r="CV85" s="163">
        <f t="shared" si="113"/>
        <v>0</v>
      </c>
      <c r="CW85" s="163">
        <f t="shared" si="113"/>
        <v>0</v>
      </c>
      <c r="CX85" s="163">
        <f t="shared" si="113"/>
        <v>0</v>
      </c>
      <c r="CY85" s="163">
        <f t="shared" si="113"/>
        <v>0</v>
      </c>
      <c r="CZ85" s="163">
        <f t="shared" si="113"/>
        <v>0</v>
      </c>
      <c r="DA85" s="163">
        <f t="shared" si="113"/>
        <v>0</v>
      </c>
      <c r="DB85" s="163">
        <f t="shared" si="113"/>
        <v>0</v>
      </c>
      <c r="DC85" s="163">
        <f t="shared" si="113"/>
        <v>0</v>
      </c>
      <c r="DD85" s="163">
        <f t="shared" si="113"/>
        <v>0</v>
      </c>
      <c r="DE85" s="163">
        <f t="shared" si="113"/>
        <v>0</v>
      </c>
      <c r="DF85" s="163">
        <f t="shared" si="113"/>
        <v>0</v>
      </c>
      <c r="DG85" s="163">
        <f t="shared" si="113"/>
        <v>0</v>
      </c>
      <c r="DH85" s="163">
        <f t="shared" si="113"/>
        <v>0</v>
      </c>
      <c r="DI85" s="163">
        <f t="shared" si="113"/>
        <v>0</v>
      </c>
      <c r="DJ85" s="163">
        <f t="shared" si="113"/>
        <v>0</v>
      </c>
      <c r="DK85" s="163">
        <f t="shared" si="113"/>
        <v>0</v>
      </c>
      <c r="DL85" s="163">
        <f t="shared" si="113"/>
        <v>0</v>
      </c>
      <c r="DM85" s="163">
        <f t="shared" si="113"/>
        <v>0</v>
      </c>
      <c r="DN85" s="163">
        <f t="shared" si="113"/>
        <v>0</v>
      </c>
      <c r="DO85" s="163">
        <f t="shared" si="113"/>
        <v>0</v>
      </c>
      <c r="DP85" s="163">
        <f t="shared" si="113"/>
        <v>0</v>
      </c>
      <c r="DQ85" s="163">
        <f t="shared" si="113"/>
        <v>0</v>
      </c>
      <c r="DR85" s="163">
        <f t="shared" si="113"/>
        <v>0</v>
      </c>
      <c r="DS85" s="163">
        <f t="shared" si="113"/>
        <v>0</v>
      </c>
      <c r="DT85" s="163">
        <f t="shared" si="113"/>
        <v>0</v>
      </c>
      <c r="DU85" s="163">
        <f t="shared" si="113"/>
        <v>0</v>
      </c>
      <c r="DV85" s="163">
        <f t="shared" si="113"/>
        <v>0</v>
      </c>
      <c r="DW85" s="163">
        <f t="shared" si="113"/>
        <v>0</v>
      </c>
      <c r="DX85" s="163">
        <f t="shared" si="113"/>
        <v>0</v>
      </c>
      <c r="DY85" s="163">
        <f t="shared" si="113"/>
        <v>0</v>
      </c>
      <c r="DZ85" s="163">
        <f t="shared" si="113"/>
        <v>0</v>
      </c>
      <c r="EA85" s="163">
        <f t="shared" si="113"/>
        <v>0</v>
      </c>
      <c r="EB85" s="163">
        <f t="shared" si="113"/>
        <v>0</v>
      </c>
      <c r="EC85" s="163">
        <f t="shared" si="113"/>
        <v>0</v>
      </c>
      <c r="ED85" s="163">
        <f t="shared" si="113"/>
        <v>0</v>
      </c>
      <c r="EE85" s="163">
        <f t="shared" si="113"/>
        <v>0</v>
      </c>
      <c r="EF85" s="163">
        <f t="shared" si="113"/>
        <v>0</v>
      </c>
      <c r="EG85" s="163">
        <f t="shared" si="113"/>
        <v>0</v>
      </c>
      <c r="EH85" s="163">
        <f t="shared" si="113"/>
        <v>0</v>
      </c>
      <c r="EI85" s="163">
        <f t="shared" ref="EI85:GG85" si="114" xml:space="preserve"> EI82 - EI83</f>
        <v>0</v>
      </c>
      <c r="EJ85" s="163">
        <f t="shared" si="114"/>
        <v>0</v>
      </c>
      <c r="EK85" s="163">
        <f t="shared" si="114"/>
        <v>8.7311491370201111E-11</v>
      </c>
      <c r="EL85" s="163">
        <f t="shared" si="114"/>
        <v>8.7311491370201111E-11</v>
      </c>
      <c r="EM85" s="163">
        <f t="shared" si="114"/>
        <v>8.0035533756017685E-11</v>
      </c>
      <c r="EN85" s="163">
        <f t="shared" si="114"/>
        <v>7.2759576141834259E-11</v>
      </c>
      <c r="EO85" s="163">
        <f t="shared" si="114"/>
        <v>7.2759576141834259E-11</v>
      </c>
      <c r="EP85" s="163">
        <f t="shared" si="114"/>
        <v>7.2759576141834259E-11</v>
      </c>
      <c r="EQ85" s="163">
        <f t="shared" si="114"/>
        <v>6.5483618527650833E-11</v>
      </c>
      <c r="ER85" s="163">
        <f t="shared" si="114"/>
        <v>5.8207660913467407E-11</v>
      </c>
      <c r="ES85" s="163">
        <f t="shared" si="114"/>
        <v>5.8207660913467407E-11</v>
      </c>
      <c r="ET85" s="163">
        <f t="shared" si="114"/>
        <v>6.5483618527650833E-11</v>
      </c>
      <c r="EU85" s="163">
        <f t="shared" si="114"/>
        <v>6.5483618527650833E-11</v>
      </c>
      <c r="EV85" s="163">
        <f t="shared" si="114"/>
        <v>5.8207660913467407E-11</v>
      </c>
      <c r="EW85" s="163">
        <f t="shared" si="114"/>
        <v>5.8207660913467407E-11</v>
      </c>
      <c r="EX85" s="163">
        <f t="shared" si="114"/>
        <v>6.5483618527650833E-11</v>
      </c>
      <c r="EY85" s="163">
        <f t="shared" si="114"/>
        <v>5.8207660913467407E-11</v>
      </c>
      <c r="EZ85" s="163">
        <f t="shared" si="114"/>
        <v>6.5483618527650833E-11</v>
      </c>
      <c r="FA85" s="163">
        <f t="shared" si="114"/>
        <v>6.184563972055912E-11</v>
      </c>
      <c r="FB85" s="163">
        <f t="shared" si="114"/>
        <v>6.184563972055912E-11</v>
      </c>
      <c r="FC85" s="163">
        <f t="shared" si="114"/>
        <v>6.184563972055912E-11</v>
      </c>
      <c r="FD85" s="163">
        <f t="shared" si="114"/>
        <v>6.184563972055912E-11</v>
      </c>
      <c r="FE85" s="163">
        <f t="shared" si="114"/>
        <v>6.184563972055912E-11</v>
      </c>
      <c r="FF85" s="163">
        <f t="shared" si="114"/>
        <v>6.184563972055912E-11</v>
      </c>
      <c r="FG85" s="163">
        <f t="shared" si="114"/>
        <v>6.184563972055912E-11</v>
      </c>
      <c r="FH85" s="163">
        <f t="shared" si="114"/>
        <v>6.184563972055912E-11</v>
      </c>
      <c r="FI85" s="163">
        <f t="shared" si="114"/>
        <v>6.184563972055912E-11</v>
      </c>
      <c r="FJ85" s="163">
        <f t="shared" si="114"/>
        <v>6.184563972055912E-11</v>
      </c>
      <c r="FK85" s="163">
        <f t="shared" si="114"/>
        <v>6.184563972055912E-11</v>
      </c>
      <c r="FL85" s="163">
        <f t="shared" si="114"/>
        <v>6.184563972055912E-11</v>
      </c>
      <c r="FM85" s="163">
        <f t="shared" si="114"/>
        <v>6.184563972055912E-11</v>
      </c>
      <c r="FN85" s="163">
        <f t="shared" si="114"/>
        <v>6.184563972055912E-11</v>
      </c>
      <c r="FO85" s="163">
        <f t="shared" si="114"/>
        <v>6.184563972055912E-11</v>
      </c>
      <c r="FP85" s="163">
        <f t="shared" si="114"/>
        <v>6.184563972055912E-11</v>
      </c>
      <c r="FQ85" s="163">
        <f t="shared" si="114"/>
        <v>6.184563972055912E-11</v>
      </c>
      <c r="FR85" s="163">
        <f t="shared" si="114"/>
        <v>6.184563972055912E-11</v>
      </c>
      <c r="FS85" s="163">
        <f t="shared" si="114"/>
        <v>6.184563972055912E-11</v>
      </c>
      <c r="FT85" s="163">
        <f t="shared" si="114"/>
        <v>6.184563972055912E-11</v>
      </c>
      <c r="FU85" s="163">
        <f t="shared" si="114"/>
        <v>6.184563972055912E-11</v>
      </c>
      <c r="FV85" s="163">
        <f t="shared" si="114"/>
        <v>6.184563972055912E-11</v>
      </c>
      <c r="FW85" s="163">
        <f t="shared" si="114"/>
        <v>6.184563972055912E-11</v>
      </c>
      <c r="FX85" s="163">
        <f t="shared" si="114"/>
        <v>6.184563972055912E-11</v>
      </c>
      <c r="FY85" s="163">
        <f t="shared" si="114"/>
        <v>6.184563972055912E-11</v>
      </c>
      <c r="FZ85" s="163">
        <f t="shared" si="114"/>
        <v>6.184563972055912E-11</v>
      </c>
      <c r="GA85" s="163">
        <f t="shared" si="114"/>
        <v>6.184563972055912E-11</v>
      </c>
      <c r="GB85" s="163">
        <f t="shared" si="114"/>
        <v>6.184563972055912E-11</v>
      </c>
      <c r="GC85" s="163">
        <f t="shared" si="114"/>
        <v>6.184563972055912E-11</v>
      </c>
      <c r="GD85" s="163">
        <f t="shared" si="114"/>
        <v>6.184563972055912E-11</v>
      </c>
      <c r="GE85" s="163">
        <f t="shared" si="114"/>
        <v>6.184563972055912E-11</v>
      </c>
      <c r="GF85" s="163">
        <f t="shared" si="114"/>
        <v>6.184563972055912E-11</v>
      </c>
      <c r="GG85" s="163">
        <f t="shared" si="114"/>
        <v>6.184563972055912E-11</v>
      </c>
      <c r="GH85" s="163">
        <f xml:space="preserve"> GH82 - GH83</f>
        <v>6.184563972055912E-11</v>
      </c>
      <c r="GI85" s="163">
        <f xml:space="preserve"> GI82 - GI83</f>
        <v>6.184563972055912E-11</v>
      </c>
      <c r="GJ85" s="163">
        <f xml:space="preserve"> GJ82 - GJ83</f>
        <v>6.184563972055912E-11</v>
      </c>
    </row>
    <row r="86" spans="1:192" hidden="1" outlineLevel="1" x14ac:dyDescent="0.35">
      <c r="A86" s="170"/>
      <c r="D86" s="173"/>
      <c r="E86" s="197"/>
      <c r="F86" s="197"/>
      <c r="G86" s="197"/>
      <c r="H86" s="197"/>
      <c r="I86" s="197"/>
      <c r="J86" s="197"/>
      <c r="K86" s="197"/>
      <c r="L86" s="197"/>
      <c r="M86" s="197"/>
      <c r="N86" s="197"/>
      <c r="O86" s="197"/>
      <c r="P86" s="197"/>
      <c r="Q86" s="197"/>
      <c r="R86" s="197"/>
      <c r="S86" s="371"/>
      <c r="T86" s="197"/>
      <c r="U86" s="197"/>
      <c r="V86" s="197"/>
      <c r="W86" s="197"/>
      <c r="X86" s="197"/>
      <c r="Y86" s="197"/>
      <c r="Z86" s="197"/>
      <c r="AA86" s="197"/>
      <c r="AB86" s="197"/>
      <c r="AC86" s="197"/>
      <c r="AD86" s="197"/>
      <c r="AE86" s="197"/>
      <c r="AF86" s="197"/>
      <c r="AG86" s="197"/>
      <c r="AH86" s="197"/>
      <c r="AI86" s="197"/>
      <c r="AJ86" s="197"/>
      <c r="AK86" s="197"/>
      <c r="AL86" s="197"/>
      <c r="AM86" s="197"/>
      <c r="AN86" s="197"/>
      <c r="AO86" s="197"/>
      <c r="AP86" s="197"/>
      <c r="AQ86" s="197"/>
      <c r="AR86" s="197"/>
      <c r="AS86" s="197"/>
      <c r="AT86" s="197"/>
      <c r="AU86" s="197"/>
      <c r="AV86" s="197"/>
      <c r="AW86" s="197"/>
      <c r="AX86" s="197"/>
      <c r="AY86" s="197"/>
      <c r="AZ86" s="197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7"/>
      <c r="CT86" s="197"/>
      <c r="CU86" s="197"/>
      <c r="CV86" s="197"/>
      <c r="CW86" s="197"/>
      <c r="CX86" s="197"/>
      <c r="CY86" s="197"/>
      <c r="CZ86" s="197"/>
      <c r="DA86" s="197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</row>
    <row r="87" spans="1:192" hidden="1" outlineLevel="1" x14ac:dyDescent="0.35">
      <c r="A87" s="170"/>
      <c r="D87" s="173"/>
      <c r="E87" s="197"/>
      <c r="F87" s="197"/>
      <c r="G87" s="197"/>
      <c r="H87" s="197"/>
      <c r="I87" s="197"/>
      <c r="J87" s="197"/>
      <c r="K87" s="197"/>
      <c r="L87" s="197"/>
      <c r="M87" s="197"/>
      <c r="N87" s="197"/>
      <c r="O87" s="197"/>
      <c r="P87" s="197"/>
      <c r="Q87" s="197"/>
      <c r="R87" s="197"/>
      <c r="S87" s="197"/>
      <c r="T87" s="197"/>
      <c r="U87" s="197"/>
      <c r="V87" s="197"/>
      <c r="W87" s="197"/>
      <c r="X87" s="197"/>
      <c r="Y87" s="197"/>
      <c r="Z87" s="197"/>
      <c r="AA87" s="197"/>
      <c r="AB87" s="197"/>
      <c r="AC87" s="197"/>
      <c r="AD87" s="197"/>
      <c r="AE87" s="197"/>
      <c r="AF87" s="197"/>
      <c r="AG87" s="197"/>
      <c r="AH87" s="197"/>
      <c r="AI87" s="197"/>
      <c r="AJ87" s="197"/>
      <c r="AK87" s="197"/>
      <c r="AL87" s="197"/>
      <c r="AM87" s="197"/>
      <c r="AN87" s="197"/>
      <c r="AO87" s="197"/>
      <c r="AP87" s="197"/>
      <c r="AQ87" s="197"/>
      <c r="AR87" s="197"/>
      <c r="AS87" s="197"/>
      <c r="AT87" s="197"/>
      <c r="AU87" s="197"/>
      <c r="AV87" s="197"/>
      <c r="AW87" s="197"/>
      <c r="AX87" s="197"/>
      <c r="AY87" s="197"/>
      <c r="AZ87" s="197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7"/>
      <c r="CT87" s="197"/>
      <c r="CU87" s="197"/>
      <c r="CV87" s="197"/>
      <c r="CW87" s="197"/>
      <c r="CX87" s="197"/>
      <c r="CY87" s="197"/>
      <c r="CZ87" s="197"/>
      <c r="DA87" s="197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</row>
    <row r="88" spans="1:192" x14ac:dyDescent="0.35">
      <c r="A88" s="170"/>
      <c r="D88" s="173"/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97"/>
      <c r="W88" s="197"/>
      <c r="X88" s="197"/>
      <c r="Y88" s="197"/>
      <c r="Z88" s="197"/>
      <c r="AA88" s="197"/>
      <c r="AB88" s="197"/>
      <c r="AC88" s="197"/>
      <c r="AD88" s="197"/>
      <c r="AE88" s="197"/>
      <c r="AF88" s="197"/>
      <c r="AG88" s="197"/>
      <c r="AH88" s="197"/>
      <c r="AI88" s="197"/>
      <c r="AJ88" s="197"/>
      <c r="AK88" s="197"/>
      <c r="AL88" s="197"/>
      <c r="AM88" s="197"/>
      <c r="AN88" s="197"/>
      <c r="AO88" s="197"/>
      <c r="AP88" s="197"/>
      <c r="AQ88" s="197"/>
      <c r="AR88" s="197"/>
      <c r="AS88" s="197"/>
      <c r="AT88" s="197"/>
      <c r="AU88" s="197"/>
      <c r="AV88" s="197"/>
      <c r="AW88" s="197"/>
      <c r="AX88" s="197"/>
      <c r="AY88" s="197"/>
      <c r="AZ88" s="197"/>
      <c r="BA88" s="197"/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197"/>
      <c r="BP88" s="197"/>
      <c r="BQ88" s="197"/>
      <c r="BR88" s="197"/>
      <c r="BS88" s="197"/>
      <c r="BT88" s="197"/>
      <c r="BU88" s="197"/>
      <c r="BV88" s="197"/>
      <c r="BW88" s="197"/>
      <c r="BX88" s="197"/>
      <c r="BY88" s="197"/>
      <c r="BZ88" s="197"/>
      <c r="CA88" s="197"/>
      <c r="CB88" s="197"/>
      <c r="CC88" s="197"/>
      <c r="CD88" s="197"/>
      <c r="CE88" s="197"/>
      <c r="CF88" s="197"/>
      <c r="CG88" s="197"/>
      <c r="CH88" s="197"/>
      <c r="CI88" s="197"/>
      <c r="CJ88" s="197"/>
      <c r="CK88" s="197"/>
      <c r="CL88" s="197"/>
      <c r="CM88" s="197"/>
      <c r="CN88" s="197"/>
      <c r="CO88" s="197"/>
      <c r="CP88" s="197"/>
      <c r="CQ88" s="197"/>
      <c r="CR88" s="197"/>
      <c r="CS88" s="197"/>
      <c r="CT88" s="197"/>
      <c r="CU88" s="197"/>
      <c r="CV88" s="197"/>
      <c r="CW88" s="197"/>
      <c r="CX88" s="197"/>
      <c r="CY88" s="197"/>
      <c r="CZ88" s="197"/>
      <c r="DA88" s="197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</row>
    <row r="89" spans="1:192" x14ac:dyDescent="0.35">
      <c r="A89" s="170" t="s">
        <v>61</v>
      </c>
      <c r="D89" s="173"/>
      <c r="E89" s="197"/>
      <c r="F89" s="197"/>
      <c r="G89" s="197"/>
      <c r="H89" s="197"/>
      <c r="I89" s="197"/>
      <c r="J89" s="197"/>
      <c r="K89" s="197"/>
      <c r="L89" s="197"/>
      <c r="M89" s="197"/>
      <c r="N89" s="197"/>
      <c r="O89" s="197"/>
      <c r="P89" s="197"/>
      <c r="Q89" s="197"/>
      <c r="R89" s="197"/>
      <c r="S89" s="197"/>
      <c r="T89" s="197"/>
      <c r="U89" s="197"/>
      <c r="V89" s="197"/>
      <c r="W89" s="197"/>
      <c r="X89" s="197"/>
      <c r="Y89" s="197"/>
      <c r="Z89" s="197"/>
      <c r="AA89" s="197"/>
      <c r="AB89" s="197"/>
      <c r="AC89" s="197"/>
      <c r="AD89" s="197"/>
      <c r="AE89" s="197"/>
      <c r="AF89" s="197"/>
      <c r="AG89" s="197"/>
      <c r="AH89" s="197"/>
      <c r="AI89" s="197"/>
      <c r="AJ89" s="197"/>
      <c r="AK89" s="197"/>
      <c r="AL89" s="197"/>
      <c r="AM89" s="197"/>
      <c r="AN89" s="197"/>
      <c r="AO89" s="197"/>
      <c r="AP89" s="197"/>
      <c r="AQ89" s="197"/>
      <c r="AR89" s="197"/>
      <c r="AS89" s="197"/>
      <c r="AT89" s="197"/>
      <c r="AU89" s="197"/>
      <c r="AV89" s="197"/>
      <c r="AW89" s="197"/>
      <c r="AX89" s="197"/>
      <c r="AY89" s="197"/>
      <c r="AZ89" s="197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7"/>
      <c r="CT89" s="197"/>
      <c r="CU89" s="197"/>
      <c r="CV89" s="197"/>
      <c r="CW89" s="197"/>
      <c r="CX89" s="197"/>
      <c r="CY89" s="197"/>
      <c r="CZ89" s="197"/>
      <c r="DA89" s="197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</row>
  </sheetData>
  <conditionalFormatting sqref="K84:GJ84">
    <cfRule type="cellIs" dxfId="60" priority="44" stopIfTrue="1" operator="notEqual">
      <formula>0</formula>
    </cfRule>
    <cfRule type="cellIs" dxfId="59" priority="45" stopIfTrue="1" operator="equal">
      <formula>""</formula>
    </cfRule>
  </conditionalFormatting>
  <conditionalFormatting sqref="K84:GJ84">
    <cfRule type="cellIs" dxfId="58" priority="46" stopIfTrue="1" operator="notEqual">
      <formula>0</formula>
    </cfRule>
    <cfRule type="cellIs" dxfId="57" priority="47" stopIfTrue="1" operator="equal">
      <formula>""</formula>
    </cfRule>
  </conditionalFormatting>
  <conditionalFormatting sqref="F84">
    <cfRule type="cellIs" dxfId="56" priority="14" stopIfTrue="1" operator="notEqual">
      <formula>0</formula>
    </cfRule>
    <cfRule type="cellIs" dxfId="55" priority="15" stopIfTrue="1" operator="equal">
      <formula>""</formula>
    </cfRule>
  </conditionalFormatting>
  <conditionalFormatting sqref="F84">
    <cfRule type="cellIs" dxfId="54" priority="16" stopIfTrue="1" operator="notEqual">
      <formula>0</formula>
    </cfRule>
    <cfRule type="cellIs" dxfId="53" priority="17" stopIfTrue="1" operator="equal">
      <formula>""</formula>
    </cfRule>
  </conditionalFormatting>
  <conditionalFormatting sqref="J84:GJ84">
    <cfRule type="cellIs" dxfId="52" priority="18" stopIfTrue="1" operator="notEqual">
      <formula>0</formula>
    </cfRule>
    <cfRule type="cellIs" dxfId="51" priority="19" stopIfTrue="1" operator="equal">
      <formula>""</formula>
    </cfRule>
  </conditionalFormatting>
  <conditionalFormatting sqref="J84:GJ84">
    <cfRule type="cellIs" dxfId="50" priority="20" stopIfTrue="1" operator="notEqual">
      <formula>0</formula>
    </cfRule>
    <cfRule type="cellIs" dxfId="49" priority="21" stopIfTrue="1" operator="equal">
      <formula>""</formula>
    </cfRule>
  </conditionalFormatting>
  <conditionalFormatting sqref="F4">
    <cfRule type="cellIs" dxfId="48" priority="10" stopIfTrue="1" operator="notEqual">
      <formula>0</formula>
    </cfRule>
    <cfRule type="cellIs" dxfId="47" priority="11" stopIfTrue="1" operator="equal">
      <formula>""</formula>
    </cfRule>
  </conditionalFormatting>
  <conditionalFormatting sqref="F4">
    <cfRule type="cellIs" dxfId="46" priority="12" stopIfTrue="1" operator="notEqual">
      <formula>0</formula>
    </cfRule>
    <cfRule type="cellIs" dxfId="45" priority="13" stopIfTrue="1" operator="equal">
      <formula>""</formula>
    </cfRule>
  </conditionalFormatting>
  <conditionalFormatting sqref="J3:GJ3">
    <cfRule type="cellIs" dxfId="44" priority="8" stopIfTrue="1" operator="equal">
      <formula>"Construction"</formula>
    </cfRule>
    <cfRule type="cellIs" dxfId="43" priority="9" stopIfTrue="1" operator="equal">
      <formula>"Operations"</formula>
    </cfRule>
  </conditionalFormatting>
  <conditionalFormatting sqref="J3:GJ3">
    <cfRule type="cellIs" dxfId="42" priority="7" operator="equal">
      <formula>"Fin Close"</formula>
    </cfRule>
  </conditionalFormatting>
  <conditionalFormatting sqref="J3:GJ3">
    <cfRule type="cellIs" dxfId="41" priority="5" operator="equal">
      <formula>"PPA ext."</formula>
    </cfRule>
    <cfRule type="cellIs" dxfId="40" priority="6" operator="equal">
      <formula>"Delay"</formula>
    </cfRule>
  </conditionalFormatting>
  <conditionalFormatting sqref="F2:F3">
    <cfRule type="cellIs" dxfId="39" priority="1" stopIfTrue="1" operator="notEqual">
      <formula>0</formula>
    </cfRule>
    <cfRule type="cellIs" dxfId="38" priority="2" stopIfTrue="1" operator="equal">
      <formula>""</formula>
    </cfRule>
  </conditionalFormatting>
  <conditionalFormatting sqref="F2:F3">
    <cfRule type="cellIs" dxfId="37" priority="3" stopIfTrue="1" operator="notEqual">
      <formula>0</formula>
    </cfRule>
    <cfRule type="cellIs" dxfId="3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BP103"/>
  <sheetViews>
    <sheetView showGridLines="0" tabSelected="1" defaultGridColor="0" colorId="22" zoomScaleNormal="100" zoomScalePageLayoutView="120" workbookViewId="0">
      <selection activeCell="H5" sqref="H5"/>
    </sheetView>
  </sheetViews>
  <sheetFormatPr defaultColWidth="0" defaultRowHeight="13.15" outlineLevelRow="2" x14ac:dyDescent="0.35"/>
  <cols>
    <col min="1" max="2" width="1.265625" style="111" customWidth="1"/>
    <col min="3" max="3" width="1.265625" style="91" customWidth="1"/>
    <col min="4" max="4" width="1.265625" style="86" customWidth="1"/>
    <col min="5" max="5" width="40.59765625" style="102" customWidth="1"/>
    <col min="6" max="6" width="12.59765625" style="102" customWidth="1"/>
    <col min="7" max="7" width="11.59765625" style="102" customWidth="1"/>
    <col min="8" max="8" width="12.59765625" style="102" customWidth="1"/>
    <col min="9" max="9" width="2.59765625" style="88" customWidth="1"/>
    <col min="10" max="10" width="4.3984375" style="294" customWidth="1"/>
    <col min="11" max="11" width="11.59765625" style="27" customWidth="1"/>
    <col min="12" max="12" width="11.59765625" style="234" customWidth="1"/>
    <col min="13" max="13" width="0.3984375" style="136" customWidth="1"/>
    <col min="14" max="20" width="12.59765625" style="89" customWidth="1"/>
    <col min="21" max="21" width="0.3984375" style="136" customWidth="1"/>
    <col min="22" max="31" width="9" hidden="1" customWidth="1"/>
    <col min="32" max="32" width="12.59765625" hidden="1" customWidth="1"/>
    <col min="33" max="56" width="9" hidden="1" customWidth="1"/>
    <col min="57" max="59" width="0" hidden="1" customWidth="1"/>
    <col min="60" max="61" width="9" hidden="1" customWidth="1"/>
    <col min="62" max="68" width="0" hidden="1" customWidth="1"/>
    <col min="69" max="16384" width="9" hidden="1"/>
  </cols>
  <sheetData>
    <row r="1" spans="1:21" ht="25.15" x14ac:dyDescent="0.35">
      <c r="A1" s="21" t="str">
        <f ca="1" xml:space="preserve"> RIGHT(CELL("filename", A1), LEN(CELL("filename", A1)) - SEARCH("]", CELL("filename", A1))) &amp; " - " &amp; InpC!F3</f>
        <v>Output - Base case 1</v>
      </c>
      <c r="B1" s="76"/>
      <c r="C1" s="77"/>
      <c r="D1" s="78"/>
      <c r="E1" s="79"/>
      <c r="F1" s="80"/>
      <c r="G1" s="79"/>
      <c r="H1" s="79"/>
      <c r="I1" s="81"/>
      <c r="J1" s="288"/>
      <c r="K1" s="246"/>
      <c r="L1" s="244"/>
      <c r="N1" s="82"/>
      <c r="O1" s="82"/>
      <c r="P1" s="82"/>
      <c r="Q1" s="82"/>
      <c r="R1" s="82"/>
      <c r="S1" s="82"/>
      <c r="T1" s="82"/>
    </row>
    <row r="2" spans="1:21" x14ac:dyDescent="0.35">
      <c r="A2" s="83"/>
      <c r="B2" s="84"/>
      <c r="C2" s="85"/>
      <c r="E2" s="87"/>
      <c r="F2"/>
      <c r="G2" t="s">
        <v>68</v>
      </c>
      <c r="H2" s="207">
        <f ca="1" xml:space="preserve"> TODAY()</f>
        <v>46127</v>
      </c>
      <c r="J2" s="289">
        <f xml:space="preserve"> COUNTIF(J6:J97, "tu")</f>
        <v>0</v>
      </c>
      <c r="N2" s="222">
        <v>46127</v>
      </c>
      <c r="O2" s="222">
        <v>46127</v>
      </c>
      <c r="P2" s="222">
        <v>46127</v>
      </c>
      <c r="Q2" s="222">
        <v>46111</v>
      </c>
      <c r="R2" s="222">
        <v>46109</v>
      </c>
      <c r="S2" s="222">
        <v>46109</v>
      </c>
      <c r="T2" s="222">
        <v>46109</v>
      </c>
    </row>
    <row r="3" spans="1:21" ht="12.75" x14ac:dyDescent="0.35">
      <c r="A3" s="94"/>
      <c r="B3" s="94"/>
      <c r="C3" s="85"/>
      <c r="E3" s="87"/>
      <c r="F3" s="27"/>
      <c r="G3" s="27" t="s">
        <v>91</v>
      </c>
      <c r="H3" s="208" t="str">
        <f xml:space="preserve"> InpC!F3</f>
        <v>Base case 1</v>
      </c>
      <c r="I3" s="85"/>
      <c r="J3" s="290"/>
      <c r="K3" s="247"/>
      <c r="L3" s="245"/>
      <c r="M3" s="150"/>
      <c r="N3" s="221" t="s">
        <v>79</v>
      </c>
      <c r="O3" s="221" t="s">
        <v>79</v>
      </c>
      <c r="P3" s="221" t="s">
        <v>79</v>
      </c>
      <c r="Q3" s="221" t="s">
        <v>79</v>
      </c>
      <c r="R3" s="221" t="s">
        <v>79</v>
      </c>
      <c r="S3" s="221" t="s">
        <v>79</v>
      </c>
      <c r="T3" s="221" t="s">
        <v>79</v>
      </c>
      <c r="U3" s="150"/>
    </row>
    <row r="4" spans="1:21" x14ac:dyDescent="0.35">
      <c r="A4" s="84"/>
      <c r="B4" s="84"/>
      <c r="C4" s="85"/>
      <c r="E4" s="92"/>
      <c r="F4"/>
      <c r="G4"/>
      <c r="H4" s="93"/>
      <c r="I4" s="85"/>
      <c r="J4" s="290"/>
      <c r="M4" s="137"/>
      <c r="N4" s="92"/>
      <c r="O4" s="92"/>
      <c r="P4" s="92"/>
      <c r="Q4" s="92"/>
      <c r="R4" s="92"/>
      <c r="S4" s="92"/>
      <c r="T4" s="92"/>
      <c r="U4" s="137"/>
    </row>
    <row r="5" spans="1:21" x14ac:dyDescent="0.35">
      <c r="A5" s="84"/>
      <c r="B5" s="84"/>
      <c r="C5" s="85"/>
      <c r="D5" s="92"/>
      <c r="E5" s="94" t="s">
        <v>62</v>
      </c>
      <c r="F5" s="95"/>
      <c r="G5" s="96" t="s">
        <v>17</v>
      </c>
      <c r="H5" s="224">
        <v>7</v>
      </c>
      <c r="I5" s="94"/>
      <c r="J5" s="291">
        <f xml:space="preserve"> MATCH($H$5, M5:U5, 0)</f>
        <v>2</v>
      </c>
      <c r="K5" s="247" t="s">
        <v>63</v>
      </c>
      <c r="L5" s="245" t="s">
        <v>64</v>
      </c>
      <c r="M5" s="138"/>
      <c r="N5" s="223">
        <v>7</v>
      </c>
      <c r="O5" s="223">
        <v>6</v>
      </c>
      <c r="P5" s="223">
        <v>5</v>
      </c>
      <c r="Q5" s="223">
        <v>4</v>
      </c>
      <c r="R5" s="223">
        <v>3</v>
      </c>
      <c r="S5" s="223">
        <v>2</v>
      </c>
      <c r="T5" s="223">
        <v>1</v>
      </c>
      <c r="U5" s="138"/>
    </row>
    <row r="6" spans="1:21" x14ac:dyDescent="0.35">
      <c r="A6" s="151"/>
      <c r="B6" s="151"/>
      <c r="C6" s="152"/>
      <c r="D6" s="153"/>
      <c r="E6" s="154" t="s">
        <v>65</v>
      </c>
      <c r="F6" s="155"/>
      <c r="G6" s="148"/>
      <c r="H6" s="148"/>
      <c r="I6" s="148"/>
      <c r="J6" s="292"/>
      <c r="K6" s="140"/>
      <c r="L6" s="149"/>
      <c r="M6" s="138"/>
      <c r="N6" s="148"/>
      <c r="O6" s="148"/>
      <c r="P6" s="148"/>
      <c r="Q6" s="148"/>
      <c r="R6" s="148"/>
      <c r="S6" s="148"/>
      <c r="T6" s="148"/>
      <c r="U6" s="138"/>
    </row>
    <row r="7" spans="1:21" x14ac:dyDescent="0.35">
      <c r="A7" s="84"/>
      <c r="B7" s="84"/>
      <c r="C7" s="85"/>
      <c r="D7" s="95"/>
      <c r="E7" s="110"/>
      <c r="F7" s="105"/>
      <c r="G7" s="88"/>
      <c r="H7" s="88"/>
      <c r="J7" s="291"/>
      <c r="K7" s="26"/>
      <c r="L7" s="100"/>
      <c r="M7" s="138"/>
      <c r="N7" s="88"/>
      <c r="O7" s="88"/>
      <c r="P7" s="88"/>
      <c r="Q7" s="88"/>
      <c r="R7" s="88"/>
      <c r="S7" s="88"/>
      <c r="T7" s="88"/>
      <c r="U7" s="138"/>
    </row>
    <row r="8" spans="1:21" x14ac:dyDescent="0.35">
      <c r="A8" s="84" t="s">
        <v>67</v>
      </c>
      <c r="B8" s="84"/>
      <c r="C8" s="85"/>
      <c r="D8" s="95"/>
      <c r="E8" s="88"/>
      <c r="F8" s="105"/>
      <c r="G8" s="88"/>
      <c r="H8" s="88"/>
      <c r="J8" s="293"/>
      <c r="K8" s="30"/>
      <c r="L8" s="103"/>
      <c r="M8" s="138"/>
      <c r="N8" s="94"/>
      <c r="O8" s="94"/>
      <c r="P8" s="94"/>
      <c r="Q8" s="94"/>
      <c r="R8" s="94"/>
      <c r="S8" s="94"/>
      <c r="T8" s="94"/>
      <c r="U8" s="138"/>
    </row>
    <row r="9" spans="1:21" outlineLevel="1" x14ac:dyDescent="0.35">
      <c r="A9" s="84"/>
      <c r="B9" s="84"/>
      <c r="C9" s="85"/>
      <c r="D9" s="95"/>
      <c r="K9" s="39"/>
      <c r="L9" s="235"/>
      <c r="N9" s="94"/>
      <c r="O9" s="94"/>
      <c r="P9" s="94"/>
      <c r="Q9" s="94"/>
      <c r="R9" s="94"/>
      <c r="S9" s="94"/>
      <c r="T9" s="94"/>
      <c r="U9" s="138"/>
    </row>
    <row r="10" spans="1:21" outlineLevel="1" x14ac:dyDescent="0.35">
      <c r="A10" s="499"/>
      <c r="B10" s="499"/>
      <c r="C10" s="500"/>
      <c r="D10" s="501"/>
      <c r="E10" s="502" t="str">
        <f>Metrics!E$81</f>
        <v>Blended equity IRR</v>
      </c>
      <c r="F10" s="502"/>
      <c r="G10" s="502" t="str">
        <f>Metrics!G$81</f>
        <v>%</v>
      </c>
      <c r="H10" s="502">
        <f>Metrics!F$81</f>
        <v>0.19736395478248597</v>
      </c>
      <c r="I10" s="503"/>
      <c r="J10" s="504" t="str">
        <f xml:space="preserve"> IF(ABS(K10) &gt; TRK_TOL, "tu", "vw")</f>
        <v>vw</v>
      </c>
      <c r="K10" s="505">
        <f xml:space="preserve"> H10 - INDEX(M10:U10, $J$5)</f>
        <v>0</v>
      </c>
      <c r="L10" s="506">
        <f xml:space="preserve"> IF(ABS(K10) &gt; TRK_TOL, IF(INDEX(M10:U10, $J$5) = 0, 0, H10 / INDEX(M10:U10, $J$5) - 1), 0)</f>
        <v>0</v>
      </c>
      <c r="M10" s="507"/>
      <c r="N10" s="508">
        <v>0.19736395478248597</v>
      </c>
      <c r="O10" s="508">
        <v>0.34073583483695979</v>
      </c>
      <c r="P10" s="508">
        <v>8.3024963736534119E-2</v>
      </c>
      <c r="Q10" s="508"/>
      <c r="R10" s="508"/>
      <c r="S10" s="508"/>
      <c r="T10" s="508"/>
      <c r="U10" s="507"/>
    </row>
    <row r="11" spans="1:21" outlineLevel="1" x14ac:dyDescent="0.35">
      <c r="A11" s="418"/>
      <c r="B11" s="418"/>
      <c r="C11" s="419"/>
      <c r="D11" s="420"/>
      <c r="E11" s="421" t="str">
        <f>Metrics!E$40</f>
        <v>Minimum historic 3 month DSCR</v>
      </c>
      <c r="F11" s="421"/>
      <c r="G11" s="421" t="str">
        <f>Metrics!G$40</f>
        <v>x</v>
      </c>
      <c r="H11" s="421">
        <f>Metrics!F$40</f>
        <v>1.3999999999999997</v>
      </c>
      <c r="I11" s="422"/>
      <c r="J11" s="423" t="str">
        <f xml:space="preserve"> IF(ABS(K11) &gt; TRK_TOL, "tu", "vw")</f>
        <v>vw</v>
      </c>
      <c r="K11" s="424">
        <f xml:space="preserve"> H11 - INDEX(M11:U11, $J$5)</f>
        <v>0</v>
      </c>
      <c r="L11" s="425">
        <f xml:space="preserve"> IF(ABS(K11) &gt; TRK_TOL, IF(INDEX(M11:U11, $J$5) = 0, 0, H11 / INDEX(M11:U11, $J$5) - 1), 0)</f>
        <v>0</v>
      </c>
      <c r="M11" s="426"/>
      <c r="N11" s="427">
        <v>1.3999999999999997</v>
      </c>
      <c r="O11" s="427">
        <v>1.3999999999999997</v>
      </c>
      <c r="P11" s="427">
        <v>1.3999999999999997</v>
      </c>
      <c r="Q11" s="427"/>
      <c r="R11" s="427"/>
      <c r="S11" s="427"/>
      <c r="T11" s="427"/>
      <c r="U11" s="426"/>
    </row>
    <row r="12" spans="1:21" outlineLevel="1" x14ac:dyDescent="0.35">
      <c r="A12" s="418"/>
      <c r="B12" s="418"/>
      <c r="C12" s="419"/>
      <c r="D12" s="420"/>
      <c r="E12" s="421" t="str">
        <f>Metrics!E$44</f>
        <v>Average historic 3 month DSCR</v>
      </c>
      <c r="F12" s="421"/>
      <c r="G12" s="421" t="str">
        <f>Metrics!G$44</f>
        <v>x</v>
      </c>
      <c r="H12" s="421">
        <f>Metrics!F$44</f>
        <v>1.4000000000000015</v>
      </c>
      <c r="I12" s="422"/>
      <c r="J12" s="423" t="str">
        <f xml:space="preserve"> IF(ABS(K12) &gt; TRK_TOL, "tu", "vw")</f>
        <v>vw</v>
      </c>
      <c r="K12" s="424">
        <f xml:space="preserve"> H12 - INDEX(M12:U12, $J$5)</f>
        <v>0</v>
      </c>
      <c r="L12" s="425">
        <f xml:space="preserve"> IF(ABS(K12) &gt; TRK_TOL, IF(INDEX(M12:U12, $J$5) = 0, 0, H12 / INDEX(M12:U12, $J$5) - 1), 0)</f>
        <v>0</v>
      </c>
      <c r="M12" s="426"/>
      <c r="N12" s="427">
        <v>1.4000000000000015</v>
      </c>
      <c r="O12" s="427">
        <v>1.4000000000000015</v>
      </c>
      <c r="P12" s="427">
        <v>1.4000000000000015</v>
      </c>
      <c r="Q12" s="427"/>
      <c r="R12" s="427"/>
      <c r="S12" s="427"/>
      <c r="T12" s="427"/>
      <c r="U12" s="426"/>
    </row>
    <row r="13" spans="1:21" outlineLevel="1" x14ac:dyDescent="0.35">
      <c r="A13" s="418"/>
      <c r="B13" s="418"/>
      <c r="C13" s="419"/>
      <c r="D13" s="420"/>
      <c r="E13" s="421" t="str">
        <f>Metrics!E$66</f>
        <v>Minimum LLCR</v>
      </c>
      <c r="F13" s="421"/>
      <c r="G13" s="421" t="str">
        <f>Metrics!G$66</f>
        <v>x</v>
      </c>
      <c r="H13" s="421">
        <f>Metrics!F$66</f>
        <v>1.3999999999997526</v>
      </c>
      <c r="I13" s="422"/>
      <c r="J13" s="423" t="str">
        <f xml:space="preserve"> IF(ABS(K13) &gt; TRK_TOL, "tu", "vw")</f>
        <v>vw</v>
      </c>
      <c r="K13" s="424">
        <f xml:space="preserve"> H13 - INDEX(M13:U13, $J$5)</f>
        <v>0</v>
      </c>
      <c r="L13" s="425">
        <f xml:space="preserve"> IF(ABS(K13) &gt; TRK_TOL, IF(INDEX(M13:U13, $J$5) = 0, 0, H13 / INDEX(M13:U13, $J$5) - 1), 0)</f>
        <v>0</v>
      </c>
      <c r="M13" s="426"/>
      <c r="N13" s="427">
        <v>1.3999999999997526</v>
      </c>
      <c r="O13" s="427">
        <v>1.3999999999998738</v>
      </c>
      <c r="P13" s="427">
        <v>1.3999999999998927</v>
      </c>
      <c r="Q13" s="427"/>
      <c r="R13" s="427"/>
      <c r="S13" s="427"/>
      <c r="T13" s="427"/>
      <c r="U13" s="426"/>
    </row>
    <row r="14" spans="1:21" outlineLevel="1" x14ac:dyDescent="0.35">
      <c r="A14" s="428"/>
      <c r="B14" s="428"/>
      <c r="C14" s="429"/>
      <c r="D14" s="430"/>
      <c r="E14" s="431" t="str">
        <f>Fin!E$73</f>
        <v>Senior debt leverage</v>
      </c>
      <c r="F14" s="431"/>
      <c r="G14" s="431" t="str">
        <f>Fin!G$73</f>
        <v>%</v>
      </c>
      <c r="H14" s="431">
        <f>Fin!F$73</f>
        <v>0.89177199148380826</v>
      </c>
      <c r="I14" s="432"/>
      <c r="J14" s="511" t="str">
        <f xml:space="preserve"> IF(ABS(K14) &gt; TRK_TOL, "tu", "vw")</f>
        <v>vw</v>
      </c>
      <c r="K14" s="433">
        <f xml:space="preserve"> H14 - INDEX(M14:U14, $J$5)</f>
        <v>0</v>
      </c>
      <c r="L14" s="434">
        <f xml:space="preserve"> IF(ABS(K14) &gt; TRK_TOL, IF(INDEX(M14:U14, $J$5) = 0, 0, H14 / INDEX(M14:U14, $J$5) - 1), 0)</f>
        <v>0</v>
      </c>
      <c r="M14" s="435"/>
      <c r="N14" s="436">
        <v>0.89177199148380826</v>
      </c>
      <c r="O14" s="436">
        <v>0.95062000795814638</v>
      </c>
      <c r="P14" s="436">
        <v>0.72039447292733627</v>
      </c>
      <c r="Q14" s="436"/>
      <c r="R14" s="436"/>
      <c r="S14" s="436"/>
      <c r="T14" s="436"/>
      <c r="U14" s="435"/>
    </row>
    <row r="15" spans="1:21" x14ac:dyDescent="0.35">
      <c r="A15" s="97"/>
      <c r="B15" s="97"/>
      <c r="C15" s="104"/>
      <c r="D15" s="98"/>
      <c r="E15" s="90"/>
      <c r="F15" s="90"/>
      <c r="G15" s="90"/>
      <c r="H15" s="106"/>
      <c r="I15" s="94"/>
      <c r="K15" s="39"/>
      <c r="L15" s="235"/>
      <c r="M15" s="146"/>
      <c r="N15" s="101"/>
      <c r="O15" s="101"/>
      <c r="P15" s="101"/>
      <c r="Q15" s="101"/>
      <c r="R15" s="101"/>
      <c r="S15" s="101"/>
      <c r="T15" s="101"/>
      <c r="U15" s="146"/>
    </row>
    <row r="16" spans="1:21" x14ac:dyDescent="0.35">
      <c r="A16" s="97" t="s">
        <v>191</v>
      </c>
      <c r="B16" s="97"/>
      <c r="C16" s="104"/>
      <c r="D16" s="98"/>
      <c r="E16" s="90"/>
      <c r="F16" s="90"/>
      <c r="G16" s="90"/>
      <c r="H16" s="106"/>
      <c r="I16" s="94"/>
      <c r="K16" s="39"/>
      <c r="L16" s="235"/>
      <c r="M16" s="146"/>
      <c r="N16" s="101"/>
      <c r="O16" s="101"/>
      <c r="P16" s="101"/>
      <c r="Q16" s="101"/>
      <c r="R16" s="101"/>
      <c r="S16" s="101"/>
      <c r="T16" s="101"/>
      <c r="U16" s="146"/>
    </row>
    <row r="17" spans="1:21" outlineLevel="1" x14ac:dyDescent="0.35">
      <c r="A17" s="97"/>
      <c r="B17" s="97" t="s">
        <v>192</v>
      </c>
      <c r="C17" s="104"/>
      <c r="D17" s="98"/>
      <c r="E17" s="90"/>
      <c r="F17" s="90"/>
      <c r="G17" s="90"/>
      <c r="H17" s="106"/>
      <c r="I17" s="94"/>
      <c r="K17" s="39"/>
      <c r="L17" s="235"/>
      <c r="M17" s="146"/>
      <c r="N17" s="101"/>
      <c r="O17" s="101"/>
      <c r="P17" s="101"/>
      <c r="Q17" s="101"/>
      <c r="R17" s="101"/>
      <c r="S17" s="101"/>
      <c r="T17" s="101"/>
      <c r="U17" s="146"/>
    </row>
    <row r="18" spans="1:21" outlineLevel="2" x14ac:dyDescent="0.35">
      <c r="A18" s="46"/>
      <c r="B18" s="46"/>
      <c r="C18" s="29"/>
      <c r="D18" s="30"/>
      <c r="E18" s="163" t="str">
        <f xml:space="preserve"> 'S&amp;U'!E10</f>
        <v>Equity drawdown during construction</v>
      </c>
      <c r="F18" s="163">
        <f xml:space="preserve"> 'S&amp;U'!F10</f>
        <v>0</v>
      </c>
      <c r="G18" s="163" t="str">
        <f xml:space="preserve"> 'S&amp;U'!G10</f>
        <v>$ 000s</v>
      </c>
      <c r="H18" s="163">
        <f xml:space="preserve"> 'S&amp;U'!H10</f>
        <v>36559.129194452908</v>
      </c>
      <c r="I18" s="30"/>
      <c r="J18" s="293" t="str">
        <f xml:space="preserve"> IF(ABS(K18) &gt; TRK_TOL, "tu", "vw")</f>
        <v>vw</v>
      </c>
      <c r="K18" s="161">
        <f xml:space="preserve"> H18 - INDEX(M18:U18, $J$5)</f>
        <v>0</v>
      </c>
      <c r="L18" s="161">
        <f xml:space="preserve"> IF(ABS(K18) &gt; TRK_TOL, IF(INDEX(M18:U18, $J$5) = 0, 0, H18 / INDEX(M18:U18, $J$5) - 1), 0)</f>
        <v>0</v>
      </c>
      <c r="M18" s="140"/>
      <c r="N18" s="366">
        <v>36559.129194452908</v>
      </c>
      <c r="O18" s="366">
        <v>15647.828168326925</v>
      </c>
      <c r="P18" s="366">
        <v>87054.025199197247</v>
      </c>
      <c r="Q18" s="366">
        <v>87054.025199197247</v>
      </c>
      <c r="R18" s="366">
        <v>78009.640914737567</v>
      </c>
      <c r="S18" s="366">
        <v>284366.33512081055</v>
      </c>
      <c r="T18" s="366">
        <v>283963.95959987724</v>
      </c>
      <c r="U18" s="140"/>
    </row>
    <row r="19" spans="1:21" outlineLevel="2" x14ac:dyDescent="0.35">
      <c r="A19" s="46"/>
      <c r="B19" s="46"/>
      <c r="C19" s="29"/>
      <c r="D19" s="463"/>
      <c r="E19" s="163" t="str">
        <f xml:space="preserve"> 'S&amp;U'!E11</f>
        <v>Operating cashflow during construction</v>
      </c>
      <c r="F19" s="163">
        <f xml:space="preserve"> 'S&amp;U'!F11</f>
        <v>0</v>
      </c>
      <c r="G19" s="163" t="str">
        <f xml:space="preserve"> 'S&amp;U'!G11</f>
        <v>$ 000s</v>
      </c>
      <c r="H19" s="163">
        <f xml:space="preserve"> 'S&amp;U'!H11</f>
        <v>38533.664879189368</v>
      </c>
      <c r="I19" s="30"/>
      <c r="J19" s="293" t="str">
        <f xml:space="preserve"> IF(ABS(K19) &gt; TRK_TOL, "tu", "vw")</f>
        <v>vw</v>
      </c>
      <c r="K19" s="161">
        <f xml:space="preserve"> H19 - INDEX(M19:U19, $J$5)</f>
        <v>0</v>
      </c>
      <c r="L19" s="161">
        <f xml:space="preserve"> IF(ABS(K19) &gt; TRK_TOL, IF(INDEX(M19:U19, $J$5) = 0, 0, H19 / INDEX(M19:U19, $J$5) - 1), 0)</f>
        <v>0</v>
      </c>
      <c r="M19" s="140"/>
      <c r="N19" s="366">
        <v>38533.664879189368</v>
      </c>
      <c r="O19" s="366">
        <v>38533.664879189368</v>
      </c>
      <c r="P19" s="366">
        <v>38533.664879189368</v>
      </c>
      <c r="Q19" s="366">
        <v>38533.664879189368</v>
      </c>
      <c r="R19" s="366">
        <v>38533.664879189368</v>
      </c>
      <c r="S19" s="366">
        <v>38533.664879189368</v>
      </c>
      <c r="T19" s="366">
        <v>38936.040400122823</v>
      </c>
      <c r="U19" s="140"/>
    </row>
    <row r="20" spans="1:21" outlineLevel="2" x14ac:dyDescent="0.35">
      <c r="A20" s="46"/>
      <c r="B20" s="46"/>
      <c r="C20" s="29"/>
      <c r="D20" s="30"/>
      <c r="E20" s="163" t="str">
        <f xml:space="preserve"> 'S&amp;U'!E12</f>
        <v>Senior debt drawdown</v>
      </c>
      <c r="F20" s="163">
        <f xml:space="preserve"> 'S&amp;U'!F12</f>
        <v>0</v>
      </c>
      <c r="G20" s="163" t="str">
        <f xml:space="preserve"> 'S&amp;U'!G12</f>
        <v>$ 000s</v>
      </c>
      <c r="H20" s="163">
        <f xml:space="preserve"> 'S&amp;U'!H12</f>
        <v>301238.17203726462</v>
      </c>
      <c r="I20" s="30"/>
      <c r="J20" s="293" t="str">
        <f xml:space="preserve"> IF(ABS(K20) &gt; TRK_TOL, "tu", "vw")</f>
        <v>vw</v>
      </c>
      <c r="K20" s="161">
        <f xml:space="preserve"> H20 - INDEX(M20:U20, $J$5)</f>
        <v>0</v>
      </c>
      <c r="L20" s="161">
        <f xml:space="preserve"> IF(ABS(K20) &gt; TRK_TOL, IF(INDEX(M20:U20, $J$5) = 0, 0, H20 / INDEX(M20:U20, $J$5) - 1), 0)</f>
        <v>0</v>
      </c>
      <c r="M20" s="140"/>
      <c r="N20" s="366">
        <v>301238.17203726462</v>
      </c>
      <c r="O20" s="366">
        <v>301238.17203726451</v>
      </c>
      <c r="P20" s="366">
        <v>224291.84163902761</v>
      </c>
      <c r="Q20" s="366">
        <v>224291.84163902761</v>
      </c>
      <c r="R20" s="366">
        <v>234028.92274421261</v>
      </c>
      <c r="S20" s="366">
        <v>0</v>
      </c>
      <c r="T20" s="366">
        <v>0</v>
      </c>
      <c r="U20" s="140"/>
    </row>
    <row r="21" spans="1:21" outlineLevel="2" x14ac:dyDescent="0.35">
      <c r="A21" s="46"/>
      <c r="B21" s="46"/>
      <c r="C21" s="29"/>
      <c r="D21" s="30"/>
      <c r="E21" s="262" t="str">
        <f xml:space="preserve"> 'S&amp;U'!E13</f>
        <v>Sources of cash</v>
      </c>
      <c r="F21" s="262">
        <f xml:space="preserve"> 'S&amp;U'!F13</f>
        <v>0</v>
      </c>
      <c r="G21" s="262" t="str">
        <f xml:space="preserve"> 'S&amp;U'!G13</f>
        <v>$ 000s</v>
      </c>
      <c r="H21" s="262">
        <f xml:space="preserve"> 'S&amp;U'!H13</f>
        <v>376330.96611090685</v>
      </c>
      <c r="I21" s="367"/>
      <c r="J21" s="295" t="str">
        <f xml:space="preserve"> IF(ABS(K21) &gt; TRK_TOL, "tu", "vw")</f>
        <v>vw</v>
      </c>
      <c r="K21" s="262">
        <f xml:space="preserve"> H21 - INDEX(M21:U21, $J$5)</f>
        <v>0</v>
      </c>
      <c r="L21" s="262">
        <f xml:space="preserve"> IF(ABS(K21) &gt; TRK_TOL, IF(INDEX(M21:U21, $J$5) = 0, 0, H21 / INDEX(M21:U21, $J$5) - 1), 0)</f>
        <v>0</v>
      </c>
      <c r="M21" s="368"/>
      <c r="N21" s="369">
        <v>376330.96611090685</v>
      </c>
      <c r="O21" s="369">
        <v>355419.66508478078</v>
      </c>
      <c r="P21" s="369">
        <v>349879.53171741427</v>
      </c>
      <c r="Q21" s="369">
        <v>349879.53171741427</v>
      </c>
      <c r="R21" s="369">
        <v>350572.22853813967</v>
      </c>
      <c r="S21" s="369">
        <v>322900.00000000017</v>
      </c>
      <c r="T21" s="369">
        <v>322900.00000000017</v>
      </c>
      <c r="U21" s="368"/>
    </row>
    <row r="22" spans="1:21" outlineLevel="1" x14ac:dyDescent="0.35">
      <c r="A22" s="97"/>
      <c r="B22" s="97"/>
      <c r="C22" s="104"/>
      <c r="D22" s="98"/>
      <c r="E22" s="351"/>
      <c r="F22" s="351"/>
      <c r="G22" s="351"/>
      <c r="H22" s="351"/>
      <c r="I22" s="94"/>
      <c r="K22" s="39"/>
      <c r="L22" s="235"/>
      <c r="M22" s="146"/>
      <c r="N22" s="101"/>
      <c r="O22" s="101"/>
      <c r="P22" s="101"/>
      <c r="Q22" s="101"/>
      <c r="R22" s="101"/>
      <c r="S22" s="101"/>
      <c r="T22" s="101"/>
      <c r="U22" s="146"/>
    </row>
    <row r="23" spans="1:21" outlineLevel="1" x14ac:dyDescent="0.35">
      <c r="A23" s="97"/>
      <c r="B23" s="97" t="s">
        <v>173</v>
      </c>
      <c r="C23" s="104"/>
      <c r="D23" s="98"/>
      <c r="E23" s="351"/>
      <c r="F23" s="351"/>
      <c r="G23" s="351"/>
      <c r="H23" s="351"/>
      <c r="I23" s="94"/>
      <c r="K23" s="39"/>
      <c r="L23" s="235"/>
      <c r="M23" s="146"/>
      <c r="N23" s="101"/>
      <c r="O23" s="101"/>
      <c r="P23" s="101"/>
      <c r="Q23" s="101"/>
      <c r="R23" s="101"/>
      <c r="S23" s="101"/>
      <c r="T23" s="101"/>
      <c r="U23" s="146"/>
    </row>
    <row r="24" spans="1:21" outlineLevel="2" x14ac:dyDescent="0.35">
      <c r="A24" s="97"/>
      <c r="B24" s="97"/>
      <c r="C24" s="104"/>
      <c r="D24" s="98"/>
      <c r="E24" s="351" t="str">
        <f xml:space="preserve"> 'S&amp;U'!E18</f>
        <v>EPC base cost</v>
      </c>
      <c r="F24" s="351">
        <f xml:space="preserve"> 'S&amp;U'!F18</f>
        <v>0</v>
      </c>
      <c r="G24" s="351" t="str">
        <f xml:space="preserve"> 'S&amp;U'!G18</f>
        <v>$ 000s</v>
      </c>
      <c r="H24" s="351">
        <f xml:space="preserve"> 'S&amp;U'!H18</f>
        <v>299999.99999999983</v>
      </c>
      <c r="I24" s="94"/>
      <c r="J24" s="293" t="str">
        <f t="shared" ref="J24:J35" si="0" xml:space="preserve"> IF(ABS(K24) &gt; TRK_TOL, "tu", "vw")</f>
        <v>vw</v>
      </c>
      <c r="K24" s="161">
        <f t="shared" ref="K24:K35" si="1" xml:space="preserve"> H24 - INDEX(M24:U24, $J$5)</f>
        <v>0</v>
      </c>
      <c r="L24" s="253">
        <f t="shared" ref="L24:L35" si="2" xml:space="preserve"> IF(ABS(K24) &gt; TRK_TOL, IF(INDEX(M24:U24, $J$5) = 0, 0, H24 / INDEX(M24:U24, $J$5) - 1), 0)</f>
        <v>0</v>
      </c>
      <c r="M24" s="146"/>
      <c r="N24" s="101">
        <v>299999.99999999983</v>
      </c>
      <c r="O24" s="101">
        <v>299999.99999999983</v>
      </c>
      <c r="P24" s="101">
        <v>299999.99999999983</v>
      </c>
      <c r="Q24" s="101">
        <v>299999.99999999983</v>
      </c>
      <c r="R24" s="101">
        <v>299999.99999999983</v>
      </c>
      <c r="S24" s="101">
        <v>299999.99999999983</v>
      </c>
      <c r="T24" s="101">
        <v>299999.99999999983</v>
      </c>
      <c r="U24" s="146"/>
    </row>
    <row r="25" spans="1:21" outlineLevel="2" x14ac:dyDescent="0.35">
      <c r="A25" s="97"/>
      <c r="B25" s="97"/>
      <c r="C25" s="104"/>
      <c r="D25" s="98"/>
      <c r="E25" s="351" t="str">
        <f xml:space="preserve"> 'S&amp;U'!E19</f>
        <v>EPC contingency</v>
      </c>
      <c r="F25" s="351">
        <f xml:space="preserve"> 'S&amp;U'!F19</f>
        <v>0</v>
      </c>
      <c r="G25" s="351" t="str">
        <f xml:space="preserve"> 'S&amp;U'!G19</f>
        <v>$ 000s</v>
      </c>
      <c r="H25" s="351">
        <f xml:space="preserve"> 'S&amp;U'!H19</f>
        <v>15000.000000000011</v>
      </c>
      <c r="I25" s="94"/>
      <c r="J25" s="293" t="str">
        <f t="shared" si="0"/>
        <v>vw</v>
      </c>
      <c r="K25" s="161">
        <f t="shared" si="1"/>
        <v>0</v>
      </c>
      <c r="L25" s="253">
        <f t="shared" si="2"/>
        <v>0</v>
      </c>
      <c r="M25" s="146"/>
      <c r="N25" s="101">
        <v>15000.000000000011</v>
      </c>
      <c r="O25" s="101">
        <v>15000.000000000011</v>
      </c>
      <c r="P25" s="101">
        <v>15000.000000000011</v>
      </c>
      <c r="Q25" s="101">
        <v>15000.000000000011</v>
      </c>
      <c r="R25" s="101">
        <v>15000.000000000011</v>
      </c>
      <c r="S25" s="101">
        <v>15000.000000000011</v>
      </c>
      <c r="T25" s="101">
        <v>15000.000000000011</v>
      </c>
      <c r="U25" s="146"/>
    </row>
    <row r="26" spans="1:21" outlineLevel="2" x14ac:dyDescent="0.35">
      <c r="A26" s="97"/>
      <c r="B26" s="97"/>
      <c r="C26" s="104"/>
      <c r="D26" s="98"/>
      <c r="E26" s="351" t="str">
        <f xml:space="preserve"> 'S&amp;U'!E20</f>
        <v>SPV costs during construction</v>
      </c>
      <c r="F26" s="351">
        <f xml:space="preserve"> 'S&amp;U'!F20</f>
        <v>0</v>
      </c>
      <c r="G26" s="351" t="str">
        <f xml:space="preserve"> 'S&amp;U'!G20</f>
        <v>$ 000s</v>
      </c>
      <c r="H26" s="351">
        <f xml:space="preserve"> 'S&amp;U'!H20</f>
        <v>4200</v>
      </c>
      <c r="I26" s="94"/>
      <c r="J26" s="293" t="str">
        <f t="shared" si="0"/>
        <v>vw</v>
      </c>
      <c r="K26" s="161">
        <f t="shared" si="1"/>
        <v>0</v>
      </c>
      <c r="L26" s="253">
        <f t="shared" si="2"/>
        <v>0</v>
      </c>
      <c r="M26" s="146"/>
      <c r="N26" s="101">
        <v>4200</v>
      </c>
      <c r="O26" s="101">
        <v>4200</v>
      </c>
      <c r="P26" s="101">
        <v>4200</v>
      </c>
      <c r="Q26" s="101">
        <v>4200</v>
      </c>
      <c r="R26" s="101">
        <v>4200</v>
      </c>
      <c r="S26" s="101">
        <v>4200</v>
      </c>
      <c r="T26" s="101">
        <v>4200</v>
      </c>
      <c r="U26" s="146"/>
    </row>
    <row r="27" spans="1:21" outlineLevel="2" x14ac:dyDescent="0.35">
      <c r="A27" s="97"/>
      <c r="B27" s="97"/>
      <c r="C27" s="104"/>
      <c r="D27" s="98"/>
      <c r="E27" s="351" t="str">
        <f xml:space="preserve"> 'S&amp;U'!E21</f>
        <v>Construction insurance cost</v>
      </c>
      <c r="F27" s="351">
        <f xml:space="preserve"> 'S&amp;U'!F21</f>
        <v>0</v>
      </c>
      <c r="G27" s="351" t="str">
        <f xml:space="preserve"> 'S&amp;U'!G21</f>
        <v>$ 000s</v>
      </c>
      <c r="H27" s="351">
        <f xml:space="preserve"> 'S&amp;U'!H21</f>
        <v>850</v>
      </c>
      <c r="I27" s="94"/>
      <c r="J27" s="293" t="str">
        <f t="shared" si="0"/>
        <v>vw</v>
      </c>
      <c r="K27" s="161">
        <f t="shared" si="1"/>
        <v>0</v>
      </c>
      <c r="L27" s="253">
        <f t="shared" si="2"/>
        <v>0</v>
      </c>
      <c r="M27" s="146"/>
      <c r="N27" s="101">
        <v>850</v>
      </c>
      <c r="O27" s="101">
        <v>850</v>
      </c>
      <c r="P27" s="101">
        <v>850</v>
      </c>
      <c r="Q27" s="101">
        <v>850</v>
      </c>
      <c r="R27" s="101">
        <v>850</v>
      </c>
      <c r="S27" s="101">
        <v>850</v>
      </c>
      <c r="T27" s="101">
        <v>850</v>
      </c>
      <c r="U27" s="146"/>
    </row>
    <row r="28" spans="1:21" outlineLevel="2" x14ac:dyDescent="0.35">
      <c r="A28" s="97"/>
      <c r="B28" s="97"/>
      <c r="C28" s="104"/>
      <c r="D28" s="98"/>
      <c r="E28" s="351" t="str">
        <f xml:space="preserve"> 'S&amp;U'!E22</f>
        <v>Development costs</v>
      </c>
      <c r="F28" s="351">
        <f xml:space="preserve"> 'S&amp;U'!F22</f>
        <v>0</v>
      </c>
      <c r="G28" s="351" t="str">
        <f xml:space="preserve"> 'S&amp;U'!G22</f>
        <v>$ 000s</v>
      </c>
      <c r="H28" s="351">
        <f xml:space="preserve"> 'S&amp;U'!H22</f>
        <v>2200</v>
      </c>
      <c r="I28" s="94"/>
      <c r="J28" s="293" t="str">
        <f t="shared" si="0"/>
        <v>vw</v>
      </c>
      <c r="K28" s="161">
        <f t="shared" si="1"/>
        <v>0</v>
      </c>
      <c r="L28" s="253">
        <f t="shared" si="2"/>
        <v>0</v>
      </c>
      <c r="M28" s="146"/>
      <c r="N28" s="101">
        <v>2200</v>
      </c>
      <c r="O28" s="101">
        <v>2200</v>
      </c>
      <c r="P28" s="101">
        <v>2200</v>
      </c>
      <c r="Q28" s="101">
        <v>2200</v>
      </c>
      <c r="R28" s="101">
        <v>2200</v>
      </c>
      <c r="S28" s="101">
        <v>2200</v>
      </c>
      <c r="T28" s="101">
        <v>2200</v>
      </c>
      <c r="U28" s="146"/>
    </row>
    <row r="29" spans="1:21" outlineLevel="2" x14ac:dyDescent="0.35">
      <c r="A29" s="97"/>
      <c r="B29" s="97"/>
      <c r="C29" s="104"/>
      <c r="D29" s="98"/>
      <c r="E29" s="351" t="str">
        <f xml:space="preserve"> 'S&amp;U'!E23</f>
        <v>Development fee</v>
      </c>
      <c r="F29" s="351">
        <f xml:space="preserve"> 'S&amp;U'!F23</f>
        <v>0</v>
      </c>
      <c r="G29" s="351" t="str">
        <f xml:space="preserve"> 'S&amp;U'!G23</f>
        <v>$ 000s</v>
      </c>
      <c r="H29" s="351">
        <f xml:space="preserve"> 'S&amp;U'!H23</f>
        <v>0</v>
      </c>
      <c r="I29" s="94"/>
      <c r="J29" s="293" t="str">
        <f t="shared" si="0"/>
        <v>vw</v>
      </c>
      <c r="K29" s="161">
        <f t="shared" si="1"/>
        <v>0</v>
      </c>
      <c r="L29" s="253">
        <f t="shared" si="2"/>
        <v>0</v>
      </c>
      <c r="M29" s="146"/>
      <c r="N29" s="101">
        <v>0</v>
      </c>
      <c r="O29" s="101">
        <v>0</v>
      </c>
      <c r="P29" s="101">
        <v>0</v>
      </c>
      <c r="Q29" s="101">
        <v>0</v>
      </c>
      <c r="R29" s="101">
        <v>0</v>
      </c>
      <c r="S29" s="101">
        <v>0</v>
      </c>
      <c r="T29" s="101">
        <v>0</v>
      </c>
      <c r="U29" s="146"/>
    </row>
    <row r="30" spans="1:21" outlineLevel="2" x14ac:dyDescent="0.35">
      <c r="A30" s="97"/>
      <c r="B30" s="97"/>
      <c r="C30" s="104"/>
      <c r="D30" s="98"/>
      <c r="E30" s="351" t="str">
        <f xml:space="preserve"> 'S&amp;U'!E24</f>
        <v>O&amp;M mobilisation</v>
      </c>
      <c r="F30" s="351">
        <f xml:space="preserve"> 'S&amp;U'!F24</f>
        <v>0</v>
      </c>
      <c r="G30" s="351" t="str">
        <f xml:space="preserve"> 'S&amp;U'!G24</f>
        <v>$ 000s</v>
      </c>
      <c r="H30" s="351">
        <f xml:space="preserve"> 'S&amp;U'!H24</f>
        <v>650</v>
      </c>
      <c r="I30" s="94"/>
      <c r="J30" s="293" t="str">
        <f t="shared" si="0"/>
        <v>vw</v>
      </c>
      <c r="K30" s="161">
        <f t="shared" si="1"/>
        <v>0</v>
      </c>
      <c r="L30" s="253">
        <f t="shared" si="2"/>
        <v>0</v>
      </c>
      <c r="M30" s="146"/>
      <c r="N30" s="101">
        <v>650</v>
      </c>
      <c r="O30" s="101">
        <v>650</v>
      </c>
      <c r="P30" s="101">
        <v>650</v>
      </c>
      <c r="Q30" s="101">
        <v>650</v>
      </c>
      <c r="R30" s="101">
        <v>650</v>
      </c>
      <c r="S30" s="101">
        <v>650</v>
      </c>
      <c r="T30" s="101">
        <v>650</v>
      </c>
      <c r="U30" s="146"/>
    </row>
    <row r="31" spans="1:21" outlineLevel="2" x14ac:dyDescent="0.35">
      <c r="A31" s="97"/>
      <c r="B31" s="97"/>
      <c r="C31" s="104"/>
      <c r="D31" s="98"/>
      <c r="E31" s="351" t="str">
        <f xml:space="preserve"> 'S&amp;U'!E25</f>
        <v>PWA capex</v>
      </c>
      <c r="F31" s="351">
        <f xml:space="preserve"> 'S&amp;U'!F25</f>
        <v>0</v>
      </c>
      <c r="G31" s="351" t="str">
        <f xml:space="preserve"> 'S&amp;U'!G25</f>
        <v>$ 000s</v>
      </c>
      <c r="H31" s="351">
        <f xml:space="preserve"> 'S&amp;U'!H25</f>
        <v>21999.999999999996</v>
      </c>
      <c r="I31" s="94"/>
      <c r="J31" s="293" t="str">
        <f t="shared" ref="J31" si="3" xml:space="preserve"> IF(ABS(K31) &gt; TRK_TOL, "tu", "vw")</f>
        <v>vw</v>
      </c>
      <c r="K31" s="161">
        <f t="shared" ref="K31" si="4" xml:space="preserve"> H31 - INDEX(M31:U31, $J$5)</f>
        <v>0</v>
      </c>
      <c r="L31" s="253">
        <f t="shared" ref="L31" si="5" xml:space="preserve"> IF(ABS(K31) &gt; TRK_TOL, IF(INDEX(M31:U31, $J$5) = 0, 0, H31 / INDEX(M31:U31, $J$5) - 1), 0)</f>
        <v>0</v>
      </c>
      <c r="M31" s="146"/>
      <c r="N31" s="101">
        <v>21999.999999999996</v>
      </c>
      <c r="O31" s="101"/>
      <c r="P31" s="101"/>
      <c r="Q31" s="101">
        <v>650</v>
      </c>
      <c r="R31" s="101">
        <v>650</v>
      </c>
      <c r="S31" s="101">
        <v>650</v>
      </c>
      <c r="T31" s="101">
        <v>650</v>
      </c>
      <c r="U31" s="146"/>
    </row>
    <row r="32" spans="1:21" outlineLevel="2" x14ac:dyDescent="0.35">
      <c r="A32" s="97"/>
      <c r="B32" s="97"/>
      <c r="C32" s="104"/>
      <c r="D32" s="98"/>
      <c r="E32" s="351" t="str">
        <f xml:space="preserve"> 'S&amp;U'!E26</f>
        <v>Upfront fee</v>
      </c>
      <c r="F32" s="351">
        <f xml:space="preserve"> 'S&amp;U'!F26</f>
        <v>0</v>
      </c>
      <c r="G32" s="351" t="str">
        <f xml:space="preserve"> 'S&amp;U'!G26</f>
        <v>$ 000s</v>
      </c>
      <c r="H32" s="351">
        <f xml:space="preserve"> 'S&amp;U'!H26</f>
        <v>2600</v>
      </c>
      <c r="I32" s="94"/>
      <c r="J32" s="293" t="str">
        <f t="shared" ref="J32:J34" si="6" xml:space="preserve"> IF(ABS(K32) &gt; TRK_TOL, "tu", "vw")</f>
        <v>vw</v>
      </c>
      <c r="K32" s="161">
        <f t="shared" ref="K32:K34" si="7" xml:space="preserve"> H32 - INDEX(M32:U32, $J$5)</f>
        <v>0</v>
      </c>
      <c r="L32" s="253">
        <f t="shared" ref="L32:L34" si="8" xml:space="preserve"> IF(ABS(K32) &gt; TRK_TOL, IF(INDEX(M32:U32, $J$5) = 0, 0, H32 / INDEX(M32:U32, $J$5) - 1), 0)</f>
        <v>0</v>
      </c>
      <c r="M32" s="146"/>
      <c r="N32" s="101">
        <v>2600</v>
      </c>
      <c r="O32" s="101">
        <v>2600</v>
      </c>
      <c r="P32" s="101">
        <v>2600</v>
      </c>
      <c r="Q32" s="101">
        <v>2600</v>
      </c>
      <c r="R32" s="101">
        <v>2600</v>
      </c>
      <c r="S32" s="101">
        <v>0</v>
      </c>
      <c r="T32" s="101">
        <v>0</v>
      </c>
      <c r="U32" s="146"/>
    </row>
    <row r="33" spans="1:21" outlineLevel="2" x14ac:dyDescent="0.35">
      <c r="A33" s="97"/>
      <c r="B33" s="97"/>
      <c r="C33" s="104"/>
      <c r="D33" s="98"/>
      <c r="E33" s="351" t="str">
        <f xml:space="preserve"> 'S&amp;U'!E27</f>
        <v>Commitment fee</v>
      </c>
      <c r="F33" s="351">
        <f xml:space="preserve"> 'S&amp;U'!F27</f>
        <v>0</v>
      </c>
      <c r="G33" s="351" t="str">
        <f xml:space="preserve"> 'S&amp;U'!G27</f>
        <v>$ 000s</v>
      </c>
      <c r="H33" s="351">
        <f xml:space="preserve"> 'S&amp;U'!H27</f>
        <v>3181.5567162081065</v>
      </c>
      <c r="I33" s="94"/>
      <c r="J33" s="293" t="str">
        <f t="shared" si="6"/>
        <v>vw</v>
      </c>
      <c r="K33" s="161">
        <f t="shared" si="7"/>
        <v>0</v>
      </c>
      <c r="L33" s="253">
        <f t="shared" si="8"/>
        <v>0</v>
      </c>
      <c r="M33" s="146"/>
      <c r="N33" s="101">
        <v>3181.5567162081065</v>
      </c>
      <c r="O33" s="101">
        <v>2947.2949297284658</v>
      </c>
      <c r="P33" s="101">
        <v>4156.6647577896338</v>
      </c>
      <c r="Q33" s="101">
        <v>4156.6647577896338</v>
      </c>
      <c r="R33" s="101">
        <v>3989.4620770007919</v>
      </c>
      <c r="S33" s="101">
        <v>0</v>
      </c>
      <c r="T33" s="101">
        <v>0</v>
      </c>
      <c r="U33" s="146"/>
    </row>
    <row r="34" spans="1:21" outlineLevel="2" x14ac:dyDescent="0.35">
      <c r="A34" s="97"/>
      <c r="B34" s="97"/>
      <c r="C34" s="104"/>
      <c r="D34" s="98"/>
      <c r="E34" s="351" t="str">
        <f xml:space="preserve"> 'S&amp;U'!E28</f>
        <v>Interest during construction</v>
      </c>
      <c r="F34" s="351">
        <f xml:space="preserve"> 'S&amp;U'!F28</f>
        <v>0</v>
      </c>
      <c r="G34" s="351" t="str">
        <f xml:space="preserve"> 'S&amp;U'!G28</f>
        <v>$ 000s</v>
      </c>
      <c r="H34" s="351">
        <f xml:space="preserve"> 'S&amp;U'!H28</f>
        <v>25649.409397602773</v>
      </c>
      <c r="I34" s="94"/>
      <c r="J34" s="293" t="str">
        <f t="shared" si="6"/>
        <v>vw</v>
      </c>
      <c r="K34" s="161">
        <f t="shared" si="7"/>
        <v>0</v>
      </c>
      <c r="L34" s="253">
        <f t="shared" si="8"/>
        <v>0</v>
      </c>
      <c r="M34" s="146"/>
      <c r="N34" s="101">
        <v>25649.409397602773</v>
      </c>
      <c r="O34" s="101">
        <v>26972.370146112749</v>
      </c>
      <c r="P34" s="101">
        <v>20222.866959939023</v>
      </c>
      <c r="Q34" s="101">
        <v>20222.866959939023</v>
      </c>
      <c r="R34" s="101">
        <v>21082.766461138788</v>
      </c>
      <c r="S34" s="101">
        <v>0</v>
      </c>
      <c r="T34" s="101">
        <v>0</v>
      </c>
      <c r="U34" s="146"/>
    </row>
    <row r="35" spans="1:21" outlineLevel="2" x14ac:dyDescent="0.35">
      <c r="A35" s="97"/>
      <c r="B35" s="97"/>
      <c r="C35" s="104"/>
      <c r="D35" s="98"/>
      <c r="E35" s="260" t="str">
        <f xml:space="preserve"> 'S&amp;U'!E29</f>
        <v>Uses of cash</v>
      </c>
      <c r="F35" s="260">
        <f xml:space="preserve"> 'S&amp;U'!F29</f>
        <v>0</v>
      </c>
      <c r="G35" s="260" t="str">
        <f xml:space="preserve"> 'S&amp;U'!G29</f>
        <v>$ 000s</v>
      </c>
      <c r="H35" s="260">
        <f xml:space="preserve"> 'S&amp;U'!H29</f>
        <v>376330.96611381101</v>
      </c>
      <c r="I35" s="352"/>
      <c r="J35" s="295" t="str">
        <f t="shared" si="0"/>
        <v>vw</v>
      </c>
      <c r="K35" s="262">
        <f t="shared" si="1"/>
        <v>0</v>
      </c>
      <c r="L35" s="263">
        <f t="shared" si="2"/>
        <v>0</v>
      </c>
      <c r="M35" s="353"/>
      <c r="N35" s="354">
        <v>376330.96611381101</v>
      </c>
      <c r="O35" s="354">
        <v>355419.66507584124</v>
      </c>
      <c r="P35" s="354">
        <v>349879.53171772859</v>
      </c>
      <c r="Q35" s="354">
        <v>349879.53171772859</v>
      </c>
      <c r="R35" s="354">
        <v>350572.22853813961</v>
      </c>
      <c r="S35" s="354">
        <v>322900.00000000017</v>
      </c>
      <c r="T35" s="354">
        <v>322900.00000000017</v>
      </c>
      <c r="U35" s="353"/>
    </row>
    <row r="36" spans="1:21" outlineLevel="2" x14ac:dyDescent="0.35">
      <c r="A36" s="97"/>
      <c r="B36" s="97"/>
      <c r="C36" s="104"/>
      <c r="D36" s="98"/>
      <c r="E36" s="351"/>
      <c r="F36" s="351"/>
      <c r="G36" s="351"/>
      <c r="H36" s="351"/>
      <c r="I36" s="94"/>
      <c r="K36" s="39"/>
      <c r="L36" s="235"/>
      <c r="M36" s="146"/>
      <c r="N36" s="101"/>
      <c r="O36" s="101"/>
      <c r="P36" s="101"/>
      <c r="Q36" s="101"/>
      <c r="R36" s="101"/>
      <c r="S36" s="101"/>
      <c r="T36" s="101"/>
      <c r="U36" s="146"/>
    </row>
    <row r="37" spans="1:21" outlineLevel="2" x14ac:dyDescent="0.35">
      <c r="A37" s="97"/>
      <c r="B37" s="97"/>
      <c r="C37" s="104"/>
      <c r="D37" s="98"/>
      <c r="E37" s="351"/>
      <c r="F37" s="351"/>
      <c r="G37" s="351"/>
      <c r="H37" s="351"/>
      <c r="I37" s="94"/>
      <c r="K37" s="39"/>
      <c r="L37" s="235"/>
      <c r="M37" s="146"/>
      <c r="N37" s="101"/>
      <c r="O37" s="101"/>
      <c r="P37" s="101"/>
      <c r="Q37" s="101"/>
      <c r="R37" s="101"/>
      <c r="S37" s="101"/>
      <c r="T37" s="101"/>
      <c r="U37" s="146"/>
    </row>
    <row r="38" spans="1:21" x14ac:dyDescent="0.35">
      <c r="A38" s="97"/>
      <c r="B38" s="97"/>
      <c r="C38" s="104"/>
      <c r="D38" s="98"/>
      <c r="E38" s="90"/>
      <c r="F38" s="90"/>
      <c r="G38" s="90"/>
      <c r="H38" s="106"/>
      <c r="I38" s="94"/>
      <c r="K38" s="39"/>
      <c r="L38" s="235"/>
      <c r="M38" s="146"/>
      <c r="N38" s="101"/>
      <c r="O38" s="101"/>
      <c r="P38" s="101"/>
      <c r="Q38" s="101"/>
      <c r="R38" s="101"/>
      <c r="S38" s="101"/>
      <c r="T38" s="101"/>
      <c r="U38" s="146"/>
    </row>
    <row r="39" spans="1:21" x14ac:dyDescent="0.35">
      <c r="A39" s="84" t="s">
        <v>77</v>
      </c>
      <c r="B39" s="84"/>
      <c r="C39" s="85"/>
      <c r="D39" s="95"/>
      <c r="E39" s="88"/>
      <c r="F39" s="105"/>
      <c r="G39" s="88"/>
      <c r="H39" s="88"/>
      <c r="K39" s="39"/>
      <c r="L39" s="235"/>
      <c r="M39" s="146"/>
      <c r="N39" s="101"/>
      <c r="O39" s="101"/>
      <c r="P39" s="101"/>
      <c r="Q39" s="101"/>
      <c r="R39" s="101"/>
      <c r="S39" s="101"/>
      <c r="T39" s="101"/>
      <c r="U39" s="146"/>
    </row>
    <row r="40" spans="1:21" outlineLevel="1" x14ac:dyDescent="0.35">
      <c r="A40" s="95"/>
      <c r="B40" s="97"/>
      <c r="C40" s="98"/>
      <c r="D40" s="94"/>
      <c r="E40" s="99"/>
      <c r="F40" s="99"/>
      <c r="G40" s="99"/>
      <c r="H40" s="99"/>
      <c r="I40" s="94"/>
      <c r="K40" s="39"/>
      <c r="L40" s="235"/>
      <c r="N40" s="101"/>
      <c r="O40" s="101"/>
      <c r="P40" s="101"/>
      <c r="Q40" s="101"/>
      <c r="R40" s="101"/>
      <c r="S40" s="101"/>
      <c r="T40" s="101"/>
    </row>
    <row r="41" spans="1:21" outlineLevel="1" x14ac:dyDescent="0.35">
      <c r="A41" s="298"/>
      <c r="B41" s="299"/>
      <c r="C41" s="300"/>
      <c r="D41" s="257"/>
      <c r="E41" s="257" t="str">
        <f xml:space="preserve"> FS!E9</f>
        <v>Revenue</v>
      </c>
      <c r="F41" s="257">
        <f xml:space="preserve"> FS!F9</f>
        <v>0</v>
      </c>
      <c r="G41" s="257" t="str">
        <f xml:space="preserve"> FS!G9</f>
        <v>$ 000s</v>
      </c>
      <c r="H41" s="257">
        <f xml:space="preserve"> FS!H9</f>
        <v>1391903.4226338984</v>
      </c>
      <c r="I41" s="257"/>
      <c r="J41" s="296" t="str">
        <f xml:space="preserve"> IF(ABS(K41) &gt; TRK_TOL, "tu", "vw")</f>
        <v>vw</v>
      </c>
      <c r="K41" s="161">
        <f xml:space="preserve"> H41 - INDEX(M41:U41, $J$5)</f>
        <v>0</v>
      </c>
      <c r="L41" s="253">
        <f xml:space="preserve"> IF(ABS(K41) &gt; TRK_TOL, IF(INDEX(M41:U41, $J$5) = 0, 0, H41 / INDEX(M41:U41, $J$5) - 1), 0)</f>
        <v>0</v>
      </c>
      <c r="M41" s="361"/>
      <c r="N41" s="259">
        <v>1391903.4226338984</v>
      </c>
      <c r="O41" s="259">
        <v>1391903.4226338984</v>
      </c>
      <c r="P41" s="259">
        <v>1244357.4243004739</v>
      </c>
      <c r="Q41" s="259">
        <v>1244357.4243004739</v>
      </c>
      <c r="R41" s="259">
        <v>1244357.4243004739</v>
      </c>
      <c r="S41" s="259">
        <v>1244357.4243004739</v>
      </c>
      <c r="T41" s="259">
        <v>1255926.2010470922</v>
      </c>
      <c r="U41" s="361"/>
    </row>
    <row r="42" spans="1:21" outlineLevel="1" x14ac:dyDescent="0.35">
      <c r="A42" s="298"/>
      <c r="B42" s="299"/>
      <c r="C42" s="300"/>
      <c r="D42" s="257"/>
      <c r="E42" s="257" t="str">
        <f xml:space="preserve"> FS!E10</f>
        <v>Total operating expenditure</v>
      </c>
      <c r="F42" s="257">
        <f xml:space="preserve"> FS!F10</f>
        <v>0</v>
      </c>
      <c r="G42" s="257" t="str">
        <f xml:space="preserve"> FS!G10</f>
        <v>$ 000s</v>
      </c>
      <c r="H42" s="257">
        <f xml:space="preserve"> FS!H10</f>
        <v>-507937.17063586338</v>
      </c>
      <c r="I42" s="257"/>
      <c r="J42" s="296" t="str">
        <f xml:space="preserve"> IF(ABS(K42) &gt; TRK_TOL, "tu", "vw")</f>
        <v>vw</v>
      </c>
      <c r="K42" s="161">
        <f xml:space="preserve"> H42 - INDEX(M42:U42, $J$5)</f>
        <v>0</v>
      </c>
      <c r="L42" s="253">
        <f xml:space="preserve"> IF(ABS(K42) &gt; TRK_TOL, IF(INDEX(M42:U42, $J$5) = 0, 0, H42 / INDEX(M42:U42, $J$5) - 1), 0)</f>
        <v>0</v>
      </c>
      <c r="M42" s="362"/>
      <c r="N42" s="259">
        <v>-507937.17063586338</v>
      </c>
      <c r="O42" s="259">
        <v>-507937.17063586338</v>
      </c>
      <c r="P42" s="259">
        <v>-507937.17063586338</v>
      </c>
      <c r="Q42" s="259">
        <v>-507937.17063586338</v>
      </c>
      <c r="R42" s="259">
        <v>-507937.17063586338</v>
      </c>
      <c r="S42" s="259">
        <v>-507937.17063586338</v>
      </c>
      <c r="T42" s="259">
        <v>-512647.45524763787</v>
      </c>
      <c r="U42" s="362"/>
    </row>
    <row r="43" spans="1:21" outlineLevel="1" x14ac:dyDescent="0.35">
      <c r="A43" s="298"/>
      <c r="B43" s="299"/>
      <c r="C43" s="257"/>
      <c r="D43" s="257"/>
      <c r="E43" s="261" t="str">
        <f xml:space="preserve"> FS!E11</f>
        <v>EBITDA</v>
      </c>
      <c r="F43" s="261">
        <f xml:space="preserve"> FS!F11</f>
        <v>0</v>
      </c>
      <c r="G43" s="261" t="str">
        <f xml:space="preserve"> FS!G11</f>
        <v>$ 000s</v>
      </c>
      <c r="H43" s="261">
        <f xml:space="preserve"> FS!H11</f>
        <v>883966.25199803663</v>
      </c>
      <c r="I43" s="261"/>
      <c r="J43" s="295" t="str">
        <f xml:space="preserve"> IF(ABS(K43) &gt; TRK_TOL, "tu", "vw")</f>
        <v>vw</v>
      </c>
      <c r="K43" s="262">
        <f xml:space="preserve"> H43 - INDEX(M43:U43, $J$5)</f>
        <v>0</v>
      </c>
      <c r="L43" s="263">
        <f xml:space="preserve"> IF(ABS(K43) &gt; TRK_TOL, IF(INDEX(M43:U43, $J$5) = 0, 0, H43 / INDEX(M43:U43, $J$5) - 1), 0)</f>
        <v>0</v>
      </c>
      <c r="M43" s="264"/>
      <c r="N43" s="265">
        <v>883966.25199803663</v>
      </c>
      <c r="O43" s="265">
        <v>883966.25199803663</v>
      </c>
      <c r="P43" s="265">
        <v>736420.25366461091</v>
      </c>
      <c r="Q43" s="265">
        <v>736420.25366461091</v>
      </c>
      <c r="R43" s="265">
        <v>736420.25366461091</v>
      </c>
      <c r="S43" s="265">
        <v>736420.25366461091</v>
      </c>
      <c r="T43" s="265">
        <v>743278.74579945393</v>
      </c>
      <c r="U43" s="268"/>
    </row>
    <row r="44" spans="1:21" outlineLevel="1" x14ac:dyDescent="0.35">
      <c r="A44" s="298"/>
      <c r="B44" s="299"/>
      <c r="C44" s="257"/>
      <c r="D44" s="257"/>
      <c r="E44" s="257"/>
      <c r="F44" s="257"/>
      <c r="G44" s="257"/>
      <c r="H44" s="257"/>
      <c r="I44" s="270"/>
      <c r="J44" s="296"/>
      <c r="K44" s="270"/>
      <c r="L44" s="271"/>
      <c r="M44" s="361"/>
      <c r="N44" s="259"/>
      <c r="O44" s="259"/>
      <c r="P44" s="259"/>
      <c r="Q44" s="259"/>
      <c r="R44" s="259"/>
      <c r="S44" s="259"/>
      <c r="T44" s="259"/>
      <c r="U44" s="361"/>
    </row>
    <row r="45" spans="1:21" outlineLevel="1" x14ac:dyDescent="0.35">
      <c r="A45" s="298"/>
      <c r="B45" s="299"/>
      <c r="C45" s="257"/>
      <c r="D45" s="257"/>
      <c r="E45" s="257" t="str">
        <f xml:space="preserve"> FS!E13</f>
        <v>Fixed asset depreciation</v>
      </c>
      <c r="F45" s="257">
        <f xml:space="preserve"> FS!F13</f>
        <v>0</v>
      </c>
      <c r="G45" s="257" t="str">
        <f xml:space="preserve"> FS!G13</f>
        <v>$ 000s</v>
      </c>
      <c r="H45" s="257">
        <f xml:space="preserve"> FS!H13</f>
        <v>-376330.96611381054</v>
      </c>
      <c r="I45" s="257"/>
      <c r="J45" s="296" t="str">
        <f xml:space="preserve"> IF(ABS(K45) &gt; TRK_TOL, "tu", "vw")</f>
        <v>vw</v>
      </c>
      <c r="K45" s="161">
        <f xml:space="preserve"> H45 - INDEX(M45:U45, $J$5)</f>
        <v>0</v>
      </c>
      <c r="L45" s="253">
        <f xml:space="preserve"> IF(ABS(K45) &gt; TRK_TOL, IF(INDEX(M45:U45, $J$5) = 0, 0, H45 / INDEX(M45:U45, $J$5) - 1), 0)</f>
        <v>0</v>
      </c>
      <c r="M45" s="361"/>
      <c r="N45" s="259">
        <v>-376330.96611381054</v>
      </c>
      <c r="O45" s="259">
        <v>-355419.66507584066</v>
      </c>
      <c r="P45" s="259">
        <v>-349879.53171772911</v>
      </c>
      <c r="Q45" s="259">
        <v>-349879.53171772911</v>
      </c>
      <c r="R45" s="259">
        <v>-350572.22853814007</v>
      </c>
      <c r="S45" s="259">
        <v>-322900.00000000006</v>
      </c>
      <c r="T45" s="259">
        <v>-322900.00000000006</v>
      </c>
      <c r="U45" s="361"/>
    </row>
    <row r="46" spans="1:21" outlineLevel="1" x14ac:dyDescent="0.35">
      <c r="A46" s="298"/>
      <c r="B46" s="299"/>
      <c r="C46" s="257"/>
      <c r="D46" s="257"/>
      <c r="E46" s="261" t="str">
        <f xml:space="preserve"> FS!E14</f>
        <v>EBIT</v>
      </c>
      <c r="F46" s="261">
        <f xml:space="preserve"> FS!F14</f>
        <v>0</v>
      </c>
      <c r="G46" s="261" t="str">
        <f xml:space="preserve"> FS!G14</f>
        <v>$ 000s</v>
      </c>
      <c r="H46" s="261">
        <f xml:space="preserve"> FS!H14</f>
        <v>507635.28588422516</v>
      </c>
      <c r="I46" s="261"/>
      <c r="J46" s="295" t="str">
        <f xml:space="preserve"> IF(ABS(K46) &gt; TRK_TOL, "tu", "vw")</f>
        <v>vw</v>
      </c>
      <c r="K46" s="262">
        <f xml:space="preserve"> H46 - INDEX(M46:U46, $J$5)</f>
        <v>0</v>
      </c>
      <c r="L46" s="263">
        <f xml:space="preserve"> IF(ABS(K46) &gt; TRK_TOL, IF(INDEX(M46:U46, $J$5) = 0, 0, H46 / INDEX(M46:U46, $J$5) - 1), 0)</f>
        <v>0</v>
      </c>
      <c r="M46" s="266"/>
      <c r="N46" s="265">
        <v>507635.28588422516</v>
      </c>
      <c r="O46" s="265">
        <v>528546.58692219481</v>
      </c>
      <c r="P46" s="265">
        <v>386540.72194688191</v>
      </c>
      <c r="Q46" s="265">
        <v>386540.72194688191</v>
      </c>
      <c r="R46" s="265">
        <v>385848.02512647083</v>
      </c>
      <c r="S46" s="265">
        <v>413520.25366461027</v>
      </c>
      <c r="T46" s="265">
        <v>420378.74579945375</v>
      </c>
      <c r="U46" s="266"/>
    </row>
    <row r="47" spans="1:21" outlineLevel="1" x14ac:dyDescent="0.35">
      <c r="A47" s="298"/>
      <c r="B47" s="299"/>
      <c r="C47" s="257"/>
      <c r="D47" s="257"/>
      <c r="E47" s="257"/>
      <c r="F47" s="257"/>
      <c r="G47" s="257"/>
      <c r="H47" s="257"/>
      <c r="I47" s="270"/>
      <c r="J47" s="296"/>
      <c r="K47" s="270"/>
      <c r="L47" s="271"/>
      <c r="M47" s="361"/>
      <c r="N47" s="259"/>
      <c r="O47" s="259"/>
      <c r="P47" s="259"/>
      <c r="Q47" s="259"/>
      <c r="R47" s="259"/>
      <c r="S47" s="259"/>
      <c r="T47" s="259"/>
      <c r="U47" s="361"/>
    </row>
    <row r="48" spans="1:21" outlineLevel="1" x14ac:dyDescent="0.35">
      <c r="A48" s="298"/>
      <c r="B48" s="299"/>
      <c r="C48" s="257"/>
      <c r="D48" s="257"/>
      <c r="E48" s="257" t="str">
        <f xml:space="preserve"> FS!E16</f>
        <v>Senior debt repayment period interest</v>
      </c>
      <c r="F48" s="257">
        <f xml:space="preserve"> FS!F16</f>
        <v>0</v>
      </c>
      <c r="G48" s="257" t="str">
        <f xml:space="preserve"> FS!G16</f>
        <v>$ 000s</v>
      </c>
      <c r="H48" s="257">
        <f xml:space="preserve"> FS!H16</f>
        <v>-129624.3888403306</v>
      </c>
      <c r="I48" s="257"/>
      <c r="J48" s="296" t="str">
        <f xml:space="preserve"> IF(ABS(K48) &gt; TRK_TOL, "tu", "vw")</f>
        <v>vw</v>
      </c>
      <c r="K48" s="161">
        <f xml:space="preserve"> H48 - INDEX(M48:U48, $J$5)</f>
        <v>0</v>
      </c>
      <c r="L48" s="253">
        <f xml:space="preserve"> IF(ABS(K48) &gt; TRK_TOL, IF(INDEX(M48:U48, $J$5) = 0, 0, H48 / INDEX(M48:U48, $J$5) - 1), 0)</f>
        <v>0</v>
      </c>
      <c r="M48" s="268"/>
      <c r="N48" s="259">
        <v>-129624.3888403306</v>
      </c>
      <c r="O48" s="259">
        <v>-129624.38884033047</v>
      </c>
      <c r="P48" s="259">
        <v>-101180.72042897741</v>
      </c>
      <c r="Q48" s="259">
        <v>-101180.72042897741</v>
      </c>
      <c r="R48" s="259">
        <v>0</v>
      </c>
      <c r="S48" s="259">
        <v>0</v>
      </c>
      <c r="T48" s="259">
        <v>0</v>
      </c>
      <c r="U48" s="268"/>
    </row>
    <row r="49" spans="1:21" ht="12.75" outlineLevel="1" x14ac:dyDescent="0.35">
      <c r="A49" s="270"/>
      <c r="B49" s="270"/>
      <c r="C49" s="270"/>
      <c r="D49" s="270"/>
      <c r="E49" s="257" t="str">
        <f xml:space="preserve"> FS!E17</f>
        <v>[Shareholder loan interest]</v>
      </c>
      <c r="F49" s="257">
        <f xml:space="preserve"> FS!F17</f>
        <v>0</v>
      </c>
      <c r="G49" s="257">
        <f xml:space="preserve"> FS!G17</f>
        <v>0</v>
      </c>
      <c r="H49" s="257">
        <f xml:space="preserve"> FS!H17</f>
        <v>0</v>
      </c>
      <c r="I49" s="257"/>
      <c r="J49" s="296" t="str">
        <f xml:space="preserve"> IF(ABS(K49) &gt; TRK_TOL, "tu", "vw")</f>
        <v>vw</v>
      </c>
      <c r="K49" s="161">
        <f xml:space="preserve"> H49 - INDEX(M49:U49, $J$5)</f>
        <v>0</v>
      </c>
      <c r="L49" s="253">
        <f xml:space="preserve"> IF(ABS(K49) &gt; TRK_TOL, IF(INDEX(M49:U49, $J$5) = 0, 0, H49 / INDEX(M49:U49, $J$5) - 1), 0)</f>
        <v>0</v>
      </c>
      <c r="M49" s="268"/>
      <c r="N49" s="259">
        <v>0</v>
      </c>
      <c r="O49" s="259">
        <v>0</v>
      </c>
      <c r="P49" s="259">
        <v>0</v>
      </c>
      <c r="Q49" s="259">
        <v>0</v>
      </c>
      <c r="R49" s="259">
        <v>0</v>
      </c>
      <c r="S49" s="259">
        <v>0</v>
      </c>
      <c r="T49" s="259">
        <v>0</v>
      </c>
      <c r="U49" s="268"/>
    </row>
    <row r="50" spans="1:21" outlineLevel="1" x14ac:dyDescent="0.35">
      <c r="A50" s="161"/>
      <c r="B50" s="301"/>
      <c r="C50" s="302"/>
      <c r="D50" s="298"/>
      <c r="E50" s="261" t="str">
        <f xml:space="preserve"> FS!E18</f>
        <v>Profit before tax</v>
      </c>
      <c r="F50" s="261">
        <f xml:space="preserve"> FS!F18</f>
        <v>0</v>
      </c>
      <c r="G50" s="261" t="str">
        <f xml:space="preserve"> FS!G18</f>
        <v>$ 000s</v>
      </c>
      <c r="H50" s="261">
        <f xml:space="preserve"> FS!H18</f>
        <v>378010.89704389451</v>
      </c>
      <c r="I50" s="261"/>
      <c r="J50" s="295"/>
      <c r="K50" s="262"/>
      <c r="L50" s="263"/>
      <c r="M50" s="264"/>
      <c r="N50" s="265">
        <v>378010.89704389451</v>
      </c>
      <c r="O50" s="265">
        <v>398922.19808186445</v>
      </c>
      <c r="P50" s="265">
        <v>285360.00151790451</v>
      </c>
      <c r="Q50" s="265">
        <v>285360.00151790451</v>
      </c>
      <c r="R50" s="265">
        <v>385848.02512647083</v>
      </c>
      <c r="S50" s="265">
        <v>413520.25366461027</v>
      </c>
      <c r="T50" s="265">
        <v>420378.74579945375</v>
      </c>
      <c r="U50" s="264"/>
    </row>
    <row r="51" spans="1:21" outlineLevel="1" x14ac:dyDescent="0.35">
      <c r="A51" s="298"/>
      <c r="B51" s="299"/>
      <c r="C51" s="303"/>
      <c r="D51" s="257"/>
      <c r="E51" s="257"/>
      <c r="F51" s="257"/>
      <c r="G51" s="257"/>
      <c r="H51" s="257"/>
      <c r="I51" s="257"/>
      <c r="J51" s="296"/>
      <c r="K51" s="161"/>
      <c r="L51" s="253"/>
      <c r="M51" s="268"/>
      <c r="N51" s="259"/>
      <c r="O51" s="259"/>
      <c r="P51" s="259"/>
      <c r="Q51" s="259"/>
      <c r="R51" s="259"/>
      <c r="S51" s="259"/>
      <c r="T51" s="259"/>
      <c r="U51" s="268"/>
    </row>
    <row r="52" spans="1:21" outlineLevel="1" x14ac:dyDescent="0.35">
      <c r="A52" s="298"/>
      <c r="B52" s="299"/>
      <c r="C52" s="304"/>
      <c r="D52" s="257"/>
      <c r="E52" s="257" t="str">
        <f xml:space="preserve"> FS!E20</f>
        <v>[Corporate tax]</v>
      </c>
      <c r="F52" s="257">
        <f xml:space="preserve"> FS!F20</f>
        <v>0</v>
      </c>
      <c r="G52" s="257">
        <f xml:space="preserve"> FS!G20</f>
        <v>0</v>
      </c>
      <c r="H52" s="257">
        <f xml:space="preserve"> FS!H20</f>
        <v>0</v>
      </c>
      <c r="I52" s="270"/>
      <c r="J52" s="296" t="str">
        <f xml:space="preserve"> IF(ABS(K52) &gt; TRK_TOL, "tu", "vw")</f>
        <v>vw</v>
      </c>
      <c r="K52" s="161">
        <f xml:space="preserve"> H52 - INDEX(M52:U52, $J$5)</f>
        <v>0</v>
      </c>
      <c r="L52" s="253">
        <f xml:space="preserve"> IF(ABS(K52) &gt; TRK_TOL, IF(INDEX(M52:U52, $J$5) = 0, 0, H52 / INDEX(M52:U52, $J$5) - 1), 0)</f>
        <v>0</v>
      </c>
      <c r="M52" s="268"/>
      <c r="N52" s="259">
        <v>0</v>
      </c>
      <c r="O52" s="259">
        <v>0</v>
      </c>
      <c r="P52" s="259">
        <v>0</v>
      </c>
      <c r="Q52" s="259">
        <v>0</v>
      </c>
      <c r="R52" s="259">
        <v>0</v>
      </c>
      <c r="S52" s="259">
        <v>0</v>
      </c>
      <c r="T52" s="259">
        <v>0</v>
      </c>
      <c r="U52" s="268"/>
    </row>
    <row r="53" spans="1:21" outlineLevel="1" x14ac:dyDescent="0.35">
      <c r="A53" s="298"/>
      <c r="B53" s="299"/>
      <c r="C53" s="304"/>
      <c r="D53" s="257"/>
      <c r="E53" s="261" t="str">
        <f xml:space="preserve"> FS!E21</f>
        <v>Profit after tax</v>
      </c>
      <c r="F53" s="261">
        <f xml:space="preserve"> FS!F21</f>
        <v>0</v>
      </c>
      <c r="G53" s="261" t="str">
        <f xml:space="preserve"> FS!G21</f>
        <v>$ 000s</v>
      </c>
      <c r="H53" s="261">
        <f xml:space="preserve"> FS!H21</f>
        <v>378010.89704389451</v>
      </c>
      <c r="I53" s="261"/>
      <c r="J53" s="295"/>
      <c r="K53" s="262"/>
      <c r="L53" s="263"/>
      <c r="M53" s="264"/>
      <c r="N53" s="265">
        <v>378010.89704389451</v>
      </c>
      <c r="O53" s="265">
        <v>398922.19808186445</v>
      </c>
      <c r="P53" s="265">
        <v>285360.00151790451</v>
      </c>
      <c r="Q53" s="265">
        <v>285360.00151790451</v>
      </c>
      <c r="R53" s="265">
        <v>385848.02512647083</v>
      </c>
      <c r="S53" s="265">
        <v>413520.25366461027</v>
      </c>
      <c r="T53" s="265">
        <v>420378.74579945375</v>
      </c>
      <c r="U53" s="264"/>
    </row>
    <row r="54" spans="1:21" outlineLevel="1" x14ac:dyDescent="0.35">
      <c r="A54" s="298"/>
      <c r="B54" s="299"/>
      <c r="C54" s="304"/>
      <c r="D54" s="257"/>
      <c r="E54" s="257">
        <f xml:space="preserve"> FS!E22</f>
        <v>0</v>
      </c>
      <c r="F54" s="257">
        <f xml:space="preserve"> FS!F22</f>
        <v>0</v>
      </c>
      <c r="G54" s="257">
        <f xml:space="preserve"> FS!G22</f>
        <v>0</v>
      </c>
      <c r="H54" s="257">
        <f xml:space="preserve"> FS!H22</f>
        <v>0</v>
      </c>
      <c r="I54" s="257"/>
      <c r="J54" s="296" t="str">
        <f xml:space="preserve"> IF(ABS(K54) &gt; TRK_TOL, "tu", "vw")</f>
        <v>vw</v>
      </c>
      <c r="K54" s="161">
        <f xml:space="preserve"> H54 - INDEX(M54:U54, $J$5)</f>
        <v>0</v>
      </c>
      <c r="L54" s="253">
        <f xml:space="preserve"> IF(ABS(K54) &gt; TRK_TOL, IF(INDEX(M54:U54, $J$5) = 0, 0, H54 / INDEX(M54:U54, $J$5) - 1), 0)</f>
        <v>0</v>
      </c>
      <c r="M54" s="268"/>
      <c r="N54" s="259">
        <v>0</v>
      </c>
      <c r="O54" s="259">
        <v>0</v>
      </c>
      <c r="P54" s="259">
        <v>0</v>
      </c>
      <c r="Q54" s="259">
        <v>0</v>
      </c>
      <c r="R54" s="259">
        <v>0</v>
      </c>
      <c r="S54" s="259">
        <v>0</v>
      </c>
      <c r="T54" s="259">
        <v>0</v>
      </c>
      <c r="U54" s="268"/>
    </row>
    <row r="55" spans="1:21" outlineLevel="1" x14ac:dyDescent="0.35">
      <c r="A55" s="95"/>
      <c r="B55" s="97"/>
      <c r="C55" s="104"/>
      <c r="D55" s="94"/>
      <c r="E55" s="257" t="str">
        <f xml:space="preserve"> FS!E23</f>
        <v>Dividends paid</v>
      </c>
      <c r="F55" s="257">
        <f xml:space="preserve"> FS!F23</f>
        <v>0</v>
      </c>
      <c r="G55" s="257" t="str">
        <f xml:space="preserve"> FS!G23</f>
        <v>$ 000s</v>
      </c>
      <c r="H55" s="257">
        <f xml:space="preserve"> FS!H23</f>
        <v>-378010.89704389469</v>
      </c>
      <c r="I55" s="257"/>
      <c r="J55" s="296" t="str">
        <f xml:space="preserve"> IF(ABS(K55) &gt; TRK_TOL, "tu", "vw")</f>
        <v>vw</v>
      </c>
      <c r="K55" s="161">
        <f xml:space="preserve"> H55 - INDEX(M55:U55, $J$5)</f>
        <v>0</v>
      </c>
      <c r="L55" s="363">
        <f xml:space="preserve"> IF(ABS(K55) &gt; TRK_TOL, IF(INDEX(M55:U55, $J$5) = 0, 0, H55 / INDEX(M55:U55, $J$5) - 1), 0)</f>
        <v>0</v>
      </c>
      <c r="M55" s="361"/>
      <c r="N55" s="364">
        <v>-378010.89704389469</v>
      </c>
      <c r="O55" s="364">
        <v>-398922.19808186428</v>
      </c>
      <c r="P55" s="364">
        <v>-285360.00151790451</v>
      </c>
      <c r="Q55" s="364">
        <v>-285360.00151790451</v>
      </c>
      <c r="R55" s="364">
        <v>-385848.02512647083</v>
      </c>
      <c r="S55" s="364">
        <v>-413520.25366461027</v>
      </c>
      <c r="T55" s="364">
        <v>-420378.7457994537</v>
      </c>
      <c r="U55" s="361"/>
    </row>
    <row r="56" spans="1:21" outlineLevel="1" x14ac:dyDescent="0.35">
      <c r="A56" s="95"/>
      <c r="B56" s="97"/>
      <c r="C56" s="104"/>
      <c r="D56" s="94"/>
      <c r="E56" s="261" t="str">
        <f xml:space="preserve"> FS!E24</f>
        <v>Additions to retained earnings</v>
      </c>
      <c r="F56" s="261">
        <f xml:space="preserve"> FS!F24</f>
        <v>0</v>
      </c>
      <c r="G56" s="261" t="str">
        <f xml:space="preserve"> FS!G24</f>
        <v>$ 000s</v>
      </c>
      <c r="H56" s="261">
        <f xml:space="preserve"> FS!H24</f>
        <v>1.4551915228366852E-11</v>
      </c>
      <c r="I56" s="261"/>
      <c r="J56" s="295"/>
      <c r="K56" s="262"/>
      <c r="L56" s="327"/>
      <c r="M56" s="266"/>
      <c r="N56" s="315">
        <v>1.4551915228366852E-11</v>
      </c>
      <c r="O56" s="315">
        <v>7.2759576141834259E-12</v>
      </c>
      <c r="P56" s="315">
        <v>-1.1823431123048067E-11</v>
      </c>
      <c r="Q56" s="315">
        <v>-1.1823431123048067E-11</v>
      </c>
      <c r="R56" s="315">
        <v>-1.3642420526593924E-12</v>
      </c>
      <c r="S56" s="315">
        <v>2.0008883439004421E-11</v>
      </c>
      <c r="T56" s="315">
        <v>4.5929482439532876E-11</v>
      </c>
      <c r="U56" s="266"/>
    </row>
    <row r="57" spans="1:21" outlineLevel="1" x14ac:dyDescent="0.35">
      <c r="A57" s="95"/>
      <c r="B57" s="97"/>
      <c r="C57" s="104"/>
      <c r="D57" s="94"/>
      <c r="E57" s="256"/>
      <c r="F57" s="257"/>
      <c r="G57" s="257"/>
      <c r="H57" s="257"/>
      <c r="I57" s="257"/>
      <c r="J57" s="297"/>
      <c r="K57" s="270"/>
      <c r="L57" s="271"/>
      <c r="M57" s="361"/>
      <c r="N57" s="364"/>
      <c r="O57" s="364"/>
      <c r="P57" s="364"/>
      <c r="Q57" s="364"/>
      <c r="R57" s="364"/>
      <c r="S57" s="364"/>
      <c r="T57" s="364"/>
      <c r="U57" s="361"/>
    </row>
    <row r="58" spans="1:21" x14ac:dyDescent="0.35">
      <c r="A58" s="95"/>
      <c r="B58" s="97"/>
      <c r="C58" s="104"/>
      <c r="D58" s="94"/>
      <c r="E58" s="257"/>
      <c r="F58" s="257"/>
      <c r="G58" s="257"/>
      <c r="H58" s="257"/>
      <c r="I58" s="257"/>
      <c r="J58" s="297"/>
      <c r="K58" s="270"/>
      <c r="L58" s="271"/>
      <c r="M58" s="361"/>
      <c r="N58" s="364"/>
      <c r="O58" s="364"/>
      <c r="P58" s="364"/>
      <c r="Q58" s="364"/>
      <c r="R58" s="364"/>
      <c r="S58" s="364"/>
      <c r="T58" s="364"/>
      <c r="U58" s="361"/>
    </row>
    <row r="59" spans="1:21" x14ac:dyDescent="0.35">
      <c r="A59" s="84" t="s">
        <v>66</v>
      </c>
      <c r="B59" s="97"/>
      <c r="C59" s="104"/>
      <c r="D59" s="94"/>
      <c r="E59" s="257"/>
      <c r="F59" s="257"/>
      <c r="G59" s="257"/>
      <c r="H59" s="257"/>
      <c r="I59" s="257"/>
      <c r="J59" s="297"/>
      <c r="K59" s="270"/>
      <c r="L59" s="271"/>
      <c r="M59" s="361"/>
      <c r="N59" s="364"/>
      <c r="O59" s="364"/>
      <c r="P59" s="364"/>
      <c r="Q59" s="364"/>
      <c r="R59" s="364"/>
      <c r="S59" s="364"/>
      <c r="T59" s="364"/>
      <c r="U59" s="361"/>
    </row>
    <row r="60" spans="1:21" outlineLevel="1" x14ac:dyDescent="0.35">
      <c r="A60" s="95"/>
      <c r="B60" s="97"/>
      <c r="C60" s="85"/>
      <c r="D60" s="94"/>
      <c r="E60" s="257"/>
      <c r="F60" s="257"/>
      <c r="G60" s="257"/>
      <c r="H60" s="257"/>
      <c r="I60" s="257"/>
      <c r="J60" s="297"/>
      <c r="K60" s="270"/>
      <c r="L60" s="271"/>
      <c r="M60" s="361"/>
      <c r="N60" s="364"/>
      <c r="O60" s="364"/>
      <c r="P60" s="364"/>
      <c r="Q60" s="364"/>
      <c r="R60" s="364"/>
      <c r="S60" s="364"/>
      <c r="T60" s="364"/>
      <c r="U60" s="361"/>
    </row>
    <row r="61" spans="1:21" outlineLevel="1" x14ac:dyDescent="0.35">
      <c r="A61" s="95"/>
      <c r="B61" s="97"/>
      <c r="C61" s="104"/>
      <c r="D61" s="94"/>
      <c r="E61" s="257" t="str">
        <f xml:space="preserve"> FS!E29</f>
        <v>EBITDA</v>
      </c>
      <c r="F61" s="257">
        <f xml:space="preserve"> FS!F29</f>
        <v>0</v>
      </c>
      <c r="G61" s="257" t="str">
        <f xml:space="preserve"> FS!G29</f>
        <v>$ 000s</v>
      </c>
      <c r="H61" s="257">
        <f xml:space="preserve"> FS!H29</f>
        <v>883966.25199803663</v>
      </c>
      <c r="I61" s="257"/>
      <c r="J61" s="296" t="str">
        <f xml:space="preserve"> IF(ABS(K61) &gt; TRK_TOL, "tu", "vw")</f>
        <v>vw</v>
      </c>
      <c r="K61" s="161">
        <f xml:space="preserve"> H61 - INDEX(M61:U61, $J$5)</f>
        <v>0</v>
      </c>
      <c r="L61" s="363">
        <f xml:space="preserve"> IF(ABS(K61) &gt; TRK_TOL, IF(INDEX(M61:U61, $J$5) = 0, 0, H61 / INDEX(M61:U61, $J$5) - 1), 0)</f>
        <v>0</v>
      </c>
      <c r="M61" s="361"/>
      <c r="N61" s="364">
        <v>883966.25199803663</v>
      </c>
      <c r="O61" s="364">
        <v>883966.25199803663</v>
      </c>
      <c r="P61" s="364">
        <v>736420.25366461091</v>
      </c>
      <c r="Q61" s="364">
        <v>736420.25366461091</v>
      </c>
      <c r="R61" s="364">
        <v>736420.25366461091</v>
      </c>
      <c r="S61" s="364">
        <v>736420.25366461091</v>
      </c>
      <c r="T61" s="364">
        <v>743278.74579945393</v>
      </c>
      <c r="U61" s="361"/>
    </row>
    <row r="62" spans="1:21" outlineLevel="1" x14ac:dyDescent="0.35">
      <c r="A62" s="95"/>
      <c r="B62" s="97"/>
      <c r="C62" s="104"/>
      <c r="D62" s="94"/>
      <c r="E62" s="257" t="str">
        <f xml:space="preserve"> FS!E30</f>
        <v>Net working capital movement</v>
      </c>
      <c r="F62" s="257">
        <f xml:space="preserve"> FS!F30</f>
        <v>0</v>
      </c>
      <c r="G62" s="257" t="str">
        <f xml:space="preserve"> FS!G30</f>
        <v>$ 000s</v>
      </c>
      <c r="H62" s="257">
        <f xml:space="preserve"> FS!H30</f>
        <v>0</v>
      </c>
      <c r="I62" s="257"/>
      <c r="J62" s="296" t="str">
        <f xml:space="preserve"> IF(ABS(K62) &gt; TRK_TOL, "tu", "vw")</f>
        <v>vw</v>
      </c>
      <c r="K62" s="161">
        <f xml:space="preserve"> H62 - INDEX(M62:U62, $J$5)</f>
        <v>0</v>
      </c>
      <c r="L62" s="363">
        <f xml:space="preserve"> IF(ABS(K62) &gt; TRK_TOL, IF(INDEX(M62:U62, $J$5) = 0, 0, H62 / INDEX(M62:U62, $J$5) - 1), 0)</f>
        <v>0</v>
      </c>
      <c r="M62" s="361"/>
      <c r="N62" s="364">
        <v>0</v>
      </c>
      <c r="O62" s="364">
        <v>0</v>
      </c>
      <c r="P62" s="364">
        <v>-9.0949470177292824E-13</v>
      </c>
      <c r="Q62" s="364">
        <v>-9.0949470177292824E-13</v>
      </c>
      <c r="R62" s="364">
        <v>-9.0949470177292824E-13</v>
      </c>
      <c r="S62" s="364">
        <v>-9.0949470177292824E-13</v>
      </c>
      <c r="T62" s="364">
        <v>0</v>
      </c>
      <c r="U62" s="361"/>
    </row>
    <row r="63" spans="1:21" outlineLevel="1" x14ac:dyDescent="0.35">
      <c r="A63" s="95"/>
      <c r="B63" s="97"/>
      <c r="C63" s="104"/>
      <c r="D63" s="94"/>
      <c r="E63" s="257" t="str">
        <f xml:space="preserve"> FS!E31</f>
        <v>[Corporate tax]</v>
      </c>
      <c r="F63" s="257">
        <f xml:space="preserve"> FS!F31</f>
        <v>0</v>
      </c>
      <c r="G63" s="257">
        <f xml:space="preserve"> FS!G31</f>
        <v>0</v>
      </c>
      <c r="H63" s="257">
        <f xml:space="preserve"> FS!H31</f>
        <v>0</v>
      </c>
      <c r="I63" s="257"/>
      <c r="J63" s="296" t="str">
        <f xml:space="preserve"> IF(ABS(K63) &gt; TRK_TOL, "tu", "vw")</f>
        <v>vw</v>
      </c>
      <c r="K63" s="161">
        <f xml:space="preserve"> H63 - INDEX(M63:U63, $J$5)</f>
        <v>0</v>
      </c>
      <c r="L63" s="363">
        <f xml:space="preserve"> IF(ABS(K63) &gt; TRK_TOL, IF(INDEX(M63:U63, $J$5) = 0, 0, H63 / INDEX(M63:U63, $J$5) - 1), 0)</f>
        <v>0</v>
      </c>
      <c r="M63" s="361"/>
      <c r="N63" s="364">
        <v>0</v>
      </c>
      <c r="O63" s="364">
        <v>0</v>
      </c>
      <c r="P63" s="364">
        <v>0</v>
      </c>
      <c r="Q63" s="364">
        <v>0</v>
      </c>
      <c r="R63" s="364">
        <v>0</v>
      </c>
      <c r="S63" s="364">
        <v>0</v>
      </c>
      <c r="T63" s="364">
        <v>0</v>
      </c>
      <c r="U63" s="361"/>
    </row>
    <row r="64" spans="1:21" outlineLevel="1" x14ac:dyDescent="0.35">
      <c r="A64" s="95"/>
      <c r="B64" s="97"/>
      <c r="C64" s="104"/>
      <c r="D64" s="94"/>
      <c r="E64" s="261" t="str">
        <f xml:space="preserve"> FS!E32</f>
        <v>Operating cashflow</v>
      </c>
      <c r="F64" s="261">
        <f xml:space="preserve"> FS!F32</f>
        <v>0</v>
      </c>
      <c r="G64" s="261" t="str">
        <f xml:space="preserve"> FS!G32</f>
        <v>$ 000s</v>
      </c>
      <c r="H64" s="261">
        <f xml:space="preserve"> FS!H32</f>
        <v>883966.2519980364</v>
      </c>
      <c r="I64" s="261"/>
      <c r="J64" s="295" t="str">
        <f xml:space="preserve"> IF(ABS(K64) &gt; TRK_TOL, "tu", "vw")</f>
        <v>vw</v>
      </c>
      <c r="K64" s="262">
        <f xml:space="preserve"> H64 - INDEX(M64:U64, $J$5)</f>
        <v>0</v>
      </c>
      <c r="L64" s="327">
        <f xml:space="preserve"> IF(ABS(K64) &gt; TRK_TOL, IF(INDEX(M64:U64, $J$5) = 0, 0, H64 / INDEX(M64:U64, $J$5) - 1), 0)</f>
        <v>0</v>
      </c>
      <c r="M64" s="266"/>
      <c r="N64" s="315">
        <v>883966.2519980364</v>
      </c>
      <c r="O64" s="315">
        <v>883966.2519980364</v>
      </c>
      <c r="P64" s="315">
        <v>736420.25366461067</v>
      </c>
      <c r="Q64" s="315">
        <v>736420.25366461067</v>
      </c>
      <c r="R64" s="315">
        <v>736420.25366461067</v>
      </c>
      <c r="S64" s="315">
        <v>736420.25366461067</v>
      </c>
      <c r="T64" s="315">
        <v>743278.74579945405</v>
      </c>
      <c r="U64" s="266"/>
    </row>
    <row r="65" spans="1:21" outlineLevel="1" x14ac:dyDescent="0.35">
      <c r="A65" s="95"/>
      <c r="B65" s="97"/>
      <c r="C65" s="104"/>
      <c r="D65" s="94"/>
      <c r="E65" s="257"/>
      <c r="F65" s="257"/>
      <c r="G65" s="257"/>
      <c r="H65" s="257"/>
      <c r="I65" s="257"/>
      <c r="J65" s="296"/>
      <c r="K65" s="161"/>
      <c r="L65" s="363"/>
      <c r="M65" s="361"/>
      <c r="N65" s="364"/>
      <c r="O65" s="364"/>
      <c r="P65" s="364"/>
      <c r="Q65" s="364"/>
      <c r="R65" s="364"/>
      <c r="S65" s="364"/>
      <c r="T65" s="364"/>
      <c r="U65" s="361"/>
    </row>
    <row r="66" spans="1:21" outlineLevel="1" x14ac:dyDescent="0.35">
      <c r="A66" s="95"/>
      <c r="B66" s="97"/>
      <c r="C66" s="104"/>
      <c r="D66" s="94"/>
      <c r="E66" s="257" t="str">
        <f xml:space="preserve"> FS!E34</f>
        <v>Construction costs</v>
      </c>
      <c r="F66" s="257">
        <f xml:space="preserve"> FS!F34</f>
        <v>0</v>
      </c>
      <c r="G66" s="257" t="str">
        <f xml:space="preserve"> FS!G34</f>
        <v>$ 000s</v>
      </c>
      <c r="H66" s="257">
        <f xml:space="preserve"> FS!H34</f>
        <v>-344899.99999999994</v>
      </c>
      <c r="I66" s="257"/>
      <c r="J66" s="296" t="str">
        <f t="shared" ref="J66:J70" si="9" xml:space="preserve"> IF(ABS(K66) &gt; TRK_TOL, "tu", "vw")</f>
        <v>vw</v>
      </c>
      <c r="K66" s="161">
        <f t="shared" ref="K66:K70" si="10" xml:space="preserve"> H66 - INDEX(M66:U66, $J$5)</f>
        <v>0</v>
      </c>
      <c r="L66" s="363">
        <f t="shared" ref="L66:L70" si="11" xml:space="preserve"> IF(ABS(K66) &gt; TRK_TOL, IF(INDEX(M66:U66, $J$5) = 0, 0, H66 / INDEX(M66:U66, $J$5) - 1), 0)</f>
        <v>0</v>
      </c>
      <c r="M66" s="361"/>
      <c r="N66" s="364">
        <v>-344899.99999999994</v>
      </c>
      <c r="O66" s="364">
        <v>-322900.00000000017</v>
      </c>
      <c r="P66" s="364">
        <v>-322900.00000000017</v>
      </c>
      <c r="Q66" s="364">
        <v>-322900.00000000017</v>
      </c>
      <c r="R66" s="364">
        <v>-322900.00000000017</v>
      </c>
      <c r="S66" s="364">
        <v>-322900.00000000017</v>
      </c>
      <c r="T66" s="364">
        <v>-322900.00000000017</v>
      </c>
      <c r="U66" s="361"/>
    </row>
    <row r="67" spans="1:21" outlineLevel="1" x14ac:dyDescent="0.35">
      <c r="A67" s="95"/>
      <c r="B67" s="97"/>
      <c r="C67" s="104"/>
      <c r="D67" s="94"/>
      <c r="E67" s="257" t="str">
        <f xml:space="preserve"> FS!E35</f>
        <v>Financing costs</v>
      </c>
      <c r="F67" s="257">
        <f xml:space="preserve"> FS!F35</f>
        <v>0</v>
      </c>
      <c r="G67" s="257" t="str">
        <f xml:space="preserve"> FS!G35</f>
        <v>$ 000s</v>
      </c>
      <c r="H67" s="257">
        <f xml:space="preserve"> FS!H35</f>
        <v>-31430.966113810879</v>
      </c>
      <c r="I67" s="257"/>
      <c r="J67" s="296" t="str">
        <f t="shared" ref="J67:J69" si="12" xml:space="preserve"> IF(ABS(K67) &gt; TRK_TOL, "tu", "vw")</f>
        <v>vw</v>
      </c>
      <c r="K67" s="161">
        <f t="shared" ref="K67:K69" si="13" xml:space="preserve"> H67 - INDEX(M67:U67, $J$5)</f>
        <v>0</v>
      </c>
      <c r="L67" s="363">
        <f t="shared" ref="L67:L69" si="14" xml:space="preserve"> IF(ABS(K67) &gt; TRK_TOL, IF(INDEX(M67:U67, $J$5) = 0, 0, H67 / INDEX(M67:U67, $J$5) - 1), 0)</f>
        <v>0</v>
      </c>
      <c r="M67" s="361"/>
      <c r="N67" s="364">
        <v>-31430.966113810879</v>
      </c>
      <c r="O67" s="364">
        <v>-32519.665075841222</v>
      </c>
      <c r="P67" s="364">
        <v>-26979.531717728649</v>
      </c>
      <c r="Q67" s="364">
        <v>-26979.531717728649</v>
      </c>
      <c r="R67" s="364">
        <v>-27672.228538139585</v>
      </c>
      <c r="S67" s="364">
        <v>0</v>
      </c>
      <c r="T67" s="364">
        <v>0</v>
      </c>
      <c r="U67" s="361"/>
    </row>
    <row r="68" spans="1:21" outlineLevel="1" x14ac:dyDescent="0.35">
      <c r="A68" s="95"/>
      <c r="B68" s="97"/>
      <c r="C68" s="104"/>
      <c r="D68" s="94"/>
      <c r="E68" s="257" t="str">
        <f xml:space="preserve"> FS!E36</f>
        <v>Senior debt drawdown</v>
      </c>
      <c r="F68" s="257">
        <f xml:space="preserve"> FS!F36</f>
        <v>0</v>
      </c>
      <c r="G68" s="257" t="str">
        <f xml:space="preserve"> FS!G36</f>
        <v>$ 000s</v>
      </c>
      <c r="H68" s="257">
        <f xml:space="preserve"> FS!H36</f>
        <v>301238.17203726462</v>
      </c>
      <c r="I68" s="257"/>
      <c r="J68" s="296" t="str">
        <f t="shared" si="12"/>
        <v>vw</v>
      </c>
      <c r="K68" s="161">
        <f t="shared" si="13"/>
        <v>0</v>
      </c>
      <c r="L68" s="363">
        <f t="shared" si="14"/>
        <v>0</v>
      </c>
      <c r="M68" s="361"/>
      <c r="N68" s="364">
        <v>301238.17203726462</v>
      </c>
      <c r="O68" s="364">
        <v>301238.17203726451</v>
      </c>
      <c r="P68" s="364">
        <v>224291.84163902761</v>
      </c>
      <c r="Q68" s="364">
        <v>224291.84163902761</v>
      </c>
      <c r="R68" s="364">
        <v>234028.92274421261</v>
      </c>
      <c r="S68" s="364">
        <v>0</v>
      </c>
      <c r="T68" s="364">
        <v>0</v>
      </c>
      <c r="U68" s="361"/>
    </row>
    <row r="69" spans="1:21" outlineLevel="1" x14ac:dyDescent="0.35">
      <c r="A69" s="95"/>
      <c r="B69" s="97"/>
      <c r="C69" s="104"/>
      <c r="D69" s="94"/>
      <c r="E69" s="257" t="str">
        <f xml:space="preserve"> FS!E37</f>
        <v>Equity drawdown during construction</v>
      </c>
      <c r="F69" s="257">
        <f xml:space="preserve"> FS!F37</f>
        <v>0</v>
      </c>
      <c r="G69" s="257" t="str">
        <f xml:space="preserve"> FS!G37</f>
        <v>$ 000s</v>
      </c>
      <c r="H69" s="257">
        <f xml:space="preserve"> FS!H37</f>
        <v>36559.129194452908</v>
      </c>
      <c r="I69" s="257"/>
      <c r="J69" s="296" t="str">
        <f t="shared" si="12"/>
        <v>vw</v>
      </c>
      <c r="K69" s="161">
        <f t="shared" si="13"/>
        <v>0</v>
      </c>
      <c r="L69" s="363">
        <f t="shared" si="14"/>
        <v>0</v>
      </c>
      <c r="M69" s="361"/>
      <c r="N69" s="364">
        <v>36559.129194452908</v>
      </c>
      <c r="O69" s="364">
        <v>15647.828168326925</v>
      </c>
      <c r="P69" s="364">
        <v>87054.025199197247</v>
      </c>
      <c r="Q69" s="364">
        <v>87054.025199197247</v>
      </c>
      <c r="R69" s="364">
        <v>78009.640914737567</v>
      </c>
      <c r="S69" s="364">
        <v>284366.33512081055</v>
      </c>
      <c r="T69" s="364">
        <v>283963.95959987724</v>
      </c>
      <c r="U69" s="361"/>
    </row>
    <row r="70" spans="1:21" outlineLevel="1" x14ac:dyDescent="0.35">
      <c r="A70" s="95"/>
      <c r="B70" s="97"/>
      <c r="C70" s="104"/>
      <c r="D70" s="94"/>
      <c r="E70" s="261" t="str">
        <f xml:space="preserve"> FS!E38</f>
        <v>Cashflow available for senior debt</v>
      </c>
      <c r="F70" s="261">
        <f xml:space="preserve"> FS!F38</f>
        <v>0</v>
      </c>
      <c r="G70" s="261" t="str">
        <f xml:space="preserve"> FS!G38</f>
        <v>$ 000s</v>
      </c>
      <c r="H70" s="261">
        <f xml:space="preserve"> FS!H38</f>
        <v>845432.5871159432</v>
      </c>
      <c r="I70" s="261"/>
      <c r="J70" s="295" t="str">
        <f t="shared" si="9"/>
        <v>vw</v>
      </c>
      <c r="K70" s="262">
        <f t="shared" si="10"/>
        <v>0</v>
      </c>
      <c r="L70" s="327">
        <f t="shared" si="11"/>
        <v>0</v>
      </c>
      <c r="M70" s="266"/>
      <c r="N70" s="315">
        <v>845432.5871159432</v>
      </c>
      <c r="O70" s="315">
        <v>845432.5871277866</v>
      </c>
      <c r="P70" s="315">
        <v>697886.58878510701</v>
      </c>
      <c r="Q70" s="315">
        <v>697886.58878510701</v>
      </c>
      <c r="R70" s="315">
        <v>697886.58878542157</v>
      </c>
      <c r="S70" s="315">
        <v>697886.58878542157</v>
      </c>
      <c r="T70" s="315">
        <v>704342.70539933129</v>
      </c>
      <c r="U70" s="266"/>
    </row>
    <row r="71" spans="1:21" outlineLevel="1" x14ac:dyDescent="0.35">
      <c r="A71" s="95"/>
      <c r="B71" s="97"/>
      <c r="C71" s="104"/>
      <c r="D71" s="94"/>
      <c r="E71" s="257"/>
      <c r="F71" s="257"/>
      <c r="G71" s="257"/>
      <c r="H71" s="257"/>
      <c r="I71" s="257"/>
      <c r="J71" s="296"/>
      <c r="K71" s="161"/>
      <c r="L71" s="363"/>
      <c r="M71" s="361"/>
      <c r="N71" s="364"/>
      <c r="O71" s="364"/>
      <c r="P71" s="364"/>
      <c r="Q71" s="364"/>
      <c r="R71" s="364"/>
      <c r="S71" s="364"/>
      <c r="T71" s="364"/>
      <c r="U71" s="361"/>
    </row>
    <row r="72" spans="1:21" outlineLevel="1" x14ac:dyDescent="0.35">
      <c r="A72" s="95"/>
      <c r="B72" s="97"/>
      <c r="C72" s="104"/>
      <c r="D72" s="94"/>
      <c r="E72" s="257" t="str">
        <f xml:space="preserve"> FS!E40</f>
        <v>Senior debt repayment period interest</v>
      </c>
      <c r="F72" s="257">
        <f xml:space="preserve"> FS!F40</f>
        <v>0</v>
      </c>
      <c r="G72" s="257" t="str">
        <f xml:space="preserve"> FS!G40</f>
        <v>$ 000s</v>
      </c>
      <c r="H72" s="257">
        <f xml:space="preserve"> FS!H40</f>
        <v>-129624.3888403306</v>
      </c>
      <c r="I72" s="257"/>
      <c r="J72" s="296" t="str">
        <f xml:space="preserve"> IF(ABS(K72) &gt; TRK_TOL, "tu", "vw")</f>
        <v>vw</v>
      </c>
      <c r="K72" s="161">
        <f xml:space="preserve"> H72 - INDEX(M72:U72, $J$5)</f>
        <v>0</v>
      </c>
      <c r="L72" s="363">
        <f xml:space="preserve"> IF(ABS(K72) &gt; TRK_TOL, IF(INDEX(M72:U72, $J$5) = 0, 0, H72 / INDEX(M72:U72, $J$5) - 1), 0)</f>
        <v>0</v>
      </c>
      <c r="M72" s="361"/>
      <c r="N72" s="364">
        <v>-129624.3888403306</v>
      </c>
      <c r="O72" s="364">
        <v>-129624.38884033047</v>
      </c>
      <c r="P72" s="364">
        <v>-101180.72042897741</v>
      </c>
      <c r="Q72" s="364">
        <v>-101180.72042897741</v>
      </c>
      <c r="R72" s="364">
        <v>0</v>
      </c>
      <c r="S72" s="364">
        <v>0</v>
      </c>
      <c r="T72" s="364">
        <v>0</v>
      </c>
      <c r="U72" s="361"/>
    </row>
    <row r="73" spans="1:21" outlineLevel="1" x14ac:dyDescent="0.35">
      <c r="A73" s="95"/>
      <c r="B73" s="97"/>
      <c r="C73" s="104"/>
      <c r="D73" s="94"/>
      <c r="E73" s="257" t="str">
        <f xml:space="preserve"> FS!E41</f>
        <v>Senior debt sculpted repayment</v>
      </c>
      <c r="F73" s="257">
        <f xml:space="preserve"> FS!F41</f>
        <v>0</v>
      </c>
      <c r="G73" s="257" t="str">
        <f xml:space="preserve"> FS!G41</f>
        <v>$ 000s</v>
      </c>
      <c r="H73" s="257">
        <f xml:space="preserve"> FS!H41</f>
        <v>-301238.17203726375</v>
      </c>
      <c r="I73" s="257"/>
      <c r="J73" s="296" t="str">
        <f xml:space="preserve"> IF(ABS(K73) &gt; TRK_TOL, "tu", "vw")</f>
        <v>vw</v>
      </c>
      <c r="K73" s="161">
        <f xml:space="preserve"> H73 - INDEX(M73:U73, $J$5)</f>
        <v>0</v>
      </c>
      <c r="L73" s="363">
        <f xml:space="preserve"> IF(ABS(K73) &gt; TRK_TOL, IF(INDEX(M73:U73, $J$5) = 0, 0, H73 / INDEX(M73:U73, $J$5) - 1), 0)</f>
        <v>0</v>
      </c>
      <c r="M73" s="361"/>
      <c r="N73" s="364">
        <v>-301238.17203726375</v>
      </c>
      <c r="O73" s="364">
        <v>-301238.17203726404</v>
      </c>
      <c r="P73" s="364">
        <v>-224291.84163902726</v>
      </c>
      <c r="Q73" s="364">
        <v>-224291.84163902726</v>
      </c>
      <c r="R73" s="364">
        <v>0</v>
      </c>
      <c r="S73" s="364">
        <v>0</v>
      </c>
      <c r="T73" s="364">
        <v>0</v>
      </c>
      <c r="U73" s="361"/>
    </row>
    <row r="74" spans="1:21" outlineLevel="1" x14ac:dyDescent="0.35">
      <c r="A74" s="95"/>
      <c r="B74" s="97"/>
      <c r="C74" s="104"/>
      <c r="D74" s="94"/>
      <c r="E74" s="261" t="str">
        <f xml:space="preserve"> FS!E42</f>
        <v>Cash flow available for DSRA</v>
      </c>
      <c r="F74" s="261">
        <f xml:space="preserve"> FS!F42</f>
        <v>0</v>
      </c>
      <c r="G74" s="261" t="str">
        <f xml:space="preserve"> FS!G42</f>
        <v>$ 000s</v>
      </c>
      <c r="H74" s="261">
        <f xml:space="preserve"> FS!H42</f>
        <v>414570.02623834839</v>
      </c>
      <c r="I74" s="261"/>
      <c r="J74" s="295" t="str">
        <f xml:space="preserve"> IF(ABS(K74) &gt; TRK_TOL, "tu", "vw")</f>
        <v>vw</v>
      </c>
      <c r="K74" s="262">
        <f xml:space="preserve"> H74 - INDEX(M74:U74, $J$5)</f>
        <v>0</v>
      </c>
      <c r="L74" s="327">
        <f xml:space="preserve"> IF(ABS(K74) &gt; TRK_TOL, IF(INDEX(M74:U74, $J$5) = 0, 0, H74 / INDEX(M74:U74, $J$5) - 1), 0)</f>
        <v>0</v>
      </c>
      <c r="M74" s="266"/>
      <c r="N74" s="315">
        <v>414570.02623834839</v>
      </c>
      <c r="O74" s="315">
        <v>414570.02625019202</v>
      </c>
      <c r="P74" s="315">
        <v>372414.0267171021</v>
      </c>
      <c r="Q74" s="315">
        <v>372414.0267171021</v>
      </c>
      <c r="R74" s="315">
        <v>697886.58878542157</v>
      </c>
      <c r="S74" s="315">
        <v>697886.58878542157</v>
      </c>
      <c r="T74" s="315">
        <v>704342.70539933129</v>
      </c>
      <c r="U74" s="361"/>
    </row>
    <row r="75" spans="1:21" outlineLevel="1" x14ac:dyDescent="0.35">
      <c r="A75" s="95"/>
      <c r="B75" s="97"/>
      <c r="C75" s="104"/>
      <c r="D75" s="94"/>
      <c r="E75" s="257"/>
      <c r="F75" s="257"/>
      <c r="G75" s="257"/>
      <c r="H75" s="257"/>
      <c r="I75" s="257"/>
      <c r="J75" s="296"/>
      <c r="K75" s="161"/>
      <c r="L75" s="363"/>
      <c r="M75" s="361"/>
      <c r="N75" s="364"/>
      <c r="O75" s="364"/>
      <c r="P75" s="364"/>
      <c r="Q75" s="364"/>
      <c r="R75" s="364"/>
      <c r="S75" s="364"/>
      <c r="T75" s="364"/>
      <c r="U75" s="361"/>
    </row>
    <row r="76" spans="1:21" outlineLevel="1" x14ac:dyDescent="0.35">
      <c r="A76" s="95"/>
      <c r="B76" s="97"/>
      <c r="C76" s="104"/>
      <c r="D76" s="94"/>
      <c r="E76" s="257" t="str">
        <f xml:space="preserve"> FS!E44</f>
        <v>[DSRA deposits]</v>
      </c>
      <c r="F76" s="257">
        <f xml:space="preserve"> FS!F44</f>
        <v>0</v>
      </c>
      <c r="G76" s="257">
        <f xml:space="preserve"> FS!G44</f>
        <v>0</v>
      </c>
      <c r="H76" s="257">
        <f xml:space="preserve"> FS!H44</f>
        <v>0</v>
      </c>
      <c r="I76" s="257"/>
      <c r="J76" s="296" t="str">
        <f xml:space="preserve"> IF(ABS(K76) &gt; TRK_TOL, "tu", "vw")</f>
        <v>vw</v>
      </c>
      <c r="K76" s="161">
        <f xml:space="preserve"> H76 - INDEX(M76:U76, $J$5)</f>
        <v>0</v>
      </c>
      <c r="L76" s="363">
        <f xml:space="preserve"> IF(ABS(K76) &gt; TRK_TOL, IF(INDEX(M76:U76, $J$5) = 0, 0, H76 / INDEX(M76:U76, $J$5) - 1), 0)</f>
        <v>0</v>
      </c>
      <c r="M76" s="361"/>
      <c r="N76" s="364">
        <v>0</v>
      </c>
      <c r="O76" s="364">
        <v>0</v>
      </c>
      <c r="P76" s="364">
        <v>0</v>
      </c>
      <c r="Q76" s="364">
        <v>0</v>
      </c>
      <c r="R76" s="364">
        <v>0</v>
      </c>
      <c r="S76" s="364">
        <v>0</v>
      </c>
      <c r="T76" s="364">
        <v>0</v>
      </c>
      <c r="U76" s="361"/>
    </row>
    <row r="77" spans="1:21" outlineLevel="1" x14ac:dyDescent="0.35">
      <c r="A77" s="95"/>
      <c r="B77" s="97"/>
      <c r="C77" s="104"/>
      <c r="D77" s="94"/>
      <c r="E77" s="257" t="str">
        <f xml:space="preserve"> FS!E45</f>
        <v>[DSRA withdrawal]</v>
      </c>
      <c r="F77" s="257">
        <f xml:space="preserve"> FS!F45</f>
        <v>0</v>
      </c>
      <c r="G77" s="257">
        <f xml:space="preserve"> FS!G45</f>
        <v>0</v>
      </c>
      <c r="H77" s="257">
        <f xml:space="preserve"> FS!H45</f>
        <v>0</v>
      </c>
      <c r="I77" s="257"/>
      <c r="J77" s="296" t="str">
        <f xml:space="preserve"> IF(ABS(K77) &gt; TRK_TOL, "tu", "vw")</f>
        <v>vw</v>
      </c>
      <c r="K77" s="161">
        <f xml:space="preserve"> H77 - INDEX(M77:U77, $J$5)</f>
        <v>0</v>
      </c>
      <c r="L77" s="363">
        <f xml:space="preserve"> IF(ABS(K77) &gt; TRK_TOL, IF(INDEX(M77:U77, $J$5) = 0, 0, H77 / INDEX(M77:U77, $J$5) - 1), 0)</f>
        <v>0</v>
      </c>
      <c r="M77" s="361"/>
      <c r="N77" s="364">
        <v>0</v>
      </c>
      <c r="O77" s="364">
        <v>0</v>
      </c>
      <c r="P77" s="364">
        <v>0</v>
      </c>
      <c r="Q77" s="364">
        <v>0</v>
      </c>
      <c r="R77" s="364">
        <v>0</v>
      </c>
      <c r="S77" s="364">
        <v>0</v>
      </c>
      <c r="T77" s="364">
        <v>0</v>
      </c>
      <c r="U77" s="361"/>
    </row>
    <row r="78" spans="1:21" outlineLevel="1" x14ac:dyDescent="0.35">
      <c r="A78" s="95"/>
      <c r="B78" s="97"/>
      <c r="C78" s="104"/>
      <c r="D78" s="94"/>
      <c r="E78" s="261" t="str">
        <f xml:space="preserve"> FS!E46</f>
        <v>Cashflow available for shareholder loan</v>
      </c>
      <c r="F78" s="261">
        <f xml:space="preserve"> FS!F46</f>
        <v>0</v>
      </c>
      <c r="G78" s="261" t="str">
        <f xml:space="preserve"> FS!G46</f>
        <v>$ 000s</v>
      </c>
      <c r="H78" s="261">
        <f xml:space="preserve"> FS!H46</f>
        <v>414570.02623834839</v>
      </c>
      <c r="I78" s="261"/>
      <c r="J78" s="295" t="str">
        <f xml:space="preserve"> IF(ABS(K78) &gt; TRK_TOL, "tu", "vw")</f>
        <v>vw</v>
      </c>
      <c r="K78" s="262">
        <f xml:space="preserve"> H78 - INDEX(M78:U78, $J$5)</f>
        <v>0</v>
      </c>
      <c r="L78" s="327">
        <f xml:space="preserve"> IF(ABS(K78) &gt; TRK_TOL, IF(INDEX(M78:U78, $J$5) = 0, 0, H78 / INDEX(M78:U78, $J$5) - 1), 0)</f>
        <v>0</v>
      </c>
      <c r="M78" s="266"/>
      <c r="N78" s="315">
        <v>414570.02623834839</v>
      </c>
      <c r="O78" s="315">
        <v>414570.02625019202</v>
      </c>
      <c r="P78" s="315">
        <v>372414.0267171021</v>
      </c>
      <c r="Q78" s="315">
        <v>372414.0267171021</v>
      </c>
      <c r="R78" s="315">
        <v>697886.58878542157</v>
      </c>
      <c r="S78" s="315">
        <v>697886.58878542157</v>
      </c>
      <c r="T78" s="315">
        <v>704342.70539933129</v>
      </c>
      <c r="U78" s="266"/>
    </row>
    <row r="79" spans="1:21" outlineLevel="1" x14ac:dyDescent="0.35">
      <c r="A79" s="95"/>
      <c r="B79" s="97"/>
      <c r="C79" s="104"/>
      <c r="D79" s="94"/>
      <c r="E79" s="257"/>
      <c r="F79" s="257"/>
      <c r="G79" s="257"/>
      <c r="H79" s="257"/>
      <c r="I79" s="257"/>
      <c r="J79" s="296"/>
      <c r="K79" s="161"/>
      <c r="L79" s="363"/>
      <c r="M79" s="361"/>
      <c r="N79" s="364"/>
      <c r="O79" s="364"/>
      <c r="P79" s="364"/>
      <c r="Q79" s="364"/>
      <c r="R79" s="364"/>
      <c r="S79" s="364"/>
      <c r="T79" s="364"/>
      <c r="U79" s="361"/>
    </row>
    <row r="80" spans="1:21" outlineLevel="1" x14ac:dyDescent="0.35">
      <c r="A80" s="95"/>
      <c r="B80" s="97"/>
      <c r="C80" s="104"/>
      <c r="D80" s="94"/>
      <c r="E80" s="257" t="str">
        <f xml:space="preserve"> FS!E48</f>
        <v>[Shareholder loan interest]</v>
      </c>
      <c r="F80" s="257">
        <f xml:space="preserve"> FS!F48</f>
        <v>0</v>
      </c>
      <c r="G80" s="257">
        <f xml:space="preserve"> FS!G48</f>
        <v>0</v>
      </c>
      <c r="H80" s="257">
        <f xml:space="preserve"> FS!H48</f>
        <v>0</v>
      </c>
      <c r="I80" s="257"/>
      <c r="J80" s="296" t="str">
        <f t="shared" ref="J80:J85" si="15" xml:space="preserve"> IF(ABS(K80) &gt; TRK_TOL, "tu", "vw")</f>
        <v>vw</v>
      </c>
      <c r="K80" s="161">
        <f t="shared" ref="K80:K85" si="16" xml:space="preserve"> H80 - INDEX(M80:U80, $J$5)</f>
        <v>0</v>
      </c>
      <c r="L80" s="363">
        <f t="shared" ref="L80:L85" si="17" xml:space="preserve"> IF(ABS(K80) &gt; TRK_TOL, IF(INDEX(M80:U80, $J$5) = 0, 0, H80 / INDEX(M80:U80, $J$5) - 1), 0)</f>
        <v>0</v>
      </c>
      <c r="M80" s="361"/>
      <c r="N80" s="364">
        <v>0</v>
      </c>
      <c r="O80" s="364">
        <v>0</v>
      </c>
      <c r="P80" s="364">
        <v>0</v>
      </c>
      <c r="Q80" s="364">
        <v>0</v>
      </c>
      <c r="R80" s="364">
        <v>0</v>
      </c>
      <c r="S80" s="364">
        <v>0</v>
      </c>
      <c r="T80" s="364">
        <v>0</v>
      </c>
      <c r="U80" s="361"/>
    </row>
    <row r="81" spans="1:21" outlineLevel="1" x14ac:dyDescent="0.35">
      <c r="A81" s="95"/>
      <c r="B81" s="97"/>
      <c r="C81" s="104"/>
      <c r="D81" s="94"/>
      <c r="E81" s="257" t="str">
        <f xml:space="preserve"> FS!E49</f>
        <v>[Shareholder loan principal repayment]</v>
      </c>
      <c r="F81" s="257">
        <f xml:space="preserve"> FS!F49</f>
        <v>0</v>
      </c>
      <c r="G81" s="257">
        <f xml:space="preserve"> FS!G49</f>
        <v>0</v>
      </c>
      <c r="H81" s="257">
        <f xml:space="preserve"> FS!H49</f>
        <v>0</v>
      </c>
      <c r="I81" s="257"/>
      <c r="J81" s="296" t="str">
        <f t="shared" si="15"/>
        <v>vw</v>
      </c>
      <c r="K81" s="161">
        <f t="shared" si="16"/>
        <v>0</v>
      </c>
      <c r="L81" s="363">
        <f t="shared" si="17"/>
        <v>0</v>
      </c>
      <c r="M81" s="361"/>
      <c r="N81" s="364">
        <v>0</v>
      </c>
      <c r="O81" s="364">
        <v>0</v>
      </c>
      <c r="P81" s="364">
        <v>0</v>
      </c>
      <c r="Q81" s="364">
        <v>0</v>
      </c>
      <c r="R81" s="364">
        <v>0</v>
      </c>
      <c r="S81" s="364">
        <v>0</v>
      </c>
      <c r="T81" s="364">
        <v>0</v>
      </c>
      <c r="U81" s="361"/>
    </row>
    <row r="82" spans="1:21" outlineLevel="1" x14ac:dyDescent="0.35">
      <c r="A82" s="95"/>
      <c r="B82" s="97"/>
      <c r="C82" s="104"/>
      <c r="D82" s="94"/>
      <c r="E82" s="261" t="str">
        <f xml:space="preserve"> FS!E50</f>
        <v>Cashflow available for share capital redemption</v>
      </c>
      <c r="F82" s="261">
        <f xml:space="preserve"> FS!F50</f>
        <v>0</v>
      </c>
      <c r="G82" s="261" t="str">
        <f xml:space="preserve"> FS!G50</f>
        <v>$ 000s</v>
      </c>
      <c r="H82" s="261">
        <f xml:space="preserve"> FS!H50</f>
        <v>414570.02623834839</v>
      </c>
      <c r="I82" s="261"/>
      <c r="J82" s="295" t="str">
        <f t="shared" si="15"/>
        <v>vw</v>
      </c>
      <c r="K82" s="262">
        <f t="shared" si="16"/>
        <v>0</v>
      </c>
      <c r="L82" s="327">
        <f t="shared" si="17"/>
        <v>0</v>
      </c>
      <c r="M82" s="266"/>
      <c r="N82" s="315">
        <v>414570.02623834839</v>
      </c>
      <c r="O82" s="315">
        <v>414570.02625019202</v>
      </c>
      <c r="P82" s="315">
        <v>372414.0267171021</v>
      </c>
      <c r="Q82" s="315">
        <v>372414.0267171021</v>
      </c>
      <c r="R82" s="315">
        <v>697886.58878542157</v>
      </c>
      <c r="S82" s="315">
        <v>697886.58878542157</v>
      </c>
      <c r="T82" s="315">
        <v>704342.70539933129</v>
      </c>
      <c r="U82" s="266"/>
    </row>
    <row r="83" spans="1:21" outlineLevel="1" x14ac:dyDescent="0.35">
      <c r="A83" s="95"/>
      <c r="B83" s="97"/>
      <c r="C83" s="104"/>
      <c r="D83" s="94"/>
      <c r="E83" s="257">
        <f xml:space="preserve"> FS!E51</f>
        <v>0</v>
      </c>
      <c r="F83" s="257">
        <f xml:space="preserve"> FS!F51</f>
        <v>0</v>
      </c>
      <c r="G83" s="257">
        <f xml:space="preserve"> FS!G51</f>
        <v>0</v>
      </c>
      <c r="H83" s="257">
        <f xml:space="preserve"> FS!H51</f>
        <v>0</v>
      </c>
      <c r="I83" s="257"/>
      <c r="J83" s="296" t="str">
        <f t="shared" si="15"/>
        <v>vw</v>
      </c>
      <c r="K83" s="161">
        <f t="shared" si="16"/>
        <v>0</v>
      </c>
      <c r="L83" s="363">
        <f t="shared" si="17"/>
        <v>0</v>
      </c>
      <c r="M83" s="361"/>
      <c r="N83" s="364">
        <v>0</v>
      </c>
      <c r="O83" s="364">
        <v>0</v>
      </c>
      <c r="P83" s="364">
        <v>0</v>
      </c>
      <c r="Q83" s="364">
        <v>0</v>
      </c>
      <c r="R83" s="364">
        <v>0</v>
      </c>
      <c r="S83" s="364">
        <v>0</v>
      </c>
      <c r="T83" s="364">
        <v>0</v>
      </c>
      <c r="U83" s="361"/>
    </row>
    <row r="84" spans="1:21" outlineLevel="1" x14ac:dyDescent="0.35">
      <c r="A84" s="95"/>
      <c r="B84" s="97"/>
      <c r="C84" s="104"/>
      <c r="D84" s="94"/>
      <c r="E84" s="257" t="str">
        <f xml:space="preserve"> FS!E52</f>
        <v>Share capital redemption</v>
      </c>
      <c r="F84" s="257">
        <f xml:space="preserve"> FS!F52</f>
        <v>0</v>
      </c>
      <c r="G84" s="257" t="str">
        <f xml:space="preserve"> FS!G52</f>
        <v>$ 000s</v>
      </c>
      <c r="H84" s="257">
        <f xml:space="preserve"> FS!H52</f>
        <v>-36559.129194452908</v>
      </c>
      <c r="I84" s="257"/>
      <c r="J84" s="296" t="str">
        <f t="shared" si="15"/>
        <v>vw</v>
      </c>
      <c r="K84" s="161">
        <f t="shared" si="16"/>
        <v>0</v>
      </c>
      <c r="L84" s="363">
        <f t="shared" si="17"/>
        <v>0</v>
      </c>
      <c r="M84" s="361"/>
      <c r="N84" s="364">
        <v>-36559.129194452908</v>
      </c>
      <c r="O84" s="364">
        <v>-15647.828168326925</v>
      </c>
      <c r="P84" s="364">
        <v>-87054.025199197247</v>
      </c>
      <c r="Q84" s="364">
        <v>-87054.025199197247</v>
      </c>
      <c r="R84" s="364">
        <v>-78009.640914737567</v>
      </c>
      <c r="S84" s="364">
        <v>-284366.33512081055</v>
      </c>
      <c r="T84" s="364">
        <v>-283963.95959987724</v>
      </c>
      <c r="U84" s="361"/>
    </row>
    <row r="85" spans="1:21" outlineLevel="1" x14ac:dyDescent="0.35">
      <c r="A85" s="95"/>
      <c r="B85" s="97"/>
      <c r="C85" s="104"/>
      <c r="D85" s="94"/>
      <c r="E85" s="261" t="str">
        <f xml:space="preserve"> FS!E53</f>
        <v>Cash flow available for dividends</v>
      </c>
      <c r="F85" s="261">
        <f xml:space="preserve"> FS!F53</f>
        <v>0</v>
      </c>
      <c r="G85" s="261" t="str">
        <f xml:space="preserve"> FS!G53</f>
        <v>$ 000s</v>
      </c>
      <c r="H85" s="261">
        <f xml:space="preserve"> FS!H53</f>
        <v>378010.8970438955</v>
      </c>
      <c r="I85" s="261"/>
      <c r="J85" s="295" t="str">
        <f t="shared" si="15"/>
        <v>vw</v>
      </c>
      <c r="K85" s="262">
        <f t="shared" si="16"/>
        <v>0</v>
      </c>
      <c r="L85" s="327">
        <f t="shared" si="17"/>
        <v>0</v>
      </c>
      <c r="M85" s="266"/>
      <c r="N85" s="315">
        <v>378010.8970438955</v>
      </c>
      <c r="O85" s="315">
        <v>398922.19808186509</v>
      </c>
      <c r="P85" s="315">
        <v>285360.00151790486</v>
      </c>
      <c r="Q85" s="315">
        <v>285360.00151790486</v>
      </c>
      <c r="R85" s="315">
        <v>619876.94787068397</v>
      </c>
      <c r="S85" s="315">
        <v>413520.25366461097</v>
      </c>
      <c r="T85" s="315">
        <v>420378.74579945405</v>
      </c>
      <c r="U85" s="266"/>
    </row>
    <row r="86" spans="1:21" outlineLevel="1" x14ac:dyDescent="0.35">
      <c r="A86" s="95"/>
      <c r="B86" s="97"/>
      <c r="C86" s="104"/>
      <c r="D86" s="94"/>
      <c r="E86" s="257"/>
      <c r="F86" s="257"/>
      <c r="G86" s="257"/>
      <c r="H86" s="257"/>
      <c r="I86" s="257"/>
      <c r="J86" s="296"/>
      <c r="K86" s="161"/>
      <c r="L86" s="363"/>
      <c r="M86" s="361"/>
      <c r="N86" s="364"/>
      <c r="O86" s="364"/>
      <c r="P86" s="364"/>
      <c r="Q86" s="364"/>
      <c r="R86" s="364"/>
      <c r="S86" s="364"/>
      <c r="T86" s="364"/>
      <c r="U86" s="361"/>
    </row>
    <row r="87" spans="1:21" outlineLevel="1" x14ac:dyDescent="0.35">
      <c r="A87" s="95"/>
      <c r="B87" s="97"/>
      <c r="C87" s="104"/>
      <c r="D87" s="94"/>
      <c r="E87" s="257" t="str">
        <f xml:space="preserve"> FS!E55</f>
        <v>Dividends paid</v>
      </c>
      <c r="F87" s="257">
        <f xml:space="preserve"> FS!F55</f>
        <v>0</v>
      </c>
      <c r="G87" s="257" t="str">
        <f xml:space="preserve"> FS!G55</f>
        <v>$ 000s</v>
      </c>
      <c r="H87" s="257">
        <f xml:space="preserve"> FS!H55</f>
        <v>-378010.89704389469</v>
      </c>
      <c r="I87" s="257"/>
      <c r="J87" s="296" t="str">
        <f xml:space="preserve"> IF(ABS(K87) &gt; TRK_TOL, "tu", "vw")</f>
        <v>vw</v>
      </c>
      <c r="K87" s="161">
        <f xml:space="preserve"> H87 - INDEX(M87:U87, $J$5)</f>
        <v>0</v>
      </c>
      <c r="L87" s="363">
        <f xml:space="preserve"> IF(ABS(K87) &gt; TRK_TOL, IF(INDEX(M87:U87, $J$5) = 0, 0, H87 / INDEX(M87:U87, $J$5) - 1), 0)</f>
        <v>0</v>
      </c>
      <c r="M87" s="361"/>
      <c r="N87" s="364">
        <v>-378010.89704389469</v>
      </c>
      <c r="O87" s="364">
        <v>-398922.19808186428</v>
      </c>
      <c r="P87" s="364">
        <v>-285360.00151790451</v>
      </c>
      <c r="Q87" s="364">
        <v>-285360.00151790451</v>
      </c>
      <c r="R87" s="364">
        <v>-385848.02512647083</v>
      </c>
      <c r="S87" s="364">
        <v>-413520.25366461027</v>
      </c>
      <c r="T87" s="364">
        <v>-420378.7457994537</v>
      </c>
      <c r="U87" s="361"/>
    </row>
    <row r="88" spans="1:21" outlineLevel="1" x14ac:dyDescent="0.35">
      <c r="A88" s="95"/>
      <c r="B88" s="97"/>
      <c r="C88" s="104"/>
      <c r="D88" s="94"/>
      <c r="E88" s="261" t="s">
        <v>198</v>
      </c>
      <c r="F88" s="261">
        <f xml:space="preserve"> FS!F56</f>
        <v>0</v>
      </c>
      <c r="G88" s="261" t="str">
        <f xml:space="preserve"> FS!G56</f>
        <v>$ 000s</v>
      </c>
      <c r="H88" s="261">
        <f xml:space="preserve"> FS!H56</f>
        <v>8.0763129517436028E-10</v>
      </c>
      <c r="I88" s="261"/>
      <c r="J88" s="295" t="str">
        <f xml:space="preserve"> IF(ABS(K88) &gt; TRK_TOL, "tu", "vw")</f>
        <v>vw</v>
      </c>
      <c r="K88" s="262">
        <f xml:space="preserve"> H88 - INDEX(M88:U88, $J$5)</f>
        <v>0</v>
      </c>
      <c r="L88" s="327">
        <f xml:space="preserve"> IF(ABS(K88) &gt; TRK_TOL, IF(INDEX(M88:U88, $J$5) = 0, 0, H88 / INDEX(M88:U88, $J$5) - 1), 0)</f>
        <v>0</v>
      </c>
      <c r="M88" s="266"/>
      <c r="N88" s="315">
        <v>8.0763129517436028E-10</v>
      </c>
      <c r="O88" s="315">
        <v>7.8580342233181E-10</v>
      </c>
      <c r="P88" s="315">
        <v>5.5842974688857794E-10</v>
      </c>
      <c r="Q88" s="315">
        <v>5.5842974688857794E-10</v>
      </c>
      <c r="R88" s="315">
        <v>234028.92274421285</v>
      </c>
      <c r="S88" s="315">
        <v>3.219611244276166E-10</v>
      </c>
      <c r="T88" s="315">
        <v>2.3283064365386963E-10</v>
      </c>
      <c r="U88" s="266"/>
    </row>
    <row r="89" spans="1:21" outlineLevel="1" x14ac:dyDescent="0.35">
      <c r="A89" s="95"/>
      <c r="B89" s="97"/>
      <c r="C89" s="104"/>
      <c r="D89" s="94"/>
      <c r="E89" s="257"/>
      <c r="F89" s="257"/>
      <c r="G89" s="257"/>
      <c r="H89" s="257"/>
      <c r="I89" s="257"/>
      <c r="J89" s="296"/>
      <c r="K89" s="161"/>
      <c r="L89" s="363"/>
      <c r="M89" s="361"/>
      <c r="N89" s="364"/>
      <c r="O89" s="364"/>
      <c r="P89" s="364"/>
      <c r="Q89" s="364"/>
      <c r="R89" s="364"/>
      <c r="S89" s="364"/>
      <c r="T89" s="364"/>
      <c r="U89" s="361"/>
    </row>
    <row r="90" spans="1:21" outlineLevel="1" x14ac:dyDescent="0.35">
      <c r="A90" s="95"/>
      <c r="B90" s="97"/>
      <c r="C90" s="94"/>
      <c r="D90" s="94"/>
      <c r="E90" s="257"/>
      <c r="F90" s="257"/>
      <c r="G90" s="257"/>
      <c r="H90" s="257"/>
      <c r="I90" s="257"/>
      <c r="J90" s="297"/>
      <c r="K90" s="270"/>
      <c r="L90" s="271"/>
      <c r="M90" s="268"/>
      <c r="N90" s="259"/>
      <c r="O90" s="259"/>
      <c r="P90" s="259"/>
      <c r="Q90" s="259"/>
      <c r="R90" s="259"/>
      <c r="S90" s="259"/>
      <c r="T90" s="259"/>
      <c r="U90" s="268"/>
    </row>
    <row r="91" spans="1:21" x14ac:dyDescent="0.35">
      <c r="A91" s="95"/>
      <c r="B91" s="97"/>
      <c r="C91" s="94"/>
      <c r="D91" s="94"/>
      <c r="E91" s="257"/>
      <c r="F91" s="257"/>
      <c r="G91" s="257"/>
      <c r="H91" s="257"/>
      <c r="I91" s="257"/>
      <c r="K91" s="162"/>
      <c r="L91" s="254"/>
      <c r="M91" s="267"/>
      <c r="N91" s="259"/>
      <c r="O91" s="259"/>
      <c r="P91" s="259"/>
      <c r="Q91" s="259"/>
      <c r="R91" s="259"/>
      <c r="S91" s="259"/>
      <c r="T91" s="259"/>
      <c r="U91" s="267"/>
    </row>
    <row r="92" spans="1:21" x14ac:dyDescent="0.35">
      <c r="A92" s="84" t="s">
        <v>95</v>
      </c>
      <c r="B92" s="94"/>
      <c r="C92" s="94"/>
      <c r="D92" s="94"/>
      <c r="E92" s="269"/>
      <c r="F92" s="272"/>
      <c r="G92" s="269"/>
      <c r="H92" s="269"/>
      <c r="I92" s="269"/>
      <c r="J92" s="291"/>
      <c r="K92" s="163"/>
      <c r="L92" s="255"/>
      <c r="M92" s="267"/>
      <c r="N92" s="273"/>
      <c r="O92" s="273"/>
      <c r="P92" s="273"/>
      <c r="Q92" s="273"/>
      <c r="R92" s="273"/>
      <c r="S92" s="273"/>
      <c r="T92" s="273"/>
      <c r="U92" s="267"/>
    </row>
    <row r="93" spans="1:21" outlineLevel="1" x14ac:dyDescent="0.35">
      <c r="A93" s="107"/>
      <c r="B93" s="107"/>
      <c r="C93" s="108"/>
      <c r="D93" s="109"/>
      <c r="E93" s="165" t="s">
        <v>69</v>
      </c>
      <c r="F93" s="274"/>
      <c r="G93" s="275"/>
      <c r="H93" s="276">
        <f ca="1" xml:space="preserve"> NOW()</f>
        <v>46127.338185995373</v>
      </c>
      <c r="I93" s="269"/>
      <c r="K93" s="163"/>
      <c r="L93" s="255"/>
      <c r="M93" s="267"/>
      <c r="N93" s="277">
        <v>46127.335865856483</v>
      </c>
      <c r="O93" s="277">
        <v>46127.328016666666</v>
      </c>
      <c r="P93" s="277">
        <v>46127.306887847219</v>
      </c>
      <c r="Q93" s="277">
        <v>46111.359343865741</v>
      </c>
      <c r="R93" s="277">
        <v>46109.529927777781</v>
      </c>
      <c r="S93" s="277">
        <v>46109.476584490738</v>
      </c>
      <c r="T93" s="277">
        <v>46109.461948379627</v>
      </c>
      <c r="U93" s="267"/>
    </row>
    <row r="94" spans="1:21" outlineLevel="1" x14ac:dyDescent="0.35">
      <c r="A94" s="84"/>
      <c r="B94" s="84"/>
      <c r="C94" s="85"/>
      <c r="D94" s="94"/>
      <c r="E94" s="278" t="s">
        <v>96</v>
      </c>
      <c r="F94" s="274"/>
      <c r="G94" s="278"/>
      <c r="H94" s="279" t="str">
        <f ca="1" xml:space="preserve"> MID(CELL("filename",$A$1), SEARCH("[", CELL("filename",$A$1)) + 1, SEARCH("]", CELL("filename",$A$1)) - SEARCH("[", CELL("filename",$A$1)) - 1)</f>
        <v>EfW case study M4 01a.xlsm</v>
      </c>
      <c r="I94" s="269"/>
      <c r="K94" s="163"/>
      <c r="L94" s="255"/>
      <c r="M94" s="267"/>
      <c r="N94" s="280" t="s">
        <v>1610</v>
      </c>
      <c r="O94" s="280" t="s">
        <v>1610</v>
      </c>
      <c r="P94" s="280" t="s">
        <v>1610</v>
      </c>
      <c r="Q94" s="280" t="s">
        <v>1502</v>
      </c>
      <c r="R94" s="280" t="s">
        <v>1432</v>
      </c>
      <c r="S94" s="280" t="s">
        <v>1258</v>
      </c>
      <c r="T94" s="280" t="s">
        <v>1258</v>
      </c>
      <c r="U94" s="267"/>
    </row>
    <row r="95" spans="1:21" outlineLevel="1" x14ac:dyDescent="0.35">
      <c r="A95" s="84"/>
      <c r="B95" s="84"/>
      <c r="C95" s="85"/>
      <c r="D95" s="95"/>
      <c r="E95" s="281"/>
      <c r="F95" s="272"/>
      <c r="G95" s="269"/>
      <c r="H95" s="269"/>
      <c r="I95" s="269"/>
      <c r="J95" s="291"/>
      <c r="K95" s="163"/>
      <c r="L95" s="255"/>
      <c r="M95" s="267"/>
      <c r="N95" s="269"/>
      <c r="O95" s="269"/>
      <c r="P95" s="269"/>
      <c r="Q95" s="269"/>
      <c r="R95" s="269"/>
      <c r="S95" s="269"/>
      <c r="T95" s="269"/>
      <c r="U95" s="267"/>
    </row>
    <row r="96" spans="1:21" outlineLevel="1" x14ac:dyDescent="0.35">
      <c r="A96" s="84"/>
      <c r="B96" s="84"/>
      <c r="C96" s="85"/>
      <c r="D96" s="95"/>
      <c r="E96" s="281"/>
      <c r="F96" s="272"/>
      <c r="G96" s="269"/>
      <c r="H96" s="269"/>
      <c r="I96" s="269"/>
      <c r="J96" s="291"/>
      <c r="K96" s="163"/>
      <c r="L96" s="255"/>
      <c r="M96" s="267"/>
      <c r="N96" s="269"/>
      <c r="O96" s="269"/>
      <c r="P96" s="269"/>
      <c r="Q96" s="269"/>
      <c r="R96" s="269"/>
      <c r="S96" s="269"/>
      <c r="T96" s="269"/>
      <c r="U96" s="267"/>
    </row>
    <row r="97" spans="1:21" outlineLevel="1" x14ac:dyDescent="0.35">
      <c r="A97" s="218"/>
      <c r="B97" s="218"/>
      <c r="C97" s="219"/>
      <c r="D97" s="220"/>
      <c r="E97" s="282" t="s">
        <v>65</v>
      </c>
      <c r="F97" s="283"/>
      <c r="G97" s="284"/>
      <c r="H97" s="284"/>
      <c r="I97" s="285"/>
      <c r="J97" s="292" t="s">
        <v>70</v>
      </c>
      <c r="K97" s="258"/>
      <c r="L97" s="286"/>
      <c r="M97" s="267"/>
      <c r="N97" s="287"/>
      <c r="O97" s="287"/>
      <c r="P97" s="287"/>
      <c r="Q97" s="287"/>
      <c r="R97" s="287"/>
      <c r="S97" s="287"/>
      <c r="T97" s="287"/>
      <c r="U97" s="267"/>
    </row>
    <row r="98" spans="1:21" outlineLevel="1" x14ac:dyDescent="0.35">
      <c r="E98" s="278"/>
      <c r="F98" s="278"/>
      <c r="G98" s="278"/>
      <c r="H98" s="278"/>
      <c r="I98" s="269"/>
      <c r="K98" s="162"/>
      <c r="L98" s="254"/>
      <c r="M98" s="267"/>
      <c r="N98" s="278"/>
      <c r="O98" s="278"/>
      <c r="P98" s="278"/>
      <c r="Q98" s="278"/>
      <c r="R98" s="278"/>
      <c r="S98" s="278"/>
      <c r="T98" s="278"/>
      <c r="U98" s="267"/>
    </row>
    <row r="99" spans="1:21" outlineLevel="1" x14ac:dyDescent="0.35">
      <c r="E99" s="278"/>
      <c r="F99" s="278"/>
      <c r="G99" s="278"/>
      <c r="H99" s="278"/>
      <c r="I99" s="269"/>
      <c r="K99" s="162"/>
      <c r="L99" s="254"/>
      <c r="M99" s="267"/>
      <c r="N99" s="278"/>
      <c r="O99" s="278"/>
      <c r="P99" s="278"/>
      <c r="Q99" s="278"/>
      <c r="R99" s="278"/>
      <c r="S99" s="278"/>
      <c r="T99" s="278"/>
      <c r="U99" s="267"/>
    </row>
    <row r="100" spans="1:21" outlineLevel="1" x14ac:dyDescent="0.35">
      <c r="E100" s="278" t="s">
        <v>201</v>
      </c>
      <c r="F100" s="278"/>
      <c r="G100" s="278"/>
      <c r="H100" s="278"/>
      <c r="I100" s="269"/>
      <c r="J100" s="296" t="str">
        <f xml:space="preserve"> IF(ABS(K100) &gt; TRK_TOL, "tu", "vw")</f>
        <v>vw</v>
      </c>
      <c r="K100" s="161">
        <f xml:space="preserve"> H100 - INDEX(M100:U100, $J$5)</f>
        <v>0</v>
      </c>
      <c r="L100" s="363">
        <f xml:space="preserve"> IF(ABS(K100) &gt; TRK_TOL, IF(INDEX(M100:U100, $J$5) = 0, 0, H100 / INDEX(M100:U100, $J$5) - 1), 0)</f>
        <v>0</v>
      </c>
      <c r="M100" s="361"/>
      <c r="N100" s="364"/>
      <c r="O100" s="364"/>
      <c r="P100" s="364"/>
      <c r="Q100" s="364"/>
      <c r="R100" s="364"/>
      <c r="S100" s="364"/>
      <c r="T100" s="364"/>
      <c r="U100" s="361"/>
    </row>
    <row r="101" spans="1:21" outlineLevel="1" x14ac:dyDescent="0.35">
      <c r="E101" s="278"/>
      <c r="F101" s="278"/>
      <c r="G101" s="278"/>
      <c r="H101" s="278"/>
      <c r="I101" s="269"/>
      <c r="K101" s="162"/>
      <c r="L101" s="254"/>
      <c r="M101" s="267"/>
      <c r="N101" s="278"/>
      <c r="O101" s="278"/>
      <c r="P101" s="278"/>
      <c r="Q101" s="278"/>
      <c r="R101" s="278"/>
      <c r="S101" s="278"/>
      <c r="T101" s="278"/>
      <c r="U101" s="267"/>
    </row>
    <row r="103" spans="1:21" x14ac:dyDescent="0.35">
      <c r="A103" s="111" t="s">
        <v>61</v>
      </c>
    </row>
  </sheetData>
  <conditionalFormatting sqref="J8 J41:J49 J61:J89 J24:J35">
    <cfRule type="cellIs" dxfId="35" priority="37" operator="equal">
      <formula>"tu"</formula>
    </cfRule>
  </conditionalFormatting>
  <conditionalFormatting sqref="J50:J51 J53:J54">
    <cfRule type="cellIs" dxfId="34" priority="35" operator="equal">
      <formula>"tu"</formula>
    </cfRule>
  </conditionalFormatting>
  <conditionalFormatting sqref="J52">
    <cfRule type="cellIs" dxfId="33" priority="21" operator="equal">
      <formula>"tu"</formula>
    </cfRule>
  </conditionalFormatting>
  <conditionalFormatting sqref="J55:J56">
    <cfRule type="cellIs" dxfId="32" priority="20" operator="equal">
      <formula>"tu"</formula>
    </cfRule>
  </conditionalFormatting>
  <conditionalFormatting sqref="J18:J21">
    <cfRule type="cellIs" dxfId="31" priority="16" operator="equal">
      <formula>"tu"</formula>
    </cfRule>
  </conditionalFormatting>
  <conditionalFormatting sqref="J100">
    <cfRule type="cellIs" dxfId="30" priority="15" operator="equal">
      <formula>"tu"</formula>
    </cfRule>
  </conditionalFormatting>
  <conditionalFormatting sqref="J10">
    <cfRule type="cellIs" dxfId="29" priority="5" operator="equal">
      <formula>"tu"</formula>
    </cfRule>
  </conditionalFormatting>
  <conditionalFormatting sqref="J11">
    <cfRule type="cellIs" dxfId="28" priority="4" operator="equal">
      <formula>"tu"</formula>
    </cfRule>
  </conditionalFormatting>
  <conditionalFormatting sqref="J12">
    <cfRule type="cellIs" dxfId="27" priority="3" operator="equal">
      <formula>"tu"</formula>
    </cfRule>
  </conditionalFormatting>
  <conditionalFormatting sqref="J13">
    <cfRule type="cellIs" dxfId="26" priority="2" operator="equal">
      <formula>"tu"</formula>
    </cfRule>
  </conditionalFormatting>
  <conditionalFormatting sqref="J14">
    <cfRule type="cellIs" dxfId="25" priority="1" operator="equal">
      <formula>"tu"</formula>
    </cfRule>
  </conditionalFormatting>
  <dataValidations count="1">
    <dataValidation type="list" allowBlank="1" showInputMessage="1" showErrorMessage="1" sqref="H5" xr:uid="{774B52D0-D8C3-4CDE-9976-A7AB4C7BE1DD}">
      <formula1>TrackStoredResults</formula1>
    </dataValidation>
  </dataValidations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4"/>
  <sheetViews>
    <sheetView showGridLines="0" defaultGridColor="0" colorId="22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1" width="1.265625" style="69" customWidth="1"/>
    <col min="2" max="2" width="1.265625" style="28" customWidth="1"/>
    <col min="3" max="3" width="1.265625" style="25" customWidth="1"/>
    <col min="4" max="4" width="1.265625" style="51" customWidth="1"/>
    <col min="5" max="5" width="40.59765625" style="27" customWidth="1"/>
    <col min="6" max="6" width="12.59765625" style="27" customWidth="1"/>
    <col min="7" max="8" width="11.59765625" style="27" customWidth="1"/>
    <col min="9" max="9" width="2.59765625" style="27" customWidth="1"/>
    <col min="10" max="16384" width="11.59765625" hidden="1"/>
  </cols>
  <sheetData>
    <row r="1" spans="1:9" ht="25.15" x14ac:dyDescent="0.35">
      <c r="A1" s="21" t="str">
        <f ca="1" xml:space="preserve"> RIGHT(CELL("filename", A1), LEN(CELL("filename", A1)) - SEARCH("]", CELL("filename", A1))) &amp; " - " &amp; InpC!F3</f>
        <v>Check - Base case 1</v>
      </c>
    </row>
    <row r="2" spans="1:9" x14ac:dyDescent="0.35">
      <c r="A2" s="19"/>
      <c r="B2" s="20"/>
      <c r="C2" s="36"/>
      <c r="D2" s="37"/>
      <c r="E2" s="19"/>
      <c r="F2" s="226">
        <f xml:space="preserve"> F9</f>
        <v>0</v>
      </c>
      <c r="G2" s="32" t="s">
        <v>23</v>
      </c>
      <c r="H2" s="19"/>
      <c r="I2" s="19"/>
    </row>
    <row r="3" spans="1:9" x14ac:dyDescent="0.35">
      <c r="F3" s="226">
        <f xml:space="preserve"> Output!J2</f>
        <v>0</v>
      </c>
      <c r="G3" s="70" t="s">
        <v>25</v>
      </c>
    </row>
    <row r="4" spans="1:9" x14ac:dyDescent="0.35">
      <c r="F4" s="226">
        <f xml:space="preserve"> Check!$F$24</f>
        <v>0</v>
      </c>
      <c r="G4" s="70" t="s">
        <v>24</v>
      </c>
    </row>
    <row r="5" spans="1:9" x14ac:dyDescent="0.35">
      <c r="F5" s="34" t="s">
        <v>19</v>
      </c>
      <c r="G5" s="35" t="s">
        <v>17</v>
      </c>
      <c r="H5" s="69"/>
    </row>
    <row r="7" spans="1:9" x14ac:dyDescent="0.35">
      <c r="A7" s="69" t="s">
        <v>32</v>
      </c>
    </row>
    <row r="9" spans="1:9" x14ac:dyDescent="0.35">
      <c r="E9" s="27" t="s">
        <v>33</v>
      </c>
      <c r="F9" s="226">
        <f xml:space="preserve"> SUM(F10:F19)</f>
        <v>0</v>
      </c>
      <c r="G9" s="27" t="s">
        <v>20</v>
      </c>
    </row>
    <row r="10" spans="1:9" s="156" customFormat="1" x14ac:dyDescent="0.35">
      <c r="A10" s="201"/>
      <c r="B10" s="201"/>
      <c r="C10" s="202"/>
      <c r="D10" s="203"/>
      <c r="E10" s="140" t="s">
        <v>34</v>
      </c>
      <c r="F10" s="140" t="s">
        <v>35</v>
      </c>
      <c r="G10" s="140"/>
      <c r="H10" s="140"/>
      <c r="I10" s="140"/>
    </row>
    <row r="12" spans="1:9" x14ac:dyDescent="0.35">
      <c r="E12" s="112" t="str">
        <f xml:space="preserve"> FS!E$84</f>
        <v>Balance sheet check</v>
      </c>
      <c r="F12" s="226">
        <f xml:space="preserve"> FS!F$84</f>
        <v>0</v>
      </c>
      <c r="G12" s="112" t="str">
        <f xml:space="preserve"> FS!G$84</f>
        <v>check</v>
      </c>
    </row>
    <row r="13" spans="1:9" x14ac:dyDescent="0.35">
      <c r="E13" s="112" t="str">
        <f xml:space="preserve"> 'S&amp;U'!E$33</f>
        <v>Sources and uses check</v>
      </c>
      <c r="F13" s="226">
        <f xml:space="preserve"> 'S&amp;U'!F$33</f>
        <v>0</v>
      </c>
      <c r="G13" s="112" t="str">
        <f xml:space="preserve"> 'S&amp;U'!G$33</f>
        <v>check</v>
      </c>
    </row>
    <row r="14" spans="1:9" s="162" customFormat="1" x14ac:dyDescent="0.35">
      <c r="A14" s="331"/>
      <c r="B14" s="372"/>
      <c r="C14" s="373"/>
      <c r="D14" s="374"/>
      <c r="E14" s="68" t="str">
        <f xml:space="preserve"> Solve!E$47</f>
        <v>Master solve check</v>
      </c>
      <c r="F14" s="226">
        <f xml:space="preserve"> Solve!F$47</f>
        <v>0</v>
      </c>
      <c r="G14" s="68" t="str">
        <f xml:space="preserve"> Solve!G$47</f>
        <v>check</v>
      </c>
    </row>
    <row r="15" spans="1:9" x14ac:dyDescent="0.35">
      <c r="E15" s="112"/>
      <c r="F15" s="112"/>
      <c r="G15" s="112"/>
    </row>
    <row r="16" spans="1:9" x14ac:dyDescent="0.35">
      <c r="E16" s="112"/>
      <c r="F16" s="112"/>
      <c r="G16" s="112"/>
    </row>
    <row r="17" spans="1:9" x14ac:dyDescent="0.35">
      <c r="E17" s="112"/>
      <c r="F17" s="112"/>
      <c r="G17" s="112"/>
    </row>
    <row r="18" spans="1:9" x14ac:dyDescent="0.35">
      <c r="E18" s="112"/>
      <c r="F18" s="112"/>
      <c r="G18" s="112"/>
    </row>
    <row r="19" spans="1:9" s="156" customFormat="1" x14ac:dyDescent="0.35">
      <c r="A19" s="201"/>
      <c r="B19" s="201"/>
      <c r="C19" s="202"/>
      <c r="D19" s="203"/>
      <c r="E19" s="140" t="s">
        <v>34</v>
      </c>
      <c r="F19" s="140" t="s">
        <v>36</v>
      </c>
      <c r="G19" s="140"/>
      <c r="H19" s="140"/>
      <c r="I19" s="140"/>
    </row>
    <row r="22" spans="1:9" x14ac:dyDescent="0.35">
      <c r="A22" s="69" t="s">
        <v>37</v>
      </c>
    </row>
    <row r="24" spans="1:9" x14ac:dyDescent="0.35">
      <c r="E24" s="27" t="s">
        <v>38</v>
      </c>
      <c r="F24" s="226">
        <f xml:space="preserve"> SUM(F25:F34)</f>
        <v>0</v>
      </c>
      <c r="G24" s="27" t="s">
        <v>39</v>
      </c>
    </row>
    <row r="25" spans="1:9" s="156" customFormat="1" x14ac:dyDescent="0.35">
      <c r="A25" s="201"/>
      <c r="B25" s="201"/>
      <c r="C25" s="202"/>
      <c r="D25" s="203"/>
      <c r="E25" s="140" t="s">
        <v>34</v>
      </c>
      <c r="F25" s="140" t="s">
        <v>35</v>
      </c>
      <c r="G25" s="140"/>
      <c r="H25" s="140"/>
      <c r="I25" s="140"/>
    </row>
    <row r="34" spans="1:9" s="206" customFormat="1" x14ac:dyDescent="0.35">
      <c r="A34" s="204"/>
      <c r="B34" s="204"/>
      <c r="C34" s="205"/>
      <c r="D34" s="149"/>
      <c r="E34" s="149" t="s">
        <v>34</v>
      </c>
      <c r="F34" s="149" t="s">
        <v>36</v>
      </c>
      <c r="G34" s="149"/>
      <c r="H34" s="149"/>
      <c r="I34" s="149"/>
    </row>
  </sheetData>
  <conditionalFormatting sqref="F2:F4">
    <cfRule type="cellIs" dxfId="24" priority="25" stopIfTrue="1" operator="notEqual">
      <formula>0</formula>
    </cfRule>
    <cfRule type="cellIs" dxfId="23" priority="26" stopIfTrue="1" operator="equal">
      <formula>""</formula>
    </cfRule>
  </conditionalFormatting>
  <conditionalFormatting sqref="F2:F4">
    <cfRule type="cellIs" dxfId="22" priority="27" stopIfTrue="1" operator="notEqual">
      <formula>0</formula>
    </cfRule>
    <cfRule type="cellIs" dxfId="21" priority="28" stopIfTrue="1" operator="equal">
      <formula>""</formula>
    </cfRule>
  </conditionalFormatting>
  <conditionalFormatting sqref="F9">
    <cfRule type="cellIs" dxfId="20" priority="21" stopIfTrue="1" operator="notEqual">
      <formula>0</formula>
    </cfRule>
    <cfRule type="cellIs" dxfId="19" priority="22" stopIfTrue="1" operator="equal">
      <formula>""</formula>
    </cfRule>
  </conditionalFormatting>
  <conditionalFormatting sqref="F9">
    <cfRule type="cellIs" dxfId="18" priority="23" stopIfTrue="1" operator="notEqual">
      <formula>0</formula>
    </cfRule>
    <cfRule type="cellIs" dxfId="17" priority="24" stopIfTrue="1" operator="equal">
      <formula>""</formula>
    </cfRule>
  </conditionalFormatting>
  <conditionalFormatting sqref="F24">
    <cfRule type="cellIs" dxfId="16" priority="17" stopIfTrue="1" operator="notEqual">
      <formula>0</formula>
    </cfRule>
    <cfRule type="cellIs" dxfId="15" priority="18" stopIfTrue="1" operator="equal">
      <formula>""</formula>
    </cfRule>
  </conditionalFormatting>
  <conditionalFormatting sqref="F24">
    <cfRule type="cellIs" dxfId="14" priority="19" stopIfTrue="1" operator="notEqual">
      <formula>0</formula>
    </cfRule>
    <cfRule type="cellIs" dxfId="13" priority="20" stopIfTrue="1" operator="equal">
      <formula>""</formula>
    </cfRule>
  </conditionalFormatting>
  <conditionalFormatting sqref="F12:F14">
    <cfRule type="cellIs" dxfId="12" priority="13" stopIfTrue="1" operator="notEqual">
      <formula>0</formula>
    </cfRule>
    <cfRule type="cellIs" dxfId="11" priority="14" stopIfTrue="1" operator="equal">
      <formula>""</formula>
    </cfRule>
  </conditionalFormatting>
  <conditionalFormatting sqref="F12:F14">
    <cfRule type="cellIs" dxfId="10" priority="15" stopIfTrue="1" operator="notEqual">
      <formula>0</formula>
    </cfRule>
    <cfRule type="cellIs" dxfId="9" priority="16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GJ24"/>
  <sheetViews>
    <sheetView showGridLines="0" defaultGridColor="0" colorId="8" zoomScaleNormal="100" workbookViewId="0">
      <pane xSplit="9" ySplit="5" topLeftCell="J104855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Tmp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Time!E$190</f>
        <v>Timeline label</v>
      </c>
      <c r="F3" s="226">
        <f xml:space="preserve"> Output!J2</f>
        <v>0</v>
      </c>
      <c r="G3" s="70" t="s">
        <v>25</v>
      </c>
      <c r="H3" s="15"/>
      <c r="I3" s="118"/>
      <c r="J3" s="38" t="str">
        <f xml:space="preserve"> Time!J$190</f>
        <v>Pre-fcst</v>
      </c>
      <c r="K3" s="38" t="str">
        <f xml:space="preserve"> Time!K$190</f>
        <v>Pre-fcst</v>
      </c>
      <c r="L3" s="38" t="str">
        <f xml:space="preserve"> Time!L$190</f>
        <v>Pre-fcst</v>
      </c>
      <c r="M3" s="38" t="str">
        <f xml:space="preserve"> Time!M$190</f>
        <v>Pre-fcst</v>
      </c>
      <c r="N3" s="38" t="str">
        <f xml:space="preserve"> Time!N$190</f>
        <v>Pre-fcst</v>
      </c>
      <c r="O3" s="38" t="str">
        <f xml:space="preserve"> Time!O$190</f>
        <v>Fin Close</v>
      </c>
      <c r="P3" s="38" t="str">
        <f xml:space="preserve"> Time!P$190</f>
        <v>Construction</v>
      </c>
      <c r="Q3" s="38" t="str">
        <f xml:space="preserve"> Time!Q$190</f>
        <v>Construction</v>
      </c>
      <c r="R3" s="38" t="str">
        <f xml:space="preserve"> Time!R$190</f>
        <v>Construction</v>
      </c>
      <c r="S3" s="38" t="str">
        <f xml:space="preserve"> Time!S$190</f>
        <v>Construction</v>
      </c>
      <c r="T3" s="38" t="str">
        <f xml:space="preserve"> Time!T$190</f>
        <v>Construction</v>
      </c>
      <c r="U3" s="38" t="str">
        <f xml:space="preserve"> Time!U$190</f>
        <v>Construction</v>
      </c>
      <c r="V3" s="38" t="str">
        <f xml:space="preserve"> Time!V$190</f>
        <v>Construction</v>
      </c>
      <c r="W3" s="38" t="str">
        <f xml:space="preserve"> Time!W$190</f>
        <v>Construction</v>
      </c>
      <c r="X3" s="38" t="str">
        <f xml:space="preserve"> Time!X$190</f>
        <v>Construction</v>
      </c>
      <c r="Y3" s="38" t="str">
        <f xml:space="preserve"> Time!Y$190</f>
        <v>Construction</v>
      </c>
      <c r="Z3" s="38" t="str">
        <f xml:space="preserve"> Time!Z$190</f>
        <v>Construction</v>
      </c>
      <c r="AA3" s="38" t="str">
        <f xml:space="preserve"> Time!AA$190</f>
        <v>Construction</v>
      </c>
      <c r="AB3" s="38" t="str">
        <f xml:space="preserve"> Time!AB$190</f>
        <v>Construction</v>
      </c>
      <c r="AC3" s="38" t="str">
        <f xml:space="preserve"> Time!AC$190</f>
        <v>Construction</v>
      </c>
      <c r="AD3" s="38" t="str">
        <f xml:space="preserve"> Time!AD$190</f>
        <v>Construction</v>
      </c>
      <c r="AE3" s="38" t="str">
        <f xml:space="preserve"> Time!AE$190</f>
        <v>Construction</v>
      </c>
      <c r="AF3" s="38" t="str">
        <f xml:space="preserve"> Time!AF$190</f>
        <v>Construction</v>
      </c>
      <c r="AG3" s="38" t="str">
        <f xml:space="preserve"> Time!AG$190</f>
        <v>Construction</v>
      </c>
      <c r="AH3" s="38" t="str">
        <f xml:space="preserve"> Time!AH$190</f>
        <v>Construction</v>
      </c>
      <c r="AI3" s="38" t="str">
        <f xml:space="preserve"> Time!AI$190</f>
        <v>Construction</v>
      </c>
      <c r="AJ3" s="38" t="str">
        <f xml:space="preserve"> Time!AJ$190</f>
        <v>Construction</v>
      </c>
      <c r="AK3" s="38" t="str">
        <f xml:space="preserve"> Time!AK$190</f>
        <v>Construction</v>
      </c>
      <c r="AL3" s="38" t="str">
        <f xml:space="preserve"> Time!AL$190</f>
        <v>Construction</v>
      </c>
      <c r="AM3" s="38" t="str">
        <f xml:space="preserve"> Time!AM$190</f>
        <v>Construction</v>
      </c>
      <c r="AN3" s="38" t="str">
        <f xml:space="preserve"> Time!AN$190</f>
        <v>Construction</v>
      </c>
      <c r="AO3" s="38" t="str">
        <f xml:space="preserve"> Time!AO$190</f>
        <v>Construction</v>
      </c>
      <c r="AP3" s="38" t="str">
        <f xml:space="preserve"> Time!AP$190</f>
        <v>Construction</v>
      </c>
      <c r="AQ3" s="38" t="str">
        <f xml:space="preserve"> Time!AQ$190</f>
        <v>Construction</v>
      </c>
      <c r="AR3" s="38" t="str">
        <f xml:space="preserve"> Time!AR$190</f>
        <v>Construction</v>
      </c>
      <c r="AS3" s="38" t="str">
        <f xml:space="preserve"> Time!AS$190</f>
        <v>Construction</v>
      </c>
      <c r="AT3" s="38" t="str">
        <f xml:space="preserve"> Time!AT$190</f>
        <v>Construction</v>
      </c>
      <c r="AU3" s="38" t="str">
        <f xml:space="preserve"> Time!AU$190</f>
        <v>Construction</v>
      </c>
      <c r="AV3" s="38" t="str">
        <f xml:space="preserve"> Time!AV$190</f>
        <v>Construction</v>
      </c>
      <c r="AW3" s="38" t="str">
        <f xml:space="preserve"> Time!AW$190</f>
        <v>Construction</v>
      </c>
      <c r="AX3" s="38" t="str">
        <f xml:space="preserve"> Time!AX$190</f>
        <v>Construction</v>
      </c>
      <c r="AY3" s="38" t="str">
        <f xml:space="preserve"> Time!AY$190</f>
        <v>Construction</v>
      </c>
      <c r="AZ3" s="38" t="str">
        <f xml:space="preserve"> Time!AZ$190</f>
        <v>Construction</v>
      </c>
      <c r="BA3" s="38" t="str">
        <f xml:space="preserve"> Time!BA$190</f>
        <v>Construction</v>
      </c>
      <c r="BB3" s="38" t="str">
        <f xml:space="preserve"> Time!BB$190</f>
        <v>Construction</v>
      </c>
      <c r="BC3" s="38" t="str">
        <f xml:space="preserve"> Time!BC$190</f>
        <v>Construction</v>
      </c>
      <c r="BD3" s="38" t="str">
        <f xml:space="preserve"> Time!BD$190</f>
        <v>Construction</v>
      </c>
      <c r="BE3" s="38" t="str">
        <f xml:space="preserve"> Time!BE$190</f>
        <v>Construction</v>
      </c>
      <c r="BF3" s="38" t="str">
        <f xml:space="preserve"> Time!BF$190</f>
        <v>Operations</v>
      </c>
      <c r="BG3" s="38" t="str">
        <f xml:space="preserve"> Time!BG$190</f>
        <v>Operations</v>
      </c>
      <c r="BH3" s="38" t="str">
        <f xml:space="preserve"> Time!BH$190</f>
        <v>Operations</v>
      </c>
      <c r="BI3" s="38" t="str">
        <f xml:space="preserve"> Time!BI$190</f>
        <v>Operations</v>
      </c>
      <c r="BJ3" s="38" t="str">
        <f xml:space="preserve"> Time!BJ$190</f>
        <v>Operations</v>
      </c>
      <c r="BK3" s="38" t="str">
        <f xml:space="preserve"> Time!BK$190</f>
        <v>Operations</v>
      </c>
      <c r="BL3" s="38" t="str">
        <f xml:space="preserve"> Time!BL$190</f>
        <v>Operations</v>
      </c>
      <c r="BM3" s="38" t="str">
        <f xml:space="preserve"> Time!BM$190</f>
        <v>Operations</v>
      </c>
      <c r="BN3" s="38" t="str">
        <f xml:space="preserve"> Time!BN$190</f>
        <v>Operations</v>
      </c>
      <c r="BO3" s="38" t="str">
        <f xml:space="preserve"> Time!BO$190</f>
        <v>Operations</v>
      </c>
      <c r="BP3" s="38" t="str">
        <f xml:space="preserve"> Time!BP$190</f>
        <v>Operations</v>
      </c>
      <c r="BQ3" s="38" t="str">
        <f xml:space="preserve"> Time!BQ$190</f>
        <v>Operations</v>
      </c>
      <c r="BR3" s="38" t="str">
        <f xml:space="preserve"> Time!BR$190</f>
        <v>Operations</v>
      </c>
      <c r="BS3" s="38" t="str">
        <f xml:space="preserve"> Time!BS$190</f>
        <v>Operations</v>
      </c>
      <c r="BT3" s="38" t="str">
        <f xml:space="preserve"> Time!BT$190</f>
        <v>Operations</v>
      </c>
      <c r="BU3" s="38" t="str">
        <f xml:space="preserve"> Time!BU$190</f>
        <v>Operations</v>
      </c>
      <c r="BV3" s="38" t="str">
        <f xml:space="preserve"> Time!BV$190</f>
        <v>Operations</v>
      </c>
      <c r="BW3" s="38" t="str">
        <f xml:space="preserve"> Time!BW$190</f>
        <v>Operations</v>
      </c>
      <c r="BX3" s="38" t="str">
        <f xml:space="preserve"> Time!BX$190</f>
        <v>Operations</v>
      </c>
      <c r="BY3" s="38" t="str">
        <f xml:space="preserve"> Time!BY$190</f>
        <v>Operations</v>
      </c>
      <c r="BZ3" s="38" t="str">
        <f xml:space="preserve"> Time!BZ$190</f>
        <v>Operations</v>
      </c>
      <c r="CA3" s="38" t="str">
        <f xml:space="preserve"> Time!CA$190</f>
        <v>Operations</v>
      </c>
      <c r="CB3" s="38" t="str">
        <f xml:space="preserve"> Time!CB$190</f>
        <v>Operations</v>
      </c>
      <c r="CC3" s="38" t="str">
        <f xml:space="preserve"> Time!CC$190</f>
        <v>Operations</v>
      </c>
      <c r="CD3" s="38" t="str">
        <f xml:space="preserve"> Time!CD$190</f>
        <v>Operations</v>
      </c>
      <c r="CE3" s="38" t="str">
        <f xml:space="preserve"> Time!CE$190</f>
        <v>Operations</v>
      </c>
      <c r="CF3" s="38" t="str">
        <f xml:space="preserve"> Time!CF$190</f>
        <v>Operations</v>
      </c>
      <c r="CG3" s="38" t="str">
        <f xml:space="preserve"> Time!CG$190</f>
        <v>Operations</v>
      </c>
      <c r="CH3" s="38" t="str">
        <f xml:space="preserve"> Time!CH$190</f>
        <v>Operations</v>
      </c>
      <c r="CI3" s="38" t="str">
        <f xml:space="preserve"> Time!CI$190</f>
        <v>Operations</v>
      </c>
      <c r="CJ3" s="38" t="str">
        <f xml:space="preserve"> Time!CJ$190</f>
        <v>Operations</v>
      </c>
      <c r="CK3" s="38" t="str">
        <f xml:space="preserve"> Time!CK$190</f>
        <v>Operations</v>
      </c>
      <c r="CL3" s="38" t="str">
        <f xml:space="preserve"> Time!CL$190</f>
        <v>Operations</v>
      </c>
      <c r="CM3" s="38" t="str">
        <f xml:space="preserve"> Time!CM$190</f>
        <v>Operations</v>
      </c>
      <c r="CN3" s="38" t="str">
        <f xml:space="preserve"> Time!CN$190</f>
        <v>Operations</v>
      </c>
      <c r="CO3" s="38" t="str">
        <f xml:space="preserve"> Time!CO$190</f>
        <v>Operations</v>
      </c>
      <c r="CP3" s="38" t="str">
        <f xml:space="preserve"> Time!CP$190</f>
        <v>Operations</v>
      </c>
      <c r="CQ3" s="38" t="str">
        <f xml:space="preserve"> Time!CQ$190</f>
        <v>Operations</v>
      </c>
      <c r="CR3" s="38" t="str">
        <f xml:space="preserve"> Time!CR$190</f>
        <v>Operations</v>
      </c>
      <c r="CS3" s="38" t="str">
        <f xml:space="preserve"> Time!CS$190</f>
        <v>Operations</v>
      </c>
      <c r="CT3" s="38" t="str">
        <f xml:space="preserve"> Time!CT$190</f>
        <v>Operations</v>
      </c>
      <c r="CU3" s="38" t="str">
        <f xml:space="preserve"> Time!CU$190</f>
        <v>Operations</v>
      </c>
      <c r="CV3" s="38" t="str">
        <f xml:space="preserve"> Time!CV$190</f>
        <v>Operations</v>
      </c>
      <c r="CW3" s="38" t="str">
        <f xml:space="preserve"> Time!CW$190</f>
        <v>Operations</v>
      </c>
      <c r="CX3" s="38" t="str">
        <f xml:space="preserve"> Time!CX$190</f>
        <v>Operations</v>
      </c>
      <c r="CY3" s="38" t="str">
        <f xml:space="preserve"> Time!CY$190</f>
        <v>Operations</v>
      </c>
      <c r="CZ3" s="38" t="str">
        <f xml:space="preserve"> Time!CZ$190</f>
        <v>Operations</v>
      </c>
      <c r="DA3" s="38" t="str">
        <f xml:space="preserve"> Time!DA$190</f>
        <v>Operations</v>
      </c>
      <c r="DB3" s="38" t="str">
        <f xml:space="preserve"> Time!DB$190</f>
        <v>Operations</v>
      </c>
      <c r="DC3" s="38" t="str">
        <f xml:space="preserve"> Time!DC$190</f>
        <v>Operations</v>
      </c>
      <c r="DD3" s="38" t="str">
        <f xml:space="preserve"> Time!DD$190</f>
        <v>Operations</v>
      </c>
      <c r="DE3" s="38" t="str">
        <f xml:space="preserve"> Time!DE$190</f>
        <v>Operations</v>
      </c>
      <c r="DF3" s="38" t="str">
        <f xml:space="preserve"> Time!DF$190</f>
        <v>Operations</v>
      </c>
      <c r="DG3" s="38" t="str">
        <f xml:space="preserve"> Time!DG$190</f>
        <v>Operations</v>
      </c>
      <c r="DH3" s="38" t="str">
        <f xml:space="preserve"> Time!DH$190</f>
        <v>Operations</v>
      </c>
      <c r="DI3" s="38" t="str">
        <f xml:space="preserve"> Time!DI$190</f>
        <v>Operations</v>
      </c>
      <c r="DJ3" s="38" t="str">
        <f xml:space="preserve"> Time!DJ$190</f>
        <v>Operations</v>
      </c>
      <c r="DK3" s="38" t="str">
        <f xml:space="preserve"> Time!DK$190</f>
        <v>Operations</v>
      </c>
      <c r="DL3" s="38" t="str">
        <f xml:space="preserve"> Time!DL$190</f>
        <v>Operations</v>
      </c>
      <c r="DM3" s="38" t="str">
        <f xml:space="preserve"> Time!DM$190</f>
        <v>Operations</v>
      </c>
      <c r="DN3" s="38" t="str">
        <f xml:space="preserve"> Time!DN$190</f>
        <v>Operations</v>
      </c>
      <c r="DO3" s="38" t="str">
        <f xml:space="preserve"> Time!DO$190</f>
        <v>Operations</v>
      </c>
      <c r="DP3" s="38" t="str">
        <f xml:space="preserve"> Time!DP$190</f>
        <v>Operations</v>
      </c>
      <c r="DQ3" s="38" t="str">
        <f xml:space="preserve"> Time!DQ$190</f>
        <v>Operations</v>
      </c>
      <c r="DR3" s="38" t="str">
        <f xml:space="preserve"> Time!DR$190</f>
        <v>Operations</v>
      </c>
      <c r="DS3" s="38" t="str">
        <f xml:space="preserve"> Time!DS$190</f>
        <v>Operations</v>
      </c>
      <c r="DT3" s="38" t="str">
        <f xml:space="preserve"> Time!DT$190</f>
        <v>Operations</v>
      </c>
      <c r="DU3" s="38" t="str">
        <f xml:space="preserve"> Time!DU$190</f>
        <v>Operations</v>
      </c>
      <c r="DV3" s="38" t="str">
        <f xml:space="preserve"> Time!DV$190</f>
        <v>Operations</v>
      </c>
      <c r="DW3" s="38" t="str">
        <f xml:space="preserve"> Time!DW$190</f>
        <v>Operations</v>
      </c>
      <c r="DX3" s="38" t="str">
        <f xml:space="preserve"> Time!DX$190</f>
        <v>Operations</v>
      </c>
      <c r="DY3" s="38" t="str">
        <f xml:space="preserve"> Time!DY$190</f>
        <v>Operations</v>
      </c>
      <c r="DZ3" s="38" t="str">
        <f xml:space="preserve"> Time!DZ$190</f>
        <v>Operations</v>
      </c>
      <c r="EA3" s="38" t="str">
        <f xml:space="preserve"> Time!EA$190</f>
        <v>Operations</v>
      </c>
      <c r="EB3" s="38" t="str">
        <f xml:space="preserve"> Time!EB$190</f>
        <v>Operations</v>
      </c>
      <c r="EC3" s="38" t="str">
        <f xml:space="preserve"> Time!EC$190</f>
        <v>Operations</v>
      </c>
      <c r="ED3" s="38" t="str">
        <f xml:space="preserve"> Time!ED$190</f>
        <v>Operations</v>
      </c>
      <c r="EE3" s="38" t="str">
        <f xml:space="preserve"> Time!EE$190</f>
        <v>Operations</v>
      </c>
      <c r="EF3" s="38" t="str">
        <f xml:space="preserve"> Time!EF$190</f>
        <v>Operations</v>
      </c>
      <c r="EG3" s="38" t="str">
        <f xml:space="preserve"> Time!EG$190</f>
        <v>Operations</v>
      </c>
      <c r="EH3" s="38" t="str">
        <f xml:space="preserve"> Time!EH$190</f>
        <v>Operations</v>
      </c>
      <c r="EI3" s="38" t="str">
        <f xml:space="preserve"> Time!EI$190</f>
        <v>Operations</v>
      </c>
      <c r="EJ3" s="38" t="str">
        <f xml:space="preserve"> Time!EJ$190</f>
        <v>Operations</v>
      </c>
      <c r="EK3" s="38" t="str">
        <f xml:space="preserve"> Time!EK$190</f>
        <v>Operations</v>
      </c>
      <c r="EL3" s="38" t="str">
        <f xml:space="preserve"> Time!EL$190</f>
        <v>Operations</v>
      </c>
      <c r="EM3" s="38" t="str">
        <f xml:space="preserve"> Time!EM$190</f>
        <v>Operations</v>
      </c>
      <c r="EN3" s="38" t="str">
        <f xml:space="preserve"> Time!EN$190</f>
        <v>Operations</v>
      </c>
      <c r="EO3" s="38" t="str">
        <f xml:space="preserve"> Time!EO$190</f>
        <v>Operations</v>
      </c>
      <c r="EP3" s="38" t="str">
        <f xml:space="preserve"> Time!EP$190</f>
        <v>Operations</v>
      </c>
      <c r="EQ3" s="38" t="str">
        <f xml:space="preserve"> Time!EQ$190</f>
        <v>Operations</v>
      </c>
      <c r="ER3" s="38" t="str">
        <f xml:space="preserve"> Time!ER$190</f>
        <v>Operations</v>
      </c>
      <c r="ES3" s="38" t="str">
        <f xml:space="preserve"> Time!ES$190</f>
        <v>Operations</v>
      </c>
      <c r="ET3" s="38" t="str">
        <f xml:space="preserve"> Time!ET$190</f>
        <v>Operations</v>
      </c>
      <c r="EU3" s="38" t="str">
        <f xml:space="preserve"> Time!EU$190</f>
        <v>Operations</v>
      </c>
      <c r="EV3" s="38" t="str">
        <f xml:space="preserve"> Time!EV$190</f>
        <v>Operations</v>
      </c>
      <c r="EW3" s="38" t="str">
        <f xml:space="preserve"> Time!EW$190</f>
        <v>Operations</v>
      </c>
      <c r="EX3" s="38" t="str">
        <f xml:space="preserve"> Time!EX$190</f>
        <v>Operations</v>
      </c>
      <c r="EY3" s="38" t="str">
        <f xml:space="preserve"> Time!EY$190</f>
        <v>Operations</v>
      </c>
      <c r="EZ3" s="38" t="str">
        <f xml:space="preserve"> Time!EZ$190</f>
        <v>Operations</v>
      </c>
      <c r="FA3" s="38" t="str">
        <f xml:space="preserve"> Time!FA$190</f>
        <v>Operations</v>
      </c>
      <c r="FB3" s="38" t="str">
        <f xml:space="preserve"> Time!FB$190</f>
        <v>Post ops</v>
      </c>
      <c r="FC3" s="38" t="str">
        <f xml:space="preserve"> Time!FC$190</f>
        <v>Post ops</v>
      </c>
      <c r="FD3" s="38" t="str">
        <f xml:space="preserve"> Time!FD$190</f>
        <v>Post ops</v>
      </c>
      <c r="FE3" s="38" t="str">
        <f xml:space="preserve"> Time!FE$190</f>
        <v>Post ops</v>
      </c>
      <c r="FF3" s="38" t="str">
        <f xml:space="preserve"> Time!FF$190</f>
        <v>Post ops</v>
      </c>
      <c r="FG3" s="38" t="str">
        <f xml:space="preserve"> Time!FG$190</f>
        <v>Post ops</v>
      </c>
      <c r="FH3" s="38" t="str">
        <f xml:space="preserve"> Time!FH$190</f>
        <v>Post ops</v>
      </c>
      <c r="FI3" s="38" t="str">
        <f xml:space="preserve"> Time!FI$190</f>
        <v>Post ops</v>
      </c>
      <c r="FJ3" s="38" t="str">
        <f xml:space="preserve"> Time!FJ$190</f>
        <v>Post ops</v>
      </c>
      <c r="FK3" s="38" t="str">
        <f xml:space="preserve"> Time!FK$190</f>
        <v>Post ops</v>
      </c>
      <c r="FL3" s="38" t="str">
        <f xml:space="preserve"> Time!FL$190</f>
        <v>Post ops</v>
      </c>
      <c r="FM3" s="38" t="str">
        <f xml:space="preserve"> Time!FM$190</f>
        <v>Post ops</v>
      </c>
      <c r="FN3" s="38" t="str">
        <f xml:space="preserve"> Time!FN$190</f>
        <v>Post ops</v>
      </c>
      <c r="FO3" s="38" t="str">
        <f xml:space="preserve"> Time!FO$190</f>
        <v>Post ops</v>
      </c>
      <c r="FP3" s="38" t="str">
        <f xml:space="preserve"> Time!FP$190</f>
        <v>Post ops</v>
      </c>
      <c r="FQ3" s="38" t="str">
        <f xml:space="preserve"> Time!FQ$190</f>
        <v>Post ops</v>
      </c>
      <c r="FR3" s="38" t="str">
        <f xml:space="preserve"> Time!FR$190</f>
        <v>Post ops</v>
      </c>
      <c r="FS3" s="38" t="str">
        <f xml:space="preserve"> Time!FS$190</f>
        <v>Post ops</v>
      </c>
      <c r="FT3" s="38" t="str">
        <f xml:space="preserve"> Time!FT$190</f>
        <v>Post ops</v>
      </c>
      <c r="FU3" s="38" t="str">
        <f xml:space="preserve"> Time!FU$190</f>
        <v>Post ops</v>
      </c>
      <c r="FV3" s="38" t="str">
        <f xml:space="preserve"> Time!FV$190</f>
        <v>Post ops</v>
      </c>
      <c r="FW3" s="38" t="str">
        <f xml:space="preserve"> Time!FW$190</f>
        <v>Post ops</v>
      </c>
      <c r="FX3" s="38" t="str">
        <f xml:space="preserve"> Time!FX$190</f>
        <v>Post ops</v>
      </c>
      <c r="FY3" s="38" t="str">
        <f xml:space="preserve"> Time!FY$190</f>
        <v>Post ops</v>
      </c>
      <c r="FZ3" s="38" t="str">
        <f xml:space="preserve"> Time!FZ$190</f>
        <v>Post ops</v>
      </c>
      <c r="GA3" s="38" t="str">
        <f xml:space="preserve"> Time!GA$190</f>
        <v>Post ops</v>
      </c>
      <c r="GB3" s="38" t="str">
        <f xml:space="preserve"> Time!GB$190</f>
        <v>Post ops</v>
      </c>
      <c r="GC3" s="38" t="str">
        <f xml:space="preserve"> Time!GC$190</f>
        <v>Post ops</v>
      </c>
      <c r="GD3" s="38" t="str">
        <f xml:space="preserve"> Time!GD$190</f>
        <v>Post ops</v>
      </c>
      <c r="GE3" s="38" t="str">
        <f xml:space="preserve"> Time!GE$190</f>
        <v>Post ops</v>
      </c>
      <c r="GF3" s="38" t="str">
        <f xml:space="preserve"> Time!GF$190</f>
        <v>Post ops</v>
      </c>
      <c r="GG3" s="38" t="str">
        <f xml:space="preserve"> Time!GG$190</f>
        <v>Post ops</v>
      </c>
      <c r="GH3" s="38" t="str">
        <f xml:space="preserve"> Time!GH$190</f>
        <v>Post ops</v>
      </c>
      <c r="GI3" s="38" t="str">
        <f xml:space="preserve"> Time!GI$190</f>
        <v>Post ops</v>
      </c>
      <c r="GJ3" s="38" t="str">
        <f xml:space="preserve"> Time!GJ$190</f>
        <v>Post ops</v>
      </c>
    </row>
    <row r="4" spans="1:192" x14ac:dyDescent="0.35">
      <c r="E4" s="166" t="str">
        <f xml:space="preserve"> Time!E$173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Time!J$173</f>
        <v>2026</v>
      </c>
      <c r="K4" s="166">
        <f xml:space="preserve"> Time!K$173</f>
        <v>2026</v>
      </c>
      <c r="L4" s="166">
        <f xml:space="preserve"> Time!L$173</f>
        <v>2026</v>
      </c>
      <c r="M4" s="166">
        <f xml:space="preserve"> Time!M$173</f>
        <v>2026</v>
      </c>
      <c r="N4" s="166">
        <f xml:space="preserve"> Time!N$173</f>
        <v>2026</v>
      </c>
      <c r="O4" s="166">
        <f xml:space="preserve"> Time!O$173</f>
        <v>2026</v>
      </c>
      <c r="P4" s="166">
        <f xml:space="preserve"> Time!P$173</f>
        <v>2026</v>
      </c>
      <c r="Q4" s="166">
        <f xml:space="preserve"> Time!Q$173</f>
        <v>2026</v>
      </c>
      <c r="R4" s="166">
        <f xml:space="preserve"> Time!R$173</f>
        <v>2026</v>
      </c>
      <c r="S4" s="166">
        <f xml:space="preserve"> Time!S$173</f>
        <v>2026</v>
      </c>
      <c r="T4" s="166">
        <f xml:space="preserve"> Time!T$173</f>
        <v>2026</v>
      </c>
      <c r="U4" s="166">
        <f xml:space="preserve"> Time!U$173</f>
        <v>2026</v>
      </c>
      <c r="V4" s="166">
        <f xml:space="preserve"> Time!V$173</f>
        <v>2027</v>
      </c>
      <c r="W4" s="166">
        <f xml:space="preserve"> Time!W$173</f>
        <v>2027</v>
      </c>
      <c r="X4" s="166">
        <f xml:space="preserve"> Time!X$173</f>
        <v>2027</v>
      </c>
      <c r="Y4" s="166">
        <f xml:space="preserve"> Time!Y$173</f>
        <v>2027</v>
      </c>
      <c r="Z4" s="166">
        <f xml:space="preserve"> Time!Z$173</f>
        <v>2027</v>
      </c>
      <c r="AA4" s="166">
        <f xml:space="preserve"> Time!AA$173</f>
        <v>2027</v>
      </c>
      <c r="AB4" s="166">
        <f xml:space="preserve"> Time!AB$173</f>
        <v>2027</v>
      </c>
      <c r="AC4" s="166">
        <f xml:space="preserve"> Time!AC$173</f>
        <v>2027</v>
      </c>
      <c r="AD4" s="166">
        <f xml:space="preserve"> Time!AD$173</f>
        <v>2027</v>
      </c>
      <c r="AE4" s="166">
        <f xml:space="preserve"> Time!AE$173</f>
        <v>2027</v>
      </c>
      <c r="AF4" s="166">
        <f xml:space="preserve"> Time!AF$173</f>
        <v>2027</v>
      </c>
      <c r="AG4" s="166">
        <f xml:space="preserve"> Time!AG$173</f>
        <v>2027</v>
      </c>
      <c r="AH4" s="166">
        <f xml:space="preserve"> Time!AH$173</f>
        <v>2028</v>
      </c>
      <c r="AI4" s="166">
        <f xml:space="preserve"> Time!AI$173</f>
        <v>2028</v>
      </c>
      <c r="AJ4" s="166">
        <f xml:space="preserve"> Time!AJ$173</f>
        <v>2028</v>
      </c>
      <c r="AK4" s="166">
        <f xml:space="preserve"> Time!AK$173</f>
        <v>2028</v>
      </c>
      <c r="AL4" s="166">
        <f xml:space="preserve"> Time!AL$173</f>
        <v>2028</v>
      </c>
      <c r="AM4" s="166">
        <f xml:space="preserve"> Time!AM$173</f>
        <v>2028</v>
      </c>
      <c r="AN4" s="166">
        <f xml:space="preserve"> Time!AN$173</f>
        <v>2028</v>
      </c>
      <c r="AO4" s="166">
        <f xml:space="preserve"> Time!AO$173</f>
        <v>2028</v>
      </c>
      <c r="AP4" s="166">
        <f xml:space="preserve"> Time!AP$173</f>
        <v>2028</v>
      </c>
      <c r="AQ4" s="166">
        <f xml:space="preserve"> Time!AQ$173</f>
        <v>2028</v>
      </c>
      <c r="AR4" s="166">
        <f xml:space="preserve"> Time!AR$173</f>
        <v>2028</v>
      </c>
      <c r="AS4" s="166">
        <f xml:space="preserve"> Time!AS$173</f>
        <v>2028</v>
      </c>
      <c r="AT4" s="166">
        <f xml:space="preserve"> Time!AT$173</f>
        <v>2029</v>
      </c>
      <c r="AU4" s="166">
        <f xml:space="preserve"> Time!AU$173</f>
        <v>2029</v>
      </c>
      <c r="AV4" s="166">
        <f xml:space="preserve"> Time!AV$173</f>
        <v>2029</v>
      </c>
      <c r="AW4" s="166">
        <f xml:space="preserve"> Time!AW$173</f>
        <v>2029</v>
      </c>
      <c r="AX4" s="166">
        <f xml:space="preserve"> Time!AX$173</f>
        <v>2029</v>
      </c>
      <c r="AY4" s="166">
        <f xml:space="preserve"> Time!AY$173</f>
        <v>2029</v>
      </c>
      <c r="AZ4" s="166">
        <f xml:space="preserve"> Time!AZ$173</f>
        <v>2029</v>
      </c>
      <c r="BA4" s="166">
        <f xml:space="preserve"> Time!BA$173</f>
        <v>2029</v>
      </c>
      <c r="BB4" s="166">
        <f xml:space="preserve"> Time!BB$173</f>
        <v>2029</v>
      </c>
      <c r="BC4" s="166">
        <f xml:space="preserve"> Time!BC$173</f>
        <v>2029</v>
      </c>
      <c r="BD4" s="166">
        <f xml:space="preserve"> Time!BD$173</f>
        <v>2029</v>
      </c>
      <c r="BE4" s="166">
        <f xml:space="preserve"> Time!BE$173</f>
        <v>2029</v>
      </c>
      <c r="BF4" s="166">
        <f xml:space="preserve"> Time!BF$173</f>
        <v>2030</v>
      </c>
      <c r="BG4" s="166">
        <f xml:space="preserve"> Time!BG$173</f>
        <v>2030</v>
      </c>
      <c r="BH4" s="166">
        <f xml:space="preserve"> Time!BH$173</f>
        <v>2030</v>
      </c>
      <c r="BI4" s="166">
        <f xml:space="preserve"> Time!BI$173</f>
        <v>2030</v>
      </c>
      <c r="BJ4" s="166">
        <f xml:space="preserve"> Time!BJ$173</f>
        <v>2031</v>
      </c>
      <c r="BK4" s="166">
        <f xml:space="preserve"> Time!BK$173</f>
        <v>2031</v>
      </c>
      <c r="BL4" s="166">
        <f xml:space="preserve"> Time!BL$173</f>
        <v>2031</v>
      </c>
      <c r="BM4" s="166">
        <f xml:space="preserve"> Time!BM$173</f>
        <v>2031</v>
      </c>
      <c r="BN4" s="166">
        <f xml:space="preserve"> Time!BN$173</f>
        <v>2032</v>
      </c>
      <c r="BO4" s="166">
        <f xml:space="preserve"> Time!BO$173</f>
        <v>2032</v>
      </c>
      <c r="BP4" s="166">
        <f xml:space="preserve"> Time!BP$173</f>
        <v>2032</v>
      </c>
      <c r="BQ4" s="166">
        <f xml:space="preserve"> Time!BQ$173</f>
        <v>2032</v>
      </c>
      <c r="BR4" s="166">
        <f xml:space="preserve"> Time!BR$173</f>
        <v>2033</v>
      </c>
      <c r="BS4" s="166">
        <f xml:space="preserve"> Time!BS$173</f>
        <v>2033</v>
      </c>
      <c r="BT4" s="166">
        <f xml:space="preserve"> Time!BT$173</f>
        <v>2033</v>
      </c>
      <c r="BU4" s="166">
        <f xml:space="preserve"> Time!BU$173</f>
        <v>2033</v>
      </c>
      <c r="BV4" s="166">
        <f xml:space="preserve"> Time!BV$173</f>
        <v>2034</v>
      </c>
      <c r="BW4" s="166">
        <f xml:space="preserve"> Time!BW$173</f>
        <v>2034</v>
      </c>
      <c r="BX4" s="166">
        <f xml:space="preserve"> Time!BX$173</f>
        <v>2034</v>
      </c>
      <c r="BY4" s="166">
        <f xml:space="preserve"> Time!BY$173</f>
        <v>2034</v>
      </c>
      <c r="BZ4" s="166">
        <f xml:space="preserve"> Time!BZ$173</f>
        <v>2035</v>
      </c>
      <c r="CA4" s="166">
        <f xml:space="preserve"> Time!CA$173</f>
        <v>2035</v>
      </c>
      <c r="CB4" s="166">
        <f xml:space="preserve"> Time!CB$173</f>
        <v>2035</v>
      </c>
      <c r="CC4" s="166">
        <f xml:space="preserve"> Time!CC$173</f>
        <v>2035</v>
      </c>
      <c r="CD4" s="166">
        <f xml:space="preserve"> Time!CD$173</f>
        <v>2036</v>
      </c>
      <c r="CE4" s="166">
        <f xml:space="preserve"> Time!CE$173</f>
        <v>2036</v>
      </c>
      <c r="CF4" s="166">
        <f xml:space="preserve"> Time!CF$173</f>
        <v>2036</v>
      </c>
      <c r="CG4" s="166">
        <f xml:space="preserve"> Time!CG$173</f>
        <v>2036</v>
      </c>
      <c r="CH4" s="166">
        <f xml:space="preserve"> Time!CH$173</f>
        <v>2037</v>
      </c>
      <c r="CI4" s="166">
        <f xml:space="preserve"> Time!CI$173</f>
        <v>2037</v>
      </c>
      <c r="CJ4" s="166">
        <f xml:space="preserve"> Time!CJ$173</f>
        <v>2037</v>
      </c>
      <c r="CK4" s="166">
        <f xml:space="preserve"> Time!CK$173</f>
        <v>2037</v>
      </c>
      <c r="CL4" s="166">
        <f xml:space="preserve"> Time!CL$173</f>
        <v>2038</v>
      </c>
      <c r="CM4" s="166">
        <f xml:space="preserve"> Time!CM$173</f>
        <v>2038</v>
      </c>
      <c r="CN4" s="166">
        <f xml:space="preserve"> Time!CN$173</f>
        <v>2038</v>
      </c>
      <c r="CO4" s="166">
        <f xml:space="preserve"> Time!CO$173</f>
        <v>2038</v>
      </c>
      <c r="CP4" s="166">
        <f xml:space="preserve"> Time!CP$173</f>
        <v>2039</v>
      </c>
      <c r="CQ4" s="166">
        <f xml:space="preserve"> Time!CQ$173</f>
        <v>2039</v>
      </c>
      <c r="CR4" s="166">
        <f xml:space="preserve"> Time!CR$173</f>
        <v>2039</v>
      </c>
      <c r="CS4" s="166">
        <f xml:space="preserve"> Time!CS$173</f>
        <v>2039</v>
      </c>
      <c r="CT4" s="166">
        <f xml:space="preserve"> Time!CT$173</f>
        <v>2040</v>
      </c>
      <c r="CU4" s="166">
        <f xml:space="preserve"> Time!CU$173</f>
        <v>2040</v>
      </c>
      <c r="CV4" s="166">
        <f xml:space="preserve"> Time!CV$173</f>
        <v>2040</v>
      </c>
      <c r="CW4" s="166">
        <f xml:space="preserve"> Time!CW$173</f>
        <v>2040</v>
      </c>
      <c r="CX4" s="166">
        <f xml:space="preserve"> Time!CX$173</f>
        <v>2041</v>
      </c>
      <c r="CY4" s="166">
        <f xml:space="preserve"> Time!CY$173</f>
        <v>2041</v>
      </c>
      <c r="CZ4" s="166">
        <f xml:space="preserve"> Time!CZ$173</f>
        <v>2041</v>
      </c>
      <c r="DA4" s="166">
        <f xml:space="preserve"> Time!DA$173</f>
        <v>2041</v>
      </c>
      <c r="DB4" s="166">
        <f xml:space="preserve"> Time!DB$173</f>
        <v>2042</v>
      </c>
      <c r="DC4" s="166">
        <f xml:space="preserve"> Time!DC$173</f>
        <v>2042</v>
      </c>
      <c r="DD4" s="166">
        <f xml:space="preserve"> Time!DD$173</f>
        <v>2042</v>
      </c>
      <c r="DE4" s="166">
        <f xml:space="preserve"> Time!DE$173</f>
        <v>2042</v>
      </c>
      <c r="DF4" s="166">
        <f xml:space="preserve"> Time!DF$173</f>
        <v>2043</v>
      </c>
      <c r="DG4" s="166">
        <f xml:space="preserve"> Time!DG$173</f>
        <v>2043</v>
      </c>
      <c r="DH4" s="166">
        <f xml:space="preserve"> Time!DH$173</f>
        <v>2043</v>
      </c>
      <c r="DI4" s="166">
        <f xml:space="preserve"> Time!DI$173</f>
        <v>2043</v>
      </c>
      <c r="DJ4" s="166">
        <f xml:space="preserve"> Time!DJ$173</f>
        <v>2044</v>
      </c>
      <c r="DK4" s="166">
        <f xml:space="preserve"> Time!DK$173</f>
        <v>2044</v>
      </c>
      <c r="DL4" s="166">
        <f xml:space="preserve"> Time!DL$173</f>
        <v>2044</v>
      </c>
      <c r="DM4" s="166">
        <f xml:space="preserve"> Time!DM$173</f>
        <v>2044</v>
      </c>
      <c r="DN4" s="166">
        <f xml:space="preserve"> Time!DN$173</f>
        <v>2045</v>
      </c>
      <c r="DO4" s="166">
        <f xml:space="preserve"> Time!DO$173</f>
        <v>2045</v>
      </c>
      <c r="DP4" s="166">
        <f xml:space="preserve"> Time!DP$173</f>
        <v>2045</v>
      </c>
      <c r="DQ4" s="166">
        <f xml:space="preserve"> Time!DQ$173</f>
        <v>2045</v>
      </c>
      <c r="DR4" s="166">
        <f xml:space="preserve"> Time!DR$173</f>
        <v>2046</v>
      </c>
      <c r="DS4" s="166">
        <f xml:space="preserve"> Time!DS$173</f>
        <v>2046</v>
      </c>
      <c r="DT4" s="166">
        <f xml:space="preserve"> Time!DT$173</f>
        <v>2046</v>
      </c>
      <c r="DU4" s="166">
        <f xml:space="preserve"> Time!DU$173</f>
        <v>2046</v>
      </c>
      <c r="DV4" s="166">
        <f xml:space="preserve"> Time!DV$173</f>
        <v>2047</v>
      </c>
      <c r="DW4" s="166">
        <f xml:space="preserve"> Time!DW$173</f>
        <v>2047</v>
      </c>
      <c r="DX4" s="166">
        <f xml:space="preserve"> Time!DX$173</f>
        <v>2047</v>
      </c>
      <c r="DY4" s="166">
        <f xml:space="preserve"> Time!DY$173</f>
        <v>2047</v>
      </c>
      <c r="DZ4" s="166">
        <f xml:space="preserve"> Time!DZ$173</f>
        <v>2048</v>
      </c>
      <c r="EA4" s="166">
        <f xml:space="preserve"> Time!EA$173</f>
        <v>2048</v>
      </c>
      <c r="EB4" s="166">
        <f xml:space="preserve"> Time!EB$173</f>
        <v>2048</v>
      </c>
      <c r="EC4" s="166">
        <f xml:space="preserve"> Time!EC$173</f>
        <v>2048</v>
      </c>
      <c r="ED4" s="166">
        <f xml:space="preserve"> Time!ED$173</f>
        <v>2049</v>
      </c>
      <c r="EE4" s="166">
        <f xml:space="preserve"> Time!EE$173</f>
        <v>2049</v>
      </c>
      <c r="EF4" s="166">
        <f xml:space="preserve"> Time!EF$173</f>
        <v>2049</v>
      </c>
      <c r="EG4" s="166">
        <f xml:space="preserve"> Time!EG$173</f>
        <v>2049</v>
      </c>
      <c r="EH4" s="166">
        <f xml:space="preserve"> Time!EH$173</f>
        <v>2050</v>
      </c>
      <c r="EI4" s="166">
        <f xml:space="preserve"> Time!EI$173</f>
        <v>2050</v>
      </c>
      <c r="EJ4" s="166">
        <f xml:space="preserve"> Time!EJ$173</f>
        <v>2050</v>
      </c>
      <c r="EK4" s="166">
        <f xml:space="preserve"> Time!EK$173</f>
        <v>2050</v>
      </c>
      <c r="EL4" s="166">
        <f xml:space="preserve"> Time!EL$173</f>
        <v>2051</v>
      </c>
      <c r="EM4" s="166">
        <f xml:space="preserve"> Time!EM$173</f>
        <v>2051</v>
      </c>
      <c r="EN4" s="166">
        <f xml:space="preserve"> Time!EN$173</f>
        <v>2051</v>
      </c>
      <c r="EO4" s="166">
        <f xml:space="preserve"> Time!EO$173</f>
        <v>2051</v>
      </c>
      <c r="EP4" s="166">
        <f xml:space="preserve"> Time!EP$173</f>
        <v>2052</v>
      </c>
      <c r="EQ4" s="166">
        <f xml:space="preserve"> Time!EQ$173</f>
        <v>2052</v>
      </c>
      <c r="ER4" s="166">
        <f xml:space="preserve"> Time!ER$173</f>
        <v>2052</v>
      </c>
      <c r="ES4" s="166">
        <f xml:space="preserve"> Time!ES$173</f>
        <v>2052</v>
      </c>
      <c r="ET4" s="166">
        <f xml:space="preserve"> Time!ET$173</f>
        <v>2053</v>
      </c>
      <c r="EU4" s="166">
        <f xml:space="preserve"> Time!EU$173</f>
        <v>2053</v>
      </c>
      <c r="EV4" s="166">
        <f xml:space="preserve"> Time!EV$173</f>
        <v>2053</v>
      </c>
      <c r="EW4" s="166">
        <f xml:space="preserve"> Time!EW$173</f>
        <v>2053</v>
      </c>
      <c r="EX4" s="166">
        <f xml:space="preserve"> Time!EX$173</f>
        <v>2054</v>
      </c>
      <c r="EY4" s="166">
        <f xml:space="preserve"> Time!EY$173</f>
        <v>2054</v>
      </c>
      <c r="EZ4" s="166">
        <f xml:space="preserve"> Time!EZ$173</f>
        <v>2054</v>
      </c>
      <c r="FA4" s="166">
        <f xml:space="preserve"> Time!FA$173</f>
        <v>2054</v>
      </c>
      <c r="FB4" s="166">
        <f xml:space="preserve"> Time!FB$173</f>
        <v>2055</v>
      </c>
      <c r="FC4" s="166">
        <f xml:space="preserve"> Time!FC$173</f>
        <v>2055</v>
      </c>
      <c r="FD4" s="166">
        <f xml:space="preserve"> Time!FD$173</f>
        <v>2055</v>
      </c>
      <c r="FE4" s="166">
        <f xml:space="preserve"> Time!FE$173</f>
        <v>2055</v>
      </c>
      <c r="FF4" s="166">
        <f xml:space="preserve"> Time!FF$173</f>
        <v>2056</v>
      </c>
      <c r="FG4" s="166">
        <f xml:space="preserve"> Time!FG$173</f>
        <v>2056</v>
      </c>
      <c r="FH4" s="166">
        <f xml:space="preserve"> Time!FH$173</f>
        <v>2056</v>
      </c>
      <c r="FI4" s="166">
        <f xml:space="preserve"> Time!FI$173</f>
        <v>2056</v>
      </c>
      <c r="FJ4" s="166">
        <f xml:space="preserve"> Time!FJ$173</f>
        <v>2057</v>
      </c>
      <c r="FK4" s="166">
        <f xml:space="preserve"> Time!FK$173</f>
        <v>2057</v>
      </c>
      <c r="FL4" s="166">
        <f xml:space="preserve"> Time!FL$173</f>
        <v>2057</v>
      </c>
      <c r="FM4" s="166">
        <f xml:space="preserve"> Time!FM$173</f>
        <v>2057</v>
      </c>
      <c r="FN4" s="166">
        <f xml:space="preserve"> Time!FN$173</f>
        <v>2058</v>
      </c>
      <c r="FO4" s="166">
        <f xml:space="preserve"> Time!FO$173</f>
        <v>2058</v>
      </c>
      <c r="FP4" s="166">
        <f xml:space="preserve"> Time!FP$173</f>
        <v>2058</v>
      </c>
      <c r="FQ4" s="166">
        <f xml:space="preserve"> Time!FQ$173</f>
        <v>2058</v>
      </c>
      <c r="FR4" s="166">
        <f xml:space="preserve"> Time!FR$173</f>
        <v>2059</v>
      </c>
      <c r="FS4" s="166">
        <f xml:space="preserve"> Time!FS$173</f>
        <v>2059</v>
      </c>
      <c r="FT4" s="166">
        <f xml:space="preserve"> Time!FT$173</f>
        <v>2059</v>
      </c>
      <c r="FU4" s="166">
        <f xml:space="preserve"> Time!FU$173</f>
        <v>2059</v>
      </c>
      <c r="FV4" s="166">
        <f xml:space="preserve"> Time!FV$173</f>
        <v>2060</v>
      </c>
      <c r="FW4" s="166">
        <f xml:space="preserve"> Time!FW$173</f>
        <v>2060</v>
      </c>
      <c r="FX4" s="166">
        <f xml:space="preserve"> Time!FX$173</f>
        <v>2060</v>
      </c>
      <c r="FY4" s="166">
        <f xml:space="preserve"> Time!FY$173</f>
        <v>2060</v>
      </c>
      <c r="FZ4" s="166">
        <f xml:space="preserve"> Time!FZ$173</f>
        <v>2061</v>
      </c>
      <c r="GA4" s="166">
        <f xml:space="preserve"> Time!GA$173</f>
        <v>2061</v>
      </c>
      <c r="GB4" s="166">
        <f xml:space="preserve"> Time!GB$173</f>
        <v>2061</v>
      </c>
      <c r="GC4" s="166">
        <f xml:space="preserve"> Time!GC$173</f>
        <v>2061</v>
      </c>
      <c r="GD4" s="166">
        <f xml:space="preserve"> Time!GD$173</f>
        <v>2062</v>
      </c>
      <c r="GE4" s="166">
        <f xml:space="preserve"> Time!GE$173</f>
        <v>2062</v>
      </c>
      <c r="GF4" s="166">
        <f xml:space="preserve"> Time!GF$173</f>
        <v>2062</v>
      </c>
      <c r="GG4" s="166">
        <f xml:space="preserve"> Time!GG$173</f>
        <v>2062</v>
      </c>
      <c r="GH4" s="166">
        <f xml:space="preserve"> Time!GH$173</f>
        <v>2063</v>
      </c>
      <c r="GI4" s="166">
        <f xml:space="preserve"> Time!GI$173</f>
        <v>2063</v>
      </c>
      <c r="GJ4" s="166">
        <f xml:space="preserve"> Time!GJ$173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x14ac:dyDescent="0.35">
      <c r="A8" s="180"/>
      <c r="B8" s="180"/>
      <c r="C8" s="181"/>
      <c r="D8" s="182"/>
      <c r="E8" s="183" t="s">
        <v>7</v>
      </c>
      <c r="F8" s="183"/>
      <c r="G8" s="183"/>
      <c r="H8" s="183"/>
      <c r="I8" s="184"/>
      <c r="J8" s="183">
        <f t="shared" ref="J8:AO8" si="0" xml:space="preserve"> I11</f>
        <v>0</v>
      </c>
      <c r="K8" s="183">
        <f t="shared" si="0"/>
        <v>0</v>
      </c>
      <c r="L8" s="183">
        <f t="shared" si="0"/>
        <v>0</v>
      </c>
      <c r="M8" s="183">
        <f t="shared" si="0"/>
        <v>0</v>
      </c>
      <c r="N8" s="183">
        <f t="shared" si="0"/>
        <v>0</v>
      </c>
      <c r="O8" s="183">
        <f t="shared" si="0"/>
        <v>0</v>
      </c>
      <c r="P8" s="183">
        <f t="shared" si="0"/>
        <v>0</v>
      </c>
      <c r="Q8" s="183">
        <f t="shared" si="0"/>
        <v>0</v>
      </c>
      <c r="R8" s="183">
        <f t="shared" si="0"/>
        <v>0</v>
      </c>
      <c r="S8" s="183">
        <f t="shared" si="0"/>
        <v>0</v>
      </c>
      <c r="T8" s="183">
        <f t="shared" si="0"/>
        <v>0</v>
      </c>
      <c r="U8" s="183">
        <f t="shared" si="0"/>
        <v>0</v>
      </c>
      <c r="V8" s="183">
        <f t="shared" si="0"/>
        <v>0</v>
      </c>
      <c r="W8" s="183">
        <f t="shared" si="0"/>
        <v>0</v>
      </c>
      <c r="X8" s="183">
        <f t="shared" si="0"/>
        <v>0</v>
      </c>
      <c r="Y8" s="183">
        <f t="shared" si="0"/>
        <v>0</v>
      </c>
      <c r="Z8" s="183">
        <f t="shared" si="0"/>
        <v>0</v>
      </c>
      <c r="AA8" s="183">
        <f t="shared" si="0"/>
        <v>0</v>
      </c>
      <c r="AB8" s="183">
        <f t="shared" si="0"/>
        <v>0</v>
      </c>
      <c r="AC8" s="183">
        <f t="shared" si="0"/>
        <v>0</v>
      </c>
      <c r="AD8" s="183">
        <f t="shared" si="0"/>
        <v>0</v>
      </c>
      <c r="AE8" s="183">
        <f t="shared" si="0"/>
        <v>0</v>
      </c>
      <c r="AF8" s="183">
        <f t="shared" si="0"/>
        <v>0</v>
      </c>
      <c r="AG8" s="183">
        <f t="shared" si="0"/>
        <v>0</v>
      </c>
      <c r="AH8" s="183">
        <f t="shared" si="0"/>
        <v>0</v>
      </c>
      <c r="AI8" s="183">
        <f t="shared" si="0"/>
        <v>0</v>
      </c>
      <c r="AJ8" s="183">
        <f t="shared" si="0"/>
        <v>0</v>
      </c>
      <c r="AK8" s="183">
        <f t="shared" si="0"/>
        <v>0</v>
      </c>
      <c r="AL8" s="183">
        <f t="shared" si="0"/>
        <v>0</v>
      </c>
      <c r="AM8" s="183">
        <f t="shared" si="0"/>
        <v>0</v>
      </c>
      <c r="AN8" s="183">
        <f t="shared" si="0"/>
        <v>0</v>
      </c>
      <c r="AO8" s="183">
        <f t="shared" si="0"/>
        <v>0</v>
      </c>
      <c r="AP8" s="183">
        <f t="shared" ref="AP8:BU8" si="1" xml:space="preserve"> AO11</f>
        <v>0</v>
      </c>
      <c r="AQ8" s="183">
        <f t="shared" si="1"/>
        <v>0</v>
      </c>
      <c r="AR8" s="183">
        <f t="shared" si="1"/>
        <v>0</v>
      </c>
      <c r="AS8" s="183">
        <f t="shared" si="1"/>
        <v>0</v>
      </c>
      <c r="AT8" s="183">
        <f t="shared" si="1"/>
        <v>0</v>
      </c>
      <c r="AU8" s="183">
        <f t="shared" si="1"/>
        <v>0</v>
      </c>
      <c r="AV8" s="183">
        <f t="shared" si="1"/>
        <v>0</v>
      </c>
      <c r="AW8" s="183">
        <f t="shared" si="1"/>
        <v>0</v>
      </c>
      <c r="AX8" s="183">
        <f t="shared" si="1"/>
        <v>0</v>
      </c>
      <c r="AY8" s="183">
        <f t="shared" si="1"/>
        <v>0</v>
      </c>
      <c r="AZ8" s="183">
        <f t="shared" si="1"/>
        <v>0</v>
      </c>
      <c r="BA8" s="183">
        <f t="shared" si="1"/>
        <v>0</v>
      </c>
      <c r="BB8" s="183">
        <f t="shared" si="1"/>
        <v>0</v>
      </c>
      <c r="BC8" s="183">
        <f t="shared" si="1"/>
        <v>0</v>
      </c>
      <c r="BD8" s="183">
        <f t="shared" si="1"/>
        <v>0</v>
      </c>
      <c r="BE8" s="183">
        <f t="shared" si="1"/>
        <v>0</v>
      </c>
      <c r="BF8" s="183">
        <f t="shared" si="1"/>
        <v>0</v>
      </c>
      <c r="BG8" s="183">
        <f t="shared" si="1"/>
        <v>0</v>
      </c>
      <c r="BH8" s="183">
        <f t="shared" si="1"/>
        <v>0</v>
      </c>
      <c r="BI8" s="183">
        <f t="shared" si="1"/>
        <v>0</v>
      </c>
      <c r="BJ8" s="183">
        <f t="shared" si="1"/>
        <v>0</v>
      </c>
      <c r="BK8" s="183">
        <f t="shared" si="1"/>
        <v>0</v>
      </c>
      <c r="BL8" s="183">
        <f t="shared" si="1"/>
        <v>0</v>
      </c>
      <c r="BM8" s="183">
        <f t="shared" si="1"/>
        <v>0</v>
      </c>
      <c r="BN8" s="183">
        <f t="shared" si="1"/>
        <v>0</v>
      </c>
      <c r="BO8" s="183">
        <f t="shared" si="1"/>
        <v>0</v>
      </c>
      <c r="BP8" s="183">
        <f t="shared" si="1"/>
        <v>0</v>
      </c>
      <c r="BQ8" s="183">
        <f t="shared" si="1"/>
        <v>0</v>
      </c>
      <c r="BR8" s="183">
        <f t="shared" si="1"/>
        <v>0</v>
      </c>
      <c r="BS8" s="183">
        <f t="shared" si="1"/>
        <v>0</v>
      </c>
      <c r="BT8" s="183">
        <f t="shared" si="1"/>
        <v>0</v>
      </c>
      <c r="BU8" s="183">
        <f t="shared" si="1"/>
        <v>0</v>
      </c>
      <c r="BV8" s="183">
        <f t="shared" ref="BV8:DA8" si="2" xml:space="preserve"> BU11</f>
        <v>0</v>
      </c>
      <c r="BW8" s="183">
        <f t="shared" si="2"/>
        <v>0</v>
      </c>
      <c r="BX8" s="183">
        <f t="shared" si="2"/>
        <v>0</v>
      </c>
      <c r="BY8" s="183">
        <f t="shared" si="2"/>
        <v>0</v>
      </c>
      <c r="BZ8" s="183">
        <f t="shared" si="2"/>
        <v>0</v>
      </c>
      <c r="CA8" s="183">
        <f t="shared" si="2"/>
        <v>0</v>
      </c>
      <c r="CB8" s="183">
        <f t="shared" si="2"/>
        <v>0</v>
      </c>
      <c r="CC8" s="183">
        <f t="shared" si="2"/>
        <v>0</v>
      </c>
      <c r="CD8" s="183">
        <f t="shared" si="2"/>
        <v>0</v>
      </c>
      <c r="CE8" s="183">
        <f t="shared" si="2"/>
        <v>0</v>
      </c>
      <c r="CF8" s="183">
        <f t="shared" si="2"/>
        <v>0</v>
      </c>
      <c r="CG8" s="183">
        <f t="shared" si="2"/>
        <v>0</v>
      </c>
      <c r="CH8" s="183">
        <f t="shared" si="2"/>
        <v>0</v>
      </c>
      <c r="CI8" s="183">
        <f t="shared" si="2"/>
        <v>0</v>
      </c>
      <c r="CJ8" s="183">
        <f t="shared" si="2"/>
        <v>0</v>
      </c>
      <c r="CK8" s="183">
        <f t="shared" si="2"/>
        <v>0</v>
      </c>
      <c r="CL8" s="183">
        <f t="shared" si="2"/>
        <v>0</v>
      </c>
      <c r="CM8" s="183">
        <f t="shared" si="2"/>
        <v>0</v>
      </c>
      <c r="CN8" s="183">
        <f t="shared" si="2"/>
        <v>0</v>
      </c>
      <c r="CO8" s="183">
        <f t="shared" si="2"/>
        <v>0</v>
      </c>
      <c r="CP8" s="183">
        <f t="shared" si="2"/>
        <v>0</v>
      </c>
      <c r="CQ8" s="183">
        <f t="shared" si="2"/>
        <v>0</v>
      </c>
      <c r="CR8" s="183">
        <f t="shared" si="2"/>
        <v>0</v>
      </c>
      <c r="CS8" s="183">
        <f t="shared" si="2"/>
        <v>0</v>
      </c>
      <c r="CT8" s="183">
        <f t="shared" si="2"/>
        <v>0</v>
      </c>
      <c r="CU8" s="183">
        <f t="shared" si="2"/>
        <v>0</v>
      </c>
      <c r="CV8" s="183">
        <f t="shared" si="2"/>
        <v>0</v>
      </c>
      <c r="CW8" s="183">
        <f t="shared" si="2"/>
        <v>0</v>
      </c>
      <c r="CX8" s="183">
        <f t="shared" si="2"/>
        <v>0</v>
      </c>
      <c r="CY8" s="183">
        <f t="shared" si="2"/>
        <v>0</v>
      </c>
      <c r="CZ8" s="183">
        <f t="shared" si="2"/>
        <v>0</v>
      </c>
      <c r="DA8" s="183">
        <f t="shared" si="2"/>
        <v>0</v>
      </c>
      <c r="DB8" s="183">
        <f t="shared" ref="DB8:EG8" si="3" xml:space="preserve"> DA11</f>
        <v>0</v>
      </c>
      <c r="DC8" s="183">
        <f t="shared" si="3"/>
        <v>0</v>
      </c>
      <c r="DD8" s="183">
        <f t="shared" si="3"/>
        <v>0</v>
      </c>
      <c r="DE8" s="183">
        <f t="shared" si="3"/>
        <v>0</v>
      </c>
      <c r="DF8" s="183">
        <f t="shared" si="3"/>
        <v>0</v>
      </c>
      <c r="DG8" s="183">
        <f t="shared" si="3"/>
        <v>0</v>
      </c>
      <c r="DH8" s="183">
        <f t="shared" si="3"/>
        <v>0</v>
      </c>
      <c r="DI8" s="183">
        <f t="shared" si="3"/>
        <v>0</v>
      </c>
      <c r="DJ8" s="183">
        <f t="shared" si="3"/>
        <v>0</v>
      </c>
      <c r="DK8" s="183">
        <f t="shared" si="3"/>
        <v>0</v>
      </c>
      <c r="DL8" s="183">
        <f t="shared" si="3"/>
        <v>0</v>
      </c>
      <c r="DM8" s="183">
        <f t="shared" si="3"/>
        <v>0</v>
      </c>
      <c r="DN8" s="183">
        <f t="shared" si="3"/>
        <v>0</v>
      </c>
      <c r="DO8" s="183">
        <f t="shared" si="3"/>
        <v>0</v>
      </c>
      <c r="DP8" s="183">
        <f t="shared" si="3"/>
        <v>0</v>
      </c>
      <c r="DQ8" s="183">
        <f t="shared" si="3"/>
        <v>0</v>
      </c>
      <c r="DR8" s="183">
        <f t="shared" si="3"/>
        <v>0</v>
      </c>
      <c r="DS8" s="183">
        <f t="shared" si="3"/>
        <v>0</v>
      </c>
      <c r="DT8" s="183">
        <f t="shared" si="3"/>
        <v>0</v>
      </c>
      <c r="DU8" s="183">
        <f t="shared" si="3"/>
        <v>0</v>
      </c>
      <c r="DV8" s="183">
        <f t="shared" si="3"/>
        <v>0</v>
      </c>
      <c r="DW8" s="183">
        <f t="shared" si="3"/>
        <v>0</v>
      </c>
      <c r="DX8" s="183">
        <f t="shared" si="3"/>
        <v>0</v>
      </c>
      <c r="DY8" s="183">
        <f t="shared" si="3"/>
        <v>0</v>
      </c>
      <c r="DZ8" s="183">
        <f t="shared" si="3"/>
        <v>0</v>
      </c>
      <c r="EA8" s="183">
        <f t="shared" si="3"/>
        <v>0</v>
      </c>
      <c r="EB8" s="183">
        <f t="shared" si="3"/>
        <v>0</v>
      </c>
      <c r="EC8" s="183">
        <f t="shared" si="3"/>
        <v>0</v>
      </c>
      <c r="ED8" s="183">
        <f t="shared" si="3"/>
        <v>0</v>
      </c>
      <c r="EE8" s="183">
        <f t="shared" si="3"/>
        <v>0</v>
      </c>
      <c r="EF8" s="183">
        <f t="shared" si="3"/>
        <v>0</v>
      </c>
      <c r="EG8" s="183">
        <f t="shared" si="3"/>
        <v>0</v>
      </c>
      <c r="EH8" s="183">
        <f t="shared" ref="EH8:FM8" si="4" xml:space="preserve"> EG11</f>
        <v>0</v>
      </c>
      <c r="EI8" s="183">
        <f t="shared" si="4"/>
        <v>0</v>
      </c>
      <c r="EJ8" s="183">
        <f t="shared" si="4"/>
        <v>0</v>
      </c>
      <c r="EK8" s="183">
        <f t="shared" si="4"/>
        <v>0</v>
      </c>
      <c r="EL8" s="183">
        <f t="shared" si="4"/>
        <v>0</v>
      </c>
      <c r="EM8" s="183">
        <f t="shared" si="4"/>
        <v>0</v>
      </c>
      <c r="EN8" s="183">
        <f t="shared" si="4"/>
        <v>0</v>
      </c>
      <c r="EO8" s="183">
        <f t="shared" si="4"/>
        <v>0</v>
      </c>
      <c r="EP8" s="183">
        <f t="shared" si="4"/>
        <v>0</v>
      </c>
      <c r="EQ8" s="183">
        <f t="shared" si="4"/>
        <v>0</v>
      </c>
      <c r="ER8" s="183">
        <f t="shared" si="4"/>
        <v>0</v>
      </c>
      <c r="ES8" s="183">
        <f t="shared" si="4"/>
        <v>0</v>
      </c>
      <c r="ET8" s="183">
        <f t="shared" si="4"/>
        <v>0</v>
      </c>
      <c r="EU8" s="183">
        <f t="shared" si="4"/>
        <v>0</v>
      </c>
      <c r="EV8" s="183">
        <f t="shared" si="4"/>
        <v>0</v>
      </c>
      <c r="EW8" s="183">
        <f t="shared" si="4"/>
        <v>0</v>
      </c>
      <c r="EX8" s="183">
        <f t="shared" si="4"/>
        <v>0</v>
      </c>
      <c r="EY8" s="183">
        <f t="shared" si="4"/>
        <v>0</v>
      </c>
      <c r="EZ8" s="183">
        <f t="shared" si="4"/>
        <v>0</v>
      </c>
      <c r="FA8" s="183">
        <f t="shared" si="4"/>
        <v>0</v>
      </c>
      <c r="FB8" s="183">
        <f t="shared" si="4"/>
        <v>0</v>
      </c>
      <c r="FC8" s="183">
        <f t="shared" si="4"/>
        <v>0</v>
      </c>
      <c r="FD8" s="183">
        <f t="shared" si="4"/>
        <v>0</v>
      </c>
      <c r="FE8" s="183">
        <f t="shared" si="4"/>
        <v>0</v>
      </c>
      <c r="FF8" s="183">
        <f t="shared" si="4"/>
        <v>0</v>
      </c>
      <c r="FG8" s="183">
        <f t="shared" si="4"/>
        <v>0</v>
      </c>
      <c r="FH8" s="183">
        <f t="shared" si="4"/>
        <v>0</v>
      </c>
      <c r="FI8" s="183">
        <f t="shared" si="4"/>
        <v>0</v>
      </c>
      <c r="FJ8" s="183">
        <f t="shared" si="4"/>
        <v>0</v>
      </c>
      <c r="FK8" s="183">
        <f t="shared" si="4"/>
        <v>0</v>
      </c>
      <c r="FL8" s="183">
        <f t="shared" si="4"/>
        <v>0</v>
      </c>
      <c r="FM8" s="183">
        <f t="shared" si="4"/>
        <v>0</v>
      </c>
      <c r="FN8" s="183">
        <f t="shared" ref="FN8:GJ8" si="5" xml:space="preserve"> FM11</f>
        <v>0</v>
      </c>
      <c r="FO8" s="183">
        <f t="shared" si="5"/>
        <v>0</v>
      </c>
      <c r="FP8" s="183">
        <f t="shared" si="5"/>
        <v>0</v>
      </c>
      <c r="FQ8" s="183">
        <f t="shared" si="5"/>
        <v>0</v>
      </c>
      <c r="FR8" s="183">
        <f t="shared" si="5"/>
        <v>0</v>
      </c>
      <c r="FS8" s="183">
        <f t="shared" si="5"/>
        <v>0</v>
      </c>
      <c r="FT8" s="183">
        <f t="shared" si="5"/>
        <v>0</v>
      </c>
      <c r="FU8" s="183">
        <f t="shared" si="5"/>
        <v>0</v>
      </c>
      <c r="FV8" s="183">
        <f t="shared" si="5"/>
        <v>0</v>
      </c>
      <c r="FW8" s="183">
        <f t="shared" si="5"/>
        <v>0</v>
      </c>
      <c r="FX8" s="183">
        <f t="shared" si="5"/>
        <v>0</v>
      </c>
      <c r="FY8" s="183">
        <f t="shared" si="5"/>
        <v>0</v>
      </c>
      <c r="FZ8" s="183">
        <f t="shared" si="5"/>
        <v>0</v>
      </c>
      <c r="GA8" s="183">
        <f t="shared" si="5"/>
        <v>0</v>
      </c>
      <c r="GB8" s="183">
        <f t="shared" si="5"/>
        <v>0</v>
      </c>
      <c r="GC8" s="183">
        <f t="shared" si="5"/>
        <v>0</v>
      </c>
      <c r="GD8" s="183">
        <f t="shared" si="5"/>
        <v>0</v>
      </c>
      <c r="GE8" s="183">
        <f t="shared" si="5"/>
        <v>0</v>
      </c>
      <c r="GF8" s="183">
        <f t="shared" si="5"/>
        <v>0</v>
      </c>
      <c r="GG8" s="183">
        <f t="shared" si="5"/>
        <v>0</v>
      </c>
      <c r="GH8" s="183">
        <f t="shared" si="5"/>
        <v>0</v>
      </c>
      <c r="GI8" s="183">
        <f t="shared" si="5"/>
        <v>0</v>
      </c>
      <c r="GJ8" s="183">
        <f t="shared" si="5"/>
        <v>0</v>
      </c>
    </row>
    <row r="9" spans="1:192" x14ac:dyDescent="0.35">
      <c r="E9" s="179" t="s">
        <v>88</v>
      </c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  <c r="BY9" s="179"/>
      <c r="BZ9" s="179"/>
      <c r="CA9" s="179"/>
      <c r="CB9" s="179"/>
      <c r="CC9" s="179"/>
      <c r="CD9" s="179"/>
      <c r="CE9" s="179"/>
      <c r="CF9" s="179"/>
      <c r="CG9" s="179"/>
      <c r="CH9" s="179"/>
      <c r="CI9" s="179"/>
      <c r="CJ9" s="179"/>
      <c r="CK9" s="179"/>
      <c r="CL9" s="179"/>
      <c r="CM9" s="179"/>
      <c r="CN9" s="179"/>
      <c r="CO9" s="179"/>
      <c r="CP9" s="179"/>
      <c r="CQ9" s="179"/>
      <c r="CR9" s="179"/>
      <c r="CS9" s="179"/>
      <c r="CT9" s="179"/>
      <c r="CU9" s="179"/>
      <c r="CV9" s="179"/>
      <c r="CW9" s="179"/>
      <c r="CX9" s="179"/>
      <c r="CY9" s="179"/>
      <c r="CZ9" s="179"/>
      <c r="DA9" s="179"/>
      <c r="DB9" s="179"/>
      <c r="DC9" s="179"/>
      <c r="DD9" s="179"/>
      <c r="DE9" s="179"/>
      <c r="DF9" s="179"/>
      <c r="DG9" s="179"/>
      <c r="DH9" s="179"/>
      <c r="DI9" s="179"/>
      <c r="DJ9" s="179"/>
      <c r="DK9" s="179"/>
      <c r="DL9" s="179"/>
      <c r="DM9" s="179"/>
      <c r="DN9" s="179"/>
      <c r="DO9" s="179"/>
      <c r="DP9" s="179"/>
      <c r="DQ9" s="179"/>
      <c r="DR9" s="179"/>
      <c r="DS9" s="179"/>
      <c r="DT9" s="179"/>
      <c r="DU9" s="179"/>
      <c r="DV9" s="179"/>
      <c r="DW9" s="179"/>
      <c r="DX9" s="179"/>
      <c r="DY9" s="179"/>
      <c r="DZ9" s="179"/>
      <c r="EA9" s="179"/>
      <c r="EB9" s="179"/>
      <c r="EC9" s="179"/>
      <c r="ED9" s="179"/>
      <c r="EE9" s="179"/>
      <c r="EF9" s="179"/>
      <c r="EG9" s="179"/>
      <c r="EH9" s="179"/>
      <c r="EI9" s="179"/>
      <c r="EJ9" s="179"/>
      <c r="EK9" s="179"/>
      <c r="EL9" s="179"/>
      <c r="EM9" s="179"/>
      <c r="EN9" s="179"/>
      <c r="EO9" s="179"/>
      <c r="EP9" s="179"/>
      <c r="EQ9" s="179"/>
      <c r="ER9" s="179"/>
      <c r="ES9" s="179"/>
      <c r="ET9" s="179"/>
      <c r="EU9" s="179"/>
      <c r="EV9" s="179"/>
      <c r="EW9" s="179"/>
      <c r="EX9" s="179"/>
      <c r="EY9" s="179"/>
      <c r="EZ9" s="179"/>
      <c r="FA9" s="179"/>
      <c r="FB9" s="179"/>
      <c r="FC9" s="179"/>
      <c r="FD9" s="179"/>
      <c r="FE9" s="179"/>
      <c r="FF9" s="179"/>
      <c r="FG9" s="179"/>
      <c r="FH9" s="179"/>
      <c r="FI9" s="179"/>
      <c r="FJ9" s="179"/>
      <c r="FK9" s="179"/>
      <c r="FL9" s="179"/>
      <c r="FM9" s="179"/>
      <c r="FN9" s="179"/>
      <c r="FO9" s="179"/>
      <c r="FP9" s="179"/>
      <c r="FQ9" s="179"/>
      <c r="FR9" s="179"/>
      <c r="FS9" s="179"/>
      <c r="FT9" s="179"/>
      <c r="FU9" s="179"/>
      <c r="FV9" s="179"/>
      <c r="FW9" s="179"/>
      <c r="FX9" s="179"/>
      <c r="FY9" s="179"/>
      <c r="FZ9" s="179"/>
      <c r="GA9" s="179"/>
      <c r="GB9" s="179"/>
      <c r="GC9" s="179"/>
      <c r="GD9" s="179"/>
      <c r="GE9" s="179"/>
      <c r="GF9" s="179"/>
      <c r="GG9" s="179"/>
      <c r="GH9" s="179"/>
      <c r="GI9" s="179"/>
      <c r="GJ9" s="179"/>
    </row>
    <row r="10" spans="1:192" x14ac:dyDescent="0.35">
      <c r="E10" s="179" t="s">
        <v>89</v>
      </c>
      <c r="F10" s="179"/>
      <c r="G10" s="179"/>
      <c r="H10" s="179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  <c r="W10" s="179"/>
      <c r="X10" s="179"/>
      <c r="Y10" s="179"/>
      <c r="Z10" s="179"/>
      <c r="AA10" s="179"/>
      <c r="AB10" s="179"/>
      <c r="AC10" s="179"/>
      <c r="AD10" s="179"/>
      <c r="AE10" s="179"/>
      <c r="AF10" s="179"/>
      <c r="AG10" s="179"/>
      <c r="AH10" s="179"/>
      <c r="AI10" s="179"/>
      <c r="AJ10" s="179"/>
      <c r="AK10" s="179"/>
      <c r="AL10" s="179"/>
      <c r="AM10" s="179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BB10" s="179"/>
      <c r="BC10" s="179"/>
      <c r="BD10" s="179"/>
      <c r="BE10" s="179"/>
      <c r="BF10" s="179"/>
      <c r="BG10" s="179"/>
      <c r="BH10" s="179"/>
      <c r="BI10" s="179"/>
      <c r="BJ10" s="179"/>
      <c r="BK10" s="179"/>
      <c r="BL10" s="179"/>
      <c r="BM10" s="179"/>
      <c r="BN10" s="179"/>
      <c r="BO10" s="179"/>
      <c r="BP10" s="179"/>
      <c r="BQ10" s="179"/>
      <c r="BR10" s="179"/>
      <c r="BS10" s="179"/>
      <c r="BT10" s="179"/>
      <c r="BU10" s="179"/>
      <c r="BV10" s="179"/>
      <c r="BW10" s="179"/>
      <c r="BX10" s="179"/>
      <c r="BY10" s="179"/>
      <c r="BZ10" s="179"/>
      <c r="CA10" s="179"/>
      <c r="CB10" s="179"/>
      <c r="CC10" s="179"/>
      <c r="CD10" s="179"/>
      <c r="CE10" s="179"/>
      <c r="CF10" s="179"/>
      <c r="CG10" s="179"/>
      <c r="CH10" s="179"/>
      <c r="CI10" s="179"/>
      <c r="CJ10" s="179"/>
      <c r="CK10" s="179"/>
      <c r="CL10" s="179"/>
      <c r="CM10" s="179"/>
      <c r="CN10" s="179"/>
      <c r="CO10" s="179"/>
      <c r="CP10" s="179"/>
      <c r="CQ10" s="179"/>
      <c r="CR10" s="179"/>
      <c r="CS10" s="179"/>
      <c r="CT10" s="179"/>
      <c r="CU10" s="179"/>
      <c r="CV10" s="179"/>
      <c r="CW10" s="179"/>
      <c r="CX10" s="179"/>
      <c r="CY10" s="179"/>
      <c r="CZ10" s="179"/>
      <c r="DA10" s="179"/>
      <c r="DB10" s="179"/>
      <c r="DC10" s="179"/>
      <c r="DD10" s="179"/>
      <c r="DE10" s="179"/>
      <c r="DF10" s="179"/>
      <c r="DG10" s="179"/>
      <c r="DH10" s="179"/>
      <c r="DI10" s="179"/>
      <c r="DJ10" s="179"/>
      <c r="DK10" s="179"/>
      <c r="DL10" s="179"/>
      <c r="DM10" s="179"/>
      <c r="DN10" s="179"/>
      <c r="DO10" s="179"/>
      <c r="DP10" s="179"/>
      <c r="DQ10" s="179"/>
      <c r="DR10" s="179"/>
      <c r="DS10" s="179"/>
      <c r="DT10" s="179"/>
      <c r="DU10" s="179"/>
      <c r="DV10" s="179"/>
      <c r="DW10" s="179"/>
      <c r="DX10" s="179"/>
      <c r="DY10" s="179"/>
      <c r="DZ10" s="179"/>
      <c r="EA10" s="179"/>
      <c r="EB10" s="179"/>
      <c r="EC10" s="179"/>
      <c r="ED10" s="179"/>
      <c r="EE10" s="179"/>
      <c r="EF10" s="179"/>
      <c r="EG10" s="179"/>
      <c r="EH10" s="179"/>
      <c r="EI10" s="179"/>
      <c r="EJ10" s="179"/>
      <c r="EK10" s="179"/>
      <c r="EL10" s="179"/>
      <c r="EM10" s="179"/>
      <c r="EN10" s="179"/>
      <c r="EO10" s="179"/>
      <c r="EP10" s="179"/>
      <c r="EQ10" s="179"/>
      <c r="ER10" s="179"/>
      <c r="ES10" s="179"/>
      <c r="ET10" s="179"/>
      <c r="EU10" s="179"/>
      <c r="EV10" s="179"/>
      <c r="EW10" s="179"/>
      <c r="EX10" s="179"/>
      <c r="EY10" s="179"/>
      <c r="EZ10" s="179"/>
      <c r="FA10" s="179"/>
      <c r="FB10" s="179"/>
      <c r="FC10" s="179"/>
      <c r="FD10" s="179"/>
      <c r="FE10" s="179"/>
      <c r="FF10" s="179"/>
      <c r="FG10" s="179"/>
      <c r="FH10" s="179"/>
      <c r="FI10" s="179"/>
      <c r="FJ10" s="179"/>
      <c r="FK10" s="179"/>
      <c r="FL10" s="179"/>
      <c r="FM10" s="179"/>
      <c r="FN10" s="179"/>
      <c r="FO10" s="179"/>
      <c r="FP10" s="179"/>
      <c r="FQ10" s="179"/>
      <c r="FR10" s="179"/>
      <c r="FS10" s="179"/>
      <c r="FT10" s="179"/>
      <c r="FU10" s="179"/>
      <c r="FV10" s="179"/>
      <c r="FW10" s="179"/>
      <c r="FX10" s="179"/>
      <c r="FY10" s="179"/>
      <c r="FZ10" s="179"/>
      <c r="GA10" s="179"/>
      <c r="GB10" s="179"/>
      <c r="GC10" s="179"/>
      <c r="GD10" s="179"/>
      <c r="GE10" s="179"/>
      <c r="GF10" s="179"/>
      <c r="GG10" s="179"/>
      <c r="GH10" s="179"/>
      <c r="GI10" s="179"/>
      <c r="GJ10" s="179"/>
    </row>
    <row r="11" spans="1:192" x14ac:dyDescent="0.35">
      <c r="A11" s="185"/>
      <c r="B11" s="185"/>
      <c r="C11" s="186"/>
      <c r="D11" s="187"/>
      <c r="E11" s="188" t="s">
        <v>8</v>
      </c>
      <c r="F11" s="188"/>
      <c r="G11" s="188"/>
      <c r="H11" s="188"/>
      <c r="I11" s="189"/>
      <c r="J11" s="188">
        <f t="shared" ref="J11:AO11" si="6" xml:space="preserve"> J8 + J9 - J10</f>
        <v>0</v>
      </c>
      <c r="K11" s="188">
        <f t="shared" si="6"/>
        <v>0</v>
      </c>
      <c r="L11" s="188">
        <f t="shared" si="6"/>
        <v>0</v>
      </c>
      <c r="M11" s="188">
        <f t="shared" si="6"/>
        <v>0</v>
      </c>
      <c r="N11" s="188">
        <f t="shared" si="6"/>
        <v>0</v>
      </c>
      <c r="O11" s="188">
        <f t="shared" si="6"/>
        <v>0</v>
      </c>
      <c r="P11" s="188">
        <f t="shared" si="6"/>
        <v>0</v>
      </c>
      <c r="Q11" s="188">
        <f t="shared" si="6"/>
        <v>0</v>
      </c>
      <c r="R11" s="188">
        <f t="shared" si="6"/>
        <v>0</v>
      </c>
      <c r="S11" s="188">
        <f t="shared" si="6"/>
        <v>0</v>
      </c>
      <c r="T11" s="188">
        <f t="shared" si="6"/>
        <v>0</v>
      </c>
      <c r="U11" s="188">
        <f t="shared" si="6"/>
        <v>0</v>
      </c>
      <c r="V11" s="188">
        <f t="shared" si="6"/>
        <v>0</v>
      </c>
      <c r="W11" s="188">
        <f t="shared" si="6"/>
        <v>0</v>
      </c>
      <c r="X11" s="188">
        <f t="shared" si="6"/>
        <v>0</v>
      </c>
      <c r="Y11" s="188">
        <f t="shared" si="6"/>
        <v>0</v>
      </c>
      <c r="Z11" s="188">
        <f t="shared" si="6"/>
        <v>0</v>
      </c>
      <c r="AA11" s="188">
        <f t="shared" si="6"/>
        <v>0</v>
      </c>
      <c r="AB11" s="188">
        <f t="shared" si="6"/>
        <v>0</v>
      </c>
      <c r="AC11" s="188">
        <f t="shared" si="6"/>
        <v>0</v>
      </c>
      <c r="AD11" s="188">
        <f t="shared" si="6"/>
        <v>0</v>
      </c>
      <c r="AE11" s="188">
        <f t="shared" si="6"/>
        <v>0</v>
      </c>
      <c r="AF11" s="188">
        <f t="shared" si="6"/>
        <v>0</v>
      </c>
      <c r="AG11" s="188">
        <f t="shared" si="6"/>
        <v>0</v>
      </c>
      <c r="AH11" s="188">
        <f t="shared" si="6"/>
        <v>0</v>
      </c>
      <c r="AI11" s="188">
        <f t="shared" si="6"/>
        <v>0</v>
      </c>
      <c r="AJ11" s="188">
        <f t="shared" si="6"/>
        <v>0</v>
      </c>
      <c r="AK11" s="188">
        <f t="shared" si="6"/>
        <v>0</v>
      </c>
      <c r="AL11" s="188">
        <f t="shared" si="6"/>
        <v>0</v>
      </c>
      <c r="AM11" s="188">
        <f t="shared" si="6"/>
        <v>0</v>
      </c>
      <c r="AN11" s="188">
        <f t="shared" si="6"/>
        <v>0</v>
      </c>
      <c r="AO11" s="188">
        <f t="shared" si="6"/>
        <v>0</v>
      </c>
      <c r="AP11" s="188">
        <f t="shared" ref="AP11:BU11" si="7" xml:space="preserve"> AP8 + AP9 - AP10</f>
        <v>0</v>
      </c>
      <c r="AQ11" s="188">
        <f t="shared" si="7"/>
        <v>0</v>
      </c>
      <c r="AR11" s="188">
        <f t="shared" si="7"/>
        <v>0</v>
      </c>
      <c r="AS11" s="188">
        <f t="shared" si="7"/>
        <v>0</v>
      </c>
      <c r="AT11" s="188">
        <f t="shared" si="7"/>
        <v>0</v>
      </c>
      <c r="AU11" s="188">
        <f t="shared" si="7"/>
        <v>0</v>
      </c>
      <c r="AV11" s="188">
        <f t="shared" si="7"/>
        <v>0</v>
      </c>
      <c r="AW11" s="188">
        <f t="shared" si="7"/>
        <v>0</v>
      </c>
      <c r="AX11" s="188">
        <f t="shared" si="7"/>
        <v>0</v>
      </c>
      <c r="AY11" s="188">
        <f t="shared" si="7"/>
        <v>0</v>
      </c>
      <c r="AZ11" s="188">
        <f t="shared" si="7"/>
        <v>0</v>
      </c>
      <c r="BA11" s="188">
        <f t="shared" si="7"/>
        <v>0</v>
      </c>
      <c r="BB11" s="188">
        <f t="shared" si="7"/>
        <v>0</v>
      </c>
      <c r="BC11" s="188">
        <f t="shared" si="7"/>
        <v>0</v>
      </c>
      <c r="BD11" s="188">
        <f t="shared" si="7"/>
        <v>0</v>
      </c>
      <c r="BE11" s="188">
        <f t="shared" si="7"/>
        <v>0</v>
      </c>
      <c r="BF11" s="188">
        <f t="shared" si="7"/>
        <v>0</v>
      </c>
      <c r="BG11" s="188">
        <f t="shared" si="7"/>
        <v>0</v>
      </c>
      <c r="BH11" s="188">
        <f t="shared" si="7"/>
        <v>0</v>
      </c>
      <c r="BI11" s="188">
        <f t="shared" si="7"/>
        <v>0</v>
      </c>
      <c r="BJ11" s="188">
        <f t="shared" si="7"/>
        <v>0</v>
      </c>
      <c r="BK11" s="188">
        <f t="shared" si="7"/>
        <v>0</v>
      </c>
      <c r="BL11" s="188">
        <f t="shared" si="7"/>
        <v>0</v>
      </c>
      <c r="BM11" s="188">
        <f t="shared" si="7"/>
        <v>0</v>
      </c>
      <c r="BN11" s="188">
        <f t="shared" si="7"/>
        <v>0</v>
      </c>
      <c r="BO11" s="188">
        <f t="shared" si="7"/>
        <v>0</v>
      </c>
      <c r="BP11" s="188">
        <f t="shared" si="7"/>
        <v>0</v>
      </c>
      <c r="BQ11" s="188">
        <f t="shared" si="7"/>
        <v>0</v>
      </c>
      <c r="BR11" s="188">
        <f t="shared" si="7"/>
        <v>0</v>
      </c>
      <c r="BS11" s="188">
        <f t="shared" si="7"/>
        <v>0</v>
      </c>
      <c r="BT11" s="188">
        <f t="shared" si="7"/>
        <v>0</v>
      </c>
      <c r="BU11" s="188">
        <f t="shared" si="7"/>
        <v>0</v>
      </c>
      <c r="BV11" s="188">
        <f t="shared" ref="BV11:DA11" si="8" xml:space="preserve"> BV8 + BV9 - BV10</f>
        <v>0</v>
      </c>
      <c r="BW11" s="188">
        <f t="shared" si="8"/>
        <v>0</v>
      </c>
      <c r="BX11" s="188">
        <f t="shared" si="8"/>
        <v>0</v>
      </c>
      <c r="BY11" s="188">
        <f t="shared" si="8"/>
        <v>0</v>
      </c>
      <c r="BZ11" s="188">
        <f t="shared" si="8"/>
        <v>0</v>
      </c>
      <c r="CA11" s="188">
        <f t="shared" si="8"/>
        <v>0</v>
      </c>
      <c r="CB11" s="188">
        <f t="shared" si="8"/>
        <v>0</v>
      </c>
      <c r="CC11" s="188">
        <f t="shared" si="8"/>
        <v>0</v>
      </c>
      <c r="CD11" s="188">
        <f t="shared" si="8"/>
        <v>0</v>
      </c>
      <c r="CE11" s="188">
        <f t="shared" si="8"/>
        <v>0</v>
      </c>
      <c r="CF11" s="188">
        <f t="shared" si="8"/>
        <v>0</v>
      </c>
      <c r="CG11" s="188">
        <f t="shared" si="8"/>
        <v>0</v>
      </c>
      <c r="CH11" s="188">
        <f t="shared" si="8"/>
        <v>0</v>
      </c>
      <c r="CI11" s="188">
        <f t="shared" si="8"/>
        <v>0</v>
      </c>
      <c r="CJ11" s="188">
        <f t="shared" si="8"/>
        <v>0</v>
      </c>
      <c r="CK11" s="188">
        <f t="shared" si="8"/>
        <v>0</v>
      </c>
      <c r="CL11" s="188">
        <f t="shared" si="8"/>
        <v>0</v>
      </c>
      <c r="CM11" s="188">
        <f t="shared" si="8"/>
        <v>0</v>
      </c>
      <c r="CN11" s="188">
        <f t="shared" si="8"/>
        <v>0</v>
      </c>
      <c r="CO11" s="188">
        <f t="shared" si="8"/>
        <v>0</v>
      </c>
      <c r="CP11" s="188">
        <f t="shared" si="8"/>
        <v>0</v>
      </c>
      <c r="CQ11" s="188">
        <f t="shared" si="8"/>
        <v>0</v>
      </c>
      <c r="CR11" s="188">
        <f t="shared" si="8"/>
        <v>0</v>
      </c>
      <c r="CS11" s="188">
        <f t="shared" si="8"/>
        <v>0</v>
      </c>
      <c r="CT11" s="188">
        <f t="shared" si="8"/>
        <v>0</v>
      </c>
      <c r="CU11" s="188">
        <f t="shared" si="8"/>
        <v>0</v>
      </c>
      <c r="CV11" s="188">
        <f t="shared" si="8"/>
        <v>0</v>
      </c>
      <c r="CW11" s="188">
        <f t="shared" si="8"/>
        <v>0</v>
      </c>
      <c r="CX11" s="188">
        <f t="shared" si="8"/>
        <v>0</v>
      </c>
      <c r="CY11" s="188">
        <f t="shared" si="8"/>
        <v>0</v>
      </c>
      <c r="CZ11" s="188">
        <f t="shared" si="8"/>
        <v>0</v>
      </c>
      <c r="DA11" s="188">
        <f t="shared" si="8"/>
        <v>0</v>
      </c>
      <c r="DB11" s="188">
        <f t="shared" ref="DB11:EG11" si="9" xml:space="preserve"> DB8 + DB9 - DB10</f>
        <v>0</v>
      </c>
      <c r="DC11" s="188">
        <f t="shared" si="9"/>
        <v>0</v>
      </c>
      <c r="DD11" s="188">
        <f t="shared" si="9"/>
        <v>0</v>
      </c>
      <c r="DE11" s="188">
        <f t="shared" si="9"/>
        <v>0</v>
      </c>
      <c r="DF11" s="188">
        <f t="shared" si="9"/>
        <v>0</v>
      </c>
      <c r="DG11" s="188">
        <f t="shared" si="9"/>
        <v>0</v>
      </c>
      <c r="DH11" s="188">
        <f t="shared" si="9"/>
        <v>0</v>
      </c>
      <c r="DI11" s="188">
        <f t="shared" si="9"/>
        <v>0</v>
      </c>
      <c r="DJ11" s="188">
        <f t="shared" si="9"/>
        <v>0</v>
      </c>
      <c r="DK11" s="188">
        <f t="shared" si="9"/>
        <v>0</v>
      </c>
      <c r="DL11" s="188">
        <f t="shared" si="9"/>
        <v>0</v>
      </c>
      <c r="DM11" s="188">
        <f t="shared" si="9"/>
        <v>0</v>
      </c>
      <c r="DN11" s="188">
        <f t="shared" si="9"/>
        <v>0</v>
      </c>
      <c r="DO11" s="188">
        <f t="shared" si="9"/>
        <v>0</v>
      </c>
      <c r="DP11" s="188">
        <f t="shared" si="9"/>
        <v>0</v>
      </c>
      <c r="DQ11" s="188">
        <f t="shared" si="9"/>
        <v>0</v>
      </c>
      <c r="DR11" s="188">
        <f t="shared" si="9"/>
        <v>0</v>
      </c>
      <c r="DS11" s="188">
        <f t="shared" si="9"/>
        <v>0</v>
      </c>
      <c r="DT11" s="188">
        <f t="shared" si="9"/>
        <v>0</v>
      </c>
      <c r="DU11" s="188">
        <f t="shared" si="9"/>
        <v>0</v>
      </c>
      <c r="DV11" s="188">
        <f t="shared" si="9"/>
        <v>0</v>
      </c>
      <c r="DW11" s="188">
        <f t="shared" si="9"/>
        <v>0</v>
      </c>
      <c r="DX11" s="188">
        <f t="shared" si="9"/>
        <v>0</v>
      </c>
      <c r="DY11" s="188">
        <f t="shared" si="9"/>
        <v>0</v>
      </c>
      <c r="DZ11" s="188">
        <f t="shared" si="9"/>
        <v>0</v>
      </c>
      <c r="EA11" s="188">
        <f t="shared" si="9"/>
        <v>0</v>
      </c>
      <c r="EB11" s="188">
        <f t="shared" si="9"/>
        <v>0</v>
      </c>
      <c r="EC11" s="188">
        <f t="shared" si="9"/>
        <v>0</v>
      </c>
      <c r="ED11" s="188">
        <f t="shared" si="9"/>
        <v>0</v>
      </c>
      <c r="EE11" s="188">
        <f t="shared" si="9"/>
        <v>0</v>
      </c>
      <c r="EF11" s="188">
        <f t="shared" si="9"/>
        <v>0</v>
      </c>
      <c r="EG11" s="188">
        <f t="shared" si="9"/>
        <v>0</v>
      </c>
      <c r="EH11" s="188">
        <f t="shared" ref="EH11:FM11" si="10" xml:space="preserve"> EH8 + EH9 - EH10</f>
        <v>0</v>
      </c>
      <c r="EI11" s="188">
        <f t="shared" si="10"/>
        <v>0</v>
      </c>
      <c r="EJ11" s="188">
        <f t="shared" si="10"/>
        <v>0</v>
      </c>
      <c r="EK11" s="188">
        <f t="shared" si="10"/>
        <v>0</v>
      </c>
      <c r="EL11" s="188">
        <f t="shared" si="10"/>
        <v>0</v>
      </c>
      <c r="EM11" s="188">
        <f t="shared" si="10"/>
        <v>0</v>
      </c>
      <c r="EN11" s="188">
        <f t="shared" si="10"/>
        <v>0</v>
      </c>
      <c r="EO11" s="188">
        <f t="shared" si="10"/>
        <v>0</v>
      </c>
      <c r="EP11" s="188">
        <f t="shared" si="10"/>
        <v>0</v>
      </c>
      <c r="EQ11" s="188">
        <f t="shared" si="10"/>
        <v>0</v>
      </c>
      <c r="ER11" s="188">
        <f t="shared" si="10"/>
        <v>0</v>
      </c>
      <c r="ES11" s="188">
        <f t="shared" si="10"/>
        <v>0</v>
      </c>
      <c r="ET11" s="188">
        <f t="shared" si="10"/>
        <v>0</v>
      </c>
      <c r="EU11" s="188">
        <f t="shared" si="10"/>
        <v>0</v>
      </c>
      <c r="EV11" s="188">
        <f t="shared" si="10"/>
        <v>0</v>
      </c>
      <c r="EW11" s="188">
        <f t="shared" si="10"/>
        <v>0</v>
      </c>
      <c r="EX11" s="188">
        <f t="shared" si="10"/>
        <v>0</v>
      </c>
      <c r="EY11" s="188">
        <f t="shared" si="10"/>
        <v>0</v>
      </c>
      <c r="EZ11" s="188">
        <f t="shared" si="10"/>
        <v>0</v>
      </c>
      <c r="FA11" s="188">
        <f t="shared" si="10"/>
        <v>0</v>
      </c>
      <c r="FB11" s="188">
        <f t="shared" si="10"/>
        <v>0</v>
      </c>
      <c r="FC11" s="188">
        <f t="shared" si="10"/>
        <v>0</v>
      </c>
      <c r="FD11" s="188">
        <f t="shared" si="10"/>
        <v>0</v>
      </c>
      <c r="FE11" s="188">
        <f t="shared" si="10"/>
        <v>0</v>
      </c>
      <c r="FF11" s="188">
        <f t="shared" si="10"/>
        <v>0</v>
      </c>
      <c r="FG11" s="188">
        <f t="shared" si="10"/>
        <v>0</v>
      </c>
      <c r="FH11" s="188">
        <f t="shared" si="10"/>
        <v>0</v>
      </c>
      <c r="FI11" s="188">
        <f t="shared" si="10"/>
        <v>0</v>
      </c>
      <c r="FJ11" s="188">
        <f t="shared" si="10"/>
        <v>0</v>
      </c>
      <c r="FK11" s="188">
        <f t="shared" si="10"/>
        <v>0</v>
      </c>
      <c r="FL11" s="188">
        <f t="shared" si="10"/>
        <v>0</v>
      </c>
      <c r="FM11" s="188">
        <f t="shared" si="10"/>
        <v>0</v>
      </c>
      <c r="FN11" s="188">
        <f t="shared" ref="FN11:GJ11" si="11" xml:space="preserve"> FN8 + FN9 - FN10</f>
        <v>0</v>
      </c>
      <c r="FO11" s="188">
        <f t="shared" si="11"/>
        <v>0</v>
      </c>
      <c r="FP11" s="188">
        <f t="shared" si="11"/>
        <v>0</v>
      </c>
      <c r="FQ11" s="188">
        <f t="shared" si="11"/>
        <v>0</v>
      </c>
      <c r="FR11" s="188">
        <f t="shared" si="11"/>
        <v>0</v>
      </c>
      <c r="FS11" s="188">
        <f t="shared" si="11"/>
        <v>0</v>
      </c>
      <c r="FT11" s="188">
        <f t="shared" si="11"/>
        <v>0</v>
      </c>
      <c r="FU11" s="188">
        <f t="shared" si="11"/>
        <v>0</v>
      </c>
      <c r="FV11" s="188">
        <f t="shared" si="11"/>
        <v>0</v>
      </c>
      <c r="FW11" s="188">
        <f t="shared" si="11"/>
        <v>0</v>
      </c>
      <c r="FX11" s="188">
        <f t="shared" si="11"/>
        <v>0</v>
      </c>
      <c r="FY11" s="188">
        <f t="shared" si="11"/>
        <v>0</v>
      </c>
      <c r="FZ11" s="188">
        <f t="shared" si="11"/>
        <v>0</v>
      </c>
      <c r="GA11" s="188">
        <f t="shared" si="11"/>
        <v>0</v>
      </c>
      <c r="GB11" s="188">
        <f t="shared" si="11"/>
        <v>0</v>
      </c>
      <c r="GC11" s="188">
        <f t="shared" si="11"/>
        <v>0</v>
      </c>
      <c r="GD11" s="188">
        <f t="shared" si="11"/>
        <v>0</v>
      </c>
      <c r="GE11" s="188">
        <f t="shared" si="11"/>
        <v>0</v>
      </c>
      <c r="GF11" s="188">
        <f t="shared" si="11"/>
        <v>0</v>
      </c>
      <c r="GG11" s="188">
        <f t="shared" si="11"/>
        <v>0</v>
      </c>
      <c r="GH11" s="188">
        <f t="shared" si="11"/>
        <v>0</v>
      </c>
      <c r="GI11" s="188">
        <f t="shared" si="11"/>
        <v>0</v>
      </c>
      <c r="GJ11" s="188">
        <f t="shared" si="11"/>
        <v>0</v>
      </c>
    </row>
    <row r="14" spans="1:192" x14ac:dyDescent="0.35">
      <c r="A14" s="180"/>
      <c r="B14" s="180"/>
      <c r="C14" s="181"/>
      <c r="D14" s="182"/>
      <c r="E14" s="183" t="s">
        <v>107</v>
      </c>
      <c r="F14" s="243"/>
      <c r="G14" s="183" t="str">
        <f xml:space="preserve"> SMU</f>
        <v>$ 000s</v>
      </c>
      <c r="H14" s="183"/>
      <c r="I14" s="184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  <c r="AI14" s="183"/>
      <c r="AJ14" s="183"/>
      <c r="AK14" s="183"/>
      <c r="AL14" s="183"/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3"/>
      <c r="AZ14" s="183"/>
      <c r="BA14" s="183"/>
      <c r="BB14" s="183"/>
      <c r="BC14" s="183"/>
      <c r="BD14" s="183"/>
      <c r="BE14" s="183"/>
      <c r="BF14" s="183"/>
      <c r="BG14" s="183"/>
      <c r="BH14" s="183"/>
      <c r="BI14" s="183"/>
      <c r="BJ14" s="183"/>
      <c r="BK14" s="183"/>
      <c r="BL14" s="183"/>
      <c r="BM14" s="183"/>
      <c r="BN14" s="183"/>
      <c r="BO14" s="183"/>
      <c r="BP14" s="183"/>
      <c r="BQ14" s="183"/>
      <c r="BR14" s="183"/>
      <c r="BS14" s="183"/>
      <c r="BT14" s="183"/>
      <c r="BU14" s="183"/>
      <c r="BV14" s="183"/>
      <c r="BW14" s="183"/>
      <c r="BX14" s="183"/>
      <c r="BY14" s="183"/>
      <c r="BZ14" s="183"/>
      <c r="CA14" s="183"/>
      <c r="CB14" s="183"/>
      <c r="CC14" s="183"/>
      <c r="CD14" s="183"/>
      <c r="CE14" s="183"/>
      <c r="CF14" s="183"/>
      <c r="CG14" s="183"/>
      <c r="CH14" s="183"/>
      <c r="CI14" s="183"/>
      <c r="CJ14" s="183"/>
      <c r="CK14" s="183"/>
      <c r="CL14" s="183"/>
      <c r="CM14" s="183"/>
      <c r="CN14" s="183"/>
      <c r="CO14" s="183"/>
      <c r="CP14" s="183"/>
      <c r="CQ14" s="183"/>
      <c r="CR14" s="183"/>
      <c r="CS14" s="183"/>
      <c r="CT14" s="183"/>
      <c r="CU14" s="183"/>
      <c r="CV14" s="183"/>
      <c r="CW14" s="183"/>
      <c r="CX14" s="183"/>
      <c r="CY14" s="183"/>
      <c r="CZ14" s="183"/>
      <c r="DA14" s="183"/>
      <c r="DB14" s="183"/>
      <c r="DC14" s="183"/>
      <c r="DD14" s="183"/>
      <c r="DE14" s="183"/>
      <c r="DF14" s="183"/>
      <c r="DG14" s="183"/>
      <c r="DH14" s="183"/>
      <c r="DI14" s="183"/>
      <c r="DJ14" s="183"/>
      <c r="DK14" s="183"/>
      <c r="DL14" s="183"/>
      <c r="DM14" s="183"/>
      <c r="DN14" s="183"/>
      <c r="DO14" s="183"/>
      <c r="DP14" s="183"/>
      <c r="DQ14" s="183"/>
      <c r="DR14" s="183"/>
      <c r="DS14" s="183"/>
      <c r="DT14" s="183"/>
      <c r="DU14" s="183"/>
      <c r="DV14" s="183"/>
      <c r="DW14" s="183"/>
      <c r="DX14" s="183"/>
      <c r="DY14" s="183"/>
      <c r="DZ14" s="183"/>
      <c r="EA14" s="183"/>
      <c r="EB14" s="183"/>
      <c r="EC14" s="183"/>
      <c r="ED14" s="183"/>
      <c r="EE14" s="183"/>
      <c r="EF14" s="183"/>
      <c r="EG14" s="183"/>
      <c r="EH14" s="183"/>
      <c r="EI14" s="183"/>
      <c r="EJ14" s="183"/>
      <c r="EK14" s="183"/>
      <c r="EL14" s="183"/>
      <c r="EM14" s="183"/>
      <c r="EN14" s="183"/>
      <c r="EO14" s="183"/>
      <c r="EP14" s="183"/>
      <c r="EQ14" s="183"/>
      <c r="ER14" s="183"/>
      <c r="ES14" s="183"/>
      <c r="ET14" s="183"/>
      <c r="EU14" s="183"/>
      <c r="EV14" s="183"/>
      <c r="EW14" s="183"/>
      <c r="EX14" s="183"/>
      <c r="EY14" s="183"/>
      <c r="EZ14" s="183"/>
      <c r="FA14" s="183"/>
      <c r="FB14" s="183"/>
      <c r="FC14" s="183"/>
      <c r="FD14" s="183"/>
      <c r="FE14" s="183"/>
      <c r="FF14" s="183"/>
      <c r="FG14" s="183"/>
      <c r="FH14" s="183"/>
      <c r="FI14" s="183"/>
      <c r="FJ14" s="183"/>
      <c r="FK14" s="183"/>
      <c r="FL14" s="183"/>
      <c r="FM14" s="183"/>
      <c r="FN14" s="183"/>
      <c r="FO14" s="183"/>
      <c r="FP14" s="183"/>
      <c r="FQ14" s="183"/>
      <c r="FR14" s="183"/>
      <c r="FS14" s="183"/>
      <c r="FT14" s="183"/>
      <c r="FU14" s="183"/>
      <c r="FV14" s="183"/>
      <c r="FW14" s="183"/>
      <c r="FX14" s="183"/>
      <c r="FY14" s="183"/>
      <c r="FZ14" s="183"/>
      <c r="GA14" s="183"/>
      <c r="GB14" s="183"/>
      <c r="GC14" s="183"/>
      <c r="GD14" s="183"/>
      <c r="GE14" s="183"/>
      <c r="GF14" s="183"/>
      <c r="GG14" s="183"/>
      <c r="GH14" s="183"/>
      <c r="GI14" s="183"/>
      <c r="GJ14" s="183"/>
    </row>
    <row r="15" spans="1:192" x14ac:dyDescent="0.35">
      <c r="E15" s="190" t="str">
        <f xml:space="preserve"> Time!E$65</f>
        <v>End of construction period flag</v>
      </c>
      <c r="F15" s="190">
        <f xml:space="preserve"> Time!F$65</f>
        <v>0</v>
      </c>
      <c r="G15" s="190" t="str">
        <f xml:space="preserve"> Time!G$65</f>
        <v>flag</v>
      </c>
      <c r="H15" s="190">
        <f xml:space="preserve"> Time!H$65</f>
        <v>1</v>
      </c>
      <c r="I15" s="190">
        <f xml:space="preserve"> Time!I$65</f>
        <v>0</v>
      </c>
      <c r="J15" s="190">
        <f xml:space="preserve"> Time!J$65</f>
        <v>0</v>
      </c>
      <c r="K15" s="190">
        <f xml:space="preserve"> Time!K$65</f>
        <v>0</v>
      </c>
      <c r="L15" s="190">
        <f xml:space="preserve"> Time!L$65</f>
        <v>0</v>
      </c>
      <c r="M15" s="190">
        <f xml:space="preserve"> Time!M$65</f>
        <v>0</v>
      </c>
      <c r="N15" s="190">
        <f xml:space="preserve"> Time!N$65</f>
        <v>0</v>
      </c>
      <c r="O15" s="190">
        <f xml:space="preserve"> Time!O$65</f>
        <v>0</v>
      </c>
      <c r="P15" s="190">
        <f xml:space="preserve"> Time!P$65</f>
        <v>0</v>
      </c>
      <c r="Q15" s="190">
        <f xml:space="preserve"> Time!Q$65</f>
        <v>0</v>
      </c>
      <c r="R15" s="190">
        <f xml:space="preserve"> Time!R$65</f>
        <v>0</v>
      </c>
      <c r="S15" s="190">
        <f xml:space="preserve"> Time!S$65</f>
        <v>0</v>
      </c>
      <c r="T15" s="190">
        <f xml:space="preserve"> Time!T$65</f>
        <v>0</v>
      </c>
      <c r="U15" s="190">
        <f xml:space="preserve"> Time!U$65</f>
        <v>0</v>
      </c>
      <c r="V15" s="190">
        <f xml:space="preserve"> Time!V$65</f>
        <v>0</v>
      </c>
      <c r="W15" s="190">
        <f xml:space="preserve"> Time!W$65</f>
        <v>0</v>
      </c>
      <c r="X15" s="190">
        <f xml:space="preserve"> Time!X$65</f>
        <v>0</v>
      </c>
      <c r="Y15" s="190">
        <f xml:space="preserve"> Time!Y$65</f>
        <v>0</v>
      </c>
      <c r="Z15" s="190">
        <f xml:space="preserve"> Time!Z$65</f>
        <v>0</v>
      </c>
      <c r="AA15" s="190">
        <f xml:space="preserve"> Time!AA$65</f>
        <v>0</v>
      </c>
      <c r="AB15" s="190">
        <f xml:space="preserve"> Time!AB$65</f>
        <v>0</v>
      </c>
      <c r="AC15" s="190">
        <f xml:space="preserve"> Time!AC$65</f>
        <v>0</v>
      </c>
      <c r="AD15" s="190">
        <f xml:space="preserve"> Time!AD$65</f>
        <v>0</v>
      </c>
      <c r="AE15" s="190">
        <f xml:space="preserve"> Time!AE$65</f>
        <v>0</v>
      </c>
      <c r="AF15" s="190">
        <f xml:space="preserve"> Time!AF$65</f>
        <v>0</v>
      </c>
      <c r="AG15" s="190">
        <f xml:space="preserve"> Time!AG$65</f>
        <v>0</v>
      </c>
      <c r="AH15" s="190">
        <f xml:space="preserve"> Time!AH$65</f>
        <v>0</v>
      </c>
      <c r="AI15" s="190">
        <f xml:space="preserve"> Time!AI$65</f>
        <v>0</v>
      </c>
      <c r="AJ15" s="190">
        <f xml:space="preserve"> Time!AJ$65</f>
        <v>0</v>
      </c>
      <c r="AK15" s="190">
        <f xml:space="preserve"> Time!AK$65</f>
        <v>0</v>
      </c>
      <c r="AL15" s="190">
        <f xml:space="preserve"> Time!AL$65</f>
        <v>0</v>
      </c>
      <c r="AM15" s="190">
        <f xml:space="preserve"> Time!AM$65</f>
        <v>0</v>
      </c>
      <c r="AN15" s="190">
        <f xml:space="preserve"> Time!AN$65</f>
        <v>0</v>
      </c>
      <c r="AO15" s="190">
        <f xml:space="preserve"> Time!AO$65</f>
        <v>0</v>
      </c>
      <c r="AP15" s="190">
        <f xml:space="preserve"> Time!AP$65</f>
        <v>0</v>
      </c>
      <c r="AQ15" s="190">
        <f xml:space="preserve"> Time!AQ$65</f>
        <v>0</v>
      </c>
      <c r="AR15" s="190">
        <f xml:space="preserve"> Time!AR$65</f>
        <v>0</v>
      </c>
      <c r="AS15" s="190">
        <f xml:space="preserve"> Time!AS$65</f>
        <v>0</v>
      </c>
      <c r="AT15" s="190">
        <f xml:space="preserve"> Time!AT$65</f>
        <v>0</v>
      </c>
      <c r="AU15" s="190">
        <f xml:space="preserve"> Time!AU$65</f>
        <v>0</v>
      </c>
      <c r="AV15" s="190">
        <f xml:space="preserve"> Time!AV$65</f>
        <v>0</v>
      </c>
      <c r="AW15" s="190">
        <f xml:space="preserve"> Time!AW$65</f>
        <v>0</v>
      </c>
      <c r="AX15" s="190">
        <f xml:space="preserve"> Time!AX$65</f>
        <v>0</v>
      </c>
      <c r="AY15" s="190">
        <f xml:space="preserve"> Time!AY$65</f>
        <v>0</v>
      </c>
      <c r="AZ15" s="190">
        <f xml:space="preserve"> Time!AZ$65</f>
        <v>0</v>
      </c>
      <c r="BA15" s="190">
        <f xml:space="preserve"> Time!BA$65</f>
        <v>0</v>
      </c>
      <c r="BB15" s="190">
        <f xml:space="preserve"> Time!BB$65</f>
        <v>0</v>
      </c>
      <c r="BC15" s="190">
        <f xml:space="preserve"> Time!BC$65</f>
        <v>0</v>
      </c>
      <c r="BD15" s="190">
        <f xml:space="preserve"> Time!BD$65</f>
        <v>0</v>
      </c>
      <c r="BE15" s="190">
        <f xml:space="preserve"> Time!BE$65</f>
        <v>1</v>
      </c>
      <c r="BF15" s="190">
        <f xml:space="preserve"> Time!BF$65</f>
        <v>0</v>
      </c>
      <c r="BG15" s="190">
        <f xml:space="preserve"> Time!BG$65</f>
        <v>0</v>
      </c>
      <c r="BH15" s="190">
        <f xml:space="preserve"> Time!BH$65</f>
        <v>0</v>
      </c>
      <c r="BI15" s="190">
        <f xml:space="preserve"> Time!BI$65</f>
        <v>0</v>
      </c>
      <c r="BJ15" s="190">
        <f xml:space="preserve"> Time!BJ$65</f>
        <v>0</v>
      </c>
      <c r="BK15" s="190">
        <f xml:space="preserve"> Time!BK$65</f>
        <v>0</v>
      </c>
      <c r="BL15" s="190">
        <f xml:space="preserve"> Time!BL$65</f>
        <v>0</v>
      </c>
      <c r="BM15" s="190">
        <f xml:space="preserve"> Time!BM$65</f>
        <v>0</v>
      </c>
      <c r="BN15" s="190">
        <f xml:space="preserve"> Time!BN$65</f>
        <v>0</v>
      </c>
      <c r="BO15" s="190">
        <f xml:space="preserve"> Time!BO$65</f>
        <v>0</v>
      </c>
      <c r="BP15" s="190">
        <f xml:space="preserve"> Time!BP$65</f>
        <v>0</v>
      </c>
      <c r="BQ15" s="190">
        <f xml:space="preserve"> Time!BQ$65</f>
        <v>0</v>
      </c>
      <c r="BR15" s="190">
        <f xml:space="preserve"> Time!BR$65</f>
        <v>0</v>
      </c>
      <c r="BS15" s="190">
        <f xml:space="preserve"> Time!BS$65</f>
        <v>0</v>
      </c>
      <c r="BT15" s="190">
        <f xml:space="preserve"> Time!BT$65</f>
        <v>0</v>
      </c>
      <c r="BU15" s="190">
        <f xml:space="preserve"> Time!BU$65</f>
        <v>0</v>
      </c>
      <c r="BV15" s="190">
        <f xml:space="preserve"> Time!BV$65</f>
        <v>0</v>
      </c>
      <c r="BW15" s="190">
        <f xml:space="preserve"> Time!BW$65</f>
        <v>0</v>
      </c>
      <c r="BX15" s="190">
        <f xml:space="preserve"> Time!BX$65</f>
        <v>0</v>
      </c>
      <c r="BY15" s="190">
        <f xml:space="preserve"> Time!BY$65</f>
        <v>0</v>
      </c>
      <c r="BZ15" s="190">
        <f xml:space="preserve"> Time!BZ$65</f>
        <v>0</v>
      </c>
      <c r="CA15" s="190">
        <f xml:space="preserve"> Time!CA$65</f>
        <v>0</v>
      </c>
      <c r="CB15" s="190">
        <f xml:space="preserve"> Time!CB$65</f>
        <v>0</v>
      </c>
      <c r="CC15" s="190">
        <f xml:space="preserve"> Time!CC$65</f>
        <v>0</v>
      </c>
      <c r="CD15" s="190">
        <f xml:space="preserve"> Time!CD$65</f>
        <v>0</v>
      </c>
      <c r="CE15" s="190">
        <f xml:space="preserve"> Time!CE$65</f>
        <v>0</v>
      </c>
      <c r="CF15" s="190">
        <f xml:space="preserve"> Time!CF$65</f>
        <v>0</v>
      </c>
      <c r="CG15" s="190">
        <f xml:space="preserve"> Time!CG$65</f>
        <v>0</v>
      </c>
      <c r="CH15" s="190">
        <f xml:space="preserve"> Time!CH$65</f>
        <v>0</v>
      </c>
      <c r="CI15" s="190">
        <f xml:space="preserve"> Time!CI$65</f>
        <v>0</v>
      </c>
      <c r="CJ15" s="190">
        <f xml:space="preserve"> Time!CJ$65</f>
        <v>0</v>
      </c>
      <c r="CK15" s="190">
        <f xml:space="preserve"> Time!CK$65</f>
        <v>0</v>
      </c>
      <c r="CL15" s="190">
        <f xml:space="preserve"> Time!CL$65</f>
        <v>0</v>
      </c>
      <c r="CM15" s="190">
        <f xml:space="preserve"> Time!CM$65</f>
        <v>0</v>
      </c>
      <c r="CN15" s="190">
        <f xml:space="preserve"> Time!CN$65</f>
        <v>0</v>
      </c>
      <c r="CO15" s="190">
        <f xml:space="preserve"> Time!CO$65</f>
        <v>0</v>
      </c>
      <c r="CP15" s="190">
        <f xml:space="preserve"> Time!CP$65</f>
        <v>0</v>
      </c>
      <c r="CQ15" s="190">
        <f xml:space="preserve"> Time!CQ$65</f>
        <v>0</v>
      </c>
      <c r="CR15" s="190">
        <f xml:space="preserve"> Time!CR$65</f>
        <v>0</v>
      </c>
      <c r="CS15" s="190">
        <f xml:space="preserve"> Time!CS$65</f>
        <v>0</v>
      </c>
      <c r="CT15" s="190">
        <f xml:space="preserve"> Time!CT$65</f>
        <v>0</v>
      </c>
      <c r="CU15" s="190">
        <f xml:space="preserve"> Time!CU$65</f>
        <v>0</v>
      </c>
      <c r="CV15" s="190">
        <f xml:space="preserve"> Time!CV$65</f>
        <v>0</v>
      </c>
      <c r="CW15" s="190">
        <f xml:space="preserve"> Time!CW$65</f>
        <v>0</v>
      </c>
      <c r="CX15" s="190">
        <f xml:space="preserve"> Time!CX$65</f>
        <v>0</v>
      </c>
      <c r="CY15" s="190">
        <f xml:space="preserve"> Time!CY$65</f>
        <v>0</v>
      </c>
      <c r="CZ15" s="190">
        <f xml:space="preserve"> Time!CZ$65</f>
        <v>0</v>
      </c>
      <c r="DA15" s="190">
        <f xml:space="preserve"> Time!DA$65</f>
        <v>0</v>
      </c>
      <c r="DB15" s="190">
        <f xml:space="preserve"> Time!DB$65</f>
        <v>0</v>
      </c>
      <c r="DC15" s="190">
        <f xml:space="preserve"> Time!DC$65</f>
        <v>0</v>
      </c>
      <c r="DD15" s="190">
        <f xml:space="preserve"> Time!DD$65</f>
        <v>0</v>
      </c>
      <c r="DE15" s="190">
        <f xml:space="preserve"> Time!DE$65</f>
        <v>0</v>
      </c>
      <c r="DF15" s="190">
        <f xml:space="preserve"> Time!DF$65</f>
        <v>0</v>
      </c>
      <c r="DG15" s="190">
        <f xml:space="preserve"> Time!DG$65</f>
        <v>0</v>
      </c>
      <c r="DH15" s="190">
        <f xml:space="preserve"> Time!DH$65</f>
        <v>0</v>
      </c>
      <c r="DI15" s="190">
        <f xml:space="preserve"> Time!DI$65</f>
        <v>0</v>
      </c>
      <c r="DJ15" s="190">
        <f xml:space="preserve"> Time!DJ$65</f>
        <v>0</v>
      </c>
      <c r="DK15" s="190">
        <f xml:space="preserve"> Time!DK$65</f>
        <v>0</v>
      </c>
      <c r="DL15" s="190">
        <f xml:space="preserve"> Time!DL$65</f>
        <v>0</v>
      </c>
      <c r="DM15" s="190">
        <f xml:space="preserve"> Time!DM$65</f>
        <v>0</v>
      </c>
      <c r="DN15" s="190">
        <f xml:space="preserve"> Time!DN$65</f>
        <v>0</v>
      </c>
      <c r="DO15" s="190">
        <f xml:space="preserve"> Time!DO$65</f>
        <v>0</v>
      </c>
      <c r="DP15" s="190">
        <f xml:space="preserve"> Time!DP$65</f>
        <v>0</v>
      </c>
      <c r="DQ15" s="190">
        <f xml:space="preserve"> Time!DQ$65</f>
        <v>0</v>
      </c>
      <c r="DR15" s="190">
        <f xml:space="preserve"> Time!DR$65</f>
        <v>0</v>
      </c>
      <c r="DS15" s="190">
        <f xml:space="preserve"> Time!DS$65</f>
        <v>0</v>
      </c>
      <c r="DT15" s="190">
        <f xml:space="preserve"> Time!DT$65</f>
        <v>0</v>
      </c>
      <c r="DU15" s="190">
        <f xml:space="preserve"> Time!DU$65</f>
        <v>0</v>
      </c>
      <c r="DV15" s="190">
        <f xml:space="preserve"> Time!DV$65</f>
        <v>0</v>
      </c>
      <c r="DW15" s="190">
        <f xml:space="preserve"> Time!DW$65</f>
        <v>0</v>
      </c>
      <c r="DX15" s="190">
        <f xml:space="preserve"> Time!DX$65</f>
        <v>0</v>
      </c>
      <c r="DY15" s="190">
        <f xml:space="preserve"> Time!DY$65</f>
        <v>0</v>
      </c>
      <c r="DZ15" s="190">
        <f xml:space="preserve"> Time!DZ$65</f>
        <v>0</v>
      </c>
      <c r="EA15" s="190">
        <f xml:space="preserve"> Time!EA$65</f>
        <v>0</v>
      </c>
      <c r="EB15" s="190">
        <f xml:space="preserve"> Time!EB$65</f>
        <v>0</v>
      </c>
      <c r="EC15" s="190">
        <f xml:space="preserve"> Time!EC$65</f>
        <v>0</v>
      </c>
      <c r="ED15" s="190">
        <f xml:space="preserve"> Time!ED$65</f>
        <v>0</v>
      </c>
      <c r="EE15" s="190">
        <f xml:space="preserve"> Time!EE$65</f>
        <v>0</v>
      </c>
      <c r="EF15" s="190">
        <f xml:space="preserve"> Time!EF$65</f>
        <v>0</v>
      </c>
      <c r="EG15" s="190">
        <f xml:space="preserve"> Time!EG$65</f>
        <v>0</v>
      </c>
      <c r="EH15" s="190">
        <f xml:space="preserve"> Time!EH$65</f>
        <v>0</v>
      </c>
      <c r="EI15" s="190">
        <f xml:space="preserve"> Time!EI$65</f>
        <v>0</v>
      </c>
      <c r="EJ15" s="190">
        <f xml:space="preserve"> Time!EJ$65</f>
        <v>0</v>
      </c>
      <c r="EK15" s="190">
        <f xml:space="preserve"> Time!EK$65</f>
        <v>0</v>
      </c>
      <c r="EL15" s="190">
        <f xml:space="preserve"> Time!EL$65</f>
        <v>0</v>
      </c>
      <c r="EM15" s="190">
        <f xml:space="preserve"> Time!EM$65</f>
        <v>0</v>
      </c>
      <c r="EN15" s="190">
        <f xml:space="preserve"> Time!EN$65</f>
        <v>0</v>
      </c>
      <c r="EO15" s="190">
        <f xml:space="preserve"> Time!EO$65</f>
        <v>0</v>
      </c>
      <c r="EP15" s="190">
        <f xml:space="preserve"> Time!EP$65</f>
        <v>0</v>
      </c>
      <c r="EQ15" s="190">
        <f xml:space="preserve"> Time!EQ$65</f>
        <v>0</v>
      </c>
      <c r="ER15" s="190">
        <f xml:space="preserve"> Time!ER$65</f>
        <v>0</v>
      </c>
      <c r="ES15" s="190">
        <f xml:space="preserve"> Time!ES$65</f>
        <v>0</v>
      </c>
      <c r="ET15" s="190">
        <f xml:space="preserve"> Time!ET$65</f>
        <v>0</v>
      </c>
      <c r="EU15" s="190">
        <f xml:space="preserve"> Time!EU$65</f>
        <v>0</v>
      </c>
      <c r="EV15" s="190">
        <f xml:space="preserve"> Time!EV$65</f>
        <v>0</v>
      </c>
      <c r="EW15" s="190">
        <f xml:space="preserve"> Time!EW$65</f>
        <v>0</v>
      </c>
      <c r="EX15" s="190">
        <f xml:space="preserve"> Time!EX$65</f>
        <v>0</v>
      </c>
      <c r="EY15" s="190">
        <f xml:space="preserve"> Time!EY$65</f>
        <v>0</v>
      </c>
      <c r="EZ15" s="190">
        <f xml:space="preserve"> Time!EZ$65</f>
        <v>0</v>
      </c>
      <c r="FA15" s="190">
        <f xml:space="preserve"> Time!FA$65</f>
        <v>0</v>
      </c>
      <c r="FB15" s="190">
        <f xml:space="preserve"> Time!FB$65</f>
        <v>0</v>
      </c>
      <c r="FC15" s="190">
        <f xml:space="preserve"> Time!FC$65</f>
        <v>0</v>
      </c>
      <c r="FD15" s="190">
        <f xml:space="preserve"> Time!FD$65</f>
        <v>0</v>
      </c>
      <c r="FE15" s="190">
        <f xml:space="preserve"> Time!FE$65</f>
        <v>0</v>
      </c>
      <c r="FF15" s="190">
        <f xml:space="preserve"> Time!FF$65</f>
        <v>0</v>
      </c>
      <c r="FG15" s="190">
        <f xml:space="preserve"> Time!FG$65</f>
        <v>0</v>
      </c>
      <c r="FH15" s="190">
        <f xml:space="preserve"> Time!FH$65</f>
        <v>0</v>
      </c>
      <c r="FI15" s="190">
        <f xml:space="preserve"> Time!FI$65</f>
        <v>0</v>
      </c>
      <c r="FJ15" s="190">
        <f xml:space="preserve"> Time!FJ$65</f>
        <v>0</v>
      </c>
      <c r="FK15" s="190">
        <f xml:space="preserve"> Time!FK$65</f>
        <v>0</v>
      </c>
      <c r="FL15" s="190">
        <f xml:space="preserve"> Time!FL$65</f>
        <v>0</v>
      </c>
      <c r="FM15" s="190">
        <f xml:space="preserve"> Time!FM$65</f>
        <v>0</v>
      </c>
      <c r="FN15" s="190">
        <f xml:space="preserve"> Time!FN$65</f>
        <v>0</v>
      </c>
      <c r="FO15" s="190">
        <f xml:space="preserve"> Time!FO$65</f>
        <v>0</v>
      </c>
      <c r="FP15" s="190">
        <f xml:space="preserve"> Time!FP$65</f>
        <v>0</v>
      </c>
      <c r="FQ15" s="190">
        <f xml:space="preserve"> Time!FQ$65</f>
        <v>0</v>
      </c>
      <c r="FR15" s="190">
        <f xml:space="preserve"> Time!FR$65</f>
        <v>0</v>
      </c>
      <c r="FS15" s="190">
        <f xml:space="preserve"> Time!FS$65</f>
        <v>0</v>
      </c>
      <c r="FT15" s="190">
        <f xml:space="preserve"> Time!FT$65</f>
        <v>0</v>
      </c>
      <c r="FU15" s="190">
        <f xml:space="preserve"> Time!FU$65</f>
        <v>0</v>
      </c>
      <c r="FV15" s="190">
        <f xml:space="preserve"> Time!FV$65</f>
        <v>0</v>
      </c>
      <c r="FW15" s="190">
        <f xml:space="preserve"> Time!FW$65</f>
        <v>0</v>
      </c>
      <c r="FX15" s="190">
        <f xml:space="preserve"> Time!FX$65</f>
        <v>0</v>
      </c>
      <c r="FY15" s="190">
        <f xml:space="preserve"> Time!FY$65</f>
        <v>0</v>
      </c>
      <c r="FZ15" s="190">
        <f xml:space="preserve"> Time!FZ$65</f>
        <v>0</v>
      </c>
      <c r="GA15" s="190">
        <f xml:space="preserve"> Time!GA$65</f>
        <v>0</v>
      </c>
      <c r="GB15" s="190">
        <f xml:space="preserve"> Time!GB$65</f>
        <v>0</v>
      </c>
      <c r="GC15" s="190">
        <f xml:space="preserve"> Time!GC$65</f>
        <v>0</v>
      </c>
      <c r="GD15" s="190">
        <f xml:space="preserve"> Time!GD$65</f>
        <v>0</v>
      </c>
      <c r="GE15" s="190">
        <f xml:space="preserve"> Time!GE$65</f>
        <v>0</v>
      </c>
      <c r="GF15" s="190">
        <f xml:space="preserve"> Time!GF$65</f>
        <v>0</v>
      </c>
      <c r="GG15" s="190">
        <f xml:space="preserve"> Time!GG$65</f>
        <v>0</v>
      </c>
      <c r="GH15" s="190">
        <f xml:space="preserve"> Time!GH$65</f>
        <v>0</v>
      </c>
      <c r="GI15" s="190">
        <f xml:space="preserve"> Time!GI$65</f>
        <v>0</v>
      </c>
      <c r="GJ15" s="190">
        <f xml:space="preserve"> Time!GJ$65</f>
        <v>0</v>
      </c>
    </row>
    <row r="16" spans="1:192" x14ac:dyDescent="0.35">
      <c r="E16" s="178"/>
      <c r="F16" s="178"/>
      <c r="G16" s="178"/>
      <c r="H16" s="178"/>
      <c r="I16" s="33"/>
      <c r="J16" s="178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/>
      <c r="AD16" s="178"/>
      <c r="AE16" s="178"/>
      <c r="AF16" s="178"/>
      <c r="AG16" s="178"/>
      <c r="AH16" s="178"/>
      <c r="AI16" s="178"/>
      <c r="AJ16" s="178"/>
      <c r="AK16" s="178"/>
      <c r="AL16" s="178"/>
      <c r="AM16" s="178"/>
      <c r="AN16" s="178"/>
      <c r="AO16" s="178"/>
      <c r="AP16" s="178"/>
      <c r="AQ16" s="178"/>
      <c r="AR16" s="178"/>
      <c r="AS16" s="178"/>
      <c r="AT16" s="178"/>
      <c r="AU16" s="178"/>
      <c r="AV16" s="178"/>
      <c r="AW16" s="178"/>
      <c r="AX16" s="178"/>
      <c r="AY16" s="178"/>
      <c r="AZ16" s="178"/>
      <c r="BA16" s="178"/>
      <c r="BB16" s="178"/>
      <c r="BC16" s="178"/>
      <c r="BD16" s="178"/>
      <c r="BE16" s="178"/>
      <c r="BF16" s="178"/>
      <c r="BG16" s="178"/>
      <c r="BH16" s="178"/>
      <c r="BI16" s="178"/>
      <c r="BJ16" s="178"/>
      <c r="BK16" s="178"/>
      <c r="BL16" s="178"/>
      <c r="BM16" s="178"/>
      <c r="BN16" s="178"/>
      <c r="BO16" s="178"/>
      <c r="BP16" s="178"/>
      <c r="BQ16" s="178"/>
      <c r="BR16" s="178"/>
      <c r="BS16" s="178"/>
      <c r="BT16" s="178"/>
      <c r="BU16" s="178"/>
      <c r="BV16" s="178"/>
      <c r="BW16" s="178"/>
      <c r="BX16" s="178"/>
      <c r="BY16" s="178"/>
      <c r="BZ16" s="178"/>
      <c r="CA16" s="178"/>
      <c r="CB16" s="178"/>
      <c r="CC16" s="178"/>
      <c r="CD16" s="178"/>
      <c r="CE16" s="178"/>
      <c r="CF16" s="178"/>
      <c r="CG16" s="178"/>
      <c r="CH16" s="178"/>
      <c r="CI16" s="178"/>
      <c r="CJ16" s="178"/>
      <c r="CK16" s="178"/>
      <c r="CL16" s="178"/>
      <c r="CM16" s="178"/>
      <c r="CN16" s="178"/>
      <c r="CO16" s="178"/>
      <c r="CP16" s="178"/>
      <c r="CQ16" s="178"/>
      <c r="CR16" s="178"/>
      <c r="CS16" s="178"/>
      <c r="CT16" s="178"/>
      <c r="CU16" s="178"/>
      <c r="CV16" s="178"/>
      <c r="CW16" s="178"/>
      <c r="CX16" s="178"/>
      <c r="CY16" s="178"/>
      <c r="CZ16" s="178"/>
      <c r="DA16" s="178"/>
      <c r="DB16" s="178"/>
      <c r="DC16" s="178"/>
      <c r="DD16" s="178"/>
      <c r="DE16" s="178"/>
      <c r="DF16" s="178"/>
      <c r="DG16" s="178"/>
      <c r="DH16" s="178"/>
      <c r="DI16" s="178"/>
      <c r="DJ16" s="178"/>
      <c r="DK16" s="178"/>
      <c r="DL16" s="178"/>
      <c r="DM16" s="178"/>
      <c r="DN16" s="178"/>
      <c r="DO16" s="178"/>
      <c r="DP16" s="178"/>
      <c r="DQ16" s="178"/>
      <c r="DR16" s="178"/>
      <c r="DS16" s="178"/>
      <c r="DT16" s="178"/>
      <c r="DU16" s="178"/>
      <c r="DV16" s="178"/>
      <c r="DW16" s="178"/>
      <c r="DX16" s="178"/>
      <c r="DY16" s="178"/>
      <c r="DZ16" s="178"/>
      <c r="EA16" s="178"/>
      <c r="EB16" s="178"/>
      <c r="EC16" s="178"/>
      <c r="ED16" s="178"/>
      <c r="EE16" s="178"/>
      <c r="EF16" s="178"/>
      <c r="EG16" s="178"/>
      <c r="EH16" s="178"/>
      <c r="EI16" s="178"/>
      <c r="EJ16" s="178"/>
      <c r="EK16" s="178"/>
      <c r="EL16" s="178"/>
      <c r="EM16" s="178"/>
      <c r="EN16" s="178"/>
      <c r="EO16" s="178"/>
      <c r="EP16" s="178"/>
      <c r="EQ16" s="178"/>
      <c r="ER16" s="178"/>
      <c r="ES16" s="178"/>
      <c r="ET16" s="178"/>
      <c r="EU16" s="178"/>
      <c r="EV16" s="178"/>
      <c r="EW16" s="178"/>
      <c r="EX16" s="178"/>
      <c r="EY16" s="178"/>
      <c r="EZ16" s="178"/>
      <c r="FA16" s="178"/>
      <c r="FB16" s="178"/>
      <c r="FC16" s="178"/>
      <c r="FD16" s="178"/>
      <c r="FE16" s="178"/>
      <c r="FF16" s="178"/>
      <c r="FG16" s="178"/>
      <c r="FH16" s="178"/>
      <c r="FI16" s="178"/>
      <c r="FJ16" s="178"/>
      <c r="FK16" s="178"/>
      <c r="FL16" s="178"/>
      <c r="FM16" s="178"/>
      <c r="FN16" s="178"/>
      <c r="FO16" s="178"/>
      <c r="FP16" s="178"/>
      <c r="FQ16" s="178"/>
      <c r="FR16" s="178"/>
      <c r="FS16" s="178"/>
      <c r="FT16" s="178"/>
      <c r="FU16" s="178"/>
      <c r="FV16" s="178"/>
      <c r="FW16" s="178"/>
      <c r="FX16" s="178"/>
      <c r="FY16" s="178"/>
      <c r="FZ16" s="178"/>
      <c r="GA16" s="178"/>
      <c r="GB16" s="178"/>
      <c r="GC16" s="178"/>
      <c r="GD16" s="178"/>
      <c r="GE16" s="178"/>
      <c r="GF16" s="178"/>
      <c r="GG16" s="178"/>
      <c r="GH16" s="178"/>
      <c r="GI16" s="178"/>
      <c r="GJ16" s="178"/>
    </row>
    <row r="17" spans="1:192" x14ac:dyDescent="0.35">
      <c r="E17" s="178" t="s">
        <v>7</v>
      </c>
      <c r="F17" s="178"/>
      <c r="G17" s="178" t="str">
        <f xml:space="preserve"> SMU</f>
        <v>$ 000s</v>
      </c>
      <c r="H17" s="178"/>
      <c r="I17" s="33"/>
      <c r="J17" s="178">
        <f t="shared" ref="J17:AO17" si="12">I20</f>
        <v>0</v>
      </c>
      <c r="K17" s="178">
        <f t="shared" si="12"/>
        <v>0</v>
      </c>
      <c r="L17" s="178">
        <f t="shared" si="12"/>
        <v>0</v>
      </c>
      <c r="M17" s="178">
        <f t="shared" si="12"/>
        <v>0</v>
      </c>
      <c r="N17" s="178">
        <f t="shared" si="12"/>
        <v>0</v>
      </c>
      <c r="O17" s="178">
        <f t="shared" si="12"/>
        <v>0</v>
      </c>
      <c r="P17" s="178">
        <f t="shared" si="12"/>
        <v>0</v>
      </c>
      <c r="Q17" s="178">
        <f t="shared" si="12"/>
        <v>0</v>
      </c>
      <c r="R17" s="178">
        <f t="shared" si="12"/>
        <v>0</v>
      </c>
      <c r="S17" s="178">
        <f t="shared" si="12"/>
        <v>0</v>
      </c>
      <c r="T17" s="178">
        <f t="shared" si="12"/>
        <v>0</v>
      </c>
      <c r="U17" s="178">
        <f t="shared" si="12"/>
        <v>0</v>
      </c>
      <c r="V17" s="178">
        <f t="shared" si="12"/>
        <v>0</v>
      </c>
      <c r="W17" s="178">
        <f t="shared" si="12"/>
        <v>0</v>
      </c>
      <c r="X17" s="178">
        <f t="shared" si="12"/>
        <v>0</v>
      </c>
      <c r="Y17" s="178">
        <f t="shared" si="12"/>
        <v>0</v>
      </c>
      <c r="Z17" s="178">
        <f t="shared" si="12"/>
        <v>0</v>
      </c>
      <c r="AA17" s="178">
        <f t="shared" si="12"/>
        <v>0</v>
      </c>
      <c r="AB17" s="178">
        <f t="shared" si="12"/>
        <v>0</v>
      </c>
      <c r="AC17" s="178">
        <f t="shared" si="12"/>
        <v>0</v>
      </c>
      <c r="AD17" s="178">
        <f t="shared" si="12"/>
        <v>0</v>
      </c>
      <c r="AE17" s="178">
        <f t="shared" si="12"/>
        <v>0</v>
      </c>
      <c r="AF17" s="178">
        <f t="shared" si="12"/>
        <v>0</v>
      </c>
      <c r="AG17" s="178">
        <f t="shared" si="12"/>
        <v>0</v>
      </c>
      <c r="AH17" s="178">
        <f t="shared" si="12"/>
        <v>0</v>
      </c>
      <c r="AI17" s="178">
        <f t="shared" si="12"/>
        <v>0</v>
      </c>
      <c r="AJ17" s="178">
        <f t="shared" si="12"/>
        <v>0</v>
      </c>
      <c r="AK17" s="178">
        <f t="shared" si="12"/>
        <v>0</v>
      </c>
      <c r="AL17" s="178">
        <f t="shared" si="12"/>
        <v>0</v>
      </c>
      <c r="AM17" s="178">
        <f t="shared" si="12"/>
        <v>0</v>
      </c>
      <c r="AN17" s="178">
        <f t="shared" si="12"/>
        <v>0</v>
      </c>
      <c r="AO17" s="178">
        <f t="shared" si="12"/>
        <v>0</v>
      </c>
      <c r="AP17" s="178">
        <f t="shared" ref="AP17:BU17" si="13">AO20</f>
        <v>0</v>
      </c>
      <c r="AQ17" s="178">
        <f t="shared" si="13"/>
        <v>0</v>
      </c>
      <c r="AR17" s="178">
        <f t="shared" si="13"/>
        <v>0</v>
      </c>
      <c r="AS17" s="178">
        <f t="shared" si="13"/>
        <v>0</v>
      </c>
      <c r="AT17" s="178">
        <f t="shared" si="13"/>
        <v>0</v>
      </c>
      <c r="AU17" s="178">
        <f t="shared" si="13"/>
        <v>0</v>
      </c>
      <c r="AV17" s="178">
        <f t="shared" si="13"/>
        <v>0</v>
      </c>
      <c r="AW17" s="178">
        <f t="shared" si="13"/>
        <v>0</v>
      </c>
      <c r="AX17" s="178">
        <f t="shared" si="13"/>
        <v>0</v>
      </c>
      <c r="AY17" s="178">
        <f t="shared" si="13"/>
        <v>0</v>
      </c>
      <c r="AZ17" s="178">
        <f t="shared" si="13"/>
        <v>0</v>
      </c>
      <c r="BA17" s="178">
        <f t="shared" si="13"/>
        <v>0</v>
      </c>
      <c r="BB17" s="178">
        <f t="shared" si="13"/>
        <v>0</v>
      </c>
      <c r="BC17" s="178">
        <f t="shared" si="13"/>
        <v>0</v>
      </c>
      <c r="BD17" s="178">
        <f t="shared" si="13"/>
        <v>0</v>
      </c>
      <c r="BE17" s="178">
        <f t="shared" si="13"/>
        <v>0</v>
      </c>
      <c r="BF17" s="178">
        <f t="shared" si="13"/>
        <v>0</v>
      </c>
      <c r="BG17" s="178">
        <f t="shared" si="13"/>
        <v>0</v>
      </c>
      <c r="BH17" s="178">
        <f t="shared" si="13"/>
        <v>0</v>
      </c>
      <c r="BI17" s="178">
        <f t="shared" si="13"/>
        <v>0</v>
      </c>
      <c r="BJ17" s="178">
        <f t="shared" si="13"/>
        <v>0</v>
      </c>
      <c r="BK17" s="178">
        <f t="shared" si="13"/>
        <v>0</v>
      </c>
      <c r="BL17" s="178">
        <f t="shared" si="13"/>
        <v>0</v>
      </c>
      <c r="BM17" s="178">
        <f t="shared" si="13"/>
        <v>0</v>
      </c>
      <c r="BN17" s="178">
        <f t="shared" si="13"/>
        <v>0</v>
      </c>
      <c r="BO17" s="178">
        <f t="shared" si="13"/>
        <v>0</v>
      </c>
      <c r="BP17" s="178">
        <f t="shared" si="13"/>
        <v>0</v>
      </c>
      <c r="BQ17" s="178">
        <f t="shared" si="13"/>
        <v>0</v>
      </c>
      <c r="BR17" s="178">
        <f t="shared" si="13"/>
        <v>0</v>
      </c>
      <c r="BS17" s="178">
        <f t="shared" si="13"/>
        <v>0</v>
      </c>
      <c r="BT17" s="178">
        <f t="shared" si="13"/>
        <v>0</v>
      </c>
      <c r="BU17" s="178">
        <f t="shared" si="13"/>
        <v>0</v>
      </c>
      <c r="BV17" s="178">
        <f t="shared" ref="BV17:DA17" si="14">BU20</f>
        <v>0</v>
      </c>
      <c r="BW17" s="178">
        <f t="shared" si="14"/>
        <v>0</v>
      </c>
      <c r="BX17" s="178">
        <f t="shared" si="14"/>
        <v>0</v>
      </c>
      <c r="BY17" s="178">
        <f t="shared" si="14"/>
        <v>0</v>
      </c>
      <c r="BZ17" s="178">
        <f t="shared" si="14"/>
        <v>0</v>
      </c>
      <c r="CA17" s="178">
        <f t="shared" si="14"/>
        <v>0</v>
      </c>
      <c r="CB17" s="178">
        <f t="shared" si="14"/>
        <v>0</v>
      </c>
      <c r="CC17" s="178">
        <f t="shared" si="14"/>
        <v>0</v>
      </c>
      <c r="CD17" s="178">
        <f t="shared" si="14"/>
        <v>0</v>
      </c>
      <c r="CE17" s="178">
        <f t="shared" si="14"/>
        <v>0</v>
      </c>
      <c r="CF17" s="178">
        <f t="shared" si="14"/>
        <v>0</v>
      </c>
      <c r="CG17" s="178">
        <f t="shared" si="14"/>
        <v>0</v>
      </c>
      <c r="CH17" s="178">
        <f t="shared" si="14"/>
        <v>0</v>
      </c>
      <c r="CI17" s="178">
        <f t="shared" si="14"/>
        <v>0</v>
      </c>
      <c r="CJ17" s="178">
        <f t="shared" si="14"/>
        <v>0</v>
      </c>
      <c r="CK17" s="178">
        <f t="shared" si="14"/>
        <v>0</v>
      </c>
      <c r="CL17" s="178">
        <f t="shared" si="14"/>
        <v>0</v>
      </c>
      <c r="CM17" s="178">
        <f t="shared" si="14"/>
        <v>0</v>
      </c>
      <c r="CN17" s="178">
        <f t="shared" si="14"/>
        <v>0</v>
      </c>
      <c r="CO17" s="178">
        <f t="shared" si="14"/>
        <v>0</v>
      </c>
      <c r="CP17" s="178">
        <f t="shared" si="14"/>
        <v>0</v>
      </c>
      <c r="CQ17" s="178">
        <f t="shared" si="14"/>
        <v>0</v>
      </c>
      <c r="CR17" s="178">
        <f t="shared" si="14"/>
        <v>0</v>
      </c>
      <c r="CS17" s="178">
        <f t="shared" si="14"/>
        <v>0</v>
      </c>
      <c r="CT17" s="178">
        <f t="shared" si="14"/>
        <v>0</v>
      </c>
      <c r="CU17" s="178">
        <f t="shared" si="14"/>
        <v>0</v>
      </c>
      <c r="CV17" s="178">
        <f t="shared" si="14"/>
        <v>0</v>
      </c>
      <c r="CW17" s="178">
        <f t="shared" si="14"/>
        <v>0</v>
      </c>
      <c r="CX17" s="178">
        <f t="shared" si="14"/>
        <v>0</v>
      </c>
      <c r="CY17" s="178">
        <f t="shared" si="14"/>
        <v>0</v>
      </c>
      <c r="CZ17" s="178">
        <f t="shared" si="14"/>
        <v>0</v>
      </c>
      <c r="DA17" s="178">
        <f t="shared" si="14"/>
        <v>0</v>
      </c>
      <c r="DB17" s="178">
        <f t="shared" ref="DB17:EG17" si="15">DA20</f>
        <v>0</v>
      </c>
      <c r="DC17" s="178">
        <f t="shared" si="15"/>
        <v>0</v>
      </c>
      <c r="DD17" s="178">
        <f t="shared" si="15"/>
        <v>0</v>
      </c>
      <c r="DE17" s="178">
        <f t="shared" si="15"/>
        <v>0</v>
      </c>
      <c r="DF17" s="178">
        <f t="shared" si="15"/>
        <v>0</v>
      </c>
      <c r="DG17" s="178">
        <f t="shared" si="15"/>
        <v>0</v>
      </c>
      <c r="DH17" s="178">
        <f t="shared" si="15"/>
        <v>0</v>
      </c>
      <c r="DI17" s="178">
        <f t="shared" si="15"/>
        <v>0</v>
      </c>
      <c r="DJ17" s="178">
        <f t="shared" si="15"/>
        <v>0</v>
      </c>
      <c r="DK17" s="178">
        <f t="shared" si="15"/>
        <v>0</v>
      </c>
      <c r="DL17" s="178">
        <f t="shared" si="15"/>
        <v>0</v>
      </c>
      <c r="DM17" s="178">
        <f t="shared" si="15"/>
        <v>0</v>
      </c>
      <c r="DN17" s="178">
        <f t="shared" si="15"/>
        <v>0</v>
      </c>
      <c r="DO17" s="178">
        <f t="shared" si="15"/>
        <v>0</v>
      </c>
      <c r="DP17" s="178">
        <f t="shared" si="15"/>
        <v>0</v>
      </c>
      <c r="DQ17" s="178">
        <f t="shared" si="15"/>
        <v>0</v>
      </c>
      <c r="DR17" s="178">
        <f t="shared" si="15"/>
        <v>0</v>
      </c>
      <c r="DS17" s="178">
        <f t="shared" si="15"/>
        <v>0</v>
      </c>
      <c r="DT17" s="178">
        <f t="shared" si="15"/>
        <v>0</v>
      </c>
      <c r="DU17" s="178">
        <f t="shared" si="15"/>
        <v>0</v>
      </c>
      <c r="DV17" s="178">
        <f t="shared" si="15"/>
        <v>0</v>
      </c>
      <c r="DW17" s="178">
        <f t="shared" si="15"/>
        <v>0</v>
      </c>
      <c r="DX17" s="178">
        <f t="shared" si="15"/>
        <v>0</v>
      </c>
      <c r="DY17" s="178">
        <f t="shared" si="15"/>
        <v>0</v>
      </c>
      <c r="DZ17" s="178">
        <f t="shared" si="15"/>
        <v>0</v>
      </c>
      <c r="EA17" s="178">
        <f t="shared" si="15"/>
        <v>0</v>
      </c>
      <c r="EB17" s="178">
        <f t="shared" si="15"/>
        <v>0</v>
      </c>
      <c r="EC17" s="178">
        <f t="shared" si="15"/>
        <v>0</v>
      </c>
      <c r="ED17" s="178">
        <f t="shared" si="15"/>
        <v>0</v>
      </c>
      <c r="EE17" s="178">
        <f t="shared" si="15"/>
        <v>0</v>
      </c>
      <c r="EF17" s="178">
        <f t="shared" si="15"/>
        <v>0</v>
      </c>
      <c r="EG17" s="178">
        <f t="shared" si="15"/>
        <v>0</v>
      </c>
      <c r="EH17" s="178">
        <f t="shared" ref="EH17:FM17" si="16">EG20</f>
        <v>0</v>
      </c>
      <c r="EI17" s="178">
        <f t="shared" si="16"/>
        <v>0</v>
      </c>
      <c r="EJ17" s="178">
        <f t="shared" si="16"/>
        <v>0</v>
      </c>
      <c r="EK17" s="178">
        <f t="shared" si="16"/>
        <v>0</v>
      </c>
      <c r="EL17" s="178">
        <f t="shared" si="16"/>
        <v>0</v>
      </c>
      <c r="EM17" s="178">
        <f t="shared" si="16"/>
        <v>0</v>
      </c>
      <c r="EN17" s="178">
        <f t="shared" si="16"/>
        <v>0</v>
      </c>
      <c r="EO17" s="178">
        <f t="shared" si="16"/>
        <v>0</v>
      </c>
      <c r="EP17" s="178">
        <f t="shared" si="16"/>
        <v>0</v>
      </c>
      <c r="EQ17" s="178">
        <f t="shared" si="16"/>
        <v>0</v>
      </c>
      <c r="ER17" s="178">
        <f t="shared" si="16"/>
        <v>0</v>
      </c>
      <c r="ES17" s="178">
        <f t="shared" si="16"/>
        <v>0</v>
      </c>
      <c r="ET17" s="178">
        <f t="shared" si="16"/>
        <v>0</v>
      </c>
      <c r="EU17" s="178">
        <f t="shared" si="16"/>
        <v>0</v>
      </c>
      <c r="EV17" s="178">
        <f t="shared" si="16"/>
        <v>0</v>
      </c>
      <c r="EW17" s="178">
        <f t="shared" si="16"/>
        <v>0</v>
      </c>
      <c r="EX17" s="178">
        <f t="shared" si="16"/>
        <v>0</v>
      </c>
      <c r="EY17" s="178">
        <f t="shared" si="16"/>
        <v>0</v>
      </c>
      <c r="EZ17" s="178">
        <f t="shared" si="16"/>
        <v>0</v>
      </c>
      <c r="FA17" s="178">
        <f t="shared" si="16"/>
        <v>0</v>
      </c>
      <c r="FB17" s="178">
        <f t="shared" si="16"/>
        <v>0</v>
      </c>
      <c r="FC17" s="178">
        <f t="shared" si="16"/>
        <v>0</v>
      </c>
      <c r="FD17" s="178">
        <f t="shared" si="16"/>
        <v>0</v>
      </c>
      <c r="FE17" s="178">
        <f t="shared" si="16"/>
        <v>0</v>
      </c>
      <c r="FF17" s="178">
        <f t="shared" si="16"/>
        <v>0</v>
      </c>
      <c r="FG17" s="178">
        <f t="shared" si="16"/>
        <v>0</v>
      </c>
      <c r="FH17" s="178">
        <f t="shared" si="16"/>
        <v>0</v>
      </c>
      <c r="FI17" s="178">
        <f t="shared" si="16"/>
        <v>0</v>
      </c>
      <c r="FJ17" s="178">
        <f t="shared" si="16"/>
        <v>0</v>
      </c>
      <c r="FK17" s="178">
        <f t="shared" si="16"/>
        <v>0</v>
      </c>
      <c r="FL17" s="178">
        <f t="shared" si="16"/>
        <v>0</v>
      </c>
      <c r="FM17" s="178">
        <f t="shared" si="16"/>
        <v>0</v>
      </c>
      <c r="FN17" s="178">
        <f t="shared" ref="FN17:GG17" si="17">FM20</f>
        <v>0</v>
      </c>
      <c r="FO17" s="178">
        <f t="shared" si="17"/>
        <v>0</v>
      </c>
      <c r="FP17" s="178">
        <f t="shared" si="17"/>
        <v>0</v>
      </c>
      <c r="FQ17" s="178">
        <f t="shared" si="17"/>
        <v>0</v>
      </c>
      <c r="FR17" s="178">
        <f t="shared" si="17"/>
        <v>0</v>
      </c>
      <c r="FS17" s="178">
        <f t="shared" si="17"/>
        <v>0</v>
      </c>
      <c r="FT17" s="178">
        <f t="shared" si="17"/>
        <v>0</v>
      </c>
      <c r="FU17" s="178">
        <f t="shared" si="17"/>
        <v>0</v>
      </c>
      <c r="FV17" s="178">
        <f t="shared" si="17"/>
        <v>0</v>
      </c>
      <c r="FW17" s="178">
        <f t="shared" si="17"/>
        <v>0</v>
      </c>
      <c r="FX17" s="178">
        <f t="shared" si="17"/>
        <v>0</v>
      </c>
      <c r="FY17" s="178">
        <f t="shared" si="17"/>
        <v>0</v>
      </c>
      <c r="FZ17" s="178">
        <f t="shared" si="17"/>
        <v>0</v>
      </c>
      <c r="GA17" s="178">
        <f t="shared" si="17"/>
        <v>0</v>
      </c>
      <c r="GB17" s="178">
        <f t="shared" si="17"/>
        <v>0</v>
      </c>
      <c r="GC17" s="178">
        <f t="shared" si="17"/>
        <v>0</v>
      </c>
      <c r="GD17" s="178">
        <f t="shared" si="17"/>
        <v>0</v>
      </c>
      <c r="GE17" s="178">
        <f t="shared" si="17"/>
        <v>0</v>
      </c>
      <c r="GF17" s="178">
        <f t="shared" si="17"/>
        <v>0</v>
      </c>
      <c r="GG17" s="178">
        <f t="shared" si="17"/>
        <v>0</v>
      </c>
      <c r="GH17" s="178">
        <f>GG20</f>
        <v>0</v>
      </c>
      <c r="GI17" s="178">
        <f>GH20</f>
        <v>0</v>
      </c>
      <c r="GJ17" s="178">
        <f>GI20</f>
        <v>0</v>
      </c>
    </row>
    <row r="18" spans="1:192" x14ac:dyDescent="0.35">
      <c r="E18" s="179" t="s">
        <v>88</v>
      </c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179"/>
      <c r="AB18" s="179"/>
      <c r="AC18" s="179"/>
      <c r="AD18" s="179"/>
      <c r="AE18" s="179"/>
      <c r="AF18" s="179"/>
      <c r="AG18" s="179"/>
      <c r="AH18" s="179"/>
      <c r="AI18" s="179"/>
      <c r="AJ18" s="179"/>
      <c r="AK18" s="179"/>
      <c r="AL18" s="179"/>
      <c r="AM18" s="179"/>
      <c r="AN18" s="179"/>
      <c r="AO18" s="179"/>
      <c r="AP18" s="179"/>
      <c r="AQ18" s="179"/>
      <c r="AR18" s="179"/>
      <c r="AS18" s="179"/>
      <c r="AT18" s="179"/>
      <c r="AU18" s="179"/>
      <c r="AV18" s="179"/>
      <c r="AW18" s="179"/>
      <c r="AX18" s="179"/>
      <c r="AY18" s="179"/>
      <c r="AZ18" s="179"/>
      <c r="BA18" s="179"/>
      <c r="BB18" s="179"/>
      <c r="BC18" s="179"/>
      <c r="BD18" s="179"/>
      <c r="BE18" s="179"/>
      <c r="BF18" s="179"/>
      <c r="BG18" s="179"/>
      <c r="BH18" s="179"/>
      <c r="BI18" s="179"/>
      <c r="BJ18" s="179"/>
      <c r="BK18" s="179"/>
      <c r="BL18" s="179"/>
      <c r="BM18" s="179"/>
      <c r="BN18" s="179"/>
      <c r="BO18" s="179"/>
      <c r="BP18" s="179"/>
      <c r="BQ18" s="179"/>
      <c r="BR18" s="179"/>
      <c r="BS18" s="179"/>
      <c r="BT18" s="179"/>
      <c r="BU18" s="179"/>
      <c r="BV18" s="179"/>
      <c r="BW18" s="179"/>
      <c r="BX18" s="179"/>
      <c r="BY18" s="179"/>
      <c r="BZ18" s="179"/>
      <c r="CA18" s="179"/>
      <c r="CB18" s="179"/>
      <c r="CC18" s="179"/>
      <c r="CD18" s="179"/>
      <c r="CE18" s="179"/>
      <c r="CF18" s="179"/>
      <c r="CG18" s="179"/>
      <c r="CH18" s="179"/>
      <c r="CI18" s="179"/>
      <c r="CJ18" s="179"/>
      <c r="CK18" s="179"/>
      <c r="CL18" s="179"/>
      <c r="CM18" s="179"/>
      <c r="CN18" s="179"/>
      <c r="CO18" s="179"/>
      <c r="CP18" s="179"/>
      <c r="CQ18" s="179"/>
      <c r="CR18" s="179"/>
      <c r="CS18" s="179"/>
      <c r="CT18" s="179"/>
      <c r="CU18" s="179"/>
      <c r="CV18" s="179"/>
      <c r="CW18" s="179"/>
      <c r="CX18" s="179"/>
      <c r="CY18" s="179"/>
      <c r="CZ18" s="179"/>
      <c r="DA18" s="179"/>
      <c r="DB18" s="179"/>
      <c r="DC18" s="179"/>
      <c r="DD18" s="179"/>
      <c r="DE18" s="179"/>
      <c r="DF18" s="179"/>
      <c r="DG18" s="179"/>
      <c r="DH18" s="179"/>
      <c r="DI18" s="179"/>
      <c r="DJ18" s="179"/>
      <c r="DK18" s="179"/>
      <c r="DL18" s="179"/>
      <c r="DM18" s="179"/>
      <c r="DN18" s="179"/>
      <c r="DO18" s="179"/>
      <c r="DP18" s="179"/>
      <c r="DQ18" s="179"/>
      <c r="DR18" s="179"/>
      <c r="DS18" s="179"/>
      <c r="DT18" s="179"/>
      <c r="DU18" s="179"/>
      <c r="DV18" s="179"/>
      <c r="DW18" s="179"/>
      <c r="DX18" s="179"/>
      <c r="DY18" s="179"/>
      <c r="DZ18" s="179"/>
      <c r="EA18" s="179"/>
      <c r="EB18" s="179"/>
      <c r="EC18" s="179"/>
      <c r="ED18" s="179"/>
      <c r="EE18" s="179"/>
      <c r="EF18" s="179"/>
      <c r="EG18" s="179"/>
      <c r="EH18" s="179"/>
      <c r="EI18" s="179"/>
      <c r="EJ18" s="179"/>
      <c r="EK18" s="179"/>
      <c r="EL18" s="179"/>
      <c r="EM18" s="179"/>
      <c r="EN18" s="179"/>
      <c r="EO18" s="179"/>
      <c r="EP18" s="179"/>
      <c r="EQ18" s="179"/>
      <c r="ER18" s="179"/>
      <c r="ES18" s="179"/>
      <c r="ET18" s="179"/>
      <c r="EU18" s="179"/>
      <c r="EV18" s="179"/>
      <c r="EW18" s="179"/>
      <c r="EX18" s="179"/>
      <c r="EY18" s="179"/>
      <c r="EZ18" s="179"/>
      <c r="FA18" s="179"/>
      <c r="FB18" s="179"/>
      <c r="FC18" s="179"/>
      <c r="FD18" s="179"/>
      <c r="FE18" s="179"/>
      <c r="FF18" s="179"/>
      <c r="FG18" s="179"/>
      <c r="FH18" s="179"/>
      <c r="FI18" s="179"/>
      <c r="FJ18" s="179"/>
      <c r="FK18" s="179"/>
      <c r="FL18" s="179"/>
      <c r="FM18" s="179"/>
      <c r="FN18" s="179"/>
      <c r="FO18" s="179"/>
      <c r="FP18" s="179"/>
      <c r="FQ18" s="179"/>
      <c r="FR18" s="179"/>
      <c r="FS18" s="179"/>
      <c r="FT18" s="179"/>
      <c r="FU18" s="179"/>
      <c r="FV18" s="179"/>
      <c r="FW18" s="179"/>
      <c r="FX18" s="179"/>
      <c r="FY18" s="179"/>
      <c r="FZ18" s="179"/>
      <c r="GA18" s="179"/>
      <c r="GB18" s="179"/>
      <c r="GC18" s="179"/>
      <c r="GD18" s="179"/>
      <c r="GE18" s="179"/>
      <c r="GF18" s="179"/>
      <c r="GG18" s="179"/>
      <c r="GH18" s="179"/>
      <c r="GI18" s="179"/>
      <c r="GJ18" s="179"/>
    </row>
    <row r="19" spans="1:192" x14ac:dyDescent="0.35">
      <c r="E19" s="179" t="s">
        <v>89</v>
      </c>
      <c r="F19" s="179"/>
      <c r="G19" s="179"/>
      <c r="H19" s="179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 s="179"/>
      <c r="AA19" s="179"/>
      <c r="AB19" s="179"/>
      <c r="AC19" s="179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79"/>
      <c r="CD19" s="179"/>
      <c r="CE19" s="179"/>
      <c r="CF19" s="179"/>
      <c r="CG19" s="179"/>
      <c r="CH19" s="179"/>
      <c r="CI19" s="179"/>
      <c r="CJ19" s="179"/>
      <c r="CK19" s="179"/>
      <c r="CL19" s="179"/>
      <c r="CM19" s="179"/>
      <c r="CN19" s="179"/>
      <c r="CO19" s="179"/>
      <c r="CP19" s="179"/>
      <c r="CQ19" s="179"/>
      <c r="CR19" s="179"/>
      <c r="CS19" s="179"/>
      <c r="CT19" s="179"/>
      <c r="CU19" s="179"/>
      <c r="CV19" s="179"/>
      <c r="CW19" s="179"/>
      <c r="CX19" s="179"/>
      <c r="CY19" s="179"/>
      <c r="CZ19" s="179"/>
      <c r="DA19" s="179"/>
      <c r="DB19" s="179"/>
      <c r="DC19" s="179"/>
      <c r="DD19" s="179"/>
      <c r="DE19" s="179"/>
      <c r="DF19" s="179"/>
      <c r="DG19" s="179"/>
      <c r="DH19" s="179"/>
      <c r="DI19" s="179"/>
      <c r="DJ19" s="179"/>
      <c r="DK19" s="179"/>
      <c r="DL19" s="179"/>
      <c r="DM19" s="179"/>
      <c r="DN19" s="179"/>
      <c r="DO19" s="179"/>
      <c r="DP19" s="179"/>
      <c r="DQ19" s="179"/>
      <c r="DR19" s="179"/>
      <c r="DS19" s="179"/>
      <c r="DT19" s="179"/>
      <c r="DU19" s="179"/>
      <c r="DV19" s="179"/>
      <c r="DW19" s="179"/>
      <c r="DX19" s="179"/>
      <c r="DY19" s="179"/>
      <c r="DZ19" s="179"/>
      <c r="EA19" s="179"/>
      <c r="EB19" s="179"/>
      <c r="EC19" s="179"/>
      <c r="ED19" s="179"/>
      <c r="EE19" s="179"/>
      <c r="EF19" s="179"/>
      <c r="EG19" s="179"/>
      <c r="EH19" s="179"/>
      <c r="EI19" s="179"/>
      <c r="EJ19" s="179"/>
      <c r="EK19" s="179"/>
      <c r="EL19" s="179"/>
      <c r="EM19" s="179"/>
      <c r="EN19" s="179"/>
      <c r="EO19" s="179"/>
      <c r="EP19" s="179"/>
      <c r="EQ19" s="179"/>
      <c r="ER19" s="179"/>
      <c r="ES19" s="179"/>
      <c r="ET19" s="179"/>
      <c r="EU19" s="179"/>
      <c r="EV19" s="179"/>
      <c r="EW19" s="179"/>
      <c r="EX19" s="179"/>
      <c r="EY19" s="179"/>
      <c r="EZ19" s="179"/>
      <c r="FA19" s="179"/>
      <c r="FB19" s="179"/>
      <c r="FC19" s="179"/>
      <c r="FD19" s="179"/>
      <c r="FE19" s="179"/>
      <c r="FF19" s="179"/>
      <c r="FG19" s="179"/>
      <c r="FH19" s="179"/>
      <c r="FI19" s="179"/>
      <c r="FJ19" s="179"/>
      <c r="FK19" s="179"/>
      <c r="FL19" s="179"/>
      <c r="FM19" s="179"/>
      <c r="FN19" s="179"/>
      <c r="FO19" s="179"/>
      <c r="FP19" s="179"/>
      <c r="FQ19" s="179"/>
      <c r="FR19" s="179"/>
      <c r="FS19" s="179"/>
      <c r="FT19" s="179"/>
      <c r="FU19" s="179"/>
      <c r="FV19" s="179"/>
      <c r="FW19" s="179"/>
      <c r="FX19" s="179"/>
      <c r="FY19" s="179"/>
      <c r="FZ19" s="179"/>
      <c r="GA19" s="179"/>
      <c r="GB19" s="179"/>
      <c r="GC19" s="179"/>
      <c r="GD19" s="179"/>
      <c r="GE19" s="179"/>
      <c r="GF19" s="179"/>
      <c r="GG19" s="179"/>
      <c r="GH19" s="179"/>
      <c r="GI19" s="179"/>
      <c r="GJ19" s="179"/>
    </row>
    <row r="20" spans="1:192" x14ac:dyDescent="0.35">
      <c r="A20" s="185"/>
      <c r="B20" s="185"/>
      <c r="C20" s="186"/>
      <c r="D20" s="187"/>
      <c r="E20" s="188" t="s">
        <v>8</v>
      </c>
      <c r="F20" s="188"/>
      <c r="G20" s="188" t="str">
        <f xml:space="preserve"> SMU</f>
        <v>$ 000s</v>
      </c>
      <c r="H20" s="188"/>
      <c r="I20" s="189"/>
      <c r="J20" s="188">
        <f t="shared" ref="J20:AO20" si="18" xml:space="preserve"> IF( J15 = 1, $F14, J17 + J18 - J19)</f>
        <v>0</v>
      </c>
      <c r="K20" s="188">
        <f t="shared" si="18"/>
        <v>0</v>
      </c>
      <c r="L20" s="188">
        <f t="shared" si="18"/>
        <v>0</v>
      </c>
      <c r="M20" s="188">
        <f t="shared" si="18"/>
        <v>0</v>
      </c>
      <c r="N20" s="188">
        <f t="shared" si="18"/>
        <v>0</v>
      </c>
      <c r="O20" s="188">
        <f t="shared" si="18"/>
        <v>0</v>
      </c>
      <c r="P20" s="188">
        <f t="shared" si="18"/>
        <v>0</v>
      </c>
      <c r="Q20" s="188">
        <f t="shared" si="18"/>
        <v>0</v>
      </c>
      <c r="R20" s="188">
        <f t="shared" si="18"/>
        <v>0</v>
      </c>
      <c r="S20" s="188">
        <f t="shared" si="18"/>
        <v>0</v>
      </c>
      <c r="T20" s="188">
        <f t="shared" si="18"/>
        <v>0</v>
      </c>
      <c r="U20" s="188">
        <f t="shared" si="18"/>
        <v>0</v>
      </c>
      <c r="V20" s="188">
        <f t="shared" si="18"/>
        <v>0</v>
      </c>
      <c r="W20" s="188">
        <f t="shared" si="18"/>
        <v>0</v>
      </c>
      <c r="X20" s="188">
        <f t="shared" si="18"/>
        <v>0</v>
      </c>
      <c r="Y20" s="188">
        <f t="shared" si="18"/>
        <v>0</v>
      </c>
      <c r="Z20" s="188">
        <f t="shared" si="18"/>
        <v>0</v>
      </c>
      <c r="AA20" s="188">
        <f t="shared" si="18"/>
        <v>0</v>
      </c>
      <c r="AB20" s="188">
        <f t="shared" si="18"/>
        <v>0</v>
      </c>
      <c r="AC20" s="188">
        <f t="shared" si="18"/>
        <v>0</v>
      </c>
      <c r="AD20" s="188">
        <f t="shared" si="18"/>
        <v>0</v>
      </c>
      <c r="AE20" s="188">
        <f t="shared" si="18"/>
        <v>0</v>
      </c>
      <c r="AF20" s="188">
        <f t="shared" si="18"/>
        <v>0</v>
      </c>
      <c r="AG20" s="188">
        <f t="shared" si="18"/>
        <v>0</v>
      </c>
      <c r="AH20" s="188">
        <f t="shared" si="18"/>
        <v>0</v>
      </c>
      <c r="AI20" s="188">
        <f t="shared" si="18"/>
        <v>0</v>
      </c>
      <c r="AJ20" s="188">
        <f t="shared" si="18"/>
        <v>0</v>
      </c>
      <c r="AK20" s="188">
        <f t="shared" si="18"/>
        <v>0</v>
      </c>
      <c r="AL20" s="188">
        <f t="shared" si="18"/>
        <v>0</v>
      </c>
      <c r="AM20" s="188">
        <f t="shared" si="18"/>
        <v>0</v>
      </c>
      <c r="AN20" s="188">
        <f t="shared" si="18"/>
        <v>0</v>
      </c>
      <c r="AO20" s="188">
        <f t="shared" si="18"/>
        <v>0</v>
      </c>
      <c r="AP20" s="188">
        <f t="shared" ref="AP20:BU20" si="19" xml:space="preserve"> IF( AP15 = 1, $F14, AP17 + AP18 - AP19)</f>
        <v>0</v>
      </c>
      <c r="AQ20" s="188">
        <f t="shared" si="19"/>
        <v>0</v>
      </c>
      <c r="AR20" s="188">
        <f t="shared" si="19"/>
        <v>0</v>
      </c>
      <c r="AS20" s="188">
        <f t="shared" si="19"/>
        <v>0</v>
      </c>
      <c r="AT20" s="188">
        <f t="shared" si="19"/>
        <v>0</v>
      </c>
      <c r="AU20" s="188">
        <f t="shared" si="19"/>
        <v>0</v>
      </c>
      <c r="AV20" s="188">
        <f t="shared" si="19"/>
        <v>0</v>
      </c>
      <c r="AW20" s="188">
        <f t="shared" si="19"/>
        <v>0</v>
      </c>
      <c r="AX20" s="188">
        <f t="shared" si="19"/>
        <v>0</v>
      </c>
      <c r="AY20" s="188">
        <f t="shared" si="19"/>
        <v>0</v>
      </c>
      <c r="AZ20" s="188">
        <f t="shared" si="19"/>
        <v>0</v>
      </c>
      <c r="BA20" s="188">
        <f t="shared" si="19"/>
        <v>0</v>
      </c>
      <c r="BB20" s="188">
        <f t="shared" si="19"/>
        <v>0</v>
      </c>
      <c r="BC20" s="188">
        <f t="shared" si="19"/>
        <v>0</v>
      </c>
      <c r="BD20" s="188">
        <f t="shared" si="19"/>
        <v>0</v>
      </c>
      <c r="BE20" s="188">
        <f t="shared" si="19"/>
        <v>0</v>
      </c>
      <c r="BF20" s="188">
        <f t="shared" si="19"/>
        <v>0</v>
      </c>
      <c r="BG20" s="188">
        <f t="shared" si="19"/>
        <v>0</v>
      </c>
      <c r="BH20" s="188">
        <f t="shared" si="19"/>
        <v>0</v>
      </c>
      <c r="BI20" s="188">
        <f t="shared" si="19"/>
        <v>0</v>
      </c>
      <c r="BJ20" s="188">
        <f t="shared" si="19"/>
        <v>0</v>
      </c>
      <c r="BK20" s="188">
        <f t="shared" si="19"/>
        <v>0</v>
      </c>
      <c r="BL20" s="188">
        <f t="shared" si="19"/>
        <v>0</v>
      </c>
      <c r="BM20" s="188">
        <f t="shared" si="19"/>
        <v>0</v>
      </c>
      <c r="BN20" s="188">
        <f t="shared" si="19"/>
        <v>0</v>
      </c>
      <c r="BO20" s="188">
        <f t="shared" si="19"/>
        <v>0</v>
      </c>
      <c r="BP20" s="188">
        <f t="shared" si="19"/>
        <v>0</v>
      </c>
      <c r="BQ20" s="188">
        <f t="shared" si="19"/>
        <v>0</v>
      </c>
      <c r="BR20" s="188">
        <f t="shared" si="19"/>
        <v>0</v>
      </c>
      <c r="BS20" s="188">
        <f t="shared" si="19"/>
        <v>0</v>
      </c>
      <c r="BT20" s="188">
        <f t="shared" si="19"/>
        <v>0</v>
      </c>
      <c r="BU20" s="188">
        <f t="shared" si="19"/>
        <v>0</v>
      </c>
      <c r="BV20" s="188">
        <f t="shared" ref="BV20:DA20" si="20" xml:space="preserve"> IF( BV15 = 1, $F14, BV17 + BV18 - BV19)</f>
        <v>0</v>
      </c>
      <c r="BW20" s="188">
        <f t="shared" si="20"/>
        <v>0</v>
      </c>
      <c r="BX20" s="188">
        <f t="shared" si="20"/>
        <v>0</v>
      </c>
      <c r="BY20" s="188">
        <f t="shared" si="20"/>
        <v>0</v>
      </c>
      <c r="BZ20" s="188">
        <f t="shared" si="20"/>
        <v>0</v>
      </c>
      <c r="CA20" s="188">
        <f t="shared" si="20"/>
        <v>0</v>
      </c>
      <c r="CB20" s="188">
        <f t="shared" si="20"/>
        <v>0</v>
      </c>
      <c r="CC20" s="188">
        <f t="shared" si="20"/>
        <v>0</v>
      </c>
      <c r="CD20" s="188">
        <f t="shared" si="20"/>
        <v>0</v>
      </c>
      <c r="CE20" s="188">
        <f t="shared" si="20"/>
        <v>0</v>
      </c>
      <c r="CF20" s="188">
        <f t="shared" si="20"/>
        <v>0</v>
      </c>
      <c r="CG20" s="188">
        <f t="shared" si="20"/>
        <v>0</v>
      </c>
      <c r="CH20" s="188">
        <f t="shared" si="20"/>
        <v>0</v>
      </c>
      <c r="CI20" s="188">
        <f t="shared" si="20"/>
        <v>0</v>
      </c>
      <c r="CJ20" s="188">
        <f t="shared" si="20"/>
        <v>0</v>
      </c>
      <c r="CK20" s="188">
        <f t="shared" si="20"/>
        <v>0</v>
      </c>
      <c r="CL20" s="188">
        <f t="shared" si="20"/>
        <v>0</v>
      </c>
      <c r="CM20" s="188">
        <f t="shared" si="20"/>
        <v>0</v>
      </c>
      <c r="CN20" s="188">
        <f t="shared" si="20"/>
        <v>0</v>
      </c>
      <c r="CO20" s="188">
        <f t="shared" si="20"/>
        <v>0</v>
      </c>
      <c r="CP20" s="188">
        <f t="shared" si="20"/>
        <v>0</v>
      </c>
      <c r="CQ20" s="188">
        <f t="shared" si="20"/>
        <v>0</v>
      </c>
      <c r="CR20" s="188">
        <f t="shared" si="20"/>
        <v>0</v>
      </c>
      <c r="CS20" s="188">
        <f t="shared" si="20"/>
        <v>0</v>
      </c>
      <c r="CT20" s="188">
        <f t="shared" si="20"/>
        <v>0</v>
      </c>
      <c r="CU20" s="188">
        <f t="shared" si="20"/>
        <v>0</v>
      </c>
      <c r="CV20" s="188">
        <f t="shared" si="20"/>
        <v>0</v>
      </c>
      <c r="CW20" s="188">
        <f t="shared" si="20"/>
        <v>0</v>
      </c>
      <c r="CX20" s="188">
        <f t="shared" si="20"/>
        <v>0</v>
      </c>
      <c r="CY20" s="188">
        <f t="shared" si="20"/>
        <v>0</v>
      </c>
      <c r="CZ20" s="188">
        <f t="shared" si="20"/>
        <v>0</v>
      </c>
      <c r="DA20" s="188">
        <f t="shared" si="20"/>
        <v>0</v>
      </c>
      <c r="DB20" s="188">
        <f t="shared" ref="DB20:EG20" si="21" xml:space="preserve"> IF( DB15 = 1, $F14, DB17 + DB18 - DB19)</f>
        <v>0</v>
      </c>
      <c r="DC20" s="188">
        <f t="shared" si="21"/>
        <v>0</v>
      </c>
      <c r="DD20" s="188">
        <f t="shared" si="21"/>
        <v>0</v>
      </c>
      <c r="DE20" s="188">
        <f t="shared" si="21"/>
        <v>0</v>
      </c>
      <c r="DF20" s="188">
        <f t="shared" si="21"/>
        <v>0</v>
      </c>
      <c r="DG20" s="188">
        <f t="shared" si="21"/>
        <v>0</v>
      </c>
      <c r="DH20" s="188">
        <f t="shared" si="21"/>
        <v>0</v>
      </c>
      <c r="DI20" s="188">
        <f t="shared" si="21"/>
        <v>0</v>
      </c>
      <c r="DJ20" s="188">
        <f t="shared" si="21"/>
        <v>0</v>
      </c>
      <c r="DK20" s="188">
        <f t="shared" si="21"/>
        <v>0</v>
      </c>
      <c r="DL20" s="188">
        <f t="shared" si="21"/>
        <v>0</v>
      </c>
      <c r="DM20" s="188">
        <f t="shared" si="21"/>
        <v>0</v>
      </c>
      <c r="DN20" s="188">
        <f t="shared" si="21"/>
        <v>0</v>
      </c>
      <c r="DO20" s="188">
        <f t="shared" si="21"/>
        <v>0</v>
      </c>
      <c r="DP20" s="188">
        <f t="shared" si="21"/>
        <v>0</v>
      </c>
      <c r="DQ20" s="188">
        <f t="shared" si="21"/>
        <v>0</v>
      </c>
      <c r="DR20" s="188">
        <f t="shared" si="21"/>
        <v>0</v>
      </c>
      <c r="DS20" s="188">
        <f t="shared" si="21"/>
        <v>0</v>
      </c>
      <c r="DT20" s="188">
        <f t="shared" si="21"/>
        <v>0</v>
      </c>
      <c r="DU20" s="188">
        <f t="shared" si="21"/>
        <v>0</v>
      </c>
      <c r="DV20" s="188">
        <f t="shared" si="21"/>
        <v>0</v>
      </c>
      <c r="DW20" s="188">
        <f t="shared" si="21"/>
        <v>0</v>
      </c>
      <c r="DX20" s="188">
        <f t="shared" si="21"/>
        <v>0</v>
      </c>
      <c r="DY20" s="188">
        <f t="shared" si="21"/>
        <v>0</v>
      </c>
      <c r="DZ20" s="188">
        <f t="shared" si="21"/>
        <v>0</v>
      </c>
      <c r="EA20" s="188">
        <f t="shared" si="21"/>
        <v>0</v>
      </c>
      <c r="EB20" s="188">
        <f t="shared" si="21"/>
        <v>0</v>
      </c>
      <c r="EC20" s="188">
        <f t="shared" si="21"/>
        <v>0</v>
      </c>
      <c r="ED20" s="188">
        <f t="shared" si="21"/>
        <v>0</v>
      </c>
      <c r="EE20" s="188">
        <f t="shared" si="21"/>
        <v>0</v>
      </c>
      <c r="EF20" s="188">
        <f t="shared" si="21"/>
        <v>0</v>
      </c>
      <c r="EG20" s="188">
        <f t="shared" si="21"/>
        <v>0</v>
      </c>
      <c r="EH20" s="188">
        <f t="shared" ref="EH20:FM20" si="22" xml:space="preserve"> IF( EH15 = 1, $F14, EH17 + EH18 - EH19)</f>
        <v>0</v>
      </c>
      <c r="EI20" s="188">
        <f t="shared" si="22"/>
        <v>0</v>
      </c>
      <c r="EJ20" s="188">
        <f t="shared" si="22"/>
        <v>0</v>
      </c>
      <c r="EK20" s="188">
        <f t="shared" si="22"/>
        <v>0</v>
      </c>
      <c r="EL20" s="188">
        <f t="shared" si="22"/>
        <v>0</v>
      </c>
      <c r="EM20" s="188">
        <f t="shared" si="22"/>
        <v>0</v>
      </c>
      <c r="EN20" s="188">
        <f t="shared" si="22"/>
        <v>0</v>
      </c>
      <c r="EO20" s="188">
        <f t="shared" si="22"/>
        <v>0</v>
      </c>
      <c r="EP20" s="188">
        <f t="shared" si="22"/>
        <v>0</v>
      </c>
      <c r="EQ20" s="188">
        <f t="shared" si="22"/>
        <v>0</v>
      </c>
      <c r="ER20" s="188">
        <f t="shared" si="22"/>
        <v>0</v>
      </c>
      <c r="ES20" s="188">
        <f t="shared" si="22"/>
        <v>0</v>
      </c>
      <c r="ET20" s="188">
        <f t="shared" si="22"/>
        <v>0</v>
      </c>
      <c r="EU20" s="188">
        <f t="shared" si="22"/>
        <v>0</v>
      </c>
      <c r="EV20" s="188">
        <f t="shared" si="22"/>
        <v>0</v>
      </c>
      <c r="EW20" s="188">
        <f t="shared" si="22"/>
        <v>0</v>
      </c>
      <c r="EX20" s="188">
        <f t="shared" si="22"/>
        <v>0</v>
      </c>
      <c r="EY20" s="188">
        <f t="shared" si="22"/>
        <v>0</v>
      </c>
      <c r="EZ20" s="188">
        <f t="shared" si="22"/>
        <v>0</v>
      </c>
      <c r="FA20" s="188">
        <f t="shared" si="22"/>
        <v>0</v>
      </c>
      <c r="FB20" s="188">
        <f t="shared" si="22"/>
        <v>0</v>
      </c>
      <c r="FC20" s="188">
        <f t="shared" si="22"/>
        <v>0</v>
      </c>
      <c r="FD20" s="188">
        <f t="shared" si="22"/>
        <v>0</v>
      </c>
      <c r="FE20" s="188">
        <f t="shared" si="22"/>
        <v>0</v>
      </c>
      <c r="FF20" s="188">
        <f t="shared" si="22"/>
        <v>0</v>
      </c>
      <c r="FG20" s="188">
        <f t="shared" si="22"/>
        <v>0</v>
      </c>
      <c r="FH20" s="188">
        <f t="shared" si="22"/>
        <v>0</v>
      </c>
      <c r="FI20" s="188">
        <f t="shared" si="22"/>
        <v>0</v>
      </c>
      <c r="FJ20" s="188">
        <f t="shared" si="22"/>
        <v>0</v>
      </c>
      <c r="FK20" s="188">
        <f t="shared" si="22"/>
        <v>0</v>
      </c>
      <c r="FL20" s="188">
        <f t="shared" si="22"/>
        <v>0</v>
      </c>
      <c r="FM20" s="188">
        <f t="shared" si="22"/>
        <v>0</v>
      </c>
      <c r="FN20" s="188">
        <f t="shared" ref="FN20:GG20" si="23" xml:space="preserve"> IF( FN15 = 1, $F14, FN17 + FN18 - FN19)</f>
        <v>0</v>
      </c>
      <c r="FO20" s="188">
        <f t="shared" si="23"/>
        <v>0</v>
      </c>
      <c r="FP20" s="188">
        <f t="shared" si="23"/>
        <v>0</v>
      </c>
      <c r="FQ20" s="188">
        <f t="shared" si="23"/>
        <v>0</v>
      </c>
      <c r="FR20" s="188">
        <f t="shared" si="23"/>
        <v>0</v>
      </c>
      <c r="FS20" s="188">
        <f t="shared" si="23"/>
        <v>0</v>
      </c>
      <c r="FT20" s="188">
        <f t="shared" si="23"/>
        <v>0</v>
      </c>
      <c r="FU20" s="188">
        <f t="shared" si="23"/>
        <v>0</v>
      </c>
      <c r="FV20" s="188">
        <f t="shared" si="23"/>
        <v>0</v>
      </c>
      <c r="FW20" s="188">
        <f t="shared" si="23"/>
        <v>0</v>
      </c>
      <c r="FX20" s="188">
        <f t="shared" si="23"/>
        <v>0</v>
      </c>
      <c r="FY20" s="188">
        <f t="shared" si="23"/>
        <v>0</v>
      </c>
      <c r="FZ20" s="188">
        <f t="shared" si="23"/>
        <v>0</v>
      </c>
      <c r="GA20" s="188">
        <f t="shared" si="23"/>
        <v>0</v>
      </c>
      <c r="GB20" s="188">
        <f t="shared" si="23"/>
        <v>0</v>
      </c>
      <c r="GC20" s="188">
        <f t="shared" si="23"/>
        <v>0</v>
      </c>
      <c r="GD20" s="188">
        <f t="shared" si="23"/>
        <v>0</v>
      </c>
      <c r="GE20" s="188">
        <f t="shared" si="23"/>
        <v>0</v>
      </c>
      <c r="GF20" s="188">
        <f t="shared" si="23"/>
        <v>0</v>
      </c>
      <c r="GG20" s="188">
        <f t="shared" si="23"/>
        <v>0</v>
      </c>
      <c r="GH20" s="188">
        <f xml:space="preserve"> IF( GH15 = 1, $F14, GH17 + GH18 - GH19)</f>
        <v>0</v>
      </c>
      <c r="GI20" s="188">
        <f xml:space="preserve"> IF( GI15 = 1, $F14, GI17 + GI18 - GI19)</f>
        <v>0</v>
      </c>
      <c r="GJ20" s="188">
        <f xml:space="preserve"> IF( GJ15 = 1, $F14, GJ17 + GJ18 - GJ19)</f>
        <v>0</v>
      </c>
    </row>
    <row r="23" spans="1:192" x14ac:dyDescent="0.35">
      <c r="E23" s="11" t="s">
        <v>9</v>
      </c>
      <c r="G23" s="11" t="str">
        <f xml:space="preserve"> SMU</f>
        <v>$ 000s</v>
      </c>
      <c r="H23" s="11">
        <f xml:space="preserve"> SUM(J23:GJ23)</f>
        <v>18300</v>
      </c>
      <c r="J23" s="167">
        <v>100</v>
      </c>
      <c r="K23" s="167">
        <v>100</v>
      </c>
      <c r="L23" s="167">
        <v>100</v>
      </c>
      <c r="M23" s="167">
        <v>100</v>
      </c>
      <c r="N23" s="167">
        <v>100</v>
      </c>
      <c r="O23" s="167">
        <v>100</v>
      </c>
      <c r="P23" s="167">
        <v>100</v>
      </c>
      <c r="Q23" s="167">
        <v>100</v>
      </c>
      <c r="R23" s="167">
        <v>100</v>
      </c>
      <c r="S23" s="167">
        <v>100</v>
      </c>
      <c r="T23" s="167">
        <v>100</v>
      </c>
      <c r="U23" s="167">
        <v>100</v>
      </c>
      <c r="V23" s="167">
        <v>100</v>
      </c>
      <c r="W23" s="167">
        <v>100</v>
      </c>
      <c r="X23" s="167">
        <v>100</v>
      </c>
      <c r="Y23" s="167">
        <v>100</v>
      </c>
      <c r="Z23" s="167">
        <v>100</v>
      </c>
      <c r="AA23" s="167">
        <v>100</v>
      </c>
      <c r="AB23" s="167">
        <v>100</v>
      </c>
      <c r="AC23" s="167">
        <v>100</v>
      </c>
      <c r="AD23" s="167">
        <v>100</v>
      </c>
      <c r="AE23" s="167">
        <v>100</v>
      </c>
      <c r="AF23" s="167">
        <v>100</v>
      </c>
      <c r="AG23" s="167">
        <v>100</v>
      </c>
      <c r="AH23" s="167">
        <v>100</v>
      </c>
      <c r="AI23" s="167">
        <v>100</v>
      </c>
      <c r="AJ23" s="167">
        <v>100</v>
      </c>
      <c r="AK23" s="167">
        <v>100</v>
      </c>
      <c r="AL23" s="167">
        <v>100</v>
      </c>
      <c r="AM23" s="167">
        <v>100</v>
      </c>
      <c r="AN23" s="167">
        <v>100</v>
      </c>
      <c r="AO23" s="167">
        <v>100</v>
      </c>
      <c r="AP23" s="167">
        <v>100</v>
      </c>
      <c r="AQ23" s="167">
        <v>100</v>
      </c>
      <c r="AR23" s="167">
        <v>100</v>
      </c>
      <c r="AS23" s="167">
        <v>100</v>
      </c>
      <c r="AT23" s="167">
        <v>100</v>
      </c>
      <c r="AU23" s="167">
        <v>100</v>
      </c>
      <c r="AV23" s="167">
        <v>100</v>
      </c>
      <c r="AW23" s="167">
        <v>100</v>
      </c>
      <c r="AX23" s="167">
        <v>100</v>
      </c>
      <c r="AY23" s="167">
        <v>100</v>
      </c>
      <c r="AZ23" s="167">
        <v>100</v>
      </c>
      <c r="BA23" s="167">
        <v>100</v>
      </c>
      <c r="BB23" s="167">
        <v>100</v>
      </c>
      <c r="BC23" s="167">
        <v>100</v>
      </c>
      <c r="BD23" s="167">
        <v>100</v>
      </c>
      <c r="BE23" s="167">
        <v>100</v>
      </c>
      <c r="BF23" s="167">
        <v>100</v>
      </c>
      <c r="BG23" s="167">
        <v>100</v>
      </c>
      <c r="BH23" s="167">
        <v>100</v>
      </c>
      <c r="BI23" s="167">
        <v>100</v>
      </c>
      <c r="BJ23" s="167">
        <v>100</v>
      </c>
      <c r="BK23" s="167">
        <v>100</v>
      </c>
      <c r="BL23" s="167">
        <v>100</v>
      </c>
      <c r="BM23" s="167">
        <v>100</v>
      </c>
      <c r="BN23" s="167">
        <v>100</v>
      </c>
      <c r="BO23" s="167">
        <v>100</v>
      </c>
      <c r="BP23" s="167">
        <v>100</v>
      </c>
      <c r="BQ23" s="167">
        <v>100</v>
      </c>
      <c r="BR23" s="167">
        <v>100</v>
      </c>
      <c r="BS23" s="167">
        <v>100</v>
      </c>
      <c r="BT23" s="167">
        <v>100</v>
      </c>
      <c r="BU23" s="167">
        <v>100</v>
      </c>
      <c r="BV23" s="167">
        <v>100</v>
      </c>
      <c r="BW23" s="167">
        <v>100</v>
      </c>
      <c r="BX23" s="167">
        <v>100</v>
      </c>
      <c r="BY23" s="167">
        <v>100</v>
      </c>
      <c r="BZ23" s="167">
        <v>100</v>
      </c>
      <c r="CA23" s="167">
        <v>100</v>
      </c>
      <c r="CB23" s="167">
        <v>100</v>
      </c>
      <c r="CC23" s="167">
        <v>100</v>
      </c>
      <c r="CD23" s="167">
        <v>100</v>
      </c>
      <c r="CE23" s="167">
        <v>100</v>
      </c>
      <c r="CF23" s="167">
        <v>100</v>
      </c>
      <c r="CG23" s="167">
        <v>100</v>
      </c>
      <c r="CH23" s="167">
        <v>100</v>
      </c>
      <c r="CI23" s="167">
        <v>100</v>
      </c>
      <c r="CJ23" s="167">
        <v>100</v>
      </c>
      <c r="CK23" s="167">
        <v>100</v>
      </c>
      <c r="CL23" s="167">
        <v>100</v>
      </c>
      <c r="CM23" s="167">
        <v>100</v>
      </c>
      <c r="CN23" s="167">
        <v>100</v>
      </c>
      <c r="CO23" s="167">
        <v>100</v>
      </c>
      <c r="CP23" s="167">
        <v>100</v>
      </c>
      <c r="CQ23" s="167">
        <v>100</v>
      </c>
      <c r="CR23" s="167">
        <v>100</v>
      </c>
      <c r="CS23" s="167">
        <v>100</v>
      </c>
      <c r="CT23" s="167">
        <v>100</v>
      </c>
      <c r="CU23" s="167">
        <v>100</v>
      </c>
      <c r="CV23" s="167">
        <v>100</v>
      </c>
      <c r="CW23" s="167">
        <v>100</v>
      </c>
      <c r="CX23" s="167">
        <v>100</v>
      </c>
      <c r="CY23" s="167">
        <v>100</v>
      </c>
      <c r="CZ23" s="167">
        <v>100</v>
      </c>
      <c r="DA23" s="167">
        <v>100</v>
      </c>
      <c r="DB23" s="167">
        <v>100</v>
      </c>
      <c r="DC23" s="167">
        <v>100</v>
      </c>
      <c r="DD23" s="167">
        <v>100</v>
      </c>
      <c r="DE23" s="167">
        <v>100</v>
      </c>
      <c r="DF23" s="167">
        <v>100</v>
      </c>
      <c r="DG23" s="167">
        <v>100</v>
      </c>
      <c r="DH23" s="167">
        <v>100</v>
      </c>
      <c r="DI23" s="167">
        <v>100</v>
      </c>
      <c r="DJ23" s="167">
        <v>100</v>
      </c>
      <c r="DK23" s="167">
        <v>100</v>
      </c>
      <c r="DL23" s="167">
        <v>100</v>
      </c>
      <c r="DM23" s="167">
        <v>100</v>
      </c>
      <c r="DN23" s="167">
        <v>100</v>
      </c>
      <c r="DO23" s="167">
        <v>100</v>
      </c>
      <c r="DP23" s="167">
        <v>100</v>
      </c>
      <c r="DQ23" s="167">
        <v>100</v>
      </c>
      <c r="DR23" s="167">
        <v>100</v>
      </c>
      <c r="DS23" s="167">
        <v>100</v>
      </c>
      <c r="DT23" s="167">
        <v>100</v>
      </c>
      <c r="DU23" s="167">
        <v>100</v>
      </c>
      <c r="DV23" s="167">
        <v>100</v>
      </c>
      <c r="DW23" s="167">
        <v>100</v>
      </c>
      <c r="DX23" s="167">
        <v>100</v>
      </c>
      <c r="DY23" s="167">
        <v>100</v>
      </c>
      <c r="DZ23" s="167">
        <v>100</v>
      </c>
      <c r="EA23" s="167">
        <v>100</v>
      </c>
      <c r="EB23" s="167">
        <v>100</v>
      </c>
      <c r="EC23" s="167">
        <v>100</v>
      </c>
      <c r="ED23" s="167">
        <v>100</v>
      </c>
      <c r="EE23" s="167">
        <v>100</v>
      </c>
      <c r="EF23" s="167">
        <v>100</v>
      </c>
      <c r="EG23" s="167">
        <v>100</v>
      </c>
      <c r="EH23" s="167">
        <v>100</v>
      </c>
      <c r="EI23" s="167">
        <v>100</v>
      </c>
      <c r="EJ23" s="167">
        <v>100</v>
      </c>
      <c r="EK23" s="167">
        <v>100</v>
      </c>
      <c r="EL23" s="167">
        <v>100</v>
      </c>
      <c r="EM23" s="167">
        <v>100</v>
      </c>
      <c r="EN23" s="167">
        <v>100</v>
      </c>
      <c r="EO23" s="167">
        <v>100</v>
      </c>
      <c r="EP23" s="167">
        <v>100</v>
      </c>
      <c r="EQ23" s="167">
        <v>100</v>
      </c>
      <c r="ER23" s="167">
        <v>100</v>
      </c>
      <c r="ES23" s="167">
        <v>100</v>
      </c>
      <c r="ET23" s="167">
        <v>100</v>
      </c>
      <c r="EU23" s="167">
        <v>100</v>
      </c>
      <c r="EV23" s="167">
        <v>100</v>
      </c>
      <c r="EW23" s="167">
        <v>100</v>
      </c>
      <c r="EX23" s="167">
        <v>100</v>
      </c>
      <c r="EY23" s="167">
        <v>100</v>
      </c>
      <c r="EZ23" s="167">
        <v>100</v>
      </c>
      <c r="FA23" s="167">
        <v>100</v>
      </c>
      <c r="FB23" s="167">
        <v>100</v>
      </c>
      <c r="FC23" s="167">
        <v>100</v>
      </c>
      <c r="FD23" s="167">
        <v>100</v>
      </c>
      <c r="FE23" s="167">
        <v>100</v>
      </c>
      <c r="FF23" s="167">
        <v>100</v>
      </c>
      <c r="FG23" s="167">
        <v>100</v>
      </c>
      <c r="FH23" s="167">
        <v>100</v>
      </c>
      <c r="FI23" s="167">
        <v>100</v>
      </c>
      <c r="FJ23" s="167">
        <v>100</v>
      </c>
      <c r="FK23" s="167">
        <v>100</v>
      </c>
      <c r="FL23" s="167">
        <v>100</v>
      </c>
      <c r="FM23" s="167">
        <v>100</v>
      </c>
      <c r="FN23" s="167">
        <v>100</v>
      </c>
      <c r="FO23" s="167">
        <v>100</v>
      </c>
      <c r="FP23" s="167">
        <v>100</v>
      </c>
      <c r="FQ23" s="167">
        <v>100</v>
      </c>
      <c r="FR23" s="167">
        <v>100</v>
      </c>
      <c r="FS23" s="167">
        <v>100</v>
      </c>
      <c r="FT23" s="167">
        <v>100</v>
      </c>
      <c r="FU23" s="167">
        <v>100</v>
      </c>
      <c r="FV23" s="167">
        <v>100</v>
      </c>
      <c r="FW23" s="167">
        <v>100</v>
      </c>
      <c r="FX23" s="167">
        <v>100</v>
      </c>
      <c r="FY23" s="167">
        <v>100</v>
      </c>
      <c r="FZ23" s="167">
        <v>100</v>
      </c>
      <c r="GA23" s="167">
        <v>100</v>
      </c>
      <c r="GB23" s="167">
        <v>100</v>
      </c>
      <c r="GC23" s="167">
        <v>100</v>
      </c>
      <c r="GD23" s="167">
        <v>100</v>
      </c>
      <c r="GE23" s="167">
        <v>100</v>
      </c>
      <c r="GF23" s="167">
        <v>100</v>
      </c>
      <c r="GG23" s="167">
        <v>100</v>
      </c>
      <c r="GH23" s="167">
        <v>100</v>
      </c>
      <c r="GI23" s="167">
        <v>100</v>
      </c>
      <c r="GJ23" s="167">
        <v>100</v>
      </c>
    </row>
    <row r="24" spans="1:192" x14ac:dyDescent="0.35">
      <c r="A24" s="125"/>
      <c r="B24" s="125"/>
      <c r="C24" s="126"/>
      <c r="D24" s="127"/>
      <c r="E24" s="158" t="str">
        <f xml:space="preserve"> LEFT(E23, LEN(E23) - 4)</f>
        <v>Sign switch line item</v>
      </c>
      <c r="F24" s="158"/>
      <c r="G24" s="158" t="str">
        <f xml:space="preserve"> SMU</f>
        <v>$ 000s</v>
      </c>
      <c r="H24" s="158">
        <f xml:space="preserve"> SUM(J24:GJ24)</f>
        <v>-18300</v>
      </c>
      <c r="I24" s="128"/>
      <c r="J24" s="158">
        <f t="shared" ref="J24:AO24" si="24" xml:space="preserve"> -1 * J23</f>
        <v>-100</v>
      </c>
      <c r="K24" s="158">
        <f t="shared" si="24"/>
        <v>-100</v>
      </c>
      <c r="L24" s="158">
        <f t="shared" si="24"/>
        <v>-100</v>
      </c>
      <c r="M24" s="158">
        <f t="shared" si="24"/>
        <v>-100</v>
      </c>
      <c r="N24" s="158">
        <f t="shared" si="24"/>
        <v>-100</v>
      </c>
      <c r="O24" s="158">
        <f t="shared" si="24"/>
        <v>-100</v>
      </c>
      <c r="P24" s="158">
        <f t="shared" si="24"/>
        <v>-100</v>
      </c>
      <c r="Q24" s="158">
        <f t="shared" si="24"/>
        <v>-100</v>
      </c>
      <c r="R24" s="158">
        <f t="shared" si="24"/>
        <v>-100</v>
      </c>
      <c r="S24" s="158">
        <f t="shared" si="24"/>
        <v>-100</v>
      </c>
      <c r="T24" s="158">
        <f t="shared" si="24"/>
        <v>-100</v>
      </c>
      <c r="U24" s="158">
        <f t="shared" si="24"/>
        <v>-100</v>
      </c>
      <c r="V24" s="158">
        <f t="shared" si="24"/>
        <v>-100</v>
      </c>
      <c r="W24" s="158">
        <f t="shared" si="24"/>
        <v>-100</v>
      </c>
      <c r="X24" s="158">
        <f t="shared" si="24"/>
        <v>-100</v>
      </c>
      <c r="Y24" s="158">
        <f t="shared" si="24"/>
        <v>-100</v>
      </c>
      <c r="Z24" s="158">
        <f t="shared" si="24"/>
        <v>-100</v>
      </c>
      <c r="AA24" s="158">
        <f t="shared" si="24"/>
        <v>-100</v>
      </c>
      <c r="AB24" s="158">
        <f t="shared" si="24"/>
        <v>-100</v>
      </c>
      <c r="AC24" s="158">
        <f t="shared" si="24"/>
        <v>-100</v>
      </c>
      <c r="AD24" s="158">
        <f t="shared" si="24"/>
        <v>-100</v>
      </c>
      <c r="AE24" s="158">
        <f t="shared" si="24"/>
        <v>-100</v>
      </c>
      <c r="AF24" s="158">
        <f t="shared" si="24"/>
        <v>-100</v>
      </c>
      <c r="AG24" s="158">
        <f t="shared" si="24"/>
        <v>-100</v>
      </c>
      <c r="AH24" s="158">
        <f t="shared" si="24"/>
        <v>-100</v>
      </c>
      <c r="AI24" s="158">
        <f t="shared" si="24"/>
        <v>-100</v>
      </c>
      <c r="AJ24" s="158">
        <f t="shared" si="24"/>
        <v>-100</v>
      </c>
      <c r="AK24" s="158">
        <f t="shared" si="24"/>
        <v>-100</v>
      </c>
      <c r="AL24" s="158">
        <f t="shared" si="24"/>
        <v>-100</v>
      </c>
      <c r="AM24" s="158">
        <f t="shared" si="24"/>
        <v>-100</v>
      </c>
      <c r="AN24" s="158">
        <f t="shared" si="24"/>
        <v>-100</v>
      </c>
      <c r="AO24" s="158">
        <f t="shared" si="24"/>
        <v>-100</v>
      </c>
      <c r="AP24" s="158">
        <f t="shared" ref="AP24:BU24" si="25" xml:space="preserve"> -1 * AP23</f>
        <v>-100</v>
      </c>
      <c r="AQ24" s="158">
        <f t="shared" si="25"/>
        <v>-100</v>
      </c>
      <c r="AR24" s="158">
        <f t="shared" si="25"/>
        <v>-100</v>
      </c>
      <c r="AS24" s="158">
        <f t="shared" si="25"/>
        <v>-100</v>
      </c>
      <c r="AT24" s="158">
        <f t="shared" si="25"/>
        <v>-100</v>
      </c>
      <c r="AU24" s="158">
        <f t="shared" si="25"/>
        <v>-100</v>
      </c>
      <c r="AV24" s="158">
        <f t="shared" si="25"/>
        <v>-100</v>
      </c>
      <c r="AW24" s="158">
        <f t="shared" si="25"/>
        <v>-100</v>
      </c>
      <c r="AX24" s="158">
        <f t="shared" si="25"/>
        <v>-100</v>
      </c>
      <c r="AY24" s="158">
        <f t="shared" si="25"/>
        <v>-100</v>
      </c>
      <c r="AZ24" s="158">
        <f t="shared" si="25"/>
        <v>-100</v>
      </c>
      <c r="BA24" s="158">
        <f t="shared" si="25"/>
        <v>-100</v>
      </c>
      <c r="BB24" s="158">
        <f t="shared" si="25"/>
        <v>-100</v>
      </c>
      <c r="BC24" s="158">
        <f t="shared" si="25"/>
        <v>-100</v>
      </c>
      <c r="BD24" s="158">
        <f t="shared" si="25"/>
        <v>-100</v>
      </c>
      <c r="BE24" s="158">
        <f t="shared" si="25"/>
        <v>-100</v>
      </c>
      <c r="BF24" s="158">
        <f t="shared" si="25"/>
        <v>-100</v>
      </c>
      <c r="BG24" s="158">
        <f t="shared" si="25"/>
        <v>-100</v>
      </c>
      <c r="BH24" s="158">
        <f t="shared" si="25"/>
        <v>-100</v>
      </c>
      <c r="BI24" s="158">
        <f t="shared" si="25"/>
        <v>-100</v>
      </c>
      <c r="BJ24" s="158">
        <f t="shared" si="25"/>
        <v>-100</v>
      </c>
      <c r="BK24" s="158">
        <f t="shared" si="25"/>
        <v>-100</v>
      </c>
      <c r="BL24" s="158">
        <f t="shared" si="25"/>
        <v>-100</v>
      </c>
      <c r="BM24" s="158">
        <f t="shared" si="25"/>
        <v>-100</v>
      </c>
      <c r="BN24" s="158">
        <f t="shared" si="25"/>
        <v>-100</v>
      </c>
      <c r="BO24" s="158">
        <f t="shared" si="25"/>
        <v>-100</v>
      </c>
      <c r="BP24" s="158">
        <f t="shared" si="25"/>
        <v>-100</v>
      </c>
      <c r="BQ24" s="158">
        <f t="shared" si="25"/>
        <v>-100</v>
      </c>
      <c r="BR24" s="158">
        <f t="shared" si="25"/>
        <v>-100</v>
      </c>
      <c r="BS24" s="158">
        <f t="shared" si="25"/>
        <v>-100</v>
      </c>
      <c r="BT24" s="158">
        <f t="shared" si="25"/>
        <v>-100</v>
      </c>
      <c r="BU24" s="158">
        <f t="shared" si="25"/>
        <v>-100</v>
      </c>
      <c r="BV24" s="158">
        <f t="shared" ref="BV24:DA24" si="26" xml:space="preserve"> -1 * BV23</f>
        <v>-100</v>
      </c>
      <c r="BW24" s="158">
        <f t="shared" si="26"/>
        <v>-100</v>
      </c>
      <c r="BX24" s="158">
        <f t="shared" si="26"/>
        <v>-100</v>
      </c>
      <c r="BY24" s="158">
        <f t="shared" si="26"/>
        <v>-100</v>
      </c>
      <c r="BZ24" s="158">
        <f t="shared" si="26"/>
        <v>-100</v>
      </c>
      <c r="CA24" s="158">
        <f t="shared" si="26"/>
        <v>-100</v>
      </c>
      <c r="CB24" s="158">
        <f t="shared" si="26"/>
        <v>-100</v>
      </c>
      <c r="CC24" s="158">
        <f t="shared" si="26"/>
        <v>-100</v>
      </c>
      <c r="CD24" s="158">
        <f t="shared" si="26"/>
        <v>-100</v>
      </c>
      <c r="CE24" s="158">
        <f t="shared" si="26"/>
        <v>-100</v>
      </c>
      <c r="CF24" s="158">
        <f t="shared" si="26"/>
        <v>-100</v>
      </c>
      <c r="CG24" s="158">
        <f t="shared" si="26"/>
        <v>-100</v>
      </c>
      <c r="CH24" s="158">
        <f t="shared" si="26"/>
        <v>-100</v>
      </c>
      <c r="CI24" s="158">
        <f t="shared" si="26"/>
        <v>-100</v>
      </c>
      <c r="CJ24" s="158">
        <f t="shared" si="26"/>
        <v>-100</v>
      </c>
      <c r="CK24" s="158">
        <f t="shared" si="26"/>
        <v>-100</v>
      </c>
      <c r="CL24" s="158">
        <f t="shared" si="26"/>
        <v>-100</v>
      </c>
      <c r="CM24" s="158">
        <f t="shared" si="26"/>
        <v>-100</v>
      </c>
      <c r="CN24" s="158">
        <f t="shared" si="26"/>
        <v>-100</v>
      </c>
      <c r="CO24" s="158">
        <f t="shared" si="26"/>
        <v>-100</v>
      </c>
      <c r="CP24" s="158">
        <f t="shared" si="26"/>
        <v>-100</v>
      </c>
      <c r="CQ24" s="158">
        <f t="shared" si="26"/>
        <v>-100</v>
      </c>
      <c r="CR24" s="158">
        <f t="shared" si="26"/>
        <v>-100</v>
      </c>
      <c r="CS24" s="158">
        <f t="shared" si="26"/>
        <v>-100</v>
      </c>
      <c r="CT24" s="158">
        <f t="shared" si="26"/>
        <v>-100</v>
      </c>
      <c r="CU24" s="158">
        <f t="shared" si="26"/>
        <v>-100</v>
      </c>
      <c r="CV24" s="158">
        <f t="shared" si="26"/>
        <v>-100</v>
      </c>
      <c r="CW24" s="158">
        <f t="shared" si="26"/>
        <v>-100</v>
      </c>
      <c r="CX24" s="158">
        <f t="shared" si="26"/>
        <v>-100</v>
      </c>
      <c r="CY24" s="158">
        <f t="shared" si="26"/>
        <v>-100</v>
      </c>
      <c r="CZ24" s="158">
        <f t="shared" si="26"/>
        <v>-100</v>
      </c>
      <c r="DA24" s="158">
        <f t="shared" si="26"/>
        <v>-100</v>
      </c>
      <c r="DB24" s="158">
        <f t="shared" ref="DB24:EG24" si="27" xml:space="preserve"> -1 * DB23</f>
        <v>-100</v>
      </c>
      <c r="DC24" s="158">
        <f t="shared" si="27"/>
        <v>-100</v>
      </c>
      <c r="DD24" s="158">
        <f t="shared" si="27"/>
        <v>-100</v>
      </c>
      <c r="DE24" s="158">
        <f t="shared" si="27"/>
        <v>-100</v>
      </c>
      <c r="DF24" s="158">
        <f t="shared" si="27"/>
        <v>-100</v>
      </c>
      <c r="DG24" s="158">
        <f t="shared" si="27"/>
        <v>-100</v>
      </c>
      <c r="DH24" s="158">
        <f t="shared" si="27"/>
        <v>-100</v>
      </c>
      <c r="DI24" s="158">
        <f t="shared" si="27"/>
        <v>-100</v>
      </c>
      <c r="DJ24" s="158">
        <f t="shared" si="27"/>
        <v>-100</v>
      </c>
      <c r="DK24" s="158">
        <f t="shared" si="27"/>
        <v>-100</v>
      </c>
      <c r="DL24" s="158">
        <f t="shared" si="27"/>
        <v>-100</v>
      </c>
      <c r="DM24" s="158">
        <f t="shared" si="27"/>
        <v>-100</v>
      </c>
      <c r="DN24" s="158">
        <f t="shared" si="27"/>
        <v>-100</v>
      </c>
      <c r="DO24" s="158">
        <f t="shared" si="27"/>
        <v>-100</v>
      </c>
      <c r="DP24" s="158">
        <f t="shared" si="27"/>
        <v>-100</v>
      </c>
      <c r="DQ24" s="158">
        <f t="shared" si="27"/>
        <v>-100</v>
      </c>
      <c r="DR24" s="158">
        <f t="shared" si="27"/>
        <v>-100</v>
      </c>
      <c r="DS24" s="158">
        <f t="shared" si="27"/>
        <v>-100</v>
      </c>
      <c r="DT24" s="158">
        <f t="shared" si="27"/>
        <v>-100</v>
      </c>
      <c r="DU24" s="158">
        <f t="shared" si="27"/>
        <v>-100</v>
      </c>
      <c r="DV24" s="158">
        <f t="shared" si="27"/>
        <v>-100</v>
      </c>
      <c r="DW24" s="158">
        <f t="shared" si="27"/>
        <v>-100</v>
      </c>
      <c r="DX24" s="158">
        <f t="shared" si="27"/>
        <v>-100</v>
      </c>
      <c r="DY24" s="158">
        <f t="shared" si="27"/>
        <v>-100</v>
      </c>
      <c r="DZ24" s="158">
        <f t="shared" si="27"/>
        <v>-100</v>
      </c>
      <c r="EA24" s="158">
        <f t="shared" si="27"/>
        <v>-100</v>
      </c>
      <c r="EB24" s="158">
        <f t="shared" si="27"/>
        <v>-100</v>
      </c>
      <c r="EC24" s="158">
        <f t="shared" si="27"/>
        <v>-100</v>
      </c>
      <c r="ED24" s="158">
        <f t="shared" si="27"/>
        <v>-100</v>
      </c>
      <c r="EE24" s="158">
        <f t="shared" si="27"/>
        <v>-100</v>
      </c>
      <c r="EF24" s="158">
        <f t="shared" si="27"/>
        <v>-100</v>
      </c>
      <c r="EG24" s="158">
        <f t="shared" si="27"/>
        <v>-100</v>
      </c>
      <c r="EH24" s="158">
        <f t="shared" ref="EH24:FM24" si="28" xml:space="preserve"> -1 * EH23</f>
        <v>-100</v>
      </c>
      <c r="EI24" s="158">
        <f t="shared" si="28"/>
        <v>-100</v>
      </c>
      <c r="EJ24" s="158">
        <f t="shared" si="28"/>
        <v>-100</v>
      </c>
      <c r="EK24" s="158">
        <f t="shared" si="28"/>
        <v>-100</v>
      </c>
      <c r="EL24" s="158">
        <f t="shared" si="28"/>
        <v>-100</v>
      </c>
      <c r="EM24" s="158">
        <f t="shared" si="28"/>
        <v>-100</v>
      </c>
      <c r="EN24" s="158">
        <f t="shared" si="28"/>
        <v>-100</v>
      </c>
      <c r="EO24" s="158">
        <f t="shared" si="28"/>
        <v>-100</v>
      </c>
      <c r="EP24" s="158">
        <f t="shared" si="28"/>
        <v>-100</v>
      </c>
      <c r="EQ24" s="158">
        <f t="shared" si="28"/>
        <v>-100</v>
      </c>
      <c r="ER24" s="158">
        <f t="shared" si="28"/>
        <v>-100</v>
      </c>
      <c r="ES24" s="158">
        <f t="shared" si="28"/>
        <v>-100</v>
      </c>
      <c r="ET24" s="158">
        <f t="shared" si="28"/>
        <v>-100</v>
      </c>
      <c r="EU24" s="158">
        <f t="shared" si="28"/>
        <v>-100</v>
      </c>
      <c r="EV24" s="158">
        <f t="shared" si="28"/>
        <v>-100</v>
      </c>
      <c r="EW24" s="158">
        <f t="shared" si="28"/>
        <v>-100</v>
      </c>
      <c r="EX24" s="158">
        <f t="shared" si="28"/>
        <v>-100</v>
      </c>
      <c r="EY24" s="158">
        <f t="shared" si="28"/>
        <v>-100</v>
      </c>
      <c r="EZ24" s="158">
        <f t="shared" si="28"/>
        <v>-100</v>
      </c>
      <c r="FA24" s="158">
        <f t="shared" si="28"/>
        <v>-100</v>
      </c>
      <c r="FB24" s="158">
        <f t="shared" si="28"/>
        <v>-100</v>
      </c>
      <c r="FC24" s="158">
        <f t="shared" si="28"/>
        <v>-100</v>
      </c>
      <c r="FD24" s="158">
        <f t="shared" si="28"/>
        <v>-100</v>
      </c>
      <c r="FE24" s="158">
        <f t="shared" si="28"/>
        <v>-100</v>
      </c>
      <c r="FF24" s="158">
        <f t="shared" si="28"/>
        <v>-100</v>
      </c>
      <c r="FG24" s="158">
        <f t="shared" si="28"/>
        <v>-100</v>
      </c>
      <c r="FH24" s="158">
        <f t="shared" si="28"/>
        <v>-100</v>
      </c>
      <c r="FI24" s="158">
        <f t="shared" si="28"/>
        <v>-100</v>
      </c>
      <c r="FJ24" s="158">
        <f t="shared" si="28"/>
        <v>-100</v>
      </c>
      <c r="FK24" s="158">
        <f t="shared" si="28"/>
        <v>-100</v>
      </c>
      <c r="FL24" s="158">
        <f t="shared" si="28"/>
        <v>-100</v>
      </c>
      <c r="FM24" s="158">
        <f t="shared" si="28"/>
        <v>-100</v>
      </c>
      <c r="FN24" s="158">
        <f t="shared" ref="FN24:GG24" si="29" xml:space="preserve"> -1 * FN23</f>
        <v>-100</v>
      </c>
      <c r="FO24" s="158">
        <f t="shared" si="29"/>
        <v>-100</v>
      </c>
      <c r="FP24" s="158">
        <f t="shared" si="29"/>
        <v>-100</v>
      </c>
      <c r="FQ24" s="158">
        <f t="shared" si="29"/>
        <v>-100</v>
      </c>
      <c r="FR24" s="158">
        <f t="shared" si="29"/>
        <v>-100</v>
      </c>
      <c r="FS24" s="158">
        <f t="shared" si="29"/>
        <v>-100</v>
      </c>
      <c r="FT24" s="158">
        <f t="shared" si="29"/>
        <v>-100</v>
      </c>
      <c r="FU24" s="158">
        <f t="shared" si="29"/>
        <v>-100</v>
      </c>
      <c r="FV24" s="158">
        <f t="shared" si="29"/>
        <v>-100</v>
      </c>
      <c r="FW24" s="158">
        <f t="shared" si="29"/>
        <v>-100</v>
      </c>
      <c r="FX24" s="158">
        <f t="shared" si="29"/>
        <v>-100</v>
      </c>
      <c r="FY24" s="158">
        <f t="shared" si="29"/>
        <v>-100</v>
      </c>
      <c r="FZ24" s="158">
        <f t="shared" si="29"/>
        <v>-100</v>
      </c>
      <c r="GA24" s="158">
        <f t="shared" si="29"/>
        <v>-100</v>
      </c>
      <c r="GB24" s="158">
        <f t="shared" si="29"/>
        <v>-100</v>
      </c>
      <c r="GC24" s="158">
        <f t="shared" si="29"/>
        <v>-100</v>
      </c>
      <c r="GD24" s="158">
        <f t="shared" si="29"/>
        <v>-100</v>
      </c>
      <c r="GE24" s="158">
        <f t="shared" si="29"/>
        <v>-100</v>
      </c>
      <c r="GF24" s="158">
        <f t="shared" si="29"/>
        <v>-100</v>
      </c>
      <c r="GG24" s="158">
        <f t="shared" si="29"/>
        <v>-100</v>
      </c>
      <c r="GH24" s="158">
        <f xml:space="preserve"> -1 * GH23</f>
        <v>-100</v>
      </c>
      <c r="GI24" s="158">
        <f xml:space="preserve"> -1 * GI23</f>
        <v>-100</v>
      </c>
      <c r="GJ24" s="158">
        <f xml:space="preserve"> -1 * GJ23</f>
        <v>-100</v>
      </c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DD66B-6D5F-4892-B683-D4C45372F495}">
  <sheetPr codeName="Sheet3"/>
  <dimension ref="A1:S1408"/>
  <sheetViews>
    <sheetView zoomScaleNormal="100" workbookViewId="0"/>
  </sheetViews>
  <sheetFormatPr defaultRowHeight="12.75" x14ac:dyDescent="0.35"/>
  <sheetData>
    <row r="1" spans="1:19" ht="13.15" x14ac:dyDescent="0.35">
      <c r="A1" s="512" t="s">
        <v>228</v>
      </c>
      <c r="B1" s="512" t="s">
        <v>229</v>
      </c>
      <c r="C1" s="512" t="s">
        <v>230</v>
      </c>
      <c r="D1" s="512" t="s">
        <v>231</v>
      </c>
      <c r="E1" s="512" t="s">
        <v>232</v>
      </c>
      <c r="F1" s="512" t="s">
        <v>233</v>
      </c>
      <c r="G1" s="512" t="s">
        <v>234</v>
      </c>
      <c r="H1" s="512" t="s">
        <v>235</v>
      </c>
      <c r="I1" s="512" t="s">
        <v>236</v>
      </c>
      <c r="J1" s="512" t="s">
        <v>237</v>
      </c>
      <c r="K1" s="512" t="s">
        <v>238</v>
      </c>
      <c r="L1" s="512" t="s">
        <v>239</v>
      </c>
      <c r="M1" s="512" t="s">
        <v>240</v>
      </c>
      <c r="N1" s="512" t="s">
        <v>241</v>
      </c>
      <c r="O1" s="512" t="s">
        <v>242</v>
      </c>
      <c r="P1" s="512" t="s">
        <v>243</v>
      </c>
      <c r="Q1" s="512" t="s">
        <v>244</v>
      </c>
      <c r="R1" s="512" t="s">
        <v>245</v>
      </c>
      <c r="S1" s="512" t="s">
        <v>246</v>
      </c>
    </row>
    <row r="2" spans="1:19" x14ac:dyDescent="0.35">
      <c r="A2" s="513" t="s">
        <v>247</v>
      </c>
      <c r="B2" s="513">
        <v>80</v>
      </c>
      <c r="C2" s="513" t="s">
        <v>248</v>
      </c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>
        <f>ROW(Check!A1)</f>
        <v>1</v>
      </c>
      <c r="P2" s="513"/>
      <c r="Q2" s="513"/>
      <c r="R2" s="513"/>
      <c r="S2" s="513">
        <f ca="1">_xlfn.SHEET(Check!A1)</f>
        <v>17</v>
      </c>
    </row>
    <row r="3" spans="1:19" x14ac:dyDescent="0.35">
      <c r="A3" s="513" t="s">
        <v>247</v>
      </c>
      <c r="B3" s="513">
        <v>34</v>
      </c>
      <c r="C3" s="513" t="s">
        <v>249</v>
      </c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>
        <f>ROW(Const!A1)</f>
        <v>1</v>
      </c>
      <c r="P3" s="513"/>
      <c r="Q3" s="513"/>
      <c r="R3" s="513"/>
      <c r="S3" s="513">
        <f ca="1">_xlfn.SHEET(Const!A1)</f>
        <v>5</v>
      </c>
    </row>
    <row r="4" spans="1:19" x14ac:dyDescent="0.35">
      <c r="A4" s="513" t="s">
        <v>247</v>
      </c>
      <c r="B4" s="513">
        <v>35</v>
      </c>
      <c r="C4" s="513" t="s">
        <v>250</v>
      </c>
      <c r="D4" s="513"/>
      <c r="E4" s="513"/>
      <c r="F4" s="513"/>
      <c r="G4" s="513"/>
      <c r="H4" s="513"/>
      <c r="I4" s="513"/>
      <c r="J4" s="513"/>
      <c r="K4" s="513"/>
      <c r="L4" s="513"/>
      <c r="M4" s="513"/>
      <c r="N4" s="513"/>
      <c r="O4" s="513">
        <f>ROW(Const!A18)</f>
        <v>18</v>
      </c>
      <c r="P4" s="513"/>
      <c r="Q4" s="513"/>
      <c r="R4" s="513"/>
      <c r="S4" s="513">
        <f ca="1">_xlfn.SHEET(Const!A18)</f>
        <v>5</v>
      </c>
    </row>
    <row r="5" spans="1:19" x14ac:dyDescent="0.35">
      <c r="A5" s="513" t="s">
        <v>247</v>
      </c>
      <c r="B5" s="513">
        <v>36</v>
      </c>
      <c r="C5" s="513" t="s">
        <v>251</v>
      </c>
      <c r="D5" s="513"/>
      <c r="E5" s="513"/>
      <c r="F5" s="513"/>
      <c r="G5" s="513"/>
      <c r="H5" s="513"/>
      <c r="I5" s="513"/>
      <c r="J5" s="513"/>
      <c r="K5" s="513"/>
      <c r="L5" s="513"/>
      <c r="M5" s="513"/>
      <c r="N5" s="513"/>
      <c r="O5" s="513">
        <f>ROW(Const!A53)</f>
        <v>53</v>
      </c>
      <c r="P5" s="513"/>
      <c r="Q5" s="513"/>
      <c r="R5" s="513"/>
      <c r="S5" s="513">
        <f ca="1">_xlfn.SHEET(Const!A53)</f>
        <v>5</v>
      </c>
    </row>
    <row r="6" spans="1:19" x14ac:dyDescent="0.35">
      <c r="A6" s="513" t="s">
        <v>247</v>
      </c>
      <c r="B6" s="513">
        <v>66</v>
      </c>
      <c r="C6" s="513" t="s">
        <v>255</v>
      </c>
      <c r="D6" s="513"/>
      <c r="E6" s="513"/>
      <c r="F6" s="513"/>
      <c r="G6" s="513"/>
      <c r="H6" s="513"/>
      <c r="I6" s="513"/>
      <c r="J6" s="513"/>
      <c r="K6" s="513"/>
      <c r="L6" s="513"/>
      <c r="M6" s="513"/>
      <c r="N6" s="513"/>
      <c r="O6" s="513">
        <f>ROW(DSRA!A1)</f>
        <v>1</v>
      </c>
      <c r="P6" s="513"/>
      <c r="Q6" s="513"/>
      <c r="R6" s="513"/>
      <c r="S6" s="513">
        <f ca="1">_xlfn.SHEET(DSRA!A1)</f>
        <v>10</v>
      </c>
    </row>
    <row r="7" spans="1:19" x14ac:dyDescent="0.35">
      <c r="A7" s="513" t="s">
        <v>247</v>
      </c>
      <c r="B7" s="513">
        <v>67</v>
      </c>
      <c r="C7" s="513" t="s">
        <v>1661</v>
      </c>
      <c r="D7" s="513"/>
      <c r="E7" s="513"/>
      <c r="F7" s="513"/>
      <c r="G7" s="513"/>
      <c r="H7" s="513"/>
      <c r="I7" s="513"/>
      <c r="J7" s="513"/>
      <c r="K7" s="513"/>
      <c r="L7" s="513"/>
      <c r="M7" s="513"/>
      <c r="N7" s="513"/>
      <c r="O7" s="513">
        <f>ROW(Equity!A1)</f>
        <v>1</v>
      </c>
      <c r="P7" s="513"/>
      <c r="Q7" s="513"/>
      <c r="R7" s="513"/>
      <c r="S7" s="513">
        <f ca="1">_xlfn.SHEET(Equity!A1)</f>
        <v>11</v>
      </c>
    </row>
    <row r="8" spans="1:19" x14ac:dyDescent="0.35">
      <c r="A8" s="513" t="s">
        <v>247</v>
      </c>
      <c r="B8" s="513">
        <v>49</v>
      </c>
      <c r="C8" s="513" t="s">
        <v>256</v>
      </c>
      <c r="D8" s="513"/>
      <c r="E8" s="513"/>
      <c r="F8" s="513"/>
      <c r="G8" s="513"/>
      <c r="H8" s="513"/>
      <c r="I8" s="513"/>
      <c r="J8" s="513"/>
      <c r="K8" s="513"/>
      <c r="L8" s="513"/>
      <c r="M8" s="513"/>
      <c r="N8" s="513"/>
      <c r="O8" s="513">
        <f>ROW(Esc!A1)</f>
        <v>1</v>
      </c>
      <c r="P8" s="513"/>
      <c r="Q8" s="513"/>
      <c r="R8" s="513"/>
      <c r="S8" s="513">
        <f ca="1">_xlfn.SHEET(Esc!A1)</f>
        <v>7</v>
      </c>
    </row>
    <row r="9" spans="1:19" x14ac:dyDescent="0.35">
      <c r="A9" s="513" t="s">
        <v>247</v>
      </c>
      <c r="B9" s="513">
        <v>37</v>
      </c>
      <c r="C9" s="513" t="s">
        <v>340</v>
      </c>
      <c r="D9" s="513"/>
      <c r="E9" s="513"/>
      <c r="F9" s="513"/>
      <c r="G9" s="513"/>
      <c r="H9" s="513"/>
      <c r="I9" s="513"/>
      <c r="J9" s="513"/>
      <c r="K9" s="513"/>
      <c r="L9" s="513"/>
      <c r="M9" s="513"/>
      <c r="N9" s="513"/>
      <c r="O9" s="513">
        <f>ROW(Fin!A1)</f>
        <v>1</v>
      </c>
      <c r="P9" s="513"/>
      <c r="Q9" s="513"/>
      <c r="R9" s="513"/>
      <c r="S9" s="513">
        <f ca="1">_xlfn.SHEET(Fin!A1)</f>
        <v>6</v>
      </c>
    </row>
    <row r="10" spans="1:19" x14ac:dyDescent="0.35">
      <c r="A10" s="513" t="s">
        <v>247</v>
      </c>
      <c r="B10" s="513">
        <v>38</v>
      </c>
      <c r="C10" s="513" t="s">
        <v>345</v>
      </c>
      <c r="D10" s="513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>
        <f>ROW(Fin!A19)</f>
        <v>19</v>
      </c>
      <c r="P10" s="513"/>
      <c r="Q10" s="513"/>
      <c r="R10" s="513"/>
      <c r="S10" s="513">
        <f ca="1">_xlfn.SHEET(Fin!A19)</f>
        <v>6</v>
      </c>
    </row>
    <row r="11" spans="1:19" x14ac:dyDescent="0.35">
      <c r="A11" s="513" t="s">
        <v>247</v>
      </c>
      <c r="B11" s="513">
        <v>39</v>
      </c>
      <c r="C11" s="513" t="s">
        <v>1433</v>
      </c>
      <c r="D11" s="513"/>
      <c r="E11" s="513"/>
      <c r="F11" s="513"/>
      <c r="G11" s="513"/>
      <c r="H11" s="513"/>
      <c r="I11" s="513"/>
      <c r="J11" s="513"/>
      <c r="K11" s="513"/>
      <c r="L11" s="513"/>
      <c r="M11" s="513"/>
      <c r="N11" s="513"/>
      <c r="O11" s="513">
        <f>ROW(Fin!A33)</f>
        <v>33</v>
      </c>
      <c r="P11" s="513"/>
      <c r="Q11" s="513"/>
      <c r="R11" s="513"/>
      <c r="S11" s="513">
        <f ca="1">_xlfn.SHEET(Fin!A33)</f>
        <v>6</v>
      </c>
    </row>
    <row r="12" spans="1:19" x14ac:dyDescent="0.35">
      <c r="A12" s="513" t="s">
        <v>247</v>
      </c>
      <c r="B12" s="513">
        <v>40</v>
      </c>
      <c r="C12" s="513" t="s">
        <v>1320</v>
      </c>
      <c r="D12" s="513"/>
      <c r="E12" s="513"/>
      <c r="F12" s="513"/>
      <c r="G12" s="513"/>
      <c r="H12" s="513"/>
      <c r="I12" s="513"/>
      <c r="J12" s="513"/>
      <c r="K12" s="513"/>
      <c r="L12" s="513"/>
      <c r="M12" s="513"/>
      <c r="N12" s="513"/>
      <c r="O12" s="513">
        <f>ROW(Fin!A76)</f>
        <v>76</v>
      </c>
      <c r="P12" s="513"/>
      <c r="Q12" s="513"/>
      <c r="R12" s="513"/>
      <c r="S12" s="513">
        <f ca="1">_xlfn.SHEET(Fin!A76)</f>
        <v>6</v>
      </c>
    </row>
    <row r="13" spans="1:19" x14ac:dyDescent="0.35">
      <c r="A13" s="513" t="s">
        <v>247</v>
      </c>
      <c r="B13" s="513">
        <v>41</v>
      </c>
      <c r="C13" s="513" t="s">
        <v>1410</v>
      </c>
      <c r="D13" s="513"/>
      <c r="E13" s="513"/>
      <c r="F13" s="513"/>
      <c r="G13" s="513"/>
      <c r="H13" s="513"/>
      <c r="I13" s="513"/>
      <c r="J13" s="513"/>
      <c r="K13" s="513"/>
      <c r="L13" s="513"/>
      <c r="M13" s="513"/>
      <c r="N13" s="513"/>
      <c r="O13" s="513">
        <f>ROW(Fin!A81)</f>
        <v>81</v>
      </c>
      <c r="P13" s="513"/>
      <c r="Q13" s="513"/>
      <c r="R13" s="513"/>
      <c r="S13" s="513">
        <f ca="1">_xlfn.SHEET(Fin!A81)</f>
        <v>6</v>
      </c>
    </row>
    <row r="14" spans="1:19" x14ac:dyDescent="0.35">
      <c r="A14" s="513" t="s">
        <v>247</v>
      </c>
      <c r="B14" s="513">
        <v>42</v>
      </c>
      <c r="C14" s="513" t="s">
        <v>1473</v>
      </c>
      <c r="D14" s="513"/>
      <c r="E14" s="513"/>
      <c r="F14" s="513"/>
      <c r="G14" s="513"/>
      <c r="H14" s="513"/>
      <c r="I14" s="513"/>
      <c r="J14" s="513"/>
      <c r="K14" s="513"/>
      <c r="L14" s="513"/>
      <c r="M14" s="513"/>
      <c r="N14" s="513"/>
      <c r="O14" s="513">
        <f>ROW(Fin!A89)</f>
        <v>89</v>
      </c>
      <c r="P14" s="513"/>
      <c r="Q14" s="513"/>
      <c r="R14" s="513"/>
      <c r="S14" s="513">
        <f ca="1">_xlfn.SHEET(Fin!A89)</f>
        <v>6</v>
      </c>
    </row>
    <row r="15" spans="1:19" x14ac:dyDescent="0.35">
      <c r="A15" s="513" t="s">
        <v>247</v>
      </c>
      <c r="B15" s="513">
        <v>43</v>
      </c>
      <c r="C15" s="513" t="s">
        <v>1485</v>
      </c>
      <c r="D15" s="513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513">
        <f>ROW(Fin!A98)</f>
        <v>98</v>
      </c>
      <c r="P15" s="513"/>
      <c r="Q15" s="513"/>
      <c r="R15" s="513"/>
      <c r="S15" s="513">
        <f ca="1">_xlfn.SHEET(Fin!A98)</f>
        <v>6</v>
      </c>
    </row>
    <row r="16" spans="1:19" x14ac:dyDescent="0.35">
      <c r="A16" s="513" t="s">
        <v>247</v>
      </c>
      <c r="B16" s="513">
        <v>44</v>
      </c>
      <c r="C16" s="513" t="s">
        <v>1321</v>
      </c>
      <c r="D16" s="513"/>
      <c r="E16" s="513"/>
      <c r="F16" s="513"/>
      <c r="G16" s="513"/>
      <c r="H16" s="513"/>
      <c r="I16" s="513"/>
      <c r="J16" s="513"/>
      <c r="K16" s="513"/>
      <c r="L16" s="513"/>
      <c r="M16" s="513"/>
      <c r="N16" s="513"/>
      <c r="O16" s="513">
        <f>ROW(Fin!A104)</f>
        <v>104</v>
      </c>
      <c r="P16" s="513"/>
      <c r="Q16" s="513"/>
      <c r="R16" s="513"/>
      <c r="S16" s="513">
        <f ca="1">_xlfn.SHEET(Fin!A104)</f>
        <v>6</v>
      </c>
    </row>
    <row r="17" spans="1:19" x14ac:dyDescent="0.35">
      <c r="A17" s="513" t="s">
        <v>247</v>
      </c>
      <c r="B17" s="513">
        <v>45</v>
      </c>
      <c r="C17" s="513" t="s">
        <v>1330</v>
      </c>
      <c r="D17" s="513"/>
      <c r="E17" s="513"/>
      <c r="F17" s="513"/>
      <c r="G17" s="513"/>
      <c r="H17" s="513"/>
      <c r="I17" s="513"/>
      <c r="J17" s="513"/>
      <c r="K17" s="513"/>
      <c r="L17" s="513"/>
      <c r="M17" s="513"/>
      <c r="N17" s="513"/>
      <c r="O17" s="513">
        <f>ROW(Fin!A110)</f>
        <v>110</v>
      </c>
      <c r="P17" s="513"/>
      <c r="Q17" s="513"/>
      <c r="R17" s="513"/>
      <c r="S17" s="513">
        <f ca="1">_xlfn.SHEET(Fin!A110)</f>
        <v>6</v>
      </c>
    </row>
    <row r="18" spans="1:19" x14ac:dyDescent="0.35">
      <c r="A18" s="513" t="s">
        <v>247</v>
      </c>
      <c r="B18" s="513">
        <v>46</v>
      </c>
      <c r="C18" s="513" t="s">
        <v>1413</v>
      </c>
      <c r="D18" s="513"/>
      <c r="E18" s="513"/>
      <c r="F18" s="513"/>
      <c r="G18" s="513"/>
      <c r="H18" s="513"/>
      <c r="I18" s="513"/>
      <c r="J18" s="513"/>
      <c r="K18" s="513"/>
      <c r="L18" s="513"/>
      <c r="M18" s="513"/>
      <c r="N18" s="513"/>
      <c r="O18" s="513">
        <f>ROW(Fin!A122)</f>
        <v>122</v>
      </c>
      <c r="P18" s="513"/>
      <c r="Q18" s="513"/>
      <c r="R18" s="513"/>
      <c r="S18" s="513">
        <f ca="1">_xlfn.SHEET(Fin!A122)</f>
        <v>6</v>
      </c>
    </row>
    <row r="19" spans="1:19" x14ac:dyDescent="0.35">
      <c r="A19" s="513" t="s">
        <v>247</v>
      </c>
      <c r="B19" s="513">
        <v>47</v>
      </c>
      <c r="C19" s="513" t="s">
        <v>1351</v>
      </c>
      <c r="D19" s="513"/>
      <c r="E19" s="513"/>
      <c r="F19" s="513"/>
      <c r="G19" s="513"/>
      <c r="H19" s="513"/>
      <c r="I19" s="513"/>
      <c r="J19" s="513"/>
      <c r="K19" s="513"/>
      <c r="L19" s="513"/>
      <c r="M19" s="513"/>
      <c r="N19" s="513"/>
      <c r="O19" s="513">
        <f>ROW(Fin!A134)</f>
        <v>134</v>
      </c>
      <c r="P19" s="513"/>
      <c r="Q19" s="513"/>
      <c r="R19" s="513"/>
      <c r="S19" s="513">
        <f ca="1">_xlfn.SHEET(Fin!A134)</f>
        <v>6</v>
      </c>
    </row>
    <row r="20" spans="1:19" x14ac:dyDescent="0.35">
      <c r="A20" s="513" t="s">
        <v>247</v>
      </c>
      <c r="B20" s="513">
        <v>48</v>
      </c>
      <c r="C20" s="513" t="s">
        <v>1662</v>
      </c>
      <c r="D20" s="513"/>
      <c r="E20" s="513"/>
      <c r="F20" s="513"/>
      <c r="G20" s="513"/>
      <c r="H20" s="513"/>
      <c r="I20" s="513"/>
      <c r="J20" s="513"/>
      <c r="K20" s="513"/>
      <c r="L20" s="513"/>
      <c r="M20" s="513"/>
      <c r="N20" s="513"/>
      <c r="O20" s="513">
        <f>ROW(Fin!A142)</f>
        <v>142</v>
      </c>
      <c r="P20" s="513"/>
      <c r="Q20" s="513"/>
      <c r="R20" s="513"/>
      <c r="S20" s="513">
        <f ca="1">_xlfn.SHEET(Fin!A142)</f>
        <v>6</v>
      </c>
    </row>
    <row r="21" spans="1:19" x14ac:dyDescent="0.35">
      <c r="A21" s="513" t="s">
        <v>247</v>
      </c>
      <c r="B21" s="513">
        <v>75</v>
      </c>
      <c r="C21" s="513" t="s">
        <v>429</v>
      </c>
      <c r="D21" s="513"/>
      <c r="E21" s="513"/>
      <c r="F21" s="513"/>
      <c r="G21" s="513"/>
      <c r="H21" s="513"/>
      <c r="I21" s="513"/>
      <c r="J21" s="513"/>
      <c r="K21" s="513"/>
      <c r="L21" s="513"/>
      <c r="M21" s="513"/>
      <c r="N21" s="513"/>
      <c r="O21" s="513">
        <f>ROW(FS!A1)</f>
        <v>1</v>
      </c>
      <c r="P21" s="513"/>
      <c r="Q21" s="513"/>
      <c r="R21" s="513"/>
      <c r="S21" s="513">
        <f ca="1">_xlfn.SHEET(FS!A1)</f>
        <v>15</v>
      </c>
    </row>
    <row r="22" spans="1:19" x14ac:dyDescent="0.35">
      <c r="A22" s="513" t="s">
        <v>247</v>
      </c>
      <c r="B22" s="513">
        <v>76</v>
      </c>
      <c r="C22" s="513" t="s">
        <v>450</v>
      </c>
      <c r="D22" s="513"/>
      <c r="E22" s="513"/>
      <c r="F22" s="513"/>
      <c r="G22" s="513"/>
      <c r="H22" s="513"/>
      <c r="I22" s="513"/>
      <c r="J22" s="513"/>
      <c r="K22" s="513"/>
      <c r="L22" s="513"/>
      <c r="M22" s="513"/>
      <c r="N22" s="513"/>
      <c r="O22" s="513">
        <f>ROW(FS!A27)</f>
        <v>27</v>
      </c>
      <c r="P22" s="513"/>
      <c r="Q22" s="513"/>
      <c r="R22" s="513"/>
      <c r="S22" s="513">
        <f ca="1">_xlfn.SHEET(FS!A27)</f>
        <v>15</v>
      </c>
    </row>
    <row r="23" spans="1:19" x14ac:dyDescent="0.35">
      <c r="A23" s="513" t="s">
        <v>247</v>
      </c>
      <c r="B23" s="513">
        <v>77</v>
      </c>
      <c r="C23" s="513" t="s">
        <v>473</v>
      </c>
      <c r="D23" s="513"/>
      <c r="E23" s="513"/>
      <c r="F23" s="513"/>
      <c r="G23" s="513"/>
      <c r="H23" s="513"/>
      <c r="I23" s="513"/>
      <c r="J23" s="513"/>
      <c r="K23" s="513"/>
      <c r="L23" s="513"/>
      <c r="M23" s="513"/>
      <c r="N23" s="513"/>
      <c r="O23" s="513">
        <f>ROW(FS!A59)</f>
        <v>59</v>
      </c>
      <c r="P23" s="513"/>
      <c r="Q23" s="513"/>
      <c r="R23" s="513"/>
      <c r="S23" s="513">
        <f ca="1">_xlfn.SHEET(FS!A59)</f>
        <v>15</v>
      </c>
    </row>
    <row r="24" spans="1:19" x14ac:dyDescent="0.35">
      <c r="A24" s="513" t="s">
        <v>247</v>
      </c>
      <c r="B24" s="513">
        <v>78</v>
      </c>
      <c r="C24" s="513" t="s">
        <v>487</v>
      </c>
      <c r="D24" s="513"/>
      <c r="E24" s="513"/>
      <c r="F24" s="513"/>
      <c r="G24" s="513"/>
      <c r="H24" s="513"/>
      <c r="I24" s="513"/>
      <c r="J24" s="513"/>
      <c r="K24" s="513"/>
      <c r="L24" s="513"/>
      <c r="M24" s="513"/>
      <c r="N24" s="513"/>
      <c r="O24" s="513">
        <f>ROW(FS!A80)</f>
        <v>80</v>
      </c>
      <c r="P24" s="513"/>
      <c r="Q24" s="513"/>
      <c r="R24" s="513"/>
      <c r="S24" s="513">
        <f ca="1">_xlfn.SHEET(FS!A80)</f>
        <v>15</v>
      </c>
    </row>
    <row r="25" spans="1:19" x14ac:dyDescent="0.35">
      <c r="A25" s="513" t="s">
        <v>247</v>
      </c>
      <c r="B25" s="513">
        <v>0</v>
      </c>
      <c r="C25" s="513" t="s">
        <v>257</v>
      </c>
      <c r="D25" s="513"/>
      <c r="E25" s="513"/>
      <c r="F25" s="513"/>
      <c r="G25" s="513"/>
      <c r="H25" s="513"/>
      <c r="I25" s="513"/>
      <c r="J25" s="513"/>
      <c r="K25" s="513"/>
      <c r="L25" s="513"/>
      <c r="M25" s="513"/>
      <c r="N25" s="513"/>
      <c r="O25" s="513">
        <f>ROW(InpC!A1)</f>
        <v>1</v>
      </c>
      <c r="P25" s="513"/>
      <c r="Q25" s="513"/>
      <c r="R25" s="513"/>
      <c r="S25" s="513">
        <f ca="1">_xlfn.SHEET(InpC!A1)</f>
        <v>1</v>
      </c>
    </row>
    <row r="26" spans="1:19" x14ac:dyDescent="0.35">
      <c r="A26" s="513" t="s">
        <v>247</v>
      </c>
      <c r="B26" s="513">
        <v>1</v>
      </c>
      <c r="C26" s="513" t="s">
        <v>258</v>
      </c>
      <c r="D26" s="513"/>
      <c r="E26" s="513"/>
      <c r="F26" s="513"/>
      <c r="G26" s="513"/>
      <c r="H26" s="513"/>
      <c r="I26" s="513"/>
      <c r="J26" s="513"/>
      <c r="K26" s="513"/>
      <c r="L26" s="513"/>
      <c r="M26" s="513"/>
      <c r="N26" s="513"/>
      <c r="O26" s="513">
        <f>ROW(InpC!A28)</f>
        <v>28</v>
      </c>
      <c r="P26" s="513"/>
      <c r="Q26" s="513"/>
      <c r="R26" s="513"/>
      <c r="S26" s="513">
        <f ca="1">_xlfn.SHEET(InpC!A28)</f>
        <v>1</v>
      </c>
    </row>
    <row r="27" spans="1:19" x14ac:dyDescent="0.35">
      <c r="A27" s="513" t="s">
        <v>247</v>
      </c>
      <c r="B27" s="513">
        <v>2</v>
      </c>
      <c r="C27" s="513" t="s">
        <v>1010</v>
      </c>
      <c r="D27" s="513"/>
      <c r="E27" s="513"/>
      <c r="F27" s="513"/>
      <c r="G27" s="513"/>
      <c r="H27" s="513"/>
      <c r="I27" s="513"/>
      <c r="J27" s="513"/>
      <c r="K27" s="513"/>
      <c r="L27" s="513"/>
      <c r="M27" s="513"/>
      <c r="N27" s="513"/>
      <c r="O27" s="513">
        <f>ROW(InpC!A40)</f>
        <v>40</v>
      </c>
      <c r="P27" s="513"/>
      <c r="Q27" s="513"/>
      <c r="R27" s="513"/>
      <c r="S27" s="513">
        <f ca="1">_xlfn.SHEET(InpC!A40)</f>
        <v>1</v>
      </c>
    </row>
    <row r="28" spans="1:19" x14ac:dyDescent="0.35">
      <c r="A28" s="513" t="s">
        <v>247</v>
      </c>
      <c r="B28" s="513">
        <v>3</v>
      </c>
      <c r="C28" s="513" t="s">
        <v>1012</v>
      </c>
      <c r="D28" s="513"/>
      <c r="E28" s="513"/>
      <c r="F28" s="513"/>
      <c r="G28" s="513"/>
      <c r="H28" s="513"/>
      <c r="I28" s="513"/>
      <c r="J28" s="513"/>
      <c r="K28" s="513"/>
      <c r="L28" s="513"/>
      <c r="M28" s="513"/>
      <c r="N28" s="513"/>
      <c r="O28" s="513">
        <f>ROW(InpC!A49)</f>
        <v>49</v>
      </c>
      <c r="P28" s="513"/>
      <c r="Q28" s="513"/>
      <c r="R28" s="513"/>
      <c r="S28" s="513">
        <f ca="1">_xlfn.SHEET(InpC!A49)</f>
        <v>1</v>
      </c>
    </row>
    <row r="29" spans="1:19" x14ac:dyDescent="0.35">
      <c r="A29" s="513" t="s">
        <v>247</v>
      </c>
      <c r="B29" s="513">
        <v>4</v>
      </c>
      <c r="C29" s="513" t="s">
        <v>1812</v>
      </c>
      <c r="D29" s="513"/>
      <c r="E29" s="513"/>
      <c r="F29" s="513"/>
      <c r="G29" s="513"/>
      <c r="H29" s="513"/>
      <c r="I29" s="513"/>
      <c r="J29" s="513"/>
      <c r="K29" s="513"/>
      <c r="L29" s="513"/>
      <c r="M29" s="513"/>
      <c r="N29" s="513"/>
      <c r="O29" s="513">
        <f>ROW(InpC!A54)</f>
        <v>54</v>
      </c>
      <c r="P29" s="513"/>
      <c r="Q29" s="513"/>
      <c r="R29" s="513"/>
      <c r="S29" s="513">
        <f ca="1">_xlfn.SHEET(InpC!A54)</f>
        <v>1</v>
      </c>
    </row>
    <row r="30" spans="1:19" x14ac:dyDescent="0.35">
      <c r="A30" s="513" t="s">
        <v>247</v>
      </c>
      <c r="B30" s="513">
        <v>5</v>
      </c>
      <c r="C30" s="513" t="s">
        <v>755</v>
      </c>
      <c r="D30" s="513"/>
      <c r="E30" s="513"/>
      <c r="F30" s="513"/>
      <c r="G30" s="513"/>
      <c r="H30" s="513"/>
      <c r="I30" s="513"/>
      <c r="J30" s="513"/>
      <c r="K30" s="513"/>
      <c r="L30" s="513"/>
      <c r="M30" s="513"/>
      <c r="N30" s="513"/>
      <c r="O30" s="513">
        <f>ROW(InpC!A71)</f>
        <v>71</v>
      </c>
      <c r="P30" s="513"/>
      <c r="Q30" s="513"/>
      <c r="R30" s="513"/>
      <c r="S30" s="513">
        <f ca="1">_xlfn.SHEET(InpC!A71)</f>
        <v>1</v>
      </c>
    </row>
    <row r="31" spans="1:19" x14ac:dyDescent="0.35">
      <c r="A31" s="513" t="s">
        <v>247</v>
      </c>
      <c r="B31" s="513">
        <v>6</v>
      </c>
      <c r="C31" s="513" t="s">
        <v>1019</v>
      </c>
      <c r="D31" s="513"/>
      <c r="E31" s="513"/>
      <c r="F31" s="513"/>
      <c r="G31" s="513"/>
      <c r="H31" s="513"/>
      <c r="I31" s="513"/>
      <c r="J31" s="513"/>
      <c r="K31" s="513"/>
      <c r="L31" s="513"/>
      <c r="M31" s="513"/>
      <c r="N31" s="513"/>
      <c r="O31" s="513">
        <f>ROW(InpC!A83)</f>
        <v>83</v>
      </c>
      <c r="P31" s="513"/>
      <c r="Q31" s="513"/>
      <c r="R31" s="513"/>
      <c r="S31" s="513">
        <f ca="1">_xlfn.SHEET(InpC!A83)</f>
        <v>1</v>
      </c>
    </row>
    <row r="32" spans="1:19" x14ac:dyDescent="0.35">
      <c r="A32" s="513" t="s">
        <v>247</v>
      </c>
      <c r="B32" s="513">
        <v>7</v>
      </c>
      <c r="C32" s="513" t="s">
        <v>1271</v>
      </c>
      <c r="D32" s="513"/>
      <c r="E32" s="513"/>
      <c r="F32" s="513"/>
      <c r="G32" s="513"/>
      <c r="H32" s="513"/>
      <c r="I32" s="513"/>
      <c r="J32" s="513"/>
      <c r="K32" s="513"/>
      <c r="L32" s="513"/>
      <c r="M32" s="513"/>
      <c r="N32" s="513"/>
      <c r="O32" s="513">
        <f>ROW(InpC!A101)</f>
        <v>101</v>
      </c>
      <c r="P32" s="513"/>
      <c r="Q32" s="513"/>
      <c r="R32" s="513"/>
      <c r="S32" s="513">
        <f ca="1">_xlfn.SHEET(InpC!A101)</f>
        <v>1</v>
      </c>
    </row>
    <row r="33" spans="1:19" x14ac:dyDescent="0.35">
      <c r="A33" s="513" t="s">
        <v>247</v>
      </c>
      <c r="B33" s="513">
        <v>8</v>
      </c>
      <c r="C33" s="513" t="s">
        <v>1397</v>
      </c>
      <c r="D33" s="513"/>
      <c r="E33" s="513"/>
      <c r="F33" s="513"/>
      <c r="G33" s="513"/>
      <c r="H33" s="513"/>
      <c r="I33" s="513"/>
      <c r="J33" s="513"/>
      <c r="K33" s="513"/>
      <c r="L33" s="513"/>
      <c r="M33" s="513"/>
      <c r="N33" s="513"/>
      <c r="O33" s="513">
        <f>ROW(InpC!A107)</f>
        <v>107</v>
      </c>
      <c r="P33" s="513"/>
      <c r="Q33" s="513"/>
      <c r="R33" s="513"/>
      <c r="S33" s="513">
        <f ca="1">_xlfn.SHEET(InpC!A107)</f>
        <v>1</v>
      </c>
    </row>
    <row r="34" spans="1:19" x14ac:dyDescent="0.35">
      <c r="A34" s="513" t="s">
        <v>247</v>
      </c>
      <c r="B34" s="513">
        <v>9</v>
      </c>
      <c r="C34" s="513" t="s">
        <v>1503</v>
      </c>
      <c r="D34" s="513"/>
      <c r="E34" s="513"/>
      <c r="F34" s="513"/>
      <c r="G34" s="513"/>
      <c r="H34" s="513"/>
      <c r="I34" s="513"/>
      <c r="J34" s="513"/>
      <c r="K34" s="513"/>
      <c r="L34" s="513"/>
      <c r="M34" s="513"/>
      <c r="N34" s="513"/>
      <c r="O34" s="513">
        <f>ROW(InpC!A122)</f>
        <v>122</v>
      </c>
      <c r="P34" s="513"/>
      <c r="Q34" s="513"/>
      <c r="R34" s="513"/>
      <c r="S34" s="513">
        <f ca="1">_xlfn.SHEET(InpC!A122)</f>
        <v>1</v>
      </c>
    </row>
    <row r="35" spans="1:19" x14ac:dyDescent="0.35">
      <c r="A35" s="513" t="s">
        <v>247</v>
      </c>
      <c r="B35" s="513">
        <v>10</v>
      </c>
      <c r="C35" s="513" t="s">
        <v>260</v>
      </c>
      <c r="D35" s="513"/>
      <c r="E35" s="513"/>
      <c r="F35" s="513"/>
      <c r="G35" s="513"/>
      <c r="H35" s="513"/>
      <c r="I35" s="513"/>
      <c r="J35" s="513"/>
      <c r="K35" s="513"/>
      <c r="L35" s="513"/>
      <c r="M35" s="513"/>
      <c r="N35" s="513"/>
      <c r="O35" s="513">
        <f>ROW(InpC!A129)</f>
        <v>129</v>
      </c>
      <c r="P35" s="513"/>
      <c r="Q35" s="513"/>
      <c r="R35" s="513"/>
      <c r="S35" s="513">
        <f ca="1">_xlfn.SHEET(InpC!A129)</f>
        <v>1</v>
      </c>
    </row>
    <row r="36" spans="1:19" x14ac:dyDescent="0.35">
      <c r="A36" s="513" t="s">
        <v>247</v>
      </c>
      <c r="B36" s="513">
        <v>11</v>
      </c>
      <c r="C36" s="513" t="s">
        <v>261</v>
      </c>
      <c r="D36" s="513"/>
      <c r="E36" s="513"/>
      <c r="F36" s="513"/>
      <c r="G36" s="513"/>
      <c r="H36" s="513"/>
      <c r="I36" s="513"/>
      <c r="J36" s="513"/>
      <c r="K36" s="513"/>
      <c r="L36" s="513"/>
      <c r="M36" s="513"/>
      <c r="N36" s="513"/>
      <c r="O36" s="513">
        <f>ROW(InpC!A137)</f>
        <v>137</v>
      </c>
      <c r="P36" s="513"/>
      <c r="Q36" s="513"/>
      <c r="R36" s="513"/>
      <c r="S36" s="513">
        <f ca="1">_xlfn.SHEET(InpC!A137)</f>
        <v>1</v>
      </c>
    </row>
    <row r="37" spans="1:19" x14ac:dyDescent="0.35">
      <c r="A37" s="513" t="s">
        <v>247</v>
      </c>
      <c r="B37" s="513">
        <v>12</v>
      </c>
      <c r="C37" s="513" t="s">
        <v>939</v>
      </c>
      <c r="D37" s="513"/>
      <c r="E37" s="513"/>
      <c r="F37" s="513"/>
      <c r="G37" s="513"/>
      <c r="H37" s="513"/>
      <c r="I37" s="513"/>
      <c r="J37" s="513"/>
      <c r="K37" s="513"/>
      <c r="L37" s="513"/>
      <c r="M37" s="513"/>
      <c r="N37" s="513"/>
      <c r="O37" s="513">
        <f>ROW(InpS!A1)</f>
        <v>1</v>
      </c>
      <c r="P37" s="513"/>
      <c r="Q37" s="513"/>
      <c r="R37" s="513"/>
      <c r="S37" s="513">
        <f ca="1">_xlfn.SHEET(InpS!A1)</f>
        <v>2</v>
      </c>
    </row>
    <row r="38" spans="1:19" x14ac:dyDescent="0.35">
      <c r="A38" s="513" t="s">
        <v>247</v>
      </c>
      <c r="B38" s="513">
        <v>69</v>
      </c>
      <c r="C38" s="513" t="s">
        <v>1663</v>
      </c>
      <c r="D38" s="513"/>
      <c r="E38" s="513"/>
      <c r="F38" s="513"/>
      <c r="G38" s="513"/>
      <c r="H38" s="513"/>
      <c r="I38" s="513"/>
      <c r="J38" s="513"/>
      <c r="K38" s="513"/>
      <c r="L38" s="513"/>
      <c r="M38" s="513"/>
      <c r="N38" s="513"/>
      <c r="O38" s="513">
        <f>ROW(Metrics!A1)</f>
        <v>1</v>
      </c>
      <c r="P38" s="513"/>
      <c r="Q38" s="513"/>
      <c r="R38" s="513"/>
      <c r="S38" s="513">
        <f ca="1">_xlfn.SHEET(Metrics!A1)</f>
        <v>13</v>
      </c>
    </row>
    <row r="39" spans="1:19" x14ac:dyDescent="0.35">
      <c r="A39" s="513" t="s">
        <v>247</v>
      </c>
      <c r="B39" s="513">
        <v>70</v>
      </c>
      <c r="C39" s="513" t="s">
        <v>1664</v>
      </c>
      <c r="D39" s="513"/>
      <c r="E39" s="513"/>
      <c r="F39" s="513"/>
      <c r="G39" s="513"/>
      <c r="H39" s="513"/>
      <c r="I39" s="513"/>
      <c r="J39" s="513"/>
      <c r="K39" s="513"/>
      <c r="L39" s="513"/>
      <c r="M39" s="513"/>
      <c r="N39" s="513"/>
      <c r="O39" s="513">
        <f>ROW(Metrics!A31)</f>
        <v>31</v>
      </c>
      <c r="P39" s="513"/>
      <c r="Q39" s="513"/>
      <c r="R39" s="513"/>
      <c r="S39" s="513">
        <f ca="1">_xlfn.SHEET(Metrics!A31)</f>
        <v>13</v>
      </c>
    </row>
    <row r="40" spans="1:19" x14ac:dyDescent="0.35">
      <c r="A40" s="513" t="s">
        <v>247</v>
      </c>
      <c r="B40" s="513">
        <v>71</v>
      </c>
      <c r="C40" s="513" t="s">
        <v>1594</v>
      </c>
      <c r="D40" s="513"/>
      <c r="E40" s="513"/>
      <c r="F40" s="513"/>
      <c r="G40" s="513"/>
      <c r="H40" s="513"/>
      <c r="I40" s="513"/>
      <c r="J40" s="513"/>
      <c r="K40" s="513"/>
      <c r="L40" s="513"/>
      <c r="M40" s="513"/>
      <c r="N40" s="513"/>
      <c r="O40" s="513">
        <f>ROW(Metrics!A47)</f>
        <v>47</v>
      </c>
      <c r="P40" s="513"/>
      <c r="Q40" s="513"/>
      <c r="R40" s="513"/>
      <c r="S40" s="513">
        <f ca="1">_xlfn.SHEET(Metrics!A47)</f>
        <v>13</v>
      </c>
    </row>
    <row r="41" spans="1:19" x14ac:dyDescent="0.35">
      <c r="A41" s="513" t="s">
        <v>247</v>
      </c>
      <c r="B41" s="513">
        <v>72</v>
      </c>
      <c r="C41" s="513" t="s">
        <v>1583</v>
      </c>
      <c r="D41" s="513"/>
      <c r="E41" s="513"/>
      <c r="F41" s="513"/>
      <c r="G41" s="513"/>
      <c r="H41" s="513"/>
      <c r="I41" s="513"/>
      <c r="J41" s="513"/>
      <c r="K41" s="513"/>
      <c r="L41" s="513"/>
      <c r="M41" s="513"/>
      <c r="N41" s="513"/>
      <c r="O41" s="513">
        <f>ROW(Metrics!A69)</f>
        <v>69</v>
      </c>
      <c r="P41" s="513"/>
      <c r="Q41" s="513"/>
      <c r="R41" s="513"/>
      <c r="S41" s="513">
        <f ca="1">_xlfn.SHEET(Metrics!A69)</f>
        <v>13</v>
      </c>
    </row>
    <row r="42" spans="1:19" x14ac:dyDescent="0.35">
      <c r="A42" s="513" t="s">
        <v>247</v>
      </c>
      <c r="B42" s="513">
        <v>65</v>
      </c>
      <c r="C42" s="513" t="s">
        <v>1665</v>
      </c>
      <c r="D42" s="513"/>
      <c r="E42" s="513"/>
      <c r="F42" s="513"/>
      <c r="G42" s="513"/>
      <c r="H42" s="513"/>
      <c r="I42" s="513"/>
      <c r="J42" s="513"/>
      <c r="K42" s="513"/>
      <c r="L42" s="513"/>
      <c r="M42" s="513"/>
      <c r="N42" s="513"/>
      <c r="O42" s="513">
        <f>ROW(NCA!A1)</f>
        <v>1</v>
      </c>
      <c r="P42" s="513"/>
      <c r="Q42" s="513"/>
      <c r="R42" s="513"/>
      <c r="S42" s="513">
        <f ca="1">_xlfn.SHEET(NCA!A1)</f>
        <v>9</v>
      </c>
    </row>
    <row r="43" spans="1:19" x14ac:dyDescent="0.35">
      <c r="A43" s="513" t="s">
        <v>247</v>
      </c>
      <c r="B43" s="513">
        <v>50</v>
      </c>
      <c r="C43" s="513" t="s">
        <v>1021</v>
      </c>
      <c r="D43" s="513"/>
      <c r="E43" s="513"/>
      <c r="F43" s="513"/>
      <c r="G43" s="513"/>
      <c r="H43" s="513"/>
      <c r="I43" s="513"/>
      <c r="J43" s="513"/>
      <c r="K43" s="513"/>
      <c r="L43" s="513"/>
      <c r="M43" s="513"/>
      <c r="N43" s="513"/>
      <c r="O43" s="513">
        <f>ROW(Ops!A1)</f>
        <v>1</v>
      </c>
      <c r="P43" s="513"/>
      <c r="Q43" s="513"/>
      <c r="R43" s="513"/>
      <c r="S43" s="513">
        <f ca="1">_xlfn.SHEET(Ops!A1)</f>
        <v>8</v>
      </c>
    </row>
    <row r="44" spans="1:19" x14ac:dyDescent="0.35">
      <c r="A44" s="513" t="s">
        <v>247</v>
      </c>
      <c r="B44" s="513">
        <v>51</v>
      </c>
      <c r="C44" s="513" t="s">
        <v>688</v>
      </c>
      <c r="D44" s="513"/>
      <c r="E44" s="513"/>
      <c r="F44" s="513"/>
      <c r="G44" s="513"/>
      <c r="H44" s="513"/>
      <c r="I44" s="513"/>
      <c r="J44" s="513"/>
      <c r="K44" s="513"/>
      <c r="L44" s="513"/>
      <c r="M44" s="513"/>
      <c r="N44" s="513"/>
      <c r="O44" s="513">
        <f>ROW(Ops!A25)</f>
        <v>25</v>
      </c>
      <c r="P44" s="513"/>
      <c r="Q44" s="513"/>
      <c r="R44" s="513"/>
      <c r="S44" s="513">
        <f ca="1">_xlfn.SHEET(Ops!A25)</f>
        <v>8</v>
      </c>
    </row>
    <row r="45" spans="1:19" x14ac:dyDescent="0.35">
      <c r="A45" s="513" t="s">
        <v>247</v>
      </c>
      <c r="B45" s="513">
        <v>52</v>
      </c>
      <c r="C45" s="513" t="s">
        <v>812</v>
      </c>
      <c r="D45" s="513"/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513">
        <f>ROW(Ops!A44)</f>
        <v>44</v>
      </c>
      <c r="P45" s="513"/>
      <c r="Q45" s="513"/>
      <c r="R45" s="513"/>
      <c r="S45" s="513">
        <f ca="1">_xlfn.SHEET(Ops!A44)</f>
        <v>8</v>
      </c>
    </row>
    <row r="46" spans="1:19" x14ac:dyDescent="0.35">
      <c r="A46" s="513" t="s">
        <v>247</v>
      </c>
      <c r="B46" s="513">
        <v>53</v>
      </c>
      <c r="C46" s="513" t="s">
        <v>818</v>
      </c>
      <c r="D46" s="513"/>
      <c r="E46" s="513"/>
      <c r="F46" s="513"/>
      <c r="G46" s="513"/>
      <c r="H46" s="513"/>
      <c r="I46" s="513"/>
      <c r="J46" s="513"/>
      <c r="K46" s="513"/>
      <c r="L46" s="513"/>
      <c r="M46" s="513"/>
      <c r="N46" s="513"/>
      <c r="O46" s="513">
        <f>ROW(Ops!A53)</f>
        <v>53</v>
      </c>
      <c r="P46" s="513"/>
      <c r="Q46" s="513"/>
      <c r="R46" s="513"/>
      <c r="S46" s="513">
        <f ca="1">_xlfn.SHEET(Ops!A53)</f>
        <v>8</v>
      </c>
    </row>
    <row r="47" spans="1:19" x14ac:dyDescent="0.35">
      <c r="A47" s="513" t="s">
        <v>247</v>
      </c>
      <c r="B47" s="513">
        <v>54</v>
      </c>
      <c r="C47" s="513" t="s">
        <v>833</v>
      </c>
      <c r="D47" s="513"/>
      <c r="E47" s="513"/>
      <c r="F47" s="513"/>
      <c r="G47" s="513"/>
      <c r="H47" s="513"/>
      <c r="I47" s="513"/>
      <c r="J47" s="513"/>
      <c r="K47" s="513"/>
      <c r="L47" s="513"/>
      <c r="M47" s="513"/>
      <c r="N47" s="513"/>
      <c r="O47" s="513">
        <f>ROW(Ops!A68)</f>
        <v>68</v>
      </c>
      <c r="P47" s="513"/>
      <c r="Q47" s="513"/>
      <c r="R47" s="513"/>
      <c r="S47" s="513">
        <f ca="1">_xlfn.SHEET(Ops!A68)</f>
        <v>8</v>
      </c>
    </row>
    <row r="48" spans="1:19" x14ac:dyDescent="0.35">
      <c r="A48" s="513" t="s">
        <v>247</v>
      </c>
      <c r="B48" s="513">
        <v>55</v>
      </c>
      <c r="C48" s="513" t="s">
        <v>837</v>
      </c>
      <c r="D48" s="513"/>
      <c r="E48" s="513"/>
      <c r="F48" s="513"/>
      <c r="G48" s="513"/>
      <c r="H48" s="513"/>
      <c r="I48" s="513"/>
      <c r="J48" s="513"/>
      <c r="K48" s="513"/>
      <c r="L48" s="513"/>
      <c r="M48" s="513"/>
      <c r="N48" s="513"/>
      <c r="O48" s="513">
        <f>ROW(Ops!A75)</f>
        <v>75</v>
      </c>
      <c r="P48" s="513"/>
      <c r="Q48" s="513"/>
      <c r="R48" s="513"/>
      <c r="S48" s="513">
        <f ca="1">_xlfn.SHEET(Ops!A75)</f>
        <v>8</v>
      </c>
    </row>
    <row r="49" spans="1:19" x14ac:dyDescent="0.35">
      <c r="A49" s="513" t="s">
        <v>247</v>
      </c>
      <c r="B49" s="513">
        <v>56</v>
      </c>
      <c r="C49" s="513" t="s">
        <v>1830</v>
      </c>
      <c r="D49" s="513"/>
      <c r="E49" s="513"/>
      <c r="F49" s="513"/>
      <c r="G49" s="513"/>
      <c r="H49" s="513"/>
      <c r="I49" s="513"/>
      <c r="J49" s="513"/>
      <c r="K49" s="513"/>
      <c r="L49" s="513"/>
      <c r="M49" s="513"/>
      <c r="N49" s="513"/>
      <c r="O49" s="513">
        <f>ROW(Ops!A83)</f>
        <v>83</v>
      </c>
      <c r="P49" s="513"/>
      <c r="Q49" s="513"/>
      <c r="R49" s="513"/>
      <c r="S49" s="513">
        <f ca="1">_xlfn.SHEET(Ops!A83)</f>
        <v>8</v>
      </c>
    </row>
    <row r="50" spans="1:19" x14ac:dyDescent="0.35">
      <c r="A50" s="513" t="s">
        <v>247</v>
      </c>
      <c r="B50" s="513">
        <v>57</v>
      </c>
      <c r="C50" s="513" t="s">
        <v>842</v>
      </c>
      <c r="D50" s="513"/>
      <c r="E50" s="513"/>
      <c r="F50" s="513"/>
      <c r="G50" s="513"/>
      <c r="H50" s="513"/>
      <c r="I50" s="513"/>
      <c r="J50" s="513"/>
      <c r="K50" s="513"/>
      <c r="L50" s="513"/>
      <c r="M50" s="513"/>
      <c r="N50" s="513"/>
      <c r="O50" s="513">
        <f>ROW(Ops!A103)</f>
        <v>103</v>
      </c>
      <c r="P50" s="513"/>
      <c r="Q50" s="513"/>
      <c r="R50" s="513"/>
      <c r="S50" s="513">
        <f ca="1">_xlfn.SHEET(Ops!A103)</f>
        <v>8</v>
      </c>
    </row>
    <row r="51" spans="1:19" x14ac:dyDescent="0.35">
      <c r="A51" s="513" t="s">
        <v>247</v>
      </c>
      <c r="B51" s="513">
        <v>58</v>
      </c>
      <c r="C51" s="513" t="s">
        <v>724</v>
      </c>
      <c r="D51" s="513"/>
      <c r="E51" s="513"/>
      <c r="F51" s="513"/>
      <c r="G51" s="513"/>
      <c r="H51" s="513"/>
      <c r="I51" s="513"/>
      <c r="J51" s="513"/>
      <c r="K51" s="513"/>
      <c r="L51" s="513"/>
      <c r="M51" s="513"/>
      <c r="N51" s="513"/>
      <c r="O51" s="513">
        <f>ROW(Ops!A112)</f>
        <v>112</v>
      </c>
      <c r="P51" s="513"/>
      <c r="Q51" s="513"/>
      <c r="R51" s="513"/>
      <c r="S51" s="513">
        <f ca="1">_xlfn.SHEET(Ops!A112)</f>
        <v>8</v>
      </c>
    </row>
    <row r="52" spans="1:19" x14ac:dyDescent="0.35">
      <c r="A52" s="513" t="s">
        <v>247</v>
      </c>
      <c r="B52" s="513">
        <v>59</v>
      </c>
      <c r="C52" s="513" t="s">
        <v>1047</v>
      </c>
      <c r="D52" s="513"/>
      <c r="E52" s="513"/>
      <c r="F52" s="513"/>
      <c r="G52" s="513"/>
      <c r="H52" s="513"/>
      <c r="I52" s="513"/>
      <c r="J52" s="513"/>
      <c r="K52" s="513"/>
      <c r="L52" s="513"/>
      <c r="M52" s="513"/>
      <c r="N52" s="513"/>
      <c r="O52" s="513">
        <f>ROW(Ops!A165)</f>
        <v>165</v>
      </c>
      <c r="P52" s="513"/>
      <c r="Q52" s="513"/>
      <c r="R52" s="513"/>
      <c r="S52" s="513">
        <f ca="1">_xlfn.SHEET(Ops!A165)</f>
        <v>8</v>
      </c>
    </row>
    <row r="53" spans="1:19" x14ac:dyDescent="0.35">
      <c r="A53" s="513" t="s">
        <v>247</v>
      </c>
      <c r="B53" s="513">
        <v>60</v>
      </c>
      <c r="C53" s="513" t="s">
        <v>1048</v>
      </c>
      <c r="D53" s="513"/>
      <c r="E53" s="513"/>
      <c r="F53" s="513"/>
      <c r="G53" s="513"/>
      <c r="H53" s="513"/>
      <c r="I53" s="513"/>
      <c r="J53" s="513"/>
      <c r="K53" s="513"/>
      <c r="L53" s="513"/>
      <c r="M53" s="513"/>
      <c r="N53" s="513"/>
      <c r="O53" s="513">
        <f>ROW(Ops!A225)</f>
        <v>225</v>
      </c>
      <c r="P53" s="513"/>
      <c r="Q53" s="513"/>
      <c r="R53" s="513"/>
      <c r="S53" s="513">
        <f ca="1">_xlfn.SHEET(Ops!A225)</f>
        <v>8</v>
      </c>
    </row>
    <row r="54" spans="1:19" x14ac:dyDescent="0.35">
      <c r="A54" s="513" t="s">
        <v>247</v>
      </c>
      <c r="B54" s="513">
        <v>61</v>
      </c>
      <c r="C54" s="513" t="s">
        <v>1028</v>
      </c>
      <c r="D54" s="513"/>
      <c r="E54" s="513"/>
      <c r="F54" s="513"/>
      <c r="G54" s="513"/>
      <c r="H54" s="513"/>
      <c r="I54" s="513"/>
      <c r="J54" s="513"/>
      <c r="K54" s="513"/>
      <c r="L54" s="513"/>
      <c r="M54" s="513"/>
      <c r="N54" s="513"/>
      <c r="O54" s="513">
        <f>ROW(Ops!A279)</f>
        <v>279</v>
      </c>
      <c r="P54" s="513"/>
      <c r="Q54" s="513"/>
      <c r="R54" s="513"/>
      <c r="S54" s="513">
        <f ca="1">_xlfn.SHEET(Ops!A279)</f>
        <v>8</v>
      </c>
    </row>
    <row r="55" spans="1:19" x14ac:dyDescent="0.35">
      <c r="A55" s="513" t="s">
        <v>247</v>
      </c>
      <c r="B55" s="513">
        <v>62</v>
      </c>
      <c r="C55" s="513" t="s">
        <v>1049</v>
      </c>
      <c r="D55" s="513"/>
      <c r="E55" s="513"/>
      <c r="F55" s="513"/>
      <c r="G55" s="513"/>
      <c r="H55" s="513"/>
      <c r="I55" s="513"/>
      <c r="J55" s="513"/>
      <c r="K55" s="513"/>
      <c r="L55" s="513"/>
      <c r="M55" s="513"/>
      <c r="N55" s="513"/>
      <c r="O55" s="513">
        <f>ROW(Ops!A298)</f>
        <v>298</v>
      </c>
      <c r="P55" s="513"/>
      <c r="Q55" s="513"/>
      <c r="R55" s="513"/>
      <c r="S55" s="513">
        <f ca="1">_xlfn.SHEET(Ops!A298)</f>
        <v>8</v>
      </c>
    </row>
    <row r="56" spans="1:19" x14ac:dyDescent="0.35">
      <c r="A56" s="513" t="s">
        <v>247</v>
      </c>
      <c r="B56" s="513">
        <v>63</v>
      </c>
      <c r="C56" s="513" t="s">
        <v>1246</v>
      </c>
      <c r="D56" s="513"/>
      <c r="E56" s="513"/>
      <c r="F56" s="513"/>
      <c r="G56" s="513"/>
      <c r="H56" s="513"/>
      <c r="I56" s="513"/>
      <c r="J56" s="513"/>
      <c r="K56" s="513"/>
      <c r="L56" s="513"/>
      <c r="M56" s="513"/>
      <c r="N56" s="513"/>
      <c r="O56" s="513">
        <f>ROW(Ops!A306)</f>
        <v>306</v>
      </c>
      <c r="P56" s="513"/>
      <c r="Q56" s="513"/>
      <c r="R56" s="513"/>
      <c r="S56" s="513">
        <f ca="1">_xlfn.SHEET(Ops!A306)</f>
        <v>8</v>
      </c>
    </row>
    <row r="57" spans="1:19" x14ac:dyDescent="0.35">
      <c r="A57" s="513" t="s">
        <v>247</v>
      </c>
      <c r="B57" s="513">
        <v>64</v>
      </c>
      <c r="C57" s="513" t="s">
        <v>1050</v>
      </c>
      <c r="D57" s="513"/>
      <c r="E57" s="513"/>
      <c r="F57" s="513"/>
      <c r="G57" s="513"/>
      <c r="H57" s="513"/>
      <c r="I57" s="513"/>
      <c r="J57" s="513"/>
      <c r="K57" s="513"/>
      <c r="L57" s="513"/>
      <c r="M57" s="513"/>
      <c r="N57" s="513"/>
      <c r="O57" s="513">
        <f>ROW(Ops!A332)</f>
        <v>332</v>
      </c>
      <c r="P57" s="513"/>
      <c r="Q57" s="513"/>
      <c r="R57" s="513"/>
      <c r="S57" s="513">
        <f ca="1">_xlfn.SHEET(Ops!A332)</f>
        <v>8</v>
      </c>
    </row>
    <row r="58" spans="1:19" x14ac:dyDescent="0.35">
      <c r="A58" s="513" t="s">
        <v>247</v>
      </c>
      <c r="B58" s="513">
        <v>79</v>
      </c>
      <c r="C58" s="513" t="s">
        <v>262</v>
      </c>
      <c r="D58" s="513"/>
      <c r="E58" s="513"/>
      <c r="F58" s="513"/>
      <c r="G58" s="513"/>
      <c r="H58" s="513"/>
      <c r="I58" s="513"/>
      <c r="J58" s="513"/>
      <c r="K58" s="513"/>
      <c r="L58" s="513"/>
      <c r="M58" s="513"/>
      <c r="N58" s="513"/>
      <c r="O58" s="513">
        <f>ROW(Output!A1)</f>
        <v>1</v>
      </c>
      <c r="P58" s="513"/>
      <c r="Q58" s="513"/>
      <c r="R58" s="513"/>
      <c r="S58" s="513">
        <f ca="1">_xlfn.SHEET(Output!A1)</f>
        <v>16</v>
      </c>
    </row>
    <row r="59" spans="1:19" x14ac:dyDescent="0.35">
      <c r="A59" s="513" t="s">
        <v>247</v>
      </c>
      <c r="B59" s="513">
        <v>73</v>
      </c>
      <c r="C59" s="513" t="s">
        <v>586</v>
      </c>
      <c r="D59" s="513"/>
      <c r="E59" s="513"/>
      <c r="F59" s="513"/>
      <c r="G59" s="513"/>
      <c r="H59" s="513"/>
      <c r="I59" s="513"/>
      <c r="J59" s="513"/>
      <c r="K59" s="513"/>
      <c r="L59" s="513"/>
      <c r="M59" s="513"/>
      <c r="N59" s="513"/>
      <c r="O59" s="513">
        <f>ROW('S&amp;U'!A1)</f>
        <v>1</v>
      </c>
      <c r="P59" s="513"/>
      <c r="Q59" s="513"/>
      <c r="R59" s="513"/>
      <c r="S59" s="513">
        <f ca="1">_xlfn.SHEET('S&amp;U'!A1)</f>
        <v>14</v>
      </c>
    </row>
    <row r="60" spans="1:19" x14ac:dyDescent="0.35">
      <c r="A60" s="513" t="s">
        <v>247</v>
      </c>
      <c r="B60" s="513">
        <v>74</v>
      </c>
      <c r="C60" s="513" t="s">
        <v>589</v>
      </c>
      <c r="D60" s="513"/>
      <c r="E60" s="513"/>
      <c r="F60" s="513"/>
      <c r="G60" s="513"/>
      <c r="H60" s="513"/>
      <c r="I60" s="513"/>
      <c r="J60" s="513"/>
      <c r="K60" s="513"/>
      <c r="L60" s="513"/>
      <c r="M60" s="513"/>
      <c r="N60" s="513"/>
      <c r="O60" s="513">
        <f>ROW('S&amp;U'!A16)</f>
        <v>16</v>
      </c>
      <c r="P60" s="513"/>
      <c r="Q60" s="513"/>
      <c r="R60" s="513"/>
      <c r="S60" s="513">
        <f ca="1">_xlfn.SHEET('S&amp;U'!A16)</f>
        <v>14</v>
      </c>
    </row>
    <row r="61" spans="1:19" x14ac:dyDescent="0.35">
      <c r="A61" s="513" t="s">
        <v>247</v>
      </c>
      <c r="B61" s="513">
        <v>13</v>
      </c>
      <c r="C61" s="513" t="s">
        <v>1666</v>
      </c>
      <c r="D61" s="513"/>
      <c r="E61" s="513"/>
      <c r="F61" s="513"/>
      <c r="G61" s="513"/>
      <c r="H61" s="513"/>
      <c r="I61" s="513"/>
      <c r="J61" s="513"/>
      <c r="K61" s="513"/>
      <c r="L61" s="513"/>
      <c r="M61" s="513"/>
      <c r="N61" s="513"/>
      <c r="O61" s="513">
        <f>ROW(Solve!A1)</f>
        <v>1</v>
      </c>
      <c r="P61" s="513"/>
      <c r="Q61" s="513"/>
      <c r="R61" s="513"/>
      <c r="S61" s="513">
        <f ca="1">_xlfn.SHEET(Solve!A1)</f>
        <v>3</v>
      </c>
    </row>
    <row r="62" spans="1:19" x14ac:dyDescent="0.35">
      <c r="A62" s="513" t="s">
        <v>247</v>
      </c>
      <c r="B62" s="513">
        <v>68</v>
      </c>
      <c r="C62" s="513" t="s">
        <v>263</v>
      </c>
      <c r="D62" s="513"/>
      <c r="E62" s="513"/>
      <c r="F62" s="513"/>
      <c r="G62" s="513"/>
      <c r="H62" s="513"/>
      <c r="I62" s="513"/>
      <c r="J62" s="513"/>
      <c r="K62" s="513"/>
      <c r="L62" s="513"/>
      <c r="M62" s="513"/>
      <c r="N62" s="513"/>
      <c r="O62" s="513">
        <f>ROW(Tax!A1)</f>
        <v>1</v>
      </c>
      <c r="P62" s="513"/>
      <c r="Q62" s="513"/>
      <c r="R62" s="513"/>
      <c r="S62" s="513">
        <f ca="1">_xlfn.SHEET(Tax!A1)</f>
        <v>12</v>
      </c>
    </row>
    <row r="63" spans="1:19" x14ac:dyDescent="0.35">
      <c r="A63" s="513" t="s">
        <v>247</v>
      </c>
      <c r="B63" s="513">
        <v>14</v>
      </c>
      <c r="C63" s="513" t="s">
        <v>252</v>
      </c>
      <c r="D63" s="513"/>
      <c r="E63" s="513"/>
      <c r="F63" s="513"/>
      <c r="G63" s="513"/>
      <c r="H63" s="513"/>
      <c r="I63" s="513"/>
      <c r="J63" s="513"/>
      <c r="K63" s="513"/>
      <c r="L63" s="513"/>
      <c r="M63" s="513"/>
      <c r="N63" s="513"/>
      <c r="O63" s="513">
        <f>ROW(Time!A1)</f>
        <v>1</v>
      </c>
      <c r="P63" s="513"/>
      <c r="Q63" s="513"/>
      <c r="R63" s="513"/>
      <c r="S63" s="513">
        <f ca="1">_xlfn.SHEET(Time!A1)</f>
        <v>4</v>
      </c>
    </row>
    <row r="64" spans="1:19" x14ac:dyDescent="0.35">
      <c r="A64" s="513" t="s">
        <v>247</v>
      </c>
      <c r="B64" s="513">
        <v>15</v>
      </c>
      <c r="C64" s="513" t="s">
        <v>371</v>
      </c>
      <c r="D64" s="513"/>
      <c r="E64" s="513"/>
      <c r="F64" s="513"/>
      <c r="G64" s="513"/>
      <c r="H64" s="513"/>
      <c r="I64" s="513"/>
      <c r="J64" s="513"/>
      <c r="K64" s="513"/>
      <c r="L64" s="513"/>
      <c r="M64" s="513"/>
      <c r="N64" s="513"/>
      <c r="O64" s="513">
        <f>ROW(Time!A47)</f>
        <v>47</v>
      </c>
      <c r="P64" s="513"/>
      <c r="Q64" s="513"/>
      <c r="R64" s="513"/>
      <c r="S64" s="513">
        <f ca="1">_xlfn.SHEET(Time!A47)</f>
        <v>4</v>
      </c>
    </row>
    <row r="65" spans="1:19" x14ac:dyDescent="0.35">
      <c r="A65" s="513" t="s">
        <v>247</v>
      </c>
      <c r="B65" s="513">
        <v>16</v>
      </c>
      <c r="C65" s="513" t="s">
        <v>626</v>
      </c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>
        <f>ROW(Time!A54)</f>
        <v>54</v>
      </c>
      <c r="P65" s="513"/>
      <c r="Q65" s="513"/>
      <c r="R65" s="513"/>
      <c r="S65" s="513">
        <f ca="1">_xlfn.SHEET(Time!A54)</f>
        <v>4</v>
      </c>
    </row>
    <row r="66" spans="1:19" x14ac:dyDescent="0.35">
      <c r="A66" s="513" t="s">
        <v>247</v>
      </c>
      <c r="B66" s="513">
        <v>17</v>
      </c>
      <c r="C66" s="513" t="s">
        <v>628</v>
      </c>
      <c r="D66" s="513"/>
      <c r="E66" s="513"/>
      <c r="F66" s="513"/>
      <c r="G66" s="513"/>
      <c r="H66" s="513"/>
      <c r="I66" s="513"/>
      <c r="J66" s="513"/>
      <c r="K66" s="513"/>
      <c r="L66" s="513"/>
      <c r="M66" s="513"/>
      <c r="N66" s="513"/>
      <c r="O66" s="513">
        <f>ROW(Time!A58)</f>
        <v>58</v>
      </c>
      <c r="P66" s="513"/>
      <c r="Q66" s="513"/>
      <c r="R66" s="513"/>
      <c r="S66" s="513">
        <f ca="1">_xlfn.SHEET(Time!A58)</f>
        <v>4</v>
      </c>
    </row>
    <row r="67" spans="1:19" x14ac:dyDescent="0.35">
      <c r="A67" s="513" t="s">
        <v>247</v>
      </c>
      <c r="B67" s="513">
        <v>18</v>
      </c>
      <c r="C67" s="513" t="s">
        <v>377</v>
      </c>
      <c r="D67" s="513"/>
      <c r="E67" s="513"/>
      <c r="F67" s="513"/>
      <c r="G67" s="513"/>
      <c r="H67" s="513"/>
      <c r="I67" s="513"/>
      <c r="J67" s="513"/>
      <c r="K67" s="513"/>
      <c r="L67" s="513"/>
      <c r="M67" s="513"/>
      <c r="N67" s="513"/>
      <c r="O67" s="513">
        <f>ROW(Time!A67)</f>
        <v>67</v>
      </c>
      <c r="P67" s="513"/>
      <c r="Q67" s="513"/>
      <c r="R67" s="513"/>
      <c r="S67" s="513">
        <f ca="1">_xlfn.SHEET(Time!A67)</f>
        <v>4</v>
      </c>
    </row>
    <row r="68" spans="1:19" x14ac:dyDescent="0.35">
      <c r="A68" s="513" t="s">
        <v>247</v>
      </c>
      <c r="B68" s="513">
        <v>19</v>
      </c>
      <c r="C68" s="513" t="s">
        <v>379</v>
      </c>
      <c r="D68" s="513"/>
      <c r="E68" s="513"/>
      <c r="F68" s="513"/>
      <c r="G68" s="513"/>
      <c r="H68" s="513"/>
      <c r="I68" s="513"/>
      <c r="J68" s="513"/>
      <c r="K68" s="513"/>
      <c r="L68" s="513"/>
      <c r="M68" s="513"/>
      <c r="N68" s="513"/>
      <c r="O68" s="513">
        <f>ROW(Time!A72)</f>
        <v>72</v>
      </c>
      <c r="P68" s="513"/>
      <c r="Q68" s="513"/>
      <c r="R68" s="513"/>
      <c r="S68" s="513">
        <f ca="1">_xlfn.SHEET(Time!A72)</f>
        <v>4</v>
      </c>
    </row>
    <row r="69" spans="1:19" x14ac:dyDescent="0.35">
      <c r="A69" s="513" t="s">
        <v>247</v>
      </c>
      <c r="B69" s="513">
        <v>20</v>
      </c>
      <c r="C69" s="513" t="s">
        <v>635</v>
      </c>
      <c r="D69" s="513"/>
      <c r="E69" s="513"/>
      <c r="F69" s="513"/>
      <c r="G69" s="513"/>
      <c r="H69" s="513"/>
      <c r="I69" s="513"/>
      <c r="J69" s="513"/>
      <c r="K69" s="513"/>
      <c r="L69" s="513"/>
      <c r="M69" s="513"/>
      <c r="N69" s="513"/>
      <c r="O69" s="513">
        <f>ROW(Time!A76)</f>
        <v>76</v>
      </c>
      <c r="P69" s="513"/>
      <c r="Q69" s="513"/>
      <c r="R69" s="513"/>
      <c r="S69" s="513">
        <f ca="1">_xlfn.SHEET(Time!A76)</f>
        <v>4</v>
      </c>
    </row>
    <row r="70" spans="1:19" x14ac:dyDescent="0.35">
      <c r="A70" s="513" t="s">
        <v>247</v>
      </c>
      <c r="B70" s="513">
        <v>21</v>
      </c>
      <c r="C70" s="513" t="s">
        <v>641</v>
      </c>
      <c r="D70" s="513"/>
      <c r="E70" s="513"/>
      <c r="F70" s="513"/>
      <c r="G70" s="513"/>
      <c r="H70" s="513"/>
      <c r="I70" s="513"/>
      <c r="J70" s="513"/>
      <c r="K70" s="513"/>
      <c r="L70" s="513"/>
      <c r="M70" s="513"/>
      <c r="N70" s="513"/>
      <c r="O70" s="513">
        <f>ROW(Time!A87)</f>
        <v>87</v>
      </c>
      <c r="P70" s="513"/>
      <c r="Q70" s="513"/>
      <c r="R70" s="513"/>
      <c r="S70" s="513">
        <f ca="1">_xlfn.SHEET(Time!A87)</f>
        <v>4</v>
      </c>
    </row>
    <row r="71" spans="1:19" x14ac:dyDescent="0.35">
      <c r="A71" s="513" t="s">
        <v>247</v>
      </c>
      <c r="B71" s="513">
        <v>22</v>
      </c>
      <c r="C71" s="513" t="s">
        <v>646</v>
      </c>
      <c r="D71" s="513"/>
      <c r="E71" s="513"/>
      <c r="F71" s="513"/>
      <c r="G71" s="513"/>
      <c r="H71" s="513"/>
      <c r="I71" s="513"/>
      <c r="J71" s="513"/>
      <c r="K71" s="513"/>
      <c r="L71" s="513"/>
      <c r="M71" s="513"/>
      <c r="N71" s="513"/>
      <c r="O71" s="513">
        <f>ROW(Time!A92)</f>
        <v>92</v>
      </c>
      <c r="P71" s="513"/>
      <c r="Q71" s="513"/>
      <c r="R71" s="513"/>
      <c r="S71" s="513">
        <f ca="1">_xlfn.SHEET(Time!A92)</f>
        <v>4</v>
      </c>
    </row>
    <row r="72" spans="1:19" x14ac:dyDescent="0.35">
      <c r="A72" s="513" t="s">
        <v>247</v>
      </c>
      <c r="B72" s="513">
        <v>23</v>
      </c>
      <c r="C72" s="513" t="s">
        <v>1504</v>
      </c>
      <c r="D72" s="513"/>
      <c r="E72" s="513"/>
      <c r="F72" s="513"/>
      <c r="G72" s="513"/>
      <c r="H72" s="513"/>
      <c r="I72" s="513"/>
      <c r="J72" s="513"/>
      <c r="K72" s="513"/>
      <c r="L72" s="513"/>
      <c r="M72" s="513"/>
      <c r="N72" s="513"/>
      <c r="O72" s="513">
        <f>ROW(Time!A96)</f>
        <v>96</v>
      </c>
      <c r="P72" s="513"/>
      <c r="Q72" s="513"/>
      <c r="R72" s="513"/>
      <c r="S72" s="513">
        <f ca="1">_xlfn.SHEET(Time!A96)</f>
        <v>4</v>
      </c>
    </row>
    <row r="73" spans="1:19" x14ac:dyDescent="0.35">
      <c r="A73" s="513" t="s">
        <v>247</v>
      </c>
      <c r="B73" s="513">
        <v>24</v>
      </c>
      <c r="C73" s="513" t="s">
        <v>1605</v>
      </c>
      <c r="D73" s="513"/>
      <c r="E73" s="513"/>
      <c r="F73" s="513"/>
      <c r="G73" s="513"/>
      <c r="H73" s="513"/>
      <c r="I73" s="513"/>
      <c r="J73" s="513"/>
      <c r="K73" s="513"/>
      <c r="L73" s="513"/>
      <c r="M73" s="513"/>
      <c r="N73" s="513"/>
      <c r="O73" s="513">
        <f>ROW(Time!A110)</f>
        <v>110</v>
      </c>
      <c r="P73" s="513"/>
      <c r="Q73" s="513"/>
      <c r="R73" s="513"/>
      <c r="S73" s="513">
        <f ca="1">_xlfn.SHEET(Time!A110)</f>
        <v>4</v>
      </c>
    </row>
    <row r="74" spans="1:19" x14ac:dyDescent="0.35">
      <c r="A74" s="513" t="s">
        <v>247</v>
      </c>
      <c r="B74" s="513">
        <v>25</v>
      </c>
      <c r="C74" s="513" t="s">
        <v>1667</v>
      </c>
      <c r="D74" s="513"/>
      <c r="E74" s="513"/>
      <c r="F74" s="513"/>
      <c r="G74" s="513"/>
      <c r="H74" s="513"/>
      <c r="I74" s="513"/>
      <c r="J74" s="513"/>
      <c r="K74" s="513"/>
      <c r="L74" s="513"/>
      <c r="M74" s="513"/>
      <c r="N74" s="513"/>
      <c r="O74" s="513">
        <f>ROW(Time!A114)</f>
        <v>114</v>
      </c>
      <c r="P74" s="513"/>
      <c r="Q74" s="513"/>
      <c r="R74" s="513"/>
      <c r="S74" s="513">
        <f ca="1">_xlfn.SHEET(Time!A114)</f>
        <v>4</v>
      </c>
    </row>
    <row r="75" spans="1:19" x14ac:dyDescent="0.35">
      <c r="A75" s="513" t="s">
        <v>247</v>
      </c>
      <c r="B75" s="513">
        <v>26</v>
      </c>
      <c r="C75" s="513" t="s">
        <v>1822</v>
      </c>
      <c r="D75" s="513"/>
      <c r="E75" s="513"/>
      <c r="F75" s="513"/>
      <c r="G75" s="513"/>
      <c r="H75" s="513"/>
      <c r="I75" s="513"/>
      <c r="J75" s="513"/>
      <c r="K75" s="513"/>
      <c r="L75" s="513"/>
      <c r="M75" s="513"/>
      <c r="N75" s="513"/>
      <c r="O75" s="513">
        <f>ROW(Time!A128)</f>
        <v>128</v>
      </c>
      <c r="P75" s="513"/>
      <c r="Q75" s="513"/>
      <c r="R75" s="513"/>
      <c r="S75" s="513">
        <f ca="1">_xlfn.SHEET(Time!A128)</f>
        <v>4</v>
      </c>
    </row>
    <row r="76" spans="1:19" x14ac:dyDescent="0.35">
      <c r="A76" s="513" t="s">
        <v>247</v>
      </c>
      <c r="B76" s="513">
        <v>27</v>
      </c>
      <c r="C76" s="513" t="s">
        <v>1940</v>
      </c>
      <c r="D76" s="513"/>
      <c r="E76" s="513"/>
      <c r="F76" s="513"/>
      <c r="G76" s="513"/>
      <c r="H76" s="513"/>
      <c r="I76" s="513"/>
      <c r="J76" s="513"/>
      <c r="K76" s="513"/>
      <c r="L76" s="513"/>
      <c r="M76" s="513"/>
      <c r="N76" s="513"/>
      <c r="O76" s="513">
        <f>ROW(Time!A142)</f>
        <v>142</v>
      </c>
      <c r="P76" s="513"/>
      <c r="Q76" s="513"/>
      <c r="R76" s="513"/>
      <c r="S76" s="513">
        <f ca="1">_xlfn.SHEET(Time!A142)</f>
        <v>4</v>
      </c>
    </row>
    <row r="77" spans="1:19" x14ac:dyDescent="0.35">
      <c r="A77" s="513" t="s">
        <v>247</v>
      </c>
      <c r="B77" s="513">
        <v>28</v>
      </c>
      <c r="C77" s="513" t="s">
        <v>653</v>
      </c>
      <c r="D77" s="513"/>
      <c r="E77" s="513"/>
      <c r="F77" s="513"/>
      <c r="G77" s="513"/>
      <c r="H77" s="513"/>
      <c r="I77" s="513"/>
      <c r="J77" s="513"/>
      <c r="K77" s="513"/>
      <c r="L77" s="513"/>
      <c r="M77" s="513"/>
      <c r="N77" s="513"/>
      <c r="O77" s="513">
        <f>ROW(Time!A152)</f>
        <v>152</v>
      </c>
      <c r="P77" s="513"/>
      <c r="Q77" s="513"/>
      <c r="R77" s="513"/>
      <c r="S77" s="513">
        <f ca="1">_xlfn.SHEET(Time!A152)</f>
        <v>4</v>
      </c>
    </row>
    <row r="78" spans="1:19" x14ac:dyDescent="0.35">
      <c r="A78" s="513" t="s">
        <v>247</v>
      </c>
      <c r="B78" s="513">
        <v>29</v>
      </c>
      <c r="C78" s="513" t="s">
        <v>264</v>
      </c>
      <c r="D78" s="513"/>
      <c r="E78" s="513"/>
      <c r="F78" s="513"/>
      <c r="G78" s="513"/>
      <c r="H78" s="513"/>
      <c r="I78" s="513"/>
      <c r="J78" s="513"/>
      <c r="K78" s="513"/>
      <c r="L78" s="513"/>
      <c r="M78" s="513"/>
      <c r="N78" s="513"/>
      <c r="O78" s="513">
        <f>ROW(Time!A158)</f>
        <v>158</v>
      </c>
      <c r="P78" s="513"/>
      <c r="Q78" s="513"/>
      <c r="R78" s="513"/>
      <c r="S78" s="513">
        <f ca="1">_xlfn.SHEET(Time!A158)</f>
        <v>4</v>
      </c>
    </row>
    <row r="79" spans="1:19" x14ac:dyDescent="0.35">
      <c r="A79" s="513" t="s">
        <v>247</v>
      </c>
      <c r="B79" s="513">
        <v>30</v>
      </c>
      <c r="C79" s="513" t="s">
        <v>977</v>
      </c>
      <c r="D79" s="513"/>
      <c r="E79" s="513"/>
      <c r="F79" s="513"/>
      <c r="G79" s="513"/>
      <c r="H79" s="513"/>
      <c r="I79" s="513"/>
      <c r="J79" s="513"/>
      <c r="K79" s="513"/>
      <c r="L79" s="513"/>
      <c r="M79" s="513"/>
      <c r="N79" s="513"/>
      <c r="O79" s="513">
        <f>ROW(Time!A176)</f>
        <v>176</v>
      </c>
      <c r="P79" s="513"/>
      <c r="Q79" s="513"/>
      <c r="R79" s="513"/>
      <c r="S79" s="513">
        <f ca="1">_xlfn.SHEET(Time!A176)</f>
        <v>4</v>
      </c>
    </row>
    <row r="80" spans="1:19" x14ac:dyDescent="0.35">
      <c r="A80" s="513" t="s">
        <v>247</v>
      </c>
      <c r="B80" s="513">
        <v>31</v>
      </c>
      <c r="C80" s="513" t="s">
        <v>265</v>
      </c>
      <c r="D80" s="513"/>
      <c r="E80" s="513"/>
      <c r="F80" s="513"/>
      <c r="G80" s="513"/>
      <c r="H80" s="513"/>
      <c r="I80" s="513"/>
      <c r="J80" s="513"/>
      <c r="K80" s="513"/>
      <c r="L80" s="513"/>
      <c r="M80" s="513"/>
      <c r="N80" s="513"/>
      <c r="O80" s="513">
        <f>ROW(Time!A194)</f>
        <v>194</v>
      </c>
      <c r="P80" s="513"/>
      <c r="Q80" s="513"/>
      <c r="R80" s="513"/>
      <c r="S80" s="513">
        <f ca="1">_xlfn.SHEET(Time!A194)</f>
        <v>4</v>
      </c>
    </row>
    <row r="81" spans="1:19" x14ac:dyDescent="0.35">
      <c r="A81" s="513" t="s">
        <v>247</v>
      </c>
      <c r="B81" s="513">
        <v>32</v>
      </c>
      <c r="C81" s="513" t="s">
        <v>756</v>
      </c>
      <c r="D81" s="513"/>
      <c r="E81" s="513"/>
      <c r="F81" s="513"/>
      <c r="G81" s="513"/>
      <c r="H81" s="513"/>
      <c r="I81" s="513"/>
      <c r="J81" s="513"/>
      <c r="K81" s="513"/>
      <c r="L81" s="513"/>
      <c r="M81" s="513"/>
      <c r="N81" s="513"/>
      <c r="O81" s="513">
        <f>ROW(Time!A212)</f>
        <v>212</v>
      </c>
      <c r="P81" s="513"/>
      <c r="Q81" s="513"/>
      <c r="R81" s="513"/>
      <c r="S81" s="513">
        <f ca="1">_xlfn.SHEET(Time!A212)</f>
        <v>4</v>
      </c>
    </row>
    <row r="82" spans="1:19" x14ac:dyDescent="0.35">
      <c r="A82" s="513" t="s">
        <v>247</v>
      </c>
      <c r="B82" s="513">
        <v>33</v>
      </c>
      <c r="C82" s="513" t="s">
        <v>254</v>
      </c>
      <c r="D82" s="513"/>
      <c r="E82" s="513"/>
      <c r="F82" s="513"/>
      <c r="G82" s="513"/>
      <c r="H82" s="513"/>
      <c r="I82" s="513"/>
      <c r="J82" s="513"/>
      <c r="K82" s="513"/>
      <c r="L82" s="513"/>
      <c r="M82" s="513"/>
      <c r="N82" s="513"/>
      <c r="O82" s="513">
        <f>ROW(Time!A218)</f>
        <v>218</v>
      </c>
      <c r="P82" s="513"/>
      <c r="Q82" s="513"/>
      <c r="R82" s="513"/>
      <c r="S82" s="513">
        <f ca="1">_xlfn.SHEET(Time!A218)</f>
        <v>4</v>
      </c>
    </row>
    <row r="83" spans="1:19" x14ac:dyDescent="0.35">
      <c r="A83" s="513" t="s">
        <v>247</v>
      </c>
      <c r="B83" s="513">
        <v>81</v>
      </c>
      <c r="C83" s="513" t="s">
        <v>266</v>
      </c>
      <c r="D83" s="513"/>
      <c r="E83" s="513"/>
      <c r="F83" s="513"/>
      <c r="G83" s="513"/>
      <c r="H83" s="513"/>
      <c r="I83" s="513"/>
      <c r="J83" s="513"/>
      <c r="K83" s="513"/>
      <c r="L83" s="513"/>
      <c r="M83" s="513"/>
      <c r="N83" s="513"/>
      <c r="O83" s="513">
        <f>ROW(Tmp!A1)</f>
        <v>1</v>
      </c>
      <c r="P83" s="513"/>
      <c r="Q83" s="513"/>
      <c r="R83" s="513"/>
      <c r="S83" s="513">
        <f ca="1">_xlfn.SHEET(Tmp!A1)</f>
        <v>18</v>
      </c>
    </row>
    <row r="84" spans="1:19" x14ac:dyDescent="0.35">
      <c r="A84" s="513" t="s">
        <v>267</v>
      </c>
      <c r="B84" s="513">
        <v>829</v>
      </c>
      <c r="C84" s="513" t="s">
        <v>268</v>
      </c>
      <c r="D84" s="513"/>
      <c r="E84" s="513" t="s">
        <v>269</v>
      </c>
      <c r="F84" s="513"/>
      <c r="G84" s="513"/>
      <c r="H84" s="513"/>
      <c r="I84" s="513"/>
      <c r="J84" s="513"/>
      <c r="K84" s="513"/>
      <c r="L84" s="513">
        <v>931</v>
      </c>
      <c r="M84" s="513" t="s">
        <v>1941</v>
      </c>
      <c r="N84" s="513"/>
      <c r="O84" s="513"/>
      <c r="P84" s="513"/>
      <c r="Q84" s="513"/>
      <c r="R84" s="513"/>
      <c r="S84" s="513"/>
    </row>
    <row r="85" spans="1:19" x14ac:dyDescent="0.35">
      <c r="A85" s="513" t="s">
        <v>270</v>
      </c>
      <c r="B85" s="513">
        <v>-179</v>
      </c>
      <c r="C85" s="513" t="s">
        <v>1668</v>
      </c>
      <c r="D85" s="513">
        <v>-17</v>
      </c>
      <c r="E85" s="513"/>
      <c r="F85" s="513" t="str">
        <f ca="1">Check!A1</f>
        <v>Check - Base case 1</v>
      </c>
      <c r="G85" s="513" t="str">
        <f ca="1">Check!A1</f>
        <v>Check - Base case 1</v>
      </c>
      <c r="H85" s="513" t="s">
        <v>271</v>
      </c>
      <c r="I85" s="513">
        <f>COLUMN(Check!A1)</f>
        <v>1</v>
      </c>
      <c r="J85" s="513"/>
      <c r="K85" s="513" t="s">
        <v>1668</v>
      </c>
      <c r="L85" s="513"/>
      <c r="M85" s="513"/>
      <c r="N85" s="513" t="str" cm="1">
        <f t="array" aca="1" ref="N85" ca="1">CELL("format",Check!A1)</f>
        <v>,0</v>
      </c>
      <c r="O85" s="513">
        <f>ROW(Check!A1)</f>
        <v>1</v>
      </c>
      <c r="P85" s="513">
        <f>COLUMN(Check!A1)</f>
        <v>1</v>
      </c>
      <c r="Q85" s="513">
        <f>ROW(Check!A34)</f>
        <v>34</v>
      </c>
      <c r="R85" s="513">
        <f>COLUMN(Check!A34)</f>
        <v>1</v>
      </c>
      <c r="S85" s="513">
        <f ca="1">_xlfn.SHEET(Check!A1)</f>
        <v>17</v>
      </c>
    </row>
    <row r="86" spans="1:19" x14ac:dyDescent="0.35">
      <c r="A86" s="513" t="s">
        <v>272</v>
      </c>
      <c r="B86" s="513">
        <v>823</v>
      </c>
      <c r="C86" s="513">
        <v>823</v>
      </c>
      <c r="D86" s="513">
        <v>-179</v>
      </c>
      <c r="E86" s="513" t="s">
        <v>1942</v>
      </c>
      <c r="F86" s="513" t="str">
        <f ca="1">Check!A1</f>
        <v>Check - Base case 1</v>
      </c>
      <c r="G86" s="513"/>
      <c r="H86" s="513"/>
      <c r="I86" s="513"/>
      <c r="J86" s="513"/>
      <c r="K86" s="513"/>
      <c r="L86" s="513">
        <v>3</v>
      </c>
      <c r="M86" s="513"/>
      <c r="N86" s="513" t="str" cm="1">
        <f t="array" aca="1" ref="N86" ca="1">CELL("format",Check!A1)</f>
        <v>,0</v>
      </c>
      <c r="O86" s="513">
        <f>ROW(Check!A1)</f>
        <v>1</v>
      </c>
      <c r="P86" s="513">
        <f>COLUMN(Check!A1)</f>
        <v>1</v>
      </c>
      <c r="Q86" s="513">
        <f>ROW(Check!A1)</f>
        <v>1</v>
      </c>
      <c r="R86" s="513">
        <f>COLUMN(Check!A1)</f>
        <v>1</v>
      </c>
      <c r="S86" s="513">
        <f ca="1">_xlfn.SHEET(Check!A1)</f>
        <v>17</v>
      </c>
    </row>
    <row r="87" spans="1:19" x14ac:dyDescent="0.35">
      <c r="A87" s="513" t="s">
        <v>270</v>
      </c>
      <c r="B87" s="513">
        <v>-180</v>
      </c>
      <c r="C87" s="513" t="s">
        <v>273</v>
      </c>
      <c r="D87" s="513">
        <v>-179</v>
      </c>
      <c r="E87" s="513"/>
      <c r="F87" s="513" t="str">
        <f>Check!A7</f>
        <v>CHECK SUMMARY</v>
      </c>
      <c r="G87" s="513" t="str">
        <f>Check!A7</f>
        <v>CHECK SUMMARY</v>
      </c>
      <c r="H87" s="513" t="s">
        <v>32</v>
      </c>
      <c r="I87" s="513">
        <f>COLUMN(Check!A7)</f>
        <v>1</v>
      </c>
      <c r="J87" s="513"/>
      <c r="K87" s="513" t="s">
        <v>273</v>
      </c>
      <c r="L87" s="513"/>
      <c r="M87" s="513"/>
      <c r="N87" s="513" t="str" cm="1">
        <f t="array" aca="1" ref="N87" ca="1">CELL("format",Check!A7)</f>
        <v>,0</v>
      </c>
      <c r="O87" s="513">
        <f>ROW(Check!A7)</f>
        <v>7</v>
      </c>
      <c r="P87" s="513">
        <f>COLUMN(Check!A7)</f>
        <v>1</v>
      </c>
      <c r="Q87" s="513">
        <f>ROW(Check!A21)</f>
        <v>21</v>
      </c>
      <c r="R87" s="513">
        <f>COLUMN(Check!A21)</f>
        <v>1</v>
      </c>
      <c r="S87" s="513">
        <f ca="1">_xlfn.SHEET(Check!A7)</f>
        <v>17</v>
      </c>
    </row>
    <row r="88" spans="1:19" x14ac:dyDescent="0.35">
      <c r="A88" s="513" t="s">
        <v>274</v>
      </c>
      <c r="B88" s="513">
        <v>824</v>
      </c>
      <c r="C88" s="513" t="s">
        <v>275</v>
      </c>
      <c r="D88" s="513">
        <v>-180</v>
      </c>
      <c r="E88" s="513" t="s">
        <v>276</v>
      </c>
      <c r="F88" s="513">
        <f>Check!F9</f>
        <v>0</v>
      </c>
      <c r="G88" s="513" t="str">
        <f>Check!E9</f>
        <v>Total checks</v>
      </c>
      <c r="H88" s="513" t="s">
        <v>33</v>
      </c>
      <c r="I88" s="513">
        <f>COLUMN(Check!E9)</f>
        <v>5</v>
      </c>
      <c r="J88" s="513" t="str">
        <f>Check!G9</f>
        <v>check</v>
      </c>
      <c r="K88" s="513" t="s">
        <v>275</v>
      </c>
      <c r="L88" s="513">
        <v>952</v>
      </c>
      <c r="M88" s="513"/>
      <c r="N88" s="513" t="str" cm="1">
        <f t="array" aca="1" ref="N88" ca="1">CELL("format",Check!F9)</f>
        <v>,0</v>
      </c>
      <c r="O88" s="513">
        <f>ROW(Check!F9)</f>
        <v>9</v>
      </c>
      <c r="P88" s="513">
        <f>COLUMN(Check!F9)</f>
        <v>6</v>
      </c>
      <c r="Q88" s="513">
        <f>ROW(Check!F9)</f>
        <v>9</v>
      </c>
      <c r="R88" s="513">
        <f>COLUMN(Check!F9)</f>
        <v>6</v>
      </c>
      <c r="S88" s="513">
        <f ca="1">_xlfn.SHEET(Check!F9)</f>
        <v>17</v>
      </c>
    </row>
    <row r="89" spans="1:19" x14ac:dyDescent="0.35">
      <c r="A89" s="513" t="s">
        <v>277</v>
      </c>
      <c r="B89" s="513">
        <v>952</v>
      </c>
      <c r="C89" s="513" t="s">
        <v>278</v>
      </c>
      <c r="D89" s="513">
        <v>-180</v>
      </c>
      <c r="E89" s="513" t="s">
        <v>279</v>
      </c>
      <c r="F89" s="513" t="str">
        <f>Check!F10</f>
        <v>[range start]</v>
      </c>
      <c r="G89" s="513"/>
      <c r="H89" s="513"/>
      <c r="I89" s="513"/>
      <c r="J89" s="513"/>
      <c r="K89" s="513" t="s">
        <v>278</v>
      </c>
      <c r="L89" s="513" t="s">
        <v>1943</v>
      </c>
      <c r="M89" s="513">
        <v>824</v>
      </c>
      <c r="N89" s="513" t="str" cm="1">
        <f t="array" aca="1" ref="N89" ca="1">CELL("format",Check!F10)</f>
        <v>,0</v>
      </c>
      <c r="O89" s="513">
        <f>ROW(Check!F10)</f>
        <v>10</v>
      </c>
      <c r="P89" s="513">
        <f>COLUMN(Check!F10)</f>
        <v>6</v>
      </c>
      <c r="Q89" s="513">
        <f>ROW(Check!F19)</f>
        <v>19</v>
      </c>
      <c r="R89" s="513">
        <f>COLUMN(Check!F19)</f>
        <v>6</v>
      </c>
      <c r="S89" s="513">
        <f ca="1">_xlfn.SHEET(Check!F10)</f>
        <v>17</v>
      </c>
    </row>
    <row r="90" spans="1:19" x14ac:dyDescent="0.35">
      <c r="A90" s="513" t="s">
        <v>280</v>
      </c>
      <c r="B90" s="513"/>
      <c r="C90" s="513"/>
      <c r="D90" s="513">
        <v>952</v>
      </c>
      <c r="E90" s="513"/>
      <c r="F90" s="513"/>
      <c r="G90" s="513"/>
      <c r="H90" s="513"/>
      <c r="I90" s="513"/>
      <c r="J90" s="513"/>
      <c r="K90" s="513"/>
      <c r="L90" s="513"/>
      <c r="M90" s="513"/>
      <c r="N90" s="513"/>
      <c r="O90" s="513">
        <f>ROW(Check!F10)</f>
        <v>10</v>
      </c>
      <c r="P90" s="513">
        <f>COLUMN(Check!F10)</f>
        <v>6</v>
      </c>
      <c r="Q90" s="513">
        <f>ROW(Check!F11)</f>
        <v>11</v>
      </c>
      <c r="R90" s="513">
        <f>COLUMN(Check!F11)</f>
        <v>6</v>
      </c>
      <c r="S90" s="513">
        <f ca="1">_xlfn.SHEET(Check!F10)</f>
        <v>17</v>
      </c>
    </row>
    <row r="91" spans="1:19" x14ac:dyDescent="0.35">
      <c r="A91" s="513" t="s">
        <v>280</v>
      </c>
      <c r="B91" s="513"/>
      <c r="C91" s="513"/>
      <c r="D91" s="513">
        <v>952</v>
      </c>
      <c r="E91" s="513"/>
      <c r="F91" s="513"/>
      <c r="G91" s="513"/>
      <c r="H91" s="513"/>
      <c r="I91" s="513"/>
      <c r="J91" s="513"/>
      <c r="K91" s="513"/>
      <c r="L91" s="513"/>
      <c r="M91" s="513"/>
      <c r="N91" s="513"/>
      <c r="O91" s="513">
        <f>ROW(Check!F12)</f>
        <v>12</v>
      </c>
      <c r="P91" s="513">
        <f>COLUMN(Check!F12)</f>
        <v>6</v>
      </c>
      <c r="Q91" s="513">
        <f>ROW(Check!F12)</f>
        <v>12</v>
      </c>
      <c r="R91" s="513">
        <f>COLUMN(Check!F12)</f>
        <v>6</v>
      </c>
      <c r="S91" s="513">
        <f ca="1">_xlfn.SHEET(Check!F12)</f>
        <v>17</v>
      </c>
    </row>
    <row r="92" spans="1:19" x14ac:dyDescent="0.35">
      <c r="A92" s="513" t="s">
        <v>280</v>
      </c>
      <c r="B92" s="513"/>
      <c r="C92" s="513"/>
      <c r="D92" s="513">
        <v>952</v>
      </c>
      <c r="E92" s="513"/>
      <c r="F92" s="513"/>
      <c r="G92" s="513"/>
      <c r="H92" s="513"/>
      <c r="I92" s="513"/>
      <c r="J92" s="513"/>
      <c r="K92" s="513"/>
      <c r="L92" s="513"/>
      <c r="M92" s="513"/>
      <c r="N92" s="513"/>
      <c r="O92" s="513">
        <f>ROW(Check!F13)</f>
        <v>13</v>
      </c>
      <c r="P92" s="513">
        <f>COLUMN(Check!F13)</f>
        <v>6</v>
      </c>
      <c r="Q92" s="513">
        <f>ROW(Check!F13)</f>
        <v>13</v>
      </c>
      <c r="R92" s="513">
        <f>COLUMN(Check!F13)</f>
        <v>6</v>
      </c>
      <c r="S92" s="513">
        <f ca="1">_xlfn.SHEET(Check!F13)</f>
        <v>17</v>
      </c>
    </row>
    <row r="93" spans="1:19" x14ac:dyDescent="0.35">
      <c r="A93" s="513" t="s">
        <v>280</v>
      </c>
      <c r="B93" s="513"/>
      <c r="C93" s="513"/>
      <c r="D93" s="513">
        <v>952</v>
      </c>
      <c r="E93" s="513"/>
      <c r="F93" s="513"/>
      <c r="G93" s="513"/>
      <c r="H93" s="513"/>
      <c r="I93" s="513"/>
      <c r="J93" s="513"/>
      <c r="K93" s="513"/>
      <c r="L93" s="513"/>
      <c r="M93" s="513"/>
      <c r="N93" s="513"/>
      <c r="O93" s="513">
        <f>ROW(Check!F14)</f>
        <v>14</v>
      </c>
      <c r="P93" s="513">
        <f>COLUMN(Check!F14)</f>
        <v>6</v>
      </c>
      <c r="Q93" s="513">
        <f>ROW(Check!F14)</f>
        <v>14</v>
      </c>
      <c r="R93" s="513">
        <f>COLUMN(Check!F14)</f>
        <v>6</v>
      </c>
      <c r="S93" s="513">
        <f ca="1">_xlfn.SHEET(Check!F14)</f>
        <v>17</v>
      </c>
    </row>
    <row r="94" spans="1:19" x14ac:dyDescent="0.35">
      <c r="A94" s="513" t="s">
        <v>280</v>
      </c>
      <c r="B94" s="513"/>
      <c r="C94" s="513"/>
      <c r="D94" s="513">
        <v>952</v>
      </c>
      <c r="E94" s="513"/>
      <c r="F94" s="513"/>
      <c r="G94" s="513"/>
      <c r="H94" s="513"/>
      <c r="I94" s="513"/>
      <c r="J94" s="513"/>
      <c r="K94" s="513"/>
      <c r="L94" s="513"/>
      <c r="M94" s="513"/>
      <c r="N94" s="513"/>
      <c r="O94" s="513">
        <f>ROW(Check!F15)</f>
        <v>15</v>
      </c>
      <c r="P94" s="513">
        <f>COLUMN(Check!F15)</f>
        <v>6</v>
      </c>
      <c r="Q94" s="513">
        <f>ROW(Check!F19)</f>
        <v>19</v>
      </c>
      <c r="R94" s="513">
        <f>COLUMN(Check!F19)</f>
        <v>6</v>
      </c>
      <c r="S94" s="513">
        <f ca="1">_xlfn.SHEET(Check!F15)</f>
        <v>17</v>
      </c>
    </row>
    <row r="95" spans="1:19" x14ac:dyDescent="0.35">
      <c r="A95" s="513" t="s">
        <v>274</v>
      </c>
      <c r="B95" s="513">
        <v>828</v>
      </c>
      <c r="C95" s="513" t="s">
        <v>1944</v>
      </c>
      <c r="D95" s="513">
        <v>-179</v>
      </c>
      <c r="E95" s="513" t="s">
        <v>1945</v>
      </c>
      <c r="F95" s="513">
        <f>Check!F24</f>
        <v>0</v>
      </c>
      <c r="G95" s="513" t="str">
        <f>Check!E24</f>
        <v>Total alerts</v>
      </c>
      <c r="H95" s="513" t="s">
        <v>38</v>
      </c>
      <c r="I95" s="513">
        <f>COLUMN(Check!E24)</f>
        <v>5</v>
      </c>
      <c r="J95" s="513" t="str">
        <f>Check!G24</f>
        <v>alert</v>
      </c>
      <c r="K95" s="513" t="s">
        <v>1944</v>
      </c>
      <c r="L95" s="513">
        <v>930</v>
      </c>
      <c r="M95" s="513"/>
      <c r="N95" s="513" t="str" cm="1">
        <f t="array" aca="1" ref="N95" ca="1">CELL("format",Check!F24)</f>
        <v>,0</v>
      </c>
      <c r="O95" s="513">
        <f>ROW(Check!F24)</f>
        <v>24</v>
      </c>
      <c r="P95" s="513">
        <f>COLUMN(Check!F24)</f>
        <v>6</v>
      </c>
      <c r="Q95" s="513">
        <f>ROW(Check!F24)</f>
        <v>24</v>
      </c>
      <c r="R95" s="513">
        <f>COLUMN(Check!F24)</f>
        <v>6</v>
      </c>
      <c r="S95" s="513">
        <f ca="1">_xlfn.SHEET(Check!F24)</f>
        <v>17</v>
      </c>
    </row>
    <row r="96" spans="1:19" x14ac:dyDescent="0.35">
      <c r="A96" s="513" t="s">
        <v>281</v>
      </c>
      <c r="B96" s="513">
        <v>930</v>
      </c>
      <c r="C96" s="513">
        <v>930</v>
      </c>
      <c r="D96" s="513">
        <v>-179</v>
      </c>
      <c r="E96" s="513" t="s">
        <v>282</v>
      </c>
      <c r="F96" s="513" t="str">
        <f>Check!F25</f>
        <v>[range start]</v>
      </c>
      <c r="G96" s="513"/>
      <c r="H96" s="513"/>
      <c r="I96" s="513"/>
      <c r="J96" s="513"/>
      <c r="K96" s="513"/>
      <c r="L96" s="513"/>
      <c r="M96" s="513">
        <v>828</v>
      </c>
      <c r="N96" s="513" t="str" cm="1">
        <f t="array" aca="1" ref="N96" ca="1">CELL("format",Check!F25)</f>
        <v>,0</v>
      </c>
      <c r="O96" s="513">
        <f>ROW(Check!F25)</f>
        <v>25</v>
      </c>
      <c r="P96" s="513">
        <f>COLUMN(Check!F25)</f>
        <v>6</v>
      </c>
      <c r="Q96" s="513">
        <f>ROW(Check!F34)</f>
        <v>34</v>
      </c>
      <c r="R96" s="513">
        <f>COLUMN(Check!F34)</f>
        <v>6</v>
      </c>
      <c r="S96" s="513">
        <f ca="1">_xlfn.SHEET(Check!F25)</f>
        <v>17</v>
      </c>
    </row>
    <row r="97" spans="1:19" x14ac:dyDescent="0.35">
      <c r="A97" s="513" t="s">
        <v>270</v>
      </c>
      <c r="B97" s="513">
        <v>-94</v>
      </c>
      <c r="C97" s="513" t="s">
        <v>1669</v>
      </c>
      <c r="D97" s="513">
        <v>-5</v>
      </c>
      <c r="E97" s="513"/>
      <c r="F97" s="513" t="str">
        <f ca="1">Const!A1</f>
        <v>Const - Base case 1</v>
      </c>
      <c r="G97" s="513" t="str">
        <f ca="1">Const!A1</f>
        <v>Const - Base case 1</v>
      </c>
      <c r="H97" s="513" t="s">
        <v>1379</v>
      </c>
      <c r="I97" s="513">
        <f>COLUMN(Const!A1)</f>
        <v>1</v>
      </c>
      <c r="J97" s="513"/>
      <c r="K97" s="513" t="s">
        <v>1669</v>
      </c>
      <c r="L97" s="513"/>
      <c r="M97" s="513"/>
      <c r="N97" s="513" t="str" cm="1">
        <f t="array" aca="1" ref="N97" ca="1">CELL("format",Const!A1)</f>
        <v>,0</v>
      </c>
      <c r="O97" s="513">
        <f>ROW(Const!A1)</f>
        <v>1</v>
      </c>
      <c r="P97" s="513">
        <f>COLUMN(Const!A1)</f>
        <v>1</v>
      </c>
      <c r="Q97" s="513">
        <f>ROW(Const!A70)</f>
        <v>70</v>
      </c>
      <c r="R97" s="513">
        <f>COLUMN(Const!A70)</f>
        <v>1</v>
      </c>
      <c r="S97" s="513">
        <f ca="1">_xlfn.SHEET(Const!A1)</f>
        <v>5</v>
      </c>
    </row>
    <row r="98" spans="1:19" x14ac:dyDescent="0.35">
      <c r="A98" s="513" t="s">
        <v>272</v>
      </c>
      <c r="B98" s="513">
        <v>199</v>
      </c>
      <c r="C98" s="513">
        <v>199</v>
      </c>
      <c r="D98" s="513">
        <v>-94</v>
      </c>
      <c r="E98" s="513" t="s">
        <v>1946</v>
      </c>
      <c r="F98" s="513" t="str">
        <f ca="1">Const!A1</f>
        <v>Const - Base case 1</v>
      </c>
      <c r="G98" s="513"/>
      <c r="H98" s="513"/>
      <c r="I98" s="513"/>
      <c r="J98" s="513"/>
      <c r="K98" s="513"/>
      <c r="L98" s="513">
        <v>3</v>
      </c>
      <c r="M98" s="513"/>
      <c r="N98" s="513" t="str" cm="1">
        <f t="array" aca="1" ref="N98" ca="1">CELL("format",Const!A1)</f>
        <v>,0</v>
      </c>
      <c r="O98" s="513">
        <f>ROW(Const!A1)</f>
        <v>1</v>
      </c>
      <c r="P98" s="513">
        <f>COLUMN(Const!A1)</f>
        <v>1</v>
      </c>
      <c r="Q98" s="513">
        <f>ROW(Const!A1)</f>
        <v>1</v>
      </c>
      <c r="R98" s="513">
        <f>COLUMN(Const!A1)</f>
        <v>1</v>
      </c>
      <c r="S98" s="513">
        <f ca="1">_xlfn.SHEET(Const!A1)</f>
        <v>5</v>
      </c>
    </row>
    <row r="99" spans="1:19" x14ac:dyDescent="0.35">
      <c r="A99" s="513" t="s">
        <v>270</v>
      </c>
      <c r="B99" s="513">
        <v>-95</v>
      </c>
      <c r="C99" s="513" t="s">
        <v>249</v>
      </c>
      <c r="D99" s="513">
        <v>-94</v>
      </c>
      <c r="E99" s="513"/>
      <c r="F99" s="513" t="str">
        <f>Const!A8</f>
        <v>EPC COST</v>
      </c>
      <c r="G99" s="513" t="str">
        <f>Const!A8</f>
        <v>EPC COST</v>
      </c>
      <c r="H99" s="513" t="s">
        <v>176</v>
      </c>
      <c r="I99" s="513">
        <f>COLUMN(Const!A8)</f>
        <v>1</v>
      </c>
      <c r="J99" s="513"/>
      <c r="K99" s="513" t="s">
        <v>249</v>
      </c>
      <c r="L99" s="513"/>
      <c r="M99" s="513"/>
      <c r="N99" s="513" t="str" cm="1">
        <f t="array" aca="1" ref="N99" ca="1">CELL("format",Const!A8)</f>
        <v>,0</v>
      </c>
      <c r="O99" s="513">
        <f>ROW(Const!A8)</f>
        <v>8</v>
      </c>
      <c r="P99" s="513">
        <f>COLUMN(Const!A8)</f>
        <v>1</v>
      </c>
      <c r="Q99" s="513">
        <f>ROW(Const!A17)</f>
        <v>17</v>
      </c>
      <c r="R99" s="513">
        <f>COLUMN(Const!A17)</f>
        <v>1</v>
      </c>
      <c r="S99" s="513">
        <f ca="1">_xlfn.SHEET(Const!A8)</f>
        <v>5</v>
      </c>
    </row>
    <row r="100" spans="1:19" x14ac:dyDescent="0.35">
      <c r="A100" s="513" t="s">
        <v>283</v>
      </c>
      <c r="B100" s="513">
        <v>200</v>
      </c>
      <c r="C100" s="513" t="s">
        <v>284</v>
      </c>
      <c r="D100" s="513">
        <v>-95</v>
      </c>
      <c r="E100" s="513" t="s">
        <v>285</v>
      </c>
      <c r="F100" s="513">
        <f>Const!F9</f>
        <v>300000</v>
      </c>
      <c r="G100" s="513" t="str">
        <f>Const!E9</f>
        <v>EPC cost</v>
      </c>
      <c r="H100" s="513" t="s">
        <v>162</v>
      </c>
      <c r="I100" s="513">
        <f>COLUMN(Const!E9)</f>
        <v>5</v>
      </c>
      <c r="J100" s="513" t="str">
        <f>Const!G9</f>
        <v>$ 000s</v>
      </c>
      <c r="K100" s="513"/>
      <c r="L100" s="513">
        <v>968</v>
      </c>
      <c r="M100" s="513">
        <v>203</v>
      </c>
      <c r="N100" s="513" t="str" cm="1">
        <f t="array" aca="1" ref="N100" ca="1">CELL("format",Const!F9)</f>
        <v>,0</v>
      </c>
      <c r="O100" s="513">
        <f>ROW(Const!F9)</f>
        <v>9</v>
      </c>
      <c r="P100" s="513">
        <f>COLUMN(Const!F9)</f>
        <v>6</v>
      </c>
      <c r="Q100" s="513">
        <f>ROW(Const!F9)</f>
        <v>9</v>
      </c>
      <c r="R100" s="513">
        <f>COLUMN(Const!F9)</f>
        <v>6</v>
      </c>
      <c r="S100" s="513">
        <f ca="1">_xlfn.SHEET(Const!F9)</f>
        <v>5</v>
      </c>
    </row>
    <row r="101" spans="1:19" x14ac:dyDescent="0.35">
      <c r="A101" s="513" t="s">
        <v>283</v>
      </c>
      <c r="B101" s="513">
        <v>201</v>
      </c>
      <c r="C101" s="513" t="s">
        <v>309</v>
      </c>
      <c r="D101" s="513">
        <v>-95</v>
      </c>
      <c r="E101" s="513" t="s">
        <v>327</v>
      </c>
      <c r="F101" s="513">
        <f>Const!J10</f>
        <v>0</v>
      </c>
      <c r="G101" s="513" t="str">
        <f>Const!E10</f>
        <v>Base EPC cost profile</v>
      </c>
      <c r="H101" s="513" t="s">
        <v>936</v>
      </c>
      <c r="I101" s="513">
        <f>COLUMN(Const!E10)</f>
        <v>5</v>
      </c>
      <c r="J101" s="513" t="str">
        <f>Const!G10</f>
        <v>%</v>
      </c>
      <c r="K101" s="513"/>
      <c r="L101" s="513">
        <v>943</v>
      </c>
      <c r="M101" s="513">
        <v>203</v>
      </c>
      <c r="N101" s="513" t="str" cm="1">
        <f t="array" aca="1" ref="N101" ca="1">CELL("format",Const!J10)</f>
        <v>P2</v>
      </c>
      <c r="O101" s="513">
        <f>ROW(Const!J10)</f>
        <v>10</v>
      </c>
      <c r="P101" s="513">
        <f>COLUMN(Const!J10)</f>
        <v>10</v>
      </c>
      <c r="Q101" s="513">
        <f>ROW(Const!GJ10)</f>
        <v>10</v>
      </c>
      <c r="R101" s="513">
        <f>COLUMN(Const!GJ10)</f>
        <v>192</v>
      </c>
      <c r="S101" s="513">
        <f ca="1">_xlfn.SHEET(Const!J10)</f>
        <v>5</v>
      </c>
    </row>
    <row r="102" spans="1:19" x14ac:dyDescent="0.35">
      <c r="A102" s="513" t="s">
        <v>274</v>
      </c>
      <c r="B102" s="513">
        <v>202</v>
      </c>
      <c r="C102" s="513" t="s">
        <v>286</v>
      </c>
      <c r="D102" s="513">
        <v>-95</v>
      </c>
      <c r="E102" s="513" t="s">
        <v>940</v>
      </c>
      <c r="F102" s="513">
        <f>Const!H11</f>
        <v>299999.99999999983</v>
      </c>
      <c r="G102" s="513" t="str">
        <f>Const!E11</f>
        <v>EPC base cost</v>
      </c>
      <c r="H102" s="513" t="s">
        <v>177</v>
      </c>
      <c r="I102" s="513">
        <f>COLUMN(Const!E11)</f>
        <v>5</v>
      </c>
      <c r="J102" s="513" t="str">
        <f>Const!G11</f>
        <v>$ 000s</v>
      </c>
      <c r="K102" s="513" t="s">
        <v>286</v>
      </c>
      <c r="L102" s="513">
        <v>203</v>
      </c>
      <c r="M102" s="513"/>
      <c r="N102" s="513" t="str" cm="1">
        <f t="array" aca="1" ref="N102" ca="1">CELL("format",Const!H11)</f>
        <v>,0</v>
      </c>
      <c r="O102" s="513">
        <f>ROW(Const!H11)</f>
        <v>11</v>
      </c>
      <c r="P102" s="513">
        <f>COLUMN(Const!H11)</f>
        <v>8</v>
      </c>
      <c r="Q102" s="513">
        <f>ROW(Const!H11)</f>
        <v>11</v>
      </c>
      <c r="R102" s="513">
        <f>COLUMN(Const!H11)</f>
        <v>8</v>
      </c>
      <c r="S102" s="513">
        <f ca="1">_xlfn.SHEET(Const!H11)</f>
        <v>5</v>
      </c>
    </row>
    <row r="103" spans="1:19" x14ac:dyDescent="0.35">
      <c r="A103" s="513" t="s">
        <v>277</v>
      </c>
      <c r="B103" s="513">
        <v>203</v>
      </c>
      <c r="C103" s="513" t="s">
        <v>287</v>
      </c>
      <c r="D103" s="513">
        <v>-95</v>
      </c>
      <c r="E103" s="513" t="s">
        <v>941</v>
      </c>
      <c r="F103" s="513">
        <f>Const!J11</f>
        <v>0</v>
      </c>
      <c r="G103" s="513" t="str">
        <f>Const!E11</f>
        <v>EPC base cost</v>
      </c>
      <c r="H103" s="513" t="s">
        <v>177</v>
      </c>
      <c r="I103" s="513">
        <f>COLUMN(Const!E11)</f>
        <v>5</v>
      </c>
      <c r="J103" s="513" t="str">
        <f>Const!G11</f>
        <v>$ 000s</v>
      </c>
      <c r="K103" s="513" t="s">
        <v>287</v>
      </c>
      <c r="L103" s="513" t="s">
        <v>1947</v>
      </c>
      <c r="M103" s="513" t="s">
        <v>1948</v>
      </c>
      <c r="N103" s="513" t="str" cm="1">
        <f t="array" aca="1" ref="N103" ca="1">CELL("format",Const!J11)</f>
        <v>,0</v>
      </c>
      <c r="O103" s="513">
        <f>ROW(Const!J11)</f>
        <v>11</v>
      </c>
      <c r="P103" s="513">
        <f>COLUMN(Const!J11)</f>
        <v>10</v>
      </c>
      <c r="Q103" s="513">
        <f>ROW(Const!GJ11)</f>
        <v>11</v>
      </c>
      <c r="R103" s="513">
        <f>COLUMN(Const!GJ11)</f>
        <v>192</v>
      </c>
      <c r="S103" s="513">
        <f ca="1">_xlfn.SHEET(Const!J11)</f>
        <v>5</v>
      </c>
    </row>
    <row r="104" spans="1:19" x14ac:dyDescent="0.35">
      <c r="A104" s="513" t="s">
        <v>283</v>
      </c>
      <c r="B104" s="513">
        <v>204</v>
      </c>
      <c r="C104" s="513" t="s">
        <v>288</v>
      </c>
      <c r="D104" s="513">
        <v>-95</v>
      </c>
      <c r="E104" s="513" t="s">
        <v>289</v>
      </c>
      <c r="F104" s="513">
        <f>Const!F13</f>
        <v>0.05</v>
      </c>
      <c r="G104" s="513" t="str">
        <f>Const!E13</f>
        <v>EPC spent contingency</v>
      </c>
      <c r="H104" s="513" t="s">
        <v>163</v>
      </c>
      <c r="I104" s="513">
        <f>COLUMN(Const!E13)</f>
        <v>5</v>
      </c>
      <c r="J104" s="513" t="str">
        <f>Const!G13</f>
        <v>%</v>
      </c>
      <c r="K104" s="513"/>
      <c r="L104" s="513">
        <v>969</v>
      </c>
      <c r="M104" s="513">
        <v>207</v>
      </c>
      <c r="N104" s="513" t="str" cm="1">
        <f t="array" aca="1" ref="N104" ca="1">CELL("format",Const!F13)</f>
        <v>P2</v>
      </c>
      <c r="O104" s="513">
        <f>ROW(Const!F13)</f>
        <v>13</v>
      </c>
      <c r="P104" s="513">
        <f>COLUMN(Const!F13)</f>
        <v>6</v>
      </c>
      <c r="Q104" s="513">
        <f>ROW(Const!F13)</f>
        <v>13</v>
      </c>
      <c r="R104" s="513">
        <f>COLUMN(Const!F13)</f>
        <v>6</v>
      </c>
      <c r="S104" s="513">
        <f ca="1">_xlfn.SHEET(Const!F13)</f>
        <v>5</v>
      </c>
    </row>
    <row r="105" spans="1:19" x14ac:dyDescent="0.35">
      <c r="A105" s="513" t="s">
        <v>283</v>
      </c>
      <c r="B105" s="513">
        <v>205</v>
      </c>
      <c r="C105" s="513" t="s">
        <v>287</v>
      </c>
      <c r="D105" s="513">
        <v>-95</v>
      </c>
      <c r="E105" s="513" t="s">
        <v>290</v>
      </c>
      <c r="F105" s="513">
        <f>Const!J14</f>
        <v>0</v>
      </c>
      <c r="G105" s="513" t="str">
        <f>Const!E14</f>
        <v>EPC base cost</v>
      </c>
      <c r="H105" s="513" t="s">
        <v>177</v>
      </c>
      <c r="I105" s="513">
        <f>COLUMN(Const!E14)</f>
        <v>5</v>
      </c>
      <c r="J105" s="513" t="str">
        <f>Const!G14</f>
        <v>$ 000s</v>
      </c>
      <c r="K105" s="513"/>
      <c r="L105" s="513">
        <v>203</v>
      </c>
      <c r="M105" s="513">
        <v>207</v>
      </c>
      <c r="N105" s="513" t="str" cm="1">
        <f t="array" aca="1" ref="N105" ca="1">CELL("format",Const!J14)</f>
        <v>,0</v>
      </c>
      <c r="O105" s="513">
        <f>ROW(Const!J14)</f>
        <v>14</v>
      </c>
      <c r="P105" s="513">
        <f>COLUMN(Const!J14)</f>
        <v>10</v>
      </c>
      <c r="Q105" s="513">
        <f>ROW(Const!GJ14)</f>
        <v>14</v>
      </c>
      <c r="R105" s="513">
        <f>COLUMN(Const!GJ14)</f>
        <v>192</v>
      </c>
      <c r="S105" s="513">
        <f ca="1">_xlfn.SHEET(Const!J14)</f>
        <v>5</v>
      </c>
    </row>
    <row r="106" spans="1:19" x14ac:dyDescent="0.35">
      <c r="A106" s="513" t="s">
        <v>274</v>
      </c>
      <c r="B106" s="513">
        <v>206</v>
      </c>
      <c r="C106" s="513" t="s">
        <v>291</v>
      </c>
      <c r="D106" s="513">
        <v>-95</v>
      </c>
      <c r="E106" s="513" t="s">
        <v>942</v>
      </c>
      <c r="F106" s="513">
        <f>Const!H15</f>
        <v>15000.000000000011</v>
      </c>
      <c r="G106" s="513" t="str">
        <f>Const!E15</f>
        <v>EPC contingency</v>
      </c>
      <c r="H106" s="513" t="s">
        <v>178</v>
      </c>
      <c r="I106" s="513">
        <f>COLUMN(Const!E15)</f>
        <v>5</v>
      </c>
      <c r="J106" s="513" t="str">
        <f>Const!G15</f>
        <v>$ 000s</v>
      </c>
      <c r="K106" s="513" t="s">
        <v>291</v>
      </c>
      <c r="L106" s="513">
        <v>207</v>
      </c>
      <c r="M106" s="513"/>
      <c r="N106" s="513" t="str" cm="1">
        <f t="array" aca="1" ref="N106" ca="1">CELL("format",Const!H15)</f>
        <v>,0</v>
      </c>
      <c r="O106" s="513">
        <f>ROW(Const!H15)</f>
        <v>15</v>
      </c>
      <c r="P106" s="513">
        <f>COLUMN(Const!H15)</f>
        <v>8</v>
      </c>
      <c r="Q106" s="513">
        <f>ROW(Const!H15)</f>
        <v>15</v>
      </c>
      <c r="R106" s="513">
        <f>COLUMN(Const!H15)</f>
        <v>8</v>
      </c>
      <c r="S106" s="513">
        <f ca="1">_xlfn.SHEET(Const!H15)</f>
        <v>5</v>
      </c>
    </row>
    <row r="107" spans="1:19" x14ac:dyDescent="0.35">
      <c r="A107" s="513" t="s">
        <v>277</v>
      </c>
      <c r="B107" s="513">
        <v>207</v>
      </c>
      <c r="C107" s="513" t="s">
        <v>292</v>
      </c>
      <c r="D107" s="513">
        <v>-95</v>
      </c>
      <c r="E107" s="513" t="s">
        <v>293</v>
      </c>
      <c r="F107" s="513">
        <f>Const!J15</f>
        <v>0</v>
      </c>
      <c r="G107" s="513" t="str">
        <f>Const!E15</f>
        <v>EPC contingency</v>
      </c>
      <c r="H107" s="513" t="s">
        <v>178</v>
      </c>
      <c r="I107" s="513">
        <f>COLUMN(Const!E15)</f>
        <v>5</v>
      </c>
      <c r="J107" s="513" t="str">
        <f>Const!G15</f>
        <v>$ 000s</v>
      </c>
      <c r="K107" s="513" t="s">
        <v>292</v>
      </c>
      <c r="L107" s="513" t="s">
        <v>1949</v>
      </c>
      <c r="M107" s="513" t="s">
        <v>1950</v>
      </c>
      <c r="N107" s="513" t="str" cm="1">
        <f t="array" aca="1" ref="N107" ca="1">CELL("format",Const!J15)</f>
        <v>,0</v>
      </c>
      <c r="O107" s="513">
        <f>ROW(Const!J15)</f>
        <v>15</v>
      </c>
      <c r="P107" s="513">
        <f>COLUMN(Const!J15)</f>
        <v>10</v>
      </c>
      <c r="Q107" s="513">
        <f>ROW(Const!GJ15)</f>
        <v>15</v>
      </c>
      <c r="R107" s="513">
        <f>COLUMN(Const!GJ15)</f>
        <v>192</v>
      </c>
      <c r="S107" s="513">
        <f ca="1">_xlfn.SHEET(Const!J15)</f>
        <v>5</v>
      </c>
    </row>
    <row r="108" spans="1:19" x14ac:dyDescent="0.35">
      <c r="A108" s="513" t="s">
        <v>270</v>
      </c>
      <c r="B108" s="513">
        <v>-96</v>
      </c>
      <c r="C108" s="513" t="s">
        <v>250</v>
      </c>
      <c r="D108" s="513">
        <v>-94</v>
      </c>
      <c r="E108" s="513"/>
      <c r="F108" s="513" t="str">
        <f>Const!A18</f>
        <v>OTHER CONSTRUCTION COSS</v>
      </c>
      <c r="G108" s="513" t="str">
        <f>Const!A18</f>
        <v>OTHER CONSTRUCTION COSS</v>
      </c>
      <c r="H108" s="513" t="s">
        <v>179</v>
      </c>
      <c r="I108" s="513">
        <f>COLUMN(Const!A18)</f>
        <v>1</v>
      </c>
      <c r="J108" s="513"/>
      <c r="K108" s="513" t="s">
        <v>250</v>
      </c>
      <c r="L108" s="513"/>
      <c r="M108" s="513"/>
      <c r="N108" s="513" t="str" cm="1">
        <f t="array" aca="1" ref="N108" ca="1">CELL("format",Const!A18)</f>
        <v>,0</v>
      </c>
      <c r="O108" s="513">
        <f>ROW(Const!A18)</f>
        <v>18</v>
      </c>
      <c r="P108" s="513">
        <f>COLUMN(Const!A18)</f>
        <v>1</v>
      </c>
      <c r="Q108" s="513">
        <f>ROW(Const!A52)</f>
        <v>52</v>
      </c>
      <c r="R108" s="513">
        <f>COLUMN(Const!A52)</f>
        <v>1</v>
      </c>
      <c r="S108" s="513">
        <f ca="1">_xlfn.SHEET(Const!A18)</f>
        <v>5</v>
      </c>
    </row>
    <row r="109" spans="1:19" x14ac:dyDescent="0.35">
      <c r="A109" s="513" t="s">
        <v>270</v>
      </c>
      <c r="B109" s="513">
        <v>-97</v>
      </c>
      <c r="C109" s="513" t="s">
        <v>294</v>
      </c>
      <c r="D109" s="513">
        <v>-96</v>
      </c>
      <c r="E109" s="513"/>
      <c r="F109" s="513">
        <f>Const!A19</f>
        <v>0</v>
      </c>
      <c r="G109" s="513" t="str">
        <f>Const!B19</f>
        <v>SPV costs during construction</v>
      </c>
      <c r="H109" s="513" t="s">
        <v>180</v>
      </c>
      <c r="I109" s="513">
        <f>COLUMN(Const!B19)</f>
        <v>2</v>
      </c>
      <c r="J109" s="513"/>
      <c r="K109" s="513" t="s">
        <v>294</v>
      </c>
      <c r="L109" s="513"/>
      <c r="M109" s="513"/>
      <c r="N109" s="513" t="str" cm="1">
        <f t="array" aca="1" ref="N109" ca="1">CELL("format",Const!A19)</f>
        <v>,0</v>
      </c>
      <c r="O109" s="513">
        <f>ROW(Const!A19)</f>
        <v>19</v>
      </c>
      <c r="P109" s="513">
        <f>COLUMN(Const!A19)</f>
        <v>1</v>
      </c>
      <c r="Q109" s="513">
        <f>ROW(Const!A24)</f>
        <v>24</v>
      </c>
      <c r="R109" s="513">
        <f>COLUMN(Const!A24)</f>
        <v>1</v>
      </c>
      <c r="S109" s="513">
        <f ca="1">_xlfn.SHEET(Const!A19)</f>
        <v>5</v>
      </c>
    </row>
    <row r="110" spans="1:19" x14ac:dyDescent="0.35">
      <c r="A110" s="513" t="s">
        <v>283</v>
      </c>
      <c r="B110" s="513">
        <v>208</v>
      </c>
      <c r="C110" s="513" t="s">
        <v>295</v>
      </c>
      <c r="D110" s="513">
        <v>-97</v>
      </c>
      <c r="E110" s="513" t="s">
        <v>296</v>
      </c>
      <c r="F110" s="513">
        <f>Const!F20</f>
        <v>1200</v>
      </c>
      <c r="G110" s="513" t="str">
        <f>Const!E20</f>
        <v>Annual SPV costs</v>
      </c>
      <c r="H110" s="513" t="s">
        <v>164</v>
      </c>
      <c r="I110" s="513">
        <f>COLUMN(Const!E20)</f>
        <v>5</v>
      </c>
      <c r="J110" s="513" t="str">
        <f>Const!G20</f>
        <v>$ 000s p.a.</v>
      </c>
      <c r="K110" s="513"/>
      <c r="L110" s="513">
        <v>970</v>
      </c>
      <c r="M110" s="513">
        <v>212</v>
      </c>
      <c r="N110" s="513" t="str" cm="1">
        <f t="array" aca="1" ref="N110" ca="1">CELL("format",Const!F20)</f>
        <v>,0</v>
      </c>
      <c r="O110" s="513">
        <f>ROW(Const!F20)</f>
        <v>20</v>
      </c>
      <c r="P110" s="513">
        <f>COLUMN(Const!F20)</f>
        <v>6</v>
      </c>
      <c r="Q110" s="513">
        <f>ROW(Const!F20)</f>
        <v>20</v>
      </c>
      <c r="R110" s="513">
        <f>COLUMN(Const!F20)</f>
        <v>6</v>
      </c>
      <c r="S110" s="513">
        <f ca="1">_xlfn.SHEET(Const!F20)</f>
        <v>5</v>
      </c>
    </row>
    <row r="111" spans="1:19" x14ac:dyDescent="0.35">
      <c r="A111" s="513" t="s">
        <v>283</v>
      </c>
      <c r="B111" s="513">
        <v>209</v>
      </c>
      <c r="C111" s="513" t="s">
        <v>297</v>
      </c>
      <c r="D111" s="513">
        <v>-97</v>
      </c>
      <c r="E111" s="513" t="s">
        <v>298</v>
      </c>
      <c r="F111" s="513">
        <f>Const!F21</f>
        <v>12</v>
      </c>
      <c r="G111" s="513" t="str">
        <f>Const!E21</f>
        <v>Months in year</v>
      </c>
      <c r="H111" s="513" t="s">
        <v>43</v>
      </c>
      <c r="I111" s="513">
        <f>COLUMN(Const!E21)</f>
        <v>5</v>
      </c>
      <c r="J111" s="513" t="str">
        <f>Const!G21</f>
        <v>months</v>
      </c>
      <c r="K111" s="513"/>
      <c r="L111" s="513">
        <v>877</v>
      </c>
      <c r="M111" s="513">
        <v>212</v>
      </c>
      <c r="N111" s="513" t="str" cm="1">
        <f t="array" aca="1" ref="N111" ca="1">CELL("format",Const!F21)</f>
        <v>,0</v>
      </c>
      <c r="O111" s="513">
        <f>ROW(Const!F21)</f>
        <v>21</v>
      </c>
      <c r="P111" s="513">
        <f>COLUMN(Const!F21)</f>
        <v>6</v>
      </c>
      <c r="Q111" s="513">
        <f>ROW(Const!F21)</f>
        <v>21</v>
      </c>
      <c r="R111" s="513">
        <f>COLUMN(Const!F21)</f>
        <v>6</v>
      </c>
      <c r="S111" s="513">
        <f ca="1">_xlfn.SHEET(Const!F21)</f>
        <v>5</v>
      </c>
    </row>
    <row r="112" spans="1:19" x14ac:dyDescent="0.35">
      <c r="A112" s="513" t="s">
        <v>283</v>
      </c>
      <c r="B112" s="513">
        <v>210</v>
      </c>
      <c r="C112" s="513" t="s">
        <v>299</v>
      </c>
      <c r="D112" s="513">
        <v>-97</v>
      </c>
      <c r="E112" s="513" t="s">
        <v>300</v>
      </c>
      <c r="F112" s="513">
        <f>Const!J22</f>
        <v>0</v>
      </c>
      <c r="G112" s="513" t="str">
        <f>Const!E22</f>
        <v>Construction period flag</v>
      </c>
      <c r="H112" s="513" t="s">
        <v>153</v>
      </c>
      <c r="I112" s="513">
        <f>COLUMN(Const!E22)</f>
        <v>5</v>
      </c>
      <c r="J112" s="513" t="str">
        <f>Const!G22</f>
        <v>flag</v>
      </c>
      <c r="K112" s="513"/>
      <c r="L112" s="513">
        <v>96</v>
      </c>
      <c r="M112" s="513">
        <v>212</v>
      </c>
      <c r="N112" s="513" t="str" cm="1">
        <f t="array" aca="1" ref="N112" ca="1">CELL("format",Const!J22)</f>
        <v>,0</v>
      </c>
      <c r="O112" s="513">
        <f>ROW(Const!J22)</f>
        <v>22</v>
      </c>
      <c r="P112" s="513">
        <f>COLUMN(Const!J22)</f>
        <v>10</v>
      </c>
      <c r="Q112" s="513">
        <f>ROW(Const!GJ22)</f>
        <v>22</v>
      </c>
      <c r="R112" s="513">
        <f>COLUMN(Const!GJ22)</f>
        <v>192</v>
      </c>
      <c r="S112" s="513">
        <f ca="1">_xlfn.SHEET(Const!J22)</f>
        <v>5</v>
      </c>
    </row>
    <row r="113" spans="1:19" x14ac:dyDescent="0.35">
      <c r="A113" s="513" t="s">
        <v>274</v>
      </c>
      <c r="B113" s="513">
        <v>211</v>
      </c>
      <c r="C113" s="513" t="s">
        <v>301</v>
      </c>
      <c r="D113" s="513">
        <v>-97</v>
      </c>
      <c r="E113" s="513" t="s">
        <v>943</v>
      </c>
      <c r="F113" s="513">
        <f>Const!H23</f>
        <v>4200</v>
      </c>
      <c r="G113" s="513" t="str">
        <f>Const!E23</f>
        <v>SPV costs during construction</v>
      </c>
      <c r="H113" s="513" t="s">
        <v>180</v>
      </c>
      <c r="I113" s="513">
        <f>COLUMN(Const!E23)</f>
        <v>5</v>
      </c>
      <c r="J113" s="513" t="str">
        <f>Const!G23</f>
        <v>$ 000s</v>
      </c>
      <c r="K113" s="513" t="s">
        <v>301</v>
      </c>
      <c r="L113" s="513">
        <v>212</v>
      </c>
      <c r="M113" s="513"/>
      <c r="N113" s="513" t="str" cm="1">
        <f t="array" aca="1" ref="N113" ca="1">CELL("format",Const!H23)</f>
        <v>,0</v>
      </c>
      <c r="O113" s="513">
        <f>ROW(Const!H23)</f>
        <v>23</v>
      </c>
      <c r="P113" s="513">
        <f>COLUMN(Const!H23)</f>
        <v>8</v>
      </c>
      <c r="Q113" s="513">
        <f>ROW(Const!H23)</f>
        <v>23</v>
      </c>
      <c r="R113" s="513">
        <f>COLUMN(Const!H23)</f>
        <v>8</v>
      </c>
      <c r="S113" s="513">
        <f ca="1">_xlfn.SHEET(Const!H23)</f>
        <v>5</v>
      </c>
    </row>
    <row r="114" spans="1:19" x14ac:dyDescent="0.35">
      <c r="A114" s="513" t="s">
        <v>277</v>
      </c>
      <c r="B114" s="513">
        <v>212</v>
      </c>
      <c r="C114" s="513" t="s">
        <v>302</v>
      </c>
      <c r="D114" s="513">
        <v>-97</v>
      </c>
      <c r="E114" s="513" t="s">
        <v>303</v>
      </c>
      <c r="F114" s="513">
        <f>Const!J23</f>
        <v>0</v>
      </c>
      <c r="G114" s="513" t="str">
        <f>Const!E23</f>
        <v>SPV costs during construction</v>
      </c>
      <c r="H114" s="513" t="s">
        <v>180</v>
      </c>
      <c r="I114" s="513">
        <f>COLUMN(Const!E23)</f>
        <v>5</v>
      </c>
      <c r="J114" s="513" t="str">
        <f>Const!G23</f>
        <v>$ 000s</v>
      </c>
      <c r="K114" s="513" t="s">
        <v>302</v>
      </c>
      <c r="L114" s="513" t="s">
        <v>1951</v>
      </c>
      <c r="M114" s="513" t="s">
        <v>1952</v>
      </c>
      <c r="N114" s="513" t="str" cm="1">
        <f t="array" aca="1" ref="N114" ca="1">CELL("format",Const!J23)</f>
        <v>,0</v>
      </c>
      <c r="O114" s="513">
        <f>ROW(Const!J23)</f>
        <v>23</v>
      </c>
      <c r="P114" s="513">
        <f>COLUMN(Const!J23)</f>
        <v>10</v>
      </c>
      <c r="Q114" s="513">
        <f>ROW(Const!GJ23)</f>
        <v>23</v>
      </c>
      <c r="R114" s="513">
        <f>COLUMN(Const!GJ23)</f>
        <v>192</v>
      </c>
      <c r="S114" s="513">
        <f ca="1">_xlfn.SHEET(Const!J23)</f>
        <v>5</v>
      </c>
    </row>
    <row r="115" spans="1:19" x14ac:dyDescent="0.35">
      <c r="A115" s="513" t="s">
        <v>270</v>
      </c>
      <c r="B115" s="513">
        <v>-98</v>
      </c>
      <c r="C115" s="513" t="s">
        <v>304</v>
      </c>
      <c r="D115" s="513">
        <v>-96</v>
      </c>
      <c r="E115" s="513"/>
      <c r="F115" s="513">
        <f>Const!A25</f>
        <v>0</v>
      </c>
      <c r="G115" s="513" t="str">
        <f>Const!B25</f>
        <v>Construction insurance</v>
      </c>
      <c r="H115" s="513" t="s">
        <v>165</v>
      </c>
      <c r="I115" s="513">
        <f>COLUMN(Const!B25)</f>
        <v>2</v>
      </c>
      <c r="J115" s="513"/>
      <c r="K115" s="513" t="s">
        <v>304</v>
      </c>
      <c r="L115" s="513"/>
      <c r="M115" s="513"/>
      <c r="N115" s="513" t="str" cm="1">
        <f t="array" aca="1" ref="N115" ca="1">CELL("format",Const!A25)</f>
        <v>,0</v>
      </c>
      <c r="O115" s="513">
        <f>ROW(Const!A25)</f>
        <v>25</v>
      </c>
      <c r="P115" s="513">
        <f>COLUMN(Const!A25)</f>
        <v>1</v>
      </c>
      <c r="Q115" s="513">
        <f>ROW(Const!A29)</f>
        <v>29</v>
      </c>
      <c r="R115" s="513">
        <f>COLUMN(Const!A29)</f>
        <v>1</v>
      </c>
      <c r="S115" s="513">
        <f ca="1">_xlfn.SHEET(Const!A25)</f>
        <v>5</v>
      </c>
    </row>
    <row r="116" spans="1:19" x14ac:dyDescent="0.35">
      <c r="A116" s="513" t="s">
        <v>283</v>
      </c>
      <c r="B116" s="513">
        <v>213</v>
      </c>
      <c r="C116" s="513" t="s">
        <v>305</v>
      </c>
      <c r="D116" s="513">
        <v>-98</v>
      </c>
      <c r="E116" s="513" t="s">
        <v>306</v>
      </c>
      <c r="F116" s="513">
        <f>Const!F26</f>
        <v>850</v>
      </c>
      <c r="G116" s="513" t="str">
        <f>Const!E26</f>
        <v>Construction insurance - base amount</v>
      </c>
      <c r="H116" s="513" t="s">
        <v>181</v>
      </c>
      <c r="I116" s="513">
        <f>COLUMN(Const!E26)</f>
        <v>5</v>
      </c>
      <c r="J116" s="513" t="str">
        <f>Const!G26</f>
        <v>$ 000s</v>
      </c>
      <c r="K116" s="513"/>
      <c r="L116" s="513">
        <v>971</v>
      </c>
      <c r="M116" s="513">
        <v>216</v>
      </c>
      <c r="N116" s="513" t="str" cm="1">
        <f t="array" aca="1" ref="N116" ca="1">CELL("format",Const!F26)</f>
        <v>,0</v>
      </c>
      <c r="O116" s="513">
        <f>ROW(Const!F26)</f>
        <v>26</v>
      </c>
      <c r="P116" s="513">
        <f>COLUMN(Const!F26)</f>
        <v>6</v>
      </c>
      <c r="Q116" s="513">
        <f>ROW(Const!F26)</f>
        <v>26</v>
      </c>
      <c r="R116" s="513">
        <f>COLUMN(Const!F26)</f>
        <v>6</v>
      </c>
      <c r="S116" s="513">
        <f ca="1">_xlfn.SHEET(Const!F26)</f>
        <v>5</v>
      </c>
    </row>
    <row r="117" spans="1:19" x14ac:dyDescent="0.35">
      <c r="A117" s="513" t="s">
        <v>283</v>
      </c>
      <c r="B117" s="513">
        <v>214</v>
      </c>
      <c r="C117" s="513" t="s">
        <v>618</v>
      </c>
      <c r="D117" s="513">
        <v>-98</v>
      </c>
      <c r="E117" s="513" t="s">
        <v>619</v>
      </c>
      <c r="F117" s="513">
        <f>Const!J27</f>
        <v>0</v>
      </c>
      <c r="G117" s="513" t="str">
        <f>Const!E27</f>
        <v>Financial close date flag</v>
      </c>
      <c r="H117" s="513" t="s">
        <v>42</v>
      </c>
      <c r="I117" s="513">
        <f>COLUMN(Const!E27)</f>
        <v>5</v>
      </c>
      <c r="J117" s="513" t="str">
        <f>Const!G27</f>
        <v>flag</v>
      </c>
      <c r="K117" s="513"/>
      <c r="L117" s="513">
        <v>83</v>
      </c>
      <c r="M117" s="513">
        <v>216</v>
      </c>
      <c r="N117" s="513" t="str" cm="1">
        <f t="array" aca="1" ref="N117" ca="1">CELL("format",Const!J27)</f>
        <v>,0</v>
      </c>
      <c r="O117" s="513">
        <f>ROW(Const!J27)</f>
        <v>27</v>
      </c>
      <c r="P117" s="513">
        <f>COLUMN(Const!J27)</f>
        <v>10</v>
      </c>
      <c r="Q117" s="513">
        <f>ROW(Const!GJ27)</f>
        <v>27</v>
      </c>
      <c r="R117" s="513">
        <f>COLUMN(Const!GJ27)</f>
        <v>192</v>
      </c>
      <c r="S117" s="513">
        <f ca="1">_xlfn.SHEET(Const!J27)</f>
        <v>5</v>
      </c>
    </row>
    <row r="118" spans="1:19" x14ac:dyDescent="0.35">
      <c r="A118" s="513" t="s">
        <v>274</v>
      </c>
      <c r="B118" s="513">
        <v>215</v>
      </c>
      <c r="C118" s="513" t="s">
        <v>1670</v>
      </c>
      <c r="D118" s="513">
        <v>-98</v>
      </c>
      <c r="E118" s="513" t="s">
        <v>944</v>
      </c>
      <c r="F118" s="513">
        <f>Const!H28</f>
        <v>850</v>
      </c>
      <c r="G118" s="513" t="str">
        <f>Const!E28</f>
        <v>Construction insurance cost</v>
      </c>
      <c r="H118" s="513" t="s">
        <v>182</v>
      </c>
      <c r="I118" s="513">
        <f>COLUMN(Const!E28)</f>
        <v>5</v>
      </c>
      <c r="J118" s="513" t="str">
        <f>Const!G28</f>
        <v>$ 000s</v>
      </c>
      <c r="K118" s="513" t="s">
        <v>307</v>
      </c>
      <c r="L118" s="513">
        <v>216</v>
      </c>
      <c r="M118" s="513"/>
      <c r="N118" s="513" t="str" cm="1">
        <f t="array" aca="1" ref="N118" ca="1">CELL("format",Const!H28)</f>
        <v>,0</v>
      </c>
      <c r="O118" s="513">
        <f>ROW(Const!H28)</f>
        <v>28</v>
      </c>
      <c r="P118" s="513">
        <f>COLUMN(Const!H28)</f>
        <v>8</v>
      </c>
      <c r="Q118" s="513">
        <f>ROW(Const!H28)</f>
        <v>28</v>
      </c>
      <c r="R118" s="513">
        <f>COLUMN(Const!H28)</f>
        <v>8</v>
      </c>
      <c r="S118" s="513">
        <f ca="1">_xlfn.SHEET(Const!H28)</f>
        <v>5</v>
      </c>
    </row>
    <row r="119" spans="1:19" x14ac:dyDescent="0.35">
      <c r="A119" s="513" t="s">
        <v>277</v>
      </c>
      <c r="B119" s="513">
        <v>216</v>
      </c>
      <c r="C119" s="513" t="s">
        <v>945</v>
      </c>
      <c r="D119" s="513">
        <v>-98</v>
      </c>
      <c r="E119" s="513" t="s">
        <v>946</v>
      </c>
      <c r="F119" s="513">
        <f>Const!J28</f>
        <v>0</v>
      </c>
      <c r="G119" s="513" t="str">
        <f>Const!E28</f>
        <v>Construction insurance cost</v>
      </c>
      <c r="H119" s="513" t="s">
        <v>182</v>
      </c>
      <c r="I119" s="513">
        <f>COLUMN(Const!E28)</f>
        <v>5</v>
      </c>
      <c r="J119" s="513" t="str">
        <f>Const!G28</f>
        <v>$ 000s</v>
      </c>
      <c r="K119" s="513" t="s">
        <v>309</v>
      </c>
      <c r="L119" s="513" t="s">
        <v>1831</v>
      </c>
      <c r="M119" s="513" t="s">
        <v>1953</v>
      </c>
      <c r="N119" s="513" t="str" cm="1">
        <f t="array" aca="1" ref="N119" ca="1">CELL("format",Const!J28)</f>
        <v>,0</v>
      </c>
      <c r="O119" s="513">
        <f>ROW(Const!J28)</f>
        <v>28</v>
      </c>
      <c r="P119" s="513">
        <f>COLUMN(Const!J28)</f>
        <v>10</v>
      </c>
      <c r="Q119" s="513">
        <f>ROW(Const!GJ28)</f>
        <v>28</v>
      </c>
      <c r="R119" s="513">
        <f>COLUMN(Const!GJ28)</f>
        <v>192</v>
      </c>
      <c r="S119" s="513">
        <f ca="1">_xlfn.SHEET(Const!J28)</f>
        <v>5</v>
      </c>
    </row>
    <row r="120" spans="1:19" x14ac:dyDescent="0.35">
      <c r="A120" s="513" t="s">
        <v>270</v>
      </c>
      <c r="B120" s="513">
        <v>-99</v>
      </c>
      <c r="C120" s="513" t="s">
        <v>310</v>
      </c>
      <c r="D120" s="513">
        <v>-96</v>
      </c>
      <c r="E120" s="513"/>
      <c r="F120" s="513">
        <f>Const!A30</f>
        <v>0</v>
      </c>
      <c r="G120" s="513" t="str">
        <f>Const!B30</f>
        <v>Development costs</v>
      </c>
      <c r="H120" s="513" t="s">
        <v>166</v>
      </c>
      <c r="I120" s="513">
        <f>COLUMN(Const!B30)</f>
        <v>2</v>
      </c>
      <c r="J120" s="513"/>
      <c r="K120" s="513" t="s">
        <v>310</v>
      </c>
      <c r="L120" s="513"/>
      <c r="M120" s="513"/>
      <c r="N120" s="513" t="str" cm="1">
        <f t="array" aca="1" ref="N120" ca="1">CELL("format",Const!A30)</f>
        <v>,0</v>
      </c>
      <c r="O120" s="513">
        <f>ROW(Const!A30)</f>
        <v>30</v>
      </c>
      <c r="P120" s="513">
        <f>COLUMN(Const!A30)</f>
        <v>1</v>
      </c>
      <c r="Q120" s="513">
        <f>ROW(Const!A34)</f>
        <v>34</v>
      </c>
      <c r="R120" s="513">
        <f>COLUMN(Const!A34)</f>
        <v>1</v>
      </c>
      <c r="S120" s="513">
        <f ca="1">_xlfn.SHEET(Const!A30)</f>
        <v>5</v>
      </c>
    </row>
    <row r="121" spans="1:19" x14ac:dyDescent="0.35">
      <c r="A121" s="513" t="s">
        <v>283</v>
      </c>
      <c r="B121" s="513">
        <v>217</v>
      </c>
      <c r="C121" s="513" t="s">
        <v>311</v>
      </c>
      <c r="D121" s="513">
        <v>-99</v>
      </c>
      <c r="E121" s="513" t="s">
        <v>312</v>
      </c>
      <c r="F121" s="513">
        <f>Const!F31</f>
        <v>2200</v>
      </c>
      <c r="G121" s="513" t="str">
        <f>Const!E31</f>
        <v>Development costs - base amount</v>
      </c>
      <c r="H121" s="513" t="s">
        <v>183</v>
      </c>
      <c r="I121" s="513">
        <f>COLUMN(Const!E31)</f>
        <v>5</v>
      </c>
      <c r="J121" s="513" t="str">
        <f>Const!G31</f>
        <v>$ 000s</v>
      </c>
      <c r="K121" s="513"/>
      <c r="L121" s="513">
        <v>972</v>
      </c>
      <c r="M121" s="513">
        <v>220</v>
      </c>
      <c r="N121" s="513" t="str" cm="1">
        <f t="array" aca="1" ref="N121" ca="1">CELL("format",Const!F31)</f>
        <v>,0</v>
      </c>
      <c r="O121" s="513">
        <f>ROW(Const!F31)</f>
        <v>31</v>
      </c>
      <c r="P121" s="513">
        <f>COLUMN(Const!F31)</f>
        <v>6</v>
      </c>
      <c r="Q121" s="513">
        <f>ROW(Const!F31)</f>
        <v>31</v>
      </c>
      <c r="R121" s="513">
        <f>COLUMN(Const!F31)</f>
        <v>6</v>
      </c>
      <c r="S121" s="513">
        <f ca="1">_xlfn.SHEET(Const!F31)</f>
        <v>5</v>
      </c>
    </row>
    <row r="122" spans="1:19" x14ac:dyDescent="0.35">
      <c r="A122" s="513" t="s">
        <v>283</v>
      </c>
      <c r="B122" s="513">
        <v>218</v>
      </c>
      <c r="C122" s="513" t="s">
        <v>618</v>
      </c>
      <c r="D122" s="513">
        <v>-99</v>
      </c>
      <c r="E122" s="513" t="s">
        <v>619</v>
      </c>
      <c r="F122" s="513">
        <f>Const!J32</f>
        <v>0</v>
      </c>
      <c r="G122" s="513" t="str">
        <f>Const!E32</f>
        <v>Financial close date flag</v>
      </c>
      <c r="H122" s="513" t="s">
        <v>42</v>
      </c>
      <c r="I122" s="513">
        <f>COLUMN(Const!E32)</f>
        <v>5</v>
      </c>
      <c r="J122" s="513" t="str">
        <f>Const!G32</f>
        <v>flag</v>
      </c>
      <c r="K122" s="513"/>
      <c r="L122" s="513">
        <v>83</v>
      </c>
      <c r="M122" s="513">
        <v>220</v>
      </c>
      <c r="N122" s="513" t="str" cm="1">
        <f t="array" aca="1" ref="N122" ca="1">CELL("format",Const!J32)</f>
        <v>,0</v>
      </c>
      <c r="O122" s="513">
        <f>ROW(Const!J32)</f>
        <v>32</v>
      </c>
      <c r="P122" s="513">
        <f>COLUMN(Const!J32)</f>
        <v>10</v>
      </c>
      <c r="Q122" s="513">
        <f>ROW(Const!GJ32)</f>
        <v>32</v>
      </c>
      <c r="R122" s="513">
        <f>COLUMN(Const!GJ32)</f>
        <v>192</v>
      </c>
      <c r="S122" s="513">
        <f ca="1">_xlfn.SHEET(Const!J32)</f>
        <v>5</v>
      </c>
    </row>
    <row r="123" spans="1:19" x14ac:dyDescent="0.35">
      <c r="A123" s="513" t="s">
        <v>274</v>
      </c>
      <c r="B123" s="513">
        <v>219</v>
      </c>
      <c r="C123" s="513" t="s">
        <v>313</v>
      </c>
      <c r="D123" s="513">
        <v>-99</v>
      </c>
      <c r="E123" s="513" t="s">
        <v>947</v>
      </c>
      <c r="F123" s="513">
        <f>Const!H33</f>
        <v>2200</v>
      </c>
      <c r="G123" s="513" t="str">
        <f>Const!E33</f>
        <v>Development costs</v>
      </c>
      <c r="H123" s="513" t="s">
        <v>166</v>
      </c>
      <c r="I123" s="513">
        <f>COLUMN(Const!E33)</f>
        <v>5</v>
      </c>
      <c r="J123" s="513" t="str">
        <f>Const!G33</f>
        <v>$ 000s</v>
      </c>
      <c r="K123" s="513" t="s">
        <v>313</v>
      </c>
      <c r="L123" s="513">
        <v>220</v>
      </c>
      <c r="M123" s="513"/>
      <c r="N123" s="513" t="str" cm="1">
        <f t="array" aca="1" ref="N123" ca="1">CELL("format",Const!H33)</f>
        <v>,0</v>
      </c>
      <c r="O123" s="513">
        <f>ROW(Const!H33)</f>
        <v>33</v>
      </c>
      <c r="P123" s="513">
        <f>COLUMN(Const!H33)</f>
        <v>8</v>
      </c>
      <c r="Q123" s="513">
        <f>ROW(Const!H33)</f>
        <v>33</v>
      </c>
      <c r="R123" s="513">
        <f>COLUMN(Const!H33)</f>
        <v>8</v>
      </c>
      <c r="S123" s="513">
        <f ca="1">_xlfn.SHEET(Const!H33)</f>
        <v>5</v>
      </c>
    </row>
    <row r="124" spans="1:19" x14ac:dyDescent="0.35">
      <c r="A124" s="513" t="s">
        <v>277</v>
      </c>
      <c r="B124" s="513">
        <v>220</v>
      </c>
      <c r="C124" s="513" t="s">
        <v>314</v>
      </c>
      <c r="D124" s="513">
        <v>-99</v>
      </c>
      <c r="E124" s="513" t="s">
        <v>948</v>
      </c>
      <c r="F124" s="513">
        <f>Const!J33</f>
        <v>0</v>
      </c>
      <c r="G124" s="513" t="str">
        <f>Const!E33</f>
        <v>Development costs</v>
      </c>
      <c r="H124" s="513" t="s">
        <v>166</v>
      </c>
      <c r="I124" s="513">
        <f>COLUMN(Const!E33)</f>
        <v>5</v>
      </c>
      <c r="J124" s="513" t="str">
        <f>Const!G33</f>
        <v>$ 000s</v>
      </c>
      <c r="K124" s="513" t="s">
        <v>314</v>
      </c>
      <c r="L124" s="513" t="s">
        <v>1832</v>
      </c>
      <c r="M124" s="513" t="s">
        <v>1954</v>
      </c>
      <c r="N124" s="513" t="str" cm="1">
        <f t="array" aca="1" ref="N124" ca="1">CELL("format",Const!J33)</f>
        <v>,0</v>
      </c>
      <c r="O124" s="513">
        <f>ROW(Const!J33)</f>
        <v>33</v>
      </c>
      <c r="P124" s="513">
        <f>COLUMN(Const!J33)</f>
        <v>10</v>
      </c>
      <c r="Q124" s="513">
        <f>ROW(Const!GJ33)</f>
        <v>33</v>
      </c>
      <c r="R124" s="513">
        <f>COLUMN(Const!GJ33)</f>
        <v>192</v>
      </c>
      <c r="S124" s="513">
        <f ca="1">_xlfn.SHEET(Const!J33)</f>
        <v>5</v>
      </c>
    </row>
    <row r="125" spans="1:19" x14ac:dyDescent="0.35">
      <c r="A125" s="513" t="s">
        <v>270</v>
      </c>
      <c r="B125" s="513">
        <v>-100</v>
      </c>
      <c r="C125" s="513" t="s">
        <v>315</v>
      </c>
      <c r="D125" s="513">
        <v>-96</v>
      </c>
      <c r="E125" s="513"/>
      <c r="F125" s="513">
        <f>Const!A35</f>
        <v>0</v>
      </c>
      <c r="G125" s="513" t="str">
        <f>Const!B35</f>
        <v>Development fee</v>
      </c>
      <c r="H125" s="513" t="s">
        <v>167</v>
      </c>
      <c r="I125" s="513">
        <f>COLUMN(Const!B35)</f>
        <v>2</v>
      </c>
      <c r="J125" s="513"/>
      <c r="K125" s="513" t="s">
        <v>315</v>
      </c>
      <c r="L125" s="513"/>
      <c r="M125" s="513"/>
      <c r="N125" s="513" t="str" cm="1">
        <f t="array" aca="1" ref="N125" ca="1">CELL("format",Const!A35)</f>
        <v>,0</v>
      </c>
      <c r="O125" s="513">
        <f>ROW(Const!A35)</f>
        <v>35</v>
      </c>
      <c r="P125" s="513">
        <f>COLUMN(Const!A35)</f>
        <v>1</v>
      </c>
      <c r="Q125" s="513">
        <f>ROW(Const!A39)</f>
        <v>39</v>
      </c>
      <c r="R125" s="513">
        <f>COLUMN(Const!A39)</f>
        <v>1</v>
      </c>
      <c r="S125" s="513">
        <f ca="1">_xlfn.SHEET(Const!A35)</f>
        <v>5</v>
      </c>
    </row>
    <row r="126" spans="1:19" x14ac:dyDescent="0.35">
      <c r="A126" s="513" t="s">
        <v>283</v>
      </c>
      <c r="B126" s="513">
        <v>221</v>
      </c>
      <c r="C126" s="513" t="s">
        <v>316</v>
      </c>
      <c r="D126" s="513">
        <v>-100</v>
      </c>
      <c r="E126" s="513" t="s">
        <v>317</v>
      </c>
      <c r="F126" s="513">
        <f>Const!F36</f>
        <v>0</v>
      </c>
      <c r="G126" s="513" t="str">
        <f>Const!E36</f>
        <v>Development fee - base amount</v>
      </c>
      <c r="H126" s="513" t="s">
        <v>184</v>
      </c>
      <c r="I126" s="513">
        <f>COLUMN(Const!E36)</f>
        <v>5</v>
      </c>
      <c r="J126" s="513" t="str">
        <f>Const!G36</f>
        <v>$ 000s</v>
      </c>
      <c r="K126" s="513"/>
      <c r="L126" s="513">
        <v>973</v>
      </c>
      <c r="M126" s="513">
        <v>224</v>
      </c>
      <c r="N126" s="513" t="str" cm="1">
        <f t="array" aca="1" ref="N126" ca="1">CELL("format",Const!F36)</f>
        <v>,0</v>
      </c>
      <c r="O126" s="513">
        <f>ROW(Const!F36)</f>
        <v>36</v>
      </c>
      <c r="P126" s="513">
        <f>COLUMN(Const!F36)</f>
        <v>6</v>
      </c>
      <c r="Q126" s="513">
        <f>ROW(Const!F36)</f>
        <v>36</v>
      </c>
      <c r="R126" s="513">
        <f>COLUMN(Const!F36)</f>
        <v>6</v>
      </c>
      <c r="S126" s="513">
        <f ca="1">_xlfn.SHEET(Const!F36)</f>
        <v>5</v>
      </c>
    </row>
    <row r="127" spans="1:19" x14ac:dyDescent="0.35">
      <c r="A127" s="513" t="s">
        <v>283</v>
      </c>
      <c r="B127" s="513">
        <v>222</v>
      </c>
      <c r="C127" s="513" t="s">
        <v>618</v>
      </c>
      <c r="D127" s="513">
        <v>-100</v>
      </c>
      <c r="E127" s="513" t="s">
        <v>619</v>
      </c>
      <c r="F127" s="513">
        <f>Const!J37</f>
        <v>0</v>
      </c>
      <c r="G127" s="513" t="str">
        <f>Const!E37</f>
        <v>Financial close date flag</v>
      </c>
      <c r="H127" s="513" t="s">
        <v>42</v>
      </c>
      <c r="I127" s="513">
        <f>COLUMN(Const!E37)</f>
        <v>5</v>
      </c>
      <c r="J127" s="513" t="str">
        <f>Const!G37</f>
        <v>flag</v>
      </c>
      <c r="K127" s="513"/>
      <c r="L127" s="513">
        <v>83</v>
      </c>
      <c r="M127" s="513">
        <v>224</v>
      </c>
      <c r="N127" s="513" t="str" cm="1">
        <f t="array" aca="1" ref="N127" ca="1">CELL("format",Const!J37)</f>
        <v>,0</v>
      </c>
      <c r="O127" s="513">
        <f>ROW(Const!J37)</f>
        <v>37</v>
      </c>
      <c r="P127" s="513">
        <f>COLUMN(Const!J37)</f>
        <v>10</v>
      </c>
      <c r="Q127" s="513">
        <f>ROW(Const!GJ37)</f>
        <v>37</v>
      </c>
      <c r="R127" s="513">
        <f>COLUMN(Const!GJ37)</f>
        <v>192</v>
      </c>
      <c r="S127" s="513">
        <f ca="1">_xlfn.SHEET(Const!J37)</f>
        <v>5</v>
      </c>
    </row>
    <row r="128" spans="1:19" x14ac:dyDescent="0.35">
      <c r="A128" s="513" t="s">
        <v>274</v>
      </c>
      <c r="B128" s="513">
        <v>223</v>
      </c>
      <c r="C128" s="513" t="s">
        <v>318</v>
      </c>
      <c r="D128" s="513">
        <v>-100</v>
      </c>
      <c r="E128" s="513" t="s">
        <v>949</v>
      </c>
      <c r="F128" s="513">
        <f>Const!H38</f>
        <v>0</v>
      </c>
      <c r="G128" s="513" t="str">
        <f>Const!E38</f>
        <v>Development fee</v>
      </c>
      <c r="H128" s="513" t="s">
        <v>167</v>
      </c>
      <c r="I128" s="513">
        <f>COLUMN(Const!E38)</f>
        <v>5</v>
      </c>
      <c r="J128" s="513" t="str">
        <f>Const!G38</f>
        <v>$ 000s</v>
      </c>
      <c r="K128" s="513" t="s">
        <v>318</v>
      </c>
      <c r="L128" s="513">
        <v>224</v>
      </c>
      <c r="M128" s="513"/>
      <c r="N128" s="513" t="str" cm="1">
        <f t="array" aca="1" ref="N128" ca="1">CELL("format",Const!H38)</f>
        <v>,0</v>
      </c>
      <c r="O128" s="513">
        <f>ROW(Const!H38)</f>
        <v>38</v>
      </c>
      <c r="P128" s="513">
        <f>COLUMN(Const!H38)</f>
        <v>8</v>
      </c>
      <c r="Q128" s="513">
        <f>ROW(Const!H38)</f>
        <v>38</v>
      </c>
      <c r="R128" s="513">
        <f>COLUMN(Const!H38)</f>
        <v>8</v>
      </c>
      <c r="S128" s="513">
        <f ca="1">_xlfn.SHEET(Const!H38)</f>
        <v>5</v>
      </c>
    </row>
    <row r="129" spans="1:19" x14ac:dyDescent="0.35">
      <c r="A129" s="513" t="s">
        <v>277</v>
      </c>
      <c r="B129" s="513">
        <v>224</v>
      </c>
      <c r="C129" s="513" t="s">
        <v>319</v>
      </c>
      <c r="D129" s="513">
        <v>-100</v>
      </c>
      <c r="E129" s="513" t="s">
        <v>950</v>
      </c>
      <c r="F129" s="513">
        <f>Const!J38</f>
        <v>0</v>
      </c>
      <c r="G129" s="513" t="str">
        <f>Const!E38</f>
        <v>Development fee</v>
      </c>
      <c r="H129" s="513" t="s">
        <v>167</v>
      </c>
      <c r="I129" s="513">
        <f>COLUMN(Const!E38)</f>
        <v>5</v>
      </c>
      <c r="J129" s="513" t="str">
        <f>Const!G38</f>
        <v>$ 000s</v>
      </c>
      <c r="K129" s="513" t="s">
        <v>319</v>
      </c>
      <c r="L129" s="513" t="s">
        <v>1955</v>
      </c>
      <c r="M129" s="513" t="s">
        <v>1956</v>
      </c>
      <c r="N129" s="513" t="str" cm="1">
        <f t="array" aca="1" ref="N129" ca="1">CELL("format",Const!J38)</f>
        <v>,0</v>
      </c>
      <c r="O129" s="513">
        <f>ROW(Const!J38)</f>
        <v>38</v>
      </c>
      <c r="P129" s="513">
        <f>COLUMN(Const!J38)</f>
        <v>10</v>
      </c>
      <c r="Q129" s="513">
        <f>ROW(Const!GJ38)</f>
        <v>38</v>
      </c>
      <c r="R129" s="513">
        <f>COLUMN(Const!GJ38)</f>
        <v>192</v>
      </c>
      <c r="S129" s="513">
        <f ca="1">_xlfn.SHEET(Const!J38)</f>
        <v>5</v>
      </c>
    </row>
    <row r="130" spans="1:19" x14ac:dyDescent="0.35">
      <c r="A130" s="513" t="s">
        <v>270</v>
      </c>
      <c r="B130" s="513">
        <v>-101</v>
      </c>
      <c r="C130" s="513" t="s">
        <v>320</v>
      </c>
      <c r="D130" s="513">
        <v>-96</v>
      </c>
      <c r="E130" s="513"/>
      <c r="F130" s="513">
        <f>Const!A40</f>
        <v>0</v>
      </c>
      <c r="G130" s="513" t="str">
        <f>Const!B40</f>
        <v>O&amp;M mobilisation</v>
      </c>
      <c r="H130" s="513" t="s">
        <v>168</v>
      </c>
      <c r="I130" s="513">
        <f>COLUMN(Const!B40)</f>
        <v>2</v>
      </c>
      <c r="J130" s="513"/>
      <c r="K130" s="513" t="s">
        <v>320</v>
      </c>
      <c r="L130" s="513"/>
      <c r="M130" s="513"/>
      <c r="N130" s="513" t="str" cm="1">
        <f t="array" aca="1" ref="N130" ca="1">CELL("format",Const!A40)</f>
        <v>,0</v>
      </c>
      <c r="O130" s="513">
        <f>ROW(Const!A40)</f>
        <v>40</v>
      </c>
      <c r="P130" s="513">
        <f>COLUMN(Const!A40)</f>
        <v>1</v>
      </c>
      <c r="Q130" s="513">
        <f>ROW(Const!A44)</f>
        <v>44</v>
      </c>
      <c r="R130" s="513">
        <f>COLUMN(Const!A44)</f>
        <v>1</v>
      </c>
      <c r="S130" s="513">
        <f ca="1">_xlfn.SHEET(Const!A40)</f>
        <v>5</v>
      </c>
    </row>
    <row r="131" spans="1:19" x14ac:dyDescent="0.35">
      <c r="A131" s="513" t="s">
        <v>283</v>
      </c>
      <c r="B131" s="513">
        <v>225</v>
      </c>
      <c r="C131" s="513" t="s">
        <v>321</v>
      </c>
      <c r="D131" s="513">
        <v>-101</v>
      </c>
      <c r="E131" s="513" t="s">
        <v>322</v>
      </c>
      <c r="F131" s="513">
        <f>Const!F41</f>
        <v>650</v>
      </c>
      <c r="G131" s="513" t="str">
        <f>Const!E41</f>
        <v>O&amp;M mobilisation - base amount</v>
      </c>
      <c r="H131" s="513" t="s">
        <v>185</v>
      </c>
      <c r="I131" s="513">
        <f>COLUMN(Const!E41)</f>
        <v>5</v>
      </c>
      <c r="J131" s="513" t="str">
        <f>Const!G41</f>
        <v>$ 000s</v>
      </c>
      <c r="K131" s="513"/>
      <c r="L131" s="513">
        <v>974</v>
      </c>
      <c r="M131" s="513">
        <v>228</v>
      </c>
      <c r="N131" s="513" t="str" cm="1">
        <f t="array" aca="1" ref="N131" ca="1">CELL("format",Const!F41)</f>
        <v>,0</v>
      </c>
      <c r="O131" s="513">
        <f>ROW(Const!F41)</f>
        <v>41</v>
      </c>
      <c r="P131" s="513">
        <f>COLUMN(Const!F41)</f>
        <v>6</v>
      </c>
      <c r="Q131" s="513">
        <f>ROW(Const!F41)</f>
        <v>41</v>
      </c>
      <c r="R131" s="513">
        <f>COLUMN(Const!F41)</f>
        <v>6</v>
      </c>
      <c r="S131" s="513">
        <f ca="1">_xlfn.SHEET(Const!F41)</f>
        <v>5</v>
      </c>
    </row>
    <row r="132" spans="1:19" x14ac:dyDescent="0.35">
      <c r="A132" s="513" t="s">
        <v>283</v>
      </c>
      <c r="B132" s="513">
        <v>226</v>
      </c>
      <c r="C132" s="513" t="s">
        <v>630</v>
      </c>
      <c r="D132" s="513">
        <v>-101</v>
      </c>
      <c r="E132" s="513" t="s">
        <v>631</v>
      </c>
      <c r="F132" s="513">
        <f>Const!J42</f>
        <v>0</v>
      </c>
      <c r="G132" s="513" t="str">
        <f>Const!E42</f>
        <v>End of construction period flag</v>
      </c>
      <c r="H132" s="513" t="s">
        <v>154</v>
      </c>
      <c r="I132" s="513">
        <f>COLUMN(Const!E42)</f>
        <v>5</v>
      </c>
      <c r="J132" s="513" t="str">
        <f>Const!G42</f>
        <v>flag</v>
      </c>
      <c r="K132" s="513"/>
      <c r="L132" s="513">
        <v>92</v>
      </c>
      <c r="M132" s="513">
        <v>228</v>
      </c>
      <c r="N132" s="513" t="str" cm="1">
        <f t="array" aca="1" ref="N132" ca="1">CELL("format",Const!J42)</f>
        <v>,0</v>
      </c>
      <c r="O132" s="513">
        <f>ROW(Const!J42)</f>
        <v>42</v>
      </c>
      <c r="P132" s="513">
        <f>COLUMN(Const!J42)</f>
        <v>10</v>
      </c>
      <c r="Q132" s="513">
        <f>ROW(Const!GJ42)</f>
        <v>42</v>
      </c>
      <c r="R132" s="513">
        <f>COLUMN(Const!GJ42)</f>
        <v>192</v>
      </c>
      <c r="S132" s="513">
        <f ca="1">_xlfn.SHEET(Const!J42)</f>
        <v>5</v>
      </c>
    </row>
    <row r="133" spans="1:19" x14ac:dyDescent="0.35">
      <c r="A133" s="513" t="s">
        <v>274</v>
      </c>
      <c r="B133" s="513">
        <v>227</v>
      </c>
      <c r="C133" s="513" t="s">
        <v>323</v>
      </c>
      <c r="D133" s="513">
        <v>-101</v>
      </c>
      <c r="E133" s="513" t="s">
        <v>951</v>
      </c>
      <c r="F133" s="513">
        <f>Const!H43</f>
        <v>650</v>
      </c>
      <c r="G133" s="513" t="str">
        <f>Const!E43</f>
        <v>O&amp;M mobilisation</v>
      </c>
      <c r="H133" s="513" t="s">
        <v>168</v>
      </c>
      <c r="I133" s="513">
        <f>COLUMN(Const!E43)</f>
        <v>5</v>
      </c>
      <c r="J133" s="513" t="str">
        <f>Const!G43</f>
        <v>$ 000s</v>
      </c>
      <c r="K133" s="513" t="s">
        <v>323</v>
      </c>
      <c r="L133" s="513">
        <v>228</v>
      </c>
      <c r="M133" s="513"/>
      <c r="N133" s="513" t="str" cm="1">
        <f t="array" aca="1" ref="N133" ca="1">CELL("format",Const!H43)</f>
        <v>,0</v>
      </c>
      <c r="O133" s="513">
        <f>ROW(Const!H43)</f>
        <v>43</v>
      </c>
      <c r="P133" s="513">
        <f>COLUMN(Const!H43)</f>
        <v>8</v>
      </c>
      <c r="Q133" s="513">
        <f>ROW(Const!H43)</f>
        <v>43</v>
      </c>
      <c r="R133" s="513">
        <f>COLUMN(Const!H43)</f>
        <v>8</v>
      </c>
      <c r="S133" s="513">
        <f ca="1">_xlfn.SHEET(Const!H43)</f>
        <v>5</v>
      </c>
    </row>
    <row r="134" spans="1:19" x14ac:dyDescent="0.35">
      <c r="A134" s="513" t="s">
        <v>277</v>
      </c>
      <c r="B134" s="513">
        <v>228</v>
      </c>
      <c r="C134" s="513" t="s">
        <v>324</v>
      </c>
      <c r="D134" s="513">
        <v>-101</v>
      </c>
      <c r="E134" s="513" t="s">
        <v>952</v>
      </c>
      <c r="F134" s="513">
        <f>Const!J43</f>
        <v>0</v>
      </c>
      <c r="G134" s="513" t="str">
        <f>Const!E43</f>
        <v>O&amp;M mobilisation</v>
      </c>
      <c r="H134" s="513" t="s">
        <v>168</v>
      </c>
      <c r="I134" s="513">
        <f>COLUMN(Const!E43)</f>
        <v>5</v>
      </c>
      <c r="J134" s="513" t="str">
        <f>Const!G43</f>
        <v>$ 000s</v>
      </c>
      <c r="K134" s="513" t="s">
        <v>324</v>
      </c>
      <c r="L134" s="513" t="s">
        <v>1957</v>
      </c>
      <c r="M134" s="513" t="s">
        <v>1958</v>
      </c>
      <c r="N134" s="513" t="str" cm="1">
        <f t="array" aca="1" ref="N134" ca="1">CELL("format",Const!J43)</f>
        <v>,0</v>
      </c>
      <c r="O134" s="513">
        <f>ROW(Const!J43)</f>
        <v>43</v>
      </c>
      <c r="P134" s="513">
        <f>COLUMN(Const!J43)</f>
        <v>10</v>
      </c>
      <c r="Q134" s="513">
        <f>ROW(Const!GJ43)</f>
        <v>43</v>
      </c>
      <c r="R134" s="513">
        <f>COLUMN(Const!GJ43)</f>
        <v>192</v>
      </c>
      <c r="S134" s="513">
        <f ca="1">_xlfn.SHEET(Const!J43)</f>
        <v>5</v>
      </c>
    </row>
    <row r="135" spans="1:19" x14ac:dyDescent="0.35">
      <c r="A135" s="513" t="s">
        <v>270</v>
      </c>
      <c r="B135" s="513">
        <v>-102</v>
      </c>
      <c r="C135" s="513" t="s">
        <v>1932</v>
      </c>
      <c r="D135" s="513">
        <v>-96</v>
      </c>
      <c r="E135" s="513"/>
      <c r="F135" s="513">
        <f>Const!A45</f>
        <v>0</v>
      </c>
      <c r="G135" s="513" t="str">
        <f>Const!B45</f>
        <v>PWA capex</v>
      </c>
      <c r="H135" s="513" t="s">
        <v>1933</v>
      </c>
      <c r="I135" s="513">
        <f>COLUMN(Const!B45)</f>
        <v>2</v>
      </c>
      <c r="J135" s="513"/>
      <c r="K135" s="513" t="s">
        <v>1932</v>
      </c>
      <c r="L135" s="513"/>
      <c r="M135" s="513"/>
      <c r="N135" s="513" t="str" cm="1">
        <f t="array" aca="1" ref="N135" ca="1">CELL("format",Const!A45)</f>
        <v>,0</v>
      </c>
      <c r="O135" s="513">
        <f>ROW(Const!A45)</f>
        <v>45</v>
      </c>
      <c r="P135" s="513">
        <f>COLUMN(Const!A45)</f>
        <v>1</v>
      </c>
      <c r="Q135" s="513">
        <f>ROW(Const!A52)</f>
        <v>52</v>
      </c>
      <c r="R135" s="513">
        <f>COLUMN(Const!A52)</f>
        <v>1</v>
      </c>
      <c r="S135" s="513">
        <f ca="1">_xlfn.SHEET(Const!A45)</f>
        <v>5</v>
      </c>
    </row>
    <row r="136" spans="1:19" x14ac:dyDescent="0.35">
      <c r="A136" s="513" t="s">
        <v>283</v>
      </c>
      <c r="B136" s="513">
        <v>229</v>
      </c>
      <c r="C136" s="513" t="s">
        <v>1959</v>
      </c>
      <c r="D136" s="513">
        <v>-102</v>
      </c>
      <c r="E136" s="513" t="s">
        <v>1960</v>
      </c>
      <c r="F136" s="513">
        <f>Const!F46</f>
        <v>22000</v>
      </c>
      <c r="G136" s="513" t="str">
        <f>Const!E46</f>
        <v>PWA capex - base amount</v>
      </c>
      <c r="H136" s="513" t="s">
        <v>1935</v>
      </c>
      <c r="I136" s="513">
        <f>COLUMN(Const!E46)</f>
        <v>5</v>
      </c>
      <c r="J136" s="513" t="str">
        <f>Const!G46</f>
        <v>$ 000s</v>
      </c>
      <c r="K136" s="513"/>
      <c r="L136" s="513">
        <v>975</v>
      </c>
      <c r="M136" s="513">
        <v>234</v>
      </c>
      <c r="N136" s="513" t="str" cm="1">
        <f t="array" aca="1" ref="N136" ca="1">CELL("format",Const!F46)</f>
        <v>,0</v>
      </c>
      <c r="O136" s="513">
        <f>ROW(Const!F46)</f>
        <v>46</v>
      </c>
      <c r="P136" s="513">
        <f>COLUMN(Const!F46)</f>
        <v>6</v>
      </c>
      <c r="Q136" s="513">
        <f>ROW(Const!F46)</f>
        <v>46</v>
      </c>
      <c r="R136" s="513">
        <f>COLUMN(Const!F46)</f>
        <v>6</v>
      </c>
      <c r="S136" s="513">
        <f ca="1">_xlfn.SHEET(Const!F46)</f>
        <v>5</v>
      </c>
    </row>
    <row r="137" spans="1:19" x14ac:dyDescent="0.35">
      <c r="A137" s="513" t="s">
        <v>283</v>
      </c>
      <c r="B137" s="513">
        <v>230</v>
      </c>
      <c r="C137" s="513" t="s">
        <v>297</v>
      </c>
      <c r="D137" s="513">
        <v>-102</v>
      </c>
      <c r="E137" s="513" t="s">
        <v>298</v>
      </c>
      <c r="F137" s="513">
        <f>Const!F47</f>
        <v>12</v>
      </c>
      <c r="G137" s="513" t="str">
        <f>Const!E47</f>
        <v>Months in year</v>
      </c>
      <c r="H137" s="513" t="s">
        <v>43</v>
      </c>
      <c r="I137" s="513">
        <f>COLUMN(Const!E47)</f>
        <v>5</v>
      </c>
      <c r="J137" s="513" t="str">
        <f>Const!G47</f>
        <v>months</v>
      </c>
      <c r="K137" s="513"/>
      <c r="L137" s="513">
        <v>877</v>
      </c>
      <c r="M137" s="513">
        <v>234</v>
      </c>
      <c r="N137" s="513" t="str" cm="1">
        <f t="array" aca="1" ref="N137" ca="1">CELL("format",Const!F47)</f>
        <v>,0</v>
      </c>
      <c r="O137" s="513">
        <f>ROW(Const!F47)</f>
        <v>47</v>
      </c>
      <c r="P137" s="513">
        <f>COLUMN(Const!F47)</f>
        <v>6</v>
      </c>
      <c r="Q137" s="513">
        <f>ROW(Const!F47)</f>
        <v>47</v>
      </c>
      <c r="R137" s="513">
        <f>COLUMN(Const!F47)</f>
        <v>6</v>
      </c>
      <c r="S137" s="513">
        <f ca="1">_xlfn.SHEET(Const!F47)</f>
        <v>5</v>
      </c>
    </row>
    <row r="138" spans="1:19" x14ac:dyDescent="0.35">
      <c r="A138" s="513" t="s">
        <v>283</v>
      </c>
      <c r="B138" s="513">
        <v>231</v>
      </c>
      <c r="C138" s="513" t="s">
        <v>972</v>
      </c>
      <c r="D138" s="513">
        <v>-102</v>
      </c>
      <c r="E138" s="513" t="s">
        <v>975</v>
      </c>
      <c r="F138" s="513">
        <f>Const!J48</f>
        <v>1</v>
      </c>
      <c r="G138" s="513" t="str">
        <f>Const!E48</f>
        <v>Months per model period</v>
      </c>
      <c r="H138" s="513" t="s">
        <v>933</v>
      </c>
      <c r="I138" s="513">
        <f>COLUMN(Const!E48)</f>
        <v>5</v>
      </c>
      <c r="J138" s="513" t="str">
        <f>Const!G48</f>
        <v>months</v>
      </c>
      <c r="K138" s="513"/>
      <c r="L138" s="513">
        <v>72</v>
      </c>
      <c r="M138" s="513">
        <v>234</v>
      </c>
      <c r="N138" s="513" t="str" cm="1">
        <f t="array" aca="1" ref="N138" ca="1">CELL("format",Const!J48)</f>
        <v>,0</v>
      </c>
      <c r="O138" s="513">
        <f>ROW(Const!J48)</f>
        <v>48</v>
      </c>
      <c r="P138" s="513">
        <f>COLUMN(Const!J48)</f>
        <v>10</v>
      </c>
      <c r="Q138" s="513">
        <f>ROW(Const!GJ48)</f>
        <v>48</v>
      </c>
      <c r="R138" s="513">
        <f>COLUMN(Const!GJ48)</f>
        <v>192</v>
      </c>
      <c r="S138" s="513">
        <f ca="1">_xlfn.SHEET(Const!J48)</f>
        <v>5</v>
      </c>
    </row>
    <row r="139" spans="1:19" x14ac:dyDescent="0.35">
      <c r="A139" s="513" t="s">
        <v>283</v>
      </c>
      <c r="B139" s="513">
        <v>232</v>
      </c>
      <c r="C139" s="513" t="s">
        <v>1961</v>
      </c>
      <c r="D139" s="513">
        <v>-102</v>
      </c>
      <c r="E139" s="513" t="s">
        <v>1962</v>
      </c>
      <c r="F139" s="513">
        <f>Const!J49</f>
        <v>0</v>
      </c>
      <c r="G139" s="513" t="str">
        <f>Const!E49</f>
        <v>Last 12 months of construction flag</v>
      </c>
      <c r="H139" s="513" t="s">
        <v>1936</v>
      </c>
      <c r="I139" s="513">
        <f>COLUMN(Const!E49)</f>
        <v>5</v>
      </c>
      <c r="J139" s="513" t="str">
        <f>Const!G49</f>
        <v>flag</v>
      </c>
      <c r="K139" s="513"/>
      <c r="L139" s="513">
        <v>161</v>
      </c>
      <c r="M139" s="513">
        <v>234</v>
      </c>
      <c r="N139" s="513" t="str" cm="1">
        <f t="array" aca="1" ref="N139" ca="1">CELL("format",Const!J49)</f>
        <v>,0</v>
      </c>
      <c r="O139" s="513">
        <f>ROW(Const!J49)</f>
        <v>49</v>
      </c>
      <c r="P139" s="513">
        <f>COLUMN(Const!J49)</f>
        <v>10</v>
      </c>
      <c r="Q139" s="513">
        <f>ROW(Const!GJ49)</f>
        <v>49</v>
      </c>
      <c r="R139" s="513">
        <f>COLUMN(Const!GJ49)</f>
        <v>192</v>
      </c>
      <c r="S139" s="513">
        <f ca="1">_xlfn.SHEET(Const!J49)</f>
        <v>5</v>
      </c>
    </row>
    <row r="140" spans="1:19" x14ac:dyDescent="0.35">
      <c r="A140" s="513" t="s">
        <v>274</v>
      </c>
      <c r="B140" s="513">
        <v>233</v>
      </c>
      <c r="C140" s="513" t="s">
        <v>1963</v>
      </c>
      <c r="D140" s="513">
        <v>-102</v>
      </c>
      <c r="E140" s="513" t="s">
        <v>1964</v>
      </c>
      <c r="F140" s="513">
        <f>Const!H50</f>
        <v>21999.999999999996</v>
      </c>
      <c r="G140" s="513" t="str">
        <f>Const!E50</f>
        <v>PWA capex</v>
      </c>
      <c r="H140" s="513" t="s">
        <v>1933</v>
      </c>
      <c r="I140" s="513">
        <f>COLUMN(Const!E50)</f>
        <v>5</v>
      </c>
      <c r="J140" s="513" t="str">
        <f>Const!G50</f>
        <v>$ 000s</v>
      </c>
      <c r="K140" s="513" t="s">
        <v>1963</v>
      </c>
      <c r="L140" s="513">
        <v>234</v>
      </c>
      <c r="M140" s="513"/>
      <c r="N140" s="513" t="str" cm="1">
        <f t="array" aca="1" ref="N140" ca="1">CELL("format",Const!H50)</f>
        <v>,0</v>
      </c>
      <c r="O140" s="513">
        <f>ROW(Const!H50)</f>
        <v>50</v>
      </c>
      <c r="P140" s="513">
        <f>COLUMN(Const!H50)</f>
        <v>8</v>
      </c>
      <c r="Q140" s="513">
        <f>ROW(Const!H50)</f>
        <v>50</v>
      </c>
      <c r="R140" s="513">
        <f>COLUMN(Const!H50)</f>
        <v>8</v>
      </c>
      <c r="S140" s="513">
        <f ca="1">_xlfn.SHEET(Const!H50)</f>
        <v>5</v>
      </c>
    </row>
    <row r="141" spans="1:19" x14ac:dyDescent="0.35">
      <c r="A141" s="513" t="s">
        <v>277</v>
      </c>
      <c r="B141" s="513">
        <v>234</v>
      </c>
      <c r="C141" s="513" t="s">
        <v>1934</v>
      </c>
      <c r="D141" s="513">
        <v>-102</v>
      </c>
      <c r="E141" s="513" t="s">
        <v>1965</v>
      </c>
      <c r="F141" s="513">
        <f>Const!J50</f>
        <v>0</v>
      </c>
      <c r="G141" s="513" t="str">
        <f>Const!E50</f>
        <v>PWA capex</v>
      </c>
      <c r="H141" s="513" t="s">
        <v>1933</v>
      </c>
      <c r="I141" s="513">
        <f>COLUMN(Const!E50)</f>
        <v>5</v>
      </c>
      <c r="J141" s="513" t="str">
        <f>Const!G50</f>
        <v>$ 000s</v>
      </c>
      <c r="K141" s="513" t="s">
        <v>1934</v>
      </c>
      <c r="L141" s="513" t="s">
        <v>1966</v>
      </c>
      <c r="M141" s="513" t="s">
        <v>1967</v>
      </c>
      <c r="N141" s="513" t="str" cm="1">
        <f t="array" aca="1" ref="N141" ca="1">CELL("format",Const!J50)</f>
        <v>,0</v>
      </c>
      <c r="O141" s="513">
        <f>ROW(Const!J50)</f>
        <v>50</v>
      </c>
      <c r="P141" s="513">
        <f>COLUMN(Const!J50)</f>
        <v>10</v>
      </c>
      <c r="Q141" s="513">
        <f>ROW(Const!GJ50)</f>
        <v>50</v>
      </c>
      <c r="R141" s="513">
        <f>COLUMN(Const!GJ50)</f>
        <v>192</v>
      </c>
      <c r="S141" s="513">
        <f ca="1">_xlfn.SHEET(Const!J50)</f>
        <v>5</v>
      </c>
    </row>
    <row r="142" spans="1:19" x14ac:dyDescent="0.35">
      <c r="A142" s="513" t="s">
        <v>270</v>
      </c>
      <c r="B142" s="513">
        <v>-103</v>
      </c>
      <c r="C142" s="513" t="s">
        <v>251</v>
      </c>
      <c r="D142" s="513">
        <v>-94</v>
      </c>
      <c r="E142" s="513"/>
      <c r="F142" s="513" t="str">
        <f>Const!A53</f>
        <v>CONSTRUCTION COSTS</v>
      </c>
      <c r="G142" s="513" t="str">
        <f>Const!A53</f>
        <v>CONSTRUCTION COSTS</v>
      </c>
      <c r="H142" s="513" t="s">
        <v>187</v>
      </c>
      <c r="I142" s="513">
        <f>COLUMN(Const!A53)</f>
        <v>1</v>
      </c>
      <c r="J142" s="513"/>
      <c r="K142" s="513" t="s">
        <v>251</v>
      </c>
      <c r="L142" s="513"/>
      <c r="M142" s="513"/>
      <c r="N142" s="513" t="str" cm="1">
        <f t="array" aca="1" ref="N142" ca="1">CELL("format",Const!A53)</f>
        <v>,0</v>
      </c>
      <c r="O142" s="513">
        <f>ROW(Const!A53)</f>
        <v>53</v>
      </c>
      <c r="P142" s="513">
        <f>COLUMN(Const!A53)</f>
        <v>1</v>
      </c>
      <c r="Q142" s="513">
        <f>ROW(Const!A69)</f>
        <v>69</v>
      </c>
      <c r="R142" s="513">
        <f>COLUMN(Const!A69)</f>
        <v>1</v>
      </c>
      <c r="S142" s="513">
        <f ca="1">_xlfn.SHEET(Const!A53)</f>
        <v>5</v>
      </c>
    </row>
    <row r="143" spans="1:19" x14ac:dyDescent="0.35">
      <c r="A143" s="513" t="s">
        <v>283</v>
      </c>
      <c r="B143" s="513">
        <v>1290</v>
      </c>
      <c r="C143" s="513" t="s">
        <v>287</v>
      </c>
      <c r="D143" s="513">
        <v>-103</v>
      </c>
      <c r="E143" s="513" t="s">
        <v>290</v>
      </c>
      <c r="F143" s="513">
        <f>Const!J55</f>
        <v>0</v>
      </c>
      <c r="G143" s="513" t="str">
        <f>Const!E55</f>
        <v>EPC base cost</v>
      </c>
      <c r="H143" s="513" t="s">
        <v>177</v>
      </c>
      <c r="I143" s="513">
        <f>COLUMN(Const!E55)</f>
        <v>5</v>
      </c>
      <c r="J143" s="513" t="str">
        <f>Const!G55</f>
        <v>$ 000s</v>
      </c>
      <c r="K143" s="513"/>
      <c r="L143" s="513">
        <v>203</v>
      </c>
      <c r="M143" s="513">
        <v>244</v>
      </c>
      <c r="N143" s="513" t="str" cm="1">
        <f t="array" aca="1" ref="N143" ca="1">CELL("format",Const!J55)</f>
        <v>,0</v>
      </c>
      <c r="O143" s="513">
        <f>ROW(Const!J55)</f>
        <v>55</v>
      </c>
      <c r="P143" s="513">
        <f>COLUMN(Const!J55)</f>
        <v>10</v>
      </c>
      <c r="Q143" s="513">
        <f>ROW(Const!GJ55)</f>
        <v>55</v>
      </c>
      <c r="R143" s="513">
        <f>COLUMN(Const!GJ55)</f>
        <v>192</v>
      </c>
      <c r="S143" s="513">
        <f ca="1">_xlfn.SHEET(Const!J55)</f>
        <v>5</v>
      </c>
    </row>
    <row r="144" spans="1:19" x14ac:dyDescent="0.35">
      <c r="A144" s="513" t="s">
        <v>283</v>
      </c>
      <c r="B144" s="513">
        <v>1291</v>
      </c>
      <c r="C144" s="513" t="s">
        <v>292</v>
      </c>
      <c r="D144" s="513">
        <v>-103</v>
      </c>
      <c r="E144" s="513" t="s">
        <v>325</v>
      </c>
      <c r="F144" s="513">
        <f>Const!J56</f>
        <v>0</v>
      </c>
      <c r="G144" s="513" t="str">
        <f>Const!E56</f>
        <v>EPC contingency</v>
      </c>
      <c r="H144" s="513" t="s">
        <v>178</v>
      </c>
      <c r="I144" s="513">
        <f>COLUMN(Const!E56)</f>
        <v>5</v>
      </c>
      <c r="J144" s="513" t="str">
        <f>Const!G56</f>
        <v>$ 000s</v>
      </c>
      <c r="K144" s="513"/>
      <c r="L144" s="513">
        <v>207</v>
      </c>
      <c r="M144" s="513">
        <v>244</v>
      </c>
      <c r="N144" s="513" t="str" cm="1">
        <f t="array" aca="1" ref="N144" ca="1">CELL("format",Const!J56)</f>
        <v>,0</v>
      </c>
      <c r="O144" s="513">
        <f>ROW(Const!J56)</f>
        <v>56</v>
      </c>
      <c r="P144" s="513">
        <f>COLUMN(Const!J56)</f>
        <v>10</v>
      </c>
      <c r="Q144" s="513">
        <f>ROW(Const!GJ56)</f>
        <v>56</v>
      </c>
      <c r="R144" s="513">
        <f>COLUMN(Const!GJ56)</f>
        <v>192</v>
      </c>
      <c r="S144" s="513">
        <f ca="1">_xlfn.SHEET(Const!J56)</f>
        <v>5</v>
      </c>
    </row>
    <row r="145" spans="1:19" x14ac:dyDescent="0.35">
      <c r="A145" s="513" t="s">
        <v>283</v>
      </c>
      <c r="B145" s="513">
        <v>1292</v>
      </c>
      <c r="C145" s="513" t="s">
        <v>302</v>
      </c>
      <c r="D145" s="513">
        <v>-103</v>
      </c>
      <c r="E145" s="513" t="s">
        <v>326</v>
      </c>
      <c r="F145" s="513">
        <f>Const!J57</f>
        <v>0</v>
      </c>
      <c r="G145" s="513" t="str">
        <f>Const!E57</f>
        <v>SPV costs during construction</v>
      </c>
      <c r="H145" s="513" t="s">
        <v>180</v>
      </c>
      <c r="I145" s="513">
        <f>COLUMN(Const!E57)</f>
        <v>5</v>
      </c>
      <c r="J145" s="513" t="str">
        <f>Const!G57</f>
        <v>$ 000s</v>
      </c>
      <c r="K145" s="513"/>
      <c r="L145" s="513">
        <v>212</v>
      </c>
      <c r="M145" s="513">
        <v>244</v>
      </c>
      <c r="N145" s="513" t="str" cm="1">
        <f t="array" aca="1" ref="N145" ca="1">CELL("format",Const!J57)</f>
        <v>,0</v>
      </c>
      <c r="O145" s="513">
        <f>ROW(Const!J57)</f>
        <v>57</v>
      </c>
      <c r="P145" s="513">
        <f>COLUMN(Const!J57)</f>
        <v>10</v>
      </c>
      <c r="Q145" s="513">
        <f>ROW(Const!GJ57)</f>
        <v>57</v>
      </c>
      <c r="R145" s="513">
        <f>COLUMN(Const!GJ57)</f>
        <v>192</v>
      </c>
      <c r="S145" s="513">
        <f ca="1">_xlfn.SHEET(Const!J57)</f>
        <v>5</v>
      </c>
    </row>
    <row r="146" spans="1:19" x14ac:dyDescent="0.35">
      <c r="A146" s="513" t="s">
        <v>283</v>
      </c>
      <c r="B146" s="513">
        <v>1293</v>
      </c>
      <c r="C146" s="513" t="s">
        <v>945</v>
      </c>
      <c r="D146" s="513">
        <v>-103</v>
      </c>
      <c r="E146" s="513" t="s">
        <v>953</v>
      </c>
      <c r="F146" s="513">
        <f>Const!J58</f>
        <v>0</v>
      </c>
      <c r="G146" s="513" t="str">
        <f>Const!E58</f>
        <v>Construction insurance cost</v>
      </c>
      <c r="H146" s="513" t="s">
        <v>182</v>
      </c>
      <c r="I146" s="513">
        <f>COLUMN(Const!E58)</f>
        <v>5</v>
      </c>
      <c r="J146" s="513" t="str">
        <f>Const!G58</f>
        <v>$ 000s</v>
      </c>
      <c r="K146" s="513"/>
      <c r="L146" s="513">
        <v>216</v>
      </c>
      <c r="M146" s="513">
        <v>244</v>
      </c>
      <c r="N146" s="513" t="str" cm="1">
        <f t="array" aca="1" ref="N146" ca="1">CELL("format",Const!J58)</f>
        <v>,0</v>
      </c>
      <c r="O146" s="513">
        <f>ROW(Const!J58)</f>
        <v>58</v>
      </c>
      <c r="P146" s="513">
        <f>COLUMN(Const!J58)</f>
        <v>10</v>
      </c>
      <c r="Q146" s="513">
        <f>ROW(Const!GJ58)</f>
        <v>58</v>
      </c>
      <c r="R146" s="513">
        <f>COLUMN(Const!GJ58)</f>
        <v>192</v>
      </c>
      <c r="S146" s="513">
        <f ca="1">_xlfn.SHEET(Const!J58)</f>
        <v>5</v>
      </c>
    </row>
    <row r="147" spans="1:19" x14ac:dyDescent="0.35">
      <c r="A147" s="513" t="s">
        <v>283</v>
      </c>
      <c r="B147" s="513">
        <v>1294</v>
      </c>
      <c r="C147" s="513" t="s">
        <v>314</v>
      </c>
      <c r="D147" s="513">
        <v>-103</v>
      </c>
      <c r="E147" s="513" t="s">
        <v>328</v>
      </c>
      <c r="F147" s="513">
        <f>Const!J59</f>
        <v>0</v>
      </c>
      <c r="G147" s="513" t="str">
        <f>Const!E59</f>
        <v>Development costs</v>
      </c>
      <c r="H147" s="513" t="s">
        <v>166</v>
      </c>
      <c r="I147" s="513">
        <f>COLUMN(Const!E59)</f>
        <v>5</v>
      </c>
      <c r="J147" s="513" t="str">
        <f>Const!G59</f>
        <v>$ 000s</v>
      </c>
      <c r="K147" s="513"/>
      <c r="L147" s="513">
        <v>220</v>
      </c>
      <c r="M147" s="513">
        <v>244</v>
      </c>
      <c r="N147" s="513" t="str" cm="1">
        <f t="array" aca="1" ref="N147" ca="1">CELL("format",Const!J59)</f>
        <v>,0</v>
      </c>
      <c r="O147" s="513">
        <f>ROW(Const!J59)</f>
        <v>59</v>
      </c>
      <c r="P147" s="513">
        <f>COLUMN(Const!J59)</f>
        <v>10</v>
      </c>
      <c r="Q147" s="513">
        <f>ROW(Const!GJ59)</f>
        <v>59</v>
      </c>
      <c r="R147" s="513">
        <f>COLUMN(Const!GJ59)</f>
        <v>192</v>
      </c>
      <c r="S147" s="513">
        <f ca="1">_xlfn.SHEET(Const!J59)</f>
        <v>5</v>
      </c>
    </row>
    <row r="148" spans="1:19" x14ac:dyDescent="0.35">
      <c r="A148" s="513" t="s">
        <v>283</v>
      </c>
      <c r="B148" s="513">
        <v>1295</v>
      </c>
      <c r="C148" s="513" t="s">
        <v>319</v>
      </c>
      <c r="D148" s="513">
        <v>-103</v>
      </c>
      <c r="E148" s="513" t="s">
        <v>329</v>
      </c>
      <c r="F148" s="513">
        <f>Const!J60</f>
        <v>0</v>
      </c>
      <c r="G148" s="513" t="str">
        <f>Const!E60</f>
        <v>Development fee</v>
      </c>
      <c r="H148" s="513" t="s">
        <v>167</v>
      </c>
      <c r="I148" s="513">
        <f>COLUMN(Const!E60)</f>
        <v>5</v>
      </c>
      <c r="J148" s="513" t="str">
        <f>Const!G60</f>
        <v>$ 000s</v>
      </c>
      <c r="K148" s="513"/>
      <c r="L148" s="513">
        <v>224</v>
      </c>
      <c r="M148" s="513">
        <v>244</v>
      </c>
      <c r="N148" s="513" t="str" cm="1">
        <f t="array" aca="1" ref="N148" ca="1">CELL("format",Const!J60)</f>
        <v>,0</v>
      </c>
      <c r="O148" s="513">
        <f>ROW(Const!J60)</f>
        <v>60</v>
      </c>
      <c r="P148" s="513">
        <f>COLUMN(Const!J60)</f>
        <v>10</v>
      </c>
      <c r="Q148" s="513">
        <f>ROW(Const!GJ60)</f>
        <v>60</v>
      </c>
      <c r="R148" s="513">
        <f>COLUMN(Const!GJ60)</f>
        <v>192</v>
      </c>
      <c r="S148" s="513">
        <f ca="1">_xlfn.SHEET(Const!J60)</f>
        <v>5</v>
      </c>
    </row>
    <row r="149" spans="1:19" x14ac:dyDescent="0.35">
      <c r="A149" s="513" t="s">
        <v>283</v>
      </c>
      <c r="B149" s="513">
        <v>1296</v>
      </c>
      <c r="C149" s="513" t="s">
        <v>324</v>
      </c>
      <c r="D149" s="513">
        <v>-103</v>
      </c>
      <c r="E149" s="513" t="s">
        <v>330</v>
      </c>
      <c r="F149" s="513">
        <f>Const!J61</f>
        <v>0</v>
      </c>
      <c r="G149" s="513" t="str">
        <f>Const!E61</f>
        <v>O&amp;M mobilisation</v>
      </c>
      <c r="H149" s="513" t="s">
        <v>168</v>
      </c>
      <c r="I149" s="513">
        <f>COLUMN(Const!E61)</f>
        <v>5</v>
      </c>
      <c r="J149" s="513" t="str">
        <f>Const!G61</f>
        <v>$ 000s</v>
      </c>
      <c r="K149" s="513"/>
      <c r="L149" s="513">
        <v>228</v>
      </c>
      <c r="M149" s="513">
        <v>244</v>
      </c>
      <c r="N149" s="513" t="str" cm="1">
        <f t="array" aca="1" ref="N149" ca="1">CELL("format",Const!J61)</f>
        <v>,0</v>
      </c>
      <c r="O149" s="513">
        <f>ROW(Const!J61)</f>
        <v>61</v>
      </c>
      <c r="P149" s="513">
        <f>COLUMN(Const!J61)</f>
        <v>10</v>
      </c>
      <c r="Q149" s="513">
        <f>ROW(Const!GJ61)</f>
        <v>61</v>
      </c>
      <c r="R149" s="513">
        <f>COLUMN(Const!GJ61)</f>
        <v>192</v>
      </c>
      <c r="S149" s="513">
        <f ca="1">_xlfn.SHEET(Const!J61)</f>
        <v>5</v>
      </c>
    </row>
    <row r="150" spans="1:19" x14ac:dyDescent="0.35">
      <c r="A150" s="513" t="s">
        <v>283</v>
      </c>
      <c r="B150" s="513">
        <v>1297</v>
      </c>
      <c r="C150" s="513" t="s">
        <v>1934</v>
      </c>
      <c r="D150" s="513">
        <v>-103</v>
      </c>
      <c r="E150" s="513" t="s">
        <v>1968</v>
      </c>
      <c r="F150" s="513">
        <f>Const!J62</f>
        <v>0</v>
      </c>
      <c r="G150" s="513" t="str">
        <f>Const!E62</f>
        <v>PWA capex</v>
      </c>
      <c r="H150" s="513" t="s">
        <v>1933</v>
      </c>
      <c r="I150" s="513">
        <f>COLUMN(Const!E62)</f>
        <v>5</v>
      </c>
      <c r="J150" s="513" t="str">
        <f>Const!G62</f>
        <v>$ 000s</v>
      </c>
      <c r="K150" s="513"/>
      <c r="L150" s="513">
        <v>234</v>
      </c>
      <c r="M150" s="513">
        <v>244</v>
      </c>
      <c r="N150" s="513" t="str" cm="1">
        <f t="array" aca="1" ref="N150" ca="1">CELL("format",Const!J62)</f>
        <v>,0</v>
      </c>
      <c r="O150" s="513">
        <f>ROW(Const!J62)</f>
        <v>62</v>
      </c>
      <c r="P150" s="513">
        <f>COLUMN(Const!J62)</f>
        <v>10</v>
      </c>
      <c r="Q150" s="513">
        <f>ROW(Const!GJ62)</f>
        <v>62</v>
      </c>
      <c r="R150" s="513">
        <f>COLUMN(Const!GJ62)</f>
        <v>192</v>
      </c>
      <c r="S150" s="513">
        <f ca="1">_xlfn.SHEET(Const!J62)</f>
        <v>5</v>
      </c>
    </row>
    <row r="151" spans="1:19" x14ac:dyDescent="0.35">
      <c r="A151" s="513" t="s">
        <v>274</v>
      </c>
      <c r="B151" s="513">
        <v>1338</v>
      </c>
      <c r="C151" s="513" t="s">
        <v>575</v>
      </c>
      <c r="D151" s="513">
        <v>-103</v>
      </c>
      <c r="E151" s="513" t="s">
        <v>576</v>
      </c>
      <c r="F151" s="513">
        <f>Const!H63</f>
        <v>344899.99999999994</v>
      </c>
      <c r="G151" s="513" t="str">
        <f>Const!E63</f>
        <v>Construction costs POS</v>
      </c>
      <c r="H151" s="513" t="s">
        <v>220</v>
      </c>
      <c r="I151" s="513">
        <f>COLUMN(Const!E63)</f>
        <v>5</v>
      </c>
      <c r="J151" s="513" t="str">
        <f>Const!G63</f>
        <v>$ 000s</v>
      </c>
      <c r="K151" s="513" t="s">
        <v>575</v>
      </c>
      <c r="L151" s="513">
        <v>244</v>
      </c>
      <c r="M151" s="513"/>
      <c r="N151" s="513" t="str" cm="1">
        <f t="array" aca="1" ref="N151" ca="1">CELL("format",Const!H63)</f>
        <v>,0</v>
      </c>
      <c r="O151" s="513">
        <f>ROW(Const!H63)</f>
        <v>63</v>
      </c>
      <c r="P151" s="513">
        <f>COLUMN(Const!H63)</f>
        <v>8</v>
      </c>
      <c r="Q151" s="513">
        <f>ROW(Const!H63)</f>
        <v>63</v>
      </c>
      <c r="R151" s="513">
        <f>COLUMN(Const!H63)</f>
        <v>8</v>
      </c>
      <c r="S151" s="513">
        <f ca="1">_xlfn.SHEET(Const!H63)</f>
        <v>5</v>
      </c>
    </row>
    <row r="152" spans="1:19" x14ac:dyDescent="0.35">
      <c r="A152" s="513" t="s">
        <v>277</v>
      </c>
      <c r="B152" s="513">
        <v>244</v>
      </c>
      <c r="C152" s="513" t="s">
        <v>577</v>
      </c>
      <c r="D152" s="513">
        <v>-103</v>
      </c>
      <c r="E152" s="513" t="s">
        <v>1969</v>
      </c>
      <c r="F152" s="513">
        <f>Const!J63</f>
        <v>0</v>
      </c>
      <c r="G152" s="513" t="str">
        <f>Const!E63</f>
        <v>Construction costs POS</v>
      </c>
      <c r="H152" s="513" t="s">
        <v>220</v>
      </c>
      <c r="I152" s="513">
        <f>COLUMN(Const!E63)</f>
        <v>5</v>
      </c>
      <c r="J152" s="513" t="str">
        <f>Const!G63</f>
        <v>$ 000s</v>
      </c>
      <c r="K152" s="513" t="s">
        <v>577</v>
      </c>
      <c r="L152" s="513" t="s">
        <v>1970</v>
      </c>
      <c r="M152" s="513" t="s">
        <v>1971</v>
      </c>
      <c r="N152" s="513" t="str" cm="1">
        <f t="array" aca="1" ref="N152" ca="1">CELL("format",Const!J63)</f>
        <v>,0</v>
      </c>
      <c r="O152" s="513">
        <f>ROW(Const!J63)</f>
        <v>63</v>
      </c>
      <c r="P152" s="513">
        <f>COLUMN(Const!J63)</f>
        <v>10</v>
      </c>
      <c r="Q152" s="513">
        <f>ROW(Const!GJ63)</f>
        <v>63</v>
      </c>
      <c r="R152" s="513">
        <f>COLUMN(Const!GJ63)</f>
        <v>192</v>
      </c>
      <c r="S152" s="513">
        <f ca="1">_xlfn.SHEET(Const!J63)</f>
        <v>5</v>
      </c>
    </row>
    <row r="153" spans="1:19" x14ac:dyDescent="0.35">
      <c r="A153" s="513" t="s">
        <v>274</v>
      </c>
      <c r="B153" s="513">
        <v>1339</v>
      </c>
      <c r="C153" s="513" t="s">
        <v>336</v>
      </c>
      <c r="D153" s="513">
        <v>-103</v>
      </c>
      <c r="E153" s="513" t="s">
        <v>337</v>
      </c>
      <c r="F153" s="513">
        <f>Const!H64</f>
        <v>-344899.99999999994</v>
      </c>
      <c r="G153" s="513" t="str">
        <f>Const!E64</f>
        <v>Construction costs</v>
      </c>
      <c r="H153" s="513" t="s">
        <v>338</v>
      </c>
      <c r="I153" s="513">
        <f>COLUMN(Const!E64)</f>
        <v>5</v>
      </c>
      <c r="J153" s="513" t="str">
        <f>Const!G64</f>
        <v>$ 000s</v>
      </c>
      <c r="K153" s="513" t="s">
        <v>336</v>
      </c>
      <c r="L153" s="513">
        <v>245</v>
      </c>
      <c r="M153" s="513"/>
      <c r="N153" s="513" t="str" cm="1">
        <f t="array" aca="1" ref="N153" ca="1">CELL("format",Const!H64)</f>
        <v>,0</v>
      </c>
      <c r="O153" s="513">
        <f>ROW(Const!H64)</f>
        <v>64</v>
      </c>
      <c r="P153" s="513">
        <f>COLUMN(Const!H64)</f>
        <v>8</v>
      </c>
      <c r="Q153" s="513">
        <f>ROW(Const!H64)</f>
        <v>64</v>
      </c>
      <c r="R153" s="513">
        <f>COLUMN(Const!H64)</f>
        <v>8</v>
      </c>
      <c r="S153" s="513">
        <f ca="1">_xlfn.SHEET(Const!H64)</f>
        <v>5</v>
      </c>
    </row>
    <row r="154" spans="1:19" x14ac:dyDescent="0.35">
      <c r="A154" s="513" t="s">
        <v>277</v>
      </c>
      <c r="B154" s="513">
        <v>245</v>
      </c>
      <c r="C154" s="513" t="s">
        <v>339</v>
      </c>
      <c r="D154" s="513">
        <v>-103</v>
      </c>
      <c r="E154" s="513" t="s">
        <v>580</v>
      </c>
      <c r="F154" s="513">
        <f>Const!J64</f>
        <v>0</v>
      </c>
      <c r="G154" s="513" t="str">
        <f>Const!E64</f>
        <v>Construction costs</v>
      </c>
      <c r="H154" s="513" t="s">
        <v>338</v>
      </c>
      <c r="I154" s="513">
        <f>COLUMN(Const!E64)</f>
        <v>5</v>
      </c>
      <c r="J154" s="513" t="str">
        <f>Const!G64</f>
        <v>$ 000s</v>
      </c>
      <c r="K154" s="513" t="s">
        <v>339</v>
      </c>
      <c r="L154" s="513">
        <v>244</v>
      </c>
      <c r="M154" s="513" t="s">
        <v>1972</v>
      </c>
      <c r="N154" s="513" t="str" cm="1">
        <f t="array" aca="1" ref="N154" ca="1">CELL("format",Const!J64)</f>
        <v>,0</v>
      </c>
      <c r="O154" s="513">
        <f>ROW(Const!J64)</f>
        <v>64</v>
      </c>
      <c r="P154" s="513">
        <f>COLUMN(Const!J64)</f>
        <v>10</v>
      </c>
      <c r="Q154" s="513">
        <f>ROW(Const!GJ64)</f>
        <v>64</v>
      </c>
      <c r="R154" s="513">
        <f>COLUMN(Const!GJ64)</f>
        <v>192</v>
      </c>
      <c r="S154" s="513">
        <f ca="1">_xlfn.SHEET(Const!J64)</f>
        <v>5</v>
      </c>
    </row>
    <row r="155" spans="1:19" x14ac:dyDescent="0.35">
      <c r="A155" s="513" t="s">
        <v>283</v>
      </c>
      <c r="B155" s="513">
        <v>246</v>
      </c>
      <c r="C155" s="513" t="s">
        <v>577</v>
      </c>
      <c r="D155" s="513">
        <v>-103</v>
      </c>
      <c r="E155" s="513" t="s">
        <v>584</v>
      </c>
      <c r="F155" s="513">
        <f>Const!J66</f>
        <v>0</v>
      </c>
      <c r="G155" s="513" t="str">
        <f>Const!E66</f>
        <v>Construction costs POS</v>
      </c>
      <c r="H155" s="513" t="s">
        <v>220</v>
      </c>
      <c r="I155" s="513">
        <f>COLUMN(Const!E66)</f>
        <v>5</v>
      </c>
      <c r="J155" s="513" t="str">
        <f>Const!G66</f>
        <v>$ 000s</v>
      </c>
      <c r="K155" s="513"/>
      <c r="L155" s="513">
        <v>244</v>
      </c>
      <c r="M155" s="513">
        <v>247</v>
      </c>
      <c r="N155" s="513" t="str" cm="1">
        <f t="array" aca="1" ref="N155" ca="1">CELL("format",Const!J66)</f>
        <v>,0</v>
      </c>
      <c r="O155" s="513">
        <f>ROW(Const!J66)</f>
        <v>66</v>
      </c>
      <c r="P155" s="513">
        <f>COLUMN(Const!J66)</f>
        <v>10</v>
      </c>
      <c r="Q155" s="513">
        <f>ROW(Const!GJ66)</f>
        <v>66</v>
      </c>
      <c r="R155" s="513">
        <f>COLUMN(Const!GJ66)</f>
        <v>192</v>
      </c>
      <c r="S155" s="513">
        <f ca="1">_xlfn.SHEET(Const!J66)</f>
        <v>5</v>
      </c>
    </row>
    <row r="156" spans="1:19" x14ac:dyDescent="0.35">
      <c r="A156" s="513" t="s">
        <v>277</v>
      </c>
      <c r="B156" s="513">
        <v>247</v>
      </c>
      <c r="C156" s="513" t="s">
        <v>954</v>
      </c>
      <c r="D156" s="513">
        <v>-103</v>
      </c>
      <c r="E156" s="513" t="s">
        <v>576</v>
      </c>
      <c r="F156" s="513">
        <f>Const!F67</f>
        <v>344899.99999999994</v>
      </c>
      <c r="G156" s="513" t="str">
        <f>Const!E67</f>
        <v>Sum of Construction costs POS</v>
      </c>
      <c r="H156" s="513" t="s">
        <v>937</v>
      </c>
      <c r="I156" s="513">
        <f>COLUMN(Const!E67)</f>
        <v>5</v>
      </c>
      <c r="J156" s="513" t="str">
        <f>Const!G67</f>
        <v>$ 000s</v>
      </c>
      <c r="K156" s="513" t="s">
        <v>954</v>
      </c>
      <c r="L156" s="513">
        <v>246</v>
      </c>
      <c r="M156" s="513">
        <v>638</v>
      </c>
      <c r="N156" s="513" t="str" cm="1">
        <f t="array" aca="1" ref="N156" ca="1">CELL("format",Const!F67)</f>
        <v>,0</v>
      </c>
      <c r="O156" s="513">
        <f>ROW(Const!F67)</f>
        <v>67</v>
      </c>
      <c r="P156" s="513">
        <f>COLUMN(Const!F67)</f>
        <v>6</v>
      </c>
      <c r="Q156" s="513">
        <f>ROW(Const!F67)</f>
        <v>67</v>
      </c>
      <c r="R156" s="513">
        <f>COLUMN(Const!F67)</f>
        <v>6</v>
      </c>
      <c r="S156" s="513">
        <f ca="1">_xlfn.SHEET(Const!F67)</f>
        <v>5</v>
      </c>
    </row>
    <row r="157" spans="1:19" x14ac:dyDescent="0.35">
      <c r="A157" s="513" t="s">
        <v>272</v>
      </c>
      <c r="B157" s="513">
        <v>654</v>
      </c>
      <c r="C157" s="513">
        <v>654</v>
      </c>
      <c r="D157" s="513">
        <v>-10</v>
      </c>
      <c r="E157" s="513" t="s">
        <v>1973</v>
      </c>
      <c r="F157" s="513" t="str">
        <f ca="1">DSRA!A1</f>
        <v>DSRA - Base case 1</v>
      </c>
      <c r="G157" s="513"/>
      <c r="H157" s="513"/>
      <c r="I157" s="513"/>
      <c r="J157" s="513"/>
      <c r="K157" s="513"/>
      <c r="L157" s="513">
        <v>3</v>
      </c>
      <c r="M157" s="513"/>
      <c r="N157" s="513" t="str" cm="1">
        <f t="array" aca="1" ref="N157" ca="1">CELL("format",DSRA!A1)</f>
        <v>,0</v>
      </c>
      <c r="O157" s="513">
        <f>ROW(DSRA!A1)</f>
        <v>1</v>
      </c>
      <c r="P157" s="513">
        <f>COLUMN(DSRA!A1)</f>
        <v>1</v>
      </c>
      <c r="Q157" s="513">
        <f>ROW(DSRA!A1)</f>
        <v>1</v>
      </c>
      <c r="R157" s="513">
        <f>COLUMN(DSRA!A1)</f>
        <v>1</v>
      </c>
      <c r="S157" s="513">
        <f ca="1">_xlfn.SHEET(DSRA!A1)</f>
        <v>10</v>
      </c>
    </row>
    <row r="158" spans="1:19" x14ac:dyDescent="0.35">
      <c r="A158" s="513" t="s">
        <v>270</v>
      </c>
      <c r="B158" s="513">
        <v>-152</v>
      </c>
      <c r="C158" s="513" t="s">
        <v>1661</v>
      </c>
      <c r="D158" s="513">
        <v>-11</v>
      </c>
      <c r="E158" s="513"/>
      <c r="F158" s="513" t="str">
        <f ca="1">Equity!A1</f>
        <v>Equity - Base case 1</v>
      </c>
      <c r="G158" s="513" t="str">
        <f ca="1">Equity!A1</f>
        <v>Equity - Base case 1</v>
      </c>
      <c r="H158" s="513" t="s">
        <v>380</v>
      </c>
      <c r="I158" s="513">
        <f>COLUMN(Equity!A1)</f>
        <v>1</v>
      </c>
      <c r="J158" s="513"/>
      <c r="K158" s="513" t="s">
        <v>1661</v>
      </c>
      <c r="L158" s="513"/>
      <c r="M158" s="513"/>
      <c r="N158" s="513" t="str" cm="1">
        <f t="array" aca="1" ref="N158" ca="1">CELL("format",Equity!A1)</f>
        <v>,0</v>
      </c>
      <c r="O158" s="513">
        <f>ROW(Equity!A1)</f>
        <v>1</v>
      </c>
      <c r="P158" s="513">
        <f>COLUMN(Equity!A1)</f>
        <v>1</v>
      </c>
      <c r="Q158" s="513">
        <f>ROW(Equity!A53)</f>
        <v>53</v>
      </c>
      <c r="R158" s="513">
        <f>COLUMN(Equity!A53)</f>
        <v>1</v>
      </c>
      <c r="S158" s="513">
        <f ca="1">_xlfn.SHEET(Equity!A1)</f>
        <v>11</v>
      </c>
    </row>
    <row r="159" spans="1:19" x14ac:dyDescent="0.35">
      <c r="A159" s="513" t="s">
        <v>272</v>
      </c>
      <c r="B159" s="513">
        <v>655</v>
      </c>
      <c r="C159" s="513">
        <v>655</v>
      </c>
      <c r="D159" s="513">
        <v>-152</v>
      </c>
      <c r="E159" s="513" t="s">
        <v>1974</v>
      </c>
      <c r="F159" s="513" t="str">
        <f ca="1">Equity!A1</f>
        <v>Equity - Base case 1</v>
      </c>
      <c r="G159" s="513"/>
      <c r="H159" s="513"/>
      <c r="I159" s="513"/>
      <c r="J159" s="513"/>
      <c r="K159" s="513"/>
      <c r="L159" s="513">
        <v>3</v>
      </c>
      <c r="M159" s="513"/>
      <c r="N159" s="513" t="str" cm="1">
        <f t="array" aca="1" ref="N159" ca="1">CELL("format",Equity!A1)</f>
        <v>,0</v>
      </c>
      <c r="O159" s="513">
        <f>ROW(Equity!A1)</f>
        <v>1</v>
      </c>
      <c r="P159" s="513">
        <f>COLUMN(Equity!A1)</f>
        <v>1</v>
      </c>
      <c r="Q159" s="513">
        <f>ROW(Equity!A1)</f>
        <v>1</v>
      </c>
      <c r="R159" s="513">
        <f>COLUMN(Equity!A1)</f>
        <v>1</v>
      </c>
      <c r="S159" s="513">
        <f ca="1">_xlfn.SHEET(Equity!A1)</f>
        <v>11</v>
      </c>
    </row>
    <row r="160" spans="1:19" x14ac:dyDescent="0.35">
      <c r="A160" s="513" t="s">
        <v>270</v>
      </c>
      <c r="B160" s="513">
        <v>-153</v>
      </c>
      <c r="C160" s="513" t="s">
        <v>381</v>
      </c>
      <c r="D160" s="513">
        <v>-152</v>
      </c>
      <c r="E160" s="513"/>
      <c r="F160" s="513" t="str">
        <f>Equity!A8</f>
        <v>SHARE CAPITAL</v>
      </c>
      <c r="G160" s="513" t="str">
        <f>Equity!A8</f>
        <v>SHARE CAPITAL</v>
      </c>
      <c r="H160" s="513" t="s">
        <v>131</v>
      </c>
      <c r="I160" s="513">
        <f>COLUMN(Equity!A8)</f>
        <v>1</v>
      </c>
      <c r="J160" s="513"/>
      <c r="K160" s="513" t="s">
        <v>381</v>
      </c>
      <c r="L160" s="513"/>
      <c r="M160" s="513"/>
      <c r="N160" s="513" t="str" cm="1">
        <f t="array" aca="1" ref="N160" ca="1">CELL("format",Equity!A8)</f>
        <v>,0</v>
      </c>
      <c r="O160" s="513">
        <f>ROW(Equity!A8)</f>
        <v>8</v>
      </c>
      <c r="P160" s="513">
        <f>COLUMN(Equity!A8)</f>
        <v>1</v>
      </c>
      <c r="Q160" s="513">
        <f>ROW(Equity!A20)</f>
        <v>20</v>
      </c>
      <c r="R160" s="513">
        <f>COLUMN(Equity!A20)</f>
        <v>1</v>
      </c>
      <c r="S160" s="513">
        <f ca="1">_xlfn.SHEET(Equity!A8)</f>
        <v>11</v>
      </c>
    </row>
    <row r="161" spans="1:19" x14ac:dyDescent="0.35">
      <c r="A161" s="513" t="s">
        <v>283</v>
      </c>
      <c r="B161" s="513">
        <v>656</v>
      </c>
      <c r="C161" s="513" t="s">
        <v>382</v>
      </c>
      <c r="D161" s="513">
        <v>-153</v>
      </c>
      <c r="E161" s="513" t="s">
        <v>383</v>
      </c>
      <c r="F161" s="513">
        <f>Equity!J10</f>
        <v>0</v>
      </c>
      <c r="G161" s="513" t="str">
        <f>Equity!E10</f>
        <v>Share capital balance BEG</v>
      </c>
      <c r="H161" s="513" t="s">
        <v>132</v>
      </c>
      <c r="I161" s="513">
        <f>COLUMN(Equity!E10)</f>
        <v>5</v>
      </c>
      <c r="J161" s="513" t="str">
        <f>Equity!G10</f>
        <v>$ 000s</v>
      </c>
      <c r="K161" s="513"/>
      <c r="L161" s="513">
        <v>662</v>
      </c>
      <c r="M161" s="513">
        <v>659</v>
      </c>
      <c r="N161" s="513" t="str" cm="1">
        <f t="array" aca="1" ref="N161" ca="1">CELL("format",Equity!J10)</f>
        <v>,0</v>
      </c>
      <c r="O161" s="513">
        <f>ROW(Equity!J10)</f>
        <v>10</v>
      </c>
      <c r="P161" s="513">
        <f>COLUMN(Equity!J10)</f>
        <v>10</v>
      </c>
      <c r="Q161" s="513">
        <f>ROW(Equity!GJ10)</f>
        <v>10</v>
      </c>
      <c r="R161" s="513">
        <f>COLUMN(Equity!GJ10)</f>
        <v>192</v>
      </c>
      <c r="S161" s="513">
        <f ca="1">_xlfn.SHEET(Equity!J10)</f>
        <v>11</v>
      </c>
    </row>
    <row r="162" spans="1:19" x14ac:dyDescent="0.35">
      <c r="A162" s="513" t="s">
        <v>283</v>
      </c>
      <c r="B162" s="513">
        <v>657</v>
      </c>
      <c r="C162" s="513" t="s">
        <v>384</v>
      </c>
      <c r="D162" s="513">
        <v>-153</v>
      </c>
      <c r="E162" s="513" t="s">
        <v>385</v>
      </c>
      <c r="F162" s="513">
        <f>Equity!J11</f>
        <v>0</v>
      </c>
      <c r="G162" s="513" t="str">
        <f>Equity!E11</f>
        <v xml:space="preserve">Last operating period flag </v>
      </c>
      <c r="H162" s="513" t="s">
        <v>114</v>
      </c>
      <c r="I162" s="513">
        <f>COLUMN(Equity!E11)</f>
        <v>5</v>
      </c>
      <c r="J162" s="513" t="str">
        <f>Equity!G11</f>
        <v>flag</v>
      </c>
      <c r="K162" s="513"/>
      <c r="L162" s="513">
        <v>108</v>
      </c>
      <c r="M162" s="513">
        <v>659</v>
      </c>
      <c r="N162" s="513" t="str" cm="1">
        <f t="array" aca="1" ref="N162" ca="1">CELL("format",Equity!J11)</f>
        <v>,0</v>
      </c>
      <c r="O162" s="513">
        <f>ROW(Equity!J11)</f>
        <v>11</v>
      </c>
      <c r="P162" s="513">
        <f>COLUMN(Equity!J11)</f>
        <v>10</v>
      </c>
      <c r="Q162" s="513">
        <f>ROW(Equity!GJ11)</f>
        <v>11</v>
      </c>
      <c r="R162" s="513">
        <f>COLUMN(Equity!GJ11)</f>
        <v>192</v>
      </c>
      <c r="S162" s="513">
        <f ca="1">_xlfn.SHEET(Equity!J11)</f>
        <v>11</v>
      </c>
    </row>
    <row r="163" spans="1:19" x14ac:dyDescent="0.35">
      <c r="A163" s="513" t="s">
        <v>281</v>
      </c>
      <c r="B163" s="513">
        <v>912</v>
      </c>
      <c r="C163" s="513">
        <v>912</v>
      </c>
      <c r="D163" s="513">
        <v>-153</v>
      </c>
      <c r="E163" s="513" t="s">
        <v>335</v>
      </c>
      <c r="F163" s="513" t="str">
        <f>Equity!E12</f>
        <v>Share capital redemption POS</v>
      </c>
      <c r="G163" s="513" t="str">
        <f>Equity!E11</f>
        <v xml:space="preserve">Last operating period flag </v>
      </c>
      <c r="H163" s="513" t="s">
        <v>114</v>
      </c>
      <c r="I163" s="513">
        <f>COLUMN(Equity!E11)</f>
        <v>5</v>
      </c>
      <c r="J163" s="513" t="str">
        <f>Equity!G12</f>
        <v>$ 000s</v>
      </c>
      <c r="K163" s="513"/>
      <c r="L163" s="513"/>
      <c r="M163" s="513">
        <v>660</v>
      </c>
      <c r="N163" s="513" t="str" cm="1">
        <f t="array" aca="1" ref="N163" ca="1">CELL("format",Equity!E12)</f>
        <v>,0</v>
      </c>
      <c r="O163" s="513">
        <f>ROW(Equity!E12)</f>
        <v>12</v>
      </c>
      <c r="P163" s="513">
        <f>COLUMN(Equity!E12)</f>
        <v>5</v>
      </c>
      <c r="Q163" s="513">
        <f>ROW(Equity!E12)</f>
        <v>12</v>
      </c>
      <c r="R163" s="513">
        <f>COLUMN(Equity!E12)</f>
        <v>5</v>
      </c>
      <c r="S163" s="513">
        <f ca="1">_xlfn.SHEET(Equity!E12)</f>
        <v>11</v>
      </c>
    </row>
    <row r="164" spans="1:19" x14ac:dyDescent="0.35">
      <c r="A164" s="513" t="s">
        <v>274</v>
      </c>
      <c r="B164" s="513">
        <v>1352</v>
      </c>
      <c r="C164" s="513" t="s">
        <v>386</v>
      </c>
      <c r="D164" s="513">
        <v>-153</v>
      </c>
      <c r="E164" s="513" t="s">
        <v>387</v>
      </c>
      <c r="F164" s="513">
        <f>Equity!H12</f>
        <v>36559.129194452908</v>
      </c>
      <c r="G164" s="513" t="str">
        <f>Equity!E12</f>
        <v>Share capital redemption POS</v>
      </c>
      <c r="H164" s="513" t="s">
        <v>134</v>
      </c>
      <c r="I164" s="513">
        <f>COLUMN(Equity!E12)</f>
        <v>5</v>
      </c>
      <c r="J164" s="513" t="str">
        <f>Equity!G12</f>
        <v>$ 000s</v>
      </c>
      <c r="K164" s="513" t="s">
        <v>386</v>
      </c>
      <c r="L164" s="513">
        <v>659</v>
      </c>
      <c r="M164" s="513"/>
      <c r="N164" s="513" t="str" cm="1">
        <f t="array" aca="1" ref="N164" ca="1">CELL("format",Equity!H12)</f>
        <v>,0</v>
      </c>
      <c r="O164" s="513">
        <f>ROW(Equity!H12)</f>
        <v>12</v>
      </c>
      <c r="P164" s="513">
        <f>COLUMN(Equity!H12)</f>
        <v>8</v>
      </c>
      <c r="Q164" s="513">
        <f>ROW(Equity!H12)</f>
        <v>12</v>
      </c>
      <c r="R164" s="513">
        <f>COLUMN(Equity!H12)</f>
        <v>8</v>
      </c>
      <c r="S164" s="513">
        <f ca="1">_xlfn.SHEET(Equity!H12)</f>
        <v>11</v>
      </c>
    </row>
    <row r="165" spans="1:19" x14ac:dyDescent="0.35">
      <c r="A165" s="513" t="s">
        <v>277</v>
      </c>
      <c r="B165" s="513">
        <v>659</v>
      </c>
      <c r="C165" s="513" t="s">
        <v>388</v>
      </c>
      <c r="D165" s="513">
        <v>-153</v>
      </c>
      <c r="E165" s="513" t="s">
        <v>389</v>
      </c>
      <c r="F165" s="513">
        <f>Equity!J12</f>
        <v>0</v>
      </c>
      <c r="G165" s="513" t="str">
        <f>Equity!E12</f>
        <v>Share capital redemption POS</v>
      </c>
      <c r="H165" s="513" t="s">
        <v>134</v>
      </c>
      <c r="I165" s="513">
        <f>COLUMN(Equity!E12)</f>
        <v>5</v>
      </c>
      <c r="J165" s="513" t="str">
        <f>Equity!G12</f>
        <v>$ 000s</v>
      </c>
      <c r="K165" s="513" t="s">
        <v>388</v>
      </c>
      <c r="L165" s="513" t="s">
        <v>1975</v>
      </c>
      <c r="M165" s="513" t="s">
        <v>1976</v>
      </c>
      <c r="N165" s="513" t="str" cm="1">
        <f t="array" aca="1" ref="N165" ca="1">CELL("format",Equity!J12)</f>
        <v>,0</v>
      </c>
      <c r="O165" s="513">
        <f>ROW(Equity!J12)</f>
        <v>12</v>
      </c>
      <c r="P165" s="513">
        <f>COLUMN(Equity!J12)</f>
        <v>10</v>
      </c>
      <c r="Q165" s="513">
        <f>ROW(Equity!GJ12)</f>
        <v>12</v>
      </c>
      <c r="R165" s="513">
        <f>COLUMN(Equity!GJ12)</f>
        <v>192</v>
      </c>
      <c r="S165" s="513">
        <f ca="1">_xlfn.SHEET(Equity!J12)</f>
        <v>11</v>
      </c>
    </row>
    <row r="166" spans="1:19" x14ac:dyDescent="0.35">
      <c r="A166" s="513" t="s">
        <v>272</v>
      </c>
      <c r="B166" s="513">
        <v>660</v>
      </c>
      <c r="C166" s="513">
        <v>660</v>
      </c>
      <c r="D166" s="513">
        <v>-153</v>
      </c>
      <c r="E166" s="513" t="s">
        <v>1977</v>
      </c>
      <c r="F166" s="513" t="str">
        <f>Equity!E13</f>
        <v>Share capital redemption</v>
      </c>
      <c r="G166" s="513" t="str">
        <f>Equity!E12</f>
        <v>Share capital redemption POS</v>
      </c>
      <c r="H166" s="513" t="s">
        <v>134</v>
      </c>
      <c r="I166" s="513">
        <f>COLUMN(Equity!E12)</f>
        <v>5</v>
      </c>
      <c r="J166" s="513" t="str">
        <f>Equity!G13</f>
        <v>$ 000s</v>
      </c>
      <c r="K166" s="513"/>
      <c r="L166" s="513">
        <v>912</v>
      </c>
      <c r="M166" s="513"/>
      <c r="N166" s="513" t="str" cm="1">
        <f t="array" aca="1" ref="N166" ca="1">CELL("format",Equity!E13)</f>
        <v>,0</v>
      </c>
      <c r="O166" s="513">
        <f>ROW(Equity!E13)</f>
        <v>13</v>
      </c>
      <c r="P166" s="513">
        <f>COLUMN(Equity!E13)</f>
        <v>5</v>
      </c>
      <c r="Q166" s="513">
        <f>ROW(Equity!E13)</f>
        <v>13</v>
      </c>
      <c r="R166" s="513">
        <f>COLUMN(Equity!E13)</f>
        <v>5</v>
      </c>
      <c r="S166" s="513">
        <f ca="1">_xlfn.SHEET(Equity!E13)</f>
        <v>11</v>
      </c>
    </row>
    <row r="167" spans="1:19" x14ac:dyDescent="0.35">
      <c r="A167" s="513" t="s">
        <v>274</v>
      </c>
      <c r="B167" s="513">
        <v>1353</v>
      </c>
      <c r="C167" s="513" t="s">
        <v>390</v>
      </c>
      <c r="D167" s="513">
        <v>-153</v>
      </c>
      <c r="E167" s="513" t="s">
        <v>391</v>
      </c>
      <c r="F167" s="513">
        <f>Equity!H13</f>
        <v>-36559.129194452908</v>
      </c>
      <c r="G167" s="513" t="str">
        <f>Equity!E13</f>
        <v>Share capital redemption</v>
      </c>
      <c r="H167" s="513" t="s">
        <v>392</v>
      </c>
      <c r="I167" s="513">
        <f>COLUMN(Equity!E13)</f>
        <v>5</v>
      </c>
      <c r="J167" s="513" t="str">
        <f>Equity!G13</f>
        <v>$ 000s</v>
      </c>
      <c r="K167" s="513" t="s">
        <v>390</v>
      </c>
      <c r="L167" s="513">
        <v>661</v>
      </c>
      <c r="M167" s="513"/>
      <c r="N167" s="513" t="str" cm="1">
        <f t="array" aca="1" ref="N167" ca="1">CELL("format",Equity!H13)</f>
        <v>,0</v>
      </c>
      <c r="O167" s="513">
        <f>ROW(Equity!H13)</f>
        <v>13</v>
      </c>
      <c r="P167" s="513">
        <f>COLUMN(Equity!H13)</f>
        <v>8</v>
      </c>
      <c r="Q167" s="513">
        <f>ROW(Equity!H13)</f>
        <v>13</v>
      </c>
      <c r="R167" s="513">
        <f>COLUMN(Equity!H13)</f>
        <v>8</v>
      </c>
      <c r="S167" s="513">
        <f ca="1">_xlfn.SHEET(Equity!H13)</f>
        <v>11</v>
      </c>
    </row>
    <row r="168" spans="1:19" x14ac:dyDescent="0.35">
      <c r="A168" s="513" t="s">
        <v>277</v>
      </c>
      <c r="B168" s="513">
        <v>661</v>
      </c>
      <c r="C168" s="513" t="s">
        <v>393</v>
      </c>
      <c r="D168" s="513">
        <v>-153</v>
      </c>
      <c r="E168" s="513" t="s">
        <v>394</v>
      </c>
      <c r="F168" s="513">
        <f>Equity!J13</f>
        <v>0</v>
      </c>
      <c r="G168" s="513" t="str">
        <f>Equity!E13</f>
        <v>Share capital redemption</v>
      </c>
      <c r="H168" s="513" t="s">
        <v>392</v>
      </c>
      <c r="I168" s="513">
        <f>COLUMN(Equity!E13)</f>
        <v>5</v>
      </c>
      <c r="J168" s="513" t="str">
        <f>Equity!G13</f>
        <v>$ 000s</v>
      </c>
      <c r="K168" s="513" t="s">
        <v>393</v>
      </c>
      <c r="L168" s="513">
        <v>659</v>
      </c>
      <c r="M168" s="513" t="s">
        <v>1978</v>
      </c>
      <c r="N168" s="513" t="str" cm="1">
        <f t="array" aca="1" ref="N168" ca="1">CELL("format",Equity!J13)</f>
        <v>,0</v>
      </c>
      <c r="O168" s="513">
        <f>ROW(Equity!J13)</f>
        <v>13</v>
      </c>
      <c r="P168" s="513">
        <f>COLUMN(Equity!J13)</f>
        <v>10</v>
      </c>
      <c r="Q168" s="513">
        <f>ROW(Equity!GJ13)</f>
        <v>13</v>
      </c>
      <c r="R168" s="513">
        <f>COLUMN(Equity!GJ13)</f>
        <v>192</v>
      </c>
      <c r="S168" s="513">
        <f ca="1">_xlfn.SHEET(Equity!J13)</f>
        <v>11</v>
      </c>
    </row>
    <row r="169" spans="1:19" x14ac:dyDescent="0.35">
      <c r="A169" s="513" t="s">
        <v>277</v>
      </c>
      <c r="B169" s="513">
        <v>662</v>
      </c>
      <c r="C169" s="513" t="s">
        <v>382</v>
      </c>
      <c r="D169" s="513">
        <v>-153</v>
      </c>
      <c r="E169" s="513" t="s">
        <v>395</v>
      </c>
      <c r="F169" s="513">
        <f>Equity!J15</f>
        <v>0</v>
      </c>
      <c r="G169" s="513" t="str">
        <f>Equity!E15</f>
        <v>Share capital balance BEG</v>
      </c>
      <c r="H169" s="513" t="s">
        <v>132</v>
      </c>
      <c r="I169" s="513">
        <f>COLUMN(Equity!E15)</f>
        <v>5</v>
      </c>
      <c r="J169" s="513" t="str">
        <f>Equity!G15</f>
        <v>$ 000s</v>
      </c>
      <c r="K169" s="513" t="s">
        <v>382</v>
      </c>
      <c r="L169" s="513">
        <v>665</v>
      </c>
      <c r="M169" s="513" t="s">
        <v>1979</v>
      </c>
      <c r="N169" s="513" t="str" cm="1">
        <f t="array" aca="1" ref="N169" ca="1">CELL("format",Equity!J15)</f>
        <v>,0</v>
      </c>
      <c r="O169" s="513">
        <f>ROW(Equity!J15)</f>
        <v>15</v>
      </c>
      <c r="P169" s="513">
        <f>COLUMN(Equity!J15)</f>
        <v>10</v>
      </c>
      <c r="Q169" s="513">
        <f>ROW(Equity!GJ15)</f>
        <v>15</v>
      </c>
      <c r="R169" s="513">
        <f>COLUMN(Equity!GJ15)</f>
        <v>192</v>
      </c>
      <c r="S169" s="513">
        <f ca="1">_xlfn.SHEET(Equity!J15)</f>
        <v>11</v>
      </c>
    </row>
    <row r="170" spans="1:19" x14ac:dyDescent="0.35">
      <c r="A170" s="513" t="s">
        <v>283</v>
      </c>
      <c r="B170" s="513">
        <v>663</v>
      </c>
      <c r="C170" s="513" t="s">
        <v>333</v>
      </c>
      <c r="D170" s="513">
        <v>-153</v>
      </c>
      <c r="E170" s="513" t="s">
        <v>334</v>
      </c>
      <c r="F170" s="513">
        <f>Equity!J16</f>
        <v>0</v>
      </c>
      <c r="G170" s="513" t="str">
        <f>Equity!E16</f>
        <v>Equity drawdown during construction</v>
      </c>
      <c r="H170" s="513" t="s">
        <v>219</v>
      </c>
      <c r="I170" s="513">
        <f>COLUMN(Equity!E16)</f>
        <v>5</v>
      </c>
      <c r="J170" s="513" t="str">
        <f>Equity!G16</f>
        <v>$ 000s</v>
      </c>
      <c r="K170" s="513"/>
      <c r="L170" s="513">
        <v>263</v>
      </c>
      <c r="M170" s="513">
        <v>665</v>
      </c>
      <c r="N170" s="513" t="str" cm="1">
        <f t="array" aca="1" ref="N170" ca="1">CELL("format",Equity!J16)</f>
        <v>,0</v>
      </c>
      <c r="O170" s="513">
        <f>ROW(Equity!J16)</f>
        <v>16</v>
      </c>
      <c r="P170" s="513">
        <f>COLUMN(Equity!J16)</f>
        <v>10</v>
      </c>
      <c r="Q170" s="513">
        <f>ROW(Equity!GJ16)</f>
        <v>16</v>
      </c>
      <c r="R170" s="513">
        <f>COLUMN(Equity!GJ16)</f>
        <v>192</v>
      </c>
      <c r="S170" s="513">
        <f ca="1">_xlfn.SHEET(Equity!J16)</f>
        <v>11</v>
      </c>
    </row>
    <row r="171" spans="1:19" x14ac:dyDescent="0.35">
      <c r="A171" s="513" t="s">
        <v>283</v>
      </c>
      <c r="B171" s="513">
        <v>664</v>
      </c>
      <c r="C171" s="513" t="s">
        <v>388</v>
      </c>
      <c r="D171" s="513">
        <v>-153</v>
      </c>
      <c r="E171" s="513" t="s">
        <v>396</v>
      </c>
      <c r="F171" s="513">
        <f>Equity!J17</f>
        <v>0</v>
      </c>
      <c r="G171" s="513" t="str">
        <f>Equity!E17</f>
        <v>Share capital redemption POS</v>
      </c>
      <c r="H171" s="513" t="s">
        <v>134</v>
      </c>
      <c r="I171" s="513">
        <f>COLUMN(Equity!E17)</f>
        <v>5</v>
      </c>
      <c r="J171" s="513" t="str">
        <f>Equity!G17</f>
        <v>$ 000s</v>
      </c>
      <c r="K171" s="513"/>
      <c r="L171" s="513">
        <v>659</v>
      </c>
      <c r="M171" s="513">
        <v>665</v>
      </c>
      <c r="N171" s="513" t="str" cm="1">
        <f t="array" aca="1" ref="N171" ca="1">CELL("format",Equity!J17)</f>
        <v>,0</v>
      </c>
      <c r="O171" s="513">
        <f>ROW(Equity!J17)</f>
        <v>17</v>
      </c>
      <c r="P171" s="513">
        <f>COLUMN(Equity!J17)</f>
        <v>10</v>
      </c>
      <c r="Q171" s="513">
        <f>ROW(Equity!GJ17)</f>
        <v>17</v>
      </c>
      <c r="R171" s="513">
        <f>COLUMN(Equity!GJ17)</f>
        <v>192</v>
      </c>
      <c r="S171" s="513">
        <f ca="1">_xlfn.SHEET(Equity!J17)</f>
        <v>11</v>
      </c>
    </row>
    <row r="172" spans="1:19" x14ac:dyDescent="0.35">
      <c r="A172" s="513" t="s">
        <v>281</v>
      </c>
      <c r="B172" s="513">
        <v>913</v>
      </c>
      <c r="C172" s="513">
        <v>913</v>
      </c>
      <c r="D172" s="513">
        <v>-153</v>
      </c>
      <c r="E172" s="513" t="s">
        <v>335</v>
      </c>
      <c r="F172" s="513">
        <f>Equity!I18</f>
        <v>0</v>
      </c>
      <c r="G172" s="513" t="str">
        <f>Equity!E18</f>
        <v>Share capital balance</v>
      </c>
      <c r="H172" s="513" t="s">
        <v>133</v>
      </c>
      <c r="I172" s="513">
        <f>COLUMN(Equity!E18)</f>
        <v>5</v>
      </c>
      <c r="J172" s="513" t="str">
        <f>Equity!G18</f>
        <v>$ 000s</v>
      </c>
      <c r="K172" s="513"/>
      <c r="L172" s="513"/>
      <c r="M172" s="513"/>
      <c r="N172" s="513" t="str" cm="1">
        <f t="array" aca="1" ref="N172" ca="1">CELL("format",Equity!I18)</f>
        <v>,0</v>
      </c>
      <c r="O172" s="513">
        <f>ROW(Equity!I18)</f>
        <v>18</v>
      </c>
      <c r="P172" s="513">
        <f>COLUMN(Equity!I18)</f>
        <v>9</v>
      </c>
      <c r="Q172" s="513">
        <f>ROW(Equity!I18)</f>
        <v>18</v>
      </c>
      <c r="R172" s="513">
        <f>COLUMN(Equity!I18)</f>
        <v>9</v>
      </c>
      <c r="S172" s="513">
        <f ca="1">_xlfn.SHEET(Equity!I18)</f>
        <v>11</v>
      </c>
    </row>
    <row r="173" spans="1:19" x14ac:dyDescent="0.35">
      <c r="A173" s="513" t="s">
        <v>277</v>
      </c>
      <c r="B173" s="513">
        <v>665</v>
      </c>
      <c r="C173" s="513" t="s">
        <v>397</v>
      </c>
      <c r="D173" s="513">
        <v>-153</v>
      </c>
      <c r="E173" s="513" t="s">
        <v>956</v>
      </c>
      <c r="F173" s="513">
        <f>Equity!J18</f>
        <v>0</v>
      </c>
      <c r="G173" s="513" t="str">
        <f>Equity!E18</f>
        <v>Share capital balance</v>
      </c>
      <c r="H173" s="513" t="s">
        <v>133</v>
      </c>
      <c r="I173" s="513">
        <f>COLUMN(Equity!E18)</f>
        <v>5</v>
      </c>
      <c r="J173" s="513" t="str">
        <f>Equity!G18</f>
        <v>$ 000s</v>
      </c>
      <c r="K173" s="513" t="s">
        <v>397</v>
      </c>
      <c r="L173" s="513" t="s">
        <v>1980</v>
      </c>
      <c r="M173" s="513" t="s">
        <v>1981</v>
      </c>
      <c r="N173" s="513" t="str" cm="1">
        <f t="array" aca="1" ref="N173" ca="1">CELL("format",Equity!J18)</f>
        <v>,0</v>
      </c>
      <c r="O173" s="513">
        <f>ROW(Equity!J18)</f>
        <v>18</v>
      </c>
      <c r="P173" s="513">
        <f>COLUMN(Equity!J18)</f>
        <v>10</v>
      </c>
      <c r="Q173" s="513">
        <f>ROW(Equity!GJ18)</f>
        <v>18</v>
      </c>
      <c r="R173" s="513">
        <f>COLUMN(Equity!GJ18)</f>
        <v>192</v>
      </c>
      <c r="S173" s="513">
        <f ca="1">_xlfn.SHEET(Equity!J18)</f>
        <v>11</v>
      </c>
    </row>
    <row r="174" spans="1:19" x14ac:dyDescent="0.35">
      <c r="A174" s="513" t="s">
        <v>270</v>
      </c>
      <c r="B174" s="513">
        <v>-154</v>
      </c>
      <c r="C174" s="513" t="s">
        <v>398</v>
      </c>
      <c r="D174" s="513">
        <v>-152</v>
      </c>
      <c r="E174" s="513"/>
      <c r="F174" s="513" t="str">
        <f>Equity!A21</f>
        <v>RETAINED EARNINGS</v>
      </c>
      <c r="G174" s="513" t="str">
        <f>Equity!A21</f>
        <v>RETAINED EARNINGS</v>
      </c>
      <c r="H174" s="513" t="s">
        <v>127</v>
      </c>
      <c r="I174" s="513">
        <f>COLUMN(Equity!A21)</f>
        <v>1</v>
      </c>
      <c r="J174" s="513"/>
      <c r="K174" s="513" t="s">
        <v>398</v>
      </c>
      <c r="L174" s="513"/>
      <c r="M174" s="513"/>
      <c r="N174" s="513" t="str" cm="1">
        <f t="array" aca="1" ref="N174" ca="1">CELL("format",Equity!A21)</f>
        <v>,0</v>
      </c>
      <c r="O174" s="513">
        <f>ROW(Equity!A21)</f>
        <v>21</v>
      </c>
      <c r="P174" s="513">
        <f>COLUMN(Equity!A21)</f>
        <v>1</v>
      </c>
      <c r="Q174" s="513">
        <f>ROW(Equity!A28)</f>
        <v>28</v>
      </c>
      <c r="R174" s="513">
        <f>COLUMN(Equity!A28)</f>
        <v>1</v>
      </c>
      <c r="S174" s="513">
        <f ca="1">_xlfn.SHEET(Equity!A21)</f>
        <v>11</v>
      </c>
    </row>
    <row r="175" spans="1:19" x14ac:dyDescent="0.35">
      <c r="A175" s="513" t="s">
        <v>277</v>
      </c>
      <c r="B175" s="513">
        <v>666</v>
      </c>
      <c r="C175" s="513" t="s">
        <v>1398</v>
      </c>
      <c r="D175" s="513">
        <v>-154</v>
      </c>
      <c r="E175" s="513" t="s">
        <v>1399</v>
      </c>
      <c r="F175" s="513">
        <f>Equity!J23</f>
        <v>0</v>
      </c>
      <c r="G175" s="513" t="str">
        <f>Equity!E23</f>
        <v>Retained earnings balance BEG</v>
      </c>
      <c r="H175" s="513" t="s">
        <v>125</v>
      </c>
      <c r="I175" s="513">
        <f>COLUMN(Equity!E23)</f>
        <v>5</v>
      </c>
      <c r="J175" s="513" t="str">
        <f>Equity!G23</f>
        <v>$ 000s</v>
      </c>
      <c r="K175" s="513" t="s">
        <v>399</v>
      </c>
      <c r="L175" s="513">
        <v>669</v>
      </c>
      <c r="M175" s="513" t="s">
        <v>1982</v>
      </c>
      <c r="N175" s="513" t="str" cm="1">
        <f t="array" aca="1" ref="N175" ca="1">CELL("format",Equity!J23)</f>
        <v>,0</v>
      </c>
      <c r="O175" s="513">
        <f>ROW(Equity!J23)</f>
        <v>23</v>
      </c>
      <c r="P175" s="513">
        <f>COLUMN(Equity!J23)</f>
        <v>10</v>
      </c>
      <c r="Q175" s="513">
        <f>ROW(Equity!GJ23)</f>
        <v>23</v>
      </c>
      <c r="R175" s="513">
        <f>COLUMN(Equity!GJ23)</f>
        <v>192</v>
      </c>
      <c r="S175" s="513">
        <f ca="1">_xlfn.SHEET(Equity!J23)</f>
        <v>11</v>
      </c>
    </row>
    <row r="176" spans="1:19" x14ac:dyDescent="0.35">
      <c r="A176" s="513" t="s">
        <v>283</v>
      </c>
      <c r="B176" s="513">
        <v>667</v>
      </c>
      <c r="C176" s="513" t="s">
        <v>401</v>
      </c>
      <c r="D176" s="513">
        <v>-154</v>
      </c>
      <c r="E176" s="513" t="s">
        <v>402</v>
      </c>
      <c r="F176" s="513">
        <f>Equity!J24</f>
        <v>0</v>
      </c>
      <c r="G176" s="513" t="str">
        <f>Equity!E24</f>
        <v>Profit after tax</v>
      </c>
      <c r="H176" s="513" t="s">
        <v>106</v>
      </c>
      <c r="I176" s="513">
        <f>COLUMN(Equity!E24)</f>
        <v>5</v>
      </c>
      <c r="J176" s="513" t="str">
        <f>Equity!G24</f>
        <v>$ 000s</v>
      </c>
      <c r="K176" s="513"/>
      <c r="L176" s="513">
        <v>778</v>
      </c>
      <c r="M176" s="513">
        <v>669</v>
      </c>
      <c r="N176" s="513" t="str" cm="1">
        <f t="array" aca="1" ref="N176" ca="1">CELL("format",Equity!J24)</f>
        <v>,0</v>
      </c>
      <c r="O176" s="513">
        <f>ROW(Equity!J24)</f>
        <v>24</v>
      </c>
      <c r="P176" s="513">
        <f>COLUMN(Equity!J24)</f>
        <v>10</v>
      </c>
      <c r="Q176" s="513">
        <f>ROW(Equity!GJ24)</f>
        <v>24</v>
      </c>
      <c r="R176" s="513">
        <f>COLUMN(Equity!GJ24)</f>
        <v>192</v>
      </c>
      <c r="S176" s="513">
        <f ca="1">_xlfn.SHEET(Equity!J24)</f>
        <v>11</v>
      </c>
    </row>
    <row r="177" spans="1:19" x14ac:dyDescent="0.35">
      <c r="A177" s="513" t="s">
        <v>283</v>
      </c>
      <c r="B177" s="513">
        <v>668</v>
      </c>
      <c r="C177" s="513" t="s">
        <v>403</v>
      </c>
      <c r="D177" s="513">
        <v>-154</v>
      </c>
      <c r="E177" s="513" t="s">
        <v>404</v>
      </c>
      <c r="F177" s="513">
        <f>Equity!J25</f>
        <v>0</v>
      </c>
      <c r="G177" s="513" t="str">
        <f>Equity!E25</f>
        <v>Dividends paid POS</v>
      </c>
      <c r="H177" s="513" t="s">
        <v>138</v>
      </c>
      <c r="I177" s="513">
        <f>COLUMN(Equity!E25)</f>
        <v>5</v>
      </c>
      <c r="J177" s="513" t="str">
        <f>Equity!G25</f>
        <v>$ 000s</v>
      </c>
      <c r="K177" s="513"/>
      <c r="L177" s="513">
        <v>683</v>
      </c>
      <c r="M177" s="513">
        <v>669</v>
      </c>
      <c r="N177" s="513" t="str" cm="1">
        <f t="array" aca="1" ref="N177" ca="1">CELL("format",Equity!J25)</f>
        <v>,0</v>
      </c>
      <c r="O177" s="513">
        <f>ROW(Equity!J25)</f>
        <v>25</v>
      </c>
      <c r="P177" s="513">
        <f>COLUMN(Equity!J25)</f>
        <v>10</v>
      </c>
      <c r="Q177" s="513">
        <f>ROW(Equity!GJ25)</f>
        <v>25</v>
      </c>
      <c r="R177" s="513">
        <f>COLUMN(Equity!GJ25)</f>
        <v>192</v>
      </c>
      <c r="S177" s="513">
        <f ca="1">_xlfn.SHEET(Equity!J25)</f>
        <v>11</v>
      </c>
    </row>
    <row r="178" spans="1:19" x14ac:dyDescent="0.35">
      <c r="A178" s="513" t="s">
        <v>281</v>
      </c>
      <c r="B178" s="513">
        <v>914</v>
      </c>
      <c r="C178" s="513">
        <v>914</v>
      </c>
      <c r="D178" s="513">
        <v>-154</v>
      </c>
      <c r="E178" s="513" t="s">
        <v>335</v>
      </c>
      <c r="F178" s="513">
        <f>Equity!I26</f>
        <v>0</v>
      </c>
      <c r="G178" s="513" t="str">
        <f>Equity!E26</f>
        <v>Retained earnings balance</v>
      </c>
      <c r="H178" s="513" t="s">
        <v>126</v>
      </c>
      <c r="I178" s="513">
        <f>COLUMN(Equity!E26)</f>
        <v>5</v>
      </c>
      <c r="J178" s="513" t="str">
        <f>Equity!G26</f>
        <v>$ 000s</v>
      </c>
      <c r="K178" s="513"/>
      <c r="L178" s="513"/>
      <c r="M178" s="513"/>
      <c r="N178" s="513" t="str" cm="1">
        <f t="array" aca="1" ref="N178" ca="1">CELL("format",Equity!I26)</f>
        <v>,0</v>
      </c>
      <c r="O178" s="513">
        <f>ROW(Equity!I26)</f>
        <v>26</v>
      </c>
      <c r="P178" s="513">
        <f>COLUMN(Equity!I26)</f>
        <v>9</v>
      </c>
      <c r="Q178" s="513">
        <f>ROW(Equity!I26)</f>
        <v>26</v>
      </c>
      <c r="R178" s="513">
        <f>COLUMN(Equity!I26)</f>
        <v>9</v>
      </c>
      <c r="S178" s="513">
        <f ca="1">_xlfn.SHEET(Equity!I26)</f>
        <v>11</v>
      </c>
    </row>
    <row r="179" spans="1:19" x14ac:dyDescent="0.35">
      <c r="A179" s="513" t="s">
        <v>277</v>
      </c>
      <c r="B179" s="513">
        <v>669</v>
      </c>
      <c r="C179" s="513" t="s">
        <v>1400</v>
      </c>
      <c r="D179" s="513">
        <v>-154</v>
      </c>
      <c r="E179" s="513" t="s">
        <v>1401</v>
      </c>
      <c r="F179" s="513">
        <f>Equity!J26</f>
        <v>0</v>
      </c>
      <c r="G179" s="513" t="str">
        <f>Equity!E26</f>
        <v>Retained earnings balance</v>
      </c>
      <c r="H179" s="513" t="s">
        <v>126</v>
      </c>
      <c r="I179" s="513">
        <f>COLUMN(Equity!E26)</f>
        <v>5</v>
      </c>
      <c r="J179" s="513" t="str">
        <f>Equity!G26</f>
        <v>$ 000s</v>
      </c>
      <c r="K179" s="513" t="s">
        <v>405</v>
      </c>
      <c r="L179" s="513" t="s">
        <v>1983</v>
      </c>
      <c r="M179" s="513" t="s">
        <v>1984</v>
      </c>
      <c r="N179" s="513" t="str" cm="1">
        <f t="array" aca="1" ref="N179" ca="1">CELL("format",Equity!J26)</f>
        <v>,0</v>
      </c>
      <c r="O179" s="513">
        <f>ROW(Equity!J26)</f>
        <v>26</v>
      </c>
      <c r="P179" s="513">
        <f>COLUMN(Equity!J26)</f>
        <v>10</v>
      </c>
      <c r="Q179" s="513">
        <f>ROW(Equity!GJ26)</f>
        <v>26</v>
      </c>
      <c r="R179" s="513">
        <f>COLUMN(Equity!GJ26)</f>
        <v>192</v>
      </c>
      <c r="S179" s="513">
        <f ca="1">_xlfn.SHEET(Equity!J26)</f>
        <v>11</v>
      </c>
    </row>
    <row r="180" spans="1:19" x14ac:dyDescent="0.35">
      <c r="A180" s="513" t="s">
        <v>270</v>
      </c>
      <c r="B180" s="513">
        <v>-155</v>
      </c>
      <c r="C180" s="513" t="s">
        <v>406</v>
      </c>
      <c r="D180" s="513">
        <v>-152</v>
      </c>
      <c r="E180" s="513"/>
      <c r="F180" s="513" t="str">
        <f>Equity!A29</f>
        <v>RETAINED CASH</v>
      </c>
      <c r="G180" s="513" t="str">
        <f>Equity!A29</f>
        <v>RETAINED CASH</v>
      </c>
      <c r="H180" s="513" t="s">
        <v>128</v>
      </c>
      <c r="I180" s="513">
        <f>COLUMN(Equity!A29)</f>
        <v>1</v>
      </c>
      <c r="J180" s="513"/>
      <c r="K180" s="513" t="s">
        <v>406</v>
      </c>
      <c r="L180" s="513"/>
      <c r="M180" s="513"/>
      <c r="N180" s="513" t="str" cm="1">
        <f t="array" aca="1" ref="N180" ca="1">CELL("format",Equity!A29)</f>
        <v>,0</v>
      </c>
      <c r="O180" s="513">
        <f>ROW(Equity!A29)</f>
        <v>29</v>
      </c>
      <c r="P180" s="513">
        <f>COLUMN(Equity!A29)</f>
        <v>1</v>
      </c>
      <c r="Q180" s="513">
        <f>ROW(Equity!A36)</f>
        <v>36</v>
      </c>
      <c r="R180" s="513">
        <f>COLUMN(Equity!A36)</f>
        <v>1</v>
      </c>
      <c r="S180" s="513">
        <f ca="1">_xlfn.SHEET(Equity!A29)</f>
        <v>11</v>
      </c>
    </row>
    <row r="181" spans="1:19" x14ac:dyDescent="0.35">
      <c r="A181" s="513" t="s">
        <v>277</v>
      </c>
      <c r="B181" s="513">
        <v>670</v>
      </c>
      <c r="C181" s="513" t="s">
        <v>407</v>
      </c>
      <c r="D181" s="513">
        <v>-155</v>
      </c>
      <c r="E181" s="513" t="s">
        <v>408</v>
      </c>
      <c r="F181" s="513">
        <f>Equity!J31</f>
        <v>0</v>
      </c>
      <c r="G181" s="513" t="str">
        <f>Equity!E31</f>
        <v>Retained cash balance BEG</v>
      </c>
      <c r="H181" s="513" t="s">
        <v>129</v>
      </c>
      <c r="I181" s="513">
        <f>COLUMN(Equity!E31)</f>
        <v>5</v>
      </c>
      <c r="J181" s="513" t="str">
        <f>Equity!G31</f>
        <v>$ 000s</v>
      </c>
      <c r="K181" s="513" t="s">
        <v>407</v>
      </c>
      <c r="L181" s="513">
        <v>673</v>
      </c>
      <c r="M181" s="513" t="s">
        <v>1985</v>
      </c>
      <c r="N181" s="513" t="str" cm="1">
        <f t="array" aca="1" ref="N181" ca="1">CELL("format",Equity!J31)</f>
        <v>,0</v>
      </c>
      <c r="O181" s="513">
        <f>ROW(Equity!J31)</f>
        <v>31</v>
      </c>
      <c r="P181" s="513">
        <f>COLUMN(Equity!J31)</f>
        <v>10</v>
      </c>
      <c r="Q181" s="513">
        <f>ROW(Equity!GJ31)</f>
        <v>31</v>
      </c>
      <c r="R181" s="513">
        <f>COLUMN(Equity!GJ31)</f>
        <v>192</v>
      </c>
      <c r="S181" s="513">
        <f ca="1">_xlfn.SHEET(Equity!J31)</f>
        <v>11</v>
      </c>
    </row>
    <row r="182" spans="1:19" x14ac:dyDescent="0.35">
      <c r="A182" s="513" t="s">
        <v>283</v>
      </c>
      <c r="B182" s="513">
        <v>671</v>
      </c>
      <c r="C182" s="513" t="s">
        <v>409</v>
      </c>
      <c r="D182" s="513">
        <v>-155</v>
      </c>
      <c r="E182" s="513" t="s">
        <v>410</v>
      </c>
      <c r="F182" s="513">
        <f>Equity!J32</f>
        <v>0</v>
      </c>
      <c r="G182" s="513" t="str">
        <f>Equity!E32</f>
        <v>Cash flow available for dividends</v>
      </c>
      <c r="H182" s="513" t="s">
        <v>54</v>
      </c>
      <c r="I182" s="513">
        <f>COLUMN(Equity!E32)</f>
        <v>5</v>
      </c>
      <c r="J182" s="513" t="str">
        <f>Equity!G32</f>
        <v>$ 000s</v>
      </c>
      <c r="K182" s="513"/>
      <c r="L182" s="513">
        <v>802</v>
      </c>
      <c r="M182" s="513">
        <v>673</v>
      </c>
      <c r="N182" s="513" t="str" cm="1">
        <f t="array" aca="1" ref="N182" ca="1">CELL("format",Equity!J32)</f>
        <v>,0</v>
      </c>
      <c r="O182" s="513">
        <f>ROW(Equity!J32)</f>
        <v>32</v>
      </c>
      <c r="P182" s="513">
        <f>COLUMN(Equity!J32)</f>
        <v>10</v>
      </c>
      <c r="Q182" s="513">
        <f>ROW(Equity!GJ32)</f>
        <v>32</v>
      </c>
      <c r="R182" s="513">
        <f>COLUMN(Equity!GJ32)</f>
        <v>192</v>
      </c>
      <c r="S182" s="513">
        <f ca="1">_xlfn.SHEET(Equity!J32)</f>
        <v>11</v>
      </c>
    </row>
    <row r="183" spans="1:19" x14ac:dyDescent="0.35">
      <c r="A183" s="513" t="s">
        <v>283</v>
      </c>
      <c r="B183" s="513">
        <v>672</v>
      </c>
      <c r="C183" s="513" t="s">
        <v>403</v>
      </c>
      <c r="D183" s="513">
        <v>-155</v>
      </c>
      <c r="E183" s="513" t="s">
        <v>404</v>
      </c>
      <c r="F183" s="513">
        <f>Equity!J33</f>
        <v>0</v>
      </c>
      <c r="G183" s="513" t="str">
        <f>Equity!E33</f>
        <v>Dividends paid POS</v>
      </c>
      <c r="H183" s="513" t="s">
        <v>138</v>
      </c>
      <c r="I183" s="513">
        <f>COLUMN(Equity!E33)</f>
        <v>5</v>
      </c>
      <c r="J183" s="513" t="str">
        <f>Equity!G33</f>
        <v>$ 000s</v>
      </c>
      <c r="K183" s="513"/>
      <c r="L183" s="513">
        <v>683</v>
      </c>
      <c r="M183" s="513">
        <v>673</v>
      </c>
      <c r="N183" s="513" t="str" cm="1">
        <f t="array" aca="1" ref="N183" ca="1">CELL("format",Equity!J33)</f>
        <v>,0</v>
      </c>
      <c r="O183" s="513">
        <f>ROW(Equity!J33)</f>
        <v>33</v>
      </c>
      <c r="P183" s="513">
        <f>COLUMN(Equity!J33)</f>
        <v>10</v>
      </c>
      <c r="Q183" s="513">
        <f>ROW(Equity!GJ33)</f>
        <v>33</v>
      </c>
      <c r="R183" s="513">
        <f>COLUMN(Equity!GJ33)</f>
        <v>192</v>
      </c>
      <c r="S183" s="513">
        <f ca="1">_xlfn.SHEET(Equity!J33)</f>
        <v>11</v>
      </c>
    </row>
    <row r="184" spans="1:19" x14ac:dyDescent="0.35">
      <c r="A184" s="513" t="s">
        <v>281</v>
      </c>
      <c r="B184" s="513">
        <v>915</v>
      </c>
      <c r="C184" s="513">
        <v>915</v>
      </c>
      <c r="D184" s="513">
        <v>-155</v>
      </c>
      <c r="E184" s="513" t="s">
        <v>335</v>
      </c>
      <c r="F184" s="513">
        <f>Equity!I34</f>
        <v>0</v>
      </c>
      <c r="G184" s="513" t="str">
        <f>Equity!E34</f>
        <v>Retained cash balance</v>
      </c>
      <c r="H184" s="513" t="s">
        <v>130</v>
      </c>
      <c r="I184" s="513">
        <f>COLUMN(Equity!E34)</f>
        <v>5</v>
      </c>
      <c r="J184" s="513" t="str">
        <f>Equity!G34</f>
        <v>$ 000s</v>
      </c>
      <c r="K184" s="513"/>
      <c r="L184" s="513"/>
      <c r="M184" s="513"/>
      <c r="N184" s="513" t="str" cm="1">
        <f t="array" aca="1" ref="N184" ca="1">CELL("format",Equity!I34)</f>
        <v>,0</v>
      </c>
      <c r="O184" s="513">
        <f>ROW(Equity!I34)</f>
        <v>34</v>
      </c>
      <c r="P184" s="513">
        <f>COLUMN(Equity!I34)</f>
        <v>9</v>
      </c>
      <c r="Q184" s="513">
        <f>ROW(Equity!I34)</f>
        <v>34</v>
      </c>
      <c r="R184" s="513">
        <f>COLUMN(Equity!I34)</f>
        <v>9</v>
      </c>
      <c r="S184" s="513">
        <f ca="1">_xlfn.SHEET(Equity!I34)</f>
        <v>11</v>
      </c>
    </row>
    <row r="185" spans="1:19" x14ac:dyDescent="0.35">
      <c r="A185" s="513" t="s">
        <v>277</v>
      </c>
      <c r="B185" s="513">
        <v>673</v>
      </c>
      <c r="C185" s="513" t="s">
        <v>411</v>
      </c>
      <c r="D185" s="513">
        <v>-155</v>
      </c>
      <c r="E185" s="513" t="s">
        <v>412</v>
      </c>
      <c r="F185" s="513">
        <f>Equity!J34</f>
        <v>0</v>
      </c>
      <c r="G185" s="513" t="str">
        <f>Equity!E34</f>
        <v>Retained cash balance</v>
      </c>
      <c r="H185" s="513" t="s">
        <v>130</v>
      </c>
      <c r="I185" s="513">
        <f>COLUMN(Equity!E34)</f>
        <v>5</v>
      </c>
      <c r="J185" s="513" t="str">
        <f>Equity!G34</f>
        <v>$ 000s</v>
      </c>
      <c r="K185" s="513" t="s">
        <v>411</v>
      </c>
      <c r="L185" s="513" t="s">
        <v>1986</v>
      </c>
      <c r="M185" s="513" t="s">
        <v>1987</v>
      </c>
      <c r="N185" s="513" t="str" cm="1">
        <f t="array" aca="1" ref="N185" ca="1">CELL("format",Equity!J34)</f>
        <v>,0</v>
      </c>
      <c r="O185" s="513">
        <f>ROW(Equity!J34)</f>
        <v>34</v>
      </c>
      <c r="P185" s="513">
        <f>COLUMN(Equity!J34)</f>
        <v>10</v>
      </c>
      <c r="Q185" s="513">
        <f>ROW(Equity!GJ34)</f>
        <v>34</v>
      </c>
      <c r="R185" s="513">
        <f>COLUMN(Equity!GJ34)</f>
        <v>192</v>
      </c>
      <c r="S185" s="513">
        <f ca="1">_xlfn.SHEET(Equity!J34)</f>
        <v>11</v>
      </c>
    </row>
    <row r="186" spans="1:19" x14ac:dyDescent="0.35">
      <c r="A186" s="513" t="s">
        <v>270</v>
      </c>
      <c r="B186" s="513">
        <v>-156</v>
      </c>
      <c r="C186" s="513" t="s">
        <v>413</v>
      </c>
      <c r="D186" s="513">
        <v>-152</v>
      </c>
      <c r="E186" s="513"/>
      <c r="F186" s="513" t="str">
        <f>Equity!A37</f>
        <v>DIVIDENDS</v>
      </c>
      <c r="G186" s="513" t="str">
        <f>Equity!A37</f>
        <v>DIVIDENDS</v>
      </c>
      <c r="H186" s="513" t="s">
        <v>135</v>
      </c>
      <c r="I186" s="513">
        <f>COLUMN(Equity!A37)</f>
        <v>1</v>
      </c>
      <c r="J186" s="513"/>
      <c r="K186" s="513" t="s">
        <v>413</v>
      </c>
      <c r="L186" s="513"/>
      <c r="M186" s="513"/>
      <c r="N186" s="513" t="str" cm="1">
        <f t="array" aca="1" ref="N186" ca="1">CELL("format",Equity!A37)</f>
        <v>,0</v>
      </c>
      <c r="O186" s="513">
        <f>ROW(Equity!A37)</f>
        <v>37</v>
      </c>
      <c r="P186" s="513">
        <f>COLUMN(Equity!A37)</f>
        <v>1</v>
      </c>
      <c r="Q186" s="513">
        <f>ROW(Equity!A52)</f>
        <v>52</v>
      </c>
      <c r="R186" s="513">
        <f>COLUMN(Equity!A52)</f>
        <v>1</v>
      </c>
      <c r="S186" s="513">
        <f ca="1">_xlfn.SHEET(Equity!A37)</f>
        <v>11</v>
      </c>
    </row>
    <row r="187" spans="1:19" x14ac:dyDescent="0.35">
      <c r="A187" s="513" t="s">
        <v>283</v>
      </c>
      <c r="B187" s="513">
        <v>1252</v>
      </c>
      <c r="C187" s="513" t="s">
        <v>1398</v>
      </c>
      <c r="D187" s="513">
        <v>-156</v>
      </c>
      <c r="E187" s="513" t="s">
        <v>1402</v>
      </c>
      <c r="F187" s="513">
        <f>Equity!J38</f>
        <v>0</v>
      </c>
      <c r="G187" s="513" t="str">
        <f>Equity!E38</f>
        <v>Retained earnings balance BEG</v>
      </c>
      <c r="H187" s="513" t="s">
        <v>125</v>
      </c>
      <c r="I187" s="513">
        <f>COLUMN(Equity!E38)</f>
        <v>5</v>
      </c>
      <c r="J187" s="513" t="str">
        <f>Equity!G38</f>
        <v>$ 000s</v>
      </c>
      <c r="K187" s="513"/>
      <c r="L187" s="513">
        <v>666</v>
      </c>
      <c r="M187" s="513">
        <v>676</v>
      </c>
      <c r="N187" s="513" t="str" cm="1">
        <f t="array" aca="1" ref="N187" ca="1">CELL("format",Equity!J38)</f>
        <v>,0</v>
      </c>
      <c r="O187" s="513">
        <f>ROW(Equity!J38)</f>
        <v>38</v>
      </c>
      <c r="P187" s="513">
        <f>COLUMN(Equity!J38)</f>
        <v>10</v>
      </c>
      <c r="Q187" s="513">
        <f>ROW(Equity!GJ38)</f>
        <v>38</v>
      </c>
      <c r="R187" s="513">
        <f>COLUMN(Equity!GJ38)</f>
        <v>192</v>
      </c>
      <c r="S187" s="513">
        <f ca="1">_xlfn.SHEET(Equity!J38)</f>
        <v>11</v>
      </c>
    </row>
    <row r="188" spans="1:19" x14ac:dyDescent="0.35">
      <c r="A188" s="513" t="s">
        <v>283</v>
      </c>
      <c r="B188" s="513">
        <v>1253</v>
      </c>
      <c r="C188" s="513" t="s">
        <v>401</v>
      </c>
      <c r="D188" s="513">
        <v>-156</v>
      </c>
      <c r="E188" s="513" t="s">
        <v>402</v>
      </c>
      <c r="F188" s="513">
        <f>Equity!J39</f>
        <v>0</v>
      </c>
      <c r="G188" s="513" t="str">
        <f>Equity!E39</f>
        <v>Profit after tax</v>
      </c>
      <c r="H188" s="513" t="s">
        <v>106</v>
      </c>
      <c r="I188" s="513">
        <f>COLUMN(Equity!E39)</f>
        <v>5</v>
      </c>
      <c r="J188" s="513" t="str">
        <f>Equity!G39</f>
        <v>$ 000s</v>
      </c>
      <c r="K188" s="513"/>
      <c r="L188" s="513">
        <v>778</v>
      </c>
      <c r="M188" s="513">
        <v>676</v>
      </c>
      <c r="N188" s="513" t="str" cm="1">
        <f t="array" aca="1" ref="N188" ca="1">CELL("format",Equity!J39)</f>
        <v>,0</v>
      </c>
      <c r="O188" s="513">
        <f>ROW(Equity!J39)</f>
        <v>39</v>
      </c>
      <c r="P188" s="513">
        <f>COLUMN(Equity!J39)</f>
        <v>10</v>
      </c>
      <c r="Q188" s="513">
        <f>ROW(Equity!GJ39)</f>
        <v>39</v>
      </c>
      <c r="R188" s="513">
        <f>COLUMN(Equity!GJ39)</f>
        <v>192</v>
      </c>
      <c r="S188" s="513">
        <f ca="1">_xlfn.SHEET(Equity!J39)</f>
        <v>11</v>
      </c>
    </row>
    <row r="189" spans="1:19" x14ac:dyDescent="0.35">
      <c r="A189" s="513" t="s">
        <v>277</v>
      </c>
      <c r="B189" s="513">
        <v>676</v>
      </c>
      <c r="C189" s="513" t="s">
        <v>415</v>
      </c>
      <c r="D189" s="513">
        <v>-156</v>
      </c>
      <c r="E189" s="513" t="s">
        <v>1403</v>
      </c>
      <c r="F189" s="513">
        <f>Equity!J40</f>
        <v>0</v>
      </c>
      <c r="G189" s="513" t="str">
        <f>Equity!E40</f>
        <v>Earnings available for dividend</v>
      </c>
      <c r="H189" s="513" t="s">
        <v>136</v>
      </c>
      <c r="I189" s="513">
        <f>COLUMN(Equity!E40)</f>
        <v>5</v>
      </c>
      <c r="J189" s="513" t="str">
        <f>Equity!G40</f>
        <v>$ 000s</v>
      </c>
      <c r="K189" s="513" t="s">
        <v>415</v>
      </c>
      <c r="L189" s="513" t="s">
        <v>1988</v>
      </c>
      <c r="M189" s="513">
        <v>1248</v>
      </c>
      <c r="N189" s="513" t="str" cm="1">
        <f t="array" aca="1" ref="N189" ca="1">CELL("format",Equity!J40)</f>
        <v>,0</v>
      </c>
      <c r="O189" s="513">
        <f>ROW(Equity!J40)</f>
        <v>40</v>
      </c>
      <c r="P189" s="513">
        <f>COLUMN(Equity!J40)</f>
        <v>10</v>
      </c>
      <c r="Q189" s="513">
        <f>ROW(Equity!GJ40)</f>
        <v>40</v>
      </c>
      <c r="R189" s="513">
        <f>COLUMN(Equity!GJ40)</f>
        <v>192</v>
      </c>
      <c r="S189" s="513">
        <f ca="1">_xlfn.SHEET(Equity!J40)</f>
        <v>11</v>
      </c>
    </row>
    <row r="190" spans="1:19" x14ac:dyDescent="0.35">
      <c r="A190" s="513" t="s">
        <v>283</v>
      </c>
      <c r="B190" s="513">
        <v>1250</v>
      </c>
      <c r="C190" s="513" t="s">
        <v>407</v>
      </c>
      <c r="D190" s="513">
        <v>-156</v>
      </c>
      <c r="E190" s="513" t="s">
        <v>416</v>
      </c>
      <c r="F190" s="513">
        <f>Equity!J42</f>
        <v>0</v>
      </c>
      <c r="G190" s="513" t="str">
        <f>Equity!E42</f>
        <v>Retained cash balance BEG</v>
      </c>
      <c r="H190" s="513" t="s">
        <v>129</v>
      </c>
      <c r="I190" s="513">
        <f>COLUMN(Equity!E42)</f>
        <v>5</v>
      </c>
      <c r="J190" s="513" t="str">
        <f>Equity!G42</f>
        <v>$ 000s</v>
      </c>
      <c r="K190" s="513"/>
      <c r="L190" s="513">
        <v>670</v>
      </c>
      <c r="M190" s="513">
        <v>679</v>
      </c>
      <c r="N190" s="513" t="str" cm="1">
        <f t="array" aca="1" ref="N190" ca="1">CELL("format",Equity!J42)</f>
        <v>,0</v>
      </c>
      <c r="O190" s="513">
        <f>ROW(Equity!J42)</f>
        <v>42</v>
      </c>
      <c r="P190" s="513">
        <f>COLUMN(Equity!J42)</f>
        <v>10</v>
      </c>
      <c r="Q190" s="513">
        <f>ROW(Equity!GJ42)</f>
        <v>42</v>
      </c>
      <c r="R190" s="513">
        <f>COLUMN(Equity!GJ42)</f>
        <v>192</v>
      </c>
      <c r="S190" s="513">
        <f ca="1">_xlfn.SHEET(Equity!J42)</f>
        <v>11</v>
      </c>
    </row>
    <row r="191" spans="1:19" x14ac:dyDescent="0.35">
      <c r="A191" s="513" t="s">
        <v>283</v>
      </c>
      <c r="B191" s="513">
        <v>1251</v>
      </c>
      <c r="C191" s="513" t="s">
        <v>409</v>
      </c>
      <c r="D191" s="513">
        <v>-156</v>
      </c>
      <c r="E191" s="513" t="s">
        <v>410</v>
      </c>
      <c r="F191" s="513">
        <f>Equity!J43</f>
        <v>0</v>
      </c>
      <c r="G191" s="513" t="str">
        <f>Equity!E43</f>
        <v>Cash flow available for dividends</v>
      </c>
      <c r="H191" s="513" t="s">
        <v>54</v>
      </c>
      <c r="I191" s="513">
        <f>COLUMN(Equity!E43)</f>
        <v>5</v>
      </c>
      <c r="J191" s="513" t="str">
        <f>Equity!G43</f>
        <v>$ 000s</v>
      </c>
      <c r="K191" s="513"/>
      <c r="L191" s="513">
        <v>802</v>
      </c>
      <c r="M191" s="513">
        <v>679</v>
      </c>
      <c r="N191" s="513" t="str" cm="1">
        <f t="array" aca="1" ref="N191" ca="1">CELL("format",Equity!J43)</f>
        <v>,0</v>
      </c>
      <c r="O191" s="513">
        <f>ROW(Equity!J43)</f>
        <v>43</v>
      </c>
      <c r="P191" s="513">
        <f>COLUMN(Equity!J43)</f>
        <v>10</v>
      </c>
      <c r="Q191" s="513">
        <f>ROW(Equity!GJ43)</f>
        <v>43</v>
      </c>
      <c r="R191" s="513">
        <f>COLUMN(Equity!GJ43)</f>
        <v>192</v>
      </c>
      <c r="S191" s="513">
        <f ca="1">_xlfn.SHEET(Equity!J43)</f>
        <v>11</v>
      </c>
    </row>
    <row r="192" spans="1:19" x14ac:dyDescent="0.35">
      <c r="A192" s="513" t="s">
        <v>277</v>
      </c>
      <c r="B192" s="513">
        <v>679</v>
      </c>
      <c r="C192" s="513" t="s">
        <v>417</v>
      </c>
      <c r="D192" s="513">
        <v>-156</v>
      </c>
      <c r="E192" s="513" t="s">
        <v>418</v>
      </c>
      <c r="F192" s="513">
        <f>Equity!J44</f>
        <v>0</v>
      </c>
      <c r="G192" s="513" t="str">
        <f>Equity!E44</f>
        <v>Cash available for dividends</v>
      </c>
      <c r="H192" s="513" t="s">
        <v>137</v>
      </c>
      <c r="I192" s="513">
        <f>COLUMN(Equity!E44)</f>
        <v>5</v>
      </c>
      <c r="J192" s="513" t="str">
        <f>Equity!G44</f>
        <v>$ 000s</v>
      </c>
      <c r="K192" s="513" t="s">
        <v>417</v>
      </c>
      <c r="L192" s="513" t="s">
        <v>1989</v>
      </c>
      <c r="M192" s="513">
        <v>1249</v>
      </c>
      <c r="N192" s="513" t="str" cm="1">
        <f t="array" aca="1" ref="N192" ca="1">CELL("format",Equity!J44)</f>
        <v>,0</v>
      </c>
      <c r="O192" s="513">
        <f>ROW(Equity!J44)</f>
        <v>44</v>
      </c>
      <c r="P192" s="513">
        <f>COLUMN(Equity!J44)</f>
        <v>10</v>
      </c>
      <c r="Q192" s="513">
        <f>ROW(Equity!GJ44)</f>
        <v>44</v>
      </c>
      <c r="R192" s="513">
        <f>COLUMN(Equity!GJ44)</f>
        <v>192</v>
      </c>
      <c r="S192" s="513">
        <f ca="1">_xlfn.SHEET(Equity!J44)</f>
        <v>11</v>
      </c>
    </row>
    <row r="193" spans="1:19" x14ac:dyDescent="0.35">
      <c r="A193" s="513" t="s">
        <v>283</v>
      </c>
      <c r="B193" s="513">
        <v>1248</v>
      </c>
      <c r="C193" s="513" t="s">
        <v>415</v>
      </c>
      <c r="D193" s="513">
        <v>-156</v>
      </c>
      <c r="E193" s="513" t="s">
        <v>419</v>
      </c>
      <c r="F193" s="513">
        <f>Equity!J46</f>
        <v>0</v>
      </c>
      <c r="G193" s="513" t="str">
        <f>Equity!E46</f>
        <v>Earnings available for dividend</v>
      </c>
      <c r="H193" s="513" t="s">
        <v>136</v>
      </c>
      <c r="I193" s="513">
        <f>COLUMN(Equity!E46)</f>
        <v>5</v>
      </c>
      <c r="J193" s="513" t="str">
        <f>Equity!G46</f>
        <v>$ 000s</v>
      </c>
      <c r="K193" s="513"/>
      <c r="L193" s="513">
        <v>676</v>
      </c>
      <c r="M193" s="513">
        <v>683</v>
      </c>
      <c r="N193" s="513" t="str" cm="1">
        <f t="array" aca="1" ref="N193" ca="1">CELL("format",Equity!J46)</f>
        <v>,0</v>
      </c>
      <c r="O193" s="513">
        <f>ROW(Equity!J46)</f>
        <v>46</v>
      </c>
      <c r="P193" s="513">
        <f>COLUMN(Equity!J46)</f>
        <v>10</v>
      </c>
      <c r="Q193" s="513">
        <f>ROW(Equity!GJ46)</f>
        <v>46</v>
      </c>
      <c r="R193" s="513">
        <f>COLUMN(Equity!GJ46)</f>
        <v>192</v>
      </c>
      <c r="S193" s="513">
        <f ca="1">_xlfn.SHEET(Equity!J46)</f>
        <v>11</v>
      </c>
    </row>
    <row r="194" spans="1:19" x14ac:dyDescent="0.35">
      <c r="A194" s="513" t="s">
        <v>283</v>
      </c>
      <c r="B194" s="513">
        <v>1249</v>
      </c>
      <c r="C194" s="513" t="s">
        <v>417</v>
      </c>
      <c r="D194" s="513">
        <v>-156</v>
      </c>
      <c r="E194" s="513" t="s">
        <v>420</v>
      </c>
      <c r="F194" s="513">
        <f>Equity!J47</f>
        <v>0</v>
      </c>
      <c r="G194" s="513" t="str">
        <f>Equity!E47</f>
        <v>Cash available for dividends</v>
      </c>
      <c r="H194" s="513" t="s">
        <v>137</v>
      </c>
      <c r="I194" s="513">
        <f>COLUMN(Equity!E47)</f>
        <v>5</v>
      </c>
      <c r="J194" s="513" t="str">
        <f>Equity!G47</f>
        <v>$ 000s</v>
      </c>
      <c r="K194" s="513"/>
      <c r="L194" s="513">
        <v>679</v>
      </c>
      <c r="M194" s="513">
        <v>683</v>
      </c>
      <c r="N194" s="513" t="str" cm="1">
        <f t="array" aca="1" ref="N194" ca="1">CELL("format",Equity!J47)</f>
        <v>,0</v>
      </c>
      <c r="O194" s="513">
        <f>ROW(Equity!J47)</f>
        <v>47</v>
      </c>
      <c r="P194" s="513">
        <f>COLUMN(Equity!J47)</f>
        <v>10</v>
      </c>
      <c r="Q194" s="513">
        <f>ROW(Equity!GJ47)</f>
        <v>47</v>
      </c>
      <c r="R194" s="513">
        <f>COLUMN(Equity!GJ47)</f>
        <v>192</v>
      </c>
      <c r="S194" s="513">
        <f ca="1">_xlfn.SHEET(Equity!J47)</f>
        <v>11</v>
      </c>
    </row>
    <row r="195" spans="1:19" x14ac:dyDescent="0.35">
      <c r="A195" s="513" t="s">
        <v>281</v>
      </c>
      <c r="B195" s="513">
        <v>916</v>
      </c>
      <c r="C195" s="513">
        <v>916</v>
      </c>
      <c r="D195" s="513">
        <v>-156</v>
      </c>
      <c r="E195" s="513" t="s">
        <v>335</v>
      </c>
      <c r="F195" s="513" t="str">
        <f>Equity!E48</f>
        <v>Dividends paid POS</v>
      </c>
      <c r="G195" s="513" t="str">
        <f>Equity!E47</f>
        <v>Cash available for dividends</v>
      </c>
      <c r="H195" s="513" t="s">
        <v>137</v>
      </c>
      <c r="I195" s="513">
        <f>COLUMN(Equity!E47)</f>
        <v>5</v>
      </c>
      <c r="J195" s="513" t="str">
        <f>Equity!G48</f>
        <v>$ 000s</v>
      </c>
      <c r="K195" s="513"/>
      <c r="L195" s="513"/>
      <c r="M195" s="513">
        <v>684</v>
      </c>
      <c r="N195" s="513" t="str" cm="1">
        <f t="array" aca="1" ref="N195" ca="1">CELL("format",Equity!E48)</f>
        <v>,0</v>
      </c>
      <c r="O195" s="513">
        <f>ROW(Equity!E48)</f>
        <v>48</v>
      </c>
      <c r="P195" s="513">
        <f>COLUMN(Equity!E48)</f>
        <v>5</v>
      </c>
      <c r="Q195" s="513">
        <f>ROW(Equity!E48)</f>
        <v>48</v>
      </c>
      <c r="R195" s="513">
        <f>COLUMN(Equity!E48)</f>
        <v>5</v>
      </c>
      <c r="S195" s="513">
        <f ca="1">_xlfn.SHEET(Equity!E48)</f>
        <v>11</v>
      </c>
    </row>
    <row r="196" spans="1:19" x14ac:dyDescent="0.35">
      <c r="A196" s="513" t="s">
        <v>274</v>
      </c>
      <c r="B196" s="513">
        <v>1354</v>
      </c>
      <c r="C196" s="513" t="s">
        <v>421</v>
      </c>
      <c r="D196" s="513">
        <v>-156</v>
      </c>
      <c r="E196" s="513" t="s">
        <v>422</v>
      </c>
      <c r="F196" s="513">
        <f>Equity!H48</f>
        <v>378010.89704389469</v>
      </c>
      <c r="G196" s="513" t="str">
        <f>Equity!E48</f>
        <v>Dividends paid POS</v>
      </c>
      <c r="H196" s="513" t="s">
        <v>138</v>
      </c>
      <c r="I196" s="513">
        <f>COLUMN(Equity!E48)</f>
        <v>5</v>
      </c>
      <c r="J196" s="513" t="str">
        <f>Equity!G48</f>
        <v>$ 000s</v>
      </c>
      <c r="K196" s="513" t="s">
        <v>421</v>
      </c>
      <c r="L196" s="513">
        <v>683</v>
      </c>
      <c r="M196" s="513"/>
      <c r="N196" s="513" t="str" cm="1">
        <f t="array" aca="1" ref="N196" ca="1">CELL("format",Equity!H48)</f>
        <v>,0</v>
      </c>
      <c r="O196" s="513">
        <f>ROW(Equity!H48)</f>
        <v>48</v>
      </c>
      <c r="P196" s="513">
        <f>COLUMN(Equity!H48)</f>
        <v>8</v>
      </c>
      <c r="Q196" s="513">
        <f>ROW(Equity!H48)</f>
        <v>48</v>
      </c>
      <c r="R196" s="513">
        <f>COLUMN(Equity!H48)</f>
        <v>8</v>
      </c>
      <c r="S196" s="513">
        <f ca="1">_xlfn.SHEET(Equity!H48)</f>
        <v>11</v>
      </c>
    </row>
    <row r="197" spans="1:19" x14ac:dyDescent="0.35">
      <c r="A197" s="513" t="s">
        <v>277</v>
      </c>
      <c r="B197" s="513">
        <v>683</v>
      </c>
      <c r="C197" s="513" t="s">
        <v>403</v>
      </c>
      <c r="D197" s="513">
        <v>-156</v>
      </c>
      <c r="E197" s="513" t="s">
        <v>423</v>
      </c>
      <c r="F197" s="513">
        <f>Equity!J48</f>
        <v>0</v>
      </c>
      <c r="G197" s="513" t="str">
        <f>Equity!E48</f>
        <v>Dividends paid POS</v>
      </c>
      <c r="H197" s="513" t="s">
        <v>138</v>
      </c>
      <c r="I197" s="513">
        <f>COLUMN(Equity!E48)</f>
        <v>5</v>
      </c>
      <c r="J197" s="513" t="str">
        <f>Equity!G48</f>
        <v>$ 000s</v>
      </c>
      <c r="K197" s="513" t="s">
        <v>403</v>
      </c>
      <c r="L197" s="513" t="s">
        <v>1990</v>
      </c>
      <c r="M197" s="513" t="s">
        <v>1991</v>
      </c>
      <c r="N197" s="513" t="str" cm="1">
        <f t="array" aca="1" ref="N197" ca="1">CELL("format",Equity!J48)</f>
        <v>,0</v>
      </c>
      <c r="O197" s="513">
        <f>ROW(Equity!J48)</f>
        <v>48</v>
      </c>
      <c r="P197" s="513">
        <f>COLUMN(Equity!J48)</f>
        <v>10</v>
      </c>
      <c r="Q197" s="513">
        <f>ROW(Equity!GJ48)</f>
        <v>48</v>
      </c>
      <c r="R197" s="513">
        <f>COLUMN(Equity!GJ48)</f>
        <v>192</v>
      </c>
      <c r="S197" s="513">
        <f ca="1">_xlfn.SHEET(Equity!J48)</f>
        <v>11</v>
      </c>
    </row>
    <row r="198" spans="1:19" x14ac:dyDescent="0.35">
      <c r="A198" s="513" t="s">
        <v>272</v>
      </c>
      <c r="B198" s="513">
        <v>684</v>
      </c>
      <c r="C198" s="513">
        <v>684</v>
      </c>
      <c r="D198" s="513">
        <v>-156</v>
      </c>
      <c r="E198" s="513" t="s">
        <v>1992</v>
      </c>
      <c r="F198" s="513" t="str">
        <f>Equity!E49</f>
        <v>Dividends paid</v>
      </c>
      <c r="G198" s="513" t="str">
        <f>Equity!E48</f>
        <v>Dividends paid POS</v>
      </c>
      <c r="H198" s="513" t="s">
        <v>138</v>
      </c>
      <c r="I198" s="513">
        <f>COLUMN(Equity!E48)</f>
        <v>5</v>
      </c>
      <c r="J198" s="513" t="str">
        <f>Equity!G49</f>
        <v>$ 000s</v>
      </c>
      <c r="K198" s="513"/>
      <c r="L198" s="513">
        <v>916</v>
      </c>
      <c r="M198" s="513"/>
      <c r="N198" s="513" t="str" cm="1">
        <f t="array" aca="1" ref="N198" ca="1">CELL("format",Equity!E49)</f>
        <v>,0</v>
      </c>
      <c r="O198" s="513">
        <f>ROW(Equity!E49)</f>
        <v>49</v>
      </c>
      <c r="P198" s="513">
        <f>COLUMN(Equity!E49)</f>
        <v>5</v>
      </c>
      <c r="Q198" s="513">
        <f>ROW(Equity!E49)</f>
        <v>49</v>
      </c>
      <c r="R198" s="513">
        <f>COLUMN(Equity!E49)</f>
        <v>5</v>
      </c>
      <c r="S198" s="513">
        <f ca="1">_xlfn.SHEET(Equity!E49)</f>
        <v>11</v>
      </c>
    </row>
    <row r="199" spans="1:19" x14ac:dyDescent="0.35">
      <c r="A199" s="513" t="s">
        <v>274</v>
      </c>
      <c r="B199" s="513">
        <v>1355</v>
      </c>
      <c r="C199" s="513" t="s">
        <v>424</v>
      </c>
      <c r="D199" s="513">
        <v>-156</v>
      </c>
      <c r="E199" s="513" t="s">
        <v>425</v>
      </c>
      <c r="F199" s="513">
        <f>Equity!H49</f>
        <v>-378010.89704389469</v>
      </c>
      <c r="G199" s="513" t="str">
        <f>Equity!E49</f>
        <v>Dividends paid</v>
      </c>
      <c r="H199" s="513" t="s">
        <v>426</v>
      </c>
      <c r="I199" s="513">
        <f>COLUMN(Equity!E49)</f>
        <v>5</v>
      </c>
      <c r="J199" s="513" t="str">
        <f>Equity!G49</f>
        <v>$ 000s</v>
      </c>
      <c r="K199" s="513" t="s">
        <v>424</v>
      </c>
      <c r="L199" s="513">
        <v>685</v>
      </c>
      <c r="M199" s="513"/>
      <c r="N199" s="513" t="str" cm="1">
        <f t="array" aca="1" ref="N199" ca="1">CELL("format",Equity!H49)</f>
        <v>,0</v>
      </c>
      <c r="O199" s="513">
        <f>ROW(Equity!H49)</f>
        <v>49</v>
      </c>
      <c r="P199" s="513">
        <f>COLUMN(Equity!H49)</f>
        <v>8</v>
      </c>
      <c r="Q199" s="513">
        <f>ROW(Equity!H49)</f>
        <v>49</v>
      </c>
      <c r="R199" s="513">
        <f>COLUMN(Equity!H49)</f>
        <v>8</v>
      </c>
      <c r="S199" s="513">
        <f ca="1">_xlfn.SHEET(Equity!H49)</f>
        <v>11</v>
      </c>
    </row>
    <row r="200" spans="1:19" x14ac:dyDescent="0.35">
      <c r="A200" s="513" t="s">
        <v>277</v>
      </c>
      <c r="B200" s="513">
        <v>685</v>
      </c>
      <c r="C200" s="513" t="s">
        <v>427</v>
      </c>
      <c r="D200" s="513">
        <v>-156</v>
      </c>
      <c r="E200" s="513" t="s">
        <v>428</v>
      </c>
      <c r="F200" s="513">
        <f>Equity!J49</f>
        <v>0</v>
      </c>
      <c r="G200" s="513" t="str">
        <f>Equity!E49</f>
        <v>Dividends paid</v>
      </c>
      <c r="H200" s="513" t="s">
        <v>426</v>
      </c>
      <c r="I200" s="513">
        <f>COLUMN(Equity!E49)</f>
        <v>5</v>
      </c>
      <c r="J200" s="513" t="str">
        <f>Equity!G49</f>
        <v>$ 000s</v>
      </c>
      <c r="K200" s="513" t="s">
        <v>427</v>
      </c>
      <c r="L200" s="513">
        <v>683</v>
      </c>
      <c r="M200" s="513" t="s">
        <v>1993</v>
      </c>
      <c r="N200" s="513" t="str" cm="1">
        <f t="array" aca="1" ref="N200" ca="1">CELL("format",Equity!J49)</f>
        <v>,0</v>
      </c>
      <c r="O200" s="513">
        <f>ROW(Equity!J49)</f>
        <v>49</v>
      </c>
      <c r="P200" s="513">
        <f>COLUMN(Equity!J49)</f>
        <v>10</v>
      </c>
      <c r="Q200" s="513">
        <f>ROW(Equity!GJ49)</f>
        <v>49</v>
      </c>
      <c r="R200" s="513">
        <f>COLUMN(Equity!GJ49)</f>
        <v>192</v>
      </c>
      <c r="S200" s="513">
        <f ca="1">_xlfn.SHEET(Equity!J49)</f>
        <v>11</v>
      </c>
    </row>
    <row r="201" spans="1:19" x14ac:dyDescent="0.35">
      <c r="A201" s="513" t="s">
        <v>270</v>
      </c>
      <c r="B201" s="513">
        <v>-120</v>
      </c>
      <c r="C201" s="513" t="s">
        <v>1671</v>
      </c>
      <c r="D201" s="513">
        <v>-7</v>
      </c>
      <c r="E201" s="513"/>
      <c r="F201" s="513" t="str">
        <f ca="1">Esc!A1</f>
        <v>Esc - Base case 1</v>
      </c>
      <c r="G201" s="513" t="str">
        <f ca="1">Esc!A1</f>
        <v>Esc - Base case 1</v>
      </c>
      <c r="H201" s="513" t="s">
        <v>1259</v>
      </c>
      <c r="I201" s="513">
        <f>COLUMN(Esc!A1)</f>
        <v>1</v>
      </c>
      <c r="J201" s="513"/>
      <c r="K201" s="513" t="s">
        <v>1671</v>
      </c>
      <c r="L201" s="513"/>
      <c r="M201" s="513"/>
      <c r="N201" s="513" t="str" cm="1">
        <f t="array" aca="1" ref="N201" ca="1">CELL("format",Esc!A1)</f>
        <v>,0</v>
      </c>
      <c r="O201" s="513">
        <f>ROW(Esc!A1)</f>
        <v>1</v>
      </c>
      <c r="P201" s="513">
        <f>COLUMN(Esc!A1)</f>
        <v>1</v>
      </c>
      <c r="Q201" s="513">
        <f>ROW(Esc!A26)</f>
        <v>26</v>
      </c>
      <c r="R201" s="513">
        <f>COLUMN(Esc!A26)</f>
        <v>1</v>
      </c>
      <c r="S201" s="513">
        <f ca="1">_xlfn.SHEET(Esc!A1)</f>
        <v>7</v>
      </c>
    </row>
    <row r="202" spans="1:19" x14ac:dyDescent="0.35">
      <c r="A202" s="513" t="s">
        <v>272</v>
      </c>
      <c r="B202" s="513">
        <v>346</v>
      </c>
      <c r="C202" s="513">
        <v>346</v>
      </c>
      <c r="D202" s="513">
        <v>-120</v>
      </c>
      <c r="E202" s="513" t="s">
        <v>1994</v>
      </c>
      <c r="F202" s="513" t="str">
        <f ca="1">Esc!A1</f>
        <v>Esc - Base case 1</v>
      </c>
      <c r="G202" s="513"/>
      <c r="H202" s="513"/>
      <c r="I202" s="513"/>
      <c r="J202" s="513"/>
      <c r="K202" s="513"/>
      <c r="L202" s="513">
        <v>3</v>
      </c>
      <c r="M202" s="513"/>
      <c r="N202" s="513" t="str" cm="1">
        <f t="array" aca="1" ref="N202" ca="1">CELL("format",Esc!A1)</f>
        <v>,0</v>
      </c>
      <c r="O202" s="513">
        <f>ROW(Esc!A1)</f>
        <v>1</v>
      </c>
      <c r="P202" s="513">
        <f>COLUMN(Esc!A1)</f>
        <v>1</v>
      </c>
      <c r="Q202" s="513">
        <f>ROW(Esc!A1)</f>
        <v>1</v>
      </c>
      <c r="R202" s="513">
        <f>COLUMN(Esc!A1)</f>
        <v>1</v>
      </c>
      <c r="S202" s="513">
        <f ca="1">_xlfn.SHEET(Esc!A1)</f>
        <v>7</v>
      </c>
    </row>
    <row r="203" spans="1:19" x14ac:dyDescent="0.35">
      <c r="A203" s="513" t="s">
        <v>270</v>
      </c>
      <c r="B203" s="513">
        <v>-121</v>
      </c>
      <c r="C203" s="513" t="s">
        <v>757</v>
      </c>
      <c r="D203" s="513">
        <v>-120</v>
      </c>
      <c r="E203" s="513"/>
      <c r="F203" s="513" t="str">
        <f>Esc!A9</f>
        <v>CPI ESCALATION</v>
      </c>
      <c r="G203" s="513" t="str">
        <f>Esc!A9</f>
        <v>CPI ESCALATION</v>
      </c>
      <c r="H203" s="513" t="s">
        <v>675</v>
      </c>
      <c r="I203" s="513">
        <f>COLUMN(Esc!A9)</f>
        <v>1</v>
      </c>
      <c r="J203" s="513"/>
      <c r="K203" s="513" t="s">
        <v>757</v>
      </c>
      <c r="L203" s="513"/>
      <c r="M203" s="513"/>
      <c r="N203" s="513" t="str" cm="1">
        <f t="array" aca="1" ref="N203" ca="1">CELL("format",Esc!A9)</f>
        <v>,0</v>
      </c>
      <c r="O203" s="513">
        <f>ROW(Esc!A9)</f>
        <v>9</v>
      </c>
      <c r="P203" s="513">
        <f>COLUMN(Esc!A9)</f>
        <v>1</v>
      </c>
      <c r="Q203" s="513">
        <f>ROW(Esc!A25)</f>
        <v>25</v>
      </c>
      <c r="R203" s="513">
        <f>COLUMN(Esc!A25)</f>
        <v>1</v>
      </c>
      <c r="S203" s="513">
        <f ca="1">_xlfn.SHEET(Esc!A9)</f>
        <v>7</v>
      </c>
    </row>
    <row r="204" spans="1:19" x14ac:dyDescent="0.35">
      <c r="A204" s="513" t="s">
        <v>283</v>
      </c>
      <c r="B204" s="513">
        <v>347</v>
      </c>
      <c r="C204" s="513" t="s">
        <v>532</v>
      </c>
      <c r="D204" s="513">
        <v>-121</v>
      </c>
      <c r="E204" s="513" t="s">
        <v>1833</v>
      </c>
      <c r="F204" s="513">
        <f>Esc!F11</f>
        <v>46203</v>
      </c>
      <c r="G204" s="513" t="str">
        <f>Esc!E11</f>
        <v>Financial close date</v>
      </c>
      <c r="H204" s="513" t="s">
        <v>151</v>
      </c>
      <c r="I204" s="513">
        <f>COLUMN(Esc!E11)</f>
        <v>5</v>
      </c>
      <c r="J204" s="513" t="str">
        <f>Esc!G11</f>
        <v>date</v>
      </c>
      <c r="K204" s="513"/>
      <c r="L204" s="513">
        <v>1321</v>
      </c>
      <c r="M204" s="513">
        <v>351</v>
      </c>
      <c r="N204" s="513" t="str" cm="1">
        <f t="array" aca="1" ref="N204" ca="1">CELL("format",Esc!F11)</f>
        <v>D1</v>
      </c>
      <c r="O204" s="513">
        <f>ROW(Esc!F11)</f>
        <v>11</v>
      </c>
      <c r="P204" s="513">
        <f>COLUMN(Esc!F11)</f>
        <v>6</v>
      </c>
      <c r="Q204" s="513">
        <f>ROW(Esc!F11)</f>
        <v>11</v>
      </c>
      <c r="R204" s="513">
        <f>COLUMN(Esc!F11)</f>
        <v>6</v>
      </c>
      <c r="S204" s="513">
        <f ca="1">_xlfn.SHEET(Esc!F11)</f>
        <v>7</v>
      </c>
    </row>
    <row r="205" spans="1:19" x14ac:dyDescent="0.35">
      <c r="A205" s="513" t="s">
        <v>283</v>
      </c>
      <c r="B205" s="513">
        <v>348</v>
      </c>
      <c r="C205" s="513" t="s">
        <v>758</v>
      </c>
      <c r="D205" s="513">
        <v>-121</v>
      </c>
      <c r="E205" s="513" t="s">
        <v>759</v>
      </c>
      <c r="F205" s="513">
        <f>Esc!F12</f>
        <v>2.5000000000000001E-2</v>
      </c>
      <c r="G205" s="513" t="str">
        <f>Esc!E12</f>
        <v>CPI escalation rate</v>
      </c>
      <c r="H205" s="513" t="s">
        <v>685</v>
      </c>
      <c r="I205" s="513">
        <f>COLUMN(Esc!E12)</f>
        <v>5</v>
      </c>
      <c r="J205" s="513" t="str">
        <f>Esc!G12</f>
        <v>% p.a.</v>
      </c>
      <c r="K205" s="513"/>
      <c r="L205" s="513">
        <v>18</v>
      </c>
      <c r="M205" s="513">
        <v>351</v>
      </c>
      <c r="N205" s="513" t="str" cm="1">
        <f t="array" aca="1" ref="N205" ca="1">CELL("format",Esc!F12)</f>
        <v>P2</v>
      </c>
      <c r="O205" s="513">
        <f>ROW(Esc!F12)</f>
        <v>12</v>
      </c>
      <c r="P205" s="513">
        <f>COLUMN(Esc!F12)</f>
        <v>6</v>
      </c>
      <c r="Q205" s="513">
        <f>ROW(Esc!F12)</f>
        <v>12</v>
      </c>
      <c r="R205" s="513">
        <f>COLUMN(Esc!F12)</f>
        <v>6</v>
      </c>
      <c r="S205" s="513">
        <f ca="1">_xlfn.SHEET(Esc!F12)</f>
        <v>7</v>
      </c>
    </row>
    <row r="206" spans="1:19" x14ac:dyDescent="0.35">
      <c r="A206" s="513" t="s">
        <v>283</v>
      </c>
      <c r="B206" s="513">
        <v>349</v>
      </c>
      <c r="C206" s="513" t="s">
        <v>638</v>
      </c>
      <c r="D206" s="513">
        <v>-121</v>
      </c>
      <c r="E206" s="513" t="s">
        <v>994</v>
      </c>
      <c r="F206" s="513">
        <f>Esc!J13</f>
        <v>46053</v>
      </c>
      <c r="G206" s="513" t="str">
        <f>Esc!E13</f>
        <v>Model period ending</v>
      </c>
      <c r="H206" s="513" t="s">
        <v>11</v>
      </c>
      <c r="I206" s="513">
        <f>COLUMN(Esc!E13)</f>
        <v>5</v>
      </c>
      <c r="J206" s="513" t="str">
        <f>Esc!G13</f>
        <v>date</v>
      </c>
      <c r="K206" s="513"/>
      <c r="L206" s="513">
        <v>79</v>
      </c>
      <c r="M206" s="513">
        <v>351</v>
      </c>
      <c r="N206" s="513" t="str" cm="1">
        <f t="array" aca="1" ref="N206" ca="1">CELL("format",Esc!J13)</f>
        <v>D1</v>
      </c>
      <c r="O206" s="513">
        <f>ROW(Esc!J13)</f>
        <v>13</v>
      </c>
      <c r="P206" s="513">
        <f>COLUMN(Esc!J13)</f>
        <v>10</v>
      </c>
      <c r="Q206" s="513">
        <f>ROW(Esc!GJ13)</f>
        <v>13</v>
      </c>
      <c r="R206" s="513">
        <f>COLUMN(Esc!GJ13)</f>
        <v>192</v>
      </c>
      <c r="S206" s="513">
        <f ca="1">_xlfn.SHEET(Esc!J13)</f>
        <v>7</v>
      </c>
    </row>
    <row r="207" spans="1:19" x14ac:dyDescent="0.35">
      <c r="A207" s="513" t="s">
        <v>274</v>
      </c>
      <c r="B207" s="513">
        <v>350</v>
      </c>
      <c r="C207" s="513" t="s">
        <v>1154</v>
      </c>
      <c r="D207" s="513">
        <v>-121</v>
      </c>
      <c r="E207" s="513" t="s">
        <v>1302</v>
      </c>
      <c r="F207" s="513">
        <f>Esc!H14</f>
        <v>277.83505167495679</v>
      </c>
      <c r="G207" s="513" t="str">
        <f>Esc!E14</f>
        <v>CPI escalation factor</v>
      </c>
      <c r="H207" s="513" t="s">
        <v>676</v>
      </c>
      <c r="I207" s="513">
        <f>COLUMN(Esc!E14)</f>
        <v>5</v>
      </c>
      <c r="J207" s="513" t="str">
        <f>Esc!G14</f>
        <v>factor</v>
      </c>
      <c r="K207" s="513" t="s">
        <v>1154</v>
      </c>
      <c r="L207" s="513">
        <v>351</v>
      </c>
      <c r="M207" s="513"/>
      <c r="N207" s="513" t="str" cm="1">
        <f t="array" aca="1" ref="N207" ca="1">CELL("format",Esc!H14)</f>
        <v>,4</v>
      </c>
      <c r="O207" s="513">
        <f>ROW(Esc!H14)</f>
        <v>14</v>
      </c>
      <c r="P207" s="513">
        <f>COLUMN(Esc!H14)</f>
        <v>8</v>
      </c>
      <c r="Q207" s="513">
        <f>ROW(Esc!H14)</f>
        <v>14</v>
      </c>
      <c r="R207" s="513">
        <f>COLUMN(Esc!H14)</f>
        <v>8</v>
      </c>
      <c r="S207" s="513">
        <f ca="1">_xlfn.SHEET(Esc!H14)</f>
        <v>7</v>
      </c>
    </row>
    <row r="208" spans="1:19" x14ac:dyDescent="0.35">
      <c r="A208" s="513" t="s">
        <v>277</v>
      </c>
      <c r="B208" s="513">
        <v>351</v>
      </c>
      <c r="C208" s="513" t="s">
        <v>1155</v>
      </c>
      <c r="D208" s="513">
        <v>-121</v>
      </c>
      <c r="E208" s="513" t="s">
        <v>1834</v>
      </c>
      <c r="F208" s="513">
        <f>Esc!J14</f>
        <v>1</v>
      </c>
      <c r="G208" s="513" t="str">
        <f>Esc!E14</f>
        <v>CPI escalation factor</v>
      </c>
      <c r="H208" s="513" t="s">
        <v>676</v>
      </c>
      <c r="I208" s="513">
        <f>COLUMN(Esc!E14)</f>
        <v>5</v>
      </c>
      <c r="J208" s="513" t="str">
        <f>Esc!G14</f>
        <v>factor</v>
      </c>
      <c r="K208" s="513" t="s">
        <v>1155</v>
      </c>
      <c r="L208" s="513" t="s">
        <v>1995</v>
      </c>
      <c r="M208" s="513" t="s">
        <v>1996</v>
      </c>
      <c r="N208" s="513" t="str" cm="1">
        <f t="array" aca="1" ref="N208" ca="1">CELL("format",Esc!J14)</f>
        <v>,4</v>
      </c>
      <c r="O208" s="513">
        <f>ROW(Esc!J14)</f>
        <v>14</v>
      </c>
      <c r="P208" s="513">
        <f>COLUMN(Esc!J14)</f>
        <v>10</v>
      </c>
      <c r="Q208" s="513">
        <f>ROW(Esc!GJ14)</f>
        <v>14</v>
      </c>
      <c r="R208" s="513">
        <f>COLUMN(Esc!GJ14)</f>
        <v>192</v>
      </c>
      <c r="S208" s="513">
        <f ca="1">_xlfn.SHEET(Esc!J14)</f>
        <v>7</v>
      </c>
    </row>
    <row r="209" spans="1:19" x14ac:dyDescent="0.35">
      <c r="A209" s="513" t="s">
        <v>270</v>
      </c>
      <c r="B209" s="513">
        <v>-104</v>
      </c>
      <c r="C209" s="513" t="s">
        <v>1672</v>
      </c>
      <c r="D209" s="513">
        <v>-6</v>
      </c>
      <c r="E209" s="513"/>
      <c r="F209" s="513" t="str">
        <f ca="1">Fin!A1</f>
        <v>Fin - Base case 1</v>
      </c>
      <c r="G209" s="513" t="str">
        <f ca="1">Fin!A1</f>
        <v>Fin - Base case 1</v>
      </c>
      <c r="H209" s="513" t="s">
        <v>1380</v>
      </c>
      <c r="I209" s="513">
        <f>COLUMN(Fin!A1)</f>
        <v>1</v>
      </c>
      <c r="J209" s="513"/>
      <c r="K209" s="513" t="s">
        <v>1672</v>
      </c>
      <c r="L209" s="513"/>
      <c r="M209" s="513"/>
      <c r="N209" s="513" t="str" cm="1">
        <f t="array" aca="1" ref="N209" ca="1">CELL("format",Fin!A1)</f>
        <v>,0</v>
      </c>
      <c r="O209" s="513">
        <f>ROW(Fin!A1)</f>
        <v>1</v>
      </c>
      <c r="P209" s="513">
        <f>COLUMN(Fin!A1)</f>
        <v>1</v>
      </c>
      <c r="Q209" s="513">
        <f>ROW(Fin!A153)</f>
        <v>153</v>
      </c>
      <c r="R209" s="513">
        <f>COLUMN(Fin!A153)</f>
        <v>1</v>
      </c>
      <c r="S209" s="513">
        <f ca="1">_xlfn.SHEET(Fin!A1)</f>
        <v>6</v>
      </c>
    </row>
    <row r="210" spans="1:19" x14ac:dyDescent="0.35">
      <c r="A210" s="513" t="s">
        <v>272</v>
      </c>
      <c r="B210" s="513">
        <v>248</v>
      </c>
      <c r="C210" s="513">
        <v>248</v>
      </c>
      <c r="D210" s="513">
        <v>-104</v>
      </c>
      <c r="E210" s="513" t="s">
        <v>1997</v>
      </c>
      <c r="F210" s="513" t="str">
        <f ca="1">Fin!A1</f>
        <v>Fin - Base case 1</v>
      </c>
      <c r="G210" s="513"/>
      <c r="H210" s="513"/>
      <c r="I210" s="513"/>
      <c r="J210" s="513"/>
      <c r="K210" s="513"/>
      <c r="L210" s="513">
        <v>3</v>
      </c>
      <c r="M210" s="513"/>
      <c r="N210" s="513" t="str" cm="1">
        <f t="array" aca="1" ref="N210" ca="1">CELL("format",Fin!A1)</f>
        <v>,0</v>
      </c>
      <c r="O210" s="513">
        <f>ROW(Fin!A1)</f>
        <v>1</v>
      </c>
      <c r="P210" s="513">
        <f>COLUMN(Fin!A1)</f>
        <v>1</v>
      </c>
      <c r="Q210" s="513">
        <f>ROW(Fin!A1)</f>
        <v>1</v>
      </c>
      <c r="R210" s="513">
        <f>COLUMN(Fin!A1)</f>
        <v>1</v>
      </c>
      <c r="S210" s="513">
        <f ca="1">_xlfn.SHEET(Fin!A1)</f>
        <v>6</v>
      </c>
    </row>
    <row r="211" spans="1:19" x14ac:dyDescent="0.35">
      <c r="A211" s="513" t="s">
        <v>270</v>
      </c>
      <c r="B211" s="513">
        <v>-105</v>
      </c>
      <c r="C211" s="513" t="s">
        <v>340</v>
      </c>
      <c r="D211" s="513">
        <v>-104</v>
      </c>
      <c r="E211" s="513"/>
      <c r="F211" s="513" t="str">
        <f>Fin!A9</f>
        <v>PROJECT COSTS</v>
      </c>
      <c r="G211" s="513" t="str">
        <f>Fin!A9</f>
        <v>PROJECT COSTS</v>
      </c>
      <c r="H211" s="513" t="s">
        <v>186</v>
      </c>
      <c r="I211" s="513">
        <f>COLUMN(Fin!A9)</f>
        <v>1</v>
      </c>
      <c r="J211" s="513"/>
      <c r="K211" s="513" t="s">
        <v>258</v>
      </c>
      <c r="L211" s="513"/>
      <c r="M211" s="513"/>
      <c r="N211" s="513" t="str" cm="1">
        <f t="array" aca="1" ref="N211" ca="1">CELL("format",Fin!A9)</f>
        <v>,0</v>
      </c>
      <c r="O211" s="513">
        <f>ROW(Fin!A9)</f>
        <v>9</v>
      </c>
      <c r="P211" s="513">
        <f>COLUMN(Fin!A9)</f>
        <v>1</v>
      </c>
      <c r="Q211" s="513">
        <f>ROW(Fin!A18)</f>
        <v>18</v>
      </c>
      <c r="R211" s="513">
        <f>COLUMN(Fin!A18)</f>
        <v>1</v>
      </c>
      <c r="S211" s="513">
        <f ca="1">_xlfn.SHEET(Fin!A9)</f>
        <v>6</v>
      </c>
    </row>
    <row r="212" spans="1:19" x14ac:dyDescent="0.35">
      <c r="A212" s="513" t="s">
        <v>283</v>
      </c>
      <c r="B212" s="513">
        <v>249</v>
      </c>
      <c r="C212" s="513" t="s">
        <v>577</v>
      </c>
      <c r="D212" s="513">
        <v>-105</v>
      </c>
      <c r="E212" s="513" t="s">
        <v>584</v>
      </c>
      <c r="F212" s="513">
        <f>Fin!J11</f>
        <v>0</v>
      </c>
      <c r="G212" s="513" t="str">
        <f>Fin!E11</f>
        <v>Construction costs POS</v>
      </c>
      <c r="H212" s="513" t="s">
        <v>220</v>
      </c>
      <c r="I212" s="513">
        <f>COLUMN(Fin!E11)</f>
        <v>5</v>
      </c>
      <c r="J212" s="513" t="str">
        <f>Fin!G11</f>
        <v>$ 000s</v>
      </c>
      <c r="K212" s="513"/>
      <c r="L212" s="513">
        <v>244</v>
      </c>
      <c r="M212" s="513">
        <v>253</v>
      </c>
      <c r="N212" s="513" t="str" cm="1">
        <f t="array" aca="1" ref="N212" ca="1">CELL("format",Fin!J11)</f>
        <v>,0</v>
      </c>
      <c r="O212" s="513">
        <f>ROW(Fin!J11)</f>
        <v>11</v>
      </c>
      <c r="P212" s="513">
        <f>COLUMN(Fin!J11)</f>
        <v>10</v>
      </c>
      <c r="Q212" s="513">
        <f>ROW(Fin!GJ11)</f>
        <v>11</v>
      </c>
      <c r="R212" s="513">
        <f>COLUMN(Fin!GJ11)</f>
        <v>192</v>
      </c>
      <c r="S212" s="513">
        <f ca="1">_xlfn.SHEET(Fin!J11)</f>
        <v>6</v>
      </c>
    </row>
    <row r="213" spans="1:19" x14ac:dyDescent="0.35">
      <c r="A213" s="513" t="s">
        <v>283</v>
      </c>
      <c r="B213" s="513">
        <v>250</v>
      </c>
      <c r="C213" s="513" t="s">
        <v>453</v>
      </c>
      <c r="D213" s="513">
        <v>-105</v>
      </c>
      <c r="E213" s="513" t="s">
        <v>1270</v>
      </c>
      <c r="F213" s="513">
        <f>Fin!J12</f>
        <v>0</v>
      </c>
      <c r="G213" s="513" t="str">
        <f>Fin!E12</f>
        <v>Operating cashflow during construction</v>
      </c>
      <c r="H213" s="513" t="s">
        <v>1257</v>
      </c>
      <c r="I213" s="513">
        <f>COLUMN(Fin!E12)</f>
        <v>5</v>
      </c>
      <c r="J213" s="513" t="str">
        <f>Fin!G12</f>
        <v>$ 000s</v>
      </c>
      <c r="K213" s="513"/>
      <c r="L213" s="513">
        <v>634</v>
      </c>
      <c r="M213" s="513">
        <v>253</v>
      </c>
      <c r="N213" s="513" t="str" cm="1">
        <f t="array" aca="1" ref="N213" ca="1">CELL("format",Fin!J12)</f>
        <v>,0</v>
      </c>
      <c r="O213" s="513">
        <f>ROW(Fin!J12)</f>
        <v>12</v>
      </c>
      <c r="P213" s="513">
        <f>COLUMN(Fin!J12)</f>
        <v>10</v>
      </c>
      <c r="Q213" s="513">
        <f>ROW(Fin!GJ12)</f>
        <v>12</v>
      </c>
      <c r="R213" s="513">
        <f>COLUMN(Fin!GJ12)</f>
        <v>192</v>
      </c>
      <c r="S213" s="513">
        <f ca="1">_xlfn.SHEET(Fin!J12)</f>
        <v>6</v>
      </c>
    </row>
    <row r="214" spans="1:19" x14ac:dyDescent="0.35">
      <c r="A214" s="513" t="s">
        <v>283</v>
      </c>
      <c r="B214" s="513">
        <v>251</v>
      </c>
      <c r="C214" s="513" t="s">
        <v>1404</v>
      </c>
      <c r="D214" s="513">
        <v>-105</v>
      </c>
      <c r="E214" s="513" t="s">
        <v>1405</v>
      </c>
      <c r="F214" s="513">
        <f>Fin!J13</f>
        <v>0</v>
      </c>
      <c r="G214" s="513" t="str">
        <f>Fin!E13</f>
        <v>Financing costs POS</v>
      </c>
      <c r="H214" s="513" t="s">
        <v>1382</v>
      </c>
      <c r="I214" s="513">
        <f>COLUMN(Fin!E13)</f>
        <v>5</v>
      </c>
      <c r="J214" s="513" t="str">
        <f>Fin!G13</f>
        <v>$ 000s</v>
      </c>
      <c r="K214" s="513"/>
      <c r="L214" s="513">
        <v>339</v>
      </c>
      <c r="M214" s="513">
        <v>253</v>
      </c>
      <c r="N214" s="513" t="str" cm="1">
        <f t="array" aca="1" ref="N214" ca="1">CELL("format",Fin!J13)</f>
        <v>,0</v>
      </c>
      <c r="O214" s="513">
        <f>ROW(Fin!J13)</f>
        <v>13</v>
      </c>
      <c r="P214" s="513">
        <f>COLUMN(Fin!J13)</f>
        <v>10</v>
      </c>
      <c r="Q214" s="513">
        <f>ROW(Fin!GJ13)</f>
        <v>13</v>
      </c>
      <c r="R214" s="513">
        <f>COLUMN(Fin!GJ13)</f>
        <v>192</v>
      </c>
      <c r="S214" s="513">
        <f ca="1">_xlfn.SHEET(Fin!J13)</f>
        <v>6</v>
      </c>
    </row>
    <row r="215" spans="1:19" x14ac:dyDescent="0.35">
      <c r="A215" s="513" t="s">
        <v>274</v>
      </c>
      <c r="B215" s="513">
        <v>252</v>
      </c>
      <c r="C215" s="513" t="s">
        <v>342</v>
      </c>
      <c r="D215" s="513">
        <v>-105</v>
      </c>
      <c r="E215" s="513" t="s">
        <v>1319</v>
      </c>
      <c r="F215" s="513">
        <f>Fin!H14</f>
        <v>337797.30123462155</v>
      </c>
      <c r="G215" s="513" t="str">
        <f>Fin!E14</f>
        <v>Project costs to be financed</v>
      </c>
      <c r="H215" s="513" t="s">
        <v>1314</v>
      </c>
      <c r="I215" s="513">
        <f>COLUMN(Fin!E14)</f>
        <v>5</v>
      </c>
      <c r="J215" s="513" t="str">
        <f>Fin!G14</f>
        <v>$ 000s</v>
      </c>
      <c r="K215" s="513" t="s">
        <v>342</v>
      </c>
      <c r="L215" s="513">
        <v>253</v>
      </c>
      <c r="M215" s="513"/>
      <c r="N215" s="513" t="str" cm="1">
        <f t="array" aca="1" ref="N215" ca="1">CELL("format",Fin!H14)</f>
        <v>,0</v>
      </c>
      <c r="O215" s="513">
        <f>ROW(Fin!H14)</f>
        <v>14</v>
      </c>
      <c r="P215" s="513">
        <f>COLUMN(Fin!H14)</f>
        <v>8</v>
      </c>
      <c r="Q215" s="513">
        <f>ROW(Fin!H14)</f>
        <v>14</v>
      </c>
      <c r="R215" s="513">
        <f>COLUMN(Fin!H14)</f>
        <v>8</v>
      </c>
      <c r="S215" s="513">
        <f ca="1">_xlfn.SHEET(Fin!H14)</f>
        <v>6</v>
      </c>
    </row>
    <row r="216" spans="1:19" x14ac:dyDescent="0.35">
      <c r="A216" s="513" t="s">
        <v>277</v>
      </c>
      <c r="B216" s="513">
        <v>253</v>
      </c>
      <c r="C216" s="513" t="s">
        <v>343</v>
      </c>
      <c r="D216" s="513">
        <v>-105</v>
      </c>
      <c r="E216" s="513" t="s">
        <v>1406</v>
      </c>
      <c r="F216" s="513">
        <f>Fin!J14</f>
        <v>0</v>
      </c>
      <c r="G216" s="513" t="str">
        <f>Fin!E14</f>
        <v>Project costs to be financed</v>
      </c>
      <c r="H216" s="513" t="s">
        <v>1314</v>
      </c>
      <c r="I216" s="513">
        <f>COLUMN(Fin!E14)</f>
        <v>5</v>
      </c>
      <c r="J216" s="513" t="str">
        <f>Fin!G14</f>
        <v>$ 000s</v>
      </c>
      <c r="K216" s="513" t="s">
        <v>343</v>
      </c>
      <c r="L216" s="513" t="s">
        <v>1998</v>
      </c>
      <c r="M216" s="513" t="s">
        <v>1999</v>
      </c>
      <c r="N216" s="513" t="str" cm="1">
        <f t="array" aca="1" ref="N216" ca="1">CELL("format",Fin!J14)</f>
        <v>,0</v>
      </c>
      <c r="O216" s="513">
        <f>ROW(Fin!J14)</f>
        <v>14</v>
      </c>
      <c r="P216" s="513">
        <f>COLUMN(Fin!J14)</f>
        <v>10</v>
      </c>
      <c r="Q216" s="513">
        <f>ROW(Fin!GJ14)</f>
        <v>14</v>
      </c>
      <c r="R216" s="513">
        <f>COLUMN(Fin!GJ14)</f>
        <v>192</v>
      </c>
      <c r="S216" s="513">
        <f ca="1">_xlfn.SHEET(Fin!J14)</f>
        <v>6</v>
      </c>
    </row>
    <row r="217" spans="1:19" x14ac:dyDescent="0.35">
      <c r="A217" s="513" t="s">
        <v>283</v>
      </c>
      <c r="B217" s="513">
        <v>254</v>
      </c>
      <c r="C217" s="513" t="s">
        <v>1505</v>
      </c>
      <c r="D217" s="513">
        <v>-105</v>
      </c>
      <c r="E217" s="513" t="s">
        <v>1506</v>
      </c>
      <c r="F217" s="513">
        <f>Fin!J16</f>
        <v>0</v>
      </c>
      <c r="G217" s="513" t="str">
        <f>Fin!E16</f>
        <v>Project costs to be financed - paste</v>
      </c>
      <c r="H217" s="513" t="s">
        <v>1483</v>
      </c>
      <c r="I217" s="513">
        <f>COLUMN(Fin!E16)</f>
        <v>5</v>
      </c>
      <c r="J217" s="513" t="str">
        <f>Fin!G16</f>
        <v>$ 000s</v>
      </c>
      <c r="K217" s="513"/>
      <c r="L217" s="513">
        <v>1328</v>
      </c>
      <c r="M217" s="513">
        <v>255</v>
      </c>
      <c r="N217" s="513" t="str" cm="1">
        <f t="array" aca="1" ref="N217" ca="1">CELL("format",Fin!J16)</f>
        <v>,0</v>
      </c>
      <c r="O217" s="513">
        <f>ROW(Fin!J16)</f>
        <v>16</v>
      </c>
      <c r="P217" s="513">
        <f>COLUMN(Fin!J16)</f>
        <v>10</v>
      </c>
      <c r="Q217" s="513">
        <f>ROW(Fin!GJ16)</f>
        <v>16</v>
      </c>
      <c r="R217" s="513">
        <f>COLUMN(Fin!GJ16)</f>
        <v>192</v>
      </c>
      <c r="S217" s="513">
        <f ca="1">_xlfn.SHEET(Fin!J16)</f>
        <v>6</v>
      </c>
    </row>
    <row r="218" spans="1:19" x14ac:dyDescent="0.35">
      <c r="A218" s="513" t="s">
        <v>277</v>
      </c>
      <c r="B218" s="513">
        <v>255</v>
      </c>
      <c r="C218" s="513" t="s">
        <v>955</v>
      </c>
      <c r="D218" s="513">
        <v>-105</v>
      </c>
      <c r="E218" s="513" t="s">
        <v>1507</v>
      </c>
      <c r="F218" s="513">
        <f>Fin!F17</f>
        <v>337797.30123171746</v>
      </c>
      <c r="G218" s="513" t="str">
        <f>Fin!E17</f>
        <v>Total project costs to be financed</v>
      </c>
      <c r="H218" s="513" t="s">
        <v>938</v>
      </c>
      <c r="I218" s="513">
        <f>COLUMN(Fin!E17)</f>
        <v>5</v>
      </c>
      <c r="J218" s="513" t="str">
        <f>Fin!G17</f>
        <v>$ 000s</v>
      </c>
      <c r="K218" s="513" t="s">
        <v>955</v>
      </c>
      <c r="L218" s="513">
        <v>254</v>
      </c>
      <c r="M218" s="513">
        <v>285</v>
      </c>
      <c r="N218" s="513" t="str" cm="1">
        <f t="array" aca="1" ref="N218" ca="1">CELL("format",Fin!F17)</f>
        <v>,0</v>
      </c>
      <c r="O218" s="513">
        <f>ROW(Fin!F17)</f>
        <v>17</v>
      </c>
      <c r="P218" s="513">
        <f>COLUMN(Fin!F17)</f>
        <v>6</v>
      </c>
      <c r="Q218" s="513">
        <f>ROW(Fin!F17)</f>
        <v>17</v>
      </c>
      <c r="R218" s="513">
        <f>COLUMN(Fin!F17)</f>
        <v>6</v>
      </c>
      <c r="S218" s="513">
        <f ca="1">_xlfn.SHEET(Fin!F17)</f>
        <v>6</v>
      </c>
    </row>
    <row r="219" spans="1:19" x14ac:dyDescent="0.35">
      <c r="A219" s="513" t="s">
        <v>270</v>
      </c>
      <c r="B219" s="513">
        <v>-106</v>
      </c>
      <c r="C219" s="513" t="s">
        <v>345</v>
      </c>
      <c r="D219" s="513">
        <v>-104</v>
      </c>
      <c r="E219" s="513"/>
      <c r="F219" s="513" t="str">
        <f>Fin!A19</f>
        <v>EQUITY DRAW DOWN</v>
      </c>
      <c r="G219" s="513" t="str">
        <f>Fin!A19</f>
        <v>EQUITY DRAW DOWN</v>
      </c>
      <c r="H219" s="513" t="s">
        <v>217</v>
      </c>
      <c r="I219" s="513">
        <f>COLUMN(Fin!A19)</f>
        <v>1</v>
      </c>
      <c r="J219" s="513"/>
      <c r="K219" s="513" t="s">
        <v>345</v>
      </c>
      <c r="L219" s="513"/>
      <c r="M219" s="513"/>
      <c r="N219" s="513" t="str" cm="1">
        <f t="array" aca="1" ref="N219" ca="1">CELL("format",Fin!A19)</f>
        <v>,0</v>
      </c>
      <c r="O219" s="513">
        <f>ROW(Fin!A19)</f>
        <v>19</v>
      </c>
      <c r="P219" s="513">
        <f>COLUMN(Fin!A19)</f>
        <v>1</v>
      </c>
      <c r="Q219" s="513">
        <f>ROW(Fin!A32)</f>
        <v>32</v>
      </c>
      <c r="R219" s="513">
        <f>COLUMN(Fin!A32)</f>
        <v>1</v>
      </c>
      <c r="S219" s="513">
        <f ca="1">_xlfn.SHEET(Fin!A19)</f>
        <v>6</v>
      </c>
    </row>
    <row r="220" spans="1:19" x14ac:dyDescent="0.35">
      <c r="A220" s="513" t="s">
        <v>270</v>
      </c>
      <c r="B220" s="513">
        <v>-107</v>
      </c>
      <c r="C220" s="513" t="s">
        <v>346</v>
      </c>
      <c r="D220" s="513">
        <v>-106</v>
      </c>
      <c r="E220" s="513"/>
      <c r="F220" s="513">
        <f>Fin!A21</f>
        <v>0</v>
      </c>
      <c r="G220" s="513" t="str">
        <f>Fin!B21</f>
        <v>Equity pro rata drawdown</v>
      </c>
      <c r="H220" s="513" t="s">
        <v>206</v>
      </c>
      <c r="I220" s="513">
        <f>COLUMN(Fin!B21)</f>
        <v>2</v>
      </c>
      <c r="J220" s="513"/>
      <c r="K220" s="513" t="s">
        <v>346</v>
      </c>
      <c r="L220" s="513"/>
      <c r="M220" s="513"/>
      <c r="N220" s="513" t="str" cm="1">
        <f t="array" aca="1" ref="N220" ca="1">CELL("format",Fin!A21)</f>
        <v>,0</v>
      </c>
      <c r="O220" s="513">
        <f>ROW(Fin!A21)</f>
        <v>21</v>
      </c>
      <c r="P220" s="513">
        <f>COLUMN(Fin!A21)</f>
        <v>1</v>
      </c>
      <c r="Q220" s="513">
        <f>ROW(Fin!A25)</f>
        <v>25</v>
      </c>
      <c r="R220" s="513">
        <f>COLUMN(Fin!A25)</f>
        <v>1</v>
      </c>
      <c r="S220" s="513">
        <f ca="1">_xlfn.SHEET(Fin!A21)</f>
        <v>6</v>
      </c>
    </row>
    <row r="221" spans="1:19" x14ac:dyDescent="0.35">
      <c r="A221" s="513" t="s">
        <v>283</v>
      </c>
      <c r="B221" s="513">
        <v>256</v>
      </c>
      <c r="C221" s="513" t="s">
        <v>1508</v>
      </c>
      <c r="D221" s="513">
        <v>-107</v>
      </c>
      <c r="E221" s="513" t="s">
        <v>1509</v>
      </c>
      <c r="F221" s="513">
        <f>Fin!F22</f>
        <v>0.89177199148380826</v>
      </c>
      <c r="G221" s="513" t="str">
        <f>Fin!E22</f>
        <v>Senior debt leverage</v>
      </c>
      <c r="H221" s="513" t="s">
        <v>227</v>
      </c>
      <c r="I221" s="513">
        <f>COLUMN(Fin!E22)</f>
        <v>5</v>
      </c>
      <c r="J221" s="513" t="str">
        <f>Fin!G22</f>
        <v>%</v>
      </c>
      <c r="K221" s="513"/>
      <c r="L221" s="513">
        <v>290</v>
      </c>
      <c r="M221" s="513">
        <v>259</v>
      </c>
      <c r="N221" s="513" t="str" cm="1">
        <f t="array" aca="1" ref="N221" ca="1">CELL("format",Fin!F22)</f>
        <v>P2</v>
      </c>
      <c r="O221" s="513">
        <f>ROW(Fin!F22)</f>
        <v>22</v>
      </c>
      <c r="P221" s="513">
        <f>COLUMN(Fin!F22)</f>
        <v>6</v>
      </c>
      <c r="Q221" s="513">
        <f>ROW(Fin!F22)</f>
        <v>22</v>
      </c>
      <c r="R221" s="513">
        <f>COLUMN(Fin!F22)</f>
        <v>6</v>
      </c>
      <c r="S221" s="513">
        <f ca="1">_xlfn.SHEET(Fin!F22)</f>
        <v>6</v>
      </c>
    </row>
    <row r="222" spans="1:19" x14ac:dyDescent="0.35">
      <c r="A222" s="513" t="s">
        <v>283</v>
      </c>
      <c r="B222" s="513">
        <v>257</v>
      </c>
      <c r="C222" s="513" t="s">
        <v>1505</v>
      </c>
      <c r="D222" s="513">
        <v>-107</v>
      </c>
      <c r="E222" s="513" t="s">
        <v>1506</v>
      </c>
      <c r="F222" s="513">
        <f>Fin!J23</f>
        <v>0</v>
      </c>
      <c r="G222" s="513" t="str">
        <f>Fin!E23</f>
        <v>Project costs to be financed - paste</v>
      </c>
      <c r="H222" s="513" t="s">
        <v>1483</v>
      </c>
      <c r="I222" s="513">
        <f>COLUMN(Fin!E23)</f>
        <v>5</v>
      </c>
      <c r="J222" s="513" t="str">
        <f>Fin!G23</f>
        <v>$ 000s</v>
      </c>
      <c r="K222" s="513"/>
      <c r="L222" s="513">
        <v>1328</v>
      </c>
      <c r="M222" s="513">
        <v>259</v>
      </c>
      <c r="N222" s="513" t="str" cm="1">
        <f t="array" aca="1" ref="N222" ca="1">CELL("format",Fin!J23)</f>
        <v>,0</v>
      </c>
      <c r="O222" s="513">
        <f>ROW(Fin!J23)</f>
        <v>23</v>
      </c>
      <c r="P222" s="513">
        <f>COLUMN(Fin!J23)</f>
        <v>10</v>
      </c>
      <c r="Q222" s="513">
        <f>ROW(Fin!GJ23)</f>
        <v>23</v>
      </c>
      <c r="R222" s="513">
        <f>COLUMN(Fin!GJ23)</f>
        <v>192</v>
      </c>
      <c r="S222" s="513">
        <f ca="1">_xlfn.SHEET(Fin!J23)</f>
        <v>6</v>
      </c>
    </row>
    <row r="223" spans="1:19" x14ac:dyDescent="0.35">
      <c r="A223" s="513" t="s">
        <v>274</v>
      </c>
      <c r="B223" s="513">
        <v>258</v>
      </c>
      <c r="C223" s="513" t="s">
        <v>348</v>
      </c>
      <c r="D223" s="513">
        <v>-107</v>
      </c>
      <c r="E223" s="513" t="s">
        <v>349</v>
      </c>
      <c r="F223" s="513">
        <f>Fin!H24</f>
        <v>36559.129194452908</v>
      </c>
      <c r="G223" s="513" t="str">
        <f>Fin!E24</f>
        <v>Equity pro rata drawdown</v>
      </c>
      <c r="H223" s="513" t="s">
        <v>206</v>
      </c>
      <c r="I223" s="513">
        <f>COLUMN(Fin!E24)</f>
        <v>5</v>
      </c>
      <c r="J223" s="513" t="str">
        <f>Fin!G24</f>
        <v>$ 000s</v>
      </c>
      <c r="K223" s="513" t="s">
        <v>348</v>
      </c>
      <c r="L223" s="513">
        <v>259</v>
      </c>
      <c r="M223" s="513"/>
      <c r="N223" s="513" t="str" cm="1">
        <f t="array" aca="1" ref="N223" ca="1">CELL("format",Fin!H24)</f>
        <v>,0</v>
      </c>
      <c r="O223" s="513">
        <f>ROW(Fin!H24)</f>
        <v>24</v>
      </c>
      <c r="P223" s="513">
        <f>COLUMN(Fin!H24)</f>
        <v>8</v>
      </c>
      <c r="Q223" s="513">
        <f>ROW(Fin!H24)</f>
        <v>24</v>
      </c>
      <c r="R223" s="513">
        <f>COLUMN(Fin!H24)</f>
        <v>8</v>
      </c>
      <c r="S223" s="513">
        <f ca="1">_xlfn.SHEET(Fin!H24)</f>
        <v>6</v>
      </c>
    </row>
    <row r="224" spans="1:19" x14ac:dyDescent="0.35">
      <c r="A224" s="513" t="s">
        <v>277</v>
      </c>
      <c r="B224" s="513">
        <v>259</v>
      </c>
      <c r="C224" s="513" t="s">
        <v>350</v>
      </c>
      <c r="D224" s="513">
        <v>-107</v>
      </c>
      <c r="E224" s="513" t="s">
        <v>1510</v>
      </c>
      <c r="F224" s="513">
        <f>Fin!J24</f>
        <v>0</v>
      </c>
      <c r="G224" s="513" t="str">
        <f>Fin!E24</f>
        <v>Equity pro rata drawdown</v>
      </c>
      <c r="H224" s="513" t="s">
        <v>206</v>
      </c>
      <c r="I224" s="513">
        <f>COLUMN(Fin!E24)</f>
        <v>5</v>
      </c>
      <c r="J224" s="513" t="str">
        <f>Fin!G24</f>
        <v>$ 000s</v>
      </c>
      <c r="K224" s="513" t="s">
        <v>350</v>
      </c>
      <c r="L224" s="513" t="s">
        <v>2000</v>
      </c>
      <c r="M224" s="513" t="s">
        <v>2001</v>
      </c>
      <c r="N224" s="513" t="str" cm="1">
        <f t="array" aca="1" ref="N224" ca="1">CELL("format",Fin!J24)</f>
        <v>,0</v>
      </c>
      <c r="O224" s="513">
        <f>ROW(Fin!J24)</f>
        <v>24</v>
      </c>
      <c r="P224" s="513">
        <f>COLUMN(Fin!J24)</f>
        <v>10</v>
      </c>
      <c r="Q224" s="513">
        <f>ROW(Fin!GJ24)</f>
        <v>24</v>
      </c>
      <c r="R224" s="513">
        <f>COLUMN(Fin!GJ24)</f>
        <v>192</v>
      </c>
      <c r="S224" s="513">
        <f ca="1">_xlfn.SHEET(Fin!J24)</f>
        <v>6</v>
      </c>
    </row>
    <row r="225" spans="1:19" x14ac:dyDescent="0.35">
      <c r="A225" s="513" t="s">
        <v>270</v>
      </c>
      <c r="B225" s="513">
        <v>-108</v>
      </c>
      <c r="C225" s="513" t="s">
        <v>351</v>
      </c>
      <c r="D225" s="513">
        <v>-106</v>
      </c>
      <c r="E225" s="513"/>
      <c r="F225" s="513">
        <f>Fin!A26</f>
        <v>0</v>
      </c>
      <c r="G225" s="513" t="str">
        <f>Fin!B26</f>
        <v>Active equity investment profile</v>
      </c>
      <c r="H225" s="513" t="s">
        <v>207</v>
      </c>
      <c r="I225" s="513">
        <f>COLUMN(Fin!B26)</f>
        <v>2</v>
      </c>
      <c r="J225" s="513"/>
      <c r="K225" s="513" t="s">
        <v>351</v>
      </c>
      <c r="L225" s="513"/>
      <c r="M225" s="513"/>
      <c r="N225" s="513" t="str" cm="1">
        <f t="array" aca="1" ref="N225" ca="1">CELL("format",Fin!A26)</f>
        <v>,0</v>
      </c>
      <c r="O225" s="513">
        <f>ROW(Fin!A26)</f>
        <v>26</v>
      </c>
      <c r="P225" s="513">
        <f>COLUMN(Fin!A26)</f>
        <v>1</v>
      </c>
      <c r="Q225" s="513">
        <f>ROW(Fin!A32)</f>
        <v>32</v>
      </c>
      <c r="R225" s="513">
        <f>COLUMN(Fin!A32)</f>
        <v>1</v>
      </c>
      <c r="S225" s="513">
        <f ca="1">_xlfn.SHEET(Fin!A26)</f>
        <v>6</v>
      </c>
    </row>
    <row r="226" spans="1:19" x14ac:dyDescent="0.35">
      <c r="A226" s="513" t="s">
        <v>283</v>
      </c>
      <c r="B226" s="513">
        <v>260</v>
      </c>
      <c r="C226" s="513" t="s">
        <v>978</v>
      </c>
      <c r="D226" s="513">
        <v>-108</v>
      </c>
      <c r="E226" s="513" t="s">
        <v>979</v>
      </c>
      <c r="F226" s="513">
        <f>Fin!F27</f>
        <v>2</v>
      </c>
      <c r="G226" s="513" t="str">
        <f>Fin!E27</f>
        <v>Equity investment profile switch</v>
      </c>
      <c r="H226" s="513" t="s">
        <v>208</v>
      </c>
      <c r="I226" s="513">
        <f>COLUMN(Fin!E27)</f>
        <v>5</v>
      </c>
      <c r="J226" s="513" t="str">
        <f>Fin!G27</f>
        <v>switch</v>
      </c>
      <c r="K226" s="513"/>
      <c r="L226" s="513">
        <v>30</v>
      </c>
      <c r="M226" s="513">
        <v>263</v>
      </c>
      <c r="N226" s="513" t="str" cm="1">
        <f t="array" aca="1" ref="N226" ca="1">CELL("format",Fin!F27)</f>
        <v>,0</v>
      </c>
      <c r="O226" s="513">
        <f>ROW(Fin!F27)</f>
        <v>27</v>
      </c>
      <c r="P226" s="513">
        <f>COLUMN(Fin!F27)</f>
        <v>6</v>
      </c>
      <c r="Q226" s="513">
        <f>ROW(Fin!F27)</f>
        <v>27</v>
      </c>
      <c r="R226" s="513">
        <f>COLUMN(Fin!F27)</f>
        <v>6</v>
      </c>
      <c r="S226" s="513">
        <f ca="1">_xlfn.SHEET(Fin!F27)</f>
        <v>6</v>
      </c>
    </row>
    <row r="227" spans="1:19" x14ac:dyDescent="0.35">
      <c r="A227" s="513" t="s">
        <v>331</v>
      </c>
      <c r="B227" s="513">
        <v>1269</v>
      </c>
      <c r="C227" s="513" t="s">
        <v>1611</v>
      </c>
      <c r="D227" s="513">
        <v>-108</v>
      </c>
      <c r="E227" s="513" t="s">
        <v>282</v>
      </c>
      <c r="F227" s="513">
        <f>Fin!J28</f>
        <v>0</v>
      </c>
      <c r="G227" s="513" t="str">
        <f>Fin!E28</f>
        <v>[Upfront equity drawdown]</v>
      </c>
      <c r="H227" s="513" t="s">
        <v>218</v>
      </c>
      <c r="I227" s="513">
        <f>COLUMN(Fin!E28)</f>
        <v>5</v>
      </c>
      <c r="J227" s="513"/>
      <c r="K227" s="513"/>
      <c r="L227" s="513"/>
      <c r="M227" s="513">
        <v>263</v>
      </c>
      <c r="N227" s="513" t="str" cm="1">
        <f t="array" aca="1" ref="N227" ca="1">CELL("format",Fin!J28)</f>
        <v>,0</v>
      </c>
      <c r="O227" s="513">
        <f>ROW(Fin!J28)</f>
        <v>28</v>
      </c>
      <c r="P227" s="513">
        <f>COLUMN(Fin!J28)</f>
        <v>10</v>
      </c>
      <c r="Q227" s="513">
        <f>ROW(Fin!GJ28)</f>
        <v>28</v>
      </c>
      <c r="R227" s="513">
        <f>COLUMN(Fin!GJ28)</f>
        <v>192</v>
      </c>
      <c r="S227" s="513">
        <f ca="1">_xlfn.SHEET(Fin!J28)</f>
        <v>6</v>
      </c>
    </row>
    <row r="228" spans="1:19" x14ac:dyDescent="0.35">
      <c r="A228" s="513" t="s">
        <v>283</v>
      </c>
      <c r="B228" s="513">
        <v>1270</v>
      </c>
      <c r="C228" s="513" t="s">
        <v>350</v>
      </c>
      <c r="D228" s="513">
        <v>-108</v>
      </c>
      <c r="E228" s="513" t="s">
        <v>352</v>
      </c>
      <c r="F228" s="513">
        <f>Fin!J29</f>
        <v>0</v>
      </c>
      <c r="G228" s="513" t="str">
        <f>Fin!E29</f>
        <v>Equity pro rata drawdown</v>
      </c>
      <c r="H228" s="513" t="s">
        <v>206</v>
      </c>
      <c r="I228" s="513">
        <f>COLUMN(Fin!E29)</f>
        <v>5</v>
      </c>
      <c r="J228" s="513" t="str">
        <f>Fin!G29</f>
        <v>$ 000s</v>
      </c>
      <c r="K228" s="513"/>
      <c r="L228" s="513">
        <v>259</v>
      </c>
      <c r="M228" s="513">
        <v>263</v>
      </c>
      <c r="N228" s="513" t="str" cm="1">
        <f t="array" aca="1" ref="N228" ca="1">CELL("format",Fin!J29)</f>
        <v>,0</v>
      </c>
      <c r="O228" s="513">
        <f>ROW(Fin!J29)</f>
        <v>29</v>
      </c>
      <c r="P228" s="513">
        <f>COLUMN(Fin!J29)</f>
        <v>10</v>
      </c>
      <c r="Q228" s="513">
        <f>ROW(Fin!GJ29)</f>
        <v>29</v>
      </c>
      <c r="R228" s="513">
        <f>COLUMN(Fin!GJ29)</f>
        <v>192</v>
      </c>
      <c r="S228" s="513">
        <f ca="1">_xlfn.SHEET(Fin!J29)</f>
        <v>6</v>
      </c>
    </row>
    <row r="229" spans="1:19" x14ac:dyDescent="0.35">
      <c r="A229" s="513" t="s">
        <v>274</v>
      </c>
      <c r="B229" s="513">
        <v>262</v>
      </c>
      <c r="C229" s="513" t="s">
        <v>353</v>
      </c>
      <c r="D229" s="513">
        <v>-108</v>
      </c>
      <c r="E229" s="513" t="s">
        <v>354</v>
      </c>
      <c r="F229" s="513">
        <f>Fin!H30</f>
        <v>36559.129194452908</v>
      </c>
      <c r="G229" s="513" t="str">
        <f>Fin!E30</f>
        <v>Equity drawdown during construction</v>
      </c>
      <c r="H229" s="513" t="s">
        <v>219</v>
      </c>
      <c r="I229" s="513">
        <f>COLUMN(Fin!E30)</f>
        <v>5</v>
      </c>
      <c r="J229" s="513" t="str">
        <f>Fin!G30</f>
        <v>$ 000s</v>
      </c>
      <c r="K229" s="513" t="s">
        <v>353</v>
      </c>
      <c r="L229" s="513">
        <v>263</v>
      </c>
      <c r="M229" s="513"/>
      <c r="N229" s="513" t="str" cm="1">
        <f t="array" aca="1" ref="N229" ca="1">CELL("format",Fin!H30)</f>
        <v>,0</v>
      </c>
      <c r="O229" s="513">
        <f>ROW(Fin!H30)</f>
        <v>30</v>
      </c>
      <c r="P229" s="513">
        <f>COLUMN(Fin!H30)</f>
        <v>8</v>
      </c>
      <c r="Q229" s="513">
        <f>ROW(Fin!H30)</f>
        <v>30</v>
      </c>
      <c r="R229" s="513">
        <f>COLUMN(Fin!H30)</f>
        <v>8</v>
      </c>
      <c r="S229" s="513">
        <f ca="1">_xlfn.SHEET(Fin!H30)</f>
        <v>6</v>
      </c>
    </row>
    <row r="230" spans="1:19" x14ac:dyDescent="0.35">
      <c r="A230" s="513" t="s">
        <v>277</v>
      </c>
      <c r="B230" s="513">
        <v>263</v>
      </c>
      <c r="C230" s="513" t="s">
        <v>333</v>
      </c>
      <c r="D230" s="513">
        <v>-108</v>
      </c>
      <c r="E230" s="513" t="s">
        <v>1612</v>
      </c>
      <c r="F230" s="513">
        <f>Fin!J30</f>
        <v>0</v>
      </c>
      <c r="G230" s="513" t="str">
        <f>Fin!E30</f>
        <v>Equity drawdown during construction</v>
      </c>
      <c r="H230" s="513" t="s">
        <v>219</v>
      </c>
      <c r="I230" s="513">
        <f>COLUMN(Fin!E30)</f>
        <v>5</v>
      </c>
      <c r="J230" s="513" t="str">
        <f>Fin!G30</f>
        <v>$ 000s</v>
      </c>
      <c r="K230" s="513" t="s">
        <v>333</v>
      </c>
      <c r="L230" s="513" t="s">
        <v>2002</v>
      </c>
      <c r="M230" s="513" t="s">
        <v>2003</v>
      </c>
      <c r="N230" s="513" t="str" cm="1">
        <f t="array" aca="1" ref="N230" ca="1">CELL("format",Fin!J30)</f>
        <v>,0</v>
      </c>
      <c r="O230" s="513">
        <f>ROW(Fin!J30)</f>
        <v>30</v>
      </c>
      <c r="P230" s="513">
        <f>COLUMN(Fin!J30)</f>
        <v>10</v>
      </c>
      <c r="Q230" s="513">
        <f>ROW(Fin!GJ30)</f>
        <v>30</v>
      </c>
      <c r="R230" s="513">
        <f>COLUMN(Fin!GJ30)</f>
        <v>192</v>
      </c>
      <c r="S230" s="513">
        <f ca="1">_xlfn.SHEET(Fin!J30)</f>
        <v>6</v>
      </c>
    </row>
    <row r="231" spans="1:19" x14ac:dyDescent="0.35">
      <c r="A231" s="513" t="s">
        <v>270</v>
      </c>
      <c r="B231" s="513">
        <v>-109</v>
      </c>
      <c r="C231" s="513" t="s">
        <v>1396</v>
      </c>
      <c r="D231" s="513">
        <v>-104</v>
      </c>
      <c r="E231" s="513"/>
      <c r="F231" s="513" t="str">
        <f>Fin!A33</f>
        <v>SENIOR DEBT</v>
      </c>
      <c r="G231" s="513" t="str">
        <f>Fin!A33</f>
        <v>SENIOR DEBT</v>
      </c>
      <c r="H231" s="513" t="s">
        <v>1388</v>
      </c>
      <c r="I231" s="513">
        <f>COLUMN(Fin!A33)</f>
        <v>1</v>
      </c>
      <c r="J231" s="513"/>
      <c r="K231" s="513" t="s">
        <v>1396</v>
      </c>
      <c r="L231" s="513"/>
      <c r="M231" s="513"/>
      <c r="N231" s="513" t="str" cm="1">
        <f t="array" aca="1" ref="N231" ca="1">CELL("format",Fin!A33)</f>
        <v>,0</v>
      </c>
      <c r="O231" s="513">
        <f>ROW(Fin!A33)</f>
        <v>33</v>
      </c>
      <c r="P231" s="513">
        <f>COLUMN(Fin!A33)</f>
        <v>1</v>
      </c>
      <c r="Q231" s="513">
        <f>ROW(Fin!A141)</f>
        <v>141</v>
      </c>
      <c r="R231" s="513">
        <f>COLUMN(Fin!A141)</f>
        <v>1</v>
      </c>
      <c r="S231" s="513">
        <f ca="1">_xlfn.SHEET(Fin!A33)</f>
        <v>6</v>
      </c>
    </row>
    <row r="232" spans="1:19" x14ac:dyDescent="0.35">
      <c r="A232" s="513" t="s">
        <v>270</v>
      </c>
      <c r="B232" s="513">
        <v>-110</v>
      </c>
      <c r="C232" s="513" t="s">
        <v>1433</v>
      </c>
      <c r="D232" s="513">
        <v>-109</v>
      </c>
      <c r="E232" s="513"/>
      <c r="F232" s="513">
        <f>Fin!A35</f>
        <v>0</v>
      </c>
      <c r="G232" s="513" t="str">
        <f>Fin!B35</f>
        <v>Debt capacity</v>
      </c>
      <c r="H232" s="513" t="s">
        <v>1434</v>
      </c>
      <c r="I232" s="513">
        <f>COLUMN(Fin!B35)</f>
        <v>2</v>
      </c>
      <c r="J232" s="513"/>
      <c r="K232" s="513" t="s">
        <v>1433</v>
      </c>
      <c r="L232" s="513"/>
      <c r="M232" s="513"/>
      <c r="N232" s="513" t="str" cm="1">
        <f t="array" aca="1" ref="N232" ca="1">CELL("format",Fin!A35)</f>
        <v>,0</v>
      </c>
      <c r="O232" s="513">
        <f>ROW(Fin!A35)</f>
        <v>35</v>
      </c>
      <c r="P232" s="513">
        <f>COLUMN(Fin!A35)</f>
        <v>1</v>
      </c>
      <c r="Q232" s="513">
        <f>ROW(Fin!A75)</f>
        <v>75</v>
      </c>
      <c r="R232" s="513">
        <f>COLUMN(Fin!A75)</f>
        <v>1</v>
      </c>
      <c r="S232" s="513">
        <f ca="1">_xlfn.SHEET(Fin!A35)</f>
        <v>6</v>
      </c>
    </row>
    <row r="233" spans="1:19" x14ac:dyDescent="0.35">
      <c r="A233" s="513" t="s">
        <v>283</v>
      </c>
      <c r="B233" s="513">
        <v>264</v>
      </c>
      <c r="C233" s="513" t="s">
        <v>1343</v>
      </c>
      <c r="D233" s="513">
        <v>-110</v>
      </c>
      <c r="E233" s="513" t="s">
        <v>1344</v>
      </c>
      <c r="F233" s="513">
        <f>Fin!F36</f>
        <v>0.02</v>
      </c>
      <c r="G233" s="513" t="str">
        <f>Fin!E36</f>
        <v>Reference rate</v>
      </c>
      <c r="H233" s="513" t="s">
        <v>1310</v>
      </c>
      <c r="I233" s="513">
        <f>COLUMN(Fin!E36)</f>
        <v>5</v>
      </c>
      <c r="J233" s="513" t="str">
        <f>Fin!G36</f>
        <v>%</v>
      </c>
      <c r="K233" s="513"/>
      <c r="L233" s="513">
        <v>1017</v>
      </c>
      <c r="M233" s="513">
        <v>266</v>
      </c>
      <c r="N233" s="513" t="str" cm="1">
        <f t="array" aca="1" ref="N233" ca="1">CELL("format",Fin!F36)</f>
        <v>P2</v>
      </c>
      <c r="O233" s="513">
        <f>ROW(Fin!F36)</f>
        <v>36</v>
      </c>
      <c r="P233" s="513">
        <f>COLUMN(Fin!F36)</f>
        <v>6</v>
      </c>
      <c r="Q233" s="513">
        <f>ROW(Fin!F36)</f>
        <v>36</v>
      </c>
      <c r="R233" s="513">
        <f>COLUMN(Fin!F36)</f>
        <v>6</v>
      </c>
      <c r="S233" s="513">
        <f ca="1">_xlfn.SHEET(Fin!F36)</f>
        <v>6</v>
      </c>
    </row>
    <row r="234" spans="1:19" x14ac:dyDescent="0.35">
      <c r="A234" s="513" t="s">
        <v>283</v>
      </c>
      <c r="B234" s="513">
        <v>265</v>
      </c>
      <c r="C234" s="513" t="s">
        <v>1470</v>
      </c>
      <c r="D234" s="513">
        <v>-110</v>
      </c>
      <c r="E234" s="513" t="s">
        <v>1511</v>
      </c>
      <c r="F234" s="513">
        <f>Fin!F37</f>
        <v>0.02</v>
      </c>
      <c r="G234" s="513" t="str">
        <f>Fin!E37</f>
        <v>Repayment period margin</v>
      </c>
      <c r="H234" s="513" t="s">
        <v>1442</v>
      </c>
      <c r="I234" s="513">
        <f>COLUMN(Fin!E37)</f>
        <v>5</v>
      </c>
      <c r="J234" s="513" t="str">
        <f>Fin!G37</f>
        <v>%</v>
      </c>
      <c r="K234" s="513"/>
      <c r="L234" s="513">
        <v>1022</v>
      </c>
      <c r="M234" s="513">
        <v>266</v>
      </c>
      <c r="N234" s="513" t="str" cm="1">
        <f t="array" aca="1" ref="N234" ca="1">CELL("format",Fin!F37)</f>
        <v>P2</v>
      </c>
      <c r="O234" s="513">
        <f>ROW(Fin!F37)</f>
        <v>37</v>
      </c>
      <c r="P234" s="513">
        <f>COLUMN(Fin!F37)</f>
        <v>6</v>
      </c>
      <c r="Q234" s="513">
        <f>ROW(Fin!F37)</f>
        <v>37</v>
      </c>
      <c r="R234" s="513">
        <f>COLUMN(Fin!F37)</f>
        <v>6</v>
      </c>
      <c r="S234" s="513">
        <f ca="1">_xlfn.SHEET(Fin!F37)</f>
        <v>6</v>
      </c>
    </row>
    <row r="235" spans="1:19" x14ac:dyDescent="0.35">
      <c r="A235" s="513" t="s">
        <v>277</v>
      </c>
      <c r="B235" s="513">
        <v>266</v>
      </c>
      <c r="C235" s="513" t="s">
        <v>1512</v>
      </c>
      <c r="D235" s="513">
        <v>-110</v>
      </c>
      <c r="E235" s="513" t="s">
        <v>1513</v>
      </c>
      <c r="F235" s="513">
        <f>Fin!F38</f>
        <v>0.04</v>
      </c>
      <c r="G235" s="513" t="str">
        <f>Fin!E38</f>
        <v>All-in repayment period interest rate</v>
      </c>
      <c r="H235" s="513" t="s">
        <v>1451</v>
      </c>
      <c r="I235" s="513">
        <f>COLUMN(Fin!E38)</f>
        <v>5</v>
      </c>
      <c r="J235" s="513" t="str">
        <f>Fin!G38</f>
        <v>%</v>
      </c>
      <c r="K235" s="513" t="s">
        <v>1512</v>
      </c>
      <c r="L235" s="513" t="s">
        <v>2004</v>
      </c>
      <c r="M235" s="513" t="s">
        <v>2005</v>
      </c>
      <c r="N235" s="513" t="str" cm="1">
        <f t="array" aca="1" ref="N235" ca="1">CELL("format",Fin!F38)</f>
        <v>P2</v>
      </c>
      <c r="O235" s="513">
        <f>ROW(Fin!F38)</f>
        <v>38</v>
      </c>
      <c r="P235" s="513">
        <f>COLUMN(Fin!F38)</f>
        <v>6</v>
      </c>
      <c r="Q235" s="513">
        <f>ROW(Fin!F38)</f>
        <v>38</v>
      </c>
      <c r="R235" s="513">
        <f>COLUMN(Fin!F38)</f>
        <v>6</v>
      </c>
      <c r="S235" s="513">
        <f ca="1">_xlfn.SHEET(Fin!F38)</f>
        <v>6</v>
      </c>
    </row>
    <row r="236" spans="1:19" x14ac:dyDescent="0.35">
      <c r="A236" s="513" t="s">
        <v>283</v>
      </c>
      <c r="B236" s="513">
        <v>267</v>
      </c>
      <c r="C236" s="513" t="s">
        <v>1332</v>
      </c>
      <c r="D236" s="513">
        <v>-110</v>
      </c>
      <c r="E236" s="513" t="s">
        <v>1333</v>
      </c>
      <c r="F236" s="513">
        <f>Fin!F40</f>
        <v>360</v>
      </c>
      <c r="G236" s="513" t="str">
        <f>Fin!E40</f>
        <v>Day count basis</v>
      </c>
      <c r="H236" s="513" t="s">
        <v>1311</v>
      </c>
      <c r="I236" s="513">
        <f>COLUMN(Fin!E40)</f>
        <v>5</v>
      </c>
      <c r="J236" s="513" t="str">
        <f>Fin!G40</f>
        <v>days</v>
      </c>
      <c r="K236" s="513"/>
      <c r="L236" s="513">
        <v>1018</v>
      </c>
      <c r="M236" s="513">
        <v>271</v>
      </c>
      <c r="N236" s="513" t="str" cm="1">
        <f t="array" aca="1" ref="N236" ca="1">CELL("format",Fin!F40)</f>
        <v>,0</v>
      </c>
      <c r="O236" s="513">
        <f>ROW(Fin!F40)</f>
        <v>40</v>
      </c>
      <c r="P236" s="513">
        <f>COLUMN(Fin!F40)</f>
        <v>6</v>
      </c>
      <c r="Q236" s="513">
        <f>ROW(Fin!F40)</f>
        <v>40</v>
      </c>
      <c r="R236" s="513">
        <f>COLUMN(Fin!F40)</f>
        <v>6</v>
      </c>
      <c r="S236" s="513">
        <f ca="1">_xlfn.SHEET(Fin!F40)</f>
        <v>6</v>
      </c>
    </row>
    <row r="237" spans="1:19" x14ac:dyDescent="0.35">
      <c r="A237" s="513" t="s">
        <v>283</v>
      </c>
      <c r="B237" s="513">
        <v>268</v>
      </c>
      <c r="C237" s="513" t="s">
        <v>1512</v>
      </c>
      <c r="D237" s="513">
        <v>-110</v>
      </c>
      <c r="E237" s="513" t="s">
        <v>1514</v>
      </c>
      <c r="F237" s="513">
        <f>Fin!F41</f>
        <v>0.04</v>
      </c>
      <c r="G237" s="513" t="str">
        <f>Fin!E41</f>
        <v>All-in repayment period interest rate</v>
      </c>
      <c r="H237" s="513" t="s">
        <v>1451</v>
      </c>
      <c r="I237" s="513">
        <f>COLUMN(Fin!E41)</f>
        <v>5</v>
      </c>
      <c r="J237" s="513" t="str">
        <f>Fin!G41</f>
        <v>%</v>
      </c>
      <c r="K237" s="513"/>
      <c r="L237" s="513">
        <v>266</v>
      </c>
      <c r="M237" s="513">
        <v>271</v>
      </c>
      <c r="N237" s="513" t="str" cm="1">
        <f t="array" aca="1" ref="N237" ca="1">CELL("format",Fin!F41)</f>
        <v>P2</v>
      </c>
      <c r="O237" s="513">
        <f>ROW(Fin!F41)</f>
        <v>41</v>
      </c>
      <c r="P237" s="513">
        <f>COLUMN(Fin!F41)</f>
        <v>6</v>
      </c>
      <c r="Q237" s="513">
        <f>ROW(Fin!F41)</f>
        <v>41</v>
      </c>
      <c r="R237" s="513">
        <f>COLUMN(Fin!F41)</f>
        <v>6</v>
      </c>
      <c r="S237" s="513">
        <f ca="1">_xlfn.SHEET(Fin!F41)</f>
        <v>6</v>
      </c>
    </row>
    <row r="238" spans="1:19" x14ac:dyDescent="0.35">
      <c r="A238" s="513" t="s">
        <v>283</v>
      </c>
      <c r="B238" s="513">
        <v>269</v>
      </c>
      <c r="C238" s="513" t="s">
        <v>664</v>
      </c>
      <c r="D238" s="513">
        <v>-110</v>
      </c>
      <c r="E238" s="513" t="s">
        <v>801</v>
      </c>
      <c r="F238" s="513">
        <f>Fin!J42</f>
        <v>31</v>
      </c>
      <c r="G238" s="513" t="str">
        <f>Fin!E42</f>
        <v>Days in period</v>
      </c>
      <c r="H238" s="513" t="s">
        <v>143</v>
      </c>
      <c r="I238" s="513">
        <f>COLUMN(Fin!E42)</f>
        <v>5</v>
      </c>
      <c r="J238" s="513" t="str">
        <f>Fin!G42</f>
        <v>days</v>
      </c>
      <c r="K238" s="513"/>
      <c r="L238" s="513">
        <v>198</v>
      </c>
      <c r="M238" s="513">
        <v>271</v>
      </c>
      <c r="N238" s="513" t="str" cm="1">
        <f t="array" aca="1" ref="N238" ca="1">CELL("format",Fin!J42)</f>
        <v>,0</v>
      </c>
      <c r="O238" s="513">
        <f>ROW(Fin!J42)</f>
        <v>42</v>
      </c>
      <c r="P238" s="513">
        <f>COLUMN(Fin!J42)</f>
        <v>10</v>
      </c>
      <c r="Q238" s="513">
        <f>ROW(Fin!GJ42)</f>
        <v>42</v>
      </c>
      <c r="R238" s="513">
        <f>COLUMN(Fin!GJ42)</f>
        <v>192</v>
      </c>
      <c r="S238" s="513">
        <f ca="1">_xlfn.SHEET(Fin!J42)</f>
        <v>6</v>
      </c>
    </row>
    <row r="239" spans="1:19" x14ac:dyDescent="0.35">
      <c r="A239" s="513" t="s">
        <v>274</v>
      </c>
      <c r="B239" s="513">
        <v>270</v>
      </c>
      <c r="C239" s="513" t="s">
        <v>1456</v>
      </c>
      <c r="D239" s="513">
        <v>-110</v>
      </c>
      <c r="E239" s="513" t="s">
        <v>1457</v>
      </c>
      <c r="F239" s="513">
        <f>Fin!H43</f>
        <v>1.5318888888888882</v>
      </c>
      <c r="G239" s="513" t="str">
        <f>Fin!G43</f>
        <v>rate</v>
      </c>
      <c r="H239" s="513" t="s">
        <v>1448</v>
      </c>
      <c r="I239" s="513">
        <f>COLUMN(Fin!G43)</f>
        <v>7</v>
      </c>
      <c r="J239" s="513" t="str">
        <f>Fin!G43</f>
        <v>rate</v>
      </c>
      <c r="K239" s="513" t="s">
        <v>1456</v>
      </c>
      <c r="L239" s="513">
        <v>271</v>
      </c>
      <c r="M239" s="513"/>
      <c r="N239" s="513" t="str" cm="1">
        <f t="array" aca="1" ref="N239" ca="1">CELL("format",Fin!H43)</f>
        <v>P2</v>
      </c>
      <c r="O239" s="513">
        <f>ROW(Fin!H43)</f>
        <v>43</v>
      </c>
      <c r="P239" s="513">
        <f>COLUMN(Fin!H43)</f>
        <v>8</v>
      </c>
      <c r="Q239" s="513">
        <f>ROW(Fin!H43)</f>
        <v>43</v>
      </c>
      <c r="R239" s="513">
        <f>COLUMN(Fin!H43)</f>
        <v>8</v>
      </c>
      <c r="S239" s="513">
        <f ca="1">_xlfn.SHEET(Fin!H43)</f>
        <v>6</v>
      </c>
    </row>
    <row r="240" spans="1:19" x14ac:dyDescent="0.35">
      <c r="A240" s="513" t="s">
        <v>277</v>
      </c>
      <c r="B240" s="513">
        <v>271</v>
      </c>
      <c r="C240" s="513" t="s">
        <v>1449</v>
      </c>
      <c r="D240" s="513">
        <v>-110</v>
      </c>
      <c r="E240" s="513" t="s">
        <v>1515</v>
      </c>
      <c r="F240" s="513">
        <f>Fin!J43</f>
        <v>3.4444444444444444E-3</v>
      </c>
      <c r="G240" s="513" t="str">
        <f>Fin!E43</f>
        <v>Period senior debt discount rate</v>
      </c>
      <c r="H240" s="513" t="s">
        <v>1443</v>
      </c>
      <c r="I240" s="513">
        <f>COLUMN(Fin!E43)</f>
        <v>5</v>
      </c>
      <c r="J240" s="513" t="str">
        <f>Fin!G43</f>
        <v>rate</v>
      </c>
      <c r="K240" s="513" t="s">
        <v>1449</v>
      </c>
      <c r="L240" s="513" t="s">
        <v>2006</v>
      </c>
      <c r="M240" s="513" t="s">
        <v>2007</v>
      </c>
      <c r="N240" s="513" t="str" cm="1">
        <f t="array" aca="1" ref="N240" ca="1">CELL("format",Fin!J43)</f>
        <v>P2</v>
      </c>
      <c r="O240" s="513">
        <f>ROW(Fin!J43)</f>
        <v>43</v>
      </c>
      <c r="P240" s="513">
        <f>COLUMN(Fin!J43)</f>
        <v>10</v>
      </c>
      <c r="Q240" s="513">
        <f>ROW(Fin!GJ43)</f>
        <v>43</v>
      </c>
      <c r="R240" s="513">
        <f>COLUMN(Fin!GJ43)</f>
        <v>192</v>
      </c>
      <c r="S240" s="513">
        <f ca="1">_xlfn.SHEET(Fin!J43)</f>
        <v>6</v>
      </c>
    </row>
    <row r="241" spans="1:19" x14ac:dyDescent="0.35">
      <c r="A241" s="513" t="s">
        <v>283</v>
      </c>
      <c r="B241" s="513">
        <v>272</v>
      </c>
      <c r="C241" s="513" t="s">
        <v>630</v>
      </c>
      <c r="D241" s="513">
        <v>-110</v>
      </c>
      <c r="E241" s="513" t="s">
        <v>631</v>
      </c>
      <c r="F241" s="513">
        <f>Fin!J45</f>
        <v>0</v>
      </c>
      <c r="G241" s="513" t="str">
        <f>Fin!E45</f>
        <v>End of construction period flag</v>
      </c>
      <c r="H241" s="513" t="s">
        <v>154</v>
      </c>
      <c r="I241" s="513">
        <f>COLUMN(Fin!E45)</f>
        <v>5</v>
      </c>
      <c r="J241" s="513" t="str">
        <f>Fin!G45</f>
        <v>flag</v>
      </c>
      <c r="K241" s="513"/>
      <c r="L241" s="513">
        <v>92</v>
      </c>
      <c r="M241" s="513">
        <v>275</v>
      </c>
      <c r="N241" s="513" t="str" cm="1">
        <f t="array" aca="1" ref="N241" ca="1">CELL("format",Fin!J45)</f>
        <v>,0</v>
      </c>
      <c r="O241" s="513">
        <f>ROW(Fin!J45)</f>
        <v>45</v>
      </c>
      <c r="P241" s="513">
        <f>COLUMN(Fin!J45)</f>
        <v>10</v>
      </c>
      <c r="Q241" s="513">
        <f>ROW(Fin!GJ45)</f>
        <v>45</v>
      </c>
      <c r="R241" s="513">
        <f>COLUMN(Fin!GJ45)</f>
        <v>192</v>
      </c>
      <c r="S241" s="513">
        <f ca="1">_xlfn.SHEET(Fin!J45)</f>
        <v>6</v>
      </c>
    </row>
    <row r="242" spans="1:19" x14ac:dyDescent="0.35">
      <c r="A242" s="513" t="s">
        <v>283</v>
      </c>
      <c r="B242" s="513">
        <v>273</v>
      </c>
      <c r="C242" s="513" t="s">
        <v>1449</v>
      </c>
      <c r="D242" s="513">
        <v>-110</v>
      </c>
      <c r="E242" s="513" t="s">
        <v>1458</v>
      </c>
      <c r="F242" s="513">
        <f>Fin!J46</f>
        <v>3.4444444444444444E-3</v>
      </c>
      <c r="G242" s="513" t="str">
        <f>Fin!E46</f>
        <v>Period senior debt discount rate</v>
      </c>
      <c r="H242" s="513" t="s">
        <v>1443</v>
      </c>
      <c r="I242" s="513">
        <f>COLUMN(Fin!E46)</f>
        <v>5</v>
      </c>
      <c r="J242" s="513" t="str">
        <f>Fin!G46</f>
        <v>rate</v>
      </c>
      <c r="K242" s="513"/>
      <c r="L242" s="513">
        <v>271</v>
      </c>
      <c r="M242" s="513">
        <v>275</v>
      </c>
      <c r="N242" s="513" t="str" cm="1">
        <f t="array" aca="1" ref="N242" ca="1">CELL("format",Fin!J46)</f>
        <v>P2</v>
      </c>
      <c r="O242" s="513">
        <f>ROW(Fin!J46)</f>
        <v>46</v>
      </c>
      <c r="P242" s="513">
        <f>COLUMN(Fin!J46)</f>
        <v>10</v>
      </c>
      <c r="Q242" s="513">
        <f>ROW(Fin!GJ46)</f>
        <v>46</v>
      </c>
      <c r="R242" s="513">
        <f>COLUMN(Fin!GJ46)</f>
        <v>192</v>
      </c>
      <c r="S242" s="513">
        <f ca="1">_xlfn.SHEET(Fin!J46)</f>
        <v>6</v>
      </c>
    </row>
    <row r="243" spans="1:19" x14ac:dyDescent="0.35">
      <c r="A243" s="513" t="s">
        <v>274</v>
      </c>
      <c r="B243" s="513">
        <v>274</v>
      </c>
      <c r="C243" s="513" t="s">
        <v>1459</v>
      </c>
      <c r="D243" s="513">
        <v>-110</v>
      </c>
      <c r="E243" s="513" t="s">
        <v>1460</v>
      </c>
      <c r="F243" s="513">
        <f>Fin!H47</f>
        <v>74.343335610709829</v>
      </c>
      <c r="G243" s="513" t="str">
        <f>Fin!E47</f>
        <v>Senior debt discount factor</v>
      </c>
      <c r="H243" s="513" t="s">
        <v>1447</v>
      </c>
      <c r="I243" s="513">
        <f>COLUMN(Fin!E47)</f>
        <v>5</v>
      </c>
      <c r="J243" s="513" t="str">
        <f>Fin!G47</f>
        <v>factor</v>
      </c>
      <c r="K243" s="513" t="s">
        <v>1459</v>
      </c>
      <c r="L243" s="513">
        <v>275</v>
      </c>
      <c r="M243" s="513"/>
      <c r="N243" s="513" t="str" cm="1">
        <f t="array" aca="1" ref="N243" ca="1">CELL("format",Fin!H47)</f>
        <v>,4</v>
      </c>
      <c r="O243" s="513">
        <f>ROW(Fin!H47)</f>
        <v>47</v>
      </c>
      <c r="P243" s="513">
        <f>COLUMN(Fin!H47)</f>
        <v>8</v>
      </c>
      <c r="Q243" s="513">
        <f>ROW(Fin!H47)</f>
        <v>47</v>
      </c>
      <c r="R243" s="513">
        <f>COLUMN(Fin!H47)</f>
        <v>8</v>
      </c>
      <c r="S243" s="513">
        <f ca="1">_xlfn.SHEET(Fin!H47)</f>
        <v>6</v>
      </c>
    </row>
    <row r="244" spans="1:19" x14ac:dyDescent="0.35">
      <c r="A244" s="513" t="s">
        <v>281</v>
      </c>
      <c r="B244" s="513">
        <v>903</v>
      </c>
      <c r="C244" s="513">
        <v>903</v>
      </c>
      <c r="D244" s="513">
        <v>-110</v>
      </c>
      <c r="E244" s="513" t="s">
        <v>335</v>
      </c>
      <c r="F244" s="513">
        <f>Fin!I47</f>
        <v>0</v>
      </c>
      <c r="G244" s="513" t="str">
        <f>Fin!E47</f>
        <v>Senior debt discount factor</v>
      </c>
      <c r="H244" s="513" t="s">
        <v>1447</v>
      </c>
      <c r="I244" s="513">
        <f>COLUMN(Fin!E47)</f>
        <v>5</v>
      </c>
      <c r="J244" s="513" t="str">
        <f>Fin!G47</f>
        <v>factor</v>
      </c>
      <c r="K244" s="513"/>
      <c r="L244" s="513"/>
      <c r="M244" s="513"/>
      <c r="N244" s="513" t="str" cm="1">
        <f t="array" aca="1" ref="N244" ca="1">CELL("format",Fin!I47)</f>
        <v>,4</v>
      </c>
      <c r="O244" s="513">
        <f>ROW(Fin!I47)</f>
        <v>47</v>
      </c>
      <c r="P244" s="513">
        <f>COLUMN(Fin!I47)</f>
        <v>9</v>
      </c>
      <c r="Q244" s="513">
        <f>ROW(Fin!I47)</f>
        <v>47</v>
      </c>
      <c r="R244" s="513">
        <f>COLUMN(Fin!I47)</f>
        <v>9</v>
      </c>
      <c r="S244" s="513">
        <f ca="1">_xlfn.SHEET(Fin!I47)</f>
        <v>6</v>
      </c>
    </row>
    <row r="245" spans="1:19" x14ac:dyDescent="0.35">
      <c r="A245" s="513" t="s">
        <v>277</v>
      </c>
      <c r="B245" s="513">
        <v>275</v>
      </c>
      <c r="C245" s="513" t="s">
        <v>1450</v>
      </c>
      <c r="D245" s="513">
        <v>-110</v>
      </c>
      <c r="E245" s="513" t="s">
        <v>1461</v>
      </c>
      <c r="F245" s="513">
        <f>Fin!J47</f>
        <v>0</v>
      </c>
      <c r="G245" s="513" t="str">
        <f>Fin!E47</f>
        <v>Senior debt discount factor</v>
      </c>
      <c r="H245" s="513" t="s">
        <v>1447</v>
      </c>
      <c r="I245" s="513">
        <f>COLUMN(Fin!E47)</f>
        <v>5</v>
      </c>
      <c r="J245" s="513" t="str">
        <f>Fin!G47</f>
        <v>factor</v>
      </c>
      <c r="K245" s="513" t="s">
        <v>1450</v>
      </c>
      <c r="L245" s="513" t="s">
        <v>2008</v>
      </c>
      <c r="M245" s="513" t="s">
        <v>2009</v>
      </c>
      <c r="N245" s="513" t="str" cm="1">
        <f t="array" aca="1" ref="N245" ca="1">CELL("format",Fin!J47)</f>
        <v>,4</v>
      </c>
      <c r="O245" s="513">
        <f>ROW(Fin!J47)</f>
        <v>47</v>
      </c>
      <c r="P245" s="513">
        <f>COLUMN(Fin!J47)</f>
        <v>10</v>
      </c>
      <c r="Q245" s="513">
        <f>ROW(Fin!GJ47)</f>
        <v>47</v>
      </c>
      <c r="R245" s="513">
        <f>COLUMN(Fin!GJ47)</f>
        <v>192</v>
      </c>
      <c r="S245" s="513">
        <f ca="1">_xlfn.SHEET(Fin!J47)</f>
        <v>6</v>
      </c>
    </row>
    <row r="246" spans="1:19" x14ac:dyDescent="0.35">
      <c r="A246" s="513" t="s">
        <v>283</v>
      </c>
      <c r="B246" s="513">
        <v>276</v>
      </c>
      <c r="C246" s="513" t="s">
        <v>1468</v>
      </c>
      <c r="D246" s="513">
        <v>-110</v>
      </c>
      <c r="E246" s="513" t="s">
        <v>1516</v>
      </c>
      <c r="F246" s="513">
        <f>Fin!F57</f>
        <v>1.4</v>
      </c>
      <c r="G246" s="513" t="str">
        <f>Fin!E57</f>
        <v>Target DSCR</v>
      </c>
      <c r="H246" s="513" t="s">
        <v>1436</v>
      </c>
      <c r="I246" s="513">
        <f>COLUMN(Fin!E57)</f>
        <v>5</v>
      </c>
      <c r="J246" s="513" t="str">
        <f>Fin!G57</f>
        <v>x</v>
      </c>
      <c r="K246" s="513"/>
      <c r="L246" s="513">
        <v>1021</v>
      </c>
      <c r="M246" s="513">
        <v>280</v>
      </c>
      <c r="N246" s="513" t="str" cm="1">
        <f t="array" aca="1" ref="N246" ca="1">CELL("format",Fin!F57)</f>
        <v>,4</v>
      </c>
      <c r="O246" s="513">
        <f>ROW(Fin!F57)</f>
        <v>57</v>
      </c>
      <c r="P246" s="513">
        <f>COLUMN(Fin!F57)</f>
        <v>6</v>
      </c>
      <c r="Q246" s="513">
        <f>ROW(Fin!F57)</f>
        <v>57</v>
      </c>
      <c r="R246" s="513">
        <f>COLUMN(Fin!F57)</f>
        <v>6</v>
      </c>
      <c r="S246" s="513">
        <f ca="1">_xlfn.SHEET(Fin!F57)</f>
        <v>6</v>
      </c>
    </row>
    <row r="248" spans="1:19" x14ac:dyDescent="0.35">
      <c r="A248" s="513" t="s">
        <v>283</v>
      </c>
      <c r="B248" s="513">
        <v>278</v>
      </c>
      <c r="C248" s="513" t="s">
        <v>1517</v>
      </c>
      <c r="D248" s="513">
        <v>-110</v>
      </c>
      <c r="E248" s="513" t="s">
        <v>1518</v>
      </c>
      <c r="F248" s="513">
        <f>Fin!J58</f>
        <v>0</v>
      </c>
      <c r="G248" s="513" t="str">
        <f>Fin!E58</f>
        <v>Senior debt loan life flag</v>
      </c>
      <c r="H248" s="513" t="s">
        <v>1444</v>
      </c>
      <c r="I248" s="513">
        <f>COLUMN(Fin!E58)</f>
        <v>5</v>
      </c>
      <c r="J248" s="513" t="str">
        <f>Fin!G58</f>
        <v>flag</v>
      </c>
      <c r="K248" s="513"/>
      <c r="L248" s="513">
        <v>126</v>
      </c>
      <c r="M248" s="513">
        <v>280</v>
      </c>
      <c r="N248" s="513" t="str" cm="1">
        <f t="array" aca="1" ref="N248" ca="1">CELL("format",Fin!J58)</f>
        <v>,0</v>
      </c>
      <c r="O248" s="513">
        <f>ROW(Fin!J58)</f>
        <v>58</v>
      </c>
      <c r="P248" s="513">
        <f>COLUMN(Fin!J58)</f>
        <v>10</v>
      </c>
      <c r="Q248" s="513">
        <f>ROW(Fin!GJ58)</f>
        <v>58</v>
      </c>
      <c r="R248" s="513">
        <f>COLUMN(Fin!GJ58)</f>
        <v>192</v>
      </c>
      <c r="S248" s="513">
        <f ca="1">_xlfn.SHEET(Fin!J58)</f>
        <v>6</v>
      </c>
    </row>
    <row r="249" spans="1:19" x14ac:dyDescent="0.35">
      <c r="A249" s="513" t="s">
        <v>274</v>
      </c>
      <c r="B249" s="513">
        <v>279</v>
      </c>
      <c r="C249" s="513" t="s">
        <v>1462</v>
      </c>
      <c r="D249" s="513">
        <v>-110</v>
      </c>
      <c r="E249" s="513" t="s">
        <v>1463</v>
      </c>
      <c r="F249" s="513">
        <f>Fin!H60</f>
        <v>430862.56087759434</v>
      </c>
      <c r="G249" s="513" t="str">
        <f>Fin!E60</f>
        <v>Senior debt service at target ratio</v>
      </c>
      <c r="H249" s="513" t="s">
        <v>1453</v>
      </c>
      <c r="I249" s="513">
        <f>COLUMN(Fin!E60)</f>
        <v>5</v>
      </c>
      <c r="J249" s="513" t="str">
        <f>Fin!G60</f>
        <v>$ 000s</v>
      </c>
      <c r="K249" s="513" t="s">
        <v>1462</v>
      </c>
      <c r="L249" s="513">
        <v>280</v>
      </c>
      <c r="M249" s="513"/>
      <c r="N249" s="513" t="str" cm="1">
        <f t="array" aca="1" ref="N249" ca="1">CELL("format",Fin!H60)</f>
        <v>,0</v>
      </c>
      <c r="O249" s="513">
        <f>ROW(Fin!H60)</f>
        <v>60</v>
      </c>
      <c r="P249" s="513">
        <f>COLUMN(Fin!H60)</f>
        <v>8</v>
      </c>
      <c r="Q249" s="513">
        <f>ROW(Fin!H60)</f>
        <v>60</v>
      </c>
      <c r="R249" s="513">
        <f>COLUMN(Fin!H60)</f>
        <v>8</v>
      </c>
      <c r="S249" s="513">
        <f ca="1">_xlfn.SHEET(Fin!H60)</f>
        <v>6</v>
      </c>
    </row>
    <row r="250" spans="1:19" x14ac:dyDescent="0.35">
      <c r="A250" s="513" t="s">
        <v>277</v>
      </c>
      <c r="B250" s="513">
        <v>280</v>
      </c>
      <c r="C250" s="513" t="s">
        <v>1452</v>
      </c>
      <c r="D250" s="513">
        <v>-110</v>
      </c>
      <c r="E250" s="513" t="s">
        <v>2580</v>
      </c>
      <c r="F250" s="513">
        <f>Fin!J60</f>
        <v>0</v>
      </c>
      <c r="G250" s="513" t="str">
        <f>Fin!E60</f>
        <v>Senior debt service at target ratio</v>
      </c>
      <c r="H250" s="513" t="s">
        <v>1453</v>
      </c>
      <c r="I250" s="513">
        <f>COLUMN(Fin!E60)</f>
        <v>5</v>
      </c>
      <c r="J250" s="513" t="s">
        <v>101</v>
      </c>
      <c r="K250" s="513" t="s">
        <v>1452</v>
      </c>
      <c r="L250" s="513" t="s">
        <v>2573</v>
      </c>
      <c r="M250" s="513" t="s">
        <v>2010</v>
      </c>
      <c r="N250" s="513" t="str" cm="1">
        <f t="array" aca="1" ref="N250" ca="1">CELL("format",Fin!J60)</f>
        <v>,0</v>
      </c>
      <c r="O250" s="513">
        <f>ROW(Fin!J60)</f>
        <v>60</v>
      </c>
      <c r="P250" s="513">
        <f>COLUMN(Fin!J60)</f>
        <v>10</v>
      </c>
      <c r="Q250" s="513">
        <f>ROW(Fin!GJ60)</f>
        <v>60</v>
      </c>
      <c r="R250" s="513">
        <f>COLUMN(Fin!GJ60)</f>
        <v>192</v>
      </c>
      <c r="S250" s="513">
        <f ca="1">_xlfn.SHEET(Fin!J60)</f>
        <v>6</v>
      </c>
    </row>
    <row r="251" spans="1:19" x14ac:dyDescent="0.35">
      <c r="A251" s="513" t="s">
        <v>283</v>
      </c>
      <c r="B251" s="513">
        <v>281</v>
      </c>
      <c r="C251" s="513" t="s">
        <v>1450</v>
      </c>
      <c r="D251" s="513">
        <v>-110</v>
      </c>
      <c r="E251" s="513" t="s">
        <v>1464</v>
      </c>
      <c r="F251" s="513">
        <f>Fin!J62</f>
        <v>0</v>
      </c>
      <c r="G251" s="513" t="str">
        <f>Fin!E62</f>
        <v>Senior debt discount factor</v>
      </c>
      <c r="H251" s="513" t="s">
        <v>1447</v>
      </c>
      <c r="I251" s="513">
        <f>COLUMN(Fin!E62)</f>
        <v>5</v>
      </c>
      <c r="J251" s="513" t="str">
        <f>Fin!G62</f>
        <v>factor</v>
      </c>
      <c r="K251" s="513"/>
      <c r="L251" s="513">
        <v>275</v>
      </c>
      <c r="M251" s="513">
        <v>283</v>
      </c>
      <c r="N251" s="513" t="str" cm="1">
        <f t="array" aca="1" ref="N251" ca="1">CELL("format",Fin!J62)</f>
        <v>,4</v>
      </c>
      <c r="O251" s="513">
        <f>ROW(Fin!J62)</f>
        <v>62</v>
      </c>
      <c r="P251" s="513">
        <f>COLUMN(Fin!J62)</f>
        <v>10</v>
      </c>
      <c r="Q251" s="513">
        <f>ROW(Fin!GJ62)</f>
        <v>62</v>
      </c>
      <c r="R251" s="513">
        <f>COLUMN(Fin!GJ62)</f>
        <v>192</v>
      </c>
      <c r="S251" s="513">
        <f ca="1">_xlfn.SHEET(Fin!J62)</f>
        <v>6</v>
      </c>
    </row>
    <row r="252" spans="1:19" x14ac:dyDescent="0.35">
      <c r="A252" s="513" t="s">
        <v>283</v>
      </c>
      <c r="B252" s="513">
        <v>282</v>
      </c>
      <c r="C252" s="513" t="s">
        <v>1452</v>
      </c>
      <c r="D252" s="513">
        <v>-110</v>
      </c>
      <c r="E252" s="513" t="s">
        <v>1465</v>
      </c>
      <c r="F252" s="513">
        <f>Fin!J63</f>
        <v>0</v>
      </c>
      <c r="G252" s="513" t="str">
        <f>Fin!E63</f>
        <v>Senior debt service at target ratio</v>
      </c>
      <c r="H252" s="513" t="s">
        <v>1453</v>
      </c>
      <c r="I252" s="513">
        <f>COLUMN(Fin!E63)</f>
        <v>5</v>
      </c>
      <c r="J252" s="513" t="str">
        <f>Fin!G63</f>
        <v>$ 000s</v>
      </c>
      <c r="K252" s="513"/>
      <c r="L252" s="513">
        <v>280</v>
      </c>
      <c r="M252" s="513">
        <v>283</v>
      </c>
      <c r="N252" s="513" t="str" cm="1">
        <f t="array" aca="1" ref="N252" ca="1">CELL("format",Fin!J63)</f>
        <v>,0</v>
      </c>
      <c r="O252" s="513">
        <f>ROW(Fin!J63)</f>
        <v>63</v>
      </c>
      <c r="P252" s="513">
        <f>COLUMN(Fin!J63)</f>
        <v>10</v>
      </c>
      <c r="Q252" s="513">
        <f>ROW(Fin!GJ63)</f>
        <v>63</v>
      </c>
      <c r="R252" s="513">
        <f>COLUMN(Fin!GJ63)</f>
        <v>192</v>
      </c>
      <c r="S252" s="513">
        <f ca="1">_xlfn.SHEET(Fin!J63)</f>
        <v>6</v>
      </c>
    </row>
    <row r="253" spans="1:19" x14ac:dyDescent="0.35">
      <c r="A253" s="513" t="s">
        <v>277</v>
      </c>
      <c r="B253" s="513">
        <v>283</v>
      </c>
      <c r="C253" s="513" t="s">
        <v>1441</v>
      </c>
      <c r="D253" s="513">
        <v>-110</v>
      </c>
      <c r="E253" s="513" t="s">
        <v>1466</v>
      </c>
      <c r="F253" s="513">
        <f>Fin!F64</f>
        <v>301238.17203726457</v>
      </c>
      <c r="G253" s="513" t="str">
        <f>Fin!E64</f>
        <v>Debt capacity</v>
      </c>
      <c r="H253" s="513" t="s">
        <v>1434</v>
      </c>
      <c r="I253" s="513">
        <f>COLUMN(Fin!E64)</f>
        <v>5</v>
      </c>
      <c r="J253" s="513" t="str">
        <f>Fin!G64</f>
        <v>$ 000s</v>
      </c>
      <c r="K253" s="513" t="s">
        <v>1441</v>
      </c>
      <c r="L253" s="513" t="s">
        <v>2011</v>
      </c>
      <c r="M253" s="513">
        <v>284</v>
      </c>
      <c r="N253" s="513" t="str" cm="1">
        <f t="array" aca="1" ref="N253" ca="1">CELL("format",Fin!F64)</f>
        <v>,0</v>
      </c>
      <c r="O253" s="513">
        <f>ROW(Fin!F64)</f>
        <v>64</v>
      </c>
      <c r="P253" s="513">
        <f>COLUMN(Fin!F64)</f>
        <v>6</v>
      </c>
      <c r="Q253" s="513">
        <f>ROW(Fin!F64)</f>
        <v>64</v>
      </c>
      <c r="R253" s="513">
        <f>COLUMN(Fin!F64)</f>
        <v>6</v>
      </c>
      <c r="S253" s="513">
        <f ca="1">_xlfn.SHEET(Fin!F64)</f>
        <v>6</v>
      </c>
    </row>
    <row r="254" spans="1:19" x14ac:dyDescent="0.35">
      <c r="A254" s="513" t="s">
        <v>283</v>
      </c>
      <c r="B254" s="513">
        <v>284</v>
      </c>
      <c r="C254" s="513" t="s">
        <v>1441</v>
      </c>
      <c r="D254" s="513">
        <v>-110</v>
      </c>
      <c r="E254" s="513" t="s">
        <v>1519</v>
      </c>
      <c r="F254" s="513">
        <f>Fin!F66</f>
        <v>301238.17203726457</v>
      </c>
      <c r="G254" s="513" t="str">
        <f>Fin!E66</f>
        <v>Debt capacity</v>
      </c>
      <c r="H254" s="513" t="s">
        <v>1434</v>
      </c>
      <c r="I254" s="513">
        <f>COLUMN(Fin!E66)</f>
        <v>5</v>
      </c>
      <c r="J254" s="513" t="str">
        <f>Fin!G66</f>
        <v>$ 000s</v>
      </c>
      <c r="K254" s="513"/>
      <c r="L254" s="513">
        <v>283</v>
      </c>
      <c r="M254" s="513">
        <v>286</v>
      </c>
      <c r="N254" s="513" t="str" cm="1">
        <f t="array" aca="1" ref="N254" ca="1">CELL("format",Fin!F66)</f>
        <v>,0</v>
      </c>
      <c r="O254" s="513">
        <f>ROW(Fin!F66)</f>
        <v>66</v>
      </c>
      <c r="P254" s="513">
        <f>COLUMN(Fin!F66)</f>
        <v>6</v>
      </c>
      <c r="Q254" s="513">
        <f>ROW(Fin!F66)</f>
        <v>66</v>
      </c>
      <c r="R254" s="513">
        <f>COLUMN(Fin!F66)</f>
        <v>6</v>
      </c>
      <c r="S254" s="513">
        <f ca="1">_xlfn.SHEET(Fin!F66)</f>
        <v>6</v>
      </c>
    </row>
    <row r="255" spans="1:19" x14ac:dyDescent="0.35">
      <c r="A255" s="513" t="s">
        <v>283</v>
      </c>
      <c r="B255" s="513">
        <v>285</v>
      </c>
      <c r="C255" s="513" t="s">
        <v>955</v>
      </c>
      <c r="D255" s="513">
        <v>-110</v>
      </c>
      <c r="E255" s="513" t="s">
        <v>1520</v>
      </c>
      <c r="F255" s="513">
        <f>Fin!F67</f>
        <v>337797.30123171746</v>
      </c>
      <c r="G255" s="513" t="str">
        <f>Fin!E67</f>
        <v>Total project costs to be financed</v>
      </c>
      <c r="H255" s="513" t="s">
        <v>938</v>
      </c>
      <c r="I255" s="513">
        <f>COLUMN(Fin!E67)</f>
        <v>5</v>
      </c>
      <c r="J255" s="513" t="str">
        <f>Fin!G67</f>
        <v>$ 000s</v>
      </c>
      <c r="K255" s="513"/>
      <c r="L255" s="513">
        <v>255</v>
      </c>
      <c r="M255" s="513">
        <v>286</v>
      </c>
      <c r="N255" s="513" t="str" cm="1">
        <f t="array" aca="1" ref="N255" ca="1">CELL("format",Fin!F67)</f>
        <v>,0</v>
      </c>
      <c r="O255" s="513">
        <f>ROW(Fin!F67)</f>
        <v>67</v>
      </c>
      <c r="P255" s="513">
        <f>COLUMN(Fin!F67)</f>
        <v>6</v>
      </c>
      <c r="Q255" s="513">
        <f>ROW(Fin!F67)</f>
        <v>67</v>
      </c>
      <c r="R255" s="513">
        <f>COLUMN(Fin!F67)</f>
        <v>6</v>
      </c>
      <c r="S255" s="513">
        <f ca="1">_xlfn.SHEET(Fin!F67)</f>
        <v>6</v>
      </c>
    </row>
    <row r="256" spans="1:19" x14ac:dyDescent="0.35">
      <c r="A256" s="513" t="s">
        <v>277</v>
      </c>
      <c r="B256" s="513">
        <v>286</v>
      </c>
      <c r="C256" s="513" t="s">
        <v>1521</v>
      </c>
      <c r="D256" s="513">
        <v>-110</v>
      </c>
      <c r="E256" s="513" t="s">
        <v>1522</v>
      </c>
      <c r="F256" s="513">
        <f>Fin!F68</f>
        <v>0.89177199148380826</v>
      </c>
      <c r="G256" s="513" t="str">
        <f>Fin!E68</f>
        <v>Leverage at debt capacity</v>
      </c>
      <c r="H256" s="513" t="s">
        <v>1498</v>
      </c>
      <c r="I256" s="513">
        <f>COLUMN(Fin!E68)</f>
        <v>5</v>
      </c>
      <c r="J256" s="513" t="str">
        <f>Fin!G68</f>
        <v>%</v>
      </c>
      <c r="K256" s="513" t="s">
        <v>1673</v>
      </c>
      <c r="L256" s="513" t="s">
        <v>2012</v>
      </c>
      <c r="M256" s="513">
        <v>1340</v>
      </c>
      <c r="N256" s="513" t="str" cm="1">
        <f t="array" aca="1" ref="N256" ca="1">CELL("format",Fin!F68)</f>
        <v>P2</v>
      </c>
      <c r="O256" s="513">
        <f>ROW(Fin!F68)</f>
        <v>68</v>
      </c>
      <c r="P256" s="513">
        <f>COLUMN(Fin!F68)</f>
        <v>6</v>
      </c>
      <c r="Q256" s="513">
        <f>ROW(Fin!F68)</f>
        <v>68</v>
      </c>
      <c r="R256" s="513">
        <f>COLUMN(Fin!F68)</f>
        <v>6</v>
      </c>
      <c r="S256" s="513">
        <f ca="1">_xlfn.SHEET(Fin!F68)</f>
        <v>6</v>
      </c>
    </row>
    <row r="257" spans="1:19" x14ac:dyDescent="0.35">
      <c r="A257" s="513" t="s">
        <v>283</v>
      </c>
      <c r="B257" s="513">
        <v>287</v>
      </c>
      <c r="C257" s="513" t="s">
        <v>1523</v>
      </c>
      <c r="D257" s="513">
        <v>-110</v>
      </c>
      <c r="E257" s="513" t="s">
        <v>1524</v>
      </c>
      <c r="F257" s="513">
        <f>Fin!F70</f>
        <v>1</v>
      </c>
      <c r="G257" s="513" t="str">
        <f>Fin!E70</f>
        <v>Senior debt sizing method</v>
      </c>
      <c r="H257" s="513" t="s">
        <v>1500</v>
      </c>
      <c r="I257" s="513">
        <f>COLUMN(Fin!E70)</f>
        <v>5</v>
      </c>
      <c r="J257" s="513" t="str">
        <f>Fin!G70</f>
        <v>1 = DSCR, 2 = leverage</v>
      </c>
      <c r="K257" s="513"/>
      <c r="L257" s="513">
        <v>1014</v>
      </c>
      <c r="M257" s="513">
        <v>290</v>
      </c>
      <c r="N257" s="513" t="str" cm="1">
        <f t="array" aca="1" ref="N257" ca="1">CELL("format",Fin!F70)</f>
        <v>,0</v>
      </c>
      <c r="O257" s="513">
        <f>ROW(Fin!F70)</f>
        <v>70</v>
      </c>
      <c r="P257" s="513">
        <f>COLUMN(Fin!F70)</f>
        <v>6</v>
      </c>
      <c r="Q257" s="513">
        <f>ROW(Fin!F70)</f>
        <v>70</v>
      </c>
      <c r="R257" s="513">
        <f>COLUMN(Fin!F70)</f>
        <v>6</v>
      </c>
      <c r="S257" s="513">
        <f ca="1">_xlfn.SHEET(Fin!F70)</f>
        <v>6</v>
      </c>
    </row>
    <row r="258" spans="1:19" x14ac:dyDescent="0.35">
      <c r="A258" s="513" t="s">
        <v>283</v>
      </c>
      <c r="B258" s="513">
        <v>1340</v>
      </c>
      <c r="C258" s="513" t="s">
        <v>1521</v>
      </c>
      <c r="D258" s="513">
        <v>-110</v>
      </c>
      <c r="E258" s="513" t="s">
        <v>1525</v>
      </c>
      <c r="F258" s="513">
        <f>Fin!F71</f>
        <v>0.89177199148380826</v>
      </c>
      <c r="G258" s="513" t="str">
        <f>Fin!E71</f>
        <v>Leverage at debt capacity</v>
      </c>
      <c r="H258" s="513" t="s">
        <v>1498</v>
      </c>
      <c r="I258" s="513">
        <f>COLUMN(Fin!E71)</f>
        <v>5</v>
      </c>
      <c r="J258" s="513" t="str">
        <f>Fin!G71</f>
        <v>%</v>
      </c>
      <c r="K258" s="513"/>
      <c r="L258" s="513">
        <v>286</v>
      </c>
      <c r="M258" s="513">
        <v>290</v>
      </c>
      <c r="N258" s="513" t="str" cm="1">
        <f t="array" aca="1" ref="N258" ca="1">CELL("format",Fin!F71)</f>
        <v>P2</v>
      </c>
      <c r="O258" s="513">
        <f>ROW(Fin!F71)</f>
        <v>71</v>
      </c>
      <c r="P258" s="513">
        <f>COLUMN(Fin!F71)</f>
        <v>6</v>
      </c>
      <c r="Q258" s="513">
        <f>ROW(Fin!F71)</f>
        <v>71</v>
      </c>
      <c r="R258" s="513">
        <f>COLUMN(Fin!F71)</f>
        <v>6</v>
      </c>
      <c r="S258" s="513">
        <f ca="1">_xlfn.SHEET(Fin!F71)</f>
        <v>6</v>
      </c>
    </row>
    <row r="259" spans="1:19" x14ac:dyDescent="0.35">
      <c r="A259" s="513" t="s">
        <v>283</v>
      </c>
      <c r="B259" s="513">
        <v>1341</v>
      </c>
      <c r="C259" s="513" t="s">
        <v>1526</v>
      </c>
      <c r="D259" s="513">
        <v>-110</v>
      </c>
      <c r="E259" s="513" t="s">
        <v>1527</v>
      </c>
      <c r="F259" s="513">
        <f>Fin!F72</f>
        <v>0.75</v>
      </c>
      <c r="G259" s="513" t="str">
        <f>Fin!E72</f>
        <v>Senior debt input leverage</v>
      </c>
      <c r="H259" s="513" t="s">
        <v>1499</v>
      </c>
      <c r="I259" s="513">
        <f>COLUMN(Fin!E72)</f>
        <v>5</v>
      </c>
      <c r="J259" s="513" t="str">
        <f>Fin!G72</f>
        <v>%</v>
      </c>
      <c r="K259" s="513"/>
      <c r="L259" s="513">
        <v>1013</v>
      </c>
      <c r="M259" s="513">
        <v>290</v>
      </c>
      <c r="N259" s="513" t="str" cm="1">
        <f t="array" aca="1" ref="N259" ca="1">CELL("format",Fin!F72)</f>
        <v>P2</v>
      </c>
      <c r="O259" s="513">
        <f>ROW(Fin!F72)</f>
        <v>72</v>
      </c>
      <c r="P259" s="513">
        <f>COLUMN(Fin!F72)</f>
        <v>6</v>
      </c>
      <c r="Q259" s="513">
        <f>ROW(Fin!F72)</f>
        <v>72</v>
      </c>
      <c r="R259" s="513">
        <f>COLUMN(Fin!F72)</f>
        <v>6</v>
      </c>
      <c r="S259" s="513">
        <f ca="1">_xlfn.SHEET(Fin!F72)</f>
        <v>6</v>
      </c>
    </row>
    <row r="260" spans="1:19" x14ac:dyDescent="0.35">
      <c r="A260" s="513" t="s">
        <v>277</v>
      </c>
      <c r="B260" s="513">
        <v>290</v>
      </c>
      <c r="C260" s="513" t="s">
        <v>1508</v>
      </c>
      <c r="D260" s="513">
        <v>-110</v>
      </c>
      <c r="E260" s="513" t="s">
        <v>1528</v>
      </c>
      <c r="F260" s="513">
        <f>Fin!F73</f>
        <v>0.89177199148380826</v>
      </c>
      <c r="G260" s="513" t="str">
        <f>Fin!E73</f>
        <v>Senior debt leverage</v>
      </c>
      <c r="H260" s="513" t="s">
        <v>227</v>
      </c>
      <c r="I260" s="513">
        <f>COLUMN(Fin!E73)</f>
        <v>5</v>
      </c>
      <c r="J260" s="513" t="str">
        <f>Fin!G73</f>
        <v>%</v>
      </c>
      <c r="K260" s="513" t="s">
        <v>1673</v>
      </c>
      <c r="L260" s="513" t="s">
        <v>2013</v>
      </c>
      <c r="M260" s="513" t="s">
        <v>2014</v>
      </c>
      <c r="N260" s="513" t="str" cm="1">
        <f t="array" aca="1" ref="N260" ca="1">CELL("format",Fin!F73)</f>
        <v>P2</v>
      </c>
      <c r="O260" s="513">
        <f>ROW(Fin!F73)</f>
        <v>73</v>
      </c>
      <c r="P260" s="513">
        <f>COLUMN(Fin!F73)</f>
        <v>6</v>
      </c>
      <c r="Q260" s="513">
        <f>ROW(Fin!F73)</f>
        <v>73</v>
      </c>
      <c r="R260" s="513">
        <f>COLUMN(Fin!F73)</f>
        <v>6</v>
      </c>
      <c r="S260" s="513">
        <f ca="1">_xlfn.SHEET(Fin!F73)</f>
        <v>6</v>
      </c>
    </row>
    <row r="261" spans="1:19" x14ac:dyDescent="0.35">
      <c r="A261" s="513" t="s">
        <v>270</v>
      </c>
      <c r="B261" s="513">
        <v>-111</v>
      </c>
      <c r="C261" s="513" t="s">
        <v>1320</v>
      </c>
      <c r="D261" s="513">
        <v>-109</v>
      </c>
      <c r="E261" s="513"/>
      <c r="F261" s="513">
        <f>Fin!A76</f>
        <v>0</v>
      </c>
      <c r="G261" s="513" t="str">
        <f>Fin!B76</f>
        <v>Senior debt drawdown</v>
      </c>
      <c r="H261" s="513" t="s">
        <v>1389</v>
      </c>
      <c r="I261" s="513">
        <f>COLUMN(Fin!B76)</f>
        <v>2</v>
      </c>
      <c r="J261" s="513"/>
      <c r="K261" s="513" t="s">
        <v>1320</v>
      </c>
      <c r="L261" s="513"/>
      <c r="M261" s="513"/>
      <c r="N261" s="513" t="str" cm="1">
        <f t="array" aca="1" ref="N261" ca="1">CELL("format",Fin!A76)</f>
        <v>,0</v>
      </c>
      <c r="O261" s="513">
        <f>ROW(Fin!A76)</f>
        <v>76</v>
      </c>
      <c r="P261" s="513">
        <f>COLUMN(Fin!A76)</f>
        <v>1</v>
      </c>
      <c r="Q261" s="513">
        <f>ROW(Fin!A80)</f>
        <v>80</v>
      </c>
      <c r="R261" s="513">
        <f>COLUMN(Fin!A80)</f>
        <v>1</v>
      </c>
      <c r="S261" s="513">
        <f ca="1">_xlfn.SHEET(Fin!A76)</f>
        <v>6</v>
      </c>
    </row>
    <row r="262" spans="1:19" x14ac:dyDescent="0.35">
      <c r="A262" s="513" t="s">
        <v>283</v>
      </c>
      <c r="B262" s="513">
        <v>291</v>
      </c>
      <c r="C262" s="513" t="s">
        <v>1508</v>
      </c>
      <c r="D262" s="513">
        <v>-111</v>
      </c>
      <c r="E262" s="513" t="s">
        <v>1509</v>
      </c>
      <c r="F262" s="513">
        <f>Fin!F77</f>
        <v>0.89177199148380826</v>
      </c>
      <c r="G262" s="513" t="str">
        <f>Fin!E77</f>
        <v>Senior debt leverage</v>
      </c>
      <c r="H262" s="513" t="s">
        <v>227</v>
      </c>
      <c r="I262" s="513">
        <f>COLUMN(Fin!E77)</f>
        <v>5</v>
      </c>
      <c r="J262" s="513" t="str">
        <f>Fin!G77</f>
        <v>%</v>
      </c>
      <c r="K262" s="513"/>
      <c r="L262" s="513">
        <v>290</v>
      </c>
      <c r="M262" s="513">
        <v>294</v>
      </c>
      <c r="N262" s="513" t="str" cm="1">
        <f t="array" aca="1" ref="N262" ca="1">CELL("format",Fin!F77)</f>
        <v>P2</v>
      </c>
      <c r="O262" s="513">
        <f>ROW(Fin!F77)</f>
        <v>77</v>
      </c>
      <c r="P262" s="513">
        <f>COLUMN(Fin!F77)</f>
        <v>6</v>
      </c>
      <c r="Q262" s="513">
        <f>ROW(Fin!F77)</f>
        <v>77</v>
      </c>
      <c r="R262" s="513">
        <f>COLUMN(Fin!F77)</f>
        <v>6</v>
      </c>
      <c r="S262" s="513">
        <f ca="1">_xlfn.SHEET(Fin!F77)</f>
        <v>6</v>
      </c>
    </row>
    <row r="263" spans="1:19" x14ac:dyDescent="0.35">
      <c r="A263" s="513" t="s">
        <v>283</v>
      </c>
      <c r="B263" s="513">
        <v>292</v>
      </c>
      <c r="C263" s="513" t="s">
        <v>1505</v>
      </c>
      <c r="D263" s="513">
        <v>-111</v>
      </c>
      <c r="E263" s="513" t="s">
        <v>1506</v>
      </c>
      <c r="F263" s="513">
        <f>Fin!J78</f>
        <v>0</v>
      </c>
      <c r="G263" s="513" t="str">
        <f>Fin!E78</f>
        <v>Project costs to be financed - paste</v>
      </c>
      <c r="H263" s="513" t="s">
        <v>1483</v>
      </c>
      <c r="I263" s="513">
        <f>COLUMN(Fin!E78)</f>
        <v>5</v>
      </c>
      <c r="J263" s="513" t="str">
        <f>Fin!G78</f>
        <v>$ 000s</v>
      </c>
      <c r="K263" s="513"/>
      <c r="L263" s="513">
        <v>1328</v>
      </c>
      <c r="M263" s="513">
        <v>294</v>
      </c>
      <c r="N263" s="513" t="str" cm="1">
        <f t="array" aca="1" ref="N263" ca="1">CELL("format",Fin!J78)</f>
        <v>,0</v>
      </c>
      <c r="O263" s="513">
        <f>ROW(Fin!J78)</f>
        <v>78</v>
      </c>
      <c r="P263" s="513">
        <f>COLUMN(Fin!J78)</f>
        <v>10</v>
      </c>
      <c r="Q263" s="513">
        <f>ROW(Fin!GJ78)</f>
        <v>78</v>
      </c>
      <c r="R263" s="513">
        <f>COLUMN(Fin!GJ78)</f>
        <v>192</v>
      </c>
      <c r="S263" s="513">
        <f ca="1">_xlfn.SHEET(Fin!J78)</f>
        <v>6</v>
      </c>
    </row>
    <row r="264" spans="1:19" x14ac:dyDescent="0.35">
      <c r="A264" s="513" t="s">
        <v>274</v>
      </c>
      <c r="B264" s="513">
        <v>293</v>
      </c>
      <c r="C264" s="513" t="s">
        <v>1407</v>
      </c>
      <c r="D264" s="513">
        <v>-111</v>
      </c>
      <c r="E264" s="513" t="s">
        <v>1408</v>
      </c>
      <c r="F264" s="513">
        <f>Fin!H79</f>
        <v>301238.17203726462</v>
      </c>
      <c r="G264" s="513" t="str">
        <f>Fin!E79</f>
        <v>Senior debt drawdown</v>
      </c>
      <c r="H264" s="513" t="s">
        <v>1389</v>
      </c>
      <c r="I264" s="513">
        <f>COLUMN(Fin!E79)</f>
        <v>5</v>
      </c>
      <c r="J264" s="513" t="str">
        <f>Fin!G79</f>
        <v>$ 000s</v>
      </c>
      <c r="K264" s="513" t="s">
        <v>1407</v>
      </c>
      <c r="L264" s="513">
        <v>294</v>
      </c>
      <c r="M264" s="513"/>
      <c r="N264" s="513" t="str" cm="1">
        <f t="array" aca="1" ref="N264" ca="1">CELL("format",Fin!H79)</f>
        <v>,0</v>
      </c>
      <c r="O264" s="513">
        <f>ROW(Fin!H79)</f>
        <v>79</v>
      </c>
      <c r="P264" s="513">
        <f>COLUMN(Fin!H79)</f>
        <v>8</v>
      </c>
      <c r="Q264" s="513">
        <f>ROW(Fin!H79)</f>
        <v>79</v>
      </c>
      <c r="R264" s="513">
        <f>COLUMN(Fin!H79)</f>
        <v>8</v>
      </c>
      <c r="S264" s="513">
        <f ca="1">_xlfn.SHEET(Fin!H79)</f>
        <v>6</v>
      </c>
    </row>
    <row r="265" spans="1:19" x14ac:dyDescent="0.35">
      <c r="A265" s="513" t="s">
        <v>277</v>
      </c>
      <c r="B265" s="513">
        <v>294</v>
      </c>
      <c r="C265" s="513" t="s">
        <v>1409</v>
      </c>
      <c r="D265" s="513">
        <v>-111</v>
      </c>
      <c r="E265" s="513" t="s">
        <v>1529</v>
      </c>
      <c r="F265" s="513">
        <f>Fin!J79</f>
        <v>0</v>
      </c>
      <c r="G265" s="513" t="str">
        <f>Fin!E79</f>
        <v>Senior debt drawdown</v>
      </c>
      <c r="H265" s="513" t="s">
        <v>1389</v>
      </c>
      <c r="I265" s="513">
        <f>COLUMN(Fin!E79)</f>
        <v>5</v>
      </c>
      <c r="J265" s="513" t="str">
        <f>Fin!G79</f>
        <v>$ 000s</v>
      </c>
      <c r="K265" s="513" t="s">
        <v>1409</v>
      </c>
      <c r="L265" s="513" t="s">
        <v>2015</v>
      </c>
      <c r="M265" s="513" t="s">
        <v>2016</v>
      </c>
      <c r="N265" s="513" t="str" cm="1">
        <f t="array" aca="1" ref="N265" ca="1">CELL("format",Fin!J79)</f>
        <v>,0</v>
      </c>
      <c r="O265" s="513">
        <f>ROW(Fin!J79)</f>
        <v>79</v>
      </c>
      <c r="P265" s="513">
        <f>COLUMN(Fin!J79)</f>
        <v>10</v>
      </c>
      <c r="Q265" s="513">
        <f>ROW(Fin!GJ79)</f>
        <v>79</v>
      </c>
      <c r="R265" s="513">
        <f>COLUMN(Fin!GJ79)</f>
        <v>192</v>
      </c>
      <c r="S265" s="513">
        <f ca="1">_xlfn.SHEET(Fin!J79)</f>
        <v>6</v>
      </c>
    </row>
    <row r="266" spans="1:19" x14ac:dyDescent="0.35">
      <c r="A266" s="513" t="s">
        <v>270</v>
      </c>
      <c r="B266" s="513">
        <v>-112</v>
      </c>
      <c r="C266" s="513" t="s">
        <v>1410</v>
      </c>
      <c r="D266" s="513">
        <v>-109</v>
      </c>
      <c r="E266" s="513"/>
      <c r="F266" s="513">
        <f>Fin!A81</f>
        <v>0</v>
      </c>
      <c r="G266" s="513" t="str">
        <f>Fin!B81</f>
        <v>Senior debt</v>
      </c>
      <c r="H266" s="513" t="s">
        <v>1387</v>
      </c>
      <c r="I266" s="513">
        <f>COLUMN(Fin!B81)</f>
        <v>2</v>
      </c>
      <c r="J266" s="513"/>
      <c r="K266" s="513" t="s">
        <v>1396</v>
      </c>
      <c r="L266" s="513"/>
      <c r="M266" s="513"/>
      <c r="N266" s="513" t="str" cm="1">
        <f t="array" aca="1" ref="N266" ca="1">CELL("format",Fin!A81)</f>
        <v>,0</v>
      </c>
      <c r="O266" s="513">
        <f>ROW(Fin!A81)</f>
        <v>81</v>
      </c>
      <c r="P266" s="513">
        <f>COLUMN(Fin!A81)</f>
        <v>1</v>
      </c>
      <c r="Q266" s="513">
        <f>ROW(Fin!A88)</f>
        <v>88</v>
      </c>
      <c r="R266" s="513">
        <f>COLUMN(Fin!A88)</f>
        <v>1</v>
      </c>
      <c r="S266" s="513">
        <f ca="1">_xlfn.SHEET(Fin!A81)</f>
        <v>6</v>
      </c>
    </row>
    <row r="267" spans="1:19" x14ac:dyDescent="0.35">
      <c r="A267" s="513" t="s">
        <v>277</v>
      </c>
      <c r="B267" s="513">
        <v>295</v>
      </c>
      <c r="C267" s="513" t="s">
        <v>399</v>
      </c>
      <c r="D267" s="513">
        <v>-112</v>
      </c>
      <c r="E267" s="513" t="s">
        <v>400</v>
      </c>
      <c r="F267" s="513">
        <f>Fin!J83</f>
        <v>0</v>
      </c>
      <c r="G267" s="513" t="str">
        <f>Fin!E83</f>
        <v>Senior debt balance BEG</v>
      </c>
      <c r="H267" s="513" t="s">
        <v>1390</v>
      </c>
      <c r="I267" s="513">
        <f>COLUMN(Fin!E83)</f>
        <v>5</v>
      </c>
      <c r="J267" s="513" t="str">
        <f>Fin!G83</f>
        <v>$ 000s</v>
      </c>
      <c r="K267" s="513" t="s">
        <v>399</v>
      </c>
      <c r="L267" s="513">
        <v>298</v>
      </c>
      <c r="M267" s="513" t="s">
        <v>2017</v>
      </c>
      <c r="N267" s="513" t="str" cm="1">
        <f t="array" aca="1" ref="N267" ca="1">CELL("format",Fin!J83)</f>
        <v>,0</v>
      </c>
      <c r="O267" s="513">
        <f>ROW(Fin!J83)</f>
        <v>83</v>
      </c>
      <c r="P267" s="513">
        <f>COLUMN(Fin!J83)</f>
        <v>10</v>
      </c>
      <c r="Q267" s="513">
        <f>ROW(Fin!GJ83)</f>
        <v>83</v>
      </c>
      <c r="R267" s="513">
        <f>COLUMN(Fin!GJ83)</f>
        <v>192</v>
      </c>
      <c r="S267" s="513">
        <f ca="1">_xlfn.SHEET(Fin!J83)</f>
        <v>6</v>
      </c>
    </row>
    <row r="268" spans="1:19" x14ac:dyDescent="0.35">
      <c r="A268" s="513" t="s">
        <v>283</v>
      </c>
      <c r="B268" s="513">
        <v>296</v>
      </c>
      <c r="C268" s="513" t="s">
        <v>1409</v>
      </c>
      <c r="D268" s="513">
        <v>-112</v>
      </c>
      <c r="E268" s="513" t="s">
        <v>1411</v>
      </c>
      <c r="F268" s="513">
        <f>Fin!J84</f>
        <v>0</v>
      </c>
      <c r="G268" s="513" t="str">
        <f>Fin!E84</f>
        <v>Senior debt drawdown</v>
      </c>
      <c r="H268" s="513" t="s">
        <v>1389</v>
      </c>
      <c r="I268" s="513">
        <f>COLUMN(Fin!E84)</f>
        <v>5</v>
      </c>
      <c r="J268" s="513" t="str">
        <f>Fin!G84</f>
        <v>$ 000s</v>
      </c>
      <c r="K268" s="513"/>
      <c r="L268" s="513">
        <v>294</v>
      </c>
      <c r="M268" s="513">
        <v>298</v>
      </c>
      <c r="N268" s="513" t="str" cm="1">
        <f t="array" aca="1" ref="N268" ca="1">CELL("format",Fin!J84)</f>
        <v>,0</v>
      </c>
      <c r="O268" s="513">
        <f>ROW(Fin!J84)</f>
        <v>84</v>
      </c>
      <c r="P268" s="513">
        <f>COLUMN(Fin!J84)</f>
        <v>10</v>
      </c>
      <c r="Q268" s="513">
        <f>ROW(Fin!GJ84)</f>
        <v>84</v>
      </c>
      <c r="R268" s="513">
        <f>COLUMN(Fin!GJ84)</f>
        <v>192</v>
      </c>
      <c r="S268" s="513">
        <f ca="1">_xlfn.SHEET(Fin!J84)</f>
        <v>6</v>
      </c>
    </row>
    <row r="269" spans="1:19" x14ac:dyDescent="0.35">
      <c r="A269" s="513" t="s">
        <v>283</v>
      </c>
      <c r="B269" s="513">
        <v>297</v>
      </c>
      <c r="C269" s="513" t="s">
        <v>1486</v>
      </c>
      <c r="D269" s="513">
        <v>-112</v>
      </c>
      <c r="E269" s="513" t="s">
        <v>1487</v>
      </c>
      <c r="F269" s="513">
        <f>Fin!J85</f>
        <v>0</v>
      </c>
      <c r="G269" s="513" t="str">
        <f>Fin!E85</f>
        <v>Senior debt sculpted repayment POS</v>
      </c>
      <c r="H269" s="513" t="s">
        <v>1479</v>
      </c>
      <c r="I269" s="513">
        <f>COLUMN(Fin!E85)</f>
        <v>5</v>
      </c>
      <c r="J269" s="513" t="str">
        <f>Fin!G85</f>
        <v>$ 000s</v>
      </c>
      <c r="K269" s="513"/>
      <c r="L269" s="513">
        <v>310</v>
      </c>
      <c r="M269" s="513">
        <v>298</v>
      </c>
      <c r="N269" s="513" t="str" cm="1">
        <f t="array" aca="1" ref="N269" ca="1">CELL("format",Fin!J85)</f>
        <v>,0</v>
      </c>
      <c r="O269" s="513">
        <f>ROW(Fin!J85)</f>
        <v>85</v>
      </c>
      <c r="P269" s="513">
        <f>COLUMN(Fin!J85)</f>
        <v>10</v>
      </c>
      <c r="Q269" s="513">
        <f>ROW(Fin!GJ85)</f>
        <v>85</v>
      </c>
      <c r="R269" s="513">
        <f>COLUMN(Fin!GJ85)</f>
        <v>192</v>
      </c>
      <c r="S269" s="513">
        <f ca="1">_xlfn.SHEET(Fin!J85)</f>
        <v>6</v>
      </c>
    </row>
    <row r="270" spans="1:19" x14ac:dyDescent="0.35">
      <c r="A270" s="513" t="s">
        <v>281</v>
      </c>
      <c r="B270" s="513">
        <v>904</v>
      </c>
      <c r="C270" s="513">
        <v>904</v>
      </c>
      <c r="D270" s="513">
        <v>-112</v>
      </c>
      <c r="E270" s="513" t="s">
        <v>335</v>
      </c>
      <c r="F270" s="513">
        <f>Fin!I86</f>
        <v>0</v>
      </c>
      <c r="G270" s="513" t="str">
        <f>Fin!E86</f>
        <v>Senior debt balance</v>
      </c>
      <c r="H270" s="513" t="s">
        <v>1391</v>
      </c>
      <c r="I270" s="513">
        <f>COLUMN(Fin!E86)</f>
        <v>5</v>
      </c>
      <c r="J270" s="513" t="str">
        <f>Fin!G86</f>
        <v>$ 000s</v>
      </c>
      <c r="K270" s="513"/>
      <c r="L270" s="513"/>
      <c r="M270" s="513"/>
      <c r="N270" s="513" t="str" cm="1">
        <f t="array" aca="1" ref="N270" ca="1">CELL("format",Fin!I86)</f>
        <v>,0</v>
      </c>
      <c r="O270" s="513">
        <f>ROW(Fin!I86)</f>
        <v>86</v>
      </c>
      <c r="P270" s="513">
        <f>COLUMN(Fin!I86)</f>
        <v>9</v>
      </c>
      <c r="Q270" s="513">
        <f>ROW(Fin!I86)</f>
        <v>86</v>
      </c>
      <c r="R270" s="513">
        <f>COLUMN(Fin!I86)</f>
        <v>9</v>
      </c>
      <c r="S270" s="513">
        <f ca="1">_xlfn.SHEET(Fin!I86)</f>
        <v>6</v>
      </c>
    </row>
    <row r="271" spans="1:19" x14ac:dyDescent="0.35">
      <c r="A271" s="513" t="s">
        <v>277</v>
      </c>
      <c r="B271" s="513">
        <v>298</v>
      </c>
      <c r="C271" s="513" t="s">
        <v>405</v>
      </c>
      <c r="D271" s="513">
        <v>-112</v>
      </c>
      <c r="E271" s="513" t="s">
        <v>1488</v>
      </c>
      <c r="F271" s="513">
        <f>Fin!J86</f>
        <v>0</v>
      </c>
      <c r="G271" s="513" t="str">
        <f>Fin!E86</f>
        <v>Senior debt balance</v>
      </c>
      <c r="H271" s="513" t="s">
        <v>1391</v>
      </c>
      <c r="I271" s="513">
        <f>COLUMN(Fin!E86)</f>
        <v>5</v>
      </c>
      <c r="J271" s="513" t="str">
        <f>Fin!G86</f>
        <v>$ 000s</v>
      </c>
      <c r="K271" s="513" t="s">
        <v>405</v>
      </c>
      <c r="L271" s="513" t="s">
        <v>2018</v>
      </c>
      <c r="M271" s="513" t="s">
        <v>2019</v>
      </c>
      <c r="N271" s="513" t="str" cm="1">
        <f t="array" aca="1" ref="N271" ca="1">CELL("format",Fin!J86)</f>
        <v>,0</v>
      </c>
      <c r="O271" s="513">
        <f>ROW(Fin!J86)</f>
        <v>86</v>
      </c>
      <c r="P271" s="513">
        <f>COLUMN(Fin!J86)</f>
        <v>10</v>
      </c>
      <c r="Q271" s="513">
        <f>ROW(Fin!GJ86)</f>
        <v>86</v>
      </c>
      <c r="R271" s="513">
        <f>COLUMN(Fin!GJ86)</f>
        <v>192</v>
      </c>
      <c r="S271" s="513">
        <f ca="1">_xlfn.SHEET(Fin!J86)</f>
        <v>6</v>
      </c>
    </row>
    <row r="272" spans="1:19" x14ac:dyDescent="0.35">
      <c r="A272" s="513" t="s">
        <v>270</v>
      </c>
      <c r="B272" s="513">
        <v>-113</v>
      </c>
      <c r="C272" s="513" t="s">
        <v>1473</v>
      </c>
      <c r="D272" s="513">
        <v>-109</v>
      </c>
      <c r="E272" s="513"/>
      <c r="F272" s="513">
        <f>Fin!A89</f>
        <v>0</v>
      </c>
      <c r="G272" s="513" t="str">
        <f>Fin!B89</f>
        <v>Senior debt repayment period interest</v>
      </c>
      <c r="H272" s="513" t="s">
        <v>1474</v>
      </c>
      <c r="I272" s="513">
        <f>COLUMN(Fin!B89)</f>
        <v>2</v>
      </c>
      <c r="J272" s="513"/>
      <c r="K272" s="513" t="s">
        <v>1473</v>
      </c>
      <c r="L272" s="513"/>
      <c r="M272" s="513"/>
      <c r="N272" s="513" t="str" cm="1">
        <f t="array" aca="1" ref="N272" ca="1">CELL("format",Fin!A89)</f>
        <v>,0</v>
      </c>
      <c r="O272" s="513">
        <f>ROW(Fin!A89)</f>
        <v>89</v>
      </c>
      <c r="P272" s="513">
        <f>COLUMN(Fin!A89)</f>
        <v>1</v>
      </c>
      <c r="Q272" s="513">
        <f>ROW(Fin!A97)</f>
        <v>97</v>
      </c>
      <c r="R272" s="513">
        <f>COLUMN(Fin!A97)</f>
        <v>1</v>
      </c>
      <c r="S272" s="513">
        <f ca="1">_xlfn.SHEET(Fin!A89)</f>
        <v>6</v>
      </c>
    </row>
    <row r="273" spans="1:19" x14ac:dyDescent="0.35">
      <c r="A273" s="513" t="s">
        <v>283</v>
      </c>
      <c r="B273" s="513">
        <v>299</v>
      </c>
      <c r="C273" s="513" t="s">
        <v>1332</v>
      </c>
      <c r="D273" s="513">
        <v>-113</v>
      </c>
      <c r="E273" s="513" t="s">
        <v>1333</v>
      </c>
      <c r="F273" s="513">
        <f>Fin!F90</f>
        <v>360</v>
      </c>
      <c r="G273" s="513" t="str">
        <f>Fin!E90</f>
        <v>Day count basis</v>
      </c>
      <c r="H273" s="513" t="s">
        <v>1311</v>
      </c>
      <c r="I273" s="513">
        <f>COLUMN(Fin!E90)</f>
        <v>5</v>
      </c>
      <c r="J273" s="513" t="str">
        <f>Fin!G90</f>
        <v>days</v>
      </c>
      <c r="K273" s="513"/>
      <c r="L273" s="513">
        <v>1018</v>
      </c>
      <c r="M273" s="513">
        <v>305</v>
      </c>
      <c r="N273" s="513" t="str" cm="1">
        <f t="array" aca="1" ref="N273" ca="1">CELL("format",Fin!F90)</f>
        <v>,0</v>
      </c>
      <c r="O273" s="513">
        <f>ROW(Fin!F90)</f>
        <v>90</v>
      </c>
      <c r="P273" s="513">
        <f>COLUMN(Fin!F90)</f>
        <v>6</v>
      </c>
      <c r="Q273" s="513">
        <f>ROW(Fin!F90)</f>
        <v>90</v>
      </c>
      <c r="R273" s="513">
        <f>COLUMN(Fin!F90)</f>
        <v>6</v>
      </c>
      <c r="S273" s="513">
        <f ca="1">_xlfn.SHEET(Fin!F90)</f>
        <v>6</v>
      </c>
    </row>
    <row r="274" spans="1:19" x14ac:dyDescent="0.35">
      <c r="A274" s="513" t="s">
        <v>283</v>
      </c>
      <c r="B274" s="513">
        <v>300</v>
      </c>
      <c r="C274" s="513" t="s">
        <v>1512</v>
      </c>
      <c r="D274" s="513">
        <v>-113</v>
      </c>
      <c r="E274" s="513" t="s">
        <v>1514</v>
      </c>
      <c r="F274" s="513">
        <f>Fin!F91</f>
        <v>0.04</v>
      </c>
      <c r="G274" s="513" t="str">
        <f>Fin!E91</f>
        <v>All-in repayment period interest rate</v>
      </c>
      <c r="H274" s="513" t="s">
        <v>1451</v>
      </c>
      <c r="I274" s="513">
        <f>COLUMN(Fin!E91)</f>
        <v>5</v>
      </c>
      <c r="J274" s="513" t="str">
        <f>Fin!G91</f>
        <v>%</v>
      </c>
      <c r="K274" s="513"/>
      <c r="L274" s="513">
        <v>266</v>
      </c>
      <c r="M274" s="513">
        <v>305</v>
      </c>
      <c r="N274" s="513" t="str" cm="1">
        <f t="array" aca="1" ref="N274" ca="1">CELL("format",Fin!F91)</f>
        <v>P2</v>
      </c>
      <c r="O274" s="513">
        <f>ROW(Fin!F91)</f>
        <v>91</v>
      </c>
      <c r="P274" s="513">
        <f>COLUMN(Fin!F91)</f>
        <v>6</v>
      </c>
      <c r="Q274" s="513">
        <f>ROW(Fin!F91)</f>
        <v>91</v>
      </c>
      <c r="R274" s="513">
        <f>COLUMN(Fin!F91)</f>
        <v>6</v>
      </c>
      <c r="S274" s="513">
        <f ca="1">_xlfn.SHEET(Fin!F91)</f>
        <v>6</v>
      </c>
    </row>
    <row r="275" spans="1:19" x14ac:dyDescent="0.35">
      <c r="A275" s="513" t="s">
        <v>283</v>
      </c>
      <c r="B275" s="513">
        <v>301</v>
      </c>
      <c r="C275" s="513" t="s">
        <v>1517</v>
      </c>
      <c r="D275" s="513">
        <v>-113</v>
      </c>
      <c r="E275" s="513" t="s">
        <v>1518</v>
      </c>
      <c r="F275" s="513">
        <f>Fin!J92</f>
        <v>0</v>
      </c>
      <c r="G275" s="513" t="str">
        <f>Fin!E92</f>
        <v>Senior debt loan life flag</v>
      </c>
      <c r="H275" s="513" t="s">
        <v>1444</v>
      </c>
      <c r="I275" s="513">
        <f>COLUMN(Fin!E92)</f>
        <v>5</v>
      </c>
      <c r="J275" s="513" t="str">
        <f>Fin!G92</f>
        <v>flag</v>
      </c>
      <c r="K275" s="513"/>
      <c r="L275" s="513">
        <v>126</v>
      </c>
      <c r="M275" s="513">
        <v>305</v>
      </c>
      <c r="N275" s="513" t="str" cm="1">
        <f t="array" aca="1" ref="N275" ca="1">CELL("format",Fin!J92)</f>
        <v>,0</v>
      </c>
      <c r="O275" s="513">
        <f>ROW(Fin!J92)</f>
        <v>92</v>
      </c>
      <c r="P275" s="513">
        <f>COLUMN(Fin!J92)</f>
        <v>10</v>
      </c>
      <c r="Q275" s="513">
        <f>ROW(Fin!GJ92)</f>
        <v>92</v>
      </c>
      <c r="R275" s="513">
        <f>COLUMN(Fin!GJ92)</f>
        <v>192</v>
      </c>
      <c r="S275" s="513">
        <f ca="1">_xlfn.SHEET(Fin!J92)</f>
        <v>6</v>
      </c>
    </row>
    <row r="276" spans="1:19" x14ac:dyDescent="0.35">
      <c r="A276" s="513" t="s">
        <v>283</v>
      </c>
      <c r="B276" s="513">
        <v>302</v>
      </c>
      <c r="C276" s="513" t="s">
        <v>664</v>
      </c>
      <c r="D276" s="513">
        <v>-113</v>
      </c>
      <c r="E276" s="513" t="s">
        <v>801</v>
      </c>
      <c r="F276" s="513">
        <f>Fin!J93</f>
        <v>31</v>
      </c>
      <c r="G276" s="513" t="str">
        <f>Fin!E93</f>
        <v>Days in period</v>
      </c>
      <c r="H276" s="513" t="s">
        <v>143</v>
      </c>
      <c r="I276" s="513">
        <f>COLUMN(Fin!E93)</f>
        <v>5</v>
      </c>
      <c r="J276" s="513" t="str">
        <f>Fin!G93</f>
        <v>days</v>
      </c>
      <c r="K276" s="513"/>
      <c r="L276" s="513">
        <v>198</v>
      </c>
      <c r="M276" s="513">
        <v>305</v>
      </c>
      <c r="N276" s="513" t="str" cm="1">
        <f t="array" aca="1" ref="N276" ca="1">CELL("format",Fin!J93)</f>
        <v>,0</v>
      </c>
      <c r="O276" s="513">
        <f>ROW(Fin!J93)</f>
        <v>93</v>
      </c>
      <c r="P276" s="513">
        <f>COLUMN(Fin!J93)</f>
        <v>10</v>
      </c>
      <c r="Q276" s="513">
        <f>ROW(Fin!GJ93)</f>
        <v>93</v>
      </c>
      <c r="R276" s="513">
        <f>COLUMN(Fin!GJ93)</f>
        <v>192</v>
      </c>
      <c r="S276" s="513">
        <f ca="1">_xlfn.SHEET(Fin!J93)</f>
        <v>6</v>
      </c>
    </row>
    <row r="277" spans="1:19" x14ac:dyDescent="0.35">
      <c r="A277" s="513" t="s">
        <v>283</v>
      </c>
      <c r="B277" s="513">
        <v>303</v>
      </c>
      <c r="C277" s="513" t="s">
        <v>399</v>
      </c>
      <c r="D277" s="513">
        <v>-113</v>
      </c>
      <c r="E277" s="513" t="s">
        <v>414</v>
      </c>
      <c r="F277" s="513">
        <f>Fin!J94</f>
        <v>0</v>
      </c>
      <c r="G277" s="513" t="str">
        <f>Fin!E94</f>
        <v>Senior debt balance BEG</v>
      </c>
      <c r="H277" s="513" t="s">
        <v>1390</v>
      </c>
      <c r="I277" s="513">
        <f>COLUMN(Fin!E94)</f>
        <v>5</v>
      </c>
      <c r="J277" s="513" t="str">
        <f>Fin!G94</f>
        <v>$ 000s</v>
      </c>
      <c r="K277" s="513"/>
      <c r="L277" s="513">
        <v>295</v>
      </c>
      <c r="M277" s="513">
        <v>305</v>
      </c>
      <c r="N277" s="513" t="str" cm="1">
        <f t="array" aca="1" ref="N277" ca="1">CELL("format",Fin!J94)</f>
        <v>,0</v>
      </c>
      <c r="O277" s="513">
        <f>ROW(Fin!J94)</f>
        <v>94</v>
      </c>
      <c r="P277" s="513">
        <f>COLUMN(Fin!J94)</f>
        <v>10</v>
      </c>
      <c r="Q277" s="513">
        <f>ROW(Fin!GJ94)</f>
        <v>94</v>
      </c>
      <c r="R277" s="513">
        <f>COLUMN(Fin!GJ94)</f>
        <v>192</v>
      </c>
      <c r="S277" s="513">
        <f ca="1">_xlfn.SHEET(Fin!J94)</f>
        <v>6</v>
      </c>
    </row>
    <row r="278" spans="1:19" x14ac:dyDescent="0.35">
      <c r="A278" s="513" t="s">
        <v>274</v>
      </c>
      <c r="B278" s="513">
        <v>1344</v>
      </c>
      <c r="C278" s="513" t="s">
        <v>1674</v>
      </c>
      <c r="D278" s="513">
        <v>-113</v>
      </c>
      <c r="E278" s="513" t="s">
        <v>1530</v>
      </c>
      <c r="F278" s="513">
        <f>Fin!H95</f>
        <v>129624.3888403306</v>
      </c>
      <c r="G278" s="513" t="str">
        <f>Fin!E95</f>
        <v>Senior debt repayment period interest POS</v>
      </c>
      <c r="H278" s="513" t="s">
        <v>1475</v>
      </c>
      <c r="I278" s="513">
        <f>COLUMN(Fin!E95)</f>
        <v>5</v>
      </c>
      <c r="J278" s="513" t="str">
        <f>Fin!G95</f>
        <v>$ 000s</v>
      </c>
      <c r="K278" s="513" t="s">
        <v>575</v>
      </c>
      <c r="L278" s="513">
        <v>305</v>
      </c>
      <c r="M278" s="513"/>
      <c r="N278" s="513" t="str" cm="1">
        <f t="array" aca="1" ref="N278" ca="1">CELL("format",Fin!H95)</f>
        <v>,0</v>
      </c>
      <c r="O278" s="513">
        <f>ROW(Fin!H95)</f>
        <v>95</v>
      </c>
      <c r="P278" s="513">
        <f>COLUMN(Fin!H95)</f>
        <v>8</v>
      </c>
      <c r="Q278" s="513">
        <f>ROW(Fin!H95)</f>
        <v>95</v>
      </c>
      <c r="R278" s="513">
        <f>COLUMN(Fin!H95)</f>
        <v>8</v>
      </c>
      <c r="S278" s="513">
        <f ca="1">_xlfn.SHEET(Fin!H95)</f>
        <v>6</v>
      </c>
    </row>
    <row r="279" spans="1:19" x14ac:dyDescent="0.35">
      <c r="A279" s="513" t="s">
        <v>277</v>
      </c>
      <c r="B279" s="513">
        <v>305</v>
      </c>
      <c r="C279" s="513" t="s">
        <v>1531</v>
      </c>
      <c r="D279" s="513">
        <v>-113</v>
      </c>
      <c r="E279" s="513" t="s">
        <v>2581</v>
      </c>
      <c r="F279" s="513">
        <f>Fin!J95</f>
        <v>0</v>
      </c>
      <c r="G279" s="513" t="str">
        <f>Fin!E95</f>
        <v>Senior debt repayment period interest POS</v>
      </c>
      <c r="H279" s="513" t="s">
        <v>1475</v>
      </c>
      <c r="I279" s="513">
        <f>COLUMN(Fin!E95)</f>
        <v>5</v>
      </c>
      <c r="J279" s="513" t="s">
        <v>101</v>
      </c>
      <c r="K279" s="513" t="s">
        <v>577</v>
      </c>
      <c r="L279" s="513" t="s">
        <v>2020</v>
      </c>
      <c r="M279" s="513" t="s">
        <v>2574</v>
      </c>
      <c r="N279" s="513" t="str" cm="1">
        <f t="array" aca="1" ref="N279" ca="1">CELL("format",Fin!J95)</f>
        <v>,0</v>
      </c>
      <c r="O279" s="513">
        <f>ROW(Fin!J95)</f>
        <v>95</v>
      </c>
      <c r="P279" s="513">
        <f>COLUMN(Fin!J95)</f>
        <v>10</v>
      </c>
      <c r="Q279" s="513">
        <f>ROW(Fin!GJ95)</f>
        <v>95</v>
      </c>
      <c r="R279" s="513">
        <f>COLUMN(Fin!GJ95)</f>
        <v>192</v>
      </c>
      <c r="S279" s="513">
        <f ca="1">_xlfn.SHEET(Fin!J95)</f>
        <v>6</v>
      </c>
    </row>
    <row r="280" spans="1:19" x14ac:dyDescent="0.35">
      <c r="A280" s="513" t="s">
        <v>274</v>
      </c>
      <c r="B280" s="513">
        <v>1345</v>
      </c>
      <c r="C280" s="513" t="s">
        <v>1532</v>
      </c>
      <c r="D280" s="513">
        <v>-113</v>
      </c>
      <c r="E280" s="513" t="s">
        <v>1533</v>
      </c>
      <c r="F280" s="513">
        <f>Fin!H96</f>
        <v>-129624.3888403306</v>
      </c>
      <c r="G280" s="513" t="str">
        <f>Fin!E96</f>
        <v>Senior debt repayment period interest</v>
      </c>
      <c r="H280" s="513" t="s">
        <v>1474</v>
      </c>
      <c r="I280" s="513">
        <f>COLUMN(Fin!E96)</f>
        <v>5</v>
      </c>
      <c r="J280" s="513" t="str">
        <f>Fin!G96</f>
        <v>$ 000s</v>
      </c>
      <c r="K280" s="513" t="s">
        <v>1532</v>
      </c>
      <c r="L280" s="513">
        <v>306</v>
      </c>
      <c r="M280" s="513"/>
      <c r="N280" s="513" t="str" cm="1">
        <f t="array" aca="1" ref="N280" ca="1">CELL("format",Fin!H96)</f>
        <v>,0</v>
      </c>
      <c r="O280" s="513">
        <f>ROW(Fin!H96)</f>
        <v>96</v>
      </c>
      <c r="P280" s="513">
        <f>COLUMN(Fin!H96)</f>
        <v>8</v>
      </c>
      <c r="Q280" s="513">
        <f>ROW(Fin!H96)</f>
        <v>96</v>
      </c>
      <c r="R280" s="513">
        <f>COLUMN(Fin!H96)</f>
        <v>8</v>
      </c>
      <c r="S280" s="513">
        <f ca="1">_xlfn.SHEET(Fin!H96)</f>
        <v>6</v>
      </c>
    </row>
    <row r="281" spans="1:19" x14ac:dyDescent="0.35">
      <c r="A281" s="513" t="s">
        <v>277</v>
      </c>
      <c r="B281" s="513">
        <v>306</v>
      </c>
      <c r="C281" s="513" t="s">
        <v>1534</v>
      </c>
      <c r="D281" s="513">
        <v>-113</v>
      </c>
      <c r="E281" s="513" t="s">
        <v>2582</v>
      </c>
      <c r="F281" s="513">
        <f>Fin!J96</f>
        <v>0</v>
      </c>
      <c r="G281" s="513" t="str">
        <f>Fin!E96</f>
        <v>Senior debt repayment period interest</v>
      </c>
      <c r="H281" s="513" t="s">
        <v>1474</v>
      </c>
      <c r="I281" s="513">
        <f>COLUMN(Fin!E96)</f>
        <v>5</v>
      </c>
      <c r="J281" s="513" t="s">
        <v>101</v>
      </c>
      <c r="K281" s="513" t="s">
        <v>1534</v>
      </c>
      <c r="L281" s="513"/>
      <c r="M281" s="513" t="s">
        <v>2021</v>
      </c>
      <c r="N281" s="513" t="str" cm="1">
        <f t="array" aca="1" ref="N281" ca="1">CELL("format",Fin!J96)</f>
        <v>,0</v>
      </c>
      <c r="O281" s="513">
        <f>ROW(Fin!J96)</f>
        <v>96</v>
      </c>
      <c r="P281" s="513">
        <f>COLUMN(Fin!J96)</f>
        <v>10</v>
      </c>
      <c r="Q281" s="513">
        <f>ROW(Fin!GJ96)</f>
        <v>96</v>
      </c>
      <c r="R281" s="513">
        <f>COLUMN(Fin!GJ96)</f>
        <v>192</v>
      </c>
      <c r="S281" s="513">
        <f ca="1">_xlfn.SHEET(Fin!J96)</f>
        <v>6</v>
      </c>
    </row>
    <row r="282" spans="1:19" x14ac:dyDescent="0.35">
      <c r="A282" s="513" t="s">
        <v>270</v>
      </c>
      <c r="B282" s="513">
        <v>-114</v>
      </c>
      <c r="C282" s="513" t="s">
        <v>1485</v>
      </c>
      <c r="D282" s="513">
        <v>-109</v>
      </c>
      <c r="E282" s="513"/>
      <c r="F282" s="513">
        <f>Fin!A98</f>
        <v>0</v>
      </c>
      <c r="G282" s="513" t="str">
        <f>Fin!B98</f>
        <v>Senior debt sculpted principal repayment</v>
      </c>
      <c r="H282" s="513" t="s">
        <v>1478</v>
      </c>
      <c r="I282" s="513">
        <f>COLUMN(Fin!B98)</f>
        <v>2</v>
      </c>
      <c r="J282" s="513"/>
      <c r="K282" s="513" t="s">
        <v>1485</v>
      </c>
      <c r="L282" s="513"/>
      <c r="M282" s="513"/>
      <c r="N282" s="513" t="str" cm="1">
        <f t="array" aca="1" ref="N282" ca="1">CELL("format",Fin!A98)</f>
        <v>,0</v>
      </c>
      <c r="O282" s="513">
        <f>ROW(Fin!A98)</f>
        <v>98</v>
      </c>
      <c r="P282" s="513">
        <f>COLUMN(Fin!A98)</f>
        <v>1</v>
      </c>
      <c r="Q282" s="513" t="e">
        <f>ROW(Fin!#REF!)</f>
        <v>#REF!</v>
      </c>
      <c r="R282" s="513" t="e">
        <f>COLUMN(Fin!#REF!)</f>
        <v>#REF!</v>
      </c>
      <c r="S282" s="513">
        <f ca="1">_xlfn.SHEET(Fin!A98)</f>
        <v>6</v>
      </c>
    </row>
    <row r="283" spans="1:19" x14ac:dyDescent="0.35">
      <c r="A283" s="513" t="s">
        <v>283</v>
      </c>
      <c r="B283" s="513">
        <v>307</v>
      </c>
      <c r="C283" s="513" t="s">
        <v>1452</v>
      </c>
      <c r="D283" s="513">
        <v>-114</v>
      </c>
      <c r="E283" s="513" t="s">
        <v>1465</v>
      </c>
      <c r="F283" s="513">
        <f>Fin!J99</f>
        <v>0</v>
      </c>
      <c r="G283" s="513" t="str">
        <f>Fin!E99</f>
        <v>Senior debt service at target ratio</v>
      </c>
      <c r="H283" s="513" t="s">
        <v>1453</v>
      </c>
      <c r="I283" s="513">
        <f>COLUMN(Fin!E99)</f>
        <v>5</v>
      </c>
      <c r="J283" s="513" t="str">
        <f>Fin!G99</f>
        <v>$ 000s</v>
      </c>
      <c r="K283" s="513"/>
      <c r="L283" s="513">
        <v>280</v>
      </c>
      <c r="M283" s="513">
        <v>310</v>
      </c>
      <c r="N283" s="513" t="str" cm="1">
        <f t="array" aca="1" ref="N283" ca="1">CELL("format",Fin!J99)</f>
        <v>,0</v>
      </c>
      <c r="O283" s="513">
        <f>ROW(Fin!J99)</f>
        <v>99</v>
      </c>
      <c r="P283" s="513">
        <f>COLUMN(Fin!J99)</f>
        <v>10</v>
      </c>
      <c r="Q283" s="513">
        <f>ROW(Fin!GJ99)</f>
        <v>99</v>
      </c>
      <c r="R283" s="513">
        <f>COLUMN(Fin!GJ99)</f>
        <v>192</v>
      </c>
      <c r="S283" s="513">
        <f ca="1">_xlfn.SHEET(Fin!J99)</f>
        <v>6</v>
      </c>
    </row>
    <row r="284" spans="1:19" x14ac:dyDescent="0.35">
      <c r="A284" s="513" t="s">
        <v>283</v>
      </c>
      <c r="B284" s="513">
        <v>308</v>
      </c>
      <c r="C284" s="513" t="s">
        <v>1531</v>
      </c>
      <c r="D284" s="513">
        <v>-114</v>
      </c>
      <c r="E284" s="513" t="s">
        <v>1535</v>
      </c>
      <c r="F284" s="513">
        <f>Fin!J100</f>
        <v>0</v>
      </c>
      <c r="G284" s="513" t="str">
        <f>Fin!E100</f>
        <v>Senior debt repayment period interest POS</v>
      </c>
      <c r="H284" s="513" t="s">
        <v>1475</v>
      </c>
      <c r="I284" s="513">
        <f>COLUMN(Fin!E100)</f>
        <v>5</v>
      </c>
      <c r="J284" s="513" t="str">
        <f>Fin!G100</f>
        <v>$ 000s</v>
      </c>
      <c r="K284" s="513"/>
      <c r="L284" s="513">
        <v>305</v>
      </c>
      <c r="M284" s="513">
        <v>310</v>
      </c>
      <c r="N284" s="513" t="str" cm="1">
        <f t="array" aca="1" ref="N284" ca="1">CELL("format",Fin!J100)</f>
        <v>,0</v>
      </c>
      <c r="O284" s="513">
        <f>ROW(Fin!J100)</f>
        <v>100</v>
      </c>
      <c r="P284" s="513">
        <f>COLUMN(Fin!J100)</f>
        <v>10</v>
      </c>
      <c r="Q284" s="513">
        <f>ROW(Fin!GJ100)</f>
        <v>100</v>
      </c>
      <c r="R284" s="513">
        <f>COLUMN(Fin!GJ100)</f>
        <v>192</v>
      </c>
      <c r="S284" s="513">
        <f ca="1">_xlfn.SHEET(Fin!J100)</f>
        <v>6</v>
      </c>
    </row>
    <row r="285" spans="1:19" x14ac:dyDescent="0.35">
      <c r="A285" s="513" t="s">
        <v>274</v>
      </c>
      <c r="B285" s="513">
        <v>1346</v>
      </c>
      <c r="C285" s="513" t="s">
        <v>1675</v>
      </c>
      <c r="D285" s="513">
        <v>-114</v>
      </c>
      <c r="E285" s="513" t="s">
        <v>1491</v>
      </c>
      <c r="F285" s="513">
        <f>Fin!H101</f>
        <v>301238.17203726375</v>
      </c>
      <c r="G285" s="513" t="str">
        <f>Fin!E101</f>
        <v>Senior debt sculpted repayment POS</v>
      </c>
      <c r="H285" s="513" t="s">
        <v>1479</v>
      </c>
      <c r="I285" s="513">
        <f>COLUMN(Fin!E101)</f>
        <v>5</v>
      </c>
      <c r="J285" s="513" t="str">
        <f>Fin!G101</f>
        <v>$ 000s</v>
      </c>
      <c r="K285" s="513" t="s">
        <v>575</v>
      </c>
      <c r="L285" s="513">
        <v>310</v>
      </c>
      <c r="M285" s="513"/>
      <c r="N285" s="513" t="str" cm="1">
        <f t="array" aca="1" ref="N285" ca="1">CELL("format",Fin!H101)</f>
        <v>,0</v>
      </c>
      <c r="O285" s="513">
        <f>ROW(Fin!H101)</f>
        <v>101</v>
      </c>
      <c r="P285" s="513">
        <f>COLUMN(Fin!H101)</f>
        <v>8</v>
      </c>
      <c r="Q285" s="513">
        <f>ROW(Fin!H101)</f>
        <v>101</v>
      </c>
      <c r="R285" s="513">
        <f>COLUMN(Fin!H101)</f>
        <v>8</v>
      </c>
      <c r="S285" s="513">
        <f ca="1">_xlfn.SHEET(Fin!H101)</f>
        <v>6</v>
      </c>
    </row>
    <row r="286" spans="1:19" x14ac:dyDescent="0.35">
      <c r="A286" s="513" t="s">
        <v>277</v>
      </c>
      <c r="B286" s="513">
        <v>310</v>
      </c>
      <c r="C286" s="513" t="s">
        <v>1486</v>
      </c>
      <c r="D286" s="513">
        <v>-114</v>
      </c>
      <c r="E286" s="513" t="s">
        <v>2583</v>
      </c>
      <c r="F286" s="513">
        <f>Fin!J101</f>
        <v>0</v>
      </c>
      <c r="G286" s="513" t="str">
        <f>Fin!E101</f>
        <v>Senior debt sculpted repayment POS</v>
      </c>
      <c r="H286" s="513" t="s">
        <v>1479</v>
      </c>
      <c r="I286" s="513">
        <f>COLUMN(Fin!E101)</f>
        <v>5</v>
      </c>
      <c r="J286" s="513" t="s">
        <v>101</v>
      </c>
      <c r="K286" s="513" t="s">
        <v>577</v>
      </c>
      <c r="L286" s="513" t="s">
        <v>2022</v>
      </c>
      <c r="M286" s="513" t="s">
        <v>2575</v>
      </c>
      <c r="N286" s="513" t="str" cm="1">
        <f t="array" aca="1" ref="N286" ca="1">CELL("format",Fin!J101)</f>
        <v>,0</v>
      </c>
      <c r="O286" s="513">
        <f>ROW(Fin!J101)</f>
        <v>101</v>
      </c>
      <c r="P286" s="513">
        <f>COLUMN(Fin!J101)</f>
        <v>10</v>
      </c>
      <c r="Q286" s="513">
        <f>ROW(Fin!GJ101)</f>
        <v>101</v>
      </c>
      <c r="R286" s="513">
        <f>COLUMN(Fin!GJ101)</f>
        <v>192</v>
      </c>
      <c r="S286" s="513">
        <f ca="1">_xlfn.SHEET(Fin!J101)</f>
        <v>6</v>
      </c>
    </row>
    <row r="287" spans="1:19" x14ac:dyDescent="0.35">
      <c r="A287" s="513" t="s">
        <v>274</v>
      </c>
      <c r="B287" s="513">
        <v>1347</v>
      </c>
      <c r="C287" s="513" t="s">
        <v>1492</v>
      </c>
      <c r="D287" s="513">
        <v>-114</v>
      </c>
      <c r="E287" s="513" t="s">
        <v>1493</v>
      </c>
      <c r="F287" s="513">
        <f>Fin!H102</f>
        <v>-301238.17203726375</v>
      </c>
      <c r="G287" s="513" t="str">
        <f>Fin!E102</f>
        <v>Senior debt sculpted repayment</v>
      </c>
      <c r="H287" s="513" t="s">
        <v>1480</v>
      </c>
      <c r="I287" s="513">
        <f>COLUMN(Fin!E102)</f>
        <v>5</v>
      </c>
      <c r="J287" s="513" t="str">
        <f>Fin!G102</f>
        <v>$ 000s</v>
      </c>
      <c r="K287" s="513" t="s">
        <v>1492</v>
      </c>
      <c r="L287" s="513">
        <v>311</v>
      </c>
      <c r="M287" s="513"/>
      <c r="N287" s="513" t="str" cm="1">
        <f t="array" aca="1" ref="N287" ca="1">CELL("format",Fin!H102)</f>
        <v>,0</v>
      </c>
      <c r="O287" s="513">
        <f>ROW(Fin!H102)</f>
        <v>102</v>
      </c>
      <c r="P287" s="513">
        <f>COLUMN(Fin!H102)</f>
        <v>8</v>
      </c>
      <c r="Q287" s="513">
        <f>ROW(Fin!H102)</f>
        <v>102</v>
      </c>
      <c r="R287" s="513">
        <f>COLUMN(Fin!H102)</f>
        <v>8</v>
      </c>
      <c r="S287" s="513">
        <f ca="1">_xlfn.SHEET(Fin!H102)</f>
        <v>6</v>
      </c>
    </row>
    <row r="288" spans="1:19" x14ac:dyDescent="0.35">
      <c r="A288" s="513" t="s">
        <v>277</v>
      </c>
      <c r="B288" s="513">
        <v>311</v>
      </c>
      <c r="C288" s="513" t="s">
        <v>1494</v>
      </c>
      <c r="D288" s="513">
        <v>-114</v>
      </c>
      <c r="E288" s="513" t="s">
        <v>2584</v>
      </c>
      <c r="F288" s="513">
        <f>Fin!J102</f>
        <v>0</v>
      </c>
      <c r="G288" s="513" t="str">
        <f>Fin!E102</f>
        <v>Senior debt sculpted repayment</v>
      </c>
      <c r="H288" s="513" t="s">
        <v>1480</v>
      </c>
      <c r="I288" s="513">
        <f>COLUMN(Fin!E102)</f>
        <v>5</v>
      </c>
      <c r="J288" s="513" t="s">
        <v>101</v>
      </c>
      <c r="K288" s="513" t="s">
        <v>1494</v>
      </c>
      <c r="L288" s="513"/>
      <c r="M288" s="513" t="s">
        <v>2023</v>
      </c>
      <c r="N288" s="513" t="str" cm="1">
        <f t="array" aca="1" ref="N288" ca="1">CELL("format",Fin!J102)</f>
        <v>,0</v>
      </c>
      <c r="O288" s="513">
        <f>ROW(Fin!J102)</f>
        <v>102</v>
      </c>
      <c r="P288" s="513">
        <f>COLUMN(Fin!J102)</f>
        <v>10</v>
      </c>
      <c r="Q288" s="513">
        <f>ROW(Fin!GJ102)</f>
        <v>102</v>
      </c>
      <c r="R288" s="513">
        <f>COLUMN(Fin!GJ102)</f>
        <v>192</v>
      </c>
      <c r="S288" s="513">
        <f ca="1">_xlfn.SHEET(Fin!J102)</f>
        <v>6</v>
      </c>
    </row>
    <row r="289" spans="1:19" x14ac:dyDescent="0.35">
      <c r="A289" s="513" t="s">
        <v>270</v>
      </c>
      <c r="B289" s="513">
        <v>-115</v>
      </c>
      <c r="C289" s="513" t="s">
        <v>1321</v>
      </c>
      <c r="D289" s="513">
        <v>-109</v>
      </c>
      <c r="E289" s="513"/>
      <c r="F289" s="513">
        <f>Fin!A104</f>
        <v>0</v>
      </c>
      <c r="G289" s="513" t="str">
        <f>Fin!B104</f>
        <v>Upfront fee</v>
      </c>
      <c r="H289" s="513" t="s">
        <v>1303</v>
      </c>
      <c r="I289" s="513">
        <f>COLUMN(Fin!B104)</f>
        <v>2</v>
      </c>
      <c r="J289" s="513"/>
      <c r="K289" s="513" t="s">
        <v>1321</v>
      </c>
      <c r="L289" s="513"/>
      <c r="M289" s="513"/>
      <c r="N289" s="513" t="str" cm="1">
        <f t="array" aca="1" ref="N289" ca="1">CELL("format",Fin!A104)</f>
        <v>,0</v>
      </c>
      <c r="O289" s="513">
        <f>ROW(Fin!A104)</f>
        <v>104</v>
      </c>
      <c r="P289" s="513">
        <f>COLUMN(Fin!A104)</f>
        <v>1</v>
      </c>
      <c r="Q289" s="513">
        <f>ROW(Fin!A109)</f>
        <v>109</v>
      </c>
      <c r="R289" s="513">
        <f>COLUMN(Fin!A109)</f>
        <v>1</v>
      </c>
      <c r="S289" s="513">
        <f ca="1">_xlfn.SHEET(Fin!A104)</f>
        <v>6</v>
      </c>
    </row>
    <row r="290" spans="1:19" x14ac:dyDescent="0.35">
      <c r="A290" s="513" t="s">
        <v>283</v>
      </c>
      <c r="B290" s="513">
        <v>312</v>
      </c>
      <c r="C290" s="513" t="s">
        <v>1322</v>
      </c>
      <c r="D290" s="513">
        <v>-115</v>
      </c>
      <c r="E290" s="513" t="s">
        <v>1323</v>
      </c>
      <c r="F290" s="513">
        <f>Fin!F105</f>
        <v>260000</v>
      </c>
      <c r="G290" s="513" t="str">
        <f>Fin!E105</f>
        <v>Senior debt commitment</v>
      </c>
      <c r="H290" s="513" t="s">
        <v>1393</v>
      </c>
      <c r="I290" s="513">
        <f>COLUMN(Fin!E105)</f>
        <v>5</v>
      </c>
      <c r="J290" s="513" t="str">
        <f>Fin!G105</f>
        <v>$ 000s</v>
      </c>
      <c r="K290" s="513"/>
      <c r="L290" s="513">
        <v>1015</v>
      </c>
      <c r="M290" s="513">
        <v>316</v>
      </c>
      <c r="N290" s="513" t="str" cm="1">
        <f t="array" aca="1" ref="N290" ca="1">CELL("format",Fin!F105)</f>
        <v>,0</v>
      </c>
      <c r="O290" s="513">
        <f>ROW(Fin!F105)</f>
        <v>105</v>
      </c>
      <c r="P290" s="513">
        <f>COLUMN(Fin!F105)</f>
        <v>6</v>
      </c>
      <c r="Q290" s="513">
        <f>ROW(Fin!F105)</f>
        <v>105</v>
      </c>
      <c r="R290" s="513">
        <f>COLUMN(Fin!F105)</f>
        <v>6</v>
      </c>
      <c r="S290" s="513">
        <f ca="1">_xlfn.SHEET(Fin!F105)</f>
        <v>6</v>
      </c>
    </row>
    <row r="291" spans="1:19" x14ac:dyDescent="0.35">
      <c r="A291" s="513" t="s">
        <v>283</v>
      </c>
      <c r="B291" s="513">
        <v>313</v>
      </c>
      <c r="C291" s="513" t="s">
        <v>1324</v>
      </c>
      <c r="D291" s="513">
        <v>-115</v>
      </c>
      <c r="E291" s="513" t="s">
        <v>1325</v>
      </c>
      <c r="F291" s="513">
        <f>Fin!F106</f>
        <v>0.01</v>
      </c>
      <c r="G291" s="513" t="str">
        <f>Fin!E106</f>
        <v>Upfront fee rate</v>
      </c>
      <c r="H291" s="513" t="s">
        <v>1313</v>
      </c>
      <c r="I291" s="513">
        <f>COLUMN(Fin!E106)</f>
        <v>5</v>
      </c>
      <c r="J291" s="513" t="str">
        <f>Fin!G106</f>
        <v>%</v>
      </c>
      <c r="K291" s="513"/>
      <c r="L291" s="513">
        <v>1020</v>
      </c>
      <c r="M291" s="513">
        <v>316</v>
      </c>
      <c r="N291" s="513" t="str" cm="1">
        <f t="array" aca="1" ref="N291" ca="1">CELL("format",Fin!F106)</f>
        <v>P2</v>
      </c>
      <c r="O291" s="513">
        <f>ROW(Fin!F106)</f>
        <v>106</v>
      </c>
      <c r="P291" s="513">
        <f>COLUMN(Fin!F106)</f>
        <v>6</v>
      </c>
      <c r="Q291" s="513">
        <f>ROW(Fin!F106)</f>
        <v>106</v>
      </c>
      <c r="R291" s="513">
        <f>COLUMN(Fin!F106)</f>
        <v>6</v>
      </c>
      <c r="S291" s="513">
        <f ca="1">_xlfn.SHEET(Fin!F106)</f>
        <v>6</v>
      </c>
    </row>
    <row r="292" spans="1:19" x14ac:dyDescent="0.35">
      <c r="A292" s="513" t="s">
        <v>283</v>
      </c>
      <c r="B292" s="513">
        <v>314</v>
      </c>
      <c r="C292" s="513" t="s">
        <v>618</v>
      </c>
      <c r="D292" s="513">
        <v>-115</v>
      </c>
      <c r="E292" s="513" t="s">
        <v>619</v>
      </c>
      <c r="F292" s="513">
        <f>Fin!J107</f>
        <v>0</v>
      </c>
      <c r="G292" s="513" t="str">
        <f>Fin!E107</f>
        <v>Financial close date flag</v>
      </c>
      <c r="H292" s="513" t="s">
        <v>42</v>
      </c>
      <c r="I292" s="513">
        <f>COLUMN(Fin!E107)</f>
        <v>5</v>
      </c>
      <c r="J292" s="513" t="str">
        <f>Fin!G107</f>
        <v>flag</v>
      </c>
      <c r="K292" s="513"/>
      <c r="L292" s="513">
        <v>83</v>
      </c>
      <c r="M292" s="513">
        <v>316</v>
      </c>
      <c r="N292" s="513" t="str" cm="1">
        <f t="array" aca="1" ref="N292" ca="1">CELL("format",Fin!J107)</f>
        <v>,0</v>
      </c>
      <c r="O292" s="513">
        <f>ROW(Fin!J107)</f>
        <v>107</v>
      </c>
      <c r="P292" s="513">
        <f>COLUMN(Fin!J107)</f>
        <v>10</v>
      </c>
      <c r="Q292" s="513">
        <f>ROW(Fin!GJ107)</f>
        <v>107</v>
      </c>
      <c r="R292" s="513">
        <f>COLUMN(Fin!GJ107)</f>
        <v>192</v>
      </c>
      <c r="S292" s="513">
        <f ca="1">_xlfn.SHEET(Fin!J107)</f>
        <v>6</v>
      </c>
    </row>
    <row r="293" spans="1:19" x14ac:dyDescent="0.35">
      <c r="A293" s="513" t="s">
        <v>274</v>
      </c>
      <c r="B293" s="513">
        <v>315</v>
      </c>
      <c r="C293" s="513" t="s">
        <v>1326</v>
      </c>
      <c r="D293" s="513">
        <v>-115</v>
      </c>
      <c r="E293" s="513" t="s">
        <v>1327</v>
      </c>
      <c r="F293" s="513">
        <f>Fin!H108</f>
        <v>2600</v>
      </c>
      <c r="G293" s="513" t="str">
        <f>Fin!E108</f>
        <v>Upfront fee</v>
      </c>
      <c r="H293" s="513" t="s">
        <v>1303</v>
      </c>
      <c r="I293" s="513">
        <f>COLUMN(Fin!E108)</f>
        <v>5</v>
      </c>
      <c r="J293" s="513" t="str">
        <f>Fin!G108</f>
        <v>$ 000s</v>
      </c>
      <c r="K293" s="513" t="s">
        <v>1326</v>
      </c>
      <c r="L293" s="513">
        <v>316</v>
      </c>
      <c r="M293" s="513"/>
      <c r="N293" s="513" t="str" cm="1">
        <f t="array" aca="1" ref="N293" ca="1">CELL("format",Fin!H108)</f>
        <v>,0</v>
      </c>
      <c r="O293" s="513">
        <f>ROW(Fin!H108)</f>
        <v>108</v>
      </c>
      <c r="P293" s="513">
        <f>COLUMN(Fin!H108)</f>
        <v>8</v>
      </c>
      <c r="Q293" s="513">
        <f>ROW(Fin!H108)</f>
        <v>108</v>
      </c>
      <c r="R293" s="513">
        <f>COLUMN(Fin!H108)</f>
        <v>8</v>
      </c>
      <c r="S293" s="513">
        <f ca="1">_xlfn.SHEET(Fin!H108)</f>
        <v>6</v>
      </c>
    </row>
    <row r="294" spans="1:19" x14ac:dyDescent="0.35">
      <c r="A294" s="513" t="s">
        <v>277</v>
      </c>
      <c r="B294" s="513">
        <v>316</v>
      </c>
      <c r="C294" s="513" t="s">
        <v>1328</v>
      </c>
      <c r="D294" s="513">
        <v>-115</v>
      </c>
      <c r="E294" s="513" t="s">
        <v>1329</v>
      </c>
      <c r="F294" s="513">
        <f>Fin!J108</f>
        <v>0</v>
      </c>
      <c r="G294" s="513" t="str">
        <f>Fin!E108</f>
        <v>Upfront fee</v>
      </c>
      <c r="H294" s="513" t="s">
        <v>1303</v>
      </c>
      <c r="I294" s="513">
        <f>COLUMN(Fin!E108)</f>
        <v>5</v>
      </c>
      <c r="J294" s="513" t="str">
        <f>Fin!G108</f>
        <v>$ 000s</v>
      </c>
      <c r="K294" s="513" t="s">
        <v>1328</v>
      </c>
      <c r="L294" s="513" t="s">
        <v>2024</v>
      </c>
      <c r="M294" s="513" t="s">
        <v>2025</v>
      </c>
      <c r="N294" s="513" t="str" cm="1">
        <f t="array" aca="1" ref="N294" ca="1">CELL("format",Fin!J108)</f>
        <v>,0</v>
      </c>
      <c r="O294" s="513">
        <f>ROW(Fin!J108)</f>
        <v>108</v>
      </c>
      <c r="P294" s="513">
        <f>COLUMN(Fin!J108)</f>
        <v>10</v>
      </c>
      <c r="Q294" s="513">
        <f>ROW(Fin!GJ108)</f>
        <v>108</v>
      </c>
      <c r="R294" s="513">
        <f>COLUMN(Fin!GJ108)</f>
        <v>192</v>
      </c>
      <c r="S294" s="513">
        <f ca="1">_xlfn.SHEET(Fin!J108)</f>
        <v>6</v>
      </c>
    </row>
    <row r="295" spans="1:19" x14ac:dyDescent="0.35">
      <c r="A295" s="513" t="s">
        <v>270</v>
      </c>
      <c r="B295" s="513">
        <v>-116</v>
      </c>
      <c r="C295" s="513" t="s">
        <v>1330</v>
      </c>
      <c r="D295" s="513">
        <v>-109</v>
      </c>
      <c r="E295" s="513"/>
      <c r="F295" s="513">
        <f>Fin!A110</f>
        <v>0</v>
      </c>
      <c r="G295" s="513" t="str">
        <f>Fin!B110</f>
        <v>Commitment fee</v>
      </c>
      <c r="H295" s="513" t="s">
        <v>1304</v>
      </c>
      <c r="I295" s="513">
        <f>COLUMN(Fin!B110)</f>
        <v>2</v>
      </c>
      <c r="J295" s="513"/>
      <c r="K295" s="513" t="s">
        <v>1330</v>
      </c>
      <c r="L295" s="513"/>
      <c r="M295" s="513"/>
      <c r="N295" s="513" t="str" cm="1">
        <f t="array" aca="1" ref="N295" ca="1">CELL("format",Fin!A110)</f>
        <v>,0</v>
      </c>
      <c r="O295" s="513">
        <f>ROW(Fin!A110)</f>
        <v>110</v>
      </c>
      <c r="P295" s="513">
        <f>COLUMN(Fin!A110)</f>
        <v>1</v>
      </c>
      <c r="Q295" s="513">
        <f>ROW(Fin!A121)</f>
        <v>121</v>
      </c>
      <c r="R295" s="513">
        <f>COLUMN(Fin!A121)</f>
        <v>1</v>
      </c>
      <c r="S295" s="513">
        <f ca="1">_xlfn.SHEET(Fin!A110)</f>
        <v>6</v>
      </c>
    </row>
    <row r="296" spans="1:19" x14ac:dyDescent="0.35">
      <c r="A296" s="513" t="s">
        <v>283</v>
      </c>
      <c r="B296" s="513">
        <v>317</v>
      </c>
      <c r="C296" s="513" t="s">
        <v>1322</v>
      </c>
      <c r="D296" s="513">
        <v>-116</v>
      </c>
      <c r="E296" s="513" t="s">
        <v>1323</v>
      </c>
      <c r="F296" s="513">
        <f>Fin!F111</f>
        <v>260000</v>
      </c>
      <c r="G296" s="513" t="str">
        <f>Fin!E111</f>
        <v>Senior debt commitment</v>
      </c>
      <c r="H296" s="513" t="s">
        <v>1393</v>
      </c>
      <c r="I296" s="513">
        <f>COLUMN(Fin!E111)</f>
        <v>5</v>
      </c>
      <c r="J296" s="513" t="str">
        <f>Fin!G111</f>
        <v>$ 000s</v>
      </c>
      <c r="K296" s="513"/>
      <c r="L296" s="513">
        <v>1015</v>
      </c>
      <c r="M296" s="513">
        <v>319</v>
      </c>
      <c r="N296" s="513" t="str" cm="1">
        <f t="array" aca="1" ref="N296" ca="1">CELL("format",Fin!F111)</f>
        <v>,0</v>
      </c>
      <c r="O296" s="513">
        <f>ROW(Fin!F111)</f>
        <v>111</v>
      </c>
      <c r="P296" s="513">
        <f>COLUMN(Fin!F111)</f>
        <v>6</v>
      </c>
      <c r="Q296" s="513">
        <f>ROW(Fin!F111)</f>
        <v>111</v>
      </c>
      <c r="R296" s="513">
        <f>COLUMN(Fin!F111)</f>
        <v>6</v>
      </c>
      <c r="S296" s="513">
        <f ca="1">_xlfn.SHEET(Fin!F111)</f>
        <v>6</v>
      </c>
    </row>
    <row r="297" spans="1:19" x14ac:dyDescent="0.35">
      <c r="A297" s="513" t="s">
        <v>283</v>
      </c>
      <c r="B297" s="513">
        <v>318</v>
      </c>
      <c r="C297" s="513" t="s">
        <v>399</v>
      </c>
      <c r="D297" s="513">
        <v>-116</v>
      </c>
      <c r="E297" s="513" t="s">
        <v>414</v>
      </c>
      <c r="F297" s="513">
        <f>Fin!J112</f>
        <v>0</v>
      </c>
      <c r="G297" s="513" t="str">
        <f>Fin!E112</f>
        <v>Senior debt balance BEG</v>
      </c>
      <c r="H297" s="513" t="s">
        <v>1390</v>
      </c>
      <c r="I297" s="513">
        <f>COLUMN(Fin!E112)</f>
        <v>5</v>
      </c>
      <c r="J297" s="513" t="str">
        <f>Fin!G112</f>
        <v>$ 000s</v>
      </c>
      <c r="K297" s="513"/>
      <c r="L297" s="513">
        <v>295</v>
      </c>
      <c r="M297" s="513">
        <v>319</v>
      </c>
      <c r="N297" s="513" t="str" cm="1">
        <f t="array" aca="1" ref="N297" ca="1">CELL("format",Fin!J112)</f>
        <v>,0</v>
      </c>
      <c r="O297" s="513">
        <f>ROW(Fin!J112)</f>
        <v>112</v>
      </c>
      <c r="P297" s="513">
        <f>COLUMN(Fin!J112)</f>
        <v>10</v>
      </c>
      <c r="Q297" s="513">
        <f>ROW(Fin!GJ112)</f>
        <v>112</v>
      </c>
      <c r="R297" s="513">
        <f>COLUMN(Fin!GJ112)</f>
        <v>192</v>
      </c>
      <c r="S297" s="513">
        <f ca="1">_xlfn.SHEET(Fin!J112)</f>
        <v>6</v>
      </c>
    </row>
    <row r="298" spans="1:19" x14ac:dyDescent="0.35">
      <c r="A298" s="513" t="s">
        <v>277</v>
      </c>
      <c r="B298" s="513">
        <v>319</v>
      </c>
      <c r="C298" s="513" t="s">
        <v>1331</v>
      </c>
      <c r="D298" s="513">
        <v>-116</v>
      </c>
      <c r="E298" s="513" t="s">
        <v>1412</v>
      </c>
      <c r="F298" s="513">
        <f>Fin!J113</f>
        <v>260000</v>
      </c>
      <c r="G298" s="513" t="str">
        <f>Fin!E113</f>
        <v>Undrawn commitment</v>
      </c>
      <c r="H298" s="513" t="s">
        <v>1305</v>
      </c>
      <c r="I298" s="513">
        <f>COLUMN(Fin!E113)</f>
        <v>5</v>
      </c>
      <c r="J298" s="513" t="str">
        <f>Fin!G113</f>
        <v>$ 000s</v>
      </c>
      <c r="K298" s="513" t="s">
        <v>1331</v>
      </c>
      <c r="L298" s="513" t="s">
        <v>2026</v>
      </c>
      <c r="M298" s="513">
        <v>323</v>
      </c>
      <c r="N298" s="513" t="str" cm="1">
        <f t="array" aca="1" ref="N298" ca="1">CELL("format",Fin!J113)</f>
        <v>,0</v>
      </c>
      <c r="O298" s="513">
        <f>ROW(Fin!J113)</f>
        <v>113</v>
      </c>
      <c r="P298" s="513">
        <f>COLUMN(Fin!J113)</f>
        <v>10</v>
      </c>
      <c r="Q298" s="513">
        <f>ROW(Fin!GJ113)</f>
        <v>113</v>
      </c>
      <c r="R298" s="513">
        <f>COLUMN(Fin!GJ113)</f>
        <v>192</v>
      </c>
      <c r="S298" s="513">
        <f ca="1">_xlfn.SHEET(Fin!J113)</f>
        <v>6</v>
      </c>
    </row>
    <row r="299" spans="1:19" x14ac:dyDescent="0.35">
      <c r="A299" s="513" t="s">
        <v>283</v>
      </c>
      <c r="B299" s="513">
        <v>1303</v>
      </c>
      <c r="C299" s="513" t="s">
        <v>1332</v>
      </c>
      <c r="D299" s="513">
        <v>-116</v>
      </c>
      <c r="E299" s="513" t="s">
        <v>1333</v>
      </c>
      <c r="F299" s="513">
        <f>Fin!F115</f>
        <v>360</v>
      </c>
      <c r="G299" s="513" t="str">
        <f>Fin!E115</f>
        <v>Day count basis</v>
      </c>
      <c r="H299" s="513" t="s">
        <v>1311</v>
      </c>
      <c r="I299" s="513">
        <f>COLUMN(Fin!E115)</f>
        <v>5</v>
      </c>
      <c r="J299" s="513" t="str">
        <f>Fin!G115</f>
        <v>days</v>
      </c>
      <c r="K299" s="513"/>
      <c r="L299" s="513">
        <v>1018</v>
      </c>
      <c r="M299" s="513">
        <v>325</v>
      </c>
      <c r="N299" s="513" t="str" cm="1">
        <f t="array" aca="1" ref="N299" ca="1">CELL("format",Fin!F115)</f>
        <v>,0</v>
      </c>
      <c r="O299" s="513">
        <f>ROW(Fin!F115)</f>
        <v>115</v>
      </c>
      <c r="P299" s="513">
        <f>COLUMN(Fin!F115)</f>
        <v>6</v>
      </c>
      <c r="Q299" s="513">
        <f>ROW(Fin!F115)</f>
        <v>115</v>
      </c>
      <c r="R299" s="513">
        <f>COLUMN(Fin!F115)</f>
        <v>6</v>
      </c>
      <c r="S299" s="513">
        <f ca="1">_xlfn.SHEET(Fin!F115)</f>
        <v>6</v>
      </c>
    </row>
    <row r="300" spans="1:19" x14ac:dyDescent="0.35">
      <c r="A300" s="513" t="s">
        <v>283</v>
      </c>
      <c r="B300" s="513">
        <v>1304</v>
      </c>
      <c r="C300" s="513" t="s">
        <v>1334</v>
      </c>
      <c r="D300" s="513">
        <v>-116</v>
      </c>
      <c r="E300" s="513" t="s">
        <v>1335</v>
      </c>
      <c r="F300" s="513">
        <f>Fin!F116</f>
        <v>8.7500000000000008E-3</v>
      </c>
      <c r="G300" s="513" t="str">
        <f>Fin!E116</f>
        <v>Commitment fee rate</v>
      </c>
      <c r="H300" s="513" t="s">
        <v>1312</v>
      </c>
      <c r="I300" s="513">
        <f>COLUMN(Fin!E116)</f>
        <v>5</v>
      </c>
      <c r="J300" s="513" t="str">
        <f>Fin!G116</f>
        <v>%</v>
      </c>
      <c r="K300" s="513"/>
      <c r="L300" s="513">
        <v>1019</v>
      </c>
      <c r="M300" s="513">
        <v>325</v>
      </c>
      <c r="N300" s="513" t="str" cm="1">
        <f t="array" aca="1" ref="N300" ca="1">CELL("format",Fin!F116)</f>
        <v>P2</v>
      </c>
      <c r="O300" s="513">
        <f>ROW(Fin!F116)</f>
        <v>116</v>
      </c>
      <c r="P300" s="513">
        <f>COLUMN(Fin!F116)</f>
        <v>6</v>
      </c>
      <c r="Q300" s="513">
        <f>ROW(Fin!F116)</f>
        <v>116</v>
      </c>
      <c r="R300" s="513">
        <f>COLUMN(Fin!F116)</f>
        <v>6</v>
      </c>
      <c r="S300" s="513">
        <f ca="1">_xlfn.SHEET(Fin!F116)</f>
        <v>6</v>
      </c>
    </row>
    <row r="301" spans="1:19" x14ac:dyDescent="0.35">
      <c r="A301" s="513" t="s">
        <v>283</v>
      </c>
      <c r="B301" s="513">
        <v>321</v>
      </c>
      <c r="C301" s="513" t="s">
        <v>299</v>
      </c>
      <c r="D301" s="513">
        <v>-116</v>
      </c>
      <c r="E301" s="513" t="s">
        <v>300</v>
      </c>
      <c r="F301" s="513">
        <f>Fin!J117</f>
        <v>0</v>
      </c>
      <c r="G301" s="513" t="str">
        <f>Fin!E117</f>
        <v>Construction period flag</v>
      </c>
      <c r="H301" s="513" t="s">
        <v>153</v>
      </c>
      <c r="I301" s="513">
        <f>COLUMN(Fin!E117)</f>
        <v>5</v>
      </c>
      <c r="J301" s="513" t="str">
        <f>Fin!G117</f>
        <v>flag</v>
      </c>
      <c r="K301" s="513"/>
      <c r="L301" s="513">
        <v>96</v>
      </c>
      <c r="M301" s="513">
        <v>325</v>
      </c>
      <c r="N301" s="513" t="str" cm="1">
        <f t="array" aca="1" ref="N301" ca="1">CELL("format",Fin!J117)</f>
        <v>,0</v>
      </c>
      <c r="O301" s="513">
        <f>ROW(Fin!J117)</f>
        <v>117</v>
      </c>
      <c r="P301" s="513">
        <f>COLUMN(Fin!J117)</f>
        <v>10</v>
      </c>
      <c r="Q301" s="513">
        <f>ROW(Fin!GJ117)</f>
        <v>117</v>
      </c>
      <c r="R301" s="513">
        <f>COLUMN(Fin!GJ117)</f>
        <v>192</v>
      </c>
      <c r="S301" s="513">
        <f ca="1">_xlfn.SHEET(Fin!J117)</f>
        <v>6</v>
      </c>
    </row>
    <row r="302" spans="1:19" x14ac:dyDescent="0.35">
      <c r="A302" s="513" t="s">
        <v>283</v>
      </c>
      <c r="B302" s="513">
        <v>322</v>
      </c>
      <c r="C302" s="513" t="s">
        <v>664</v>
      </c>
      <c r="D302" s="513">
        <v>-116</v>
      </c>
      <c r="E302" s="513" t="s">
        <v>801</v>
      </c>
      <c r="F302" s="513">
        <f>Fin!J118</f>
        <v>31</v>
      </c>
      <c r="G302" s="513" t="str">
        <f>Fin!E118</f>
        <v>Days in period</v>
      </c>
      <c r="H302" s="513" t="s">
        <v>143</v>
      </c>
      <c r="I302" s="513">
        <f>COLUMN(Fin!E118)</f>
        <v>5</v>
      </c>
      <c r="J302" s="513" t="str">
        <f>Fin!G118</f>
        <v>days</v>
      </c>
      <c r="K302" s="513"/>
      <c r="L302" s="513">
        <v>198</v>
      </c>
      <c r="M302" s="513">
        <v>325</v>
      </c>
      <c r="N302" s="513" t="str" cm="1">
        <f t="array" aca="1" ref="N302" ca="1">CELL("format",Fin!J118)</f>
        <v>,0</v>
      </c>
      <c r="O302" s="513">
        <f>ROW(Fin!J118)</f>
        <v>118</v>
      </c>
      <c r="P302" s="513">
        <f>COLUMN(Fin!J118)</f>
        <v>10</v>
      </c>
      <c r="Q302" s="513">
        <f>ROW(Fin!GJ118)</f>
        <v>118</v>
      </c>
      <c r="R302" s="513">
        <f>COLUMN(Fin!GJ118)</f>
        <v>192</v>
      </c>
      <c r="S302" s="513">
        <f ca="1">_xlfn.SHEET(Fin!J118)</f>
        <v>6</v>
      </c>
    </row>
    <row r="303" spans="1:19" x14ac:dyDescent="0.35">
      <c r="A303" s="513" t="s">
        <v>283</v>
      </c>
      <c r="B303" s="513">
        <v>323</v>
      </c>
      <c r="C303" s="513" t="s">
        <v>1331</v>
      </c>
      <c r="D303" s="513">
        <v>-116</v>
      </c>
      <c r="E303" s="513" t="s">
        <v>1336</v>
      </c>
      <c r="F303" s="513">
        <f>Fin!J119</f>
        <v>260000</v>
      </c>
      <c r="G303" s="513" t="str">
        <f>Fin!E119</f>
        <v>Undrawn commitment</v>
      </c>
      <c r="H303" s="513" t="s">
        <v>1305</v>
      </c>
      <c r="I303" s="513">
        <f>COLUMN(Fin!E119)</f>
        <v>5</v>
      </c>
      <c r="J303" s="513" t="str">
        <f>Fin!G119</f>
        <v>$ 000s</v>
      </c>
      <c r="K303" s="513"/>
      <c r="L303" s="513">
        <v>319</v>
      </c>
      <c r="M303" s="513">
        <v>325</v>
      </c>
      <c r="N303" s="513" t="str" cm="1">
        <f t="array" aca="1" ref="N303" ca="1">CELL("format",Fin!J119)</f>
        <v>,0</v>
      </c>
      <c r="O303" s="513">
        <f>ROW(Fin!J119)</f>
        <v>119</v>
      </c>
      <c r="P303" s="513">
        <f>COLUMN(Fin!J119)</f>
        <v>10</v>
      </c>
      <c r="Q303" s="513">
        <f>ROW(Fin!GJ119)</f>
        <v>119</v>
      </c>
      <c r="R303" s="513">
        <f>COLUMN(Fin!GJ119)</f>
        <v>192</v>
      </c>
      <c r="S303" s="513">
        <f ca="1">_xlfn.SHEET(Fin!J119)</f>
        <v>6</v>
      </c>
    </row>
    <row r="304" spans="1:19" x14ac:dyDescent="0.35">
      <c r="A304" s="513" t="s">
        <v>274</v>
      </c>
      <c r="B304" s="513">
        <v>324</v>
      </c>
      <c r="C304" s="513" t="s">
        <v>1337</v>
      </c>
      <c r="D304" s="513">
        <v>-116</v>
      </c>
      <c r="E304" s="513" t="s">
        <v>1338</v>
      </c>
      <c r="F304" s="513">
        <f>Fin!H120</f>
        <v>3181.5567162081065</v>
      </c>
      <c r="G304" s="513" t="str">
        <f>Fin!E120</f>
        <v>Commitment fee</v>
      </c>
      <c r="H304" s="513" t="s">
        <v>1304</v>
      </c>
      <c r="I304" s="513">
        <f>COLUMN(Fin!E120)</f>
        <v>5</v>
      </c>
      <c r="J304" s="513" t="str">
        <f>Fin!G120</f>
        <v>$ 000s</v>
      </c>
      <c r="K304" s="513" t="s">
        <v>1337</v>
      </c>
      <c r="L304" s="513">
        <v>325</v>
      </c>
      <c r="M304" s="513"/>
      <c r="N304" s="513" t="str" cm="1">
        <f t="array" aca="1" ref="N304" ca="1">CELL("format",Fin!H120)</f>
        <v>,0</v>
      </c>
      <c r="O304" s="513">
        <f>ROW(Fin!H120)</f>
        <v>120</v>
      </c>
      <c r="P304" s="513">
        <f>COLUMN(Fin!H120)</f>
        <v>8</v>
      </c>
      <c r="Q304" s="513">
        <f>ROW(Fin!H120)</f>
        <v>120</v>
      </c>
      <c r="R304" s="513">
        <f>COLUMN(Fin!H120)</f>
        <v>8</v>
      </c>
      <c r="S304" s="513">
        <f ca="1">_xlfn.SHEET(Fin!H120)</f>
        <v>6</v>
      </c>
    </row>
    <row r="305" spans="1:19" x14ac:dyDescent="0.35">
      <c r="A305" s="513" t="s">
        <v>277</v>
      </c>
      <c r="B305" s="513">
        <v>325</v>
      </c>
      <c r="C305" s="513" t="s">
        <v>1339</v>
      </c>
      <c r="D305" s="513">
        <v>-116</v>
      </c>
      <c r="E305" s="513" t="s">
        <v>1340</v>
      </c>
      <c r="F305" s="513">
        <f>Fin!J120</f>
        <v>0</v>
      </c>
      <c r="G305" s="513" t="str">
        <f>Fin!E120</f>
        <v>Commitment fee</v>
      </c>
      <c r="H305" s="513" t="s">
        <v>1304</v>
      </c>
      <c r="I305" s="513">
        <f>COLUMN(Fin!E120)</f>
        <v>5</v>
      </c>
      <c r="J305" s="513" t="str">
        <f>Fin!G120</f>
        <v>$ 000s</v>
      </c>
      <c r="K305" s="513" t="s">
        <v>1339</v>
      </c>
      <c r="L305" s="513" t="s">
        <v>2027</v>
      </c>
      <c r="M305" s="513" t="s">
        <v>2028</v>
      </c>
      <c r="N305" s="513" t="str" cm="1">
        <f t="array" aca="1" ref="N305" ca="1">CELL("format",Fin!J120)</f>
        <v>,0</v>
      </c>
      <c r="O305" s="513">
        <f>ROW(Fin!J120)</f>
        <v>120</v>
      </c>
      <c r="P305" s="513">
        <f>COLUMN(Fin!J120)</f>
        <v>10</v>
      </c>
      <c r="Q305" s="513">
        <f>ROW(Fin!GJ120)</f>
        <v>120</v>
      </c>
      <c r="R305" s="513">
        <f>COLUMN(Fin!GJ120)</f>
        <v>192</v>
      </c>
      <c r="S305" s="513">
        <f ca="1">_xlfn.SHEET(Fin!J120)</f>
        <v>6</v>
      </c>
    </row>
    <row r="306" spans="1:19" x14ac:dyDescent="0.35">
      <c r="A306" s="513" t="s">
        <v>270</v>
      </c>
      <c r="B306" s="513">
        <v>-117</v>
      </c>
      <c r="C306" s="513" t="s">
        <v>1413</v>
      </c>
      <c r="D306" s="513">
        <v>-109</v>
      </c>
      <c r="E306" s="513"/>
      <c r="F306" s="513">
        <f>Fin!A122</f>
        <v>0</v>
      </c>
      <c r="G306" s="513" t="str">
        <f>Fin!B122</f>
        <v>Interest during construction</v>
      </c>
      <c r="H306" s="513" t="s">
        <v>1306</v>
      </c>
      <c r="I306" s="513">
        <f>COLUMN(Fin!B122)</f>
        <v>2</v>
      </c>
      <c r="J306" s="513"/>
      <c r="K306" s="513" t="s">
        <v>1413</v>
      </c>
      <c r="L306" s="513"/>
      <c r="M306" s="513"/>
      <c r="N306" s="513" t="str" cm="1">
        <f t="array" aca="1" ref="N306" ca="1">CELL("format",Fin!A122)</f>
        <v>,0</v>
      </c>
      <c r="O306" s="513">
        <f>ROW(Fin!A122)</f>
        <v>122</v>
      </c>
      <c r="P306" s="513">
        <f>COLUMN(Fin!A122)</f>
        <v>1</v>
      </c>
      <c r="Q306" s="513">
        <f>ROW(Fin!A133)</f>
        <v>133</v>
      </c>
      <c r="R306" s="513">
        <f>COLUMN(Fin!A133)</f>
        <v>1</v>
      </c>
      <c r="S306" s="513">
        <f ca="1">_xlfn.SHEET(Fin!A122)</f>
        <v>6</v>
      </c>
    </row>
    <row r="307" spans="1:19" x14ac:dyDescent="0.35">
      <c r="A307" s="513" t="s">
        <v>283</v>
      </c>
      <c r="B307" s="513">
        <v>1305</v>
      </c>
      <c r="C307" s="513" t="s">
        <v>1341</v>
      </c>
      <c r="D307" s="513">
        <v>-117</v>
      </c>
      <c r="E307" s="513" t="s">
        <v>1342</v>
      </c>
      <c r="F307" s="513">
        <f>Fin!F123</f>
        <v>2.5000000000000001E-2</v>
      </c>
      <c r="G307" s="513" t="str">
        <f>Fin!E123</f>
        <v>Construction period margin</v>
      </c>
      <c r="H307" s="513" t="s">
        <v>1309</v>
      </c>
      <c r="I307" s="513">
        <f>COLUMN(Fin!E123)</f>
        <v>5</v>
      </c>
      <c r="J307" s="513" t="str">
        <f>Fin!G123</f>
        <v>%</v>
      </c>
      <c r="K307" s="513"/>
      <c r="L307" s="513">
        <v>1016</v>
      </c>
      <c r="M307" s="513">
        <v>327</v>
      </c>
      <c r="N307" s="513" t="str" cm="1">
        <f t="array" aca="1" ref="N307" ca="1">CELL("format",Fin!F123)</f>
        <v>P2</v>
      </c>
      <c r="O307" s="513">
        <f>ROW(Fin!F123)</f>
        <v>123</v>
      </c>
      <c r="P307" s="513">
        <f>COLUMN(Fin!F123)</f>
        <v>6</v>
      </c>
      <c r="Q307" s="513">
        <f>ROW(Fin!F123)</f>
        <v>123</v>
      </c>
      <c r="R307" s="513">
        <f>COLUMN(Fin!F123)</f>
        <v>6</v>
      </c>
      <c r="S307" s="513">
        <f ca="1">_xlfn.SHEET(Fin!F123)</f>
        <v>6</v>
      </c>
    </row>
    <row r="308" spans="1:19" x14ac:dyDescent="0.35">
      <c r="A308" s="513" t="s">
        <v>283</v>
      </c>
      <c r="B308" s="513">
        <v>1306</v>
      </c>
      <c r="C308" s="513" t="s">
        <v>1343</v>
      </c>
      <c r="D308" s="513">
        <v>-117</v>
      </c>
      <c r="E308" s="513" t="s">
        <v>1344</v>
      </c>
      <c r="F308" s="513">
        <f>Fin!F124</f>
        <v>0.02</v>
      </c>
      <c r="G308" s="513" t="str">
        <f>Fin!E124</f>
        <v>Reference rate</v>
      </c>
      <c r="H308" s="513" t="s">
        <v>1310</v>
      </c>
      <c r="I308" s="513">
        <f>COLUMN(Fin!E124)</f>
        <v>5</v>
      </c>
      <c r="J308" s="513" t="str">
        <f>Fin!G124</f>
        <v>%</v>
      </c>
      <c r="K308" s="513"/>
      <c r="L308" s="513">
        <v>1017</v>
      </c>
      <c r="M308" s="513">
        <v>327</v>
      </c>
      <c r="N308" s="513" t="str" cm="1">
        <f t="array" aca="1" ref="N308" ca="1">CELL("format",Fin!F124)</f>
        <v>P2</v>
      </c>
      <c r="O308" s="513">
        <f>ROW(Fin!F124)</f>
        <v>124</v>
      </c>
      <c r="P308" s="513">
        <f>COLUMN(Fin!F124)</f>
        <v>6</v>
      </c>
      <c r="Q308" s="513">
        <f>ROW(Fin!F124)</f>
        <v>124</v>
      </c>
      <c r="R308" s="513">
        <f>COLUMN(Fin!F124)</f>
        <v>6</v>
      </c>
      <c r="S308" s="513">
        <f ca="1">_xlfn.SHEET(Fin!F124)</f>
        <v>6</v>
      </c>
    </row>
    <row r="309" spans="1:19" x14ac:dyDescent="0.35">
      <c r="A309" s="513" t="s">
        <v>277</v>
      </c>
      <c r="B309" s="513">
        <v>327</v>
      </c>
      <c r="C309" s="513" t="s">
        <v>1345</v>
      </c>
      <c r="D309" s="513">
        <v>-117</v>
      </c>
      <c r="E309" s="513" t="s">
        <v>1346</v>
      </c>
      <c r="F309" s="513">
        <f>Fin!F125</f>
        <v>4.4999999999999998E-2</v>
      </c>
      <c r="G309" s="513" t="str">
        <f>Fin!E125</f>
        <v>All-in interest rate</v>
      </c>
      <c r="H309" s="513" t="s">
        <v>1307</v>
      </c>
      <c r="I309" s="513">
        <f>COLUMN(Fin!E125)</f>
        <v>5</v>
      </c>
      <c r="J309" s="513" t="str">
        <f>Fin!G125</f>
        <v>%</v>
      </c>
      <c r="K309" s="513" t="s">
        <v>1345</v>
      </c>
      <c r="L309" s="513" t="s">
        <v>2029</v>
      </c>
      <c r="M309" s="513">
        <v>329</v>
      </c>
      <c r="N309" s="513" t="str" cm="1">
        <f t="array" aca="1" ref="N309" ca="1">CELL("format",Fin!F125)</f>
        <v>P2</v>
      </c>
      <c r="O309" s="513">
        <f>ROW(Fin!F125)</f>
        <v>125</v>
      </c>
      <c r="P309" s="513">
        <f>COLUMN(Fin!F125)</f>
        <v>6</v>
      </c>
      <c r="Q309" s="513">
        <f>ROW(Fin!F125)</f>
        <v>125</v>
      </c>
      <c r="R309" s="513">
        <f>COLUMN(Fin!F125)</f>
        <v>6</v>
      </c>
      <c r="S309" s="513">
        <f ca="1">_xlfn.SHEET(Fin!F125)</f>
        <v>6</v>
      </c>
    </row>
    <row r="310" spans="1:19" x14ac:dyDescent="0.35">
      <c r="A310" s="513" t="s">
        <v>283</v>
      </c>
      <c r="B310" s="513">
        <v>328</v>
      </c>
      <c r="C310" s="513" t="s">
        <v>1332</v>
      </c>
      <c r="D310" s="513">
        <v>-117</v>
      </c>
      <c r="E310" s="513" t="s">
        <v>1333</v>
      </c>
      <c r="F310" s="513">
        <f>Fin!F127</f>
        <v>360</v>
      </c>
      <c r="G310" s="513" t="str">
        <f>Fin!E127</f>
        <v>Day count basis</v>
      </c>
      <c r="H310" s="513" t="s">
        <v>1311</v>
      </c>
      <c r="I310" s="513">
        <f>COLUMN(Fin!E127)</f>
        <v>5</v>
      </c>
      <c r="J310" s="513" t="str">
        <f>Fin!G127</f>
        <v>days</v>
      </c>
      <c r="K310" s="513"/>
      <c r="L310" s="513">
        <v>1018</v>
      </c>
      <c r="M310" s="513">
        <v>334</v>
      </c>
      <c r="N310" s="513" t="str" cm="1">
        <f t="array" aca="1" ref="N310" ca="1">CELL("format",Fin!F127)</f>
        <v>,0</v>
      </c>
      <c r="O310" s="513">
        <f>ROW(Fin!F127)</f>
        <v>127</v>
      </c>
      <c r="P310" s="513">
        <f>COLUMN(Fin!F127)</f>
        <v>6</v>
      </c>
      <c r="Q310" s="513">
        <f>ROW(Fin!F127)</f>
        <v>127</v>
      </c>
      <c r="R310" s="513">
        <f>COLUMN(Fin!F127)</f>
        <v>6</v>
      </c>
      <c r="S310" s="513">
        <f ca="1">_xlfn.SHEET(Fin!F127)</f>
        <v>6</v>
      </c>
    </row>
    <row r="311" spans="1:19" x14ac:dyDescent="0.35">
      <c r="A311" s="513" t="s">
        <v>283</v>
      </c>
      <c r="B311" s="513">
        <v>329</v>
      </c>
      <c r="C311" s="513" t="s">
        <v>1345</v>
      </c>
      <c r="D311" s="513">
        <v>-117</v>
      </c>
      <c r="E311" s="513" t="s">
        <v>1347</v>
      </c>
      <c r="F311" s="513">
        <f>Fin!F128</f>
        <v>4.4999999999999998E-2</v>
      </c>
      <c r="G311" s="513" t="str">
        <f>Fin!E128</f>
        <v>All-in interest rate</v>
      </c>
      <c r="H311" s="513" t="s">
        <v>1307</v>
      </c>
      <c r="I311" s="513">
        <f>COLUMN(Fin!E128)</f>
        <v>5</v>
      </c>
      <c r="J311" s="513" t="str">
        <f>Fin!G128</f>
        <v>%</v>
      </c>
      <c r="K311" s="513"/>
      <c r="L311" s="513">
        <v>327</v>
      </c>
      <c r="M311" s="513">
        <v>334</v>
      </c>
      <c r="N311" s="513" t="str" cm="1">
        <f t="array" aca="1" ref="N311" ca="1">CELL("format",Fin!F128)</f>
        <v>P2</v>
      </c>
      <c r="O311" s="513">
        <f>ROW(Fin!F128)</f>
        <v>128</v>
      </c>
      <c r="P311" s="513">
        <f>COLUMN(Fin!F128)</f>
        <v>6</v>
      </c>
      <c r="Q311" s="513">
        <f>ROW(Fin!F128)</f>
        <v>128</v>
      </c>
      <c r="R311" s="513">
        <f>COLUMN(Fin!F128)</f>
        <v>6</v>
      </c>
      <c r="S311" s="513">
        <f ca="1">_xlfn.SHEET(Fin!F128)</f>
        <v>6</v>
      </c>
    </row>
    <row r="312" spans="1:19" x14ac:dyDescent="0.35">
      <c r="A312" s="513" t="s">
        <v>283</v>
      </c>
      <c r="B312" s="513">
        <v>330</v>
      </c>
      <c r="C312" s="513" t="s">
        <v>299</v>
      </c>
      <c r="D312" s="513">
        <v>-117</v>
      </c>
      <c r="E312" s="513" t="s">
        <v>300</v>
      </c>
      <c r="F312" s="513">
        <f>Fin!J129</f>
        <v>0</v>
      </c>
      <c r="G312" s="513" t="str">
        <f>Fin!E129</f>
        <v>Construction period flag</v>
      </c>
      <c r="H312" s="513" t="s">
        <v>153</v>
      </c>
      <c r="I312" s="513">
        <f>COLUMN(Fin!E129)</f>
        <v>5</v>
      </c>
      <c r="J312" s="513" t="str">
        <f>Fin!G129</f>
        <v>flag</v>
      </c>
      <c r="K312" s="513"/>
      <c r="L312" s="513">
        <v>96</v>
      </c>
      <c r="M312" s="513">
        <v>334</v>
      </c>
      <c r="N312" s="513" t="str" cm="1">
        <f t="array" aca="1" ref="N312" ca="1">CELL("format",Fin!J129)</f>
        <v>,0</v>
      </c>
      <c r="O312" s="513">
        <f>ROW(Fin!J129)</f>
        <v>129</v>
      </c>
      <c r="P312" s="513">
        <f>COLUMN(Fin!J129)</f>
        <v>10</v>
      </c>
      <c r="Q312" s="513">
        <f>ROW(Fin!GJ129)</f>
        <v>129</v>
      </c>
      <c r="R312" s="513">
        <f>COLUMN(Fin!GJ129)</f>
        <v>192</v>
      </c>
      <c r="S312" s="513">
        <f ca="1">_xlfn.SHEET(Fin!J129)</f>
        <v>6</v>
      </c>
    </row>
    <row r="313" spans="1:19" x14ac:dyDescent="0.35">
      <c r="A313" s="513" t="s">
        <v>283</v>
      </c>
      <c r="B313" s="513">
        <v>331</v>
      </c>
      <c r="C313" s="513" t="s">
        <v>664</v>
      </c>
      <c r="D313" s="513">
        <v>-117</v>
      </c>
      <c r="E313" s="513" t="s">
        <v>801</v>
      </c>
      <c r="F313" s="513">
        <f>Fin!J130</f>
        <v>31</v>
      </c>
      <c r="G313" s="513" t="str">
        <f>Fin!E130</f>
        <v>Days in period</v>
      </c>
      <c r="H313" s="513" t="s">
        <v>143</v>
      </c>
      <c r="I313" s="513">
        <f>COLUMN(Fin!E130)</f>
        <v>5</v>
      </c>
      <c r="J313" s="513" t="str">
        <f>Fin!G130</f>
        <v>days</v>
      </c>
      <c r="K313" s="513"/>
      <c r="L313" s="513">
        <v>198</v>
      </c>
      <c r="M313" s="513">
        <v>334</v>
      </c>
      <c r="N313" s="513" t="str" cm="1">
        <f t="array" aca="1" ref="N313" ca="1">CELL("format",Fin!J130)</f>
        <v>,0</v>
      </c>
      <c r="O313" s="513">
        <f>ROW(Fin!J130)</f>
        <v>130</v>
      </c>
      <c r="P313" s="513">
        <f>COLUMN(Fin!J130)</f>
        <v>10</v>
      </c>
      <c r="Q313" s="513">
        <f>ROW(Fin!GJ130)</f>
        <v>130</v>
      </c>
      <c r="R313" s="513">
        <f>COLUMN(Fin!GJ130)</f>
        <v>192</v>
      </c>
      <c r="S313" s="513">
        <f ca="1">_xlfn.SHEET(Fin!J130)</f>
        <v>6</v>
      </c>
    </row>
    <row r="314" spans="1:19" x14ac:dyDescent="0.35">
      <c r="A314" s="513" t="s">
        <v>283</v>
      </c>
      <c r="B314" s="513">
        <v>332</v>
      </c>
      <c r="C314" s="513" t="s">
        <v>399</v>
      </c>
      <c r="D314" s="513">
        <v>-117</v>
      </c>
      <c r="E314" s="513" t="s">
        <v>414</v>
      </c>
      <c r="F314" s="513">
        <f>Fin!J131</f>
        <v>0</v>
      </c>
      <c r="G314" s="513" t="str">
        <f>Fin!E131</f>
        <v>Senior debt balance BEG</v>
      </c>
      <c r="H314" s="513" t="s">
        <v>1390</v>
      </c>
      <c r="I314" s="513">
        <f>COLUMN(Fin!E131)</f>
        <v>5</v>
      </c>
      <c r="J314" s="513" t="str">
        <f>Fin!G131</f>
        <v>$ 000s</v>
      </c>
      <c r="K314" s="513"/>
      <c r="L314" s="513">
        <v>295</v>
      </c>
      <c r="M314" s="513">
        <v>334</v>
      </c>
      <c r="N314" s="513" t="str" cm="1">
        <f t="array" aca="1" ref="N314" ca="1">CELL("format",Fin!J131)</f>
        <v>,0</v>
      </c>
      <c r="O314" s="513">
        <f>ROW(Fin!J131)</f>
        <v>131</v>
      </c>
      <c r="P314" s="513">
        <f>COLUMN(Fin!J131)</f>
        <v>10</v>
      </c>
      <c r="Q314" s="513">
        <f>ROW(Fin!GJ131)</f>
        <v>131</v>
      </c>
      <c r="R314" s="513">
        <f>COLUMN(Fin!GJ131)</f>
        <v>192</v>
      </c>
      <c r="S314" s="513">
        <f ca="1">_xlfn.SHEET(Fin!J131)</f>
        <v>6</v>
      </c>
    </row>
    <row r="315" spans="1:19" x14ac:dyDescent="0.35">
      <c r="A315" s="513" t="s">
        <v>274</v>
      </c>
      <c r="B315" s="513">
        <v>333</v>
      </c>
      <c r="C315" s="513" t="s">
        <v>1348</v>
      </c>
      <c r="D315" s="513">
        <v>-117</v>
      </c>
      <c r="E315" s="513" t="s">
        <v>1349</v>
      </c>
      <c r="F315" s="513">
        <f>Fin!H132</f>
        <v>25649.409397602773</v>
      </c>
      <c r="G315" s="513" t="str">
        <f>Fin!E132</f>
        <v>Interest during construction</v>
      </c>
      <c r="H315" s="513" t="s">
        <v>1306</v>
      </c>
      <c r="I315" s="513">
        <f>COLUMN(Fin!E132)</f>
        <v>5</v>
      </c>
      <c r="J315" s="513" t="str">
        <f>Fin!G132</f>
        <v>$ 000s</v>
      </c>
      <c r="K315" s="513" t="s">
        <v>1348</v>
      </c>
      <c r="L315" s="513">
        <v>334</v>
      </c>
      <c r="M315" s="513"/>
      <c r="N315" s="513" t="str" cm="1">
        <f t="array" aca="1" ref="N315" ca="1">CELL("format",Fin!H132)</f>
        <v>,0</v>
      </c>
      <c r="O315" s="513">
        <f>ROW(Fin!H132)</f>
        <v>132</v>
      </c>
      <c r="P315" s="513">
        <f>COLUMN(Fin!H132)</f>
        <v>8</v>
      </c>
      <c r="Q315" s="513">
        <f>ROW(Fin!H132)</f>
        <v>132</v>
      </c>
      <c r="R315" s="513">
        <f>COLUMN(Fin!H132)</f>
        <v>8</v>
      </c>
      <c r="S315" s="513">
        <f ca="1">_xlfn.SHEET(Fin!H132)</f>
        <v>6</v>
      </c>
    </row>
    <row r="316" spans="1:19" x14ac:dyDescent="0.35">
      <c r="A316" s="513" t="s">
        <v>277</v>
      </c>
      <c r="B316" s="513">
        <v>334</v>
      </c>
      <c r="C316" s="513" t="s">
        <v>1350</v>
      </c>
      <c r="D316" s="513">
        <v>-117</v>
      </c>
      <c r="E316" s="513" t="s">
        <v>1414</v>
      </c>
      <c r="F316" s="513">
        <f>Fin!J132</f>
        <v>0</v>
      </c>
      <c r="G316" s="513" t="str">
        <f>Fin!E132</f>
        <v>Interest during construction</v>
      </c>
      <c r="H316" s="513" t="s">
        <v>1306</v>
      </c>
      <c r="I316" s="513">
        <f>COLUMN(Fin!E132)</f>
        <v>5</v>
      </c>
      <c r="J316" s="513" t="str">
        <f>Fin!G132</f>
        <v>$ 000s</v>
      </c>
      <c r="K316" s="513" t="s">
        <v>1350</v>
      </c>
      <c r="L316" s="513" t="s">
        <v>2030</v>
      </c>
      <c r="M316" s="513" t="s">
        <v>2031</v>
      </c>
      <c r="N316" s="513" t="str" cm="1">
        <f t="array" aca="1" ref="N316" ca="1">CELL("format",Fin!J132)</f>
        <v>,0</v>
      </c>
      <c r="O316" s="513">
        <f>ROW(Fin!J132)</f>
        <v>132</v>
      </c>
      <c r="P316" s="513">
        <f>COLUMN(Fin!J132)</f>
        <v>10</v>
      </c>
      <c r="Q316" s="513">
        <f>ROW(Fin!GJ132)</f>
        <v>132</v>
      </c>
      <c r="R316" s="513">
        <f>COLUMN(Fin!GJ132)</f>
        <v>192</v>
      </c>
      <c r="S316" s="513">
        <f ca="1">_xlfn.SHEET(Fin!J132)</f>
        <v>6</v>
      </c>
    </row>
    <row r="317" spans="1:19" x14ac:dyDescent="0.35">
      <c r="A317" s="513" t="s">
        <v>270</v>
      </c>
      <c r="B317" s="513">
        <v>-118</v>
      </c>
      <c r="C317" s="513" t="s">
        <v>1351</v>
      </c>
      <c r="D317" s="513">
        <v>-109</v>
      </c>
      <c r="E317" s="513"/>
      <c r="F317" s="513">
        <f>Fin!A134</f>
        <v>0</v>
      </c>
      <c r="G317" s="513" t="str">
        <f>Fin!B134</f>
        <v>Financing costs</v>
      </c>
      <c r="H317" s="513" t="s">
        <v>1308</v>
      </c>
      <c r="I317" s="513">
        <f>COLUMN(Fin!B134)</f>
        <v>2</v>
      </c>
      <c r="J317" s="513"/>
      <c r="K317" s="513" t="s">
        <v>1351</v>
      </c>
      <c r="L317" s="513"/>
      <c r="M317" s="513"/>
      <c r="N317" s="513" t="str" cm="1">
        <f t="array" aca="1" ref="N317" ca="1">CELL("format",Fin!A134)</f>
        <v>,0</v>
      </c>
      <c r="O317" s="513">
        <f>ROW(Fin!A134)</f>
        <v>134</v>
      </c>
      <c r="P317" s="513">
        <f>COLUMN(Fin!A134)</f>
        <v>1</v>
      </c>
      <c r="Q317" s="513">
        <f>ROW(Fin!A141)</f>
        <v>141</v>
      </c>
      <c r="R317" s="513">
        <f>COLUMN(Fin!A141)</f>
        <v>1</v>
      </c>
      <c r="S317" s="513">
        <f ca="1">_xlfn.SHEET(Fin!A134)</f>
        <v>6</v>
      </c>
    </row>
    <row r="318" spans="1:19" x14ac:dyDescent="0.35">
      <c r="A318" s="513" t="s">
        <v>283</v>
      </c>
      <c r="B318" s="513">
        <v>335</v>
      </c>
      <c r="C318" s="513" t="s">
        <v>1328</v>
      </c>
      <c r="D318" s="513">
        <v>-118</v>
      </c>
      <c r="E318" s="513" t="s">
        <v>1352</v>
      </c>
      <c r="F318" s="513">
        <f>Fin!J135</f>
        <v>0</v>
      </c>
      <c r="G318" s="513" t="str">
        <f>Fin!E135</f>
        <v>Upfront fee</v>
      </c>
      <c r="H318" s="513" t="s">
        <v>1303</v>
      </c>
      <c r="I318" s="513">
        <f>COLUMN(Fin!E135)</f>
        <v>5</v>
      </c>
      <c r="J318" s="513" t="str">
        <f>Fin!G135</f>
        <v>$ 000s</v>
      </c>
      <c r="K318" s="513"/>
      <c r="L318" s="513">
        <v>316</v>
      </c>
      <c r="M318" s="513">
        <v>339</v>
      </c>
      <c r="N318" s="513" t="str" cm="1">
        <f t="array" aca="1" ref="N318" ca="1">CELL("format",Fin!J135)</f>
        <v>,0</v>
      </c>
      <c r="O318" s="513">
        <f>ROW(Fin!J135)</f>
        <v>135</v>
      </c>
      <c r="P318" s="513">
        <f>COLUMN(Fin!J135)</f>
        <v>10</v>
      </c>
      <c r="Q318" s="513">
        <f>ROW(Fin!GJ135)</f>
        <v>135</v>
      </c>
      <c r="R318" s="513">
        <f>COLUMN(Fin!GJ135)</f>
        <v>192</v>
      </c>
      <c r="S318" s="513">
        <f ca="1">_xlfn.SHEET(Fin!J135)</f>
        <v>6</v>
      </c>
    </row>
    <row r="319" spans="1:19" x14ac:dyDescent="0.35">
      <c r="A319" s="513" t="s">
        <v>283</v>
      </c>
      <c r="B319" s="513">
        <v>336</v>
      </c>
      <c r="C319" s="513" t="s">
        <v>1339</v>
      </c>
      <c r="D319" s="513">
        <v>-118</v>
      </c>
      <c r="E319" s="513" t="s">
        <v>1353</v>
      </c>
      <c r="F319" s="513">
        <f>Fin!J136</f>
        <v>0</v>
      </c>
      <c r="G319" s="513" t="str">
        <f>Fin!E136</f>
        <v>Commitment fee</v>
      </c>
      <c r="H319" s="513" t="s">
        <v>1304</v>
      </c>
      <c r="I319" s="513">
        <f>COLUMN(Fin!E136)</f>
        <v>5</v>
      </c>
      <c r="J319" s="513" t="str">
        <f>Fin!G136</f>
        <v>$ 000s</v>
      </c>
      <c r="K319" s="513"/>
      <c r="L319" s="513">
        <v>325</v>
      </c>
      <c r="M319" s="513">
        <v>339</v>
      </c>
      <c r="N319" s="513" t="str" cm="1">
        <f t="array" aca="1" ref="N319" ca="1">CELL("format",Fin!J136)</f>
        <v>,0</v>
      </c>
      <c r="O319" s="513">
        <f>ROW(Fin!J136)</f>
        <v>136</v>
      </c>
      <c r="P319" s="513">
        <f>COLUMN(Fin!J136)</f>
        <v>10</v>
      </c>
      <c r="Q319" s="513">
        <f>ROW(Fin!GJ136)</f>
        <v>136</v>
      </c>
      <c r="R319" s="513">
        <f>COLUMN(Fin!GJ136)</f>
        <v>192</v>
      </c>
      <c r="S319" s="513">
        <f ca="1">_xlfn.SHEET(Fin!J136)</f>
        <v>6</v>
      </c>
    </row>
    <row r="320" spans="1:19" x14ac:dyDescent="0.35">
      <c r="A320" s="513" t="s">
        <v>283</v>
      </c>
      <c r="B320" s="513">
        <v>337</v>
      </c>
      <c r="C320" s="513" t="s">
        <v>1350</v>
      </c>
      <c r="D320" s="513">
        <v>-118</v>
      </c>
      <c r="E320" s="513" t="s">
        <v>1354</v>
      </c>
      <c r="F320" s="513">
        <f>Fin!J137</f>
        <v>0</v>
      </c>
      <c r="G320" s="513" t="str">
        <f>Fin!E137</f>
        <v>Interest during construction</v>
      </c>
      <c r="H320" s="513" t="s">
        <v>1306</v>
      </c>
      <c r="I320" s="513">
        <f>COLUMN(Fin!E137)</f>
        <v>5</v>
      </c>
      <c r="J320" s="513" t="str">
        <f>Fin!G137</f>
        <v>$ 000s</v>
      </c>
      <c r="K320" s="513"/>
      <c r="L320" s="513">
        <v>334</v>
      </c>
      <c r="M320" s="513">
        <v>339</v>
      </c>
      <c r="N320" s="513" t="str" cm="1">
        <f t="array" aca="1" ref="N320" ca="1">CELL("format",Fin!J137)</f>
        <v>,0</v>
      </c>
      <c r="O320" s="513">
        <f>ROW(Fin!J137)</f>
        <v>137</v>
      </c>
      <c r="P320" s="513">
        <f>COLUMN(Fin!J137)</f>
        <v>10</v>
      </c>
      <c r="Q320" s="513">
        <f>ROW(Fin!GJ137)</f>
        <v>137</v>
      </c>
      <c r="R320" s="513">
        <f>COLUMN(Fin!GJ137)</f>
        <v>192</v>
      </c>
      <c r="S320" s="513">
        <f ca="1">_xlfn.SHEET(Fin!J137)</f>
        <v>6</v>
      </c>
    </row>
    <row r="321" spans="1:19" x14ac:dyDescent="0.35">
      <c r="A321" s="513" t="s">
        <v>274</v>
      </c>
      <c r="B321" s="513">
        <v>1348</v>
      </c>
      <c r="C321" s="513" t="s">
        <v>1676</v>
      </c>
      <c r="D321" s="513">
        <v>-118</v>
      </c>
      <c r="E321" s="513" t="s">
        <v>1415</v>
      </c>
      <c r="F321" s="513">
        <f>Fin!H138</f>
        <v>31430.966113810879</v>
      </c>
      <c r="G321" s="513" t="str">
        <f>Fin!E138</f>
        <v>Financing costs POS</v>
      </c>
      <c r="H321" s="513" t="s">
        <v>1382</v>
      </c>
      <c r="I321" s="513">
        <f>COLUMN(Fin!E138)</f>
        <v>5</v>
      </c>
      <c r="J321" s="513" t="str">
        <f>Fin!G138</f>
        <v>$ 000s</v>
      </c>
      <c r="K321" s="513" t="s">
        <v>575</v>
      </c>
      <c r="L321" s="513">
        <v>339</v>
      </c>
      <c r="M321" s="513"/>
      <c r="N321" s="513" t="str" cm="1">
        <f t="array" aca="1" ref="N321" ca="1">CELL("format",Fin!H138)</f>
        <v>,0</v>
      </c>
      <c r="O321" s="513">
        <f>ROW(Fin!H138)</f>
        <v>138</v>
      </c>
      <c r="P321" s="513">
        <f>COLUMN(Fin!H138)</f>
        <v>8</v>
      </c>
      <c r="Q321" s="513">
        <f>ROW(Fin!H138)</f>
        <v>138</v>
      </c>
      <c r="R321" s="513">
        <f>COLUMN(Fin!H138)</f>
        <v>8</v>
      </c>
      <c r="S321" s="513">
        <f ca="1">_xlfn.SHEET(Fin!H138)</f>
        <v>6</v>
      </c>
    </row>
    <row r="322" spans="1:19" x14ac:dyDescent="0.35">
      <c r="A322" s="513" t="s">
        <v>277</v>
      </c>
      <c r="B322" s="513">
        <v>339</v>
      </c>
      <c r="C322" s="513" t="s">
        <v>1404</v>
      </c>
      <c r="D322" s="513">
        <v>-118</v>
      </c>
      <c r="E322" s="513" t="s">
        <v>2585</v>
      </c>
      <c r="F322" s="513">
        <f>Fin!J138</f>
        <v>0</v>
      </c>
      <c r="G322" s="513" t="str">
        <f>Fin!E138</f>
        <v>Financing costs POS</v>
      </c>
      <c r="H322" s="513" t="s">
        <v>1382</v>
      </c>
      <c r="I322" s="513">
        <f>COLUMN(Fin!E138)</f>
        <v>5</v>
      </c>
      <c r="J322" s="513" t="s">
        <v>101</v>
      </c>
      <c r="K322" s="513" t="s">
        <v>577</v>
      </c>
      <c r="L322" s="513" t="s">
        <v>2032</v>
      </c>
      <c r="M322" s="513" t="s">
        <v>2576</v>
      </c>
      <c r="N322" s="513" t="str" cm="1">
        <f t="array" aca="1" ref="N322" ca="1">CELL("format",Fin!J138)</f>
        <v>,0</v>
      </c>
      <c r="O322" s="513">
        <f>ROW(Fin!J138)</f>
        <v>138</v>
      </c>
      <c r="P322" s="513">
        <f>COLUMN(Fin!J138)</f>
        <v>10</v>
      </c>
      <c r="Q322" s="513">
        <f>ROW(Fin!GJ138)</f>
        <v>138</v>
      </c>
      <c r="R322" s="513">
        <f>COLUMN(Fin!GJ138)</f>
        <v>192</v>
      </c>
      <c r="S322" s="513">
        <f ca="1">_xlfn.SHEET(Fin!J138)</f>
        <v>6</v>
      </c>
    </row>
    <row r="323" spans="1:19" x14ac:dyDescent="0.35">
      <c r="A323" s="513" t="s">
        <v>274</v>
      </c>
      <c r="B323" s="513">
        <v>1349</v>
      </c>
      <c r="C323" s="513" t="s">
        <v>1355</v>
      </c>
      <c r="D323" s="513">
        <v>-118</v>
      </c>
      <c r="E323" s="513" t="s">
        <v>1356</v>
      </c>
      <c r="F323" s="513">
        <f>Fin!H139</f>
        <v>-31430.966113810879</v>
      </c>
      <c r="G323" s="513" t="str">
        <f>Fin!E139</f>
        <v>Financing costs</v>
      </c>
      <c r="H323" s="513" t="s">
        <v>1308</v>
      </c>
      <c r="I323" s="513">
        <f>COLUMN(Fin!E139)</f>
        <v>5</v>
      </c>
      <c r="J323" s="513" t="str">
        <f>Fin!G139</f>
        <v>$ 000s</v>
      </c>
      <c r="K323" s="513" t="s">
        <v>1355</v>
      </c>
      <c r="L323" s="513">
        <v>340</v>
      </c>
      <c r="M323" s="513"/>
      <c r="N323" s="513" t="str" cm="1">
        <f t="array" aca="1" ref="N323" ca="1">CELL("format",Fin!H139)</f>
        <v>,0</v>
      </c>
      <c r="O323" s="513">
        <f>ROW(Fin!H139)</f>
        <v>139</v>
      </c>
      <c r="P323" s="513">
        <f>COLUMN(Fin!H139)</f>
        <v>8</v>
      </c>
      <c r="Q323" s="513">
        <f>ROW(Fin!H139)</f>
        <v>139</v>
      </c>
      <c r="R323" s="513">
        <f>COLUMN(Fin!H139)</f>
        <v>8</v>
      </c>
      <c r="S323" s="513">
        <f ca="1">_xlfn.SHEET(Fin!H139)</f>
        <v>6</v>
      </c>
    </row>
    <row r="324" spans="1:19" x14ac:dyDescent="0.35">
      <c r="A324" s="513" t="s">
        <v>277</v>
      </c>
      <c r="B324" s="513">
        <v>340</v>
      </c>
      <c r="C324" s="513" t="s">
        <v>1317</v>
      </c>
      <c r="D324" s="513">
        <v>-118</v>
      </c>
      <c r="E324" s="513" t="s">
        <v>2586</v>
      </c>
      <c r="F324" s="513">
        <f>Fin!J139</f>
        <v>0</v>
      </c>
      <c r="G324" s="513" t="str">
        <f>Fin!E139</f>
        <v>Financing costs</v>
      </c>
      <c r="H324" s="513" t="s">
        <v>1308</v>
      </c>
      <c r="I324" s="513">
        <f>COLUMN(Fin!E139)</f>
        <v>5</v>
      </c>
      <c r="J324" s="513" t="s">
        <v>101</v>
      </c>
      <c r="K324" s="513" t="s">
        <v>1317</v>
      </c>
      <c r="L324" s="513"/>
      <c r="M324" s="513" t="s">
        <v>2033</v>
      </c>
      <c r="N324" s="513" t="str" cm="1">
        <f t="array" aca="1" ref="N324" ca="1">CELL("format",Fin!J139)</f>
        <v>,0</v>
      </c>
      <c r="O324" s="513">
        <f>ROW(Fin!J139)</f>
        <v>139</v>
      </c>
      <c r="P324" s="513">
        <f>COLUMN(Fin!J139)</f>
        <v>10</v>
      </c>
      <c r="Q324" s="513">
        <f>ROW(Fin!GJ139)</f>
        <v>139</v>
      </c>
      <c r="R324" s="513">
        <f>COLUMN(Fin!GJ139)</f>
        <v>192</v>
      </c>
      <c r="S324" s="513">
        <f ca="1">_xlfn.SHEET(Fin!J139)</f>
        <v>6</v>
      </c>
    </row>
    <row r="325" spans="1:19" x14ac:dyDescent="0.35">
      <c r="A325" s="513" t="s">
        <v>270</v>
      </c>
      <c r="B325" s="513">
        <v>-119</v>
      </c>
      <c r="C325" s="513" t="s">
        <v>1662</v>
      </c>
      <c r="D325" s="513">
        <v>-104</v>
      </c>
      <c r="E325" s="513"/>
      <c r="F325" s="513" t="str">
        <f>Fin!A142</f>
        <v>EQUITY INVESTMENT FOR IRR</v>
      </c>
      <c r="G325" s="513" t="str">
        <f>Fin!A142</f>
        <v>EQUITY INVESTMENT FOR IRR</v>
      </c>
      <c r="H325" s="513" t="s">
        <v>1573</v>
      </c>
      <c r="I325" s="513">
        <f>COLUMN(Fin!A142)</f>
        <v>1</v>
      </c>
      <c r="J325" s="513"/>
      <c r="K325" s="513" t="s">
        <v>1662</v>
      </c>
      <c r="L325" s="513"/>
      <c r="M325" s="513"/>
      <c r="N325" s="513" t="str" cm="1">
        <f t="array" aca="1" ref="N325" ca="1">CELL("format",Fin!A142)</f>
        <v>,0</v>
      </c>
      <c r="O325" s="513">
        <f>ROW(Fin!A142)</f>
        <v>142</v>
      </c>
      <c r="P325" s="513">
        <f>COLUMN(Fin!A142)</f>
        <v>1</v>
      </c>
      <c r="Q325" s="513">
        <f>ROW(Fin!A152)</f>
        <v>152</v>
      </c>
      <c r="R325" s="513">
        <f>COLUMN(Fin!A152)</f>
        <v>1</v>
      </c>
      <c r="S325" s="513">
        <f ca="1">_xlfn.SHEET(Fin!A142)</f>
        <v>6</v>
      </c>
    </row>
    <row r="326" spans="1:19" x14ac:dyDescent="0.35">
      <c r="A326" s="513" t="s">
        <v>283</v>
      </c>
      <c r="B326" s="513">
        <v>341</v>
      </c>
      <c r="C326" s="513" t="s">
        <v>1677</v>
      </c>
      <c r="D326" s="513">
        <v>-119</v>
      </c>
      <c r="E326" s="513" t="s">
        <v>1678</v>
      </c>
      <c r="F326" s="513">
        <f>Fin!F144</f>
        <v>-1.0000000000000001E-9</v>
      </c>
      <c r="G326" s="513" t="str">
        <f>Fin!E144</f>
        <v>Small negative value for IRR</v>
      </c>
      <c r="H326" s="513" t="s">
        <v>139</v>
      </c>
      <c r="I326" s="513">
        <f>COLUMN(Fin!E144)</f>
        <v>5</v>
      </c>
      <c r="J326" s="513" t="str">
        <f>Fin!G144</f>
        <v>$ 000s</v>
      </c>
      <c r="K326" s="513"/>
      <c r="L326" s="513">
        <v>905</v>
      </c>
      <c r="M326" s="513">
        <v>345</v>
      </c>
      <c r="N326" s="513" t="str" cm="1">
        <f t="array" aca="1" ref="N326" ca="1">CELL("format",Fin!F144)</f>
        <v>,0</v>
      </c>
      <c r="O326" s="513">
        <f>ROW(Fin!F144)</f>
        <v>144</v>
      </c>
      <c r="P326" s="513">
        <f>COLUMN(Fin!F144)</f>
        <v>6</v>
      </c>
      <c r="Q326" s="513">
        <f>ROW(Fin!F144)</f>
        <v>144</v>
      </c>
      <c r="R326" s="513">
        <f>COLUMN(Fin!F144)</f>
        <v>6</v>
      </c>
      <c r="S326" s="513">
        <f ca="1">_xlfn.SHEET(Fin!F144)</f>
        <v>6</v>
      </c>
    </row>
    <row r="327" spans="1:19" x14ac:dyDescent="0.35">
      <c r="A327" s="513" t="s">
        <v>283</v>
      </c>
      <c r="B327" s="513">
        <v>342</v>
      </c>
      <c r="C327" s="513" t="s">
        <v>5</v>
      </c>
      <c r="D327" s="513">
        <v>-119</v>
      </c>
      <c r="E327" s="513" t="s">
        <v>610</v>
      </c>
      <c r="F327" s="513">
        <f>Fin!J145</f>
        <v>1</v>
      </c>
      <c r="G327" s="513" t="str">
        <f>Fin!E145</f>
        <v>First model column flag</v>
      </c>
      <c r="H327" s="513" t="s">
        <v>1</v>
      </c>
      <c r="I327" s="513">
        <f>COLUMN(Fin!E145)</f>
        <v>5</v>
      </c>
      <c r="J327" s="513" t="str">
        <f>Fin!G145</f>
        <v>flag</v>
      </c>
      <c r="K327" s="513"/>
      <c r="L327" s="513">
        <v>57</v>
      </c>
      <c r="M327" s="513">
        <v>345</v>
      </c>
      <c r="N327" s="513" t="str" cm="1">
        <f t="array" aca="1" ref="N327" ca="1">CELL("format",Fin!J145)</f>
        <v>,0</v>
      </c>
      <c r="O327" s="513">
        <f>ROW(Fin!J145)</f>
        <v>145</v>
      </c>
      <c r="P327" s="513">
        <f>COLUMN(Fin!J145)</f>
        <v>10</v>
      </c>
      <c r="Q327" s="513">
        <f>ROW(Fin!GJ145)</f>
        <v>145</v>
      </c>
      <c r="R327" s="513">
        <f>COLUMN(Fin!GJ145)</f>
        <v>192</v>
      </c>
      <c r="S327" s="513">
        <f ca="1">_xlfn.SHEET(Fin!J145)</f>
        <v>6</v>
      </c>
    </row>
    <row r="328" spans="1:19" x14ac:dyDescent="0.35">
      <c r="A328" s="513" t="s">
        <v>283</v>
      </c>
      <c r="B328" s="513">
        <v>343</v>
      </c>
      <c r="C328" s="513" t="s">
        <v>333</v>
      </c>
      <c r="D328" s="513">
        <v>-119</v>
      </c>
      <c r="E328" s="513" t="s">
        <v>334</v>
      </c>
      <c r="F328" s="513">
        <f>Fin!J146</f>
        <v>0</v>
      </c>
      <c r="G328" s="513" t="str">
        <f>Fin!E146</f>
        <v>Equity drawdown during construction</v>
      </c>
      <c r="H328" s="513" t="s">
        <v>219</v>
      </c>
      <c r="I328" s="513">
        <f>COLUMN(Fin!E146)</f>
        <v>5</v>
      </c>
      <c r="J328" s="513" t="str">
        <f>Fin!G146</f>
        <v>$ 000s</v>
      </c>
      <c r="K328" s="513"/>
      <c r="L328" s="513">
        <v>263</v>
      </c>
      <c r="M328" s="513">
        <v>345</v>
      </c>
      <c r="N328" s="513" t="str" cm="1">
        <f t="array" aca="1" ref="N328" ca="1">CELL("format",Fin!J146)</f>
        <v>,0</v>
      </c>
      <c r="O328" s="513">
        <f>ROW(Fin!J146)</f>
        <v>146</v>
      </c>
      <c r="P328" s="513">
        <f>COLUMN(Fin!J146)</f>
        <v>10</v>
      </c>
      <c r="Q328" s="513">
        <f>ROW(Fin!GJ146)</f>
        <v>146</v>
      </c>
      <c r="R328" s="513">
        <f>COLUMN(Fin!GJ146)</f>
        <v>192</v>
      </c>
      <c r="S328" s="513">
        <f ca="1">_xlfn.SHEET(Fin!J146)</f>
        <v>6</v>
      </c>
    </row>
    <row r="329" spans="1:19" x14ac:dyDescent="0.35">
      <c r="A329" s="513" t="s">
        <v>274</v>
      </c>
      <c r="B329" s="513">
        <v>344</v>
      </c>
      <c r="C329" s="513" t="s">
        <v>1679</v>
      </c>
      <c r="D329" s="513">
        <v>-119</v>
      </c>
      <c r="E329" s="513" t="s">
        <v>1680</v>
      </c>
      <c r="F329" s="513">
        <f>Fin!H147</f>
        <v>-36559.129194453912</v>
      </c>
      <c r="G329" s="513" t="str">
        <f>Fin!E147</f>
        <v>Equity investment for IRR calc</v>
      </c>
      <c r="H329" s="513" t="s">
        <v>1574</v>
      </c>
      <c r="I329" s="513">
        <f>COLUMN(Fin!E147)</f>
        <v>5</v>
      </c>
      <c r="J329" s="513" t="str">
        <f>Fin!G147</f>
        <v>$ 000s</v>
      </c>
      <c r="K329" s="513" t="s">
        <v>1679</v>
      </c>
      <c r="L329" s="513">
        <v>345</v>
      </c>
      <c r="M329" s="513"/>
      <c r="N329" s="513" t="str" cm="1">
        <f t="array" aca="1" ref="N329" ca="1">CELL("format",Fin!H147)</f>
        <v>,0</v>
      </c>
      <c r="O329" s="513">
        <f>ROW(Fin!H147)</f>
        <v>147</v>
      </c>
      <c r="P329" s="513">
        <f>COLUMN(Fin!H147)</f>
        <v>8</v>
      </c>
      <c r="Q329" s="513">
        <f>ROW(Fin!H147)</f>
        <v>147</v>
      </c>
      <c r="R329" s="513">
        <f>COLUMN(Fin!H147)</f>
        <v>8</v>
      </c>
      <c r="S329" s="513">
        <f ca="1">_xlfn.SHEET(Fin!H147)</f>
        <v>6</v>
      </c>
    </row>
    <row r="330" spans="1:19" x14ac:dyDescent="0.35">
      <c r="A330" s="513" t="s">
        <v>277</v>
      </c>
      <c r="B330" s="513">
        <v>345</v>
      </c>
      <c r="C330" s="513" t="s">
        <v>1681</v>
      </c>
      <c r="D330" s="513">
        <v>-119</v>
      </c>
      <c r="E330" s="513" t="s">
        <v>1682</v>
      </c>
      <c r="F330" s="513">
        <f>Fin!J147</f>
        <v>-1.0000000000000001E-9</v>
      </c>
      <c r="G330" s="513" t="str">
        <f>Fin!E147</f>
        <v>Equity investment for IRR calc</v>
      </c>
      <c r="H330" s="513" t="s">
        <v>1574</v>
      </c>
      <c r="I330" s="513">
        <f>COLUMN(Fin!E147)</f>
        <v>5</v>
      </c>
      <c r="J330" s="513" t="str">
        <f>Fin!G147</f>
        <v>$ 000s</v>
      </c>
      <c r="K330" s="513" t="s">
        <v>1681</v>
      </c>
      <c r="L330" s="513" t="s">
        <v>2034</v>
      </c>
      <c r="M330" s="513" t="s">
        <v>2035</v>
      </c>
      <c r="N330" s="513" t="str" cm="1">
        <f t="array" aca="1" ref="N330" ca="1">CELL("format",Fin!J147)</f>
        <v>,0</v>
      </c>
      <c r="O330" s="513">
        <f>ROW(Fin!J147)</f>
        <v>147</v>
      </c>
      <c r="P330" s="513">
        <f>COLUMN(Fin!J147)</f>
        <v>10</v>
      </c>
      <c r="Q330" s="513">
        <f>ROW(Fin!GJ147)</f>
        <v>147</v>
      </c>
      <c r="R330" s="513">
        <f>COLUMN(Fin!GJ147)</f>
        <v>192</v>
      </c>
      <c r="S330" s="513">
        <f ca="1">_xlfn.SHEET(Fin!J147)</f>
        <v>6</v>
      </c>
    </row>
    <row r="331" spans="1:19" x14ac:dyDescent="0.35">
      <c r="A331" s="513" t="s">
        <v>270</v>
      </c>
      <c r="B331" s="513">
        <v>-172</v>
      </c>
      <c r="C331" s="513" t="s">
        <v>1683</v>
      </c>
      <c r="D331" s="513">
        <v>-15</v>
      </c>
      <c r="E331" s="513"/>
      <c r="F331" s="513" t="str">
        <f ca="1">FS!A1</f>
        <v>FS - Base case 1</v>
      </c>
      <c r="G331" s="513" t="str">
        <f ca="1">FS!A1</f>
        <v>FS - Base case 1</v>
      </c>
      <c r="H331" s="513" t="s">
        <v>1381</v>
      </c>
      <c r="I331" s="513">
        <f>COLUMN(FS!A1)</f>
        <v>1</v>
      </c>
      <c r="J331" s="513"/>
      <c r="K331" s="513" t="s">
        <v>1683</v>
      </c>
      <c r="L331" s="513"/>
      <c r="M331" s="513"/>
      <c r="N331" s="513" t="str" cm="1">
        <f t="array" aca="1" ref="N331" ca="1">CELL("format",FS!A1)</f>
        <v>,0</v>
      </c>
      <c r="O331" s="513">
        <f>ROW(FS!A1)</f>
        <v>1</v>
      </c>
      <c r="P331" s="513">
        <f>COLUMN(FS!A1)</f>
        <v>1</v>
      </c>
      <c r="Q331" s="513">
        <f>ROW(FS!A89)</f>
        <v>89</v>
      </c>
      <c r="R331" s="513">
        <f>COLUMN(FS!A89)</f>
        <v>1</v>
      </c>
      <c r="S331" s="513">
        <f ca="1">_xlfn.SHEET(FS!A1)</f>
        <v>15</v>
      </c>
    </row>
    <row r="332" spans="1:19" x14ac:dyDescent="0.35">
      <c r="A332" s="513" t="s">
        <v>272</v>
      </c>
      <c r="B332" s="513">
        <v>766</v>
      </c>
      <c r="C332" s="513">
        <v>766</v>
      </c>
      <c r="D332" s="513">
        <v>-172</v>
      </c>
      <c r="E332" s="513" t="s">
        <v>2036</v>
      </c>
      <c r="F332" s="513" t="str">
        <f ca="1">FS!A1</f>
        <v>FS - Base case 1</v>
      </c>
      <c r="G332" s="513"/>
      <c r="H332" s="513"/>
      <c r="I332" s="513"/>
      <c r="J332" s="513"/>
      <c r="K332" s="513"/>
      <c r="L332" s="513">
        <v>3</v>
      </c>
      <c r="M332" s="513"/>
      <c r="N332" s="513" t="str" cm="1">
        <f t="array" aca="1" ref="N332" ca="1">CELL("format",FS!A1)</f>
        <v>,0</v>
      </c>
      <c r="O332" s="513">
        <f>ROW(FS!A1)</f>
        <v>1</v>
      </c>
      <c r="P332" s="513">
        <f>COLUMN(FS!A1)</f>
        <v>1</v>
      </c>
      <c r="Q332" s="513">
        <f>ROW(FS!A1)</f>
        <v>1</v>
      </c>
      <c r="R332" s="513">
        <f>COLUMN(FS!A1)</f>
        <v>1</v>
      </c>
      <c r="S332" s="513">
        <f ca="1">_xlfn.SHEET(FS!A1)</f>
        <v>15</v>
      </c>
    </row>
    <row r="333" spans="1:19" x14ac:dyDescent="0.35">
      <c r="A333" s="513" t="s">
        <v>270</v>
      </c>
      <c r="B333" s="513">
        <v>-173</v>
      </c>
      <c r="C333" s="513" t="s">
        <v>429</v>
      </c>
      <c r="D333" s="513">
        <v>-172</v>
      </c>
      <c r="E333" s="513"/>
      <c r="F333" s="513" t="str">
        <f>FS!A7</f>
        <v>INCOME STATEMENT</v>
      </c>
      <c r="G333" s="513" t="str">
        <f>FS!A7</f>
        <v>INCOME STATEMENT</v>
      </c>
      <c r="H333" s="513" t="s">
        <v>50</v>
      </c>
      <c r="I333" s="513">
        <f>COLUMN(FS!A7)</f>
        <v>1</v>
      </c>
      <c r="J333" s="513"/>
      <c r="K333" s="513" t="s">
        <v>429</v>
      </c>
      <c r="L333" s="513"/>
      <c r="M333" s="513"/>
      <c r="N333" s="513" t="str" cm="1">
        <f t="array" aca="1" ref="N333" ca="1">CELL("format",FS!A7)</f>
        <v>,0</v>
      </c>
      <c r="O333" s="513">
        <f>ROW(FS!A7)</f>
        <v>7</v>
      </c>
      <c r="P333" s="513">
        <f>COLUMN(FS!A7)</f>
        <v>1</v>
      </c>
      <c r="Q333" s="513">
        <f>ROW(FS!A26)</f>
        <v>26</v>
      </c>
      <c r="R333" s="513">
        <f>COLUMN(FS!A26)</f>
        <v>1</v>
      </c>
      <c r="S333" s="513">
        <f ca="1">_xlfn.SHEET(FS!A7)</f>
        <v>15</v>
      </c>
    </row>
    <row r="334" spans="1:19" x14ac:dyDescent="0.35">
      <c r="A334" s="513" t="s">
        <v>283</v>
      </c>
      <c r="B334" s="513">
        <v>1262</v>
      </c>
      <c r="C334" s="513" t="s">
        <v>849</v>
      </c>
      <c r="D334" s="513">
        <v>-173</v>
      </c>
      <c r="E334" s="513" t="s">
        <v>1051</v>
      </c>
      <c r="F334" s="513">
        <f>FS!J9</f>
        <v>0</v>
      </c>
      <c r="G334" s="513" t="str">
        <f>FS!E9</f>
        <v>Revenue</v>
      </c>
      <c r="H334" s="513" t="s">
        <v>716</v>
      </c>
      <c r="I334" s="513">
        <f>COLUMN(FS!E9)</f>
        <v>5</v>
      </c>
      <c r="J334" s="513" t="str">
        <f>FS!G9</f>
        <v>$ 000s</v>
      </c>
      <c r="K334" s="513"/>
      <c r="L334" s="513">
        <v>438</v>
      </c>
      <c r="M334" s="513">
        <v>770</v>
      </c>
      <c r="N334" s="513" t="str" cm="1">
        <f t="array" aca="1" ref="N334" ca="1">CELL("format",FS!J9)</f>
        <v>,0</v>
      </c>
      <c r="O334" s="513">
        <f>ROW(FS!J9)</f>
        <v>9</v>
      </c>
      <c r="P334" s="513">
        <f>COLUMN(FS!J9)</f>
        <v>10</v>
      </c>
      <c r="Q334" s="513">
        <f>ROW(FS!GJ9)</f>
        <v>9</v>
      </c>
      <c r="R334" s="513">
        <f>COLUMN(FS!GJ9)</f>
        <v>192</v>
      </c>
      <c r="S334" s="513">
        <f ca="1">_xlfn.SHEET(FS!J9)</f>
        <v>15</v>
      </c>
    </row>
    <row r="335" spans="1:19" x14ac:dyDescent="0.35">
      <c r="A335" s="513" t="s">
        <v>283</v>
      </c>
      <c r="B335" s="513">
        <v>1263</v>
      </c>
      <c r="C335" s="513" t="s">
        <v>1052</v>
      </c>
      <c r="D335" s="513">
        <v>-173</v>
      </c>
      <c r="E335" s="513" t="s">
        <v>1053</v>
      </c>
      <c r="F335" s="513">
        <f>FS!J10</f>
        <v>0</v>
      </c>
      <c r="G335" s="513" t="str">
        <f>FS!E10</f>
        <v>Total operating expenditure</v>
      </c>
      <c r="H335" s="513" t="s">
        <v>1032</v>
      </c>
      <c r="I335" s="513">
        <f>COLUMN(FS!E10)</f>
        <v>5</v>
      </c>
      <c r="J335" s="513" t="str">
        <f>FS!G10</f>
        <v>$ 000s</v>
      </c>
      <c r="K335" s="513"/>
      <c r="L335" s="513">
        <v>612</v>
      </c>
      <c r="M335" s="513">
        <v>770</v>
      </c>
      <c r="N335" s="513" t="str" cm="1">
        <f t="array" aca="1" ref="N335" ca="1">CELL("format",FS!J10)</f>
        <v>,0</v>
      </c>
      <c r="O335" s="513">
        <f>ROW(FS!J10)</f>
        <v>10</v>
      </c>
      <c r="P335" s="513">
        <f>COLUMN(FS!J10)</f>
        <v>10</v>
      </c>
      <c r="Q335" s="513">
        <f>ROW(FS!GJ10)</f>
        <v>10</v>
      </c>
      <c r="R335" s="513">
        <f>COLUMN(FS!GJ10)</f>
        <v>192</v>
      </c>
      <c r="S335" s="513">
        <f ca="1">_xlfn.SHEET(FS!J10)</f>
        <v>15</v>
      </c>
    </row>
    <row r="336" spans="1:19" x14ac:dyDescent="0.35">
      <c r="A336" s="513" t="s">
        <v>274</v>
      </c>
      <c r="B336" s="513">
        <v>769</v>
      </c>
      <c r="C336" s="513" t="s">
        <v>430</v>
      </c>
      <c r="D336" s="513">
        <v>-173</v>
      </c>
      <c r="E336" s="513" t="s">
        <v>431</v>
      </c>
      <c r="F336" s="513">
        <f>FS!H11</f>
        <v>883966.25199803663</v>
      </c>
      <c r="G336" s="513" t="str">
        <f>FS!G11</f>
        <v>$ 000s</v>
      </c>
      <c r="H336" s="513" t="s">
        <v>101</v>
      </c>
      <c r="I336" s="513">
        <f>COLUMN(FS!G11)</f>
        <v>7</v>
      </c>
      <c r="J336" s="513" t="str">
        <f>FS!G11</f>
        <v>$ 000s</v>
      </c>
      <c r="K336" s="513" t="s">
        <v>430</v>
      </c>
      <c r="L336" s="513">
        <v>770</v>
      </c>
      <c r="M336" s="513"/>
      <c r="N336" s="513" t="str" cm="1">
        <f t="array" aca="1" ref="N336" ca="1">CELL("format",FS!H11)</f>
        <v>,0</v>
      </c>
      <c r="O336" s="513">
        <f>ROW(FS!H11)</f>
        <v>11</v>
      </c>
      <c r="P336" s="513">
        <f>COLUMN(FS!H11)</f>
        <v>8</v>
      </c>
      <c r="Q336" s="513">
        <f>ROW(FS!H11)</f>
        <v>11</v>
      </c>
      <c r="R336" s="513">
        <f>COLUMN(FS!H11)</f>
        <v>8</v>
      </c>
      <c r="S336" s="513">
        <f ca="1">_xlfn.SHEET(FS!H11)</f>
        <v>15</v>
      </c>
    </row>
    <row r="337" spans="1:19" x14ac:dyDescent="0.35">
      <c r="A337" s="513" t="s">
        <v>277</v>
      </c>
      <c r="B337" s="513">
        <v>770</v>
      </c>
      <c r="C337" s="513" t="s">
        <v>432</v>
      </c>
      <c r="D337" s="513">
        <v>-173</v>
      </c>
      <c r="E337" s="513" t="s">
        <v>1054</v>
      </c>
      <c r="F337" s="513">
        <f>FS!J11</f>
        <v>0</v>
      </c>
      <c r="G337" s="513" t="str">
        <f>FS!E11</f>
        <v>EBITDA</v>
      </c>
      <c r="H337" s="513" t="s">
        <v>51</v>
      </c>
      <c r="I337" s="513">
        <f>COLUMN(FS!E11)</f>
        <v>5</v>
      </c>
      <c r="J337" s="513" t="str">
        <f>FS!G11</f>
        <v>$ 000s</v>
      </c>
      <c r="K337" s="513" t="s">
        <v>432</v>
      </c>
      <c r="L337" s="513" t="s">
        <v>2037</v>
      </c>
      <c r="M337" s="513" t="s">
        <v>2038</v>
      </c>
      <c r="N337" s="513" t="str" cm="1">
        <f t="array" aca="1" ref="N337" ca="1">CELL("format",FS!J11)</f>
        <v>,0</v>
      </c>
      <c r="O337" s="513">
        <f>ROW(FS!J11)</f>
        <v>11</v>
      </c>
      <c r="P337" s="513">
        <f>COLUMN(FS!J11)</f>
        <v>10</v>
      </c>
      <c r="Q337" s="513">
        <f>ROW(FS!GJ11)</f>
        <v>11</v>
      </c>
      <c r="R337" s="513">
        <f>COLUMN(FS!GJ11)</f>
        <v>192</v>
      </c>
      <c r="S337" s="513">
        <f ca="1">_xlfn.SHEET(FS!J11)</f>
        <v>15</v>
      </c>
    </row>
    <row r="338" spans="1:19" x14ac:dyDescent="0.35">
      <c r="A338" s="513" t="s">
        <v>283</v>
      </c>
      <c r="B338" s="513">
        <v>771</v>
      </c>
      <c r="C338" s="513" t="s">
        <v>433</v>
      </c>
      <c r="D338" s="513">
        <v>-173</v>
      </c>
      <c r="E338" s="513" t="s">
        <v>434</v>
      </c>
      <c r="F338" s="513">
        <f>FS!J13</f>
        <v>0</v>
      </c>
      <c r="G338" s="513" t="str">
        <f>FS!E13</f>
        <v>Fixed asset depreciation</v>
      </c>
      <c r="H338" s="513" t="s">
        <v>435</v>
      </c>
      <c r="I338" s="513">
        <f>COLUMN(FS!E13)</f>
        <v>5</v>
      </c>
      <c r="J338" s="513" t="str">
        <f>FS!G13</f>
        <v>$ 000s</v>
      </c>
      <c r="K338" s="513"/>
      <c r="L338" s="513">
        <v>648</v>
      </c>
      <c r="M338" s="513">
        <v>773</v>
      </c>
      <c r="N338" s="513" t="str" cm="1">
        <f t="array" aca="1" ref="N338" ca="1">CELL("format",FS!J13)</f>
        <v>,0</v>
      </c>
      <c r="O338" s="513">
        <f>ROW(FS!J13)</f>
        <v>13</v>
      </c>
      <c r="P338" s="513">
        <f>COLUMN(FS!J13)</f>
        <v>10</v>
      </c>
      <c r="Q338" s="513">
        <f>ROW(FS!GJ13)</f>
        <v>13</v>
      </c>
      <c r="R338" s="513">
        <f>COLUMN(FS!GJ13)</f>
        <v>192</v>
      </c>
      <c r="S338" s="513">
        <f ca="1">_xlfn.SHEET(FS!J13)</f>
        <v>15</v>
      </c>
    </row>
    <row r="339" spans="1:19" x14ac:dyDescent="0.35">
      <c r="A339" s="513" t="s">
        <v>274</v>
      </c>
      <c r="B339" s="513">
        <v>772</v>
      </c>
      <c r="C339" s="513" t="s">
        <v>436</v>
      </c>
      <c r="D339" s="513">
        <v>-173</v>
      </c>
      <c r="E339" s="513" t="s">
        <v>437</v>
      </c>
      <c r="F339" s="513">
        <f>FS!H14</f>
        <v>507635.28588422516</v>
      </c>
      <c r="G339" s="513" t="str">
        <f>FS!G14</f>
        <v>$ 000s</v>
      </c>
      <c r="H339" s="513" t="s">
        <v>101</v>
      </c>
      <c r="I339" s="513">
        <f>COLUMN(FS!G14)</f>
        <v>7</v>
      </c>
      <c r="J339" s="513" t="str">
        <f>FS!G14</f>
        <v>$ 000s</v>
      </c>
      <c r="K339" s="513" t="s">
        <v>436</v>
      </c>
      <c r="L339" s="513">
        <v>773</v>
      </c>
      <c r="M339" s="513"/>
      <c r="N339" s="513" t="str" cm="1">
        <f t="array" aca="1" ref="N339" ca="1">CELL("format",FS!H14)</f>
        <v>,0</v>
      </c>
      <c r="O339" s="513">
        <f>ROW(FS!H14)</f>
        <v>14</v>
      </c>
      <c r="P339" s="513">
        <f>COLUMN(FS!H14)</f>
        <v>8</v>
      </c>
      <c r="Q339" s="513">
        <f>ROW(FS!H14)</f>
        <v>14</v>
      </c>
      <c r="R339" s="513">
        <f>COLUMN(FS!H14)</f>
        <v>8</v>
      </c>
      <c r="S339" s="513">
        <f ca="1">_xlfn.SHEET(FS!H14)</f>
        <v>15</v>
      </c>
    </row>
    <row r="340" spans="1:19" x14ac:dyDescent="0.35">
      <c r="A340" s="513" t="s">
        <v>277</v>
      </c>
      <c r="B340" s="513">
        <v>773</v>
      </c>
      <c r="C340" s="513" t="s">
        <v>438</v>
      </c>
      <c r="D340" s="513">
        <v>-173</v>
      </c>
      <c r="E340" s="513" t="s">
        <v>439</v>
      </c>
      <c r="F340" s="513">
        <f>FS!J14</f>
        <v>0</v>
      </c>
      <c r="G340" s="513" t="str">
        <f>FS!E14</f>
        <v>EBIT</v>
      </c>
      <c r="H340" s="513" t="s">
        <v>52</v>
      </c>
      <c r="I340" s="513">
        <f>COLUMN(FS!E14)</f>
        <v>5</v>
      </c>
      <c r="J340" s="513" t="str">
        <f>FS!G14</f>
        <v>$ 000s</v>
      </c>
      <c r="K340" s="513" t="s">
        <v>438</v>
      </c>
      <c r="L340" s="513" t="s">
        <v>2039</v>
      </c>
      <c r="M340" s="513" t="s">
        <v>2040</v>
      </c>
      <c r="N340" s="513" t="str" cm="1">
        <f t="array" aca="1" ref="N340" ca="1">CELL("format",FS!J14)</f>
        <v>,0</v>
      </c>
      <c r="O340" s="513">
        <f>ROW(FS!J14)</f>
        <v>14</v>
      </c>
      <c r="P340" s="513">
        <f>COLUMN(FS!J14)</f>
        <v>10</v>
      </c>
      <c r="Q340" s="513">
        <f>ROW(FS!GJ14)</f>
        <v>14</v>
      </c>
      <c r="R340" s="513">
        <f>COLUMN(FS!GJ14)</f>
        <v>192</v>
      </c>
      <c r="S340" s="513">
        <f ca="1">_xlfn.SHEET(FS!J14)</f>
        <v>15</v>
      </c>
    </row>
    <row r="341" spans="1:19" x14ac:dyDescent="0.35">
      <c r="A341" s="513" t="s">
        <v>283</v>
      </c>
      <c r="B341" s="513">
        <v>1244</v>
      </c>
      <c r="C341" s="513" t="s">
        <v>1534</v>
      </c>
      <c r="D341" s="513">
        <v>-173</v>
      </c>
      <c r="E341" s="513" t="s">
        <v>1536</v>
      </c>
      <c r="F341" s="513">
        <f>FS!J16</f>
        <v>0</v>
      </c>
      <c r="G341" s="513" t="str">
        <f>FS!E16</f>
        <v>Senior debt repayment period interest</v>
      </c>
      <c r="H341" s="513" t="s">
        <v>1474</v>
      </c>
      <c r="I341" s="513">
        <f>COLUMN(FS!E16)</f>
        <v>5</v>
      </c>
      <c r="J341" s="513" t="str">
        <f>FS!G16</f>
        <v>$ 000s</v>
      </c>
      <c r="K341" s="513"/>
      <c r="L341" s="513">
        <v>306</v>
      </c>
      <c r="M341" s="513">
        <v>776</v>
      </c>
      <c r="N341" s="513" t="str" cm="1">
        <f t="array" aca="1" ref="N341" ca="1">CELL("format",FS!J16)</f>
        <v>,0</v>
      </c>
      <c r="O341" s="513">
        <f>ROW(FS!J16)</f>
        <v>16</v>
      </c>
      <c r="P341" s="513">
        <f>COLUMN(FS!J16)</f>
        <v>10</v>
      </c>
      <c r="Q341" s="513">
        <f>ROW(FS!GJ16)</f>
        <v>16</v>
      </c>
      <c r="R341" s="513">
        <f>COLUMN(FS!GJ16)</f>
        <v>192</v>
      </c>
      <c r="S341" s="513">
        <f ca="1">_xlfn.SHEET(FS!J16)</f>
        <v>15</v>
      </c>
    </row>
    <row r="342" spans="1:19" x14ac:dyDescent="0.35">
      <c r="A342" s="513" t="s">
        <v>331</v>
      </c>
      <c r="B342" s="513">
        <v>1245</v>
      </c>
      <c r="C342" s="513" t="s">
        <v>1613</v>
      </c>
      <c r="D342" s="513">
        <v>-173</v>
      </c>
      <c r="E342" s="513" t="s">
        <v>282</v>
      </c>
      <c r="F342" s="513">
        <f>FS!J17</f>
        <v>0</v>
      </c>
      <c r="G342" s="513" t="str">
        <f>FS!E17</f>
        <v>[Shareholder loan interest]</v>
      </c>
      <c r="H342" s="513" t="s">
        <v>221</v>
      </c>
      <c r="I342" s="513">
        <f>COLUMN(FS!E17)</f>
        <v>5</v>
      </c>
      <c r="J342" s="513"/>
      <c r="K342" s="513"/>
      <c r="L342" s="513"/>
      <c r="M342" s="513">
        <v>776</v>
      </c>
      <c r="N342" s="513" t="str" cm="1">
        <f t="array" aca="1" ref="N342" ca="1">CELL("format",FS!J17)</f>
        <v>,0</v>
      </c>
      <c r="O342" s="513">
        <f>ROW(FS!J17)</f>
        <v>17</v>
      </c>
      <c r="P342" s="513">
        <f>COLUMN(FS!J17)</f>
        <v>10</v>
      </c>
      <c r="Q342" s="513">
        <f>ROW(FS!GJ17)</f>
        <v>17</v>
      </c>
      <c r="R342" s="513">
        <f>COLUMN(FS!GJ17)</f>
        <v>192</v>
      </c>
      <c r="S342" s="513">
        <f ca="1">_xlfn.SHEET(FS!J17)</f>
        <v>15</v>
      </c>
    </row>
    <row r="343" spans="1:19" x14ac:dyDescent="0.35">
      <c r="A343" s="513" t="s">
        <v>274</v>
      </c>
      <c r="B343" s="513">
        <v>775</v>
      </c>
      <c r="C343" s="513" t="s">
        <v>440</v>
      </c>
      <c r="D343" s="513">
        <v>-173</v>
      </c>
      <c r="E343" s="513" t="s">
        <v>441</v>
      </c>
      <c r="F343" s="513">
        <f>FS!H18</f>
        <v>378010.89704389451</v>
      </c>
      <c r="G343" s="513" t="str">
        <f>FS!E18</f>
        <v>Profit before tax</v>
      </c>
      <c r="H343" s="513" t="s">
        <v>105</v>
      </c>
      <c r="I343" s="513">
        <f>COLUMN(FS!E18)</f>
        <v>5</v>
      </c>
      <c r="J343" s="513" t="str">
        <f>FS!G18</f>
        <v>$ 000s</v>
      </c>
      <c r="K343" s="513" t="s">
        <v>440</v>
      </c>
      <c r="L343" s="513">
        <v>776</v>
      </c>
      <c r="M343" s="513"/>
      <c r="N343" s="513" t="str" cm="1">
        <f t="array" aca="1" ref="N343" ca="1">CELL("format",FS!H18)</f>
        <v>,0</v>
      </c>
      <c r="O343" s="513">
        <f>ROW(FS!H18)</f>
        <v>18</v>
      </c>
      <c r="P343" s="513">
        <f>COLUMN(FS!H18)</f>
        <v>8</v>
      </c>
      <c r="Q343" s="513">
        <f>ROW(FS!H18)</f>
        <v>18</v>
      </c>
      <c r="R343" s="513">
        <f>COLUMN(FS!H18)</f>
        <v>8</v>
      </c>
      <c r="S343" s="513">
        <f ca="1">_xlfn.SHEET(FS!H18)</f>
        <v>15</v>
      </c>
    </row>
    <row r="344" spans="1:19" x14ac:dyDescent="0.35">
      <c r="A344" s="513" t="s">
        <v>277</v>
      </c>
      <c r="B344" s="513">
        <v>776</v>
      </c>
      <c r="C344" s="513" t="s">
        <v>442</v>
      </c>
      <c r="D344" s="513">
        <v>-173</v>
      </c>
      <c r="E344" s="513" t="s">
        <v>1614</v>
      </c>
      <c r="F344" s="513">
        <f>FS!J18</f>
        <v>0</v>
      </c>
      <c r="G344" s="513" t="str">
        <f>FS!E18</f>
        <v>Profit before tax</v>
      </c>
      <c r="H344" s="513" t="s">
        <v>105</v>
      </c>
      <c r="I344" s="513">
        <f>COLUMN(FS!E18)</f>
        <v>5</v>
      </c>
      <c r="J344" s="513" t="str">
        <f>FS!G18</f>
        <v>$ 000s</v>
      </c>
      <c r="K344" s="513" t="s">
        <v>442</v>
      </c>
      <c r="L344" s="513" t="s">
        <v>2041</v>
      </c>
      <c r="M344" s="513" t="s">
        <v>2042</v>
      </c>
      <c r="N344" s="513" t="str" cm="1">
        <f t="array" aca="1" ref="N344" ca="1">CELL("format",FS!J18)</f>
        <v>,0</v>
      </c>
      <c r="O344" s="513">
        <f>ROW(FS!J18)</f>
        <v>18</v>
      </c>
      <c r="P344" s="513">
        <f>COLUMN(FS!J18)</f>
        <v>10</v>
      </c>
      <c r="Q344" s="513">
        <f>ROW(FS!GJ18)</f>
        <v>18</v>
      </c>
      <c r="R344" s="513">
        <f>COLUMN(FS!GJ18)</f>
        <v>192</v>
      </c>
      <c r="S344" s="513">
        <f ca="1">_xlfn.SHEET(FS!J18)</f>
        <v>15</v>
      </c>
    </row>
    <row r="345" spans="1:19" x14ac:dyDescent="0.35">
      <c r="A345" s="513" t="s">
        <v>331</v>
      </c>
      <c r="B345" s="513">
        <v>922</v>
      </c>
      <c r="C345" s="513" t="s">
        <v>1615</v>
      </c>
      <c r="D345" s="513">
        <v>-173</v>
      </c>
      <c r="E345" s="513" t="s">
        <v>282</v>
      </c>
      <c r="F345" s="513">
        <f>FS!J20</f>
        <v>0</v>
      </c>
      <c r="G345" s="513" t="str">
        <f>FS!E20</f>
        <v>[Corporate tax]</v>
      </c>
      <c r="H345" s="513" t="s">
        <v>190</v>
      </c>
      <c r="I345" s="513">
        <f>COLUMN(FS!E20)</f>
        <v>5</v>
      </c>
      <c r="J345" s="513"/>
      <c r="K345" s="513"/>
      <c r="L345" s="513"/>
      <c r="M345" s="513">
        <v>778</v>
      </c>
      <c r="N345" s="513" t="str" cm="1">
        <f t="array" aca="1" ref="N345" ca="1">CELL("format",FS!J20)</f>
        <v>,0</v>
      </c>
      <c r="O345" s="513">
        <f>ROW(FS!J20)</f>
        <v>20</v>
      </c>
      <c r="P345" s="513">
        <f>COLUMN(FS!J20)</f>
        <v>10</v>
      </c>
      <c r="Q345" s="513">
        <f>ROW(FS!GJ20)</f>
        <v>20</v>
      </c>
      <c r="R345" s="513">
        <f>COLUMN(FS!GJ20)</f>
        <v>192</v>
      </c>
      <c r="S345" s="513">
        <f ca="1">_xlfn.SHEET(FS!J20)</f>
        <v>15</v>
      </c>
    </row>
    <row r="346" spans="1:19" x14ac:dyDescent="0.35">
      <c r="A346" s="513" t="s">
        <v>274</v>
      </c>
      <c r="B346" s="513">
        <v>777</v>
      </c>
      <c r="C346" s="513" t="s">
        <v>443</v>
      </c>
      <c r="D346" s="513">
        <v>-173</v>
      </c>
      <c r="E346" s="513" t="s">
        <v>444</v>
      </c>
      <c r="F346" s="513">
        <f>FS!H21</f>
        <v>378010.89704389451</v>
      </c>
      <c r="G346" s="513" t="str">
        <f>FS!E21</f>
        <v>Profit after tax</v>
      </c>
      <c r="H346" s="513" t="s">
        <v>106</v>
      </c>
      <c r="I346" s="513">
        <f>COLUMN(FS!E21)</f>
        <v>5</v>
      </c>
      <c r="J346" s="513" t="str">
        <f>FS!G21</f>
        <v>$ 000s</v>
      </c>
      <c r="K346" s="513" t="s">
        <v>443</v>
      </c>
      <c r="L346" s="513">
        <v>778</v>
      </c>
      <c r="M346" s="513"/>
      <c r="N346" s="513" t="str" cm="1">
        <f t="array" aca="1" ref="N346" ca="1">CELL("format",FS!H21)</f>
        <v>,0</v>
      </c>
      <c r="O346" s="513">
        <f>ROW(FS!H21)</f>
        <v>21</v>
      </c>
      <c r="P346" s="513">
        <f>COLUMN(FS!H21)</f>
        <v>8</v>
      </c>
      <c r="Q346" s="513">
        <f>ROW(FS!H21)</f>
        <v>21</v>
      </c>
      <c r="R346" s="513">
        <f>COLUMN(FS!H21)</f>
        <v>8</v>
      </c>
      <c r="S346" s="513">
        <f ca="1">_xlfn.SHEET(FS!H21)</f>
        <v>15</v>
      </c>
    </row>
    <row r="347" spans="1:19" x14ac:dyDescent="0.35">
      <c r="A347" s="513" t="s">
        <v>277</v>
      </c>
      <c r="B347" s="513">
        <v>778</v>
      </c>
      <c r="C347" s="513" t="s">
        <v>401</v>
      </c>
      <c r="D347" s="513">
        <v>-173</v>
      </c>
      <c r="E347" s="513" t="s">
        <v>1616</v>
      </c>
      <c r="F347" s="513">
        <f>FS!J21</f>
        <v>0</v>
      </c>
      <c r="G347" s="513" t="str">
        <f>FS!E21</f>
        <v>Profit after tax</v>
      </c>
      <c r="H347" s="513" t="s">
        <v>106</v>
      </c>
      <c r="I347" s="513">
        <f>COLUMN(FS!E21)</f>
        <v>5</v>
      </c>
      <c r="J347" s="513" t="str">
        <f>FS!G21</f>
        <v>$ 000s</v>
      </c>
      <c r="K347" s="513" t="s">
        <v>401</v>
      </c>
      <c r="L347" s="513" t="s">
        <v>2043</v>
      </c>
      <c r="M347" s="513" t="s">
        <v>2044</v>
      </c>
      <c r="N347" s="513" t="str" cm="1">
        <f t="array" aca="1" ref="N347" ca="1">CELL("format",FS!J21)</f>
        <v>,0</v>
      </c>
      <c r="O347" s="513">
        <f>ROW(FS!J21)</f>
        <v>21</v>
      </c>
      <c r="P347" s="513">
        <f>COLUMN(FS!J21)</f>
        <v>10</v>
      </c>
      <c r="Q347" s="513">
        <f>ROW(FS!GJ21)</f>
        <v>21</v>
      </c>
      <c r="R347" s="513">
        <f>COLUMN(FS!GJ21)</f>
        <v>192</v>
      </c>
      <c r="S347" s="513">
        <f ca="1">_xlfn.SHEET(FS!J21)</f>
        <v>15</v>
      </c>
    </row>
    <row r="348" spans="1:19" x14ac:dyDescent="0.35">
      <c r="A348" s="513" t="s">
        <v>283</v>
      </c>
      <c r="B348" s="513">
        <v>779</v>
      </c>
      <c r="C348" s="513" t="s">
        <v>427</v>
      </c>
      <c r="D348" s="513">
        <v>-173</v>
      </c>
      <c r="E348" s="513" t="s">
        <v>445</v>
      </c>
      <c r="F348" s="513">
        <f>FS!J23</f>
        <v>0</v>
      </c>
      <c r="G348" s="513" t="str">
        <f>FS!E23</f>
        <v>Dividends paid</v>
      </c>
      <c r="H348" s="513" t="s">
        <v>426</v>
      </c>
      <c r="I348" s="513">
        <f>COLUMN(FS!E23)</f>
        <v>5</v>
      </c>
      <c r="J348" s="513" t="str">
        <f>FS!G23</f>
        <v>$ 000s</v>
      </c>
      <c r="K348" s="513"/>
      <c r="L348" s="513">
        <v>685</v>
      </c>
      <c r="M348" s="513">
        <v>781</v>
      </c>
      <c r="N348" s="513" t="str" cm="1">
        <f t="array" aca="1" ref="N348" ca="1">CELL("format",FS!J23)</f>
        <v>,0</v>
      </c>
      <c r="O348" s="513">
        <f>ROW(FS!J23)</f>
        <v>23</v>
      </c>
      <c r="P348" s="513">
        <f>COLUMN(FS!J23)</f>
        <v>10</v>
      </c>
      <c r="Q348" s="513">
        <f>ROW(FS!GJ23)</f>
        <v>23</v>
      </c>
      <c r="R348" s="513">
        <f>COLUMN(FS!GJ23)</f>
        <v>192</v>
      </c>
      <c r="S348" s="513">
        <f ca="1">_xlfn.SHEET(FS!J23)</f>
        <v>15</v>
      </c>
    </row>
    <row r="349" spans="1:19" x14ac:dyDescent="0.35">
      <c r="A349" s="513" t="s">
        <v>274</v>
      </c>
      <c r="B349" s="513">
        <v>780</v>
      </c>
      <c r="C349" s="513" t="s">
        <v>446</v>
      </c>
      <c r="D349" s="513">
        <v>-173</v>
      </c>
      <c r="E349" s="513" t="s">
        <v>447</v>
      </c>
      <c r="F349" s="513">
        <f>FS!H24</f>
        <v>1.4551915228366852E-11</v>
      </c>
      <c r="G349" s="513" t="str">
        <f>FS!E24</f>
        <v>Additions to retained earnings</v>
      </c>
      <c r="H349" s="513" t="s">
        <v>197</v>
      </c>
      <c r="I349" s="513">
        <f>COLUMN(FS!E24)</f>
        <v>5</v>
      </c>
      <c r="J349" s="513" t="str">
        <f>FS!G24</f>
        <v>$ 000s</v>
      </c>
      <c r="K349" s="513" t="s">
        <v>446</v>
      </c>
      <c r="L349" s="513">
        <v>781</v>
      </c>
      <c r="M349" s="513"/>
      <c r="N349" s="513" t="str" cm="1">
        <f t="array" aca="1" ref="N349" ca="1">CELL("format",FS!H24)</f>
        <v>,0</v>
      </c>
      <c r="O349" s="513">
        <f>ROW(FS!H24)</f>
        <v>24</v>
      </c>
      <c r="P349" s="513">
        <f>COLUMN(FS!H24)</f>
        <v>8</v>
      </c>
      <c r="Q349" s="513">
        <f>ROW(FS!H24)</f>
        <v>24</v>
      </c>
      <c r="R349" s="513">
        <f>COLUMN(FS!H24)</f>
        <v>8</v>
      </c>
      <c r="S349" s="513">
        <f ca="1">_xlfn.SHEET(FS!H24)</f>
        <v>15</v>
      </c>
    </row>
    <row r="350" spans="1:19" x14ac:dyDescent="0.35">
      <c r="A350" s="513" t="s">
        <v>277</v>
      </c>
      <c r="B350" s="513">
        <v>781</v>
      </c>
      <c r="C350" s="513" t="s">
        <v>448</v>
      </c>
      <c r="D350" s="513">
        <v>-173</v>
      </c>
      <c r="E350" s="513" t="s">
        <v>449</v>
      </c>
      <c r="F350" s="513">
        <f>FS!J24</f>
        <v>0</v>
      </c>
      <c r="G350" s="513" t="str">
        <f>FS!E24</f>
        <v>Additions to retained earnings</v>
      </c>
      <c r="H350" s="513" t="s">
        <v>197</v>
      </c>
      <c r="I350" s="513">
        <f>COLUMN(FS!E24)</f>
        <v>5</v>
      </c>
      <c r="J350" s="513" t="str">
        <f>FS!G24</f>
        <v>$ 000s</v>
      </c>
      <c r="K350" s="513" t="s">
        <v>448</v>
      </c>
      <c r="L350" s="513" t="s">
        <v>2045</v>
      </c>
      <c r="M350" s="513">
        <v>780</v>
      </c>
      <c r="N350" s="513" t="str" cm="1">
        <f t="array" aca="1" ref="N350" ca="1">CELL("format",FS!J24)</f>
        <v>,0</v>
      </c>
      <c r="O350" s="513">
        <f>ROW(FS!J24)</f>
        <v>24</v>
      </c>
      <c r="P350" s="513">
        <f>COLUMN(FS!J24)</f>
        <v>10</v>
      </c>
      <c r="Q350" s="513">
        <f>ROW(FS!GJ24)</f>
        <v>24</v>
      </c>
      <c r="R350" s="513">
        <f>COLUMN(FS!GJ24)</f>
        <v>192</v>
      </c>
      <c r="S350" s="513">
        <f ca="1">_xlfn.SHEET(FS!J24)</f>
        <v>15</v>
      </c>
    </row>
    <row r="351" spans="1:19" x14ac:dyDescent="0.35">
      <c r="A351" s="513" t="s">
        <v>270</v>
      </c>
      <c r="B351" s="513">
        <v>-174</v>
      </c>
      <c r="C351" s="513" t="s">
        <v>450</v>
      </c>
      <c r="D351" s="513">
        <v>-172</v>
      </c>
      <c r="E351" s="513"/>
      <c r="F351" s="513" t="str">
        <f>FS!A27</f>
        <v>CASH FLOW STATEMENT</v>
      </c>
      <c r="G351" s="513" t="str">
        <f>FS!A27</f>
        <v>CASH FLOW STATEMENT</v>
      </c>
      <c r="H351" s="513" t="s">
        <v>53</v>
      </c>
      <c r="I351" s="513">
        <f>COLUMN(FS!A27)</f>
        <v>1</v>
      </c>
      <c r="J351" s="513"/>
      <c r="K351" s="513" t="s">
        <v>450</v>
      </c>
      <c r="L351" s="513"/>
      <c r="M351" s="513"/>
      <c r="N351" s="513" t="str" cm="1">
        <f t="array" aca="1" ref="N351" ca="1">CELL("format",FS!A27)</f>
        <v>,0</v>
      </c>
      <c r="O351" s="513">
        <f>ROW(FS!A27)</f>
        <v>27</v>
      </c>
      <c r="P351" s="513">
        <f>COLUMN(FS!A27)</f>
        <v>1</v>
      </c>
      <c r="Q351" s="513">
        <f>ROW(FS!A58)</f>
        <v>58</v>
      </c>
      <c r="R351" s="513">
        <f>COLUMN(FS!A58)</f>
        <v>1</v>
      </c>
      <c r="S351" s="513">
        <f ca="1">_xlfn.SHEET(FS!A27)</f>
        <v>15</v>
      </c>
    </row>
    <row r="352" spans="1:19" x14ac:dyDescent="0.35">
      <c r="A352" s="513" t="s">
        <v>283</v>
      </c>
      <c r="B352" s="513">
        <v>1259</v>
      </c>
      <c r="C352" s="513" t="s">
        <v>432</v>
      </c>
      <c r="D352" s="513">
        <v>-174</v>
      </c>
      <c r="E352" s="513" t="s">
        <v>1260</v>
      </c>
      <c r="F352" s="513">
        <f>FS!J29</f>
        <v>0</v>
      </c>
      <c r="G352" s="513" t="str">
        <f>FS!E29</f>
        <v>EBITDA</v>
      </c>
      <c r="H352" s="513" t="s">
        <v>51</v>
      </c>
      <c r="I352" s="513">
        <f>COLUMN(FS!E29)</f>
        <v>5</v>
      </c>
      <c r="J352" s="513" t="str">
        <f>FS!G29</f>
        <v>$ 000s</v>
      </c>
      <c r="K352" s="513"/>
      <c r="L352" s="513">
        <v>770</v>
      </c>
      <c r="M352" s="513">
        <v>785</v>
      </c>
      <c r="N352" s="513" t="str" cm="1">
        <f t="array" aca="1" ref="N352" ca="1">CELL("format",FS!J29)</f>
        <v>,0</v>
      </c>
      <c r="O352" s="513">
        <f>ROW(FS!J29)</f>
        <v>29</v>
      </c>
      <c r="P352" s="513">
        <f>COLUMN(FS!J29)</f>
        <v>10</v>
      </c>
      <c r="Q352" s="513">
        <f>ROW(FS!GJ29)</f>
        <v>29</v>
      </c>
      <c r="R352" s="513">
        <f>COLUMN(FS!GJ29)</f>
        <v>192</v>
      </c>
      <c r="S352" s="513">
        <f ca="1">_xlfn.SHEET(FS!J29)</f>
        <v>15</v>
      </c>
    </row>
    <row r="353" spans="1:19" x14ac:dyDescent="0.35">
      <c r="A353" s="513" t="s">
        <v>283</v>
      </c>
      <c r="B353" s="513">
        <v>1260</v>
      </c>
      <c r="C353" s="513" t="s">
        <v>1272</v>
      </c>
      <c r="D353" s="513">
        <v>-174</v>
      </c>
      <c r="E353" s="513" t="s">
        <v>1273</v>
      </c>
      <c r="F353" s="513">
        <f>FS!J30</f>
        <v>0</v>
      </c>
      <c r="G353" s="513" t="str">
        <f>FS!E30</f>
        <v>Net working capital movement</v>
      </c>
      <c r="H353" s="513" t="s">
        <v>1254</v>
      </c>
      <c r="I353" s="513">
        <f>COLUMN(FS!E30)</f>
        <v>5</v>
      </c>
      <c r="J353" s="513" t="str">
        <f>FS!G30</f>
        <v>$ 000s</v>
      </c>
      <c r="K353" s="513"/>
      <c r="L353" s="513">
        <v>630</v>
      </c>
      <c r="M353" s="513">
        <v>785</v>
      </c>
      <c r="N353" s="513" t="str" cm="1">
        <f t="array" aca="1" ref="N353" ca="1">CELL("format",FS!J30)</f>
        <v>,0</v>
      </c>
      <c r="O353" s="513">
        <f>ROW(FS!J30)</f>
        <v>30</v>
      </c>
      <c r="P353" s="513">
        <f>COLUMN(FS!J30)</f>
        <v>10</v>
      </c>
      <c r="Q353" s="513">
        <f>ROW(FS!GJ30)</f>
        <v>30</v>
      </c>
      <c r="R353" s="513">
        <f>COLUMN(FS!GJ30)</f>
        <v>192</v>
      </c>
      <c r="S353" s="513">
        <f ca="1">_xlfn.SHEET(FS!J30)</f>
        <v>15</v>
      </c>
    </row>
    <row r="354" spans="1:19" x14ac:dyDescent="0.35">
      <c r="A354" s="513" t="s">
        <v>331</v>
      </c>
      <c r="B354" s="513">
        <v>1261</v>
      </c>
      <c r="C354" s="513" t="s">
        <v>1615</v>
      </c>
      <c r="D354" s="513">
        <v>-174</v>
      </c>
      <c r="E354" s="513" t="s">
        <v>282</v>
      </c>
      <c r="F354" s="513">
        <f>FS!J31</f>
        <v>0</v>
      </c>
      <c r="G354" s="513" t="str">
        <f>FS!E31</f>
        <v>[Corporate tax]</v>
      </c>
      <c r="H354" s="513" t="s">
        <v>190</v>
      </c>
      <c r="I354" s="513">
        <f>COLUMN(FS!E31)</f>
        <v>5</v>
      </c>
      <c r="J354" s="513"/>
      <c r="K354" s="513"/>
      <c r="L354" s="513"/>
      <c r="M354" s="513">
        <v>785</v>
      </c>
      <c r="N354" s="513" t="str" cm="1">
        <f t="array" aca="1" ref="N354" ca="1">CELL("format",FS!J31)</f>
        <v>,0</v>
      </c>
      <c r="O354" s="513">
        <f>ROW(FS!J31)</f>
        <v>31</v>
      </c>
      <c r="P354" s="513">
        <f>COLUMN(FS!J31)</f>
        <v>10</v>
      </c>
      <c r="Q354" s="513">
        <f>ROW(FS!GJ31)</f>
        <v>31</v>
      </c>
      <c r="R354" s="513">
        <f>COLUMN(FS!GJ31)</f>
        <v>192</v>
      </c>
      <c r="S354" s="513">
        <f ca="1">_xlfn.SHEET(FS!J31)</f>
        <v>15</v>
      </c>
    </row>
    <row r="355" spans="1:19" x14ac:dyDescent="0.35">
      <c r="A355" s="513" t="s">
        <v>274</v>
      </c>
      <c r="B355" s="513">
        <v>784</v>
      </c>
      <c r="C355" s="513" t="s">
        <v>1684</v>
      </c>
      <c r="D355" s="513">
        <v>-174</v>
      </c>
      <c r="E355" s="513" t="s">
        <v>1274</v>
      </c>
      <c r="F355" s="513">
        <f>FS!H32</f>
        <v>883966.2519980364</v>
      </c>
      <c r="G355" s="513" t="str">
        <f>FS!E32</f>
        <v>Operating cashflow</v>
      </c>
      <c r="H355" s="513" t="s">
        <v>199</v>
      </c>
      <c r="I355" s="513">
        <f>COLUMN(FS!E32)</f>
        <v>5</v>
      </c>
      <c r="J355" s="513" t="str">
        <f>FS!G32</f>
        <v>$ 000s</v>
      </c>
      <c r="K355" s="513" t="s">
        <v>451</v>
      </c>
      <c r="L355" s="513">
        <v>785</v>
      </c>
      <c r="M355" s="513"/>
      <c r="N355" s="513" t="str" cm="1">
        <f t="array" aca="1" ref="N355" ca="1">CELL("format",FS!H32)</f>
        <v>,0</v>
      </c>
      <c r="O355" s="513">
        <f>ROW(FS!H32)</f>
        <v>32</v>
      </c>
      <c r="P355" s="513">
        <f>COLUMN(FS!H32)</f>
        <v>8</v>
      </c>
      <c r="Q355" s="513">
        <f>ROW(FS!H32)</f>
        <v>32</v>
      </c>
      <c r="R355" s="513">
        <f>COLUMN(FS!H32)</f>
        <v>8</v>
      </c>
      <c r="S355" s="513">
        <f ca="1">_xlfn.SHEET(FS!H32)</f>
        <v>15</v>
      </c>
    </row>
    <row r="356" spans="1:19" x14ac:dyDescent="0.35">
      <c r="A356" s="513" t="s">
        <v>277</v>
      </c>
      <c r="B356" s="513">
        <v>785</v>
      </c>
      <c r="C356" s="513" t="s">
        <v>1275</v>
      </c>
      <c r="D356" s="513">
        <v>-174</v>
      </c>
      <c r="E356" s="513" t="s">
        <v>1617</v>
      </c>
      <c r="F356" s="513">
        <f>FS!J32</f>
        <v>0</v>
      </c>
      <c r="G356" s="513" t="str">
        <f>FS!E32</f>
        <v>Operating cashflow</v>
      </c>
      <c r="H356" s="513" t="s">
        <v>199</v>
      </c>
      <c r="I356" s="513">
        <f>COLUMN(FS!E32)</f>
        <v>5</v>
      </c>
      <c r="J356" s="513" t="str">
        <f>FS!G32</f>
        <v>$ 000s</v>
      </c>
      <c r="K356" s="513" t="s">
        <v>453</v>
      </c>
      <c r="L356" s="513" t="s">
        <v>2046</v>
      </c>
      <c r="M356" s="513" t="s">
        <v>2047</v>
      </c>
      <c r="N356" s="513" t="str" cm="1">
        <f t="array" aca="1" ref="N356" ca="1">CELL("format",FS!J32)</f>
        <v>,0</v>
      </c>
      <c r="O356" s="513">
        <f>ROW(FS!J32)</f>
        <v>32</v>
      </c>
      <c r="P356" s="513">
        <f>COLUMN(FS!J32)</f>
        <v>10</v>
      </c>
      <c r="Q356" s="513">
        <f>ROW(FS!GJ32)</f>
        <v>32</v>
      </c>
      <c r="R356" s="513">
        <f>COLUMN(FS!GJ32)</f>
        <v>192</v>
      </c>
      <c r="S356" s="513">
        <f ca="1">_xlfn.SHEET(FS!J32)</f>
        <v>15</v>
      </c>
    </row>
    <row r="357" spans="1:19" x14ac:dyDescent="0.35">
      <c r="A357" s="513" t="s">
        <v>283</v>
      </c>
      <c r="B357" s="513">
        <v>1235</v>
      </c>
      <c r="C357" s="513" t="s">
        <v>339</v>
      </c>
      <c r="D357" s="513">
        <v>-174</v>
      </c>
      <c r="E357" s="513" t="s">
        <v>454</v>
      </c>
      <c r="F357" s="513">
        <f>FS!J34</f>
        <v>0</v>
      </c>
      <c r="G357" s="513" t="str">
        <f>FS!E34</f>
        <v>Construction costs</v>
      </c>
      <c r="H357" s="513" t="s">
        <v>338</v>
      </c>
      <c r="I357" s="513">
        <f>COLUMN(FS!E34)</f>
        <v>5</v>
      </c>
      <c r="J357" s="513" t="str">
        <f>FS!G34</f>
        <v>$ 000s</v>
      </c>
      <c r="K357" s="513"/>
      <c r="L357" s="513">
        <v>245</v>
      </c>
      <c r="M357" s="513">
        <v>791</v>
      </c>
      <c r="N357" s="513" t="str" cm="1">
        <f t="array" aca="1" ref="N357" ca="1">CELL("format",FS!J34)</f>
        <v>,0</v>
      </c>
      <c r="O357" s="513">
        <f>ROW(FS!J34)</f>
        <v>34</v>
      </c>
      <c r="P357" s="513">
        <f>COLUMN(FS!J34)</f>
        <v>10</v>
      </c>
      <c r="Q357" s="513">
        <f>ROW(FS!GJ34)</f>
        <v>34</v>
      </c>
      <c r="R357" s="513">
        <f>COLUMN(FS!GJ34)</f>
        <v>192</v>
      </c>
      <c r="S357" s="513">
        <f ca="1">_xlfn.SHEET(FS!J34)</f>
        <v>15</v>
      </c>
    </row>
    <row r="358" spans="1:19" x14ac:dyDescent="0.35">
      <c r="A358" s="513" t="s">
        <v>283</v>
      </c>
      <c r="B358" s="513">
        <v>1236</v>
      </c>
      <c r="C358" s="513" t="s">
        <v>1317</v>
      </c>
      <c r="D358" s="513">
        <v>-174</v>
      </c>
      <c r="E358" s="513" t="s">
        <v>1318</v>
      </c>
      <c r="F358" s="513">
        <f>FS!J35</f>
        <v>0</v>
      </c>
      <c r="G358" s="513" t="str">
        <f>FS!E35</f>
        <v>Financing costs</v>
      </c>
      <c r="H358" s="513" t="s">
        <v>1308</v>
      </c>
      <c r="I358" s="513">
        <f>COLUMN(FS!E35)</f>
        <v>5</v>
      </c>
      <c r="J358" s="513" t="str">
        <f>FS!G35</f>
        <v>$ 000s</v>
      </c>
      <c r="K358" s="513"/>
      <c r="L358" s="513">
        <v>340</v>
      </c>
      <c r="M358" s="513">
        <v>791</v>
      </c>
      <c r="N358" s="513" t="str" cm="1">
        <f t="array" aca="1" ref="N358" ca="1">CELL("format",FS!J35)</f>
        <v>,0</v>
      </c>
      <c r="O358" s="513">
        <f>ROW(FS!J35)</f>
        <v>35</v>
      </c>
      <c r="P358" s="513">
        <f>COLUMN(FS!J35)</f>
        <v>10</v>
      </c>
      <c r="Q358" s="513">
        <f>ROW(FS!GJ35)</f>
        <v>35</v>
      </c>
      <c r="R358" s="513">
        <f>COLUMN(FS!GJ35)</f>
        <v>192</v>
      </c>
      <c r="S358" s="513">
        <f ca="1">_xlfn.SHEET(FS!J35)</f>
        <v>15</v>
      </c>
    </row>
    <row r="359" spans="1:19" x14ac:dyDescent="0.35">
      <c r="A359" s="513" t="s">
        <v>283</v>
      </c>
      <c r="B359" s="513">
        <v>1237</v>
      </c>
      <c r="C359" s="513" t="s">
        <v>1409</v>
      </c>
      <c r="D359" s="513">
        <v>-174</v>
      </c>
      <c r="E359" s="513" t="s">
        <v>1411</v>
      </c>
      <c r="F359" s="513">
        <f>FS!J36</f>
        <v>0</v>
      </c>
      <c r="G359" s="513" t="str">
        <f>FS!E36</f>
        <v>Senior debt drawdown</v>
      </c>
      <c r="H359" s="513" t="s">
        <v>1389</v>
      </c>
      <c r="I359" s="513">
        <f>COLUMN(FS!E36)</f>
        <v>5</v>
      </c>
      <c r="J359" s="513" t="str">
        <f>FS!G36</f>
        <v>$ 000s</v>
      </c>
      <c r="K359" s="513"/>
      <c r="L359" s="513">
        <v>294</v>
      </c>
      <c r="M359" s="513">
        <v>791</v>
      </c>
      <c r="N359" s="513" t="str" cm="1">
        <f t="array" aca="1" ref="N359" ca="1">CELL("format",FS!J36)</f>
        <v>,0</v>
      </c>
      <c r="O359" s="513">
        <f>ROW(FS!J36)</f>
        <v>36</v>
      </c>
      <c r="P359" s="513">
        <f>COLUMN(FS!J36)</f>
        <v>10</v>
      </c>
      <c r="Q359" s="513">
        <f>ROW(FS!GJ36)</f>
        <v>36</v>
      </c>
      <c r="R359" s="513">
        <f>COLUMN(FS!GJ36)</f>
        <v>192</v>
      </c>
      <c r="S359" s="513">
        <f ca="1">_xlfn.SHEET(FS!J36)</f>
        <v>15</v>
      </c>
    </row>
    <row r="360" spans="1:19" x14ac:dyDescent="0.35">
      <c r="A360" s="513" t="s">
        <v>283</v>
      </c>
      <c r="B360" s="513">
        <v>1238</v>
      </c>
      <c r="C360" s="513" t="s">
        <v>333</v>
      </c>
      <c r="D360" s="513">
        <v>-174</v>
      </c>
      <c r="E360" s="513" t="s">
        <v>334</v>
      </c>
      <c r="F360" s="513">
        <f>FS!J37</f>
        <v>0</v>
      </c>
      <c r="G360" s="513" t="str">
        <f>FS!E37</f>
        <v>Equity drawdown during construction</v>
      </c>
      <c r="H360" s="513" t="s">
        <v>219</v>
      </c>
      <c r="I360" s="513">
        <f>COLUMN(FS!E37)</f>
        <v>5</v>
      </c>
      <c r="J360" s="513" t="str">
        <f>FS!G37</f>
        <v>$ 000s</v>
      </c>
      <c r="K360" s="513"/>
      <c r="L360" s="513">
        <v>263</v>
      </c>
      <c r="M360" s="513">
        <v>791</v>
      </c>
      <c r="N360" s="513" t="str" cm="1">
        <f t="array" aca="1" ref="N360" ca="1">CELL("format",FS!J37)</f>
        <v>,0</v>
      </c>
      <c r="O360" s="513">
        <f>ROW(FS!J37)</f>
        <v>37</v>
      </c>
      <c r="P360" s="513">
        <f>COLUMN(FS!J37)</f>
        <v>10</v>
      </c>
      <c r="Q360" s="513">
        <f>ROW(FS!GJ37)</f>
        <v>37</v>
      </c>
      <c r="R360" s="513">
        <f>COLUMN(FS!GJ37)</f>
        <v>192</v>
      </c>
      <c r="S360" s="513">
        <f ca="1">_xlfn.SHEET(FS!J37)</f>
        <v>15</v>
      </c>
    </row>
    <row r="361" spans="1:19" x14ac:dyDescent="0.35">
      <c r="A361" s="513" t="s">
        <v>274</v>
      </c>
      <c r="B361" s="513">
        <v>790</v>
      </c>
      <c r="C361" s="513" t="s">
        <v>1685</v>
      </c>
      <c r="D361" s="513">
        <v>-174</v>
      </c>
      <c r="E361" s="513" t="s">
        <v>1537</v>
      </c>
      <c r="F361" s="513">
        <f>FS!H38</f>
        <v>845432.5871159432</v>
      </c>
      <c r="G361" s="513" t="str">
        <f>FS!E38</f>
        <v>Cashflow available for senior debt</v>
      </c>
      <c r="H361" s="513" t="s">
        <v>200</v>
      </c>
      <c r="I361" s="513">
        <f>COLUMN(FS!E38)</f>
        <v>5</v>
      </c>
      <c r="J361" s="513" t="str">
        <f>FS!G38</f>
        <v>$ 000s</v>
      </c>
      <c r="K361" s="513" t="s">
        <v>1685</v>
      </c>
      <c r="L361" s="513">
        <v>791</v>
      </c>
      <c r="M361" s="513"/>
      <c r="N361" s="513" t="str" cm="1">
        <f t="array" aca="1" ref="N361" ca="1">CELL("format",FS!H38)</f>
        <v>,0</v>
      </c>
      <c r="O361" s="513">
        <f>ROW(FS!H38)</f>
        <v>38</v>
      </c>
      <c r="P361" s="513">
        <f>COLUMN(FS!H38)</f>
        <v>8</v>
      </c>
      <c r="Q361" s="513">
        <f>ROW(FS!H38)</f>
        <v>38</v>
      </c>
      <c r="R361" s="513">
        <f>COLUMN(FS!H38)</f>
        <v>8</v>
      </c>
      <c r="S361" s="513">
        <f ca="1">_xlfn.SHEET(FS!H38)</f>
        <v>15</v>
      </c>
    </row>
    <row r="362" spans="1:19" x14ac:dyDescent="0.35">
      <c r="A362" s="513" t="s">
        <v>277</v>
      </c>
      <c r="B362" s="513">
        <v>791</v>
      </c>
      <c r="C362" s="513" t="s">
        <v>1538</v>
      </c>
      <c r="D362" s="513">
        <v>-174</v>
      </c>
      <c r="E362" s="513" t="s">
        <v>1416</v>
      </c>
      <c r="F362" s="513">
        <f>FS!J38</f>
        <v>0</v>
      </c>
      <c r="G362" s="513" t="str">
        <f>FS!E38</f>
        <v>Cashflow available for senior debt</v>
      </c>
      <c r="H362" s="513" t="s">
        <v>200</v>
      </c>
      <c r="I362" s="513">
        <f>COLUMN(FS!E38)</f>
        <v>5</v>
      </c>
      <c r="J362" s="513" t="str">
        <f>FS!G38</f>
        <v>$ 000s</v>
      </c>
      <c r="K362" s="513" t="s">
        <v>455</v>
      </c>
      <c r="L362" s="513" t="s">
        <v>2048</v>
      </c>
      <c r="M362" s="513" t="s">
        <v>2049</v>
      </c>
      <c r="N362" s="513" t="str" cm="1">
        <f t="array" aca="1" ref="N362" ca="1">CELL("format",FS!J38)</f>
        <v>,0</v>
      </c>
      <c r="O362" s="513">
        <f>ROW(FS!J38)</f>
        <v>38</v>
      </c>
      <c r="P362" s="513">
        <f>COLUMN(FS!J38)</f>
        <v>10</v>
      </c>
      <c r="Q362" s="513">
        <f>ROW(FS!GJ38)</f>
        <v>38</v>
      </c>
      <c r="R362" s="513">
        <f>COLUMN(FS!GJ38)</f>
        <v>192</v>
      </c>
      <c r="S362" s="513">
        <f ca="1">_xlfn.SHEET(FS!J38)</f>
        <v>15</v>
      </c>
    </row>
    <row r="363" spans="1:19" x14ac:dyDescent="0.35">
      <c r="A363" s="513" t="s">
        <v>331</v>
      </c>
      <c r="B363" s="513">
        <v>873</v>
      </c>
      <c r="C363" s="513" t="s">
        <v>1618</v>
      </c>
      <c r="D363" s="513">
        <v>-174</v>
      </c>
      <c r="E363" s="513" t="s">
        <v>282</v>
      </c>
      <c r="F363" s="513">
        <f>FS!GK38</f>
        <v>0</v>
      </c>
      <c r="G363" s="513" t="str">
        <f>FS!E38</f>
        <v>Cashflow available for senior debt</v>
      </c>
      <c r="H363" s="513" t="s">
        <v>200</v>
      </c>
      <c r="I363" s="513">
        <f>COLUMN(FS!E38)</f>
        <v>5</v>
      </c>
      <c r="J363" s="513" t="str">
        <f>FS!G38</f>
        <v>$ 000s</v>
      </c>
      <c r="K363" s="513"/>
      <c r="L363" s="513"/>
      <c r="M363" s="513">
        <v>44</v>
      </c>
      <c r="N363" s="513" t="str" cm="1">
        <f t="array" aca="1" ref="N363" ca="1">CELL("format",FS!GK38)</f>
        <v>,0</v>
      </c>
      <c r="O363" s="513">
        <f>ROW(FS!GK38)</f>
        <v>38</v>
      </c>
      <c r="P363" s="513">
        <f>COLUMN(FS!GK38)</f>
        <v>193</v>
      </c>
      <c r="Q363" s="513">
        <f>ROW(FS!KT38)</f>
        <v>38</v>
      </c>
      <c r="R363" s="513">
        <f>COLUMN(FS!KT38)</f>
        <v>306</v>
      </c>
      <c r="S363" s="513">
        <f ca="1">_xlfn.SHEET(FS!GK38)</f>
        <v>15</v>
      </c>
    </row>
    <row r="364" spans="1:19" x14ac:dyDescent="0.35">
      <c r="A364" s="513" t="s">
        <v>283</v>
      </c>
      <c r="B364" s="513">
        <v>1242</v>
      </c>
      <c r="C364" s="513" t="s">
        <v>1534</v>
      </c>
      <c r="D364" s="513">
        <v>-174</v>
      </c>
      <c r="E364" s="513" t="s">
        <v>1536</v>
      </c>
      <c r="F364" s="513">
        <f>FS!J40</f>
        <v>0</v>
      </c>
      <c r="G364" s="513" t="str">
        <f>FS!E40</f>
        <v>Senior debt repayment period interest</v>
      </c>
      <c r="H364" s="513" t="s">
        <v>1474</v>
      </c>
      <c r="I364" s="513">
        <f>COLUMN(FS!E40)</f>
        <v>5</v>
      </c>
      <c r="J364" s="513" t="str">
        <f>FS!G40</f>
        <v>$ 000s</v>
      </c>
      <c r="K364" s="513"/>
      <c r="L364" s="513">
        <v>306</v>
      </c>
      <c r="M364" s="513">
        <v>795</v>
      </c>
      <c r="N364" s="513" t="str" cm="1">
        <f t="array" aca="1" ref="N364" ca="1">CELL("format",FS!J40)</f>
        <v>,0</v>
      </c>
      <c r="O364" s="513">
        <f>ROW(FS!J40)</f>
        <v>40</v>
      </c>
      <c r="P364" s="513">
        <f>COLUMN(FS!J40)</f>
        <v>10</v>
      </c>
      <c r="Q364" s="513">
        <f>ROW(FS!GJ40)</f>
        <v>40</v>
      </c>
      <c r="R364" s="513">
        <f>COLUMN(FS!GJ40)</f>
        <v>192</v>
      </c>
      <c r="S364" s="513">
        <f ca="1">_xlfn.SHEET(FS!J40)</f>
        <v>15</v>
      </c>
    </row>
    <row r="365" spans="1:19" x14ac:dyDescent="0.35">
      <c r="A365" s="513" t="s">
        <v>283</v>
      </c>
      <c r="B365" s="513">
        <v>1243</v>
      </c>
      <c r="C365" s="513" t="s">
        <v>1494</v>
      </c>
      <c r="D365" s="513">
        <v>-174</v>
      </c>
      <c r="E365" s="513" t="s">
        <v>1539</v>
      </c>
      <c r="F365" s="513">
        <f>FS!J41</f>
        <v>0</v>
      </c>
      <c r="G365" s="513" t="str">
        <f>FS!E41</f>
        <v>Senior debt sculpted repayment</v>
      </c>
      <c r="H365" s="513" t="s">
        <v>1480</v>
      </c>
      <c r="I365" s="513">
        <f>COLUMN(FS!E41)</f>
        <v>5</v>
      </c>
      <c r="J365" s="513" t="str">
        <f>FS!G41</f>
        <v>$ 000s</v>
      </c>
      <c r="K365" s="513"/>
      <c r="L365" s="513">
        <v>311</v>
      </c>
      <c r="M365" s="513">
        <v>795</v>
      </c>
      <c r="N365" s="513" t="str" cm="1">
        <f t="array" aca="1" ref="N365" ca="1">CELL("format",FS!J41)</f>
        <v>,0</v>
      </c>
      <c r="O365" s="513">
        <f>ROW(FS!J41)</f>
        <v>41</v>
      </c>
      <c r="P365" s="513">
        <f>COLUMN(FS!J41)</f>
        <v>10</v>
      </c>
      <c r="Q365" s="513">
        <f>ROW(FS!GJ41)</f>
        <v>41</v>
      </c>
      <c r="R365" s="513">
        <f>COLUMN(FS!GJ41)</f>
        <v>192</v>
      </c>
      <c r="S365" s="513">
        <f ca="1">_xlfn.SHEET(FS!J41)</f>
        <v>15</v>
      </c>
    </row>
    <row r="366" spans="1:19" x14ac:dyDescent="0.35">
      <c r="A366" s="513" t="s">
        <v>274</v>
      </c>
      <c r="B366" s="513">
        <v>794</v>
      </c>
      <c r="C366" s="513" t="s">
        <v>456</v>
      </c>
      <c r="D366" s="513">
        <v>-174</v>
      </c>
      <c r="E366" s="513" t="s">
        <v>457</v>
      </c>
      <c r="F366" s="513">
        <f>FS!H42</f>
        <v>414570.02623834839</v>
      </c>
      <c r="G366" s="513" t="str">
        <f>FS!E42</f>
        <v>Cash flow available for DSRA</v>
      </c>
      <c r="H366" s="513" t="s">
        <v>194</v>
      </c>
      <c r="I366" s="513">
        <f>COLUMN(FS!E42)</f>
        <v>5</v>
      </c>
      <c r="J366" s="513" t="str">
        <f>FS!G42</f>
        <v>$ 000s</v>
      </c>
      <c r="K366" s="513" t="s">
        <v>456</v>
      </c>
      <c r="L366" s="513">
        <v>795</v>
      </c>
      <c r="M366" s="513"/>
      <c r="N366" s="513" t="str" cm="1">
        <f t="array" aca="1" ref="N366" ca="1">CELL("format",FS!H42)</f>
        <v>,0</v>
      </c>
      <c r="O366" s="513">
        <f>ROW(FS!H42)</f>
        <v>42</v>
      </c>
      <c r="P366" s="513">
        <f>COLUMN(FS!H42)</f>
        <v>8</v>
      </c>
      <c r="Q366" s="513">
        <f>ROW(FS!H42)</f>
        <v>42</v>
      </c>
      <c r="R366" s="513">
        <f>COLUMN(FS!H42)</f>
        <v>8</v>
      </c>
      <c r="S366" s="513">
        <f ca="1">_xlfn.SHEET(FS!H42)</f>
        <v>15</v>
      </c>
    </row>
    <row r="367" spans="1:19" x14ac:dyDescent="0.35">
      <c r="A367" s="513" t="s">
        <v>277</v>
      </c>
      <c r="B367" s="513">
        <v>795</v>
      </c>
      <c r="C367" s="513" t="s">
        <v>458</v>
      </c>
      <c r="D367" s="513">
        <v>-174</v>
      </c>
      <c r="E367" s="513" t="s">
        <v>1540</v>
      </c>
      <c r="F367" s="513">
        <f>FS!J42</f>
        <v>0</v>
      </c>
      <c r="G367" s="513" t="str">
        <f>FS!E42</f>
        <v>Cash flow available for DSRA</v>
      </c>
      <c r="H367" s="513" t="s">
        <v>194</v>
      </c>
      <c r="I367" s="513">
        <f>COLUMN(FS!E42)</f>
        <v>5</v>
      </c>
      <c r="J367" s="513" t="str">
        <f>FS!G42</f>
        <v>$ 000s</v>
      </c>
      <c r="K367" s="513" t="s">
        <v>458</v>
      </c>
      <c r="L367" s="513" t="s">
        <v>2050</v>
      </c>
      <c r="M367" s="513" t="s">
        <v>2051</v>
      </c>
      <c r="N367" s="513" t="str" cm="1">
        <f t="array" aca="1" ref="N367" ca="1">CELL("format",FS!J42)</f>
        <v>,0</v>
      </c>
      <c r="O367" s="513">
        <f>ROW(FS!J42)</f>
        <v>42</v>
      </c>
      <c r="P367" s="513">
        <f>COLUMN(FS!J42)</f>
        <v>10</v>
      </c>
      <c r="Q367" s="513">
        <f>ROW(FS!GJ42)</f>
        <v>42</v>
      </c>
      <c r="R367" s="513">
        <f>COLUMN(FS!GJ42)</f>
        <v>192</v>
      </c>
      <c r="S367" s="513">
        <f ca="1">_xlfn.SHEET(FS!J42)</f>
        <v>15</v>
      </c>
    </row>
    <row r="368" spans="1:19" x14ac:dyDescent="0.35">
      <c r="A368" s="513" t="s">
        <v>331</v>
      </c>
      <c r="B368" s="513">
        <v>1325</v>
      </c>
      <c r="C368" s="513" t="s">
        <v>1619</v>
      </c>
      <c r="D368" s="513">
        <v>-174</v>
      </c>
      <c r="E368" s="513" t="s">
        <v>282</v>
      </c>
      <c r="F368" s="513">
        <f>FS!J44</f>
        <v>0</v>
      </c>
      <c r="G368" s="513" t="str">
        <f>FS!E44</f>
        <v>[DSRA deposits]</v>
      </c>
      <c r="H368" s="513" t="s">
        <v>223</v>
      </c>
      <c r="I368" s="513">
        <f>COLUMN(FS!E44)</f>
        <v>5</v>
      </c>
      <c r="J368" s="513"/>
      <c r="K368" s="513"/>
      <c r="L368" s="513"/>
      <c r="M368" s="513">
        <v>797</v>
      </c>
      <c r="N368" s="513" t="str" cm="1">
        <f t="array" aca="1" ref="N368" ca="1">CELL("format",FS!J44)</f>
        <v>,0</v>
      </c>
      <c r="O368" s="513">
        <f>ROW(FS!J44)</f>
        <v>44</v>
      </c>
      <c r="P368" s="513">
        <f>COLUMN(FS!J44)</f>
        <v>10</v>
      </c>
      <c r="Q368" s="513">
        <f>ROW(FS!GJ44)</f>
        <v>44</v>
      </c>
      <c r="R368" s="513">
        <f>COLUMN(FS!GJ44)</f>
        <v>192</v>
      </c>
      <c r="S368" s="513">
        <f ca="1">_xlfn.SHEET(FS!J44)</f>
        <v>15</v>
      </c>
    </row>
    <row r="369" spans="1:19" x14ac:dyDescent="0.35">
      <c r="A369" s="513" t="s">
        <v>331</v>
      </c>
      <c r="B369" s="513">
        <v>1326</v>
      </c>
      <c r="C369" s="513" t="s">
        <v>1620</v>
      </c>
      <c r="D369" s="513">
        <v>-174</v>
      </c>
      <c r="E369" s="513" t="s">
        <v>282</v>
      </c>
      <c r="F369" s="513">
        <f>FS!J45</f>
        <v>0</v>
      </c>
      <c r="G369" s="513" t="str">
        <f>FS!E45</f>
        <v>[DSRA withdrawal]</v>
      </c>
      <c r="H369" s="513" t="s">
        <v>224</v>
      </c>
      <c r="I369" s="513">
        <f>COLUMN(FS!E45)</f>
        <v>5</v>
      </c>
      <c r="J369" s="513"/>
      <c r="K369" s="513"/>
      <c r="L369" s="513"/>
      <c r="M369" s="513">
        <v>797</v>
      </c>
      <c r="N369" s="513" t="str" cm="1">
        <f t="array" aca="1" ref="N369" ca="1">CELL("format",FS!J45)</f>
        <v>,0</v>
      </c>
      <c r="O369" s="513">
        <f>ROW(FS!J45)</f>
        <v>45</v>
      </c>
      <c r="P369" s="513">
        <f>COLUMN(FS!J45)</f>
        <v>10</v>
      </c>
      <c r="Q369" s="513">
        <f>ROW(FS!GJ45)</f>
        <v>45</v>
      </c>
      <c r="R369" s="513">
        <f>COLUMN(FS!GJ45)</f>
        <v>192</v>
      </c>
      <c r="S369" s="513">
        <f ca="1">_xlfn.SHEET(FS!J45)</f>
        <v>15</v>
      </c>
    </row>
    <row r="370" spans="1:19" x14ac:dyDescent="0.35">
      <c r="A370" s="513" t="s">
        <v>274</v>
      </c>
      <c r="B370" s="513">
        <v>796</v>
      </c>
      <c r="C370" s="513" t="s">
        <v>459</v>
      </c>
      <c r="D370" s="513">
        <v>-174</v>
      </c>
      <c r="E370" s="513" t="s">
        <v>460</v>
      </c>
      <c r="F370" s="513">
        <f>FS!H46</f>
        <v>414570.02623834839</v>
      </c>
      <c r="G370" s="513" t="str">
        <f>FS!E46</f>
        <v>Cashflow available for shareholder loan</v>
      </c>
      <c r="H370" s="513" t="s">
        <v>195</v>
      </c>
      <c r="I370" s="513">
        <f>COLUMN(FS!E46)</f>
        <v>5</v>
      </c>
      <c r="J370" s="513" t="str">
        <f>FS!G46</f>
        <v>$ 000s</v>
      </c>
      <c r="K370" s="513" t="s">
        <v>459</v>
      </c>
      <c r="L370" s="513">
        <v>797</v>
      </c>
      <c r="M370" s="513"/>
      <c r="N370" s="513" t="str" cm="1">
        <f t="array" aca="1" ref="N370" ca="1">CELL("format",FS!H46)</f>
        <v>,0</v>
      </c>
      <c r="O370" s="513">
        <f>ROW(FS!H46)</f>
        <v>46</v>
      </c>
      <c r="P370" s="513">
        <f>COLUMN(FS!H46)</f>
        <v>8</v>
      </c>
      <c r="Q370" s="513">
        <f>ROW(FS!H46)</f>
        <v>46</v>
      </c>
      <c r="R370" s="513">
        <f>COLUMN(FS!H46)</f>
        <v>8</v>
      </c>
      <c r="S370" s="513">
        <f ca="1">_xlfn.SHEET(FS!H46)</f>
        <v>15</v>
      </c>
    </row>
    <row r="371" spans="1:19" x14ac:dyDescent="0.35">
      <c r="A371" s="513" t="s">
        <v>277</v>
      </c>
      <c r="B371" s="513">
        <v>797</v>
      </c>
      <c r="C371" s="513" t="s">
        <v>461</v>
      </c>
      <c r="D371" s="513">
        <v>-174</v>
      </c>
      <c r="E371" s="513" t="s">
        <v>1621</v>
      </c>
      <c r="F371" s="513">
        <f>FS!J46</f>
        <v>0</v>
      </c>
      <c r="G371" s="513" t="str">
        <f>FS!E46</f>
        <v>Cashflow available for shareholder loan</v>
      </c>
      <c r="H371" s="513" t="s">
        <v>195</v>
      </c>
      <c r="I371" s="513">
        <f>COLUMN(FS!E46)</f>
        <v>5</v>
      </c>
      <c r="J371" s="513" t="str">
        <f>FS!G46</f>
        <v>$ 000s</v>
      </c>
      <c r="K371" s="513" t="s">
        <v>461</v>
      </c>
      <c r="L371" s="513" t="s">
        <v>2052</v>
      </c>
      <c r="M371" s="513" t="s">
        <v>2053</v>
      </c>
      <c r="N371" s="513" t="str" cm="1">
        <f t="array" aca="1" ref="N371" ca="1">CELL("format",FS!J46)</f>
        <v>,0</v>
      </c>
      <c r="O371" s="513">
        <f>ROW(FS!J46)</f>
        <v>46</v>
      </c>
      <c r="P371" s="513">
        <f>COLUMN(FS!J46)</f>
        <v>10</v>
      </c>
      <c r="Q371" s="513">
        <f>ROW(FS!GJ46)</f>
        <v>46</v>
      </c>
      <c r="R371" s="513">
        <f>COLUMN(FS!GJ46)</f>
        <v>192</v>
      </c>
      <c r="S371" s="513">
        <f ca="1">_xlfn.SHEET(FS!J46)</f>
        <v>15</v>
      </c>
    </row>
    <row r="372" spans="1:19" x14ac:dyDescent="0.35">
      <c r="A372" s="513" t="s">
        <v>331</v>
      </c>
      <c r="B372" s="513">
        <v>1323</v>
      </c>
      <c r="C372" s="513" t="s">
        <v>1613</v>
      </c>
      <c r="D372" s="513">
        <v>-174</v>
      </c>
      <c r="E372" s="513" t="s">
        <v>282</v>
      </c>
      <c r="F372" s="513">
        <f>FS!J48</f>
        <v>0</v>
      </c>
      <c r="G372" s="513" t="str">
        <f>FS!E48</f>
        <v>[Shareholder loan interest]</v>
      </c>
      <c r="H372" s="513" t="s">
        <v>221</v>
      </c>
      <c r="I372" s="513">
        <f>COLUMN(FS!E48)</f>
        <v>5</v>
      </c>
      <c r="J372" s="513"/>
      <c r="K372" s="513"/>
      <c r="L372" s="513"/>
      <c r="M372" s="513">
        <v>799</v>
      </c>
      <c r="N372" s="513" t="str" cm="1">
        <f t="array" aca="1" ref="N372" ca="1">CELL("format",FS!J48)</f>
        <v>,0</v>
      </c>
      <c r="O372" s="513">
        <f>ROW(FS!J48)</f>
        <v>48</v>
      </c>
      <c r="P372" s="513">
        <f>COLUMN(FS!J48)</f>
        <v>10</v>
      </c>
      <c r="Q372" s="513">
        <f>ROW(FS!GJ48)</f>
        <v>48</v>
      </c>
      <c r="R372" s="513">
        <f>COLUMN(FS!GJ48)</f>
        <v>192</v>
      </c>
      <c r="S372" s="513">
        <f ca="1">_xlfn.SHEET(FS!J48)</f>
        <v>15</v>
      </c>
    </row>
    <row r="373" spans="1:19" x14ac:dyDescent="0.35">
      <c r="A373" s="513" t="s">
        <v>331</v>
      </c>
      <c r="B373" s="513">
        <v>1324</v>
      </c>
      <c r="C373" s="513" t="s">
        <v>1622</v>
      </c>
      <c r="D373" s="513">
        <v>-174</v>
      </c>
      <c r="E373" s="513" t="s">
        <v>282</v>
      </c>
      <c r="F373" s="513">
        <f>FS!J49</f>
        <v>0</v>
      </c>
      <c r="G373" s="513" t="str">
        <f>FS!E49</f>
        <v>[Shareholder loan principal repayment]</v>
      </c>
      <c r="H373" s="513" t="s">
        <v>225</v>
      </c>
      <c r="I373" s="513">
        <f>COLUMN(FS!E49)</f>
        <v>5</v>
      </c>
      <c r="J373" s="513"/>
      <c r="K373" s="513"/>
      <c r="L373" s="513"/>
      <c r="M373" s="513">
        <v>799</v>
      </c>
      <c r="N373" s="513" t="str" cm="1">
        <f t="array" aca="1" ref="N373" ca="1">CELL("format",FS!J49)</f>
        <v>,0</v>
      </c>
      <c r="O373" s="513">
        <f>ROW(FS!J49)</f>
        <v>49</v>
      </c>
      <c r="P373" s="513">
        <f>COLUMN(FS!J49)</f>
        <v>10</v>
      </c>
      <c r="Q373" s="513">
        <f>ROW(FS!GJ49)</f>
        <v>49</v>
      </c>
      <c r="R373" s="513">
        <f>COLUMN(FS!GJ49)</f>
        <v>192</v>
      </c>
      <c r="S373" s="513">
        <f ca="1">_xlfn.SHEET(FS!J49)</f>
        <v>15</v>
      </c>
    </row>
    <row r="374" spans="1:19" x14ac:dyDescent="0.35">
      <c r="A374" s="513" t="s">
        <v>274</v>
      </c>
      <c r="B374" s="513">
        <v>798</v>
      </c>
      <c r="C374" s="513" t="s">
        <v>462</v>
      </c>
      <c r="D374" s="513">
        <v>-174</v>
      </c>
      <c r="E374" s="513" t="s">
        <v>463</v>
      </c>
      <c r="F374" s="513">
        <f>FS!H50</f>
        <v>414570.02623834839</v>
      </c>
      <c r="G374" s="513" t="str">
        <f>FS!E50</f>
        <v>Cashflow available for share capital redemption</v>
      </c>
      <c r="H374" s="513" t="s">
        <v>196</v>
      </c>
      <c r="I374" s="513">
        <f>COLUMN(FS!E50)</f>
        <v>5</v>
      </c>
      <c r="J374" s="513" t="str">
        <f>FS!G50</f>
        <v>$ 000s</v>
      </c>
      <c r="K374" s="513" t="s">
        <v>462</v>
      </c>
      <c r="L374" s="513">
        <v>799</v>
      </c>
      <c r="M374" s="513"/>
      <c r="N374" s="513" t="str" cm="1">
        <f t="array" aca="1" ref="N374" ca="1">CELL("format",FS!H50)</f>
        <v>,0</v>
      </c>
      <c r="O374" s="513">
        <f>ROW(FS!H50)</f>
        <v>50</v>
      </c>
      <c r="P374" s="513">
        <f>COLUMN(FS!H50)</f>
        <v>8</v>
      </c>
      <c r="Q374" s="513">
        <f>ROW(FS!H50)</f>
        <v>50</v>
      </c>
      <c r="R374" s="513">
        <f>COLUMN(FS!H50)</f>
        <v>8</v>
      </c>
      <c r="S374" s="513">
        <f ca="1">_xlfn.SHEET(FS!H50)</f>
        <v>15</v>
      </c>
    </row>
    <row r="375" spans="1:19" x14ac:dyDescent="0.35">
      <c r="A375" s="513" t="s">
        <v>277</v>
      </c>
      <c r="B375" s="513">
        <v>799</v>
      </c>
      <c r="C375" s="513" t="s">
        <v>464</v>
      </c>
      <c r="D375" s="513">
        <v>-174</v>
      </c>
      <c r="E375" s="513" t="s">
        <v>1623</v>
      </c>
      <c r="F375" s="513">
        <f>FS!J50</f>
        <v>0</v>
      </c>
      <c r="G375" s="513" t="str">
        <f>FS!E50</f>
        <v>Cashflow available for share capital redemption</v>
      </c>
      <c r="H375" s="513" t="s">
        <v>196</v>
      </c>
      <c r="I375" s="513">
        <f>COLUMN(FS!E50)</f>
        <v>5</v>
      </c>
      <c r="J375" s="513" t="str">
        <f>FS!G50</f>
        <v>$ 000s</v>
      </c>
      <c r="K375" s="513" t="s">
        <v>464</v>
      </c>
      <c r="L375" s="513" t="s">
        <v>2054</v>
      </c>
      <c r="M375" s="513" t="s">
        <v>2055</v>
      </c>
      <c r="N375" s="513" t="str" cm="1">
        <f t="array" aca="1" ref="N375" ca="1">CELL("format",FS!J50)</f>
        <v>,0</v>
      </c>
      <c r="O375" s="513">
        <f>ROW(FS!J50)</f>
        <v>50</v>
      </c>
      <c r="P375" s="513">
        <f>COLUMN(FS!J50)</f>
        <v>10</v>
      </c>
      <c r="Q375" s="513">
        <f>ROW(FS!GJ50)</f>
        <v>50</v>
      </c>
      <c r="R375" s="513">
        <f>COLUMN(FS!GJ50)</f>
        <v>192</v>
      </c>
      <c r="S375" s="513">
        <f ca="1">_xlfn.SHEET(FS!J50)</f>
        <v>15</v>
      </c>
    </row>
    <row r="376" spans="1:19" x14ac:dyDescent="0.35">
      <c r="A376" s="513" t="s">
        <v>283</v>
      </c>
      <c r="B376" s="513">
        <v>800</v>
      </c>
      <c r="C376" s="513" t="s">
        <v>393</v>
      </c>
      <c r="D376" s="513">
        <v>-174</v>
      </c>
      <c r="E376" s="513" t="s">
        <v>465</v>
      </c>
      <c r="F376" s="513">
        <f>FS!J52</f>
        <v>0</v>
      </c>
      <c r="G376" s="513" t="str">
        <f>FS!E52</f>
        <v>Share capital redemption</v>
      </c>
      <c r="H376" s="513" t="s">
        <v>392</v>
      </c>
      <c r="I376" s="513">
        <f>COLUMN(FS!E52)</f>
        <v>5</v>
      </c>
      <c r="J376" s="513" t="str">
        <f>FS!G52</f>
        <v>$ 000s</v>
      </c>
      <c r="K376" s="513"/>
      <c r="L376" s="513">
        <v>661</v>
      </c>
      <c r="M376" s="513">
        <v>802</v>
      </c>
      <c r="N376" s="513" t="str" cm="1">
        <f t="array" aca="1" ref="N376" ca="1">CELL("format",FS!J52)</f>
        <v>,0</v>
      </c>
      <c r="O376" s="513">
        <f>ROW(FS!J52)</f>
        <v>52</v>
      </c>
      <c r="P376" s="513">
        <f>COLUMN(FS!J52)</f>
        <v>10</v>
      </c>
      <c r="Q376" s="513">
        <f>ROW(FS!GJ52)</f>
        <v>52</v>
      </c>
      <c r="R376" s="513">
        <f>COLUMN(FS!GJ52)</f>
        <v>192</v>
      </c>
      <c r="S376" s="513">
        <f ca="1">_xlfn.SHEET(FS!J52)</f>
        <v>15</v>
      </c>
    </row>
    <row r="377" spans="1:19" x14ac:dyDescent="0.35">
      <c r="A377" s="513" t="s">
        <v>274</v>
      </c>
      <c r="B377" s="513">
        <v>801</v>
      </c>
      <c r="C377" s="513" t="s">
        <v>466</v>
      </c>
      <c r="D377" s="513">
        <v>-174</v>
      </c>
      <c r="E377" s="513" t="s">
        <v>467</v>
      </c>
      <c r="F377" s="513">
        <f>FS!H53</f>
        <v>378010.8970438955</v>
      </c>
      <c r="G377" s="513" t="str">
        <f>FS!E53</f>
        <v>Cash flow available for dividends</v>
      </c>
      <c r="H377" s="513" t="s">
        <v>54</v>
      </c>
      <c r="I377" s="513">
        <f>COLUMN(FS!E53)</f>
        <v>5</v>
      </c>
      <c r="J377" s="513" t="str">
        <f>FS!G53</f>
        <v>$ 000s</v>
      </c>
      <c r="K377" s="513" t="s">
        <v>466</v>
      </c>
      <c r="L377" s="513">
        <v>802</v>
      </c>
      <c r="M377" s="513"/>
      <c r="N377" s="513" t="str" cm="1">
        <f t="array" aca="1" ref="N377" ca="1">CELL("format",FS!H53)</f>
        <v>,0</v>
      </c>
      <c r="O377" s="513">
        <f>ROW(FS!H53)</f>
        <v>53</v>
      </c>
      <c r="P377" s="513">
        <f>COLUMN(FS!H53)</f>
        <v>8</v>
      </c>
      <c r="Q377" s="513">
        <f>ROW(FS!H53)</f>
        <v>53</v>
      </c>
      <c r="R377" s="513">
        <f>COLUMN(FS!H53)</f>
        <v>8</v>
      </c>
      <c r="S377" s="513">
        <f ca="1">_xlfn.SHEET(FS!H53)</f>
        <v>15</v>
      </c>
    </row>
    <row r="378" spans="1:19" x14ac:dyDescent="0.35">
      <c r="A378" s="513" t="s">
        <v>277</v>
      </c>
      <c r="B378" s="513">
        <v>802</v>
      </c>
      <c r="C378" s="513" t="s">
        <v>409</v>
      </c>
      <c r="D378" s="513">
        <v>-174</v>
      </c>
      <c r="E378" s="513" t="s">
        <v>468</v>
      </c>
      <c r="F378" s="513">
        <f>FS!J53</f>
        <v>0</v>
      </c>
      <c r="G378" s="513" t="str">
        <f>FS!E53</f>
        <v>Cash flow available for dividends</v>
      </c>
      <c r="H378" s="513" t="s">
        <v>54</v>
      </c>
      <c r="I378" s="513">
        <f>COLUMN(FS!E53)</f>
        <v>5</v>
      </c>
      <c r="J378" s="513" t="str">
        <f>FS!G53</f>
        <v>$ 000s</v>
      </c>
      <c r="K378" s="513" t="s">
        <v>409</v>
      </c>
      <c r="L378" s="513" t="s">
        <v>2056</v>
      </c>
      <c r="M378" s="513" t="s">
        <v>2057</v>
      </c>
      <c r="N378" s="513" t="str" cm="1">
        <f t="array" aca="1" ref="N378" ca="1">CELL("format",FS!J53)</f>
        <v>,0</v>
      </c>
      <c r="O378" s="513">
        <f>ROW(FS!J53)</f>
        <v>53</v>
      </c>
      <c r="P378" s="513">
        <f>COLUMN(FS!J53)</f>
        <v>10</v>
      </c>
      <c r="Q378" s="513">
        <f>ROW(FS!GJ53)</f>
        <v>53</v>
      </c>
      <c r="R378" s="513">
        <f>COLUMN(FS!GJ53)</f>
        <v>192</v>
      </c>
      <c r="S378" s="513">
        <f ca="1">_xlfn.SHEET(FS!J53)</f>
        <v>15</v>
      </c>
    </row>
    <row r="379" spans="1:19" x14ac:dyDescent="0.35">
      <c r="A379" s="513" t="s">
        <v>283</v>
      </c>
      <c r="B379" s="513">
        <v>803</v>
      </c>
      <c r="C379" s="513" t="s">
        <v>427</v>
      </c>
      <c r="D379" s="513">
        <v>-174</v>
      </c>
      <c r="E379" s="513" t="s">
        <v>445</v>
      </c>
      <c r="F379" s="513">
        <f>FS!J55</f>
        <v>0</v>
      </c>
      <c r="G379" s="513" t="str">
        <f>FS!E55</f>
        <v>Dividends paid</v>
      </c>
      <c r="H379" s="513" t="s">
        <v>426</v>
      </c>
      <c r="I379" s="513">
        <f>COLUMN(FS!E55)</f>
        <v>5</v>
      </c>
      <c r="J379" s="513" t="str">
        <f>FS!G55</f>
        <v>$ 000s</v>
      </c>
      <c r="K379" s="513"/>
      <c r="L379" s="513">
        <v>685</v>
      </c>
      <c r="M379" s="513">
        <v>805</v>
      </c>
      <c r="N379" s="513" t="str" cm="1">
        <f t="array" aca="1" ref="N379" ca="1">CELL("format",FS!J55)</f>
        <v>,0</v>
      </c>
      <c r="O379" s="513">
        <f>ROW(FS!J55)</f>
        <v>55</v>
      </c>
      <c r="P379" s="513">
        <f>COLUMN(FS!J55)</f>
        <v>10</v>
      </c>
      <c r="Q379" s="513">
        <f>ROW(FS!GJ55)</f>
        <v>55</v>
      </c>
      <c r="R379" s="513">
        <f>COLUMN(FS!GJ55)</f>
        <v>192</v>
      </c>
      <c r="S379" s="513">
        <f ca="1">_xlfn.SHEET(FS!J55)</f>
        <v>15</v>
      </c>
    </row>
    <row r="380" spans="1:19" x14ac:dyDescent="0.35">
      <c r="A380" s="513" t="s">
        <v>274</v>
      </c>
      <c r="B380" s="513">
        <v>804</v>
      </c>
      <c r="C380" s="513" t="s">
        <v>469</v>
      </c>
      <c r="D380" s="513">
        <v>-174</v>
      </c>
      <c r="E380" s="513" t="s">
        <v>470</v>
      </c>
      <c r="F380" s="513">
        <f>FS!H56</f>
        <v>8.0763129517436028E-10</v>
      </c>
      <c r="G380" s="513" t="str">
        <f>FS!E56</f>
        <v>Net cash flow</v>
      </c>
      <c r="H380" s="513" t="s">
        <v>55</v>
      </c>
      <c r="I380" s="513">
        <f>COLUMN(FS!E56)</f>
        <v>5</v>
      </c>
      <c r="J380" s="513" t="str">
        <f>FS!G56</f>
        <v>$ 000s</v>
      </c>
      <c r="K380" s="513" t="s">
        <v>469</v>
      </c>
      <c r="L380" s="513">
        <v>805</v>
      </c>
      <c r="M380" s="513"/>
      <c r="N380" s="513" t="str" cm="1">
        <f t="array" aca="1" ref="N380" ca="1">CELL("format",FS!H56)</f>
        <v>,0</v>
      </c>
      <c r="O380" s="513">
        <f>ROW(FS!H56)</f>
        <v>56</v>
      </c>
      <c r="P380" s="513">
        <f>COLUMN(FS!H56)</f>
        <v>8</v>
      </c>
      <c r="Q380" s="513">
        <f>ROW(FS!H56)</f>
        <v>56</v>
      </c>
      <c r="R380" s="513">
        <f>COLUMN(FS!H56)</f>
        <v>8</v>
      </c>
      <c r="S380" s="513">
        <f ca="1">_xlfn.SHEET(FS!H56)</f>
        <v>15</v>
      </c>
    </row>
    <row r="381" spans="1:19" x14ac:dyDescent="0.35">
      <c r="A381" s="513" t="s">
        <v>277</v>
      </c>
      <c r="B381" s="513">
        <v>805</v>
      </c>
      <c r="C381" s="513" t="s">
        <v>471</v>
      </c>
      <c r="D381" s="513">
        <v>-174</v>
      </c>
      <c r="E381" s="513" t="s">
        <v>472</v>
      </c>
      <c r="F381" s="513">
        <f>FS!J56</f>
        <v>0</v>
      </c>
      <c r="G381" s="513" t="str">
        <f>FS!E56</f>
        <v>Net cash flow</v>
      </c>
      <c r="H381" s="513" t="s">
        <v>55</v>
      </c>
      <c r="I381" s="513">
        <f>COLUMN(FS!E56)</f>
        <v>5</v>
      </c>
      <c r="J381" s="513" t="str">
        <f>FS!G56</f>
        <v>$ 000s</v>
      </c>
      <c r="K381" s="513" t="s">
        <v>471</v>
      </c>
      <c r="L381" s="513" t="s">
        <v>2058</v>
      </c>
      <c r="M381" s="513">
        <v>804</v>
      </c>
      <c r="N381" s="513" t="str" cm="1">
        <f t="array" aca="1" ref="N381" ca="1">CELL("format",FS!J56)</f>
        <v>,0</v>
      </c>
      <c r="O381" s="513">
        <f>ROW(FS!J56)</f>
        <v>56</v>
      </c>
      <c r="P381" s="513">
        <f>COLUMN(FS!J56)</f>
        <v>10</v>
      </c>
      <c r="Q381" s="513">
        <f>ROW(FS!GJ56)</f>
        <v>56</v>
      </c>
      <c r="R381" s="513">
        <f>COLUMN(FS!GJ56)</f>
        <v>192</v>
      </c>
      <c r="S381" s="513">
        <f ca="1">_xlfn.SHEET(FS!J56)</f>
        <v>15</v>
      </c>
    </row>
    <row r="382" spans="1:19" x14ac:dyDescent="0.35">
      <c r="A382" s="513" t="s">
        <v>270</v>
      </c>
      <c r="B382" s="513">
        <v>-175</v>
      </c>
      <c r="C382" s="513" t="s">
        <v>473</v>
      </c>
      <c r="D382" s="513">
        <v>-172</v>
      </c>
      <c r="E382" s="513"/>
      <c r="F382" s="513" t="str">
        <f>FS!A59</f>
        <v>BALANCE SHEET</v>
      </c>
      <c r="G382" s="513" t="str">
        <f>FS!A59</f>
        <v>BALANCE SHEET</v>
      </c>
      <c r="H382" s="513" t="s">
        <v>59</v>
      </c>
      <c r="I382" s="513">
        <f>COLUMN(FS!A59)</f>
        <v>1</v>
      </c>
      <c r="J382" s="513"/>
      <c r="K382" s="513" t="s">
        <v>473</v>
      </c>
      <c r="L382" s="513"/>
      <c r="M382" s="513"/>
      <c r="N382" s="513" t="str" cm="1">
        <f t="array" aca="1" ref="N382" ca="1">CELL("format",FS!A59)</f>
        <v>,0</v>
      </c>
      <c r="O382" s="513">
        <f>ROW(FS!A59)</f>
        <v>59</v>
      </c>
      <c r="P382" s="513">
        <f>COLUMN(FS!A59)</f>
        <v>1</v>
      </c>
      <c r="Q382" s="513">
        <f>ROW(FS!A79)</f>
        <v>79</v>
      </c>
      <c r="R382" s="513">
        <f>COLUMN(FS!A79)</f>
        <v>1</v>
      </c>
      <c r="S382" s="513">
        <f ca="1">_xlfn.SHEET(FS!A59)</f>
        <v>15</v>
      </c>
    </row>
    <row r="383" spans="1:19" x14ac:dyDescent="0.35">
      <c r="A383" s="513" t="s">
        <v>270</v>
      </c>
      <c r="B383" s="513">
        <v>-176</v>
      </c>
      <c r="C383" s="513" t="s">
        <v>474</v>
      </c>
      <c r="D383" s="513">
        <v>-175</v>
      </c>
      <c r="E383" s="513"/>
      <c r="F383" s="513">
        <f>FS!A61</f>
        <v>0</v>
      </c>
      <c r="G383" s="513" t="str">
        <f>FS!B61</f>
        <v>Non current assets</v>
      </c>
      <c r="H383" s="513" t="s">
        <v>60</v>
      </c>
      <c r="I383" s="513">
        <f>COLUMN(FS!B61)</f>
        <v>2</v>
      </c>
      <c r="J383" s="513"/>
      <c r="K383" s="513" t="s">
        <v>474</v>
      </c>
      <c r="L383" s="513"/>
      <c r="M383" s="513"/>
      <c r="N383" s="513" t="str" cm="1">
        <f t="array" aca="1" ref="N383" ca="1">CELL("format",FS!A61)</f>
        <v>,0</v>
      </c>
      <c r="O383" s="513">
        <f>ROW(FS!A61)</f>
        <v>61</v>
      </c>
      <c r="P383" s="513">
        <f>COLUMN(FS!A61)</f>
        <v>1</v>
      </c>
      <c r="Q383" s="513">
        <f>ROW(FS!A64)</f>
        <v>64</v>
      </c>
      <c r="R383" s="513">
        <f>COLUMN(FS!A64)</f>
        <v>1</v>
      </c>
      <c r="S383" s="513">
        <f ca="1">_xlfn.SHEET(FS!A61)</f>
        <v>15</v>
      </c>
    </row>
    <row r="384" spans="1:19" x14ac:dyDescent="0.35">
      <c r="A384" s="513" t="s">
        <v>283</v>
      </c>
      <c r="B384" s="513">
        <v>806</v>
      </c>
      <c r="C384" s="513" t="s">
        <v>475</v>
      </c>
      <c r="D384" s="513">
        <v>-176</v>
      </c>
      <c r="E384" s="513" t="s">
        <v>476</v>
      </c>
      <c r="F384" s="513">
        <f>FS!J62</f>
        <v>0</v>
      </c>
      <c r="G384" s="513" t="str">
        <f>FS!E62</f>
        <v>Fixed asset balance</v>
      </c>
      <c r="H384" s="513" t="s">
        <v>205</v>
      </c>
      <c r="I384" s="513">
        <f>COLUMN(FS!E62)</f>
        <v>5</v>
      </c>
      <c r="J384" s="513" t="str">
        <f>FS!G62</f>
        <v>$ 000s</v>
      </c>
      <c r="K384" s="513"/>
      <c r="L384" s="513">
        <v>653</v>
      </c>
      <c r="M384" s="513">
        <v>807</v>
      </c>
      <c r="N384" s="513" t="str" cm="1">
        <f t="array" aca="1" ref="N384" ca="1">CELL("format",FS!J62)</f>
        <v>,0</v>
      </c>
      <c r="O384" s="513">
        <f>ROW(FS!J62)</f>
        <v>62</v>
      </c>
      <c r="P384" s="513">
        <f>COLUMN(FS!J62)</f>
        <v>10</v>
      </c>
      <c r="Q384" s="513">
        <f>ROW(FS!GJ62)</f>
        <v>62</v>
      </c>
      <c r="R384" s="513">
        <f>COLUMN(FS!GJ62)</f>
        <v>192</v>
      </c>
      <c r="S384" s="513">
        <f ca="1">_xlfn.SHEET(FS!J62)</f>
        <v>15</v>
      </c>
    </row>
    <row r="385" spans="1:19" x14ac:dyDescent="0.35">
      <c r="A385" s="513" t="s">
        <v>277</v>
      </c>
      <c r="B385" s="513">
        <v>807</v>
      </c>
      <c r="C385" s="513" t="s">
        <v>477</v>
      </c>
      <c r="D385" s="513">
        <v>-176</v>
      </c>
      <c r="E385" s="513" t="s">
        <v>478</v>
      </c>
      <c r="F385" s="513">
        <f>FS!J63</f>
        <v>0</v>
      </c>
      <c r="G385" s="513" t="str">
        <f>FS!E63</f>
        <v>Non current assets</v>
      </c>
      <c r="H385" s="513" t="s">
        <v>60</v>
      </c>
      <c r="I385" s="513">
        <f>COLUMN(FS!E63)</f>
        <v>5</v>
      </c>
      <c r="J385" s="513" t="str">
        <f>FS!G63</f>
        <v>$ 000s</v>
      </c>
      <c r="K385" s="513" t="s">
        <v>477</v>
      </c>
      <c r="L385" s="513">
        <v>806</v>
      </c>
      <c r="M385" s="513">
        <v>811</v>
      </c>
      <c r="N385" s="513" t="str" cm="1">
        <f t="array" aca="1" ref="N385" ca="1">CELL("format",FS!J63)</f>
        <v>,0</v>
      </c>
      <c r="O385" s="513">
        <f>ROW(FS!J63)</f>
        <v>63</v>
      </c>
      <c r="P385" s="513">
        <f>COLUMN(FS!J63)</f>
        <v>10</v>
      </c>
      <c r="Q385" s="513">
        <f>ROW(FS!GJ63)</f>
        <v>63</v>
      </c>
      <c r="R385" s="513">
        <f>COLUMN(FS!GJ63)</f>
        <v>192</v>
      </c>
      <c r="S385" s="513">
        <f ca="1">_xlfn.SHEET(FS!J63)</f>
        <v>15</v>
      </c>
    </row>
    <row r="386" spans="1:19" x14ac:dyDescent="0.35">
      <c r="A386" s="513" t="s">
        <v>270</v>
      </c>
      <c r="B386" s="513">
        <v>-177</v>
      </c>
      <c r="C386" s="513" t="s">
        <v>479</v>
      </c>
      <c r="D386" s="513">
        <v>-175</v>
      </c>
      <c r="E386" s="513"/>
      <c r="F386" s="513">
        <f>FS!A65</f>
        <v>0</v>
      </c>
      <c r="G386" s="513" t="str">
        <f>FS!B65</f>
        <v>Current assets</v>
      </c>
      <c r="H386" s="513" t="s">
        <v>56</v>
      </c>
      <c r="I386" s="513">
        <f>COLUMN(FS!B65)</f>
        <v>2</v>
      </c>
      <c r="J386" s="513"/>
      <c r="K386" s="513" t="s">
        <v>479</v>
      </c>
      <c r="L386" s="513"/>
      <c r="M386" s="513"/>
      <c r="N386" s="513" t="str" cm="1">
        <f t="array" aca="1" ref="N386" ca="1">CELL("format",FS!A65)</f>
        <v>,0</v>
      </c>
      <c r="O386" s="513">
        <f>ROW(FS!A65)</f>
        <v>65</v>
      </c>
      <c r="P386" s="513">
        <f>COLUMN(FS!A65)</f>
        <v>1</v>
      </c>
      <c r="Q386" s="513">
        <f>ROW(FS!A79)</f>
        <v>79</v>
      </c>
      <c r="R386" s="513">
        <f>COLUMN(FS!A79)</f>
        <v>1</v>
      </c>
      <c r="S386" s="513">
        <f ca="1">_xlfn.SHEET(FS!A65)</f>
        <v>15</v>
      </c>
    </row>
    <row r="387" spans="1:19" x14ac:dyDescent="0.35">
      <c r="A387" s="513" t="s">
        <v>283</v>
      </c>
      <c r="B387" s="513">
        <v>1239</v>
      </c>
      <c r="C387" s="513" t="s">
        <v>411</v>
      </c>
      <c r="D387" s="513">
        <v>-177</v>
      </c>
      <c r="E387" s="513" t="s">
        <v>480</v>
      </c>
      <c r="F387" s="513">
        <f>FS!J66</f>
        <v>0</v>
      </c>
      <c r="G387" s="513" t="str">
        <f>FS!E66</f>
        <v>Retained cash balance</v>
      </c>
      <c r="H387" s="513" t="s">
        <v>130</v>
      </c>
      <c r="I387" s="513">
        <f>COLUMN(FS!E66)</f>
        <v>5</v>
      </c>
      <c r="J387" s="513" t="str">
        <f>FS!G66</f>
        <v>$ 000s</v>
      </c>
      <c r="K387" s="513"/>
      <c r="L387" s="513">
        <v>673</v>
      </c>
      <c r="M387" s="513">
        <v>810</v>
      </c>
      <c r="N387" s="513" t="str" cm="1">
        <f t="array" aca="1" ref="N387" ca="1">CELL("format",FS!J66)</f>
        <v>,0</v>
      </c>
      <c r="O387" s="513">
        <f>ROW(FS!J66)</f>
        <v>66</v>
      </c>
      <c r="P387" s="513">
        <f>COLUMN(FS!J66)</f>
        <v>10</v>
      </c>
      <c r="Q387" s="513">
        <f>ROW(FS!GJ66)</f>
        <v>66</v>
      </c>
      <c r="R387" s="513">
        <f>COLUMN(FS!GJ66)</f>
        <v>192</v>
      </c>
      <c r="S387" s="513">
        <f ca="1">_xlfn.SHEET(FS!J66)</f>
        <v>15</v>
      </c>
    </row>
    <row r="388" spans="1:19" x14ac:dyDescent="0.35">
      <c r="A388" s="513" t="s">
        <v>283</v>
      </c>
      <c r="B388" s="513">
        <v>1240</v>
      </c>
      <c r="C388" s="513" t="s">
        <v>565</v>
      </c>
      <c r="D388" s="513">
        <v>-177</v>
      </c>
      <c r="E388" s="513" t="s">
        <v>1261</v>
      </c>
      <c r="F388" s="513">
        <f>FS!J67</f>
        <v>0</v>
      </c>
      <c r="G388" s="513" t="str">
        <f>FS!E67</f>
        <v>Accounts receivable balance</v>
      </c>
      <c r="H388" s="513" t="s">
        <v>1249</v>
      </c>
      <c r="I388" s="513">
        <f>COLUMN(FS!E67)</f>
        <v>5</v>
      </c>
      <c r="J388" s="513" t="str">
        <f>FS!G67</f>
        <v>$ 000s</v>
      </c>
      <c r="K388" s="513"/>
      <c r="L388" s="513">
        <v>616</v>
      </c>
      <c r="M388" s="513">
        <v>810</v>
      </c>
      <c r="N388" s="513" t="str" cm="1">
        <f t="array" aca="1" ref="N388" ca="1">CELL("format",FS!J67)</f>
        <v>,0</v>
      </c>
      <c r="O388" s="513">
        <f>ROW(FS!J67)</f>
        <v>67</v>
      </c>
      <c r="P388" s="513">
        <f>COLUMN(FS!J67)</f>
        <v>10</v>
      </c>
      <c r="Q388" s="513">
        <f>ROW(FS!GJ67)</f>
        <v>67</v>
      </c>
      <c r="R388" s="513">
        <f>COLUMN(FS!GJ67)</f>
        <v>192</v>
      </c>
      <c r="S388" s="513">
        <f ca="1">_xlfn.SHEET(FS!J67)</f>
        <v>15</v>
      </c>
    </row>
    <row r="389" spans="1:19" x14ac:dyDescent="0.35">
      <c r="A389" s="513" t="s">
        <v>331</v>
      </c>
      <c r="B389" s="513">
        <v>1241</v>
      </c>
      <c r="C389" s="513" t="s">
        <v>1624</v>
      </c>
      <c r="D389" s="513">
        <v>-177</v>
      </c>
      <c r="E389" s="513" t="s">
        <v>282</v>
      </c>
      <c r="F389" s="513">
        <f>FS!J68</f>
        <v>0</v>
      </c>
      <c r="G389" s="513" t="str">
        <f>FS!E68</f>
        <v>[DSRA balance]</v>
      </c>
      <c r="H389" s="513" t="s">
        <v>216</v>
      </c>
      <c r="I389" s="513">
        <f>COLUMN(FS!E68)</f>
        <v>5</v>
      </c>
      <c r="J389" s="513"/>
      <c r="K389" s="513"/>
      <c r="L389" s="513"/>
      <c r="M389" s="513">
        <v>810</v>
      </c>
      <c r="N389" s="513" t="str" cm="1">
        <f t="array" aca="1" ref="N389" ca="1">CELL("format",FS!J68)</f>
        <v>,0</v>
      </c>
      <c r="O389" s="513">
        <f>ROW(FS!J68)</f>
        <v>68</v>
      </c>
      <c r="P389" s="513">
        <f>COLUMN(FS!J68)</f>
        <v>10</v>
      </c>
      <c r="Q389" s="513">
        <f>ROW(FS!GJ68)</f>
        <v>68</v>
      </c>
      <c r="R389" s="513">
        <f>COLUMN(FS!GJ68)</f>
        <v>192</v>
      </c>
      <c r="S389" s="513">
        <f ca="1">_xlfn.SHEET(FS!J68)</f>
        <v>15</v>
      </c>
    </row>
    <row r="390" spans="1:19" x14ac:dyDescent="0.35">
      <c r="A390" s="513" t="s">
        <v>277</v>
      </c>
      <c r="B390" s="513">
        <v>810</v>
      </c>
      <c r="C390" s="513" t="s">
        <v>481</v>
      </c>
      <c r="D390" s="513">
        <v>-177</v>
      </c>
      <c r="E390" s="513" t="s">
        <v>1625</v>
      </c>
      <c r="F390" s="513">
        <f>FS!J69</f>
        <v>0</v>
      </c>
      <c r="G390" s="513" t="str">
        <f>FS!E69</f>
        <v>Current assets</v>
      </c>
      <c r="H390" s="513" t="s">
        <v>56</v>
      </c>
      <c r="I390" s="513">
        <f>COLUMN(FS!E69)</f>
        <v>5</v>
      </c>
      <c r="J390" s="513" t="str">
        <f>FS!G69</f>
        <v>$ 000s</v>
      </c>
      <c r="K390" s="513" t="s">
        <v>481</v>
      </c>
      <c r="L390" s="513" t="s">
        <v>1887</v>
      </c>
      <c r="M390" s="513">
        <v>811</v>
      </c>
      <c r="N390" s="513" t="str" cm="1">
        <f t="array" aca="1" ref="N390" ca="1">CELL("format",FS!J69)</f>
        <v>,0</v>
      </c>
      <c r="O390" s="513">
        <f>ROW(FS!J69)</f>
        <v>69</v>
      </c>
      <c r="P390" s="513">
        <f>COLUMN(FS!J69)</f>
        <v>10</v>
      </c>
      <c r="Q390" s="513">
        <f>ROW(FS!GJ69)</f>
        <v>69</v>
      </c>
      <c r="R390" s="513">
        <f>COLUMN(FS!GJ69)</f>
        <v>192</v>
      </c>
      <c r="S390" s="513">
        <f ca="1">_xlfn.SHEET(FS!J69)</f>
        <v>15</v>
      </c>
    </row>
    <row r="391" spans="1:19" x14ac:dyDescent="0.35">
      <c r="A391" s="513" t="s">
        <v>277</v>
      </c>
      <c r="B391" s="513">
        <v>811</v>
      </c>
      <c r="C391" s="513" t="s">
        <v>482</v>
      </c>
      <c r="D391" s="513">
        <v>-177</v>
      </c>
      <c r="E391" s="513" t="s">
        <v>483</v>
      </c>
      <c r="F391" s="513">
        <f>FS!J71</f>
        <v>0</v>
      </c>
      <c r="G391" s="513" t="str">
        <f>FS!E71</f>
        <v>Total assets</v>
      </c>
      <c r="H391" s="513" t="s">
        <v>57</v>
      </c>
      <c r="I391" s="513">
        <f>COLUMN(FS!E71)</f>
        <v>5</v>
      </c>
      <c r="J391" s="513" t="str">
        <f>FS!G71</f>
        <v>$ 000s</v>
      </c>
      <c r="K391" s="513" t="s">
        <v>482</v>
      </c>
      <c r="L391" s="513" t="s">
        <v>2059</v>
      </c>
      <c r="M391" s="513">
        <v>817</v>
      </c>
      <c r="N391" s="513" t="str" cm="1">
        <f t="array" aca="1" ref="N391" ca="1">CELL("format",FS!J71)</f>
        <v>,0</v>
      </c>
      <c r="O391" s="513">
        <f>ROW(FS!J71)</f>
        <v>71</v>
      </c>
      <c r="P391" s="513">
        <f>COLUMN(FS!J71)</f>
        <v>10</v>
      </c>
      <c r="Q391" s="513">
        <f>ROW(FS!GJ71)</f>
        <v>71</v>
      </c>
      <c r="R391" s="513">
        <f>COLUMN(FS!GJ71)</f>
        <v>192</v>
      </c>
      <c r="S391" s="513">
        <f ca="1">_xlfn.SHEET(FS!J71)</f>
        <v>15</v>
      </c>
    </row>
    <row r="392" spans="1:19" x14ac:dyDescent="0.35">
      <c r="A392" s="513" t="s">
        <v>283</v>
      </c>
      <c r="B392" s="513">
        <v>1231</v>
      </c>
      <c r="C392" s="513" t="s">
        <v>566</v>
      </c>
      <c r="D392" s="513">
        <v>-177</v>
      </c>
      <c r="E392" s="513" t="s">
        <v>1262</v>
      </c>
      <c r="F392" s="513">
        <f>FS!J73</f>
        <v>0</v>
      </c>
      <c r="G392" s="513" t="str">
        <f>FS!E73</f>
        <v>Accounts payable balance</v>
      </c>
      <c r="H392" s="513" t="s">
        <v>1252</v>
      </c>
      <c r="I392" s="513">
        <f>COLUMN(FS!E73)</f>
        <v>5</v>
      </c>
      <c r="J392" s="513" t="str">
        <f>FS!G73</f>
        <v>$ 000s</v>
      </c>
      <c r="K392" s="513"/>
      <c r="L392" s="513">
        <v>623</v>
      </c>
      <c r="M392" s="513">
        <v>816</v>
      </c>
      <c r="N392" s="513" t="str" cm="1">
        <f t="array" aca="1" ref="N392" ca="1">CELL("format",FS!J73)</f>
        <v>,0</v>
      </c>
      <c r="O392" s="513">
        <f>ROW(FS!J73)</f>
        <v>73</v>
      </c>
      <c r="P392" s="513">
        <f>COLUMN(FS!J73)</f>
        <v>10</v>
      </c>
      <c r="Q392" s="513">
        <f>ROW(FS!GJ73)</f>
        <v>73</v>
      </c>
      <c r="R392" s="513">
        <f>COLUMN(FS!GJ73)</f>
        <v>192</v>
      </c>
      <c r="S392" s="513">
        <f ca="1">_xlfn.SHEET(FS!J73)</f>
        <v>15</v>
      </c>
    </row>
    <row r="393" spans="1:19" x14ac:dyDescent="0.35">
      <c r="A393" s="513" t="s">
        <v>283</v>
      </c>
      <c r="B393" s="513">
        <v>1232</v>
      </c>
      <c r="C393" s="513" t="s">
        <v>405</v>
      </c>
      <c r="D393" s="513">
        <v>-177</v>
      </c>
      <c r="E393" s="513" t="s">
        <v>485</v>
      </c>
      <c r="F393" s="513">
        <f>FS!J74</f>
        <v>0</v>
      </c>
      <c r="G393" s="513" t="str">
        <f>FS!E74</f>
        <v>Senior debt balance</v>
      </c>
      <c r="H393" s="513" t="s">
        <v>1391</v>
      </c>
      <c r="I393" s="513">
        <f>COLUMN(FS!E74)</f>
        <v>5</v>
      </c>
      <c r="J393" s="513" t="str">
        <f>FS!G74</f>
        <v>$ 000s</v>
      </c>
      <c r="K393" s="513"/>
      <c r="L393" s="513">
        <v>298</v>
      </c>
      <c r="M393" s="513">
        <v>816</v>
      </c>
      <c r="N393" s="513" t="str" cm="1">
        <f t="array" aca="1" ref="N393" ca="1">CELL("format",FS!J74)</f>
        <v>,0</v>
      </c>
      <c r="O393" s="513">
        <f>ROW(FS!J74)</f>
        <v>74</v>
      </c>
      <c r="P393" s="513">
        <f>COLUMN(FS!J74)</f>
        <v>10</v>
      </c>
      <c r="Q393" s="513">
        <f>ROW(FS!GJ74)</f>
        <v>74</v>
      </c>
      <c r="R393" s="513">
        <f>COLUMN(FS!GJ74)</f>
        <v>192</v>
      </c>
      <c r="S393" s="513">
        <f ca="1">_xlfn.SHEET(FS!J74)</f>
        <v>15</v>
      </c>
    </row>
    <row r="394" spans="1:19" x14ac:dyDescent="0.35">
      <c r="A394" s="513" t="s">
        <v>283</v>
      </c>
      <c r="B394" s="513">
        <v>1233</v>
      </c>
      <c r="C394" s="513" t="s">
        <v>397</v>
      </c>
      <c r="D394" s="513">
        <v>-177</v>
      </c>
      <c r="E394" s="513" t="s">
        <v>484</v>
      </c>
      <c r="F394" s="513">
        <f>FS!J75</f>
        <v>0</v>
      </c>
      <c r="G394" s="513" t="str">
        <f>FS!E75</f>
        <v>Share capital balance</v>
      </c>
      <c r="H394" s="513" t="s">
        <v>133</v>
      </c>
      <c r="I394" s="513">
        <f>COLUMN(FS!E75)</f>
        <v>5</v>
      </c>
      <c r="J394" s="513" t="str">
        <f>FS!G75</f>
        <v>$ 000s</v>
      </c>
      <c r="K394" s="513"/>
      <c r="L394" s="513">
        <v>665</v>
      </c>
      <c r="M394" s="513">
        <v>816</v>
      </c>
      <c r="N394" s="513" t="str" cm="1">
        <f t="array" aca="1" ref="N394" ca="1">CELL("format",FS!J75)</f>
        <v>,0</v>
      </c>
      <c r="O394" s="513">
        <f>ROW(FS!J75)</f>
        <v>75</v>
      </c>
      <c r="P394" s="513">
        <f>COLUMN(FS!J75)</f>
        <v>10</v>
      </c>
      <c r="Q394" s="513">
        <f>ROW(FS!GJ75)</f>
        <v>75</v>
      </c>
      <c r="R394" s="513">
        <f>COLUMN(FS!GJ75)</f>
        <v>192</v>
      </c>
      <c r="S394" s="513">
        <f ca="1">_xlfn.SHEET(FS!J75)</f>
        <v>15</v>
      </c>
    </row>
    <row r="395" spans="1:19" x14ac:dyDescent="0.35">
      <c r="A395" s="513" t="s">
        <v>283</v>
      </c>
      <c r="B395" s="513">
        <v>1234</v>
      </c>
      <c r="C395" s="513" t="s">
        <v>1400</v>
      </c>
      <c r="D395" s="513">
        <v>-177</v>
      </c>
      <c r="E395" s="513" t="s">
        <v>1417</v>
      </c>
      <c r="F395" s="513">
        <f>FS!J76</f>
        <v>0</v>
      </c>
      <c r="G395" s="513" t="str">
        <f>FS!E76</f>
        <v>Retained earnings balance</v>
      </c>
      <c r="H395" s="513" t="s">
        <v>126</v>
      </c>
      <c r="I395" s="513">
        <f>COLUMN(FS!E76)</f>
        <v>5</v>
      </c>
      <c r="J395" s="513" t="str">
        <f>FS!G76</f>
        <v>$ 000s</v>
      </c>
      <c r="K395" s="513"/>
      <c r="L395" s="513">
        <v>669</v>
      </c>
      <c r="M395" s="513">
        <v>816</v>
      </c>
      <c r="N395" s="513" t="str" cm="1">
        <f t="array" aca="1" ref="N395" ca="1">CELL("format",FS!J76)</f>
        <v>,0</v>
      </c>
      <c r="O395" s="513">
        <f>ROW(FS!J76)</f>
        <v>76</v>
      </c>
      <c r="P395" s="513">
        <f>COLUMN(FS!J76)</f>
        <v>10</v>
      </c>
      <c r="Q395" s="513">
        <f>ROW(FS!GJ76)</f>
        <v>76</v>
      </c>
      <c r="R395" s="513">
        <f>COLUMN(FS!GJ76)</f>
        <v>192</v>
      </c>
      <c r="S395" s="513">
        <f ca="1">_xlfn.SHEET(FS!J76)</f>
        <v>15</v>
      </c>
    </row>
    <row r="396" spans="1:19" x14ac:dyDescent="0.35">
      <c r="A396" s="513" t="s">
        <v>277</v>
      </c>
      <c r="B396" s="513">
        <v>816</v>
      </c>
      <c r="C396" s="513" t="s">
        <v>486</v>
      </c>
      <c r="D396" s="513">
        <v>-177</v>
      </c>
      <c r="E396" s="513" t="s">
        <v>1418</v>
      </c>
      <c r="F396" s="513">
        <f>FS!J77</f>
        <v>0</v>
      </c>
      <c r="G396" s="513" t="str">
        <f>FS!E77</f>
        <v>Total liabilities</v>
      </c>
      <c r="H396" s="513" t="s">
        <v>58</v>
      </c>
      <c r="I396" s="513">
        <f>COLUMN(FS!E77)</f>
        <v>5</v>
      </c>
      <c r="J396" s="513" t="str">
        <f>FS!G77</f>
        <v>$ 000s</v>
      </c>
      <c r="K396" s="513" t="s">
        <v>486</v>
      </c>
      <c r="L396" s="513" t="s">
        <v>2060</v>
      </c>
      <c r="M396" s="513">
        <v>818</v>
      </c>
      <c r="N396" s="513" t="str" cm="1">
        <f t="array" aca="1" ref="N396" ca="1">CELL("format",FS!J77)</f>
        <v>,0</v>
      </c>
      <c r="O396" s="513">
        <f>ROW(FS!J77)</f>
        <v>77</v>
      </c>
      <c r="P396" s="513">
        <f>COLUMN(FS!J77)</f>
        <v>10</v>
      </c>
      <c r="Q396" s="513">
        <f>ROW(FS!GJ77)</f>
        <v>77</v>
      </c>
      <c r="R396" s="513">
        <f>COLUMN(FS!GJ77)</f>
        <v>192</v>
      </c>
      <c r="S396" s="513">
        <f ca="1">_xlfn.SHEET(FS!J77)</f>
        <v>15</v>
      </c>
    </row>
    <row r="397" spans="1:19" x14ac:dyDescent="0.35">
      <c r="A397" s="513" t="s">
        <v>270</v>
      </c>
      <c r="B397" s="513">
        <v>-178</v>
      </c>
      <c r="C397" s="513" t="s">
        <v>487</v>
      </c>
      <c r="D397" s="513">
        <v>-172</v>
      </c>
      <c r="E397" s="513"/>
      <c r="F397" s="513" t="str">
        <f>FS!A80</f>
        <v>BALANCE SHEET CHECK</v>
      </c>
      <c r="G397" s="513" t="str">
        <f>FS!A80</f>
        <v>BALANCE SHEET CHECK</v>
      </c>
      <c r="H397" s="513" t="s">
        <v>72</v>
      </c>
      <c r="I397" s="513">
        <f>COLUMN(FS!A80)</f>
        <v>1</v>
      </c>
      <c r="J397" s="513"/>
      <c r="K397" s="513" t="s">
        <v>487</v>
      </c>
      <c r="L397" s="513"/>
      <c r="M397" s="513"/>
      <c r="N397" s="513" t="str" cm="1">
        <f t="array" aca="1" ref="N397" ca="1">CELL("format",FS!A80)</f>
        <v>,0</v>
      </c>
      <c r="O397" s="513">
        <f>ROW(FS!A80)</f>
        <v>80</v>
      </c>
      <c r="P397" s="513">
        <f>COLUMN(FS!A80)</f>
        <v>1</v>
      </c>
      <c r="Q397" s="513">
        <f>ROW(FS!A88)</f>
        <v>88</v>
      </c>
      <c r="R397" s="513">
        <f>COLUMN(FS!A88)</f>
        <v>1</v>
      </c>
      <c r="S397" s="513">
        <f ca="1">_xlfn.SHEET(FS!A80)</f>
        <v>15</v>
      </c>
    </row>
    <row r="398" spans="1:19" x14ac:dyDescent="0.35">
      <c r="A398" s="513" t="s">
        <v>283</v>
      </c>
      <c r="B398" s="513">
        <v>817</v>
      </c>
      <c r="C398" s="513" t="s">
        <v>482</v>
      </c>
      <c r="D398" s="513">
        <v>-178</v>
      </c>
      <c r="E398" s="513" t="s">
        <v>488</v>
      </c>
      <c r="F398" s="513">
        <f>FS!J82</f>
        <v>0</v>
      </c>
      <c r="G398" s="513" t="str">
        <f>FS!E82</f>
        <v>Total assets</v>
      </c>
      <c r="H398" s="513" t="s">
        <v>57</v>
      </c>
      <c r="I398" s="513">
        <f>COLUMN(FS!E82)</f>
        <v>5</v>
      </c>
      <c r="J398" s="513" t="str">
        <f>FS!G82</f>
        <v>$ 000s</v>
      </c>
      <c r="K398" s="513"/>
      <c r="L398" s="513">
        <v>811</v>
      </c>
      <c r="M398" s="513" t="s">
        <v>2061</v>
      </c>
      <c r="N398" s="513" t="str" cm="1">
        <f t="array" aca="1" ref="N398" ca="1">CELL("format",FS!J82)</f>
        <v>,0</v>
      </c>
      <c r="O398" s="513">
        <f>ROW(FS!J82)</f>
        <v>82</v>
      </c>
      <c r="P398" s="513">
        <f>COLUMN(FS!J82)</f>
        <v>10</v>
      </c>
      <c r="Q398" s="513">
        <f>ROW(FS!GJ82)</f>
        <v>82</v>
      </c>
      <c r="R398" s="513">
        <f>COLUMN(FS!GJ82)</f>
        <v>192</v>
      </c>
      <c r="S398" s="513">
        <f ca="1">_xlfn.SHEET(FS!J82)</f>
        <v>15</v>
      </c>
    </row>
    <row r="399" spans="1:19" x14ac:dyDescent="0.35">
      <c r="A399" s="513" t="s">
        <v>283</v>
      </c>
      <c r="B399" s="513">
        <v>818</v>
      </c>
      <c r="C399" s="513" t="s">
        <v>486</v>
      </c>
      <c r="D399" s="513">
        <v>-178</v>
      </c>
      <c r="E399" s="513" t="s">
        <v>489</v>
      </c>
      <c r="F399" s="513">
        <f>FS!J83</f>
        <v>0</v>
      </c>
      <c r="G399" s="513" t="str">
        <f>FS!E83</f>
        <v>Total liabilities</v>
      </c>
      <c r="H399" s="513" t="s">
        <v>58</v>
      </c>
      <c r="I399" s="513">
        <f>COLUMN(FS!E83)</f>
        <v>5</v>
      </c>
      <c r="J399" s="513" t="str">
        <f>FS!G83</f>
        <v>$ 000s</v>
      </c>
      <c r="K399" s="513"/>
      <c r="L399" s="513">
        <v>816</v>
      </c>
      <c r="M399" s="513" t="s">
        <v>2061</v>
      </c>
      <c r="N399" s="513" t="str" cm="1">
        <f t="array" aca="1" ref="N399" ca="1">CELL("format",FS!J83)</f>
        <v>,0</v>
      </c>
      <c r="O399" s="513">
        <f>ROW(FS!J83)</f>
        <v>83</v>
      </c>
      <c r="P399" s="513">
        <f>COLUMN(FS!J83)</f>
        <v>10</v>
      </c>
      <c r="Q399" s="513">
        <f>ROW(FS!GJ83)</f>
        <v>83</v>
      </c>
      <c r="R399" s="513">
        <f>COLUMN(FS!GJ83)</f>
        <v>192</v>
      </c>
      <c r="S399" s="513">
        <f ca="1">_xlfn.SHEET(FS!J83)</f>
        <v>15</v>
      </c>
    </row>
    <row r="400" spans="1:19" x14ac:dyDescent="0.35">
      <c r="A400" s="513" t="s">
        <v>490</v>
      </c>
      <c r="B400" s="513">
        <v>819</v>
      </c>
      <c r="C400" s="513" t="s">
        <v>491</v>
      </c>
      <c r="D400" s="513">
        <v>-178</v>
      </c>
      <c r="E400" s="513" t="s">
        <v>492</v>
      </c>
      <c r="F400" s="513">
        <f>FS!F84</f>
        <v>0</v>
      </c>
      <c r="G400" s="513" t="str">
        <f>FS!E84</f>
        <v>Balance sheet check</v>
      </c>
      <c r="H400" s="513" t="s">
        <v>73</v>
      </c>
      <c r="I400" s="513">
        <f>COLUMN(FS!E84)</f>
        <v>5</v>
      </c>
      <c r="J400" s="513" t="str">
        <f>FS!G84</f>
        <v>check</v>
      </c>
      <c r="K400" s="513" t="s">
        <v>491</v>
      </c>
      <c r="L400" s="513">
        <v>942</v>
      </c>
      <c r="M400" s="513">
        <v>952</v>
      </c>
      <c r="N400" s="513" t="str" cm="1">
        <f t="array" aca="1" ref="N400" ca="1">CELL("format",FS!F84)</f>
        <v>,0</v>
      </c>
      <c r="O400" s="513">
        <f>ROW(FS!F84)</f>
        <v>84</v>
      </c>
      <c r="P400" s="513">
        <f>COLUMN(FS!F84)</f>
        <v>6</v>
      </c>
      <c r="Q400" s="513">
        <f>ROW(FS!F84)</f>
        <v>84</v>
      </c>
      <c r="R400" s="513">
        <f>COLUMN(FS!F84)</f>
        <v>6</v>
      </c>
      <c r="S400" s="513">
        <f ca="1">_xlfn.SHEET(FS!F84)</f>
        <v>15</v>
      </c>
    </row>
    <row r="401" spans="1:19" x14ac:dyDescent="0.35">
      <c r="A401" s="513" t="s">
        <v>277</v>
      </c>
      <c r="B401" s="513">
        <v>942</v>
      </c>
      <c r="C401" s="513" t="s">
        <v>493</v>
      </c>
      <c r="D401" s="513">
        <v>-178</v>
      </c>
      <c r="E401" s="513" t="s">
        <v>494</v>
      </c>
      <c r="F401" s="513">
        <f>FS!J84</f>
        <v>0</v>
      </c>
      <c r="G401" s="513" t="str">
        <f>FS!E84</f>
        <v>Balance sheet check</v>
      </c>
      <c r="H401" s="513" t="s">
        <v>73</v>
      </c>
      <c r="I401" s="513">
        <f>COLUMN(FS!E84)</f>
        <v>5</v>
      </c>
      <c r="J401" s="513" t="str">
        <f>FS!G84</f>
        <v>check</v>
      </c>
      <c r="K401" s="513" t="s">
        <v>493</v>
      </c>
      <c r="L401" s="513" t="s">
        <v>2062</v>
      </c>
      <c r="M401" s="513">
        <v>819</v>
      </c>
      <c r="N401" s="513" t="str" cm="1">
        <f t="array" aca="1" ref="N401" ca="1">CELL("format",FS!J84)</f>
        <v>,0</v>
      </c>
      <c r="O401" s="513">
        <f>ROW(FS!J84)</f>
        <v>84</v>
      </c>
      <c r="P401" s="513">
        <f>COLUMN(FS!J84)</f>
        <v>10</v>
      </c>
      <c r="Q401" s="513">
        <f>ROW(FS!OJ84)</f>
        <v>84</v>
      </c>
      <c r="R401" s="513">
        <f>COLUMN(FS!OJ84)</f>
        <v>400</v>
      </c>
      <c r="S401" s="513">
        <f ca="1">_xlfn.SHEET(FS!J84)</f>
        <v>15</v>
      </c>
    </row>
    <row r="402" spans="1:19" x14ac:dyDescent="0.35">
      <c r="A402" s="513" t="s">
        <v>280</v>
      </c>
      <c r="B402" s="513"/>
      <c r="C402" s="513"/>
      <c r="D402" s="513">
        <v>942</v>
      </c>
      <c r="E402" s="513"/>
      <c r="F402" s="513"/>
      <c r="G402" s="513"/>
      <c r="H402" s="513"/>
      <c r="I402" s="513"/>
      <c r="J402" s="513"/>
      <c r="K402" s="513"/>
      <c r="L402" s="513"/>
      <c r="M402" s="513"/>
      <c r="N402" s="513"/>
      <c r="O402" s="513">
        <f>ROW(FS!J84)</f>
        <v>84</v>
      </c>
      <c r="P402" s="513">
        <f>COLUMN(FS!J84)</f>
        <v>10</v>
      </c>
      <c r="Q402" s="513">
        <f>ROW(FS!GJ84)</f>
        <v>84</v>
      </c>
      <c r="R402" s="513">
        <f>COLUMN(FS!GJ84)</f>
        <v>192</v>
      </c>
      <c r="S402" s="513">
        <f ca="1">_xlfn.SHEET(FS!J84)</f>
        <v>15</v>
      </c>
    </row>
    <row r="403" spans="1:19" x14ac:dyDescent="0.35">
      <c r="A403" s="513" t="s">
        <v>280</v>
      </c>
      <c r="B403" s="513"/>
      <c r="C403" s="513"/>
      <c r="D403" s="513">
        <v>942</v>
      </c>
      <c r="E403" s="513"/>
      <c r="F403" s="513"/>
      <c r="G403" s="513"/>
      <c r="H403" s="513"/>
      <c r="I403" s="513"/>
      <c r="J403" s="513"/>
      <c r="K403" s="513"/>
      <c r="L403" s="513"/>
      <c r="M403" s="513"/>
      <c r="N403" s="513"/>
      <c r="O403" s="513">
        <f>ROW(FS!GK84)</f>
        <v>84</v>
      </c>
      <c r="P403" s="513">
        <f>COLUMN(FS!GK84)</f>
        <v>193</v>
      </c>
      <c r="Q403" s="513">
        <f>ROW(FS!OJ84)</f>
        <v>84</v>
      </c>
      <c r="R403" s="513">
        <f>COLUMN(FS!OJ84)</f>
        <v>400</v>
      </c>
      <c r="S403" s="513">
        <f ca="1">_xlfn.SHEET(FS!GK84)</f>
        <v>15</v>
      </c>
    </row>
    <row r="404" spans="1:19" x14ac:dyDescent="0.35">
      <c r="A404" s="513" t="s">
        <v>274</v>
      </c>
      <c r="B404" s="513">
        <v>821</v>
      </c>
      <c r="C404" s="513" t="s">
        <v>495</v>
      </c>
      <c r="D404" s="513">
        <v>-178</v>
      </c>
      <c r="E404" s="513" t="s">
        <v>496</v>
      </c>
      <c r="F404" s="513">
        <f>FS!H85</f>
        <v>3.3178366720676422E-9</v>
      </c>
      <c r="G404" s="513" t="str">
        <f>FS!E85</f>
        <v>Balance sheet difference</v>
      </c>
      <c r="H404" s="513" t="s">
        <v>74</v>
      </c>
      <c r="I404" s="513">
        <f>COLUMN(FS!E85)</f>
        <v>5</v>
      </c>
      <c r="J404" s="513"/>
      <c r="K404" s="513" t="s">
        <v>495</v>
      </c>
      <c r="L404" s="513">
        <v>822</v>
      </c>
      <c r="M404" s="513"/>
      <c r="N404" s="513" t="str" cm="1">
        <f t="array" aca="1" ref="N404" ca="1">CELL("format",FS!H85)</f>
        <v>,0</v>
      </c>
      <c r="O404" s="513">
        <f>ROW(FS!H85)</f>
        <v>85</v>
      </c>
      <c r="P404" s="513">
        <f>COLUMN(FS!H85)</f>
        <v>8</v>
      </c>
      <c r="Q404" s="513">
        <f>ROW(FS!H85)</f>
        <v>85</v>
      </c>
      <c r="R404" s="513">
        <f>COLUMN(FS!H85)</f>
        <v>8</v>
      </c>
      <c r="S404" s="513">
        <f ca="1">_xlfn.SHEET(FS!H85)</f>
        <v>15</v>
      </c>
    </row>
    <row r="405" spans="1:19" x14ac:dyDescent="0.35">
      <c r="A405" s="513" t="s">
        <v>277</v>
      </c>
      <c r="B405" s="513">
        <v>822</v>
      </c>
      <c r="C405" s="513" t="s">
        <v>497</v>
      </c>
      <c r="D405" s="513">
        <v>-178</v>
      </c>
      <c r="E405" s="513" t="s">
        <v>498</v>
      </c>
      <c r="F405" s="513">
        <f>FS!J85</f>
        <v>0</v>
      </c>
      <c r="G405" s="513" t="str">
        <f>FS!E85</f>
        <v>Balance sheet difference</v>
      </c>
      <c r="H405" s="513" t="s">
        <v>74</v>
      </c>
      <c r="I405" s="513">
        <f>COLUMN(FS!E85)</f>
        <v>5</v>
      </c>
      <c r="J405" s="513"/>
      <c r="K405" s="513" t="s">
        <v>497</v>
      </c>
      <c r="L405" s="513" t="s">
        <v>2063</v>
      </c>
      <c r="M405" s="513">
        <v>821</v>
      </c>
      <c r="N405" s="513" t="str" cm="1">
        <f t="array" aca="1" ref="N405" ca="1">CELL("format",FS!J85)</f>
        <v>,0</v>
      </c>
      <c r="O405" s="513">
        <f>ROW(FS!J85)</f>
        <v>85</v>
      </c>
      <c r="P405" s="513">
        <f>COLUMN(FS!J85)</f>
        <v>10</v>
      </c>
      <c r="Q405" s="513">
        <f>ROW(FS!GJ85)</f>
        <v>85</v>
      </c>
      <c r="R405" s="513">
        <f>COLUMN(FS!GJ85)</f>
        <v>192</v>
      </c>
      <c r="S405" s="513">
        <f ca="1">_xlfn.SHEET(FS!J85)</f>
        <v>15</v>
      </c>
    </row>
    <row r="406" spans="1:19" x14ac:dyDescent="0.35">
      <c r="A406" s="513" t="s">
        <v>270</v>
      </c>
      <c r="B406" s="513">
        <v>-43</v>
      </c>
      <c r="C406" s="513" t="s">
        <v>1686</v>
      </c>
      <c r="D406" s="513">
        <v>-1</v>
      </c>
      <c r="E406" s="513"/>
      <c r="F406" s="513" t="str">
        <f ca="1">InpC!A1</f>
        <v>InpC - Base case 1</v>
      </c>
      <c r="G406" s="513" t="str">
        <f ca="1">InpC!A1</f>
        <v>InpC - Base case 1</v>
      </c>
      <c r="H406" s="513" t="s">
        <v>499</v>
      </c>
      <c r="I406" s="513">
        <f>COLUMN(InpC!A1)</f>
        <v>1</v>
      </c>
      <c r="J406" s="513"/>
      <c r="K406" s="513" t="s">
        <v>1686</v>
      </c>
      <c r="L406" s="513"/>
      <c r="M406" s="513"/>
      <c r="N406" s="513" t="str" cm="1">
        <f t="array" aca="1" ref="N406" ca="1">CELL("format",InpC!A1)</f>
        <v>,0</v>
      </c>
      <c r="O406" s="513">
        <f>ROW(InpC!A1)</f>
        <v>1</v>
      </c>
      <c r="P406" s="513">
        <f>COLUMN(InpC!A1)</f>
        <v>1</v>
      </c>
      <c r="Q406" s="513">
        <f>ROW(InpC!A160)</f>
        <v>160</v>
      </c>
      <c r="R406" s="513">
        <f>COLUMN(InpC!A160)</f>
        <v>1</v>
      </c>
      <c r="S406" s="513">
        <f ca="1">_xlfn.SHEET(InpC!A1)</f>
        <v>1</v>
      </c>
    </row>
    <row r="407" spans="1:19" x14ac:dyDescent="0.35">
      <c r="A407" s="513" t="s">
        <v>272</v>
      </c>
      <c r="B407" s="513">
        <v>0</v>
      </c>
      <c r="C407" s="513">
        <v>0</v>
      </c>
      <c r="D407" s="513">
        <v>-43</v>
      </c>
      <c r="E407" s="513" t="s">
        <v>500</v>
      </c>
      <c r="F407" s="513" t="str">
        <f ca="1">InpC!A1</f>
        <v>InpC - Base case 1</v>
      </c>
      <c r="G407" s="513"/>
      <c r="H407" s="513"/>
      <c r="I407" s="513"/>
      <c r="J407" s="513"/>
      <c r="K407" s="513"/>
      <c r="L407" s="513">
        <v>3</v>
      </c>
      <c r="M407" s="513"/>
      <c r="N407" s="513" t="str" cm="1">
        <f t="array" aca="1" ref="N407" ca="1">CELL("format",InpC!A1)</f>
        <v>,0</v>
      </c>
      <c r="O407" s="513">
        <f>ROW(InpC!A1)</f>
        <v>1</v>
      </c>
      <c r="P407" s="513">
        <f>COLUMN(InpC!A1)</f>
        <v>1</v>
      </c>
      <c r="Q407" s="513">
        <f>ROW(InpC!A1)</f>
        <v>1</v>
      </c>
      <c r="R407" s="513">
        <f>COLUMN(InpC!A1)</f>
        <v>1</v>
      </c>
      <c r="S407" s="513">
        <f ca="1">_xlfn.SHEET(InpC!A1)</f>
        <v>1</v>
      </c>
    </row>
    <row r="408" spans="1:19" x14ac:dyDescent="0.35">
      <c r="A408" s="513" t="s">
        <v>272</v>
      </c>
      <c r="B408" s="513">
        <v>1</v>
      </c>
      <c r="C408" s="513">
        <v>1</v>
      </c>
      <c r="D408" s="513">
        <v>-43</v>
      </c>
      <c r="E408" s="513" t="s">
        <v>501</v>
      </c>
      <c r="F408" s="513" t="str">
        <f>InpC!K2</f>
        <v>q</v>
      </c>
      <c r="G408" s="513"/>
      <c r="H408" s="513"/>
      <c r="I408" s="513"/>
      <c r="J408" s="513"/>
      <c r="K408" s="513"/>
      <c r="L408" s="513" t="s">
        <v>2064</v>
      </c>
      <c r="M408" s="513"/>
      <c r="N408" s="513" t="str" cm="1">
        <f t="array" aca="1" ref="N408" ca="1">CELL("format",InpC!K2)</f>
        <v>G</v>
      </c>
      <c r="O408" s="513">
        <f>ROW(InpC!K2)</f>
        <v>2</v>
      </c>
      <c r="P408" s="513">
        <f>COLUMN(InpC!K2)</f>
        <v>11</v>
      </c>
      <c r="Q408" s="513">
        <f>ROW(InpC!M2)</f>
        <v>2</v>
      </c>
      <c r="R408" s="513">
        <f>COLUMN(InpC!M2)</f>
        <v>13</v>
      </c>
      <c r="S408" s="513">
        <f ca="1">_xlfn.SHEET(InpC!K2)</f>
        <v>1</v>
      </c>
    </row>
    <row r="409" spans="1:19" x14ac:dyDescent="0.35">
      <c r="A409" s="513" t="s">
        <v>272</v>
      </c>
      <c r="B409" s="513">
        <v>2</v>
      </c>
      <c r="C409" s="513">
        <v>2</v>
      </c>
      <c r="D409" s="513">
        <v>-43</v>
      </c>
      <c r="E409" s="513" t="s">
        <v>502</v>
      </c>
      <c r="F409" s="513" t="str">
        <f>InpC!O2</f>
        <v/>
      </c>
      <c r="G409" s="513" t="str">
        <f>InpC!K2</f>
        <v>q</v>
      </c>
      <c r="H409" s="513" t="s">
        <v>503</v>
      </c>
      <c r="I409" s="513">
        <f>COLUMN(InpC!K2)</f>
        <v>11</v>
      </c>
      <c r="J409" s="513"/>
      <c r="K409" s="513"/>
      <c r="L409" s="513" t="s">
        <v>2065</v>
      </c>
      <c r="M409" s="513"/>
      <c r="N409" s="513" t="str" cm="1">
        <f t="array" aca="1" ref="N409" ca="1">CELL("format",InpC!O2)</f>
        <v>G</v>
      </c>
      <c r="O409" s="513">
        <f>ROW(InpC!O2)</f>
        <v>2</v>
      </c>
      <c r="P409" s="513">
        <f>COLUMN(InpC!O2)</f>
        <v>15</v>
      </c>
      <c r="Q409" s="513">
        <f>ROW(InpC!R2)</f>
        <v>2</v>
      </c>
      <c r="R409" s="513">
        <f>COLUMN(InpC!R2)</f>
        <v>18</v>
      </c>
      <c r="S409" s="513">
        <f ca="1">_xlfn.SHEET(InpC!O2)</f>
        <v>1</v>
      </c>
    </row>
    <row r="410" spans="1:19" x14ac:dyDescent="0.35">
      <c r="A410" s="513" t="s">
        <v>272</v>
      </c>
      <c r="B410" s="513">
        <v>3</v>
      </c>
      <c r="C410" s="513">
        <v>3</v>
      </c>
      <c r="D410" s="513">
        <v>-43</v>
      </c>
      <c r="E410" s="513" t="s">
        <v>2066</v>
      </c>
      <c r="F410" s="513" t="str">
        <f>InpC!F3</f>
        <v>Base case 1</v>
      </c>
      <c r="G410" s="513"/>
      <c r="H410" s="513"/>
      <c r="I410" s="513"/>
      <c r="J410" s="513"/>
      <c r="K410" s="513"/>
      <c r="L410" s="513" t="s">
        <v>2067</v>
      </c>
      <c r="M410" s="513" t="s">
        <v>2068</v>
      </c>
      <c r="N410" s="513" t="str" cm="1">
        <f t="array" aca="1" ref="N410" ca="1">CELL("format",InpC!F3)</f>
        <v>,0</v>
      </c>
      <c r="O410" s="513">
        <f>ROW(InpC!F3)</f>
        <v>3</v>
      </c>
      <c r="P410" s="513">
        <f>COLUMN(InpC!F3)</f>
        <v>6</v>
      </c>
      <c r="Q410" s="513">
        <f>ROW(InpC!F3)</f>
        <v>3</v>
      </c>
      <c r="R410" s="513">
        <f>COLUMN(InpC!F3)</f>
        <v>6</v>
      </c>
      <c r="S410" s="513">
        <f ca="1">_xlfn.SHEET(InpC!F3)</f>
        <v>1</v>
      </c>
    </row>
    <row r="411" spans="1:19" x14ac:dyDescent="0.35">
      <c r="A411" s="513" t="s">
        <v>281</v>
      </c>
      <c r="B411" s="513">
        <v>833</v>
      </c>
      <c r="C411" s="513">
        <v>833</v>
      </c>
      <c r="D411" s="513">
        <v>-43</v>
      </c>
      <c r="E411" s="513" t="s">
        <v>282</v>
      </c>
      <c r="F411" s="513">
        <f>InpC!J3</f>
        <v>0</v>
      </c>
      <c r="G411" s="513" t="str">
        <f>InpC!F3</f>
        <v>Base case 1</v>
      </c>
      <c r="H411" s="513" t="s">
        <v>79</v>
      </c>
      <c r="I411" s="513">
        <f>COLUMN(InpC!F3)</f>
        <v>6</v>
      </c>
      <c r="J411" s="513"/>
      <c r="K411" s="513"/>
      <c r="L411" s="513"/>
      <c r="M411" s="513">
        <v>3</v>
      </c>
      <c r="N411" s="513" t="str" cm="1">
        <f t="array" aca="1" ref="N411" ca="1">CELL("format",InpC!J3)</f>
        <v>D1</v>
      </c>
      <c r="O411" s="513">
        <f>ROW(InpC!J3)</f>
        <v>3</v>
      </c>
      <c r="P411" s="513">
        <f>COLUMN(InpC!J3)</f>
        <v>10</v>
      </c>
      <c r="Q411" s="513">
        <f>ROW(InpC!S3)</f>
        <v>3</v>
      </c>
      <c r="R411" s="513">
        <f>COLUMN(InpC!S3)</f>
        <v>19</v>
      </c>
      <c r="S411" s="513">
        <f ca="1">_xlfn.SHEET(InpC!J3)</f>
        <v>1</v>
      </c>
    </row>
    <row r="412" spans="1:19" x14ac:dyDescent="0.35">
      <c r="A412" s="513" t="s">
        <v>341</v>
      </c>
      <c r="B412" s="513">
        <v>831</v>
      </c>
      <c r="C412" s="513" t="s">
        <v>504</v>
      </c>
      <c r="D412" s="513">
        <v>-43</v>
      </c>
      <c r="E412" s="513" t="s">
        <v>335</v>
      </c>
      <c r="F412" s="513">
        <f>InpC!F4</f>
        <v>1</v>
      </c>
      <c r="G412" s="513" t="str">
        <f>InpC!E4</f>
        <v>Active scenario</v>
      </c>
      <c r="H412" s="513" t="s">
        <v>78</v>
      </c>
      <c r="I412" s="513">
        <f>COLUMN(InpC!E4)</f>
        <v>5</v>
      </c>
      <c r="J412" s="513"/>
      <c r="K412" s="513" t="s">
        <v>1687</v>
      </c>
      <c r="L412" s="513"/>
      <c r="M412" s="513" t="s">
        <v>2069</v>
      </c>
      <c r="N412" s="513" t="str" cm="1">
        <f t="array" aca="1" ref="N412" ca="1">CELL("format",InpC!F4)</f>
        <v>,0</v>
      </c>
      <c r="O412" s="513">
        <f>ROW(InpC!F4)</f>
        <v>4</v>
      </c>
      <c r="P412" s="513">
        <f>COLUMN(InpC!F4)</f>
        <v>6</v>
      </c>
      <c r="Q412" s="513">
        <f>ROW(InpC!F4)</f>
        <v>4</v>
      </c>
      <c r="R412" s="513">
        <f>COLUMN(InpC!F4)</f>
        <v>6</v>
      </c>
      <c r="S412" s="513">
        <f ca="1">_xlfn.SHEET(InpC!F4)</f>
        <v>1</v>
      </c>
    </row>
    <row r="413" spans="1:19" x14ac:dyDescent="0.35">
      <c r="A413" s="513" t="s">
        <v>277</v>
      </c>
      <c r="B413" s="513">
        <v>957</v>
      </c>
      <c r="C413" s="513" t="s">
        <v>505</v>
      </c>
      <c r="D413" s="513">
        <v>-43</v>
      </c>
      <c r="E413" s="513" t="s">
        <v>1626</v>
      </c>
      <c r="F413" s="513">
        <f>InpC!I4</f>
        <v>2</v>
      </c>
      <c r="G413" s="513" t="str">
        <f>InpC!E4</f>
        <v>Active scenario</v>
      </c>
      <c r="H413" s="513" t="s">
        <v>78</v>
      </c>
      <c r="I413" s="513">
        <f>COLUMN(InpC!E4)</f>
        <v>5</v>
      </c>
      <c r="J413" s="513"/>
      <c r="K413" s="513" t="s">
        <v>1687</v>
      </c>
      <c r="L413" s="513" t="s">
        <v>2070</v>
      </c>
      <c r="M413" s="513" t="s">
        <v>2071</v>
      </c>
      <c r="N413" s="513" t="str" cm="1">
        <f t="array" aca="1" ref="N413" ca="1">CELL("format",InpC!I4)</f>
        <v>F0</v>
      </c>
      <c r="O413" s="513">
        <f>ROW(InpC!I4)</f>
        <v>4</v>
      </c>
      <c r="P413" s="513">
        <f>COLUMN(InpC!I4)</f>
        <v>9</v>
      </c>
      <c r="Q413" s="513">
        <f>ROW(InpC!I4)</f>
        <v>4</v>
      </c>
      <c r="R413" s="513">
        <f>COLUMN(InpC!I4)</f>
        <v>9</v>
      </c>
      <c r="S413" s="513">
        <f ca="1">_xlfn.SHEET(InpC!I4)</f>
        <v>1</v>
      </c>
    </row>
    <row r="414" spans="1:19" x14ac:dyDescent="0.35">
      <c r="A414" s="513" t="s">
        <v>331</v>
      </c>
      <c r="B414" s="513">
        <v>834</v>
      </c>
      <c r="C414" s="513" t="s">
        <v>1627</v>
      </c>
      <c r="D414" s="513">
        <v>-43</v>
      </c>
      <c r="E414" s="513" t="s">
        <v>335</v>
      </c>
      <c r="F414" s="513">
        <f>InpC!J4</f>
        <v>0</v>
      </c>
      <c r="G414" s="513" t="str">
        <f>InpC!E4</f>
        <v>Active scenario</v>
      </c>
      <c r="H414" s="513" t="s">
        <v>78</v>
      </c>
      <c r="I414" s="513">
        <f>COLUMN(InpC!E4)</f>
        <v>5</v>
      </c>
      <c r="J414" s="513"/>
      <c r="K414" s="513"/>
      <c r="L414" s="513"/>
      <c r="M414" s="513" t="s">
        <v>2072</v>
      </c>
      <c r="N414" s="513" t="str" cm="1">
        <f t="array" aca="1" ref="N414" ca="1">CELL("format",InpC!J4)</f>
        <v>,0</v>
      </c>
      <c r="O414" s="513">
        <f>ROW(InpC!J4)</f>
        <v>4</v>
      </c>
      <c r="P414" s="513">
        <f>COLUMN(InpC!J4)</f>
        <v>10</v>
      </c>
      <c r="Q414" s="513">
        <f>ROW(InpC!J4)</f>
        <v>4</v>
      </c>
      <c r="R414" s="513">
        <f>COLUMN(InpC!J4)</f>
        <v>10</v>
      </c>
      <c r="S414" s="513">
        <f ca="1">_xlfn.SHEET(InpC!J4)</f>
        <v>1</v>
      </c>
    </row>
    <row r="415" spans="1:19" x14ac:dyDescent="0.35">
      <c r="A415" s="513" t="s">
        <v>341</v>
      </c>
      <c r="B415" s="513">
        <v>830</v>
      </c>
      <c r="C415" s="513" t="s">
        <v>506</v>
      </c>
      <c r="D415" s="513">
        <v>-43</v>
      </c>
      <c r="E415" s="513" t="s">
        <v>282</v>
      </c>
      <c r="F415" s="513">
        <f>InpC!K4</f>
        <v>1</v>
      </c>
      <c r="G415" s="513" t="str">
        <f>InpC!E4</f>
        <v>Active scenario</v>
      </c>
      <c r="H415" s="513" t="s">
        <v>78</v>
      </c>
      <c r="I415" s="513">
        <f>COLUMN(InpC!E4)</f>
        <v>5</v>
      </c>
      <c r="J415" s="513"/>
      <c r="K415" s="513" t="s">
        <v>1687</v>
      </c>
      <c r="L415" s="513"/>
      <c r="M415" s="513" t="s">
        <v>2073</v>
      </c>
      <c r="N415" s="513" t="str" cm="1">
        <f t="array" aca="1" ref="N415" ca="1">CELL("format",InpC!K4)</f>
        <v>,0</v>
      </c>
      <c r="O415" s="513">
        <f>ROW(InpC!K4)</f>
        <v>4</v>
      </c>
      <c r="P415" s="513">
        <f>COLUMN(InpC!K4)</f>
        <v>11</v>
      </c>
      <c r="Q415" s="513">
        <f>ROW(InpC!M4)</f>
        <v>4</v>
      </c>
      <c r="R415" s="513">
        <f>COLUMN(InpC!M4)</f>
        <v>13</v>
      </c>
      <c r="S415" s="513">
        <f ca="1">_xlfn.SHEET(InpC!K4)</f>
        <v>1</v>
      </c>
    </row>
    <row r="416" spans="1:19" x14ac:dyDescent="0.35">
      <c r="A416" s="513" t="s">
        <v>331</v>
      </c>
      <c r="B416" s="513">
        <v>835</v>
      </c>
      <c r="C416" s="513" t="s">
        <v>1627</v>
      </c>
      <c r="D416" s="513">
        <v>-43</v>
      </c>
      <c r="E416" s="513" t="s">
        <v>335</v>
      </c>
      <c r="F416" s="513">
        <f>InpC!N4</f>
        <v>0</v>
      </c>
      <c r="G416" s="513" t="str">
        <f>InpC!E4</f>
        <v>Active scenario</v>
      </c>
      <c r="H416" s="513" t="s">
        <v>78</v>
      </c>
      <c r="I416" s="513">
        <f>COLUMN(InpC!E4)</f>
        <v>5</v>
      </c>
      <c r="J416" s="513"/>
      <c r="K416" s="513"/>
      <c r="L416" s="513"/>
      <c r="M416" s="513" t="s">
        <v>2072</v>
      </c>
      <c r="N416" s="513" t="str" cm="1">
        <f t="array" aca="1" ref="N416" ca="1">CELL("format",InpC!N4)</f>
        <v>,0</v>
      </c>
      <c r="O416" s="513">
        <f>ROW(InpC!N4)</f>
        <v>4</v>
      </c>
      <c r="P416" s="513">
        <f>COLUMN(InpC!N4)</f>
        <v>14</v>
      </c>
      <c r="Q416" s="513">
        <f>ROW(InpC!N4)</f>
        <v>4</v>
      </c>
      <c r="R416" s="513">
        <f>COLUMN(InpC!N4)</f>
        <v>14</v>
      </c>
      <c r="S416" s="513">
        <f ca="1">_xlfn.SHEET(InpC!N4)</f>
        <v>1</v>
      </c>
    </row>
    <row r="417" spans="1:19" x14ac:dyDescent="0.35">
      <c r="A417" s="513" t="s">
        <v>341</v>
      </c>
      <c r="B417" s="513">
        <v>832</v>
      </c>
      <c r="C417" s="513" t="s">
        <v>507</v>
      </c>
      <c r="D417" s="513">
        <v>-43</v>
      </c>
      <c r="E417" s="513" t="s">
        <v>282</v>
      </c>
      <c r="F417" s="513">
        <f>InpC!O4</f>
        <v>4</v>
      </c>
      <c r="G417" s="513" t="str">
        <f>InpC!E4</f>
        <v>Active scenario</v>
      </c>
      <c r="H417" s="513" t="s">
        <v>78</v>
      </c>
      <c r="I417" s="513">
        <f>COLUMN(InpC!E4)</f>
        <v>5</v>
      </c>
      <c r="J417" s="513"/>
      <c r="K417" s="513" t="s">
        <v>1687</v>
      </c>
      <c r="L417" s="513"/>
      <c r="M417" s="513" t="s">
        <v>2074</v>
      </c>
      <c r="N417" s="513" t="str" cm="1">
        <f t="array" aca="1" ref="N417" ca="1">CELL("format",InpC!O4)</f>
        <v>,0</v>
      </c>
      <c r="O417" s="513">
        <f>ROW(InpC!O4)</f>
        <v>4</v>
      </c>
      <c r="P417" s="513">
        <f>COLUMN(InpC!O4)</f>
        <v>15</v>
      </c>
      <c r="Q417" s="513">
        <f>ROW(InpC!R4)</f>
        <v>4</v>
      </c>
      <c r="R417" s="513">
        <f>COLUMN(InpC!R4)</f>
        <v>18</v>
      </c>
      <c r="S417" s="513">
        <f ca="1">_xlfn.SHEET(InpC!O4)</f>
        <v>1</v>
      </c>
    </row>
    <row r="418" spans="1:19" x14ac:dyDescent="0.35">
      <c r="A418" s="513" t="s">
        <v>331</v>
      </c>
      <c r="B418" s="513">
        <v>836</v>
      </c>
      <c r="C418" s="513" t="s">
        <v>1627</v>
      </c>
      <c r="D418" s="513">
        <v>-43</v>
      </c>
      <c r="E418" s="513" t="s">
        <v>335</v>
      </c>
      <c r="F418" s="513">
        <f>InpC!S4</f>
        <v>0</v>
      </c>
      <c r="G418" s="513" t="str">
        <f>InpC!E4</f>
        <v>Active scenario</v>
      </c>
      <c r="H418" s="513" t="s">
        <v>78</v>
      </c>
      <c r="I418" s="513">
        <f>COLUMN(InpC!E4)</f>
        <v>5</v>
      </c>
      <c r="J418" s="513"/>
      <c r="K418" s="513"/>
      <c r="L418" s="513"/>
      <c r="M418" s="513" t="s">
        <v>2072</v>
      </c>
      <c r="N418" s="513" t="str" cm="1">
        <f t="array" aca="1" ref="N418" ca="1">CELL("format",InpC!S4)</f>
        <v>,0</v>
      </c>
      <c r="O418" s="513">
        <f>ROW(InpC!S4)</f>
        <v>4</v>
      </c>
      <c r="P418" s="513">
        <f>COLUMN(InpC!S4)</f>
        <v>19</v>
      </c>
      <c r="Q418" s="513">
        <f>ROW(InpC!S4)</f>
        <v>4</v>
      </c>
      <c r="R418" s="513">
        <f>COLUMN(InpC!S4)</f>
        <v>19</v>
      </c>
      <c r="S418" s="513">
        <f ca="1">_xlfn.SHEET(InpC!S4)</f>
        <v>1</v>
      </c>
    </row>
    <row r="419" spans="1:19" x14ac:dyDescent="0.35">
      <c r="A419" s="513" t="s">
        <v>341</v>
      </c>
      <c r="B419" s="513">
        <v>837</v>
      </c>
      <c r="C419" s="513" t="s">
        <v>508</v>
      </c>
      <c r="D419" s="513">
        <v>-43</v>
      </c>
      <c r="E419" s="513" t="s">
        <v>335</v>
      </c>
      <c r="F419" s="513">
        <f>InpC!F5</f>
        <v>1</v>
      </c>
      <c r="G419" s="513" t="str">
        <f>InpC!E5</f>
        <v>Comparison scenario</v>
      </c>
      <c r="H419" s="513" t="s">
        <v>93</v>
      </c>
      <c r="I419" s="513">
        <f>COLUMN(InpC!E5)</f>
        <v>5</v>
      </c>
      <c r="J419" s="513"/>
      <c r="K419" s="513" t="s">
        <v>1688</v>
      </c>
      <c r="L419" s="513"/>
      <c r="M419" s="513" t="s">
        <v>2075</v>
      </c>
      <c r="N419" s="513" t="str" cm="1">
        <f t="array" aca="1" ref="N419" ca="1">CELL("format",InpC!F5)</f>
        <v>,0</v>
      </c>
      <c r="O419" s="513">
        <f>ROW(InpC!F5)</f>
        <v>5</v>
      </c>
      <c r="P419" s="513">
        <f>COLUMN(InpC!F5)</f>
        <v>6</v>
      </c>
      <c r="Q419" s="513">
        <f>ROW(InpC!F5)</f>
        <v>5</v>
      </c>
      <c r="R419" s="513">
        <f>COLUMN(InpC!F5)</f>
        <v>6</v>
      </c>
      <c r="S419" s="513">
        <f ca="1">_xlfn.SHEET(InpC!F5)</f>
        <v>1</v>
      </c>
    </row>
    <row r="420" spans="1:19" x14ac:dyDescent="0.35">
      <c r="A420" s="513" t="s">
        <v>277</v>
      </c>
      <c r="B420" s="513">
        <v>958</v>
      </c>
      <c r="C420" s="513" t="s">
        <v>509</v>
      </c>
      <c r="D420" s="513">
        <v>-43</v>
      </c>
      <c r="E420" s="513" t="s">
        <v>1628</v>
      </c>
      <c r="F420" s="513">
        <f>InpC!I5</f>
        <v>2</v>
      </c>
      <c r="G420" s="513" t="str">
        <f>InpC!E5</f>
        <v>Comparison scenario</v>
      </c>
      <c r="H420" s="513" t="s">
        <v>93</v>
      </c>
      <c r="I420" s="513">
        <f>COLUMN(InpC!E5)</f>
        <v>5</v>
      </c>
      <c r="J420" s="513"/>
      <c r="K420" s="513" t="s">
        <v>1688</v>
      </c>
      <c r="L420" s="513" t="s">
        <v>2076</v>
      </c>
      <c r="M420" s="513" t="s">
        <v>2077</v>
      </c>
      <c r="N420" s="513" t="str" cm="1">
        <f t="array" aca="1" ref="N420" ca="1">CELL("format",InpC!I5)</f>
        <v>F0</v>
      </c>
      <c r="O420" s="513">
        <f>ROW(InpC!I5)</f>
        <v>5</v>
      </c>
      <c r="P420" s="513">
        <f>COLUMN(InpC!I5)</f>
        <v>9</v>
      </c>
      <c r="Q420" s="513">
        <f>ROW(InpC!I5)</f>
        <v>5</v>
      </c>
      <c r="R420" s="513">
        <f>COLUMN(InpC!I5)</f>
        <v>9</v>
      </c>
      <c r="S420" s="513">
        <f ca="1">_xlfn.SHEET(InpC!I5)</f>
        <v>1</v>
      </c>
    </row>
    <row r="421" spans="1:19" x14ac:dyDescent="0.35">
      <c r="A421" s="513" t="s">
        <v>277</v>
      </c>
      <c r="B421" s="513">
        <v>5</v>
      </c>
      <c r="C421" s="513" t="s">
        <v>510</v>
      </c>
      <c r="D421" s="513">
        <v>-43</v>
      </c>
      <c r="E421" s="513" t="s">
        <v>1629</v>
      </c>
      <c r="F421" s="513">
        <f>InpC!F6</f>
        <v>1</v>
      </c>
      <c r="G421" s="513" t="str">
        <f>InpC!E6</f>
        <v>Base case</v>
      </c>
      <c r="H421" s="513" t="s">
        <v>80</v>
      </c>
      <c r="I421" s="513">
        <f>COLUMN(InpC!E6)</f>
        <v>5</v>
      </c>
      <c r="J421" s="513"/>
      <c r="K421" s="513" t="s">
        <v>1689</v>
      </c>
      <c r="L421" s="513" t="s">
        <v>2078</v>
      </c>
      <c r="M421" s="513" t="s">
        <v>2079</v>
      </c>
      <c r="N421" s="513" t="str" cm="1">
        <f t="array" aca="1" ref="N421" ca="1">CELL("format",InpC!F6)</f>
        <v>,0</v>
      </c>
      <c r="O421" s="513">
        <f>ROW(InpC!F6)</f>
        <v>6</v>
      </c>
      <c r="P421" s="513">
        <f>COLUMN(InpC!F6)</f>
        <v>6</v>
      </c>
      <c r="Q421" s="513">
        <f>ROW(InpC!F6)</f>
        <v>6</v>
      </c>
      <c r="R421" s="513">
        <f>COLUMN(InpC!F6)</f>
        <v>6</v>
      </c>
      <c r="S421" s="513">
        <f ca="1">_xlfn.SHEET(InpC!F6)</f>
        <v>1</v>
      </c>
    </row>
    <row r="422" spans="1:19" x14ac:dyDescent="0.35">
      <c r="A422" s="513" t="s">
        <v>277</v>
      </c>
      <c r="B422" s="513">
        <v>959</v>
      </c>
      <c r="C422" s="513" t="s">
        <v>511</v>
      </c>
      <c r="D422" s="513">
        <v>-43</v>
      </c>
      <c r="E422" s="513" t="s">
        <v>1630</v>
      </c>
      <c r="F422" s="513">
        <f>InpC!I6</f>
        <v>2</v>
      </c>
      <c r="G422" s="513" t="str">
        <f>InpC!E6</f>
        <v>Base case</v>
      </c>
      <c r="H422" s="513" t="s">
        <v>80</v>
      </c>
      <c r="I422" s="513">
        <f>COLUMN(InpC!E6)</f>
        <v>5</v>
      </c>
      <c r="J422" s="513"/>
      <c r="K422" s="513" t="s">
        <v>1689</v>
      </c>
      <c r="L422" s="513" t="s">
        <v>2080</v>
      </c>
      <c r="M422" s="513" t="s">
        <v>2081</v>
      </c>
      <c r="N422" s="513" t="str" cm="1">
        <f t="array" aca="1" ref="N422" ca="1">CELL("format",InpC!I6)</f>
        <v>F0</v>
      </c>
      <c r="O422" s="513">
        <f>ROW(InpC!I6)</f>
        <v>6</v>
      </c>
      <c r="P422" s="513">
        <f>COLUMN(InpC!I6)</f>
        <v>9</v>
      </c>
      <c r="Q422" s="513">
        <f>ROW(InpC!I6)</f>
        <v>6</v>
      </c>
      <c r="R422" s="513">
        <f>COLUMN(InpC!I6)</f>
        <v>9</v>
      </c>
      <c r="S422" s="513">
        <f ca="1">_xlfn.SHEET(InpC!I6)</f>
        <v>1</v>
      </c>
    </row>
    <row r="423" spans="1:19" x14ac:dyDescent="0.35">
      <c r="A423" s="513" t="s">
        <v>341</v>
      </c>
      <c r="B423" s="513">
        <v>838</v>
      </c>
      <c r="C423" s="513" t="s">
        <v>512</v>
      </c>
      <c r="D423" s="513">
        <v>-43</v>
      </c>
      <c r="E423" s="513" t="s">
        <v>282</v>
      </c>
      <c r="F423" s="513">
        <f>InpC!J6</f>
        <v>0</v>
      </c>
      <c r="G423" s="513" t="str">
        <f>InpC!E6</f>
        <v>Base case</v>
      </c>
      <c r="H423" s="513" t="s">
        <v>80</v>
      </c>
      <c r="I423" s="513">
        <f>COLUMN(InpC!E6)</f>
        <v>5</v>
      </c>
      <c r="J423" s="513"/>
      <c r="K423" s="513" t="s">
        <v>1689</v>
      </c>
      <c r="L423" s="513"/>
      <c r="M423" s="513" t="s">
        <v>513</v>
      </c>
      <c r="N423" s="513" t="str" cm="1">
        <f t="array" aca="1" ref="N423" ca="1">CELL("format",InpC!J6)</f>
        <v>,0</v>
      </c>
      <c r="O423" s="513">
        <f>ROW(InpC!J6)</f>
        <v>6</v>
      </c>
      <c r="P423" s="513">
        <f>COLUMN(InpC!J6)</f>
        <v>10</v>
      </c>
      <c r="Q423" s="513">
        <f>ROW(InpC!S6)</f>
        <v>6</v>
      </c>
      <c r="R423" s="513">
        <f>COLUMN(InpC!S6)</f>
        <v>19</v>
      </c>
      <c r="S423" s="513">
        <f ca="1">_xlfn.SHEET(InpC!J6)</f>
        <v>1</v>
      </c>
    </row>
    <row r="424" spans="1:19" x14ac:dyDescent="0.35">
      <c r="A424" s="513" t="s">
        <v>277</v>
      </c>
      <c r="B424" s="513">
        <v>6</v>
      </c>
      <c r="C424" s="513" t="s">
        <v>514</v>
      </c>
      <c r="D424" s="513">
        <v>-43</v>
      </c>
      <c r="E424" s="513" t="s">
        <v>1835</v>
      </c>
      <c r="F424" s="513">
        <f>InpC!F7</f>
        <v>0</v>
      </c>
      <c r="G424" s="513" t="str">
        <f>InpC!E7</f>
        <v>Input differences</v>
      </c>
      <c r="H424" s="513" t="s">
        <v>94</v>
      </c>
      <c r="I424" s="513">
        <f>COLUMN(InpC!E7)</f>
        <v>5</v>
      </c>
      <c r="J424" s="513"/>
      <c r="K424" s="513" t="s">
        <v>514</v>
      </c>
      <c r="L424" s="513" t="s">
        <v>2082</v>
      </c>
      <c r="M424" s="513"/>
      <c r="N424" s="513" t="str" cm="1">
        <f t="array" aca="1" ref="N424" ca="1">CELL("format",InpC!F7)</f>
        <v>,0</v>
      </c>
      <c r="O424" s="513">
        <f>ROW(InpC!F7)</f>
        <v>7</v>
      </c>
      <c r="P424" s="513">
        <f>COLUMN(InpC!F7)</f>
        <v>6</v>
      </c>
      <c r="Q424" s="513">
        <f>ROW(InpC!F7)</f>
        <v>7</v>
      </c>
      <c r="R424" s="513">
        <f>COLUMN(InpC!F7)</f>
        <v>6</v>
      </c>
      <c r="S424" s="513">
        <f ca="1">_xlfn.SHEET(InpC!F7)</f>
        <v>1</v>
      </c>
    </row>
    <row r="425" spans="1:19" x14ac:dyDescent="0.35">
      <c r="A425" s="513" t="s">
        <v>272</v>
      </c>
      <c r="B425" s="513">
        <v>7</v>
      </c>
      <c r="C425" s="513">
        <v>7</v>
      </c>
      <c r="D425" s="513">
        <v>-43</v>
      </c>
      <c r="E425" s="513" t="s">
        <v>515</v>
      </c>
      <c r="F425" s="513" t="str">
        <f>InpC!K7</f>
        <v>Base case</v>
      </c>
      <c r="G425" s="513" t="str">
        <f>InpC!E7</f>
        <v>Input differences</v>
      </c>
      <c r="H425" s="513" t="s">
        <v>94</v>
      </c>
      <c r="I425" s="513">
        <f>COLUMN(InpC!E7)</f>
        <v>5</v>
      </c>
      <c r="J425" s="513"/>
      <c r="K425" s="513"/>
      <c r="L425" s="513" t="s">
        <v>2083</v>
      </c>
      <c r="M425" s="513"/>
      <c r="N425" s="513" t="str" cm="1">
        <f t="array" aca="1" ref="N425" ca="1">CELL("format",InpC!K7)</f>
        <v>,0</v>
      </c>
      <c r="O425" s="513">
        <f>ROW(InpC!K7)</f>
        <v>7</v>
      </c>
      <c r="P425" s="513">
        <f>COLUMN(InpC!K7)</f>
        <v>11</v>
      </c>
      <c r="Q425" s="513">
        <f>ROW(InpC!M7)</f>
        <v>7</v>
      </c>
      <c r="R425" s="513">
        <f>COLUMN(InpC!M7)</f>
        <v>13</v>
      </c>
      <c r="S425" s="513">
        <f ca="1">_xlfn.SHEET(InpC!K7)</f>
        <v>1</v>
      </c>
    </row>
    <row r="426" spans="1:19" x14ac:dyDescent="0.35">
      <c r="A426" s="513" t="s">
        <v>331</v>
      </c>
      <c r="B426" s="513">
        <v>1093</v>
      </c>
      <c r="C426" s="513" t="s">
        <v>332</v>
      </c>
      <c r="D426" s="513">
        <v>-43</v>
      </c>
      <c r="E426" s="513" t="s">
        <v>335</v>
      </c>
      <c r="F426" s="513">
        <f>InpC!I10</f>
        <v>0</v>
      </c>
      <c r="G426" s="513"/>
      <c r="H426" s="513"/>
      <c r="I426" s="513"/>
      <c r="J426" s="513"/>
      <c r="K426" s="513"/>
      <c r="L426" s="513"/>
      <c r="M426" s="513">
        <v>6</v>
      </c>
      <c r="N426" s="513" t="str" cm="1">
        <f t="array" aca="1" ref="N426" ca="1">CELL("format",InpC!I10)</f>
        <v>F0</v>
      </c>
      <c r="O426" s="513">
        <f>ROW(InpC!I10)</f>
        <v>10</v>
      </c>
      <c r="P426" s="513">
        <f>COLUMN(InpC!I10)</f>
        <v>9</v>
      </c>
      <c r="Q426" s="513">
        <f>ROW(InpC!I10)</f>
        <v>10</v>
      </c>
      <c r="R426" s="513">
        <f>COLUMN(InpC!I10)</f>
        <v>9</v>
      </c>
      <c r="S426" s="513">
        <f ca="1">_xlfn.SHEET(InpC!I10)</f>
        <v>1</v>
      </c>
    </row>
    <row r="427" spans="1:19" x14ac:dyDescent="0.35">
      <c r="A427" s="513" t="s">
        <v>270</v>
      </c>
      <c r="B427" s="513">
        <v>-44</v>
      </c>
      <c r="C427" s="513" t="s">
        <v>257</v>
      </c>
      <c r="D427" s="513">
        <v>-43</v>
      </c>
      <c r="E427" s="513"/>
      <c r="F427" s="513" t="str">
        <f>InpC!A11</f>
        <v>TIMING ASSUMPTIONS</v>
      </c>
      <c r="G427" s="513" t="str">
        <f>InpC!A11</f>
        <v>TIMING ASSUMPTIONS</v>
      </c>
      <c r="H427" s="513" t="s">
        <v>4</v>
      </c>
      <c r="I427" s="513">
        <f>COLUMN(InpC!A11)</f>
        <v>1</v>
      </c>
      <c r="J427" s="513"/>
      <c r="K427" s="513" t="s">
        <v>257</v>
      </c>
      <c r="L427" s="513"/>
      <c r="M427" s="513"/>
      <c r="N427" s="513" t="str" cm="1">
        <f t="array" aca="1" ref="N427" ca="1">CELL("format",InpC!A11)</f>
        <v>,0</v>
      </c>
      <c r="O427" s="513">
        <f>ROW(InpC!A11)</f>
        <v>11</v>
      </c>
      <c r="P427" s="513">
        <f>COLUMN(InpC!A11)</f>
        <v>1</v>
      </c>
      <c r="Q427" s="513">
        <f>ROW(InpC!A27)</f>
        <v>27</v>
      </c>
      <c r="R427" s="513">
        <f>COLUMN(InpC!A27)</f>
        <v>1</v>
      </c>
      <c r="S427" s="513">
        <f ca="1">_xlfn.SHEET(InpC!A11)</f>
        <v>1</v>
      </c>
    </row>
    <row r="428" spans="1:19" x14ac:dyDescent="0.35">
      <c r="A428" s="513" t="s">
        <v>331</v>
      </c>
      <c r="B428" s="513">
        <v>1094</v>
      </c>
      <c r="C428" s="513" t="s">
        <v>1631</v>
      </c>
      <c r="D428" s="513">
        <v>-44</v>
      </c>
      <c r="E428" s="513" t="s">
        <v>335</v>
      </c>
      <c r="F428" s="513">
        <f>InpC!I11</f>
        <v>0</v>
      </c>
      <c r="G428" s="513" t="str">
        <f>InpC!A11</f>
        <v>TIMING ASSUMPTIONS</v>
      </c>
      <c r="H428" s="513" t="s">
        <v>4</v>
      </c>
      <c r="I428" s="513">
        <f>COLUMN(InpC!A11)</f>
        <v>1</v>
      </c>
      <c r="J428" s="513"/>
      <c r="K428" s="513"/>
      <c r="L428" s="513"/>
      <c r="M428" s="513">
        <v>6</v>
      </c>
      <c r="N428" s="513" t="str" cm="1">
        <f t="array" aca="1" ref="N428" ca="1">CELL("format",InpC!I11)</f>
        <v>F0</v>
      </c>
      <c r="O428" s="513">
        <f>ROW(InpC!I11)</f>
        <v>11</v>
      </c>
      <c r="P428" s="513">
        <f>COLUMN(InpC!I11)</f>
        <v>9</v>
      </c>
      <c r="Q428" s="513">
        <f>ROW(InpC!I11)</f>
        <v>11</v>
      </c>
      <c r="R428" s="513">
        <f>COLUMN(InpC!I11)</f>
        <v>9</v>
      </c>
      <c r="S428" s="513">
        <f ca="1">_xlfn.SHEET(InpC!I11)</f>
        <v>1</v>
      </c>
    </row>
    <row r="429" spans="1:19" x14ac:dyDescent="0.35">
      <c r="A429" s="513" t="s">
        <v>331</v>
      </c>
      <c r="B429" s="513">
        <v>1095</v>
      </c>
      <c r="C429" s="513" t="s">
        <v>332</v>
      </c>
      <c r="D429" s="513">
        <v>-44</v>
      </c>
      <c r="E429" s="513" t="s">
        <v>335</v>
      </c>
      <c r="F429" s="513">
        <f>InpC!I12</f>
        <v>0</v>
      </c>
      <c r="G429" s="513"/>
      <c r="H429" s="513"/>
      <c r="I429" s="513"/>
      <c r="J429" s="513"/>
      <c r="K429" s="513"/>
      <c r="L429" s="513"/>
      <c r="M429" s="513">
        <v>6</v>
      </c>
      <c r="N429" s="513" t="str" cm="1">
        <f t="array" aca="1" ref="N429" ca="1">CELL("format",InpC!I12)</f>
        <v>F0</v>
      </c>
      <c r="O429" s="513">
        <f>ROW(InpC!I12)</f>
        <v>12</v>
      </c>
      <c r="P429" s="513">
        <f>COLUMN(InpC!I12)</f>
        <v>9</v>
      </c>
      <c r="Q429" s="513">
        <f>ROW(InpC!I12)</f>
        <v>12</v>
      </c>
      <c r="R429" s="513">
        <f>COLUMN(InpC!I12)</f>
        <v>9</v>
      </c>
      <c r="S429" s="513">
        <f ca="1">_xlfn.SHEET(InpC!I12)</f>
        <v>1</v>
      </c>
    </row>
    <row r="430" spans="1:19" x14ac:dyDescent="0.35">
      <c r="A430" s="513" t="s">
        <v>277</v>
      </c>
      <c r="B430" s="513">
        <v>960</v>
      </c>
      <c r="C430" s="513" t="s">
        <v>360</v>
      </c>
      <c r="D430" s="513">
        <v>-44</v>
      </c>
      <c r="E430" s="513">
        <v>46023</v>
      </c>
      <c r="F430" s="513">
        <f>InpC!F13</f>
        <v>46023</v>
      </c>
      <c r="G430" s="513" t="str">
        <f>InpC!E13</f>
        <v>First date of time rulers</v>
      </c>
      <c r="H430" s="513" t="s">
        <v>108</v>
      </c>
      <c r="I430" s="513">
        <f>COLUMN(InpC!E13)</f>
        <v>5</v>
      </c>
      <c r="J430" s="513" t="s">
        <v>6</v>
      </c>
      <c r="K430" s="513" t="s">
        <v>516</v>
      </c>
      <c r="L430" s="513" t="s">
        <v>2084</v>
      </c>
      <c r="M430" s="513" t="s">
        <v>2085</v>
      </c>
      <c r="N430" s="513" t="str" cm="1">
        <f t="array" aca="1" ref="N430" ca="1">CELL("format",InpC!F13)</f>
        <v>D1</v>
      </c>
      <c r="O430" s="513">
        <f>ROW(InpC!F13)</f>
        <v>13</v>
      </c>
      <c r="P430" s="513">
        <f>COLUMN(InpC!F13)</f>
        <v>6</v>
      </c>
      <c r="Q430" s="513">
        <f>ROW(InpC!F13)</f>
        <v>13</v>
      </c>
      <c r="R430" s="513">
        <f>COLUMN(InpC!F13)</f>
        <v>6</v>
      </c>
      <c r="S430" s="513">
        <f ca="1">_xlfn.SHEET(InpC!F13)</f>
        <v>1</v>
      </c>
    </row>
    <row r="431" spans="1:19" x14ac:dyDescent="0.35">
      <c r="A431" s="513" t="s">
        <v>277</v>
      </c>
      <c r="B431" s="513">
        <v>1096</v>
      </c>
      <c r="C431" s="513" t="s">
        <v>516</v>
      </c>
      <c r="D431" s="513">
        <v>-44</v>
      </c>
      <c r="E431" s="513" t="s">
        <v>517</v>
      </c>
      <c r="F431" s="513" t="str">
        <f>InpC!I13</f>
        <v>vw</v>
      </c>
      <c r="G431" s="513" t="str">
        <f>InpC!E13</f>
        <v>First date of time rulers</v>
      </c>
      <c r="H431" s="513" t="s">
        <v>108</v>
      </c>
      <c r="I431" s="513">
        <f>COLUMN(InpC!E13)</f>
        <v>5</v>
      </c>
      <c r="J431" s="513" t="str">
        <f>InpC!G13</f>
        <v>date</v>
      </c>
      <c r="K431" s="513" t="s">
        <v>516</v>
      </c>
      <c r="L431" s="513" t="s">
        <v>2086</v>
      </c>
      <c r="M431" s="513">
        <v>6</v>
      </c>
      <c r="N431" s="513" t="str" cm="1">
        <f t="array" aca="1" ref="N431" ca="1">CELL("format",InpC!I13)</f>
        <v>D1</v>
      </c>
      <c r="O431" s="513">
        <f>ROW(InpC!I13)</f>
        <v>13</v>
      </c>
      <c r="P431" s="513">
        <f>COLUMN(InpC!I13)</f>
        <v>9</v>
      </c>
      <c r="Q431" s="513">
        <f>ROW(InpC!I13)</f>
        <v>13</v>
      </c>
      <c r="R431" s="513">
        <f>COLUMN(InpC!I13)</f>
        <v>9</v>
      </c>
      <c r="S431" s="513">
        <f ca="1">_xlfn.SHEET(InpC!I13)</f>
        <v>1</v>
      </c>
    </row>
    <row r="432" spans="1:19" x14ac:dyDescent="0.35">
      <c r="A432" s="513" t="s">
        <v>341</v>
      </c>
      <c r="B432" s="513">
        <v>1024</v>
      </c>
      <c r="C432" s="513" t="s">
        <v>518</v>
      </c>
      <c r="D432" s="513">
        <v>-44</v>
      </c>
      <c r="E432" s="513" t="s">
        <v>282</v>
      </c>
      <c r="F432" s="513">
        <f>InpC!J13</f>
        <v>0</v>
      </c>
      <c r="G432" s="513" t="str">
        <f>InpC!E13</f>
        <v>First date of time rulers</v>
      </c>
      <c r="H432" s="513" t="s">
        <v>108</v>
      </c>
      <c r="I432" s="513">
        <f>COLUMN(InpC!E13)</f>
        <v>5</v>
      </c>
      <c r="J432" s="513" t="str">
        <f>InpC!G13</f>
        <v>date</v>
      </c>
      <c r="K432" s="513" t="s">
        <v>516</v>
      </c>
      <c r="L432" s="513"/>
      <c r="M432" s="513" t="s">
        <v>2087</v>
      </c>
      <c r="N432" s="513" t="str" cm="1">
        <f t="array" aca="1" ref="N432" ca="1">CELL("format",InpC!J13)</f>
        <v>D1</v>
      </c>
      <c r="O432" s="513">
        <f>ROW(InpC!J13)</f>
        <v>13</v>
      </c>
      <c r="P432" s="513">
        <f>COLUMN(InpC!J13)</f>
        <v>10</v>
      </c>
      <c r="Q432" s="513">
        <f>ROW(InpC!S13)</f>
        <v>13</v>
      </c>
      <c r="R432" s="513">
        <f>COLUMN(InpC!S13)</f>
        <v>19</v>
      </c>
      <c r="S432" s="513">
        <f ca="1">_xlfn.SHEET(InpC!J13)</f>
        <v>1</v>
      </c>
    </row>
    <row r="433" spans="1:19" x14ac:dyDescent="0.35">
      <c r="A433" s="513" t="s">
        <v>277</v>
      </c>
      <c r="B433" s="513">
        <v>961</v>
      </c>
      <c r="C433" s="513" t="s">
        <v>364</v>
      </c>
      <c r="D433" s="513">
        <v>-44</v>
      </c>
      <c r="E433" s="513">
        <v>46387</v>
      </c>
      <c r="F433" s="513">
        <f>InpC!F14</f>
        <v>46387</v>
      </c>
      <c r="G433" s="513" t="str">
        <f>InpC!E14</f>
        <v>Financial year end date of first model period</v>
      </c>
      <c r="H433" s="513" t="s">
        <v>159</v>
      </c>
      <c r="I433" s="513">
        <f>COLUMN(InpC!E14)</f>
        <v>5</v>
      </c>
      <c r="J433" s="513" t="s">
        <v>6</v>
      </c>
      <c r="K433" s="513" t="s">
        <v>519</v>
      </c>
      <c r="L433" s="513" t="s">
        <v>2088</v>
      </c>
      <c r="M433" s="513" t="s">
        <v>2089</v>
      </c>
      <c r="N433" s="513" t="str" cm="1">
        <f t="array" aca="1" ref="N433" ca="1">CELL("format",InpC!F14)</f>
        <v>D1</v>
      </c>
      <c r="O433" s="513">
        <f>ROW(InpC!F14)</f>
        <v>14</v>
      </c>
      <c r="P433" s="513">
        <f>COLUMN(InpC!F14)</f>
        <v>6</v>
      </c>
      <c r="Q433" s="513">
        <f>ROW(InpC!F14)</f>
        <v>14</v>
      </c>
      <c r="R433" s="513">
        <f>COLUMN(InpC!F14)</f>
        <v>6</v>
      </c>
      <c r="S433" s="513">
        <f ca="1">_xlfn.SHEET(InpC!F14)</f>
        <v>1</v>
      </c>
    </row>
    <row r="434" spans="1:19" x14ac:dyDescent="0.35">
      <c r="A434" s="513" t="s">
        <v>277</v>
      </c>
      <c r="B434" s="513">
        <v>1097</v>
      </c>
      <c r="C434" s="513" t="s">
        <v>519</v>
      </c>
      <c r="D434" s="513">
        <v>-44</v>
      </c>
      <c r="E434" s="513" t="s">
        <v>520</v>
      </c>
      <c r="F434" s="513" t="str">
        <f>InpC!I14</f>
        <v>vw</v>
      </c>
      <c r="G434" s="513" t="str">
        <f>InpC!E14</f>
        <v>Financial year end date of first model period</v>
      </c>
      <c r="H434" s="513" t="s">
        <v>159</v>
      </c>
      <c r="I434" s="513">
        <f>COLUMN(InpC!E14)</f>
        <v>5</v>
      </c>
      <c r="J434" s="513" t="str">
        <f>InpC!G14</f>
        <v>date</v>
      </c>
      <c r="K434" s="513" t="s">
        <v>519</v>
      </c>
      <c r="L434" s="513" t="s">
        <v>2090</v>
      </c>
      <c r="M434" s="513">
        <v>6</v>
      </c>
      <c r="N434" s="513" t="str" cm="1">
        <f t="array" aca="1" ref="N434" ca="1">CELL("format",InpC!I14)</f>
        <v>D1</v>
      </c>
      <c r="O434" s="513">
        <f>ROW(InpC!I14)</f>
        <v>14</v>
      </c>
      <c r="P434" s="513">
        <f>COLUMN(InpC!I14)</f>
        <v>9</v>
      </c>
      <c r="Q434" s="513">
        <f>ROW(InpC!I14)</f>
        <v>14</v>
      </c>
      <c r="R434" s="513">
        <f>COLUMN(InpC!I14)</f>
        <v>9</v>
      </c>
      <c r="S434" s="513">
        <f ca="1">_xlfn.SHEET(InpC!I14)</f>
        <v>1</v>
      </c>
    </row>
    <row r="435" spans="1:19" x14ac:dyDescent="0.35">
      <c r="A435" s="513" t="s">
        <v>341</v>
      </c>
      <c r="B435" s="513">
        <v>1025</v>
      </c>
      <c r="C435" s="513" t="s">
        <v>521</v>
      </c>
      <c r="D435" s="513">
        <v>-44</v>
      </c>
      <c r="E435" s="513" t="s">
        <v>282</v>
      </c>
      <c r="F435" s="513">
        <f>InpC!J14</f>
        <v>0</v>
      </c>
      <c r="G435" s="513" t="str">
        <f>InpC!E14</f>
        <v>Financial year end date of first model period</v>
      </c>
      <c r="H435" s="513" t="s">
        <v>159</v>
      </c>
      <c r="I435" s="513">
        <f>COLUMN(InpC!E14)</f>
        <v>5</v>
      </c>
      <c r="J435" s="513" t="str">
        <f>InpC!G14</f>
        <v>date</v>
      </c>
      <c r="K435" s="513" t="s">
        <v>519</v>
      </c>
      <c r="L435" s="513"/>
      <c r="M435" s="513" t="s">
        <v>2091</v>
      </c>
      <c r="N435" s="513" t="str" cm="1">
        <f t="array" aca="1" ref="N435" ca="1">CELL("format",InpC!J14)</f>
        <v>D1</v>
      </c>
      <c r="O435" s="513">
        <f>ROW(InpC!J14)</f>
        <v>14</v>
      </c>
      <c r="P435" s="513">
        <f>COLUMN(InpC!J14)</f>
        <v>10</v>
      </c>
      <c r="Q435" s="513">
        <f>ROW(InpC!S14)</f>
        <v>14</v>
      </c>
      <c r="R435" s="513">
        <f>COLUMN(InpC!S14)</f>
        <v>19</v>
      </c>
      <c r="S435" s="513">
        <f ca="1">_xlfn.SHEET(InpC!J14)</f>
        <v>1</v>
      </c>
    </row>
    <row r="436" spans="1:19" x14ac:dyDescent="0.35">
      <c r="A436" s="513" t="s">
        <v>277</v>
      </c>
      <c r="B436" s="513">
        <v>962</v>
      </c>
      <c r="C436" s="513" t="s">
        <v>362</v>
      </c>
      <c r="D436" s="513">
        <v>-44</v>
      </c>
      <c r="E436" s="513">
        <v>12</v>
      </c>
      <c r="F436" s="513">
        <f>InpC!F15</f>
        <v>12</v>
      </c>
      <c r="G436" s="513" t="str">
        <f>InpC!E15</f>
        <v>Financial year end month number</v>
      </c>
      <c r="H436" s="513" t="s">
        <v>12</v>
      </c>
      <c r="I436" s="513">
        <f>COLUMN(InpC!E15)</f>
        <v>5</v>
      </c>
      <c r="J436" s="513" t="s">
        <v>13</v>
      </c>
      <c r="K436" s="513" t="s">
        <v>362</v>
      </c>
      <c r="L436" s="513" t="s">
        <v>2092</v>
      </c>
      <c r="M436" s="513" t="s">
        <v>2093</v>
      </c>
      <c r="N436" s="513" t="str" cm="1">
        <f t="array" aca="1" ref="N436" ca="1">CELL("format",InpC!F15)</f>
        <v>,0</v>
      </c>
      <c r="O436" s="513">
        <f>ROW(InpC!F15)</f>
        <v>15</v>
      </c>
      <c r="P436" s="513">
        <f>COLUMN(InpC!F15)</f>
        <v>6</v>
      </c>
      <c r="Q436" s="513">
        <f>ROW(InpC!F15)</f>
        <v>15</v>
      </c>
      <c r="R436" s="513">
        <f>COLUMN(InpC!F15)</f>
        <v>6</v>
      </c>
      <c r="S436" s="513">
        <f ca="1">_xlfn.SHEET(InpC!F15)</f>
        <v>1</v>
      </c>
    </row>
    <row r="437" spans="1:19" x14ac:dyDescent="0.35">
      <c r="A437" s="513" t="s">
        <v>277</v>
      </c>
      <c r="B437" s="513">
        <v>1098</v>
      </c>
      <c r="C437" s="513" t="s">
        <v>522</v>
      </c>
      <c r="D437" s="513">
        <v>-44</v>
      </c>
      <c r="E437" s="513" t="s">
        <v>523</v>
      </c>
      <c r="F437" s="513" t="str">
        <f>InpC!I15</f>
        <v>vw</v>
      </c>
      <c r="G437" s="513" t="str">
        <f>InpC!G15</f>
        <v>month #</v>
      </c>
      <c r="H437" s="513" t="s">
        <v>13</v>
      </c>
      <c r="I437" s="513">
        <f>COLUMN(InpC!G15)</f>
        <v>7</v>
      </c>
      <c r="J437" s="513" t="str">
        <f>InpC!G15</f>
        <v>month #</v>
      </c>
      <c r="K437" s="513" t="s">
        <v>524</v>
      </c>
      <c r="L437" s="513" t="s">
        <v>2094</v>
      </c>
      <c r="M437" s="513">
        <v>6</v>
      </c>
      <c r="N437" s="513" t="str" cm="1">
        <f t="array" aca="1" ref="N437" ca="1">CELL("format",InpC!I15)</f>
        <v>,0</v>
      </c>
      <c r="O437" s="513">
        <f>ROW(InpC!I15)</f>
        <v>15</v>
      </c>
      <c r="P437" s="513">
        <f>COLUMN(InpC!I15)</f>
        <v>9</v>
      </c>
      <c r="Q437" s="513">
        <f>ROW(InpC!I15)</f>
        <v>15</v>
      </c>
      <c r="R437" s="513">
        <f>COLUMN(InpC!I15)</f>
        <v>9</v>
      </c>
      <c r="S437" s="513">
        <f ca="1">_xlfn.SHEET(InpC!I15)</f>
        <v>1</v>
      </c>
    </row>
    <row r="438" spans="1:19" x14ac:dyDescent="0.35">
      <c r="A438" s="513" t="s">
        <v>341</v>
      </c>
      <c r="B438" s="513">
        <v>1026</v>
      </c>
      <c r="C438" s="513" t="s">
        <v>525</v>
      </c>
      <c r="D438" s="513">
        <v>-44</v>
      </c>
      <c r="E438" s="513" t="s">
        <v>282</v>
      </c>
      <c r="F438" s="513">
        <f>InpC!J15</f>
        <v>0</v>
      </c>
      <c r="G438" s="513" t="str">
        <f>InpC!E15</f>
        <v>Financial year end month number</v>
      </c>
      <c r="H438" s="513" t="s">
        <v>12</v>
      </c>
      <c r="I438" s="513">
        <f>COLUMN(InpC!E15)</f>
        <v>5</v>
      </c>
      <c r="J438" s="513" t="str">
        <f>InpC!G15</f>
        <v>month #</v>
      </c>
      <c r="K438" s="513" t="s">
        <v>362</v>
      </c>
      <c r="L438" s="513"/>
      <c r="M438" s="513" t="s">
        <v>2095</v>
      </c>
      <c r="N438" s="513" t="str" cm="1">
        <f t="array" aca="1" ref="N438" ca="1">CELL("format",InpC!J15)</f>
        <v>,0</v>
      </c>
      <c r="O438" s="513">
        <f>ROW(InpC!J15)</f>
        <v>15</v>
      </c>
      <c r="P438" s="513">
        <f>COLUMN(InpC!J15)</f>
        <v>10</v>
      </c>
      <c r="Q438" s="513">
        <f>ROW(InpC!S15)</f>
        <v>15</v>
      </c>
      <c r="R438" s="513">
        <f>COLUMN(InpC!S15)</f>
        <v>19</v>
      </c>
      <c r="S438" s="513">
        <f ca="1">_xlfn.SHEET(InpC!J15)</f>
        <v>1</v>
      </c>
    </row>
    <row r="439" spans="1:19" x14ac:dyDescent="0.35">
      <c r="A439" s="513" t="s">
        <v>277</v>
      </c>
      <c r="B439" s="513">
        <v>963</v>
      </c>
      <c r="C439" s="513" t="s">
        <v>367</v>
      </c>
      <c r="D439" s="513">
        <v>-44</v>
      </c>
      <c r="E439" s="513">
        <v>3</v>
      </c>
      <c r="F439" s="513">
        <f>InpC!F16</f>
        <v>3</v>
      </c>
      <c r="G439" s="513" t="str">
        <f>InpC!E16</f>
        <v>Length of operating period</v>
      </c>
      <c r="H439" s="513" t="s">
        <v>83</v>
      </c>
      <c r="I439" s="513">
        <f>COLUMN(InpC!E16)</f>
        <v>5</v>
      </c>
      <c r="J439" s="513" t="s">
        <v>10</v>
      </c>
      <c r="K439" s="513" t="s">
        <v>367</v>
      </c>
      <c r="L439" s="513" t="s">
        <v>2096</v>
      </c>
      <c r="M439" s="513" t="s">
        <v>2097</v>
      </c>
      <c r="N439" s="513" t="str" cm="1">
        <f t="array" aca="1" ref="N439" ca="1">CELL("format",InpC!F16)</f>
        <v>,0</v>
      </c>
      <c r="O439" s="513">
        <f>ROW(InpC!F16)</f>
        <v>16</v>
      </c>
      <c r="P439" s="513">
        <f>COLUMN(InpC!F16)</f>
        <v>6</v>
      </c>
      <c r="Q439" s="513">
        <f>ROW(InpC!F16)</f>
        <v>16</v>
      </c>
      <c r="R439" s="513">
        <f>COLUMN(InpC!F16)</f>
        <v>6</v>
      </c>
      <c r="S439" s="513">
        <f ca="1">_xlfn.SHEET(InpC!F16)</f>
        <v>1</v>
      </c>
    </row>
    <row r="440" spans="1:19" x14ac:dyDescent="0.35">
      <c r="A440" s="513" t="s">
        <v>277</v>
      </c>
      <c r="B440" s="513">
        <v>1099</v>
      </c>
      <c r="C440" s="513" t="s">
        <v>526</v>
      </c>
      <c r="D440" s="513">
        <v>-44</v>
      </c>
      <c r="E440" s="513" t="s">
        <v>527</v>
      </c>
      <c r="F440" s="513" t="str">
        <f>InpC!I16</f>
        <v>vw</v>
      </c>
      <c r="G440" s="513" t="str">
        <f>InpC!E16</f>
        <v>Length of operating period</v>
      </c>
      <c r="H440" s="513" t="s">
        <v>83</v>
      </c>
      <c r="I440" s="513">
        <f>COLUMN(InpC!E16)</f>
        <v>5</v>
      </c>
      <c r="J440" s="513" t="str">
        <f>InpC!G16</f>
        <v>months</v>
      </c>
      <c r="K440" s="513" t="s">
        <v>367</v>
      </c>
      <c r="L440" s="513" t="s">
        <v>2098</v>
      </c>
      <c r="M440" s="513">
        <v>6</v>
      </c>
      <c r="N440" s="513" t="str" cm="1">
        <f t="array" aca="1" ref="N440" ca="1">CELL("format",InpC!I16)</f>
        <v>,0</v>
      </c>
      <c r="O440" s="513">
        <f>ROW(InpC!I16)</f>
        <v>16</v>
      </c>
      <c r="P440" s="513">
        <f>COLUMN(InpC!I16)</f>
        <v>9</v>
      </c>
      <c r="Q440" s="513">
        <f>ROW(InpC!I16)</f>
        <v>16</v>
      </c>
      <c r="R440" s="513">
        <f>COLUMN(InpC!I16)</f>
        <v>9</v>
      </c>
      <c r="S440" s="513">
        <f ca="1">_xlfn.SHEET(InpC!I16)</f>
        <v>1</v>
      </c>
    </row>
    <row r="441" spans="1:19" x14ac:dyDescent="0.35">
      <c r="A441" s="513" t="s">
        <v>341</v>
      </c>
      <c r="B441" s="513">
        <v>1027</v>
      </c>
      <c r="C441" s="513" t="s">
        <v>528</v>
      </c>
      <c r="D441" s="513">
        <v>-44</v>
      </c>
      <c r="E441" s="513" t="s">
        <v>282</v>
      </c>
      <c r="F441" s="513">
        <f>InpC!J16</f>
        <v>0</v>
      </c>
      <c r="G441" s="513" t="str">
        <f>InpC!E16</f>
        <v>Length of operating period</v>
      </c>
      <c r="H441" s="513" t="s">
        <v>83</v>
      </c>
      <c r="I441" s="513">
        <f>COLUMN(InpC!E16)</f>
        <v>5</v>
      </c>
      <c r="J441" s="513" t="str">
        <f>InpC!G16</f>
        <v>months</v>
      </c>
      <c r="K441" s="513" t="s">
        <v>367</v>
      </c>
      <c r="L441" s="513"/>
      <c r="M441" s="513" t="s">
        <v>2099</v>
      </c>
      <c r="N441" s="513" t="str" cm="1">
        <f t="array" aca="1" ref="N441" ca="1">CELL("format",InpC!J16)</f>
        <v>,0</v>
      </c>
      <c r="O441" s="513">
        <f>ROW(InpC!J16)</f>
        <v>16</v>
      </c>
      <c r="P441" s="513">
        <f>COLUMN(InpC!J16)</f>
        <v>10</v>
      </c>
      <c r="Q441" s="513">
        <f>ROW(InpC!S16)</f>
        <v>16</v>
      </c>
      <c r="R441" s="513">
        <f>COLUMN(InpC!S16)</f>
        <v>19</v>
      </c>
      <c r="S441" s="513">
        <f ca="1">_xlfn.SHEET(InpC!J16)</f>
        <v>1</v>
      </c>
    </row>
    <row r="442" spans="1:19" x14ac:dyDescent="0.35">
      <c r="A442" s="513" t="s">
        <v>277</v>
      </c>
      <c r="B442" s="513">
        <v>964</v>
      </c>
      <c r="C442" s="513" t="s">
        <v>529</v>
      </c>
      <c r="D442" s="513">
        <v>-44</v>
      </c>
      <c r="E442" s="513">
        <v>12</v>
      </c>
      <c r="F442" s="513">
        <f>InpC!F17</f>
        <v>12</v>
      </c>
      <c r="G442" s="513" t="str">
        <f>InpC!E17</f>
        <v>Escalation period end month</v>
      </c>
      <c r="H442" s="513" t="s">
        <v>147</v>
      </c>
      <c r="I442" s="513">
        <f>COLUMN(InpC!E17)</f>
        <v>5</v>
      </c>
      <c r="J442" s="513" t="s">
        <v>82</v>
      </c>
      <c r="K442" s="513" t="s">
        <v>529</v>
      </c>
      <c r="L442" s="513" t="s">
        <v>2100</v>
      </c>
      <c r="M442" s="513" t="s">
        <v>2101</v>
      </c>
      <c r="N442" s="513" t="str" cm="1">
        <f t="array" aca="1" ref="N442" ca="1">CELL("format",InpC!F17)</f>
        <v>,0</v>
      </c>
      <c r="O442" s="513">
        <f>ROW(InpC!F17)</f>
        <v>17</v>
      </c>
      <c r="P442" s="513">
        <f>COLUMN(InpC!F17)</f>
        <v>6</v>
      </c>
      <c r="Q442" s="513">
        <f>ROW(InpC!F17)</f>
        <v>17</v>
      </c>
      <c r="R442" s="513">
        <f>COLUMN(InpC!F17)</f>
        <v>6</v>
      </c>
      <c r="S442" s="513">
        <f ca="1">_xlfn.SHEET(InpC!F17)</f>
        <v>1</v>
      </c>
    </row>
    <row r="443" spans="1:19" x14ac:dyDescent="0.35">
      <c r="A443" s="513" t="s">
        <v>277</v>
      </c>
      <c r="B443" s="513">
        <v>1100</v>
      </c>
      <c r="C443" s="513" t="s">
        <v>1836</v>
      </c>
      <c r="D443" s="513">
        <v>-44</v>
      </c>
      <c r="E443" s="513" t="s">
        <v>1837</v>
      </c>
      <c r="F443" s="513" t="str">
        <f>InpC!I17</f>
        <v>vw</v>
      </c>
      <c r="G443" s="513" t="str">
        <f>InpC!E17</f>
        <v>Escalation period end month</v>
      </c>
      <c r="H443" s="513" t="s">
        <v>147</v>
      </c>
      <c r="I443" s="513">
        <f>COLUMN(InpC!E17)</f>
        <v>5</v>
      </c>
      <c r="J443" s="513" t="str">
        <f>InpC!G17</f>
        <v>month</v>
      </c>
      <c r="K443" s="513" t="s">
        <v>529</v>
      </c>
      <c r="L443" s="513" t="s">
        <v>2102</v>
      </c>
      <c r="M443" s="513">
        <v>6</v>
      </c>
      <c r="N443" s="513" t="str" cm="1">
        <f t="array" aca="1" ref="N443" ca="1">CELL("format",InpC!I17)</f>
        <v>,0</v>
      </c>
      <c r="O443" s="513">
        <f>ROW(InpC!I17)</f>
        <v>17</v>
      </c>
      <c r="P443" s="513">
        <f>COLUMN(InpC!I17)</f>
        <v>9</v>
      </c>
      <c r="Q443" s="513">
        <f>ROW(InpC!I17)</f>
        <v>17</v>
      </c>
      <c r="R443" s="513">
        <f>COLUMN(InpC!I17)</f>
        <v>9</v>
      </c>
      <c r="S443" s="513">
        <f ca="1">_xlfn.SHEET(InpC!I17)</f>
        <v>1</v>
      </c>
    </row>
    <row r="444" spans="1:19" x14ac:dyDescent="0.35">
      <c r="A444" s="513" t="s">
        <v>341</v>
      </c>
      <c r="B444" s="513">
        <v>1028</v>
      </c>
      <c r="C444" s="513" t="s">
        <v>1838</v>
      </c>
      <c r="D444" s="513">
        <v>-44</v>
      </c>
      <c r="E444" s="513" t="s">
        <v>282</v>
      </c>
      <c r="F444" s="513">
        <f>InpC!J17</f>
        <v>0</v>
      </c>
      <c r="G444" s="513" t="str">
        <f>InpC!E17</f>
        <v>Escalation period end month</v>
      </c>
      <c r="H444" s="513" t="s">
        <v>147</v>
      </c>
      <c r="I444" s="513">
        <f>COLUMN(InpC!E17)</f>
        <v>5</v>
      </c>
      <c r="J444" s="513" t="str">
        <f>InpC!G17</f>
        <v>month</v>
      </c>
      <c r="K444" s="513" t="s">
        <v>529</v>
      </c>
      <c r="L444" s="513"/>
      <c r="M444" s="513" t="s">
        <v>2103</v>
      </c>
      <c r="N444" s="513" t="str" cm="1">
        <f t="array" aca="1" ref="N444" ca="1">CELL("format",InpC!J17)</f>
        <v>,0</v>
      </c>
      <c r="O444" s="513">
        <f>ROW(InpC!J17)</f>
        <v>17</v>
      </c>
      <c r="P444" s="513">
        <f>COLUMN(InpC!J17)</f>
        <v>10</v>
      </c>
      <c r="Q444" s="513">
        <f>ROW(InpC!S17)</f>
        <v>17</v>
      </c>
      <c r="R444" s="513">
        <f>COLUMN(InpC!S17)</f>
        <v>19</v>
      </c>
      <c r="S444" s="513">
        <f ca="1">_xlfn.SHEET(InpC!J17)</f>
        <v>1</v>
      </c>
    </row>
    <row r="445" spans="1:19" x14ac:dyDescent="0.35">
      <c r="A445" s="513" t="s">
        <v>331</v>
      </c>
      <c r="B445" s="513">
        <v>1101</v>
      </c>
      <c r="C445" s="513" t="s">
        <v>1632</v>
      </c>
      <c r="D445" s="513">
        <v>-44</v>
      </c>
      <c r="E445" s="513" t="s">
        <v>335</v>
      </c>
      <c r="F445" s="513">
        <f>InpC!I18</f>
        <v>0</v>
      </c>
      <c r="G445" s="513" t="str">
        <f>InpC!I17</f>
        <v>vw</v>
      </c>
      <c r="H445" s="513" t="s">
        <v>530</v>
      </c>
      <c r="I445" s="513">
        <f>COLUMN(InpC!I17)</f>
        <v>9</v>
      </c>
      <c r="J445" s="513"/>
      <c r="K445" s="513"/>
      <c r="L445" s="513"/>
      <c r="M445" s="513">
        <v>6</v>
      </c>
      <c r="N445" s="513" t="str" cm="1">
        <f t="array" aca="1" ref="N445" ca="1">CELL("format",InpC!I18)</f>
        <v>F0</v>
      </c>
      <c r="O445" s="513">
        <f>ROW(InpC!I18)</f>
        <v>18</v>
      </c>
      <c r="P445" s="513">
        <f>COLUMN(InpC!I18)</f>
        <v>9</v>
      </c>
      <c r="Q445" s="513">
        <f>ROW(InpC!I18)</f>
        <v>18</v>
      </c>
      <c r="R445" s="513">
        <f>COLUMN(InpC!I18)</f>
        <v>9</v>
      </c>
      <c r="S445" s="513">
        <f ca="1">_xlfn.SHEET(InpC!I18)</f>
        <v>1</v>
      </c>
    </row>
    <row r="446" spans="1:19" x14ac:dyDescent="0.35">
      <c r="A446" s="513" t="s">
        <v>277</v>
      </c>
      <c r="B446" s="513">
        <v>1321</v>
      </c>
      <c r="C446" s="513" t="s">
        <v>532</v>
      </c>
      <c r="D446" s="513">
        <v>-44</v>
      </c>
      <c r="E446" s="513">
        <v>46203</v>
      </c>
      <c r="F446" s="513">
        <f>InpC!F19</f>
        <v>46203</v>
      </c>
      <c r="G446" s="513" t="str">
        <f>InpC!E19</f>
        <v>Financial close date</v>
      </c>
      <c r="H446" s="513" t="s">
        <v>151</v>
      </c>
      <c r="I446" s="513">
        <f>COLUMN(InpC!E19)</f>
        <v>5</v>
      </c>
      <c r="J446" s="513" t="s">
        <v>6</v>
      </c>
      <c r="K446" s="513" t="s">
        <v>531</v>
      </c>
      <c r="L446" s="513" t="s">
        <v>2104</v>
      </c>
      <c r="M446" s="513" t="s">
        <v>2105</v>
      </c>
      <c r="N446" s="513" t="str" cm="1">
        <f t="array" aca="1" ref="N446" ca="1">CELL("format",InpC!F19)</f>
        <v>D1</v>
      </c>
      <c r="O446" s="513">
        <f>ROW(InpC!F19)</f>
        <v>19</v>
      </c>
      <c r="P446" s="513">
        <f>COLUMN(InpC!F19)</f>
        <v>6</v>
      </c>
      <c r="Q446" s="513">
        <f>ROW(InpC!F19)</f>
        <v>19</v>
      </c>
      <c r="R446" s="513">
        <f>COLUMN(InpC!F19)</f>
        <v>6</v>
      </c>
      <c r="S446" s="513">
        <f ca="1">_xlfn.SHEET(InpC!F19)</f>
        <v>1</v>
      </c>
    </row>
    <row r="447" spans="1:19" x14ac:dyDescent="0.35">
      <c r="A447" s="513" t="s">
        <v>277</v>
      </c>
      <c r="B447" s="513">
        <v>1102</v>
      </c>
      <c r="C447" s="513" t="s">
        <v>372</v>
      </c>
      <c r="D447" s="513">
        <v>-44</v>
      </c>
      <c r="E447" s="513" t="s">
        <v>1839</v>
      </c>
      <c r="F447" s="513" t="str">
        <f>InpC!I19</f>
        <v>vw</v>
      </c>
      <c r="G447" s="513" t="str">
        <f>InpC!E19</f>
        <v>Financial close date</v>
      </c>
      <c r="H447" s="513" t="s">
        <v>151</v>
      </c>
      <c r="I447" s="513">
        <f>COLUMN(InpC!E19)</f>
        <v>5</v>
      </c>
      <c r="J447" s="513" t="str">
        <f>InpC!G19</f>
        <v>date</v>
      </c>
      <c r="K447" s="513" t="s">
        <v>531</v>
      </c>
      <c r="L447" s="513" t="s">
        <v>2106</v>
      </c>
      <c r="M447" s="513">
        <v>6</v>
      </c>
      <c r="N447" s="513" t="str" cm="1">
        <f t="array" aca="1" ref="N447" ca="1">CELL("format",InpC!I19)</f>
        <v>D1</v>
      </c>
      <c r="O447" s="513">
        <f>ROW(InpC!I19)</f>
        <v>19</v>
      </c>
      <c r="P447" s="513">
        <f>COLUMN(InpC!I19)</f>
        <v>9</v>
      </c>
      <c r="Q447" s="513">
        <f>ROW(InpC!I19)</f>
        <v>19</v>
      </c>
      <c r="R447" s="513">
        <f>COLUMN(InpC!I19)</f>
        <v>9</v>
      </c>
      <c r="S447" s="513">
        <f ca="1">_xlfn.SHEET(InpC!I19)</f>
        <v>1</v>
      </c>
    </row>
    <row r="448" spans="1:19" x14ac:dyDescent="0.35">
      <c r="A448" s="513" t="s">
        <v>341</v>
      </c>
      <c r="B448" s="513">
        <v>1331</v>
      </c>
      <c r="C448" s="513" t="s">
        <v>1840</v>
      </c>
      <c r="D448" s="513">
        <v>-44</v>
      </c>
      <c r="E448" s="513" t="s">
        <v>282</v>
      </c>
      <c r="F448" s="513">
        <f>InpC!J19</f>
        <v>0</v>
      </c>
      <c r="G448" s="513" t="str">
        <f>InpC!E19</f>
        <v>Financial close date</v>
      </c>
      <c r="H448" s="513" t="s">
        <v>151</v>
      </c>
      <c r="I448" s="513">
        <f>COLUMN(InpC!E19)</f>
        <v>5</v>
      </c>
      <c r="J448" s="513" t="str">
        <f>InpC!G19</f>
        <v>date</v>
      </c>
      <c r="K448" s="513" t="s">
        <v>531</v>
      </c>
      <c r="L448" s="513"/>
      <c r="M448" s="513" t="s">
        <v>2107</v>
      </c>
      <c r="N448" s="513" t="str" cm="1">
        <f t="array" aca="1" ref="N448" ca="1">CELL("format",InpC!J19)</f>
        <v>D1</v>
      </c>
      <c r="O448" s="513">
        <f>ROW(InpC!J19)</f>
        <v>19</v>
      </c>
      <c r="P448" s="513">
        <f>COLUMN(InpC!J19)</f>
        <v>10</v>
      </c>
      <c r="Q448" s="513">
        <f>ROW(InpC!S19)</f>
        <v>19</v>
      </c>
      <c r="R448" s="513">
        <f>COLUMN(InpC!S19)</f>
        <v>19</v>
      </c>
      <c r="S448" s="513">
        <f ca="1">_xlfn.SHEET(InpC!J19)</f>
        <v>1</v>
      </c>
    </row>
    <row r="449" spans="1:19" x14ac:dyDescent="0.35">
      <c r="A449" s="513" t="s">
        <v>277</v>
      </c>
      <c r="B449" s="513">
        <v>1322</v>
      </c>
      <c r="C449" s="513" t="s">
        <v>375</v>
      </c>
      <c r="D449" s="513">
        <v>-44</v>
      </c>
      <c r="E449" s="513">
        <v>42</v>
      </c>
      <c r="F449" s="513">
        <f>InpC!F20</f>
        <v>42</v>
      </c>
      <c r="G449" s="513" t="str">
        <f>InpC!E20</f>
        <v>Construction period length</v>
      </c>
      <c r="H449" s="513" t="s">
        <v>157</v>
      </c>
      <c r="I449" s="513">
        <f>COLUMN(InpC!E20)</f>
        <v>5</v>
      </c>
      <c r="J449" s="513" t="s">
        <v>10</v>
      </c>
      <c r="K449" s="513" t="s">
        <v>1690</v>
      </c>
      <c r="L449" s="513" t="s">
        <v>2108</v>
      </c>
      <c r="M449" s="513" t="s">
        <v>2109</v>
      </c>
      <c r="N449" s="513" t="str" cm="1">
        <f t="array" aca="1" ref="N449" ca="1">CELL("format",InpC!F20)</f>
        <v>,0</v>
      </c>
      <c r="O449" s="513">
        <f>ROW(InpC!F20)</f>
        <v>20</v>
      </c>
      <c r="P449" s="513">
        <f>COLUMN(InpC!F20)</f>
        <v>6</v>
      </c>
      <c r="Q449" s="513">
        <f>ROW(InpC!F20)</f>
        <v>20</v>
      </c>
      <c r="R449" s="513">
        <f>COLUMN(InpC!F20)</f>
        <v>6</v>
      </c>
      <c r="S449" s="513">
        <f ca="1">_xlfn.SHEET(InpC!F20)</f>
        <v>1</v>
      </c>
    </row>
    <row r="450" spans="1:19" x14ac:dyDescent="0.35">
      <c r="A450" s="513" t="s">
        <v>277</v>
      </c>
      <c r="B450" s="513">
        <v>1103</v>
      </c>
      <c r="C450" s="513" t="s">
        <v>533</v>
      </c>
      <c r="D450" s="513">
        <v>-44</v>
      </c>
      <c r="E450" s="513" t="s">
        <v>534</v>
      </c>
      <c r="F450" s="513" t="str">
        <f>InpC!I20</f>
        <v>vw</v>
      </c>
      <c r="G450" s="513" t="str">
        <f>InpC!E20</f>
        <v>Construction period length</v>
      </c>
      <c r="H450" s="513" t="s">
        <v>157</v>
      </c>
      <c r="I450" s="513">
        <f>COLUMN(InpC!E20)</f>
        <v>5</v>
      </c>
      <c r="J450" s="513" t="str">
        <f>InpC!G20</f>
        <v>months</v>
      </c>
      <c r="K450" s="513" t="s">
        <v>1690</v>
      </c>
      <c r="L450" s="513" t="s">
        <v>2110</v>
      </c>
      <c r="M450" s="513">
        <v>6</v>
      </c>
      <c r="N450" s="513" t="str" cm="1">
        <f t="array" aca="1" ref="N450" ca="1">CELL("format",InpC!I20)</f>
        <v>,0</v>
      </c>
      <c r="O450" s="513">
        <f>ROW(InpC!I20)</f>
        <v>20</v>
      </c>
      <c r="P450" s="513">
        <f>COLUMN(InpC!I20)</f>
        <v>9</v>
      </c>
      <c r="Q450" s="513">
        <f>ROW(InpC!I20)</f>
        <v>20</v>
      </c>
      <c r="R450" s="513">
        <f>COLUMN(InpC!I20)</f>
        <v>9</v>
      </c>
      <c r="S450" s="513">
        <f ca="1">_xlfn.SHEET(InpC!I20)</f>
        <v>1</v>
      </c>
    </row>
    <row r="451" spans="1:19" x14ac:dyDescent="0.35">
      <c r="A451" s="513" t="s">
        <v>341</v>
      </c>
      <c r="B451" s="513">
        <v>1332</v>
      </c>
      <c r="C451" s="513" t="s">
        <v>535</v>
      </c>
      <c r="D451" s="513">
        <v>-44</v>
      </c>
      <c r="E451" s="513" t="s">
        <v>282</v>
      </c>
      <c r="F451" s="513">
        <f>InpC!J20</f>
        <v>0</v>
      </c>
      <c r="G451" s="513" t="str">
        <f>InpC!E20</f>
        <v>Construction period length</v>
      </c>
      <c r="H451" s="513" t="s">
        <v>157</v>
      </c>
      <c r="I451" s="513">
        <f>COLUMN(InpC!E20)</f>
        <v>5</v>
      </c>
      <c r="J451" s="513" t="str">
        <f>InpC!G20</f>
        <v>months</v>
      </c>
      <c r="K451" s="513" t="s">
        <v>1690</v>
      </c>
      <c r="L451" s="513"/>
      <c r="M451" s="513" t="s">
        <v>2111</v>
      </c>
      <c r="N451" s="513" t="str" cm="1">
        <f t="array" aca="1" ref="N451" ca="1">CELL("format",InpC!J20)</f>
        <v>,0</v>
      </c>
      <c r="O451" s="513">
        <f>ROW(InpC!J20)</f>
        <v>20</v>
      </c>
      <c r="P451" s="513">
        <f>COLUMN(InpC!J20)</f>
        <v>10</v>
      </c>
      <c r="Q451" s="513">
        <f>ROW(InpC!S20)</f>
        <v>20</v>
      </c>
      <c r="R451" s="513">
        <f>COLUMN(InpC!S20)</f>
        <v>19</v>
      </c>
      <c r="S451" s="513">
        <f ca="1">_xlfn.SHEET(InpC!J20)</f>
        <v>1</v>
      </c>
    </row>
    <row r="452" spans="1:19" x14ac:dyDescent="0.35">
      <c r="A452" s="513" t="s">
        <v>331</v>
      </c>
      <c r="B452" s="513">
        <v>1104</v>
      </c>
      <c r="C452" s="513" t="s">
        <v>1632</v>
      </c>
      <c r="D452" s="513">
        <v>-44</v>
      </c>
      <c r="E452" s="513" t="s">
        <v>335</v>
      </c>
      <c r="F452" s="513">
        <f>InpC!I21</f>
        <v>0</v>
      </c>
      <c r="G452" s="513" t="str">
        <f>InpC!I20</f>
        <v>vw</v>
      </c>
      <c r="H452" s="513" t="s">
        <v>530</v>
      </c>
      <c r="I452" s="513">
        <f>COLUMN(InpC!I20)</f>
        <v>9</v>
      </c>
      <c r="J452" s="513"/>
      <c r="K452" s="513"/>
      <c r="L452" s="513"/>
      <c r="M452" s="513">
        <v>6</v>
      </c>
      <c r="N452" s="513" t="str" cm="1">
        <f t="array" aca="1" ref="N452" ca="1">CELL("format",InpC!I21)</f>
        <v>F0</v>
      </c>
      <c r="O452" s="513">
        <f>ROW(InpC!I21)</f>
        <v>21</v>
      </c>
      <c r="P452" s="513">
        <f>COLUMN(InpC!I21)</f>
        <v>9</v>
      </c>
      <c r="Q452" s="513">
        <f>ROW(InpC!I21)</f>
        <v>21</v>
      </c>
      <c r="R452" s="513">
        <f>COLUMN(InpC!I21)</f>
        <v>9</v>
      </c>
      <c r="S452" s="513">
        <f ca="1">_xlfn.SHEET(InpC!I21)</f>
        <v>1</v>
      </c>
    </row>
    <row r="453" spans="1:19" x14ac:dyDescent="0.35">
      <c r="A453" s="513" t="s">
        <v>277</v>
      </c>
      <c r="B453" s="513">
        <v>965</v>
      </c>
      <c r="C453" s="513" t="s">
        <v>536</v>
      </c>
      <c r="D453" s="513">
        <v>-44</v>
      </c>
      <c r="E453" s="513">
        <v>25</v>
      </c>
      <c r="F453" s="513">
        <f>InpC!F22</f>
        <v>25</v>
      </c>
      <c r="G453" s="513" t="str">
        <f>InpC!E22</f>
        <v>Length of PPA</v>
      </c>
      <c r="H453" s="513" t="s">
        <v>140</v>
      </c>
      <c r="I453" s="513">
        <f>COLUMN(InpC!E22)</f>
        <v>5</v>
      </c>
      <c r="J453" s="513" t="s">
        <v>29</v>
      </c>
      <c r="K453" s="513" t="s">
        <v>536</v>
      </c>
      <c r="L453" s="513" t="s">
        <v>2112</v>
      </c>
      <c r="M453" s="513" t="s">
        <v>2113</v>
      </c>
      <c r="N453" s="513" t="str" cm="1">
        <f t="array" aca="1" ref="N453" ca="1">CELL("format",InpC!F22)</f>
        <v>,0</v>
      </c>
      <c r="O453" s="513">
        <f>ROW(InpC!F22)</f>
        <v>22</v>
      </c>
      <c r="P453" s="513">
        <f>COLUMN(InpC!F22)</f>
        <v>6</v>
      </c>
      <c r="Q453" s="513">
        <f>ROW(InpC!F22)</f>
        <v>22</v>
      </c>
      <c r="R453" s="513">
        <f>COLUMN(InpC!F22)</f>
        <v>6</v>
      </c>
      <c r="S453" s="513">
        <f ca="1">_xlfn.SHEET(InpC!F22)</f>
        <v>1</v>
      </c>
    </row>
    <row r="454" spans="1:19" x14ac:dyDescent="0.35">
      <c r="A454" s="513" t="s">
        <v>277</v>
      </c>
      <c r="B454" s="513">
        <v>1105</v>
      </c>
      <c r="C454" s="513" t="s">
        <v>537</v>
      </c>
      <c r="D454" s="513">
        <v>-44</v>
      </c>
      <c r="E454" s="513" t="s">
        <v>538</v>
      </c>
      <c r="F454" s="513" t="str">
        <f>InpC!I22</f>
        <v>vw</v>
      </c>
      <c r="G454" s="513" t="str">
        <f>InpC!E22</f>
        <v>Length of PPA</v>
      </c>
      <c r="H454" s="513" t="s">
        <v>140</v>
      </c>
      <c r="I454" s="513">
        <f>COLUMN(InpC!E22)</f>
        <v>5</v>
      </c>
      <c r="J454" s="513" t="str">
        <f>InpC!G22</f>
        <v>years</v>
      </c>
      <c r="K454" s="513" t="s">
        <v>536</v>
      </c>
      <c r="L454" s="513" t="s">
        <v>2114</v>
      </c>
      <c r="M454" s="513">
        <v>6</v>
      </c>
      <c r="N454" s="513" t="str" cm="1">
        <f t="array" aca="1" ref="N454" ca="1">CELL("format",InpC!I22)</f>
        <v>,0</v>
      </c>
      <c r="O454" s="513">
        <f>ROW(InpC!I22)</f>
        <v>22</v>
      </c>
      <c r="P454" s="513">
        <f>COLUMN(InpC!I22)</f>
        <v>9</v>
      </c>
      <c r="Q454" s="513">
        <f>ROW(InpC!I22)</f>
        <v>22</v>
      </c>
      <c r="R454" s="513">
        <f>COLUMN(InpC!I22)</f>
        <v>9</v>
      </c>
      <c r="S454" s="513">
        <f ca="1">_xlfn.SHEET(InpC!I22)</f>
        <v>1</v>
      </c>
    </row>
    <row r="455" spans="1:19" x14ac:dyDescent="0.35">
      <c r="A455" s="513" t="s">
        <v>341</v>
      </c>
      <c r="B455" s="513">
        <v>1029</v>
      </c>
      <c r="C455" s="513" t="s">
        <v>539</v>
      </c>
      <c r="D455" s="513">
        <v>-44</v>
      </c>
      <c r="E455" s="513" t="s">
        <v>282</v>
      </c>
      <c r="F455" s="513">
        <f>InpC!J22</f>
        <v>0</v>
      </c>
      <c r="G455" s="513" t="str">
        <f>InpC!E22</f>
        <v>Length of PPA</v>
      </c>
      <c r="H455" s="513" t="s">
        <v>140</v>
      </c>
      <c r="I455" s="513">
        <f>COLUMN(InpC!E22)</f>
        <v>5</v>
      </c>
      <c r="J455" s="513" t="str">
        <f>InpC!G22</f>
        <v>years</v>
      </c>
      <c r="K455" s="513" t="s">
        <v>536</v>
      </c>
      <c r="L455" s="513"/>
      <c r="M455" s="513" t="s">
        <v>2115</v>
      </c>
      <c r="N455" s="513" t="str" cm="1">
        <f t="array" aca="1" ref="N455" ca="1">CELL("format",InpC!J22)</f>
        <v>,0</v>
      </c>
      <c r="O455" s="513">
        <f>ROW(InpC!J22)</f>
        <v>22</v>
      </c>
      <c r="P455" s="513">
        <f>COLUMN(InpC!J22)</f>
        <v>10</v>
      </c>
      <c r="Q455" s="513">
        <f>ROW(InpC!S22)</f>
        <v>22</v>
      </c>
      <c r="R455" s="513">
        <f>COLUMN(InpC!S22)</f>
        <v>19</v>
      </c>
      <c r="S455" s="513">
        <f ca="1">_xlfn.SHEET(InpC!J22)</f>
        <v>1</v>
      </c>
    </row>
    <row r="456" spans="1:19" x14ac:dyDescent="0.35">
      <c r="A456" s="513" t="s">
        <v>277</v>
      </c>
      <c r="B456" s="513">
        <v>966</v>
      </c>
      <c r="C456" s="513" t="s">
        <v>540</v>
      </c>
      <c r="D456" s="513">
        <v>-44</v>
      </c>
      <c r="E456" s="513">
        <v>0</v>
      </c>
      <c r="F456" s="513">
        <f>InpC!F23</f>
        <v>0</v>
      </c>
      <c r="G456" s="513" t="str">
        <f>InpC!E23</f>
        <v>Extend PPA in the event of delay</v>
      </c>
      <c r="H456" s="513" t="s">
        <v>99</v>
      </c>
      <c r="I456" s="513">
        <f>COLUMN(InpC!E23)</f>
        <v>5</v>
      </c>
      <c r="J456" s="513" t="s">
        <v>76</v>
      </c>
      <c r="K456" s="513" t="s">
        <v>540</v>
      </c>
      <c r="L456" s="513" t="s">
        <v>2116</v>
      </c>
      <c r="M456" s="513" t="s">
        <v>2117</v>
      </c>
      <c r="N456" s="513" t="str" cm="1">
        <f t="array" aca="1" ref="N456" ca="1">CELL("format",InpC!F23)</f>
        <v>,0</v>
      </c>
      <c r="O456" s="513">
        <f>ROW(InpC!F23)</f>
        <v>23</v>
      </c>
      <c r="P456" s="513">
        <f>COLUMN(InpC!F23)</f>
        <v>6</v>
      </c>
      <c r="Q456" s="513">
        <f>ROW(InpC!F23)</f>
        <v>23</v>
      </c>
      <c r="R456" s="513">
        <f>COLUMN(InpC!F23)</f>
        <v>6</v>
      </c>
      <c r="S456" s="513">
        <f ca="1">_xlfn.SHEET(InpC!F23)</f>
        <v>1</v>
      </c>
    </row>
    <row r="457" spans="1:19" x14ac:dyDescent="0.35">
      <c r="A457" s="513" t="s">
        <v>277</v>
      </c>
      <c r="B457" s="513">
        <v>1106</v>
      </c>
      <c r="C457" s="513" t="s">
        <v>541</v>
      </c>
      <c r="D457" s="513">
        <v>-44</v>
      </c>
      <c r="E457" s="513" t="s">
        <v>1841</v>
      </c>
      <c r="F457" s="513" t="str">
        <f>InpC!I23</f>
        <v>vw</v>
      </c>
      <c r="G457" s="513" t="str">
        <f>InpC!G23</f>
        <v>1 = yes, 0 = no</v>
      </c>
      <c r="H457" s="513" t="s">
        <v>76</v>
      </c>
      <c r="I457" s="513">
        <f>COLUMN(InpC!G23)</f>
        <v>7</v>
      </c>
      <c r="J457" s="513" t="str">
        <f>InpC!G23</f>
        <v>1 = yes, 0 = no</v>
      </c>
      <c r="K457" s="513" t="s">
        <v>541</v>
      </c>
      <c r="L457" s="513" t="s">
        <v>2118</v>
      </c>
      <c r="M457" s="513">
        <v>6</v>
      </c>
      <c r="N457" s="513" t="str" cm="1">
        <f t="array" aca="1" ref="N457" ca="1">CELL("format",InpC!I23)</f>
        <v>,0</v>
      </c>
      <c r="O457" s="513">
        <f>ROW(InpC!I23)</f>
        <v>23</v>
      </c>
      <c r="P457" s="513">
        <f>COLUMN(InpC!I23)</f>
        <v>9</v>
      </c>
      <c r="Q457" s="513">
        <f>ROW(InpC!I23)</f>
        <v>23</v>
      </c>
      <c r="R457" s="513">
        <f>COLUMN(InpC!I23)</f>
        <v>9</v>
      </c>
      <c r="S457" s="513">
        <f ca="1">_xlfn.SHEET(InpC!I23)</f>
        <v>1</v>
      </c>
    </row>
    <row r="458" spans="1:19" x14ac:dyDescent="0.35">
      <c r="A458" s="513" t="s">
        <v>341</v>
      </c>
      <c r="B458" s="513">
        <v>1030</v>
      </c>
      <c r="C458" s="513" t="s">
        <v>1842</v>
      </c>
      <c r="D458" s="513">
        <v>-44</v>
      </c>
      <c r="E458" s="513" t="s">
        <v>282</v>
      </c>
      <c r="F458" s="513">
        <f>InpC!J23</f>
        <v>0</v>
      </c>
      <c r="G458" s="513" t="str">
        <f>InpC!E23</f>
        <v>Extend PPA in the event of delay</v>
      </c>
      <c r="H458" s="513" t="s">
        <v>99</v>
      </c>
      <c r="I458" s="513">
        <f>COLUMN(InpC!E23)</f>
        <v>5</v>
      </c>
      <c r="J458" s="513" t="str">
        <f>InpC!G23</f>
        <v>1 = yes, 0 = no</v>
      </c>
      <c r="K458" s="513" t="s">
        <v>540</v>
      </c>
      <c r="L458" s="513"/>
      <c r="M458" s="513" t="s">
        <v>2119</v>
      </c>
      <c r="N458" s="513" t="str" cm="1">
        <f t="array" aca="1" ref="N458" ca="1">CELL("format",InpC!J23)</f>
        <v>,0</v>
      </c>
      <c r="O458" s="513">
        <f>ROW(InpC!J23)</f>
        <v>23</v>
      </c>
      <c r="P458" s="513">
        <f>COLUMN(InpC!J23)</f>
        <v>10</v>
      </c>
      <c r="Q458" s="513">
        <f>ROW(InpC!S23)</f>
        <v>23</v>
      </c>
      <c r="R458" s="513">
        <f>COLUMN(InpC!S23)</f>
        <v>19</v>
      </c>
      <c r="S458" s="513">
        <f ca="1">_xlfn.SHEET(InpC!J23)</f>
        <v>1</v>
      </c>
    </row>
    <row r="459" spans="1:19" x14ac:dyDescent="0.35">
      <c r="A459" s="513" t="s">
        <v>277</v>
      </c>
      <c r="B459" s="513">
        <v>967</v>
      </c>
      <c r="C459" s="513" t="s">
        <v>542</v>
      </c>
      <c r="D459" s="513">
        <v>-44</v>
      </c>
      <c r="E459" s="513">
        <v>0</v>
      </c>
      <c r="F459" s="513">
        <f>InpC!F24</f>
        <v>0</v>
      </c>
      <c r="G459" s="513" t="str">
        <f>InpC!E24</f>
        <v>Contract extension</v>
      </c>
      <c r="H459" s="513" t="s">
        <v>81</v>
      </c>
      <c r="I459" s="513">
        <f>COLUMN(InpC!E24)</f>
        <v>5</v>
      </c>
      <c r="J459" s="513" t="s">
        <v>29</v>
      </c>
      <c r="K459" s="513" t="s">
        <v>542</v>
      </c>
      <c r="L459" s="513" t="s">
        <v>2120</v>
      </c>
      <c r="M459" s="513" t="s">
        <v>2121</v>
      </c>
      <c r="N459" s="513" t="str" cm="1">
        <f t="array" aca="1" ref="N459" ca="1">CELL("format",InpC!F24)</f>
        <v>,0</v>
      </c>
      <c r="O459" s="513">
        <f>ROW(InpC!F24)</f>
        <v>24</v>
      </c>
      <c r="P459" s="513">
        <f>COLUMN(InpC!F24)</f>
        <v>6</v>
      </c>
      <c r="Q459" s="513">
        <f>ROW(InpC!F24)</f>
        <v>24</v>
      </c>
      <c r="R459" s="513">
        <f>COLUMN(InpC!F24)</f>
        <v>6</v>
      </c>
      <c r="S459" s="513">
        <f ca="1">_xlfn.SHEET(InpC!F24)</f>
        <v>1</v>
      </c>
    </row>
    <row r="460" spans="1:19" x14ac:dyDescent="0.35">
      <c r="A460" s="513" t="s">
        <v>277</v>
      </c>
      <c r="B460" s="513">
        <v>1107</v>
      </c>
      <c r="C460" s="513" t="s">
        <v>1843</v>
      </c>
      <c r="D460" s="513">
        <v>-44</v>
      </c>
      <c r="E460" s="513" t="s">
        <v>1844</v>
      </c>
      <c r="F460" s="513" t="str">
        <f>InpC!I24</f>
        <v>vw</v>
      </c>
      <c r="G460" s="513" t="str">
        <f>InpC!E24</f>
        <v>Contract extension</v>
      </c>
      <c r="H460" s="513" t="s">
        <v>81</v>
      </c>
      <c r="I460" s="513">
        <f>COLUMN(InpC!E24)</f>
        <v>5</v>
      </c>
      <c r="J460" s="513" t="str">
        <f>InpC!G24</f>
        <v>years</v>
      </c>
      <c r="K460" s="513" t="s">
        <v>542</v>
      </c>
      <c r="L460" s="513" t="s">
        <v>2122</v>
      </c>
      <c r="M460" s="513">
        <v>6</v>
      </c>
      <c r="N460" s="513" t="str" cm="1">
        <f t="array" aca="1" ref="N460" ca="1">CELL("format",InpC!I24)</f>
        <v>,0</v>
      </c>
      <c r="O460" s="513">
        <f>ROW(InpC!I24)</f>
        <v>24</v>
      </c>
      <c r="P460" s="513">
        <f>COLUMN(InpC!I24)</f>
        <v>9</v>
      </c>
      <c r="Q460" s="513">
        <f>ROW(InpC!I24)</f>
        <v>24</v>
      </c>
      <c r="R460" s="513">
        <f>COLUMN(InpC!I24)</f>
        <v>9</v>
      </c>
      <c r="S460" s="513">
        <f ca="1">_xlfn.SHEET(InpC!I24)</f>
        <v>1</v>
      </c>
    </row>
    <row r="461" spans="1:19" x14ac:dyDescent="0.35">
      <c r="A461" s="513" t="s">
        <v>341</v>
      </c>
      <c r="B461" s="513">
        <v>1031</v>
      </c>
      <c r="C461" s="513" t="s">
        <v>1845</v>
      </c>
      <c r="D461" s="513">
        <v>-44</v>
      </c>
      <c r="E461" s="513" t="s">
        <v>282</v>
      </c>
      <c r="F461" s="513">
        <f>InpC!J24</f>
        <v>0</v>
      </c>
      <c r="G461" s="513" t="str">
        <f>InpC!E24</f>
        <v>Contract extension</v>
      </c>
      <c r="H461" s="513" t="s">
        <v>81</v>
      </c>
      <c r="I461" s="513">
        <f>COLUMN(InpC!E24)</f>
        <v>5</v>
      </c>
      <c r="J461" s="513" t="str">
        <f>InpC!G24</f>
        <v>years</v>
      </c>
      <c r="K461" s="513" t="s">
        <v>542</v>
      </c>
      <c r="L461" s="513"/>
      <c r="M461" s="513" t="s">
        <v>2123</v>
      </c>
      <c r="N461" s="513" t="str" cm="1">
        <f t="array" aca="1" ref="N461" ca="1">CELL("format",InpC!J24)</f>
        <v>,0</v>
      </c>
      <c r="O461" s="513">
        <f>ROW(InpC!J24)</f>
        <v>24</v>
      </c>
      <c r="P461" s="513">
        <f>COLUMN(InpC!J24)</f>
        <v>10</v>
      </c>
      <c r="Q461" s="513">
        <f>ROW(InpC!S24)</f>
        <v>24</v>
      </c>
      <c r="R461" s="513">
        <f>COLUMN(InpC!S24)</f>
        <v>19</v>
      </c>
      <c r="S461" s="513">
        <f ca="1">_xlfn.SHEET(InpC!J24)</f>
        <v>1</v>
      </c>
    </row>
    <row r="462" spans="1:19" x14ac:dyDescent="0.35">
      <c r="A462" s="513" t="s">
        <v>331</v>
      </c>
      <c r="B462" s="513">
        <v>1108</v>
      </c>
      <c r="C462" s="513" t="s">
        <v>1632</v>
      </c>
      <c r="D462" s="513">
        <v>-44</v>
      </c>
      <c r="E462" s="513" t="s">
        <v>335</v>
      </c>
      <c r="F462" s="513">
        <f>InpC!I25</f>
        <v>0</v>
      </c>
      <c r="G462" s="513" t="str">
        <f>InpC!I24</f>
        <v>vw</v>
      </c>
      <c r="H462" s="513" t="s">
        <v>530</v>
      </c>
      <c r="I462" s="513">
        <f>COLUMN(InpC!I24)</f>
        <v>9</v>
      </c>
      <c r="J462" s="513"/>
      <c r="K462" s="513"/>
      <c r="L462" s="513"/>
      <c r="M462" s="513">
        <v>6</v>
      </c>
      <c r="N462" s="513" t="str" cm="1">
        <f t="array" aca="1" ref="N462" ca="1">CELL("format",InpC!I25)</f>
        <v>F0</v>
      </c>
      <c r="O462" s="513">
        <f>ROW(InpC!I25)</f>
        <v>25</v>
      </c>
      <c r="P462" s="513">
        <f>COLUMN(InpC!I25)</f>
        <v>9</v>
      </c>
      <c r="Q462" s="513">
        <f>ROW(InpC!I25)</f>
        <v>25</v>
      </c>
      <c r="R462" s="513">
        <f>COLUMN(InpC!I25)</f>
        <v>9</v>
      </c>
      <c r="S462" s="513">
        <f ca="1">_xlfn.SHEET(InpC!I25)</f>
        <v>1</v>
      </c>
    </row>
    <row r="463" spans="1:19" x14ac:dyDescent="0.35">
      <c r="A463" s="513" t="s">
        <v>331</v>
      </c>
      <c r="B463" s="513">
        <v>1109</v>
      </c>
      <c r="C463" s="513" t="s">
        <v>1632</v>
      </c>
      <c r="D463" s="513">
        <v>-44</v>
      </c>
      <c r="E463" s="513" t="s">
        <v>335</v>
      </c>
      <c r="F463" s="513">
        <f>InpC!I26</f>
        <v>0</v>
      </c>
      <c r="G463" s="513" t="str">
        <f>InpC!I24</f>
        <v>vw</v>
      </c>
      <c r="H463" s="513" t="s">
        <v>530</v>
      </c>
      <c r="I463" s="513">
        <f>COLUMN(InpC!I24)</f>
        <v>9</v>
      </c>
      <c r="J463" s="513"/>
      <c r="K463" s="513"/>
      <c r="L463" s="513"/>
      <c r="M463" s="513">
        <v>6</v>
      </c>
      <c r="N463" s="513" t="str" cm="1">
        <f t="array" aca="1" ref="N463" ca="1">CELL("format",InpC!I26)</f>
        <v>F0</v>
      </c>
      <c r="O463" s="513">
        <f>ROW(InpC!I26)</f>
        <v>26</v>
      </c>
      <c r="P463" s="513">
        <f>COLUMN(InpC!I26)</f>
        <v>9</v>
      </c>
      <c r="Q463" s="513">
        <f>ROW(InpC!I26)</f>
        <v>26</v>
      </c>
      <c r="R463" s="513">
        <f>COLUMN(InpC!I26)</f>
        <v>9</v>
      </c>
      <c r="S463" s="513">
        <f ca="1">_xlfn.SHEET(InpC!I26)</f>
        <v>1</v>
      </c>
    </row>
    <row r="464" spans="1:19" x14ac:dyDescent="0.35">
      <c r="A464" s="513" t="s">
        <v>331</v>
      </c>
      <c r="B464" s="513">
        <v>1110</v>
      </c>
      <c r="C464" s="513" t="s">
        <v>332</v>
      </c>
      <c r="D464" s="513">
        <v>-44</v>
      </c>
      <c r="E464" s="513" t="s">
        <v>335</v>
      </c>
      <c r="F464" s="513">
        <f>InpC!I27</f>
        <v>0</v>
      </c>
      <c r="G464" s="513"/>
      <c r="H464" s="513"/>
      <c r="I464" s="513"/>
      <c r="J464" s="513"/>
      <c r="K464" s="513"/>
      <c r="L464" s="513"/>
      <c r="M464" s="513">
        <v>6</v>
      </c>
      <c r="N464" s="513" t="str" cm="1">
        <f t="array" aca="1" ref="N464" ca="1">CELL("format",InpC!I27)</f>
        <v>F0</v>
      </c>
      <c r="O464" s="513">
        <f>ROW(InpC!I27)</f>
        <v>27</v>
      </c>
      <c r="P464" s="513">
        <f>COLUMN(InpC!I27)</f>
        <v>9</v>
      </c>
      <c r="Q464" s="513">
        <f>ROW(InpC!I27)</f>
        <v>27</v>
      </c>
      <c r="R464" s="513">
        <f>COLUMN(InpC!I27)</f>
        <v>9</v>
      </c>
      <c r="S464" s="513">
        <f ca="1">_xlfn.SHEET(InpC!I27)</f>
        <v>1</v>
      </c>
    </row>
    <row r="465" spans="1:19" x14ac:dyDescent="0.35">
      <c r="A465" s="513" t="s">
        <v>270</v>
      </c>
      <c r="B465" s="513">
        <v>-45</v>
      </c>
      <c r="C465" s="513" t="s">
        <v>258</v>
      </c>
      <c r="D465" s="513">
        <v>-43</v>
      </c>
      <c r="E465" s="513"/>
      <c r="F465" s="513" t="str">
        <f>InpC!A28</f>
        <v>PROJECT COSTS</v>
      </c>
      <c r="G465" s="513" t="str">
        <f>InpC!A28</f>
        <v>PROJECT COSTS</v>
      </c>
      <c r="H465" s="513" t="s">
        <v>186</v>
      </c>
      <c r="I465" s="513">
        <f>COLUMN(InpC!A28)</f>
        <v>1</v>
      </c>
      <c r="J465" s="513"/>
      <c r="K465" s="513" t="s">
        <v>258</v>
      </c>
      <c r="L465" s="513"/>
      <c r="M465" s="513"/>
      <c r="N465" s="513" t="str" cm="1">
        <f t="array" aca="1" ref="N465" ca="1">CELL("format",InpC!A28)</f>
        <v>,0</v>
      </c>
      <c r="O465" s="513">
        <f>ROW(InpC!A28)</f>
        <v>28</v>
      </c>
      <c r="P465" s="513">
        <f>COLUMN(InpC!A28)</f>
        <v>1</v>
      </c>
      <c r="Q465" s="513">
        <f>ROW(InpC!A39)</f>
        <v>39</v>
      </c>
      <c r="R465" s="513">
        <f>COLUMN(InpC!A39)</f>
        <v>1</v>
      </c>
      <c r="S465" s="513">
        <f ca="1">_xlfn.SHEET(InpC!A28)</f>
        <v>1</v>
      </c>
    </row>
    <row r="466" spans="1:19" x14ac:dyDescent="0.35">
      <c r="A466" s="513" t="s">
        <v>331</v>
      </c>
      <c r="B466" s="513">
        <v>1111</v>
      </c>
      <c r="C466" s="513" t="s">
        <v>1633</v>
      </c>
      <c r="D466" s="513">
        <v>-45</v>
      </c>
      <c r="E466" s="513" t="s">
        <v>335</v>
      </c>
      <c r="F466" s="513">
        <f>InpC!I28</f>
        <v>0</v>
      </c>
      <c r="G466" s="513" t="str">
        <f>InpC!A28</f>
        <v>PROJECT COSTS</v>
      </c>
      <c r="H466" s="513" t="s">
        <v>186</v>
      </c>
      <c r="I466" s="513">
        <f>COLUMN(InpC!A28)</f>
        <v>1</v>
      </c>
      <c r="J466" s="513"/>
      <c r="K466" s="513"/>
      <c r="L466" s="513"/>
      <c r="M466" s="513">
        <v>6</v>
      </c>
      <c r="N466" s="513" t="str" cm="1">
        <f t="array" aca="1" ref="N466" ca="1">CELL("format",InpC!I28)</f>
        <v>F0</v>
      </c>
      <c r="O466" s="513">
        <f>ROW(InpC!I28)</f>
        <v>28</v>
      </c>
      <c r="P466" s="513">
        <f>COLUMN(InpC!I28)</f>
        <v>9</v>
      </c>
      <c r="Q466" s="513">
        <f>ROW(InpC!I28)</f>
        <v>28</v>
      </c>
      <c r="R466" s="513">
        <f>COLUMN(InpC!I28)</f>
        <v>9</v>
      </c>
      <c r="S466" s="513">
        <f ca="1">_xlfn.SHEET(InpC!I28)</f>
        <v>1</v>
      </c>
    </row>
    <row r="467" spans="1:19" x14ac:dyDescent="0.35">
      <c r="A467" s="513" t="s">
        <v>331</v>
      </c>
      <c r="B467" s="513">
        <v>1112</v>
      </c>
      <c r="C467" s="513" t="s">
        <v>332</v>
      </c>
      <c r="D467" s="513">
        <v>-45</v>
      </c>
      <c r="E467" s="513" t="s">
        <v>335</v>
      </c>
      <c r="F467" s="513">
        <f>InpC!I29</f>
        <v>0</v>
      </c>
      <c r="G467" s="513"/>
      <c r="H467" s="513"/>
      <c r="I467" s="513"/>
      <c r="J467" s="513"/>
      <c r="K467" s="513"/>
      <c r="L467" s="513"/>
      <c r="M467" s="513">
        <v>6</v>
      </c>
      <c r="N467" s="513" t="str" cm="1">
        <f t="array" aca="1" ref="N467" ca="1">CELL("format",InpC!I29)</f>
        <v>F0</v>
      </c>
      <c r="O467" s="513">
        <f>ROW(InpC!I29)</f>
        <v>29</v>
      </c>
      <c r="P467" s="513">
        <f>COLUMN(InpC!I29)</f>
        <v>9</v>
      </c>
      <c r="Q467" s="513">
        <f>ROW(InpC!I29)</f>
        <v>29</v>
      </c>
      <c r="R467" s="513">
        <f>COLUMN(InpC!I29)</f>
        <v>9</v>
      </c>
      <c r="S467" s="513">
        <f ca="1">_xlfn.SHEET(InpC!I29)</f>
        <v>1</v>
      </c>
    </row>
    <row r="468" spans="1:19" x14ac:dyDescent="0.35">
      <c r="A468" s="513" t="s">
        <v>277</v>
      </c>
      <c r="B468" s="513">
        <v>968</v>
      </c>
      <c r="C468" s="513" t="s">
        <v>284</v>
      </c>
      <c r="D468" s="513">
        <v>-45</v>
      </c>
      <c r="E468" s="513">
        <v>300000</v>
      </c>
      <c r="F468" s="513">
        <f>InpC!F30</f>
        <v>300000</v>
      </c>
      <c r="G468" s="513" t="str">
        <f>InpC!E30</f>
        <v>EPC cost</v>
      </c>
      <c r="H468" s="513" t="s">
        <v>162</v>
      </c>
      <c r="I468" s="513">
        <f>COLUMN(InpC!E30)</f>
        <v>5</v>
      </c>
      <c r="J468" s="513" t="s">
        <v>101</v>
      </c>
      <c r="K468" s="513" t="s">
        <v>1691</v>
      </c>
      <c r="L468" s="513" t="s">
        <v>2124</v>
      </c>
      <c r="M468" s="513" t="s">
        <v>2125</v>
      </c>
      <c r="N468" s="513" t="str" cm="1">
        <f t="array" aca="1" ref="N468" ca="1">CELL("format",InpC!F30)</f>
        <v>,0</v>
      </c>
      <c r="O468" s="513">
        <f>ROW(InpC!F30)</f>
        <v>30</v>
      </c>
      <c r="P468" s="513">
        <f>COLUMN(InpC!F30)</f>
        <v>6</v>
      </c>
      <c r="Q468" s="513">
        <f>ROW(InpC!F30)</f>
        <v>30</v>
      </c>
      <c r="R468" s="513">
        <f>COLUMN(InpC!F30)</f>
        <v>6</v>
      </c>
      <c r="S468" s="513">
        <f ca="1">_xlfn.SHEET(InpC!F30)</f>
        <v>1</v>
      </c>
    </row>
    <row r="469" spans="1:19" x14ac:dyDescent="0.35">
      <c r="A469" s="513" t="s">
        <v>277</v>
      </c>
      <c r="B469" s="513">
        <v>1113</v>
      </c>
      <c r="C469" s="513" t="s">
        <v>543</v>
      </c>
      <c r="D469" s="513">
        <v>-45</v>
      </c>
      <c r="E469" s="513" t="s">
        <v>544</v>
      </c>
      <c r="F469" s="513" t="str">
        <f>InpC!I30</f>
        <v>vw</v>
      </c>
      <c r="G469" s="513" t="str">
        <f>InpC!E30</f>
        <v>EPC cost</v>
      </c>
      <c r="H469" s="513" t="s">
        <v>162</v>
      </c>
      <c r="I469" s="513">
        <f>COLUMN(InpC!E30)</f>
        <v>5</v>
      </c>
      <c r="J469" s="513" t="str">
        <f>InpC!G30</f>
        <v>$ 000s</v>
      </c>
      <c r="K469" s="513" t="s">
        <v>1691</v>
      </c>
      <c r="L469" s="513" t="s">
        <v>2126</v>
      </c>
      <c r="M469" s="513">
        <v>6</v>
      </c>
      <c r="N469" s="513" t="str" cm="1">
        <f t="array" aca="1" ref="N469" ca="1">CELL("format",InpC!I30)</f>
        <v>,0</v>
      </c>
      <c r="O469" s="513">
        <f>ROW(InpC!I30)</f>
        <v>30</v>
      </c>
      <c r="P469" s="513">
        <f>COLUMN(InpC!I30)</f>
        <v>9</v>
      </c>
      <c r="Q469" s="513">
        <f>ROW(InpC!I30)</f>
        <v>30</v>
      </c>
      <c r="R469" s="513">
        <f>COLUMN(InpC!I30)</f>
        <v>9</v>
      </c>
      <c r="S469" s="513">
        <f ca="1">_xlfn.SHEET(InpC!I30)</f>
        <v>1</v>
      </c>
    </row>
    <row r="470" spans="1:19" x14ac:dyDescent="0.35">
      <c r="A470" s="513" t="s">
        <v>341</v>
      </c>
      <c r="B470" s="513">
        <v>1032</v>
      </c>
      <c r="C470" s="513" t="s">
        <v>545</v>
      </c>
      <c r="D470" s="513">
        <v>-45</v>
      </c>
      <c r="E470" s="513" t="s">
        <v>282</v>
      </c>
      <c r="F470" s="513">
        <f>InpC!J30</f>
        <v>0</v>
      </c>
      <c r="G470" s="513" t="str">
        <f>InpC!E30</f>
        <v>EPC cost</v>
      </c>
      <c r="H470" s="513" t="s">
        <v>162</v>
      </c>
      <c r="I470" s="513">
        <f>COLUMN(InpC!E30)</f>
        <v>5</v>
      </c>
      <c r="J470" s="513" t="str">
        <f>InpC!G30</f>
        <v>$ 000s</v>
      </c>
      <c r="K470" s="513" t="s">
        <v>1691</v>
      </c>
      <c r="L470" s="513"/>
      <c r="M470" s="513" t="s">
        <v>2127</v>
      </c>
      <c r="N470" s="513" t="str" cm="1">
        <f t="array" aca="1" ref="N470" ca="1">CELL("format",InpC!J30)</f>
        <v>,0</v>
      </c>
      <c r="O470" s="513">
        <f>ROW(InpC!J30)</f>
        <v>30</v>
      </c>
      <c r="P470" s="513">
        <f>COLUMN(InpC!J30)</f>
        <v>10</v>
      </c>
      <c r="Q470" s="513">
        <f>ROW(InpC!S30)</f>
        <v>30</v>
      </c>
      <c r="R470" s="513">
        <f>COLUMN(InpC!S30)</f>
        <v>19</v>
      </c>
      <c r="S470" s="513">
        <f ca="1">_xlfn.SHEET(InpC!J30)</f>
        <v>1</v>
      </c>
    </row>
    <row r="471" spans="1:19" x14ac:dyDescent="0.35">
      <c r="A471" s="513" t="s">
        <v>277</v>
      </c>
      <c r="B471" s="513">
        <v>969</v>
      </c>
      <c r="C471" s="513" t="s">
        <v>288</v>
      </c>
      <c r="D471" s="513">
        <v>-45</v>
      </c>
      <c r="E471" s="513">
        <v>0.05</v>
      </c>
      <c r="F471" s="513">
        <f>InpC!F31</f>
        <v>0.05</v>
      </c>
      <c r="G471" s="513" t="str">
        <f>InpC!E31</f>
        <v>EPC spent contingency</v>
      </c>
      <c r="H471" s="513" t="s">
        <v>163</v>
      </c>
      <c r="I471" s="513">
        <f>COLUMN(InpC!E31)</f>
        <v>5</v>
      </c>
      <c r="J471" s="513" t="s">
        <v>98</v>
      </c>
      <c r="K471" s="513" t="s">
        <v>1692</v>
      </c>
      <c r="L471" s="513" t="s">
        <v>2128</v>
      </c>
      <c r="M471" s="513" t="s">
        <v>2129</v>
      </c>
      <c r="N471" s="513" t="str" cm="1">
        <f t="array" aca="1" ref="N471" ca="1">CELL("format",InpC!F31)</f>
        <v>P2</v>
      </c>
      <c r="O471" s="513">
        <f>ROW(InpC!F31)</f>
        <v>31</v>
      </c>
      <c r="P471" s="513">
        <f>COLUMN(InpC!F31)</f>
        <v>6</v>
      </c>
      <c r="Q471" s="513">
        <f>ROW(InpC!F31)</f>
        <v>31</v>
      </c>
      <c r="R471" s="513">
        <f>COLUMN(InpC!F31)</f>
        <v>6</v>
      </c>
      <c r="S471" s="513">
        <f ca="1">_xlfn.SHEET(InpC!F31)</f>
        <v>1</v>
      </c>
    </row>
    <row r="472" spans="1:19" x14ac:dyDescent="0.35">
      <c r="A472" s="513" t="s">
        <v>277</v>
      </c>
      <c r="B472" s="513">
        <v>1114</v>
      </c>
      <c r="C472" s="513" t="s">
        <v>546</v>
      </c>
      <c r="D472" s="513">
        <v>-45</v>
      </c>
      <c r="E472" s="513" t="s">
        <v>547</v>
      </c>
      <c r="F472" s="513" t="str">
        <f>InpC!I31</f>
        <v>vw</v>
      </c>
      <c r="G472" s="513" t="str">
        <f>InpC!E31</f>
        <v>EPC spent contingency</v>
      </c>
      <c r="H472" s="513" t="s">
        <v>163</v>
      </c>
      <c r="I472" s="513">
        <f>COLUMN(InpC!E31)</f>
        <v>5</v>
      </c>
      <c r="J472" s="513" t="str">
        <f>InpC!G31</f>
        <v>%</v>
      </c>
      <c r="K472" s="513" t="s">
        <v>1692</v>
      </c>
      <c r="L472" s="513" t="s">
        <v>2130</v>
      </c>
      <c r="M472" s="513">
        <v>6</v>
      </c>
      <c r="N472" s="513" t="str" cm="1">
        <f t="array" aca="1" ref="N472" ca="1">CELL("format",InpC!I31)</f>
        <v>P2</v>
      </c>
      <c r="O472" s="513">
        <f>ROW(InpC!I31)</f>
        <v>31</v>
      </c>
      <c r="P472" s="513">
        <f>COLUMN(InpC!I31)</f>
        <v>9</v>
      </c>
      <c r="Q472" s="513">
        <f>ROW(InpC!I31)</f>
        <v>31</v>
      </c>
      <c r="R472" s="513">
        <f>COLUMN(InpC!I31)</f>
        <v>9</v>
      </c>
      <c r="S472" s="513">
        <f ca="1">_xlfn.SHEET(InpC!I31)</f>
        <v>1</v>
      </c>
    </row>
    <row r="473" spans="1:19" x14ac:dyDescent="0.35">
      <c r="A473" s="513" t="s">
        <v>341</v>
      </c>
      <c r="B473" s="513">
        <v>1033</v>
      </c>
      <c r="C473" s="513" t="s">
        <v>548</v>
      </c>
      <c r="D473" s="513">
        <v>-45</v>
      </c>
      <c r="E473" s="513" t="s">
        <v>282</v>
      </c>
      <c r="F473" s="513">
        <f>InpC!J31</f>
        <v>0</v>
      </c>
      <c r="G473" s="513" t="str">
        <f>InpC!E31</f>
        <v>EPC spent contingency</v>
      </c>
      <c r="H473" s="513" t="s">
        <v>163</v>
      </c>
      <c r="I473" s="513">
        <f>COLUMN(InpC!E31)</f>
        <v>5</v>
      </c>
      <c r="J473" s="513" t="str">
        <f>InpC!G31</f>
        <v>%</v>
      </c>
      <c r="K473" s="513" t="s">
        <v>1692</v>
      </c>
      <c r="L473" s="513"/>
      <c r="M473" s="513" t="s">
        <v>2131</v>
      </c>
      <c r="N473" s="513" t="str" cm="1">
        <f t="array" aca="1" ref="N473" ca="1">CELL("format",InpC!J31)</f>
        <v>P2</v>
      </c>
      <c r="O473" s="513">
        <f>ROW(InpC!J31)</f>
        <v>31</v>
      </c>
      <c r="P473" s="513">
        <f>COLUMN(InpC!J31)</f>
        <v>10</v>
      </c>
      <c r="Q473" s="513">
        <f>ROW(InpC!S31)</f>
        <v>31</v>
      </c>
      <c r="R473" s="513">
        <f>COLUMN(InpC!S31)</f>
        <v>19</v>
      </c>
      <c r="S473" s="513">
        <f ca="1">_xlfn.SHEET(InpC!J31)</f>
        <v>1</v>
      </c>
    </row>
    <row r="474" spans="1:19" x14ac:dyDescent="0.35">
      <c r="A474" s="513" t="s">
        <v>277</v>
      </c>
      <c r="B474" s="513">
        <v>970</v>
      </c>
      <c r="C474" s="513" t="s">
        <v>295</v>
      </c>
      <c r="D474" s="513">
        <v>-45</v>
      </c>
      <c r="E474" s="513">
        <v>1200</v>
      </c>
      <c r="F474" s="513">
        <f>InpC!F32</f>
        <v>1200</v>
      </c>
      <c r="G474" s="513" t="str">
        <f>InpC!E32</f>
        <v>Annual SPV costs</v>
      </c>
      <c r="H474" s="513" t="s">
        <v>164</v>
      </c>
      <c r="I474" s="513">
        <f>COLUMN(InpC!E32)</f>
        <v>5</v>
      </c>
      <c r="J474" s="513" t="s">
        <v>188</v>
      </c>
      <c r="K474" s="513" t="s">
        <v>1693</v>
      </c>
      <c r="L474" s="513" t="s">
        <v>2132</v>
      </c>
      <c r="M474" s="513" t="s">
        <v>2133</v>
      </c>
      <c r="N474" s="513" t="str" cm="1">
        <f t="array" aca="1" ref="N474" ca="1">CELL("format",InpC!F32)</f>
        <v>,0</v>
      </c>
      <c r="O474" s="513">
        <f>ROW(InpC!F32)</f>
        <v>32</v>
      </c>
      <c r="P474" s="513">
        <f>COLUMN(InpC!F32)</f>
        <v>6</v>
      </c>
      <c r="Q474" s="513">
        <f>ROW(InpC!F32)</f>
        <v>32</v>
      </c>
      <c r="R474" s="513">
        <f>COLUMN(InpC!F32)</f>
        <v>6</v>
      </c>
      <c r="S474" s="513">
        <f ca="1">_xlfn.SHEET(InpC!F32)</f>
        <v>1</v>
      </c>
    </row>
    <row r="475" spans="1:19" x14ac:dyDescent="0.35">
      <c r="A475" s="513" t="s">
        <v>277</v>
      </c>
      <c r="B475" s="513">
        <v>1115</v>
      </c>
      <c r="C475" s="513" t="s">
        <v>549</v>
      </c>
      <c r="D475" s="513">
        <v>-45</v>
      </c>
      <c r="E475" s="513" t="s">
        <v>550</v>
      </c>
      <c r="F475" s="513" t="str">
        <f>InpC!I32</f>
        <v>vw</v>
      </c>
      <c r="G475" s="513" t="str">
        <f>InpC!E32</f>
        <v>Annual SPV costs</v>
      </c>
      <c r="H475" s="513" t="s">
        <v>164</v>
      </c>
      <c r="I475" s="513">
        <f>COLUMN(InpC!E32)</f>
        <v>5</v>
      </c>
      <c r="J475" s="513" t="str">
        <f>InpC!G32</f>
        <v>$ 000s p.a.</v>
      </c>
      <c r="K475" s="513" t="s">
        <v>1693</v>
      </c>
      <c r="L475" s="513" t="s">
        <v>2134</v>
      </c>
      <c r="M475" s="513">
        <v>6</v>
      </c>
      <c r="N475" s="513" t="str" cm="1">
        <f t="array" aca="1" ref="N475" ca="1">CELL("format",InpC!I32)</f>
        <v>,0</v>
      </c>
      <c r="O475" s="513">
        <f>ROW(InpC!I32)</f>
        <v>32</v>
      </c>
      <c r="P475" s="513">
        <f>COLUMN(InpC!I32)</f>
        <v>9</v>
      </c>
      <c r="Q475" s="513">
        <f>ROW(InpC!I32)</f>
        <v>32</v>
      </c>
      <c r="R475" s="513">
        <f>COLUMN(InpC!I32)</f>
        <v>9</v>
      </c>
      <c r="S475" s="513">
        <f ca="1">_xlfn.SHEET(InpC!I32)</f>
        <v>1</v>
      </c>
    </row>
    <row r="476" spans="1:19" x14ac:dyDescent="0.35">
      <c r="A476" s="513" t="s">
        <v>341</v>
      </c>
      <c r="B476" s="513">
        <v>1034</v>
      </c>
      <c r="C476" s="513" t="s">
        <v>551</v>
      </c>
      <c r="D476" s="513">
        <v>-45</v>
      </c>
      <c r="E476" s="513" t="s">
        <v>282</v>
      </c>
      <c r="F476" s="513">
        <f>InpC!J32</f>
        <v>0</v>
      </c>
      <c r="G476" s="513" t="str">
        <f>InpC!E32</f>
        <v>Annual SPV costs</v>
      </c>
      <c r="H476" s="513" t="s">
        <v>164</v>
      </c>
      <c r="I476" s="513">
        <f>COLUMN(InpC!E32)</f>
        <v>5</v>
      </c>
      <c r="J476" s="513" t="str">
        <f>InpC!G32</f>
        <v>$ 000s p.a.</v>
      </c>
      <c r="K476" s="513" t="s">
        <v>1693</v>
      </c>
      <c r="L476" s="513"/>
      <c r="M476" s="513" t="s">
        <v>2135</v>
      </c>
      <c r="N476" s="513" t="str" cm="1">
        <f t="array" aca="1" ref="N476" ca="1">CELL("format",InpC!J32)</f>
        <v>,0</v>
      </c>
      <c r="O476" s="513">
        <f>ROW(InpC!J32)</f>
        <v>32</v>
      </c>
      <c r="P476" s="513">
        <f>COLUMN(InpC!J32)</f>
        <v>10</v>
      </c>
      <c r="Q476" s="513">
        <f>ROW(InpC!S32)</f>
        <v>32</v>
      </c>
      <c r="R476" s="513">
        <f>COLUMN(InpC!S32)</f>
        <v>19</v>
      </c>
      <c r="S476" s="513">
        <f ca="1">_xlfn.SHEET(InpC!J32)</f>
        <v>1</v>
      </c>
    </row>
    <row r="477" spans="1:19" x14ac:dyDescent="0.35">
      <c r="A477" s="513" t="s">
        <v>277</v>
      </c>
      <c r="B477" s="513">
        <v>971</v>
      </c>
      <c r="C477" s="513" t="s">
        <v>305</v>
      </c>
      <c r="D477" s="513">
        <v>-45</v>
      </c>
      <c r="E477" s="513">
        <v>850</v>
      </c>
      <c r="F477" s="513">
        <f>InpC!F33</f>
        <v>850</v>
      </c>
      <c r="G477" s="513" t="str">
        <f>InpC!E33</f>
        <v>Construction insurance - base amount</v>
      </c>
      <c r="H477" s="513" t="s">
        <v>181</v>
      </c>
      <c r="I477" s="513">
        <f>COLUMN(InpC!E33)</f>
        <v>5</v>
      </c>
      <c r="J477" s="513" t="s">
        <v>101</v>
      </c>
      <c r="K477" s="513" t="s">
        <v>1694</v>
      </c>
      <c r="L477" s="513" t="s">
        <v>2136</v>
      </c>
      <c r="M477" s="513" t="s">
        <v>2137</v>
      </c>
      <c r="N477" s="513" t="str" cm="1">
        <f t="array" aca="1" ref="N477" ca="1">CELL("format",InpC!F33)</f>
        <v>,0</v>
      </c>
      <c r="O477" s="513">
        <f>ROW(InpC!F33)</f>
        <v>33</v>
      </c>
      <c r="P477" s="513">
        <f>COLUMN(InpC!F33)</f>
        <v>6</v>
      </c>
      <c r="Q477" s="513">
        <f>ROW(InpC!F33)</f>
        <v>33</v>
      </c>
      <c r="R477" s="513">
        <f>COLUMN(InpC!F33)</f>
        <v>6</v>
      </c>
      <c r="S477" s="513">
        <f ca="1">_xlfn.SHEET(InpC!F33)</f>
        <v>1</v>
      </c>
    </row>
    <row r="478" spans="1:19" x14ac:dyDescent="0.35">
      <c r="A478" s="513" t="s">
        <v>277</v>
      </c>
      <c r="B478" s="513">
        <v>1116</v>
      </c>
      <c r="C478" s="513" t="s">
        <v>552</v>
      </c>
      <c r="D478" s="513">
        <v>-45</v>
      </c>
      <c r="E478" s="513" t="s">
        <v>553</v>
      </c>
      <c r="F478" s="513" t="str">
        <f>InpC!I33</f>
        <v>vw</v>
      </c>
      <c r="G478" s="513" t="str">
        <f>InpC!E33</f>
        <v>Construction insurance - base amount</v>
      </c>
      <c r="H478" s="513" t="s">
        <v>181</v>
      </c>
      <c r="I478" s="513">
        <f>COLUMN(InpC!E33)</f>
        <v>5</v>
      </c>
      <c r="J478" s="513" t="str">
        <f>InpC!G33</f>
        <v>$ 000s</v>
      </c>
      <c r="K478" s="513" t="s">
        <v>1694</v>
      </c>
      <c r="L478" s="513" t="s">
        <v>2138</v>
      </c>
      <c r="M478" s="513">
        <v>6</v>
      </c>
      <c r="N478" s="513" t="str" cm="1">
        <f t="array" aca="1" ref="N478" ca="1">CELL("format",InpC!I33)</f>
        <v>,0</v>
      </c>
      <c r="O478" s="513">
        <f>ROW(InpC!I33)</f>
        <v>33</v>
      </c>
      <c r="P478" s="513">
        <f>COLUMN(InpC!I33)</f>
        <v>9</v>
      </c>
      <c r="Q478" s="513">
        <f>ROW(InpC!I33)</f>
        <v>33</v>
      </c>
      <c r="R478" s="513">
        <f>COLUMN(InpC!I33)</f>
        <v>9</v>
      </c>
      <c r="S478" s="513">
        <f ca="1">_xlfn.SHEET(InpC!I33)</f>
        <v>1</v>
      </c>
    </row>
    <row r="479" spans="1:19" x14ac:dyDescent="0.35">
      <c r="A479" s="513" t="s">
        <v>341</v>
      </c>
      <c r="B479" s="513">
        <v>1035</v>
      </c>
      <c r="C479" s="513" t="s">
        <v>554</v>
      </c>
      <c r="D479" s="513">
        <v>-45</v>
      </c>
      <c r="E479" s="513" t="s">
        <v>282</v>
      </c>
      <c r="F479" s="513">
        <f>InpC!J33</f>
        <v>0</v>
      </c>
      <c r="G479" s="513" t="str">
        <f>InpC!E33</f>
        <v>Construction insurance - base amount</v>
      </c>
      <c r="H479" s="513" t="s">
        <v>181</v>
      </c>
      <c r="I479" s="513">
        <f>COLUMN(InpC!E33)</f>
        <v>5</v>
      </c>
      <c r="J479" s="513" t="str">
        <f>InpC!G33</f>
        <v>$ 000s</v>
      </c>
      <c r="K479" s="513" t="s">
        <v>1694</v>
      </c>
      <c r="L479" s="513"/>
      <c r="M479" s="513" t="s">
        <v>2139</v>
      </c>
      <c r="N479" s="513" t="str" cm="1">
        <f t="array" aca="1" ref="N479" ca="1">CELL("format",InpC!J33)</f>
        <v>,0</v>
      </c>
      <c r="O479" s="513">
        <f>ROW(InpC!J33)</f>
        <v>33</v>
      </c>
      <c r="P479" s="513">
        <f>COLUMN(InpC!J33)</f>
        <v>10</v>
      </c>
      <c r="Q479" s="513">
        <f>ROW(InpC!S33)</f>
        <v>33</v>
      </c>
      <c r="R479" s="513">
        <f>COLUMN(InpC!S33)</f>
        <v>19</v>
      </c>
      <c r="S479" s="513">
        <f ca="1">_xlfn.SHEET(InpC!J33)</f>
        <v>1</v>
      </c>
    </row>
    <row r="480" spans="1:19" x14ac:dyDescent="0.35">
      <c r="A480" s="513" t="s">
        <v>277</v>
      </c>
      <c r="B480" s="513">
        <v>972</v>
      </c>
      <c r="C480" s="513" t="s">
        <v>311</v>
      </c>
      <c r="D480" s="513">
        <v>-45</v>
      </c>
      <c r="E480" s="513">
        <v>2200</v>
      </c>
      <c r="F480" s="513">
        <f>InpC!F34</f>
        <v>2200</v>
      </c>
      <c r="G480" s="513" t="str">
        <f>InpC!E34</f>
        <v>Development costs - base amount</v>
      </c>
      <c r="H480" s="513" t="s">
        <v>183</v>
      </c>
      <c r="I480" s="513">
        <f>COLUMN(InpC!E34)</f>
        <v>5</v>
      </c>
      <c r="J480" s="513" t="s">
        <v>101</v>
      </c>
      <c r="K480" s="513" t="s">
        <v>1695</v>
      </c>
      <c r="L480" s="513" t="s">
        <v>2140</v>
      </c>
      <c r="M480" s="513" t="s">
        <v>2141</v>
      </c>
      <c r="N480" s="513" t="str" cm="1">
        <f t="array" aca="1" ref="N480" ca="1">CELL("format",InpC!F34)</f>
        <v>,0</v>
      </c>
      <c r="O480" s="513">
        <f>ROW(InpC!F34)</f>
        <v>34</v>
      </c>
      <c r="P480" s="513">
        <f>COLUMN(InpC!F34)</f>
        <v>6</v>
      </c>
      <c r="Q480" s="513">
        <f>ROW(InpC!F34)</f>
        <v>34</v>
      </c>
      <c r="R480" s="513">
        <f>COLUMN(InpC!F34)</f>
        <v>6</v>
      </c>
      <c r="S480" s="513">
        <f ca="1">_xlfn.SHEET(InpC!F34)</f>
        <v>1</v>
      </c>
    </row>
    <row r="481" spans="1:19" x14ac:dyDescent="0.35">
      <c r="A481" s="513" t="s">
        <v>277</v>
      </c>
      <c r="B481" s="513">
        <v>1117</v>
      </c>
      <c r="C481" s="513" t="s">
        <v>555</v>
      </c>
      <c r="D481" s="513">
        <v>-45</v>
      </c>
      <c r="E481" s="513" t="s">
        <v>556</v>
      </c>
      <c r="F481" s="513" t="str">
        <f>InpC!I34</f>
        <v>vw</v>
      </c>
      <c r="G481" s="513" t="str">
        <f>InpC!E34</f>
        <v>Development costs - base amount</v>
      </c>
      <c r="H481" s="513" t="s">
        <v>183</v>
      </c>
      <c r="I481" s="513">
        <f>COLUMN(InpC!E34)</f>
        <v>5</v>
      </c>
      <c r="J481" s="513" t="str">
        <f>InpC!G34</f>
        <v>$ 000s</v>
      </c>
      <c r="K481" s="513" t="s">
        <v>1695</v>
      </c>
      <c r="L481" s="513" t="s">
        <v>2142</v>
      </c>
      <c r="M481" s="513">
        <v>6</v>
      </c>
      <c r="N481" s="513" t="str" cm="1">
        <f t="array" aca="1" ref="N481" ca="1">CELL("format",InpC!I34)</f>
        <v>,0</v>
      </c>
      <c r="O481" s="513">
        <f>ROW(InpC!I34)</f>
        <v>34</v>
      </c>
      <c r="P481" s="513">
        <f>COLUMN(InpC!I34)</f>
        <v>9</v>
      </c>
      <c r="Q481" s="513">
        <f>ROW(InpC!I34)</f>
        <v>34</v>
      </c>
      <c r="R481" s="513">
        <f>COLUMN(InpC!I34)</f>
        <v>9</v>
      </c>
      <c r="S481" s="513">
        <f ca="1">_xlfn.SHEET(InpC!I34)</f>
        <v>1</v>
      </c>
    </row>
    <row r="482" spans="1:19" x14ac:dyDescent="0.35">
      <c r="A482" s="513" t="s">
        <v>341</v>
      </c>
      <c r="B482" s="513">
        <v>1036</v>
      </c>
      <c r="C482" s="513" t="s">
        <v>557</v>
      </c>
      <c r="D482" s="513">
        <v>-45</v>
      </c>
      <c r="E482" s="513" t="s">
        <v>282</v>
      </c>
      <c r="F482" s="513">
        <f>InpC!J34</f>
        <v>0</v>
      </c>
      <c r="G482" s="513" t="str">
        <f>InpC!E34</f>
        <v>Development costs - base amount</v>
      </c>
      <c r="H482" s="513" t="s">
        <v>183</v>
      </c>
      <c r="I482" s="513">
        <f>COLUMN(InpC!E34)</f>
        <v>5</v>
      </c>
      <c r="J482" s="513" t="str">
        <f>InpC!G34</f>
        <v>$ 000s</v>
      </c>
      <c r="K482" s="513" t="s">
        <v>1695</v>
      </c>
      <c r="L482" s="513"/>
      <c r="M482" s="513" t="s">
        <v>2143</v>
      </c>
      <c r="N482" s="513" t="str" cm="1">
        <f t="array" aca="1" ref="N482" ca="1">CELL("format",InpC!J34)</f>
        <v>,0</v>
      </c>
      <c r="O482" s="513">
        <f>ROW(InpC!J34)</f>
        <v>34</v>
      </c>
      <c r="P482" s="513">
        <f>COLUMN(InpC!J34)</f>
        <v>10</v>
      </c>
      <c r="Q482" s="513">
        <f>ROW(InpC!S34)</f>
        <v>34</v>
      </c>
      <c r="R482" s="513">
        <f>COLUMN(InpC!S34)</f>
        <v>19</v>
      </c>
      <c r="S482" s="513">
        <f ca="1">_xlfn.SHEET(InpC!J34)</f>
        <v>1</v>
      </c>
    </row>
    <row r="483" spans="1:19" x14ac:dyDescent="0.35">
      <c r="A483" s="513" t="s">
        <v>277</v>
      </c>
      <c r="B483" s="513">
        <v>973</v>
      </c>
      <c r="C483" s="513" t="s">
        <v>316</v>
      </c>
      <c r="D483" s="513">
        <v>-45</v>
      </c>
      <c r="E483" s="513">
        <v>0</v>
      </c>
      <c r="F483" s="513">
        <f>InpC!F35</f>
        <v>0</v>
      </c>
      <c r="G483" s="513" t="str">
        <f>InpC!E35</f>
        <v>Development fee - base amount</v>
      </c>
      <c r="H483" s="513" t="s">
        <v>184</v>
      </c>
      <c r="I483" s="513">
        <f>COLUMN(InpC!E35)</f>
        <v>5</v>
      </c>
      <c r="J483" s="513" t="s">
        <v>101</v>
      </c>
      <c r="K483" s="513" t="s">
        <v>1696</v>
      </c>
      <c r="L483" s="513" t="s">
        <v>2144</v>
      </c>
      <c r="M483" s="513" t="s">
        <v>2145</v>
      </c>
      <c r="N483" s="513" t="str" cm="1">
        <f t="array" aca="1" ref="N483" ca="1">CELL("format",InpC!F35)</f>
        <v>,0</v>
      </c>
      <c r="O483" s="513">
        <f>ROW(InpC!F35)</f>
        <v>35</v>
      </c>
      <c r="P483" s="513">
        <f>COLUMN(InpC!F35)</f>
        <v>6</v>
      </c>
      <c r="Q483" s="513">
        <f>ROW(InpC!F35)</f>
        <v>35</v>
      </c>
      <c r="R483" s="513">
        <f>COLUMN(InpC!F35)</f>
        <v>6</v>
      </c>
      <c r="S483" s="513">
        <f ca="1">_xlfn.SHEET(InpC!F35)</f>
        <v>1</v>
      </c>
    </row>
    <row r="484" spans="1:19" x14ac:dyDescent="0.35">
      <c r="A484" s="513" t="s">
        <v>277</v>
      </c>
      <c r="B484" s="513">
        <v>1118</v>
      </c>
      <c r="C484" s="513" t="s">
        <v>558</v>
      </c>
      <c r="D484" s="513">
        <v>-45</v>
      </c>
      <c r="E484" s="513" t="s">
        <v>559</v>
      </c>
      <c r="F484" s="513" t="str">
        <f>InpC!I35</f>
        <v>vw</v>
      </c>
      <c r="G484" s="513" t="str">
        <f>InpC!E35</f>
        <v>Development fee - base amount</v>
      </c>
      <c r="H484" s="513" t="s">
        <v>184</v>
      </c>
      <c r="I484" s="513">
        <f>COLUMN(InpC!E35)</f>
        <v>5</v>
      </c>
      <c r="J484" s="513" t="str">
        <f>InpC!G35</f>
        <v>$ 000s</v>
      </c>
      <c r="K484" s="513" t="s">
        <v>1696</v>
      </c>
      <c r="L484" s="513" t="s">
        <v>2146</v>
      </c>
      <c r="M484" s="513">
        <v>6</v>
      </c>
      <c r="N484" s="513" t="str" cm="1">
        <f t="array" aca="1" ref="N484" ca="1">CELL("format",InpC!I35)</f>
        <v>,0</v>
      </c>
      <c r="O484" s="513">
        <f>ROW(InpC!I35)</f>
        <v>35</v>
      </c>
      <c r="P484" s="513">
        <f>COLUMN(InpC!I35)</f>
        <v>9</v>
      </c>
      <c r="Q484" s="513">
        <f>ROW(InpC!I35)</f>
        <v>35</v>
      </c>
      <c r="R484" s="513">
        <f>COLUMN(InpC!I35)</f>
        <v>9</v>
      </c>
      <c r="S484" s="513">
        <f ca="1">_xlfn.SHEET(InpC!I35)</f>
        <v>1</v>
      </c>
    </row>
    <row r="485" spans="1:19" x14ac:dyDescent="0.35">
      <c r="A485" s="513" t="s">
        <v>341</v>
      </c>
      <c r="B485" s="513">
        <v>1037</v>
      </c>
      <c r="C485" s="513" t="s">
        <v>560</v>
      </c>
      <c r="D485" s="513">
        <v>-45</v>
      </c>
      <c r="E485" s="513" t="s">
        <v>282</v>
      </c>
      <c r="F485" s="513">
        <f>InpC!J35</f>
        <v>0</v>
      </c>
      <c r="G485" s="513" t="str">
        <f>InpC!E35</f>
        <v>Development fee - base amount</v>
      </c>
      <c r="H485" s="513" t="s">
        <v>184</v>
      </c>
      <c r="I485" s="513">
        <f>COLUMN(InpC!E35)</f>
        <v>5</v>
      </c>
      <c r="J485" s="513" t="str">
        <f>InpC!G35</f>
        <v>$ 000s</v>
      </c>
      <c r="K485" s="513" t="s">
        <v>1696</v>
      </c>
      <c r="L485" s="513"/>
      <c r="M485" s="513" t="s">
        <v>2147</v>
      </c>
      <c r="N485" s="513" t="str" cm="1">
        <f t="array" aca="1" ref="N485" ca="1">CELL("format",InpC!J35)</f>
        <v>,0</v>
      </c>
      <c r="O485" s="513">
        <f>ROW(InpC!J35)</f>
        <v>35</v>
      </c>
      <c r="P485" s="513">
        <f>COLUMN(InpC!J35)</f>
        <v>10</v>
      </c>
      <c r="Q485" s="513">
        <f>ROW(InpC!S35)</f>
        <v>35</v>
      </c>
      <c r="R485" s="513">
        <f>COLUMN(InpC!S35)</f>
        <v>19</v>
      </c>
      <c r="S485" s="513">
        <f ca="1">_xlfn.SHEET(InpC!J35)</f>
        <v>1</v>
      </c>
    </row>
    <row r="486" spans="1:19" x14ac:dyDescent="0.35">
      <c r="A486" s="513" t="s">
        <v>277</v>
      </c>
      <c r="B486" s="513">
        <v>974</v>
      </c>
      <c r="C486" s="513" t="s">
        <v>321</v>
      </c>
      <c r="D486" s="513">
        <v>-45</v>
      </c>
      <c r="E486" s="513">
        <v>650</v>
      </c>
      <c r="F486" s="513">
        <f>InpC!F36</f>
        <v>650</v>
      </c>
      <c r="G486" s="513" t="str">
        <f>InpC!E36</f>
        <v>O&amp;M mobilisation - base amount</v>
      </c>
      <c r="H486" s="513" t="s">
        <v>185</v>
      </c>
      <c r="I486" s="513">
        <f>COLUMN(InpC!E36)</f>
        <v>5</v>
      </c>
      <c r="J486" s="513" t="s">
        <v>101</v>
      </c>
      <c r="K486" s="513" t="s">
        <v>1697</v>
      </c>
      <c r="L486" s="513" t="s">
        <v>2148</v>
      </c>
      <c r="M486" s="513" t="s">
        <v>2149</v>
      </c>
      <c r="N486" s="513" t="str" cm="1">
        <f t="array" aca="1" ref="N486" ca="1">CELL("format",InpC!F36)</f>
        <v>,0</v>
      </c>
      <c r="O486" s="513">
        <f>ROW(InpC!F36)</f>
        <v>36</v>
      </c>
      <c r="P486" s="513">
        <f>COLUMN(InpC!F36)</f>
        <v>6</v>
      </c>
      <c r="Q486" s="513">
        <f>ROW(InpC!F36)</f>
        <v>36</v>
      </c>
      <c r="R486" s="513">
        <f>COLUMN(InpC!F36)</f>
        <v>6</v>
      </c>
      <c r="S486" s="513">
        <f ca="1">_xlfn.SHEET(InpC!F36)</f>
        <v>1</v>
      </c>
    </row>
    <row r="487" spans="1:19" x14ac:dyDescent="0.35">
      <c r="A487" s="513" t="s">
        <v>277</v>
      </c>
      <c r="B487" s="513">
        <v>1119</v>
      </c>
      <c r="C487" s="513" t="s">
        <v>561</v>
      </c>
      <c r="D487" s="513">
        <v>-45</v>
      </c>
      <c r="E487" s="513" t="s">
        <v>562</v>
      </c>
      <c r="F487" s="513" t="str">
        <f>InpC!I36</f>
        <v>vw</v>
      </c>
      <c r="G487" s="513" t="str">
        <f>InpC!E36</f>
        <v>O&amp;M mobilisation - base amount</v>
      </c>
      <c r="H487" s="513" t="s">
        <v>185</v>
      </c>
      <c r="I487" s="513">
        <f>COLUMN(InpC!E36)</f>
        <v>5</v>
      </c>
      <c r="J487" s="513" t="str">
        <f>InpC!G36</f>
        <v>$ 000s</v>
      </c>
      <c r="K487" s="513" t="s">
        <v>1697</v>
      </c>
      <c r="L487" s="513" t="s">
        <v>2150</v>
      </c>
      <c r="M487" s="513">
        <v>6</v>
      </c>
      <c r="N487" s="513" t="str" cm="1">
        <f t="array" aca="1" ref="N487" ca="1">CELL("format",InpC!I36)</f>
        <v>,0</v>
      </c>
      <c r="O487" s="513">
        <f>ROW(InpC!I36)</f>
        <v>36</v>
      </c>
      <c r="P487" s="513">
        <f>COLUMN(InpC!I36)</f>
        <v>9</v>
      </c>
      <c r="Q487" s="513">
        <f>ROW(InpC!I36)</f>
        <v>36</v>
      </c>
      <c r="R487" s="513">
        <f>COLUMN(InpC!I36)</f>
        <v>9</v>
      </c>
      <c r="S487" s="513">
        <f ca="1">_xlfn.SHEET(InpC!I36)</f>
        <v>1</v>
      </c>
    </row>
    <row r="488" spans="1:19" x14ac:dyDescent="0.35">
      <c r="A488" s="513" t="s">
        <v>341</v>
      </c>
      <c r="B488" s="513">
        <v>1038</v>
      </c>
      <c r="C488" s="513" t="s">
        <v>563</v>
      </c>
      <c r="D488" s="513">
        <v>-45</v>
      </c>
      <c r="E488" s="513" t="s">
        <v>282</v>
      </c>
      <c r="F488" s="513">
        <f>InpC!J36</f>
        <v>0</v>
      </c>
      <c r="G488" s="513" t="str">
        <f>InpC!E36</f>
        <v>O&amp;M mobilisation - base amount</v>
      </c>
      <c r="H488" s="513" t="s">
        <v>185</v>
      </c>
      <c r="I488" s="513">
        <f>COLUMN(InpC!E36)</f>
        <v>5</v>
      </c>
      <c r="J488" s="513" t="str">
        <f>InpC!G36</f>
        <v>$ 000s</v>
      </c>
      <c r="K488" s="513" t="s">
        <v>1697</v>
      </c>
      <c r="L488" s="513"/>
      <c r="M488" s="513" t="s">
        <v>2151</v>
      </c>
      <c r="N488" s="513" t="str" cm="1">
        <f t="array" aca="1" ref="N488" ca="1">CELL("format",InpC!J36)</f>
        <v>,0</v>
      </c>
      <c r="O488" s="513">
        <f>ROW(InpC!J36)</f>
        <v>36</v>
      </c>
      <c r="P488" s="513">
        <f>COLUMN(InpC!J36)</f>
        <v>10</v>
      </c>
      <c r="Q488" s="513">
        <f>ROW(InpC!S36)</f>
        <v>36</v>
      </c>
      <c r="R488" s="513">
        <f>COLUMN(InpC!S36)</f>
        <v>19</v>
      </c>
      <c r="S488" s="513">
        <f ca="1">_xlfn.SHEET(InpC!J36)</f>
        <v>1</v>
      </c>
    </row>
    <row r="489" spans="1:19" x14ac:dyDescent="0.35">
      <c r="A489" s="513" t="s">
        <v>277</v>
      </c>
      <c r="B489" s="513">
        <v>975</v>
      </c>
      <c r="C489" s="513" t="s">
        <v>1959</v>
      </c>
      <c r="D489" s="513">
        <v>-45</v>
      </c>
      <c r="E489" s="513">
        <v>22000</v>
      </c>
      <c r="F489" s="513">
        <f>InpC!F37</f>
        <v>22000</v>
      </c>
      <c r="G489" s="513" t="str">
        <f>InpC!E37</f>
        <v>PWA capex - base amount</v>
      </c>
      <c r="H489" s="513" t="s">
        <v>1935</v>
      </c>
      <c r="I489" s="513">
        <f>COLUMN(InpC!E37)</f>
        <v>5</v>
      </c>
      <c r="J489" s="513" t="s">
        <v>101</v>
      </c>
      <c r="K489" s="513" t="s">
        <v>2152</v>
      </c>
      <c r="L489" s="513" t="s">
        <v>2153</v>
      </c>
      <c r="M489" s="513" t="s">
        <v>2154</v>
      </c>
      <c r="N489" s="513" t="str" cm="1">
        <f t="array" aca="1" ref="N489" ca="1">CELL("format",InpC!F37)</f>
        <v>,0</v>
      </c>
      <c r="O489" s="513">
        <f>ROW(InpC!F37)</f>
        <v>37</v>
      </c>
      <c r="P489" s="513">
        <f>COLUMN(InpC!F37)</f>
        <v>6</v>
      </c>
      <c r="Q489" s="513">
        <f>ROW(InpC!F37)</f>
        <v>37</v>
      </c>
      <c r="R489" s="513">
        <f>COLUMN(InpC!F37)</f>
        <v>6</v>
      </c>
      <c r="S489" s="513">
        <f ca="1">_xlfn.SHEET(InpC!F37)</f>
        <v>1</v>
      </c>
    </row>
    <row r="490" spans="1:19" x14ac:dyDescent="0.35">
      <c r="A490" s="513" t="s">
        <v>277</v>
      </c>
      <c r="B490" s="513">
        <v>1120</v>
      </c>
      <c r="C490" s="513" t="s">
        <v>2155</v>
      </c>
      <c r="D490" s="513">
        <v>-45</v>
      </c>
      <c r="E490" s="513" t="s">
        <v>2156</v>
      </c>
      <c r="F490" s="513" t="str">
        <f>InpC!I37</f>
        <v>vw</v>
      </c>
      <c r="G490" s="513" t="str">
        <f>InpC!E37</f>
        <v>PWA capex - base amount</v>
      </c>
      <c r="H490" s="513" t="s">
        <v>1935</v>
      </c>
      <c r="I490" s="513">
        <f>COLUMN(InpC!E37)</f>
        <v>5</v>
      </c>
      <c r="J490" s="513" t="str">
        <f>InpC!G37</f>
        <v>$ 000s</v>
      </c>
      <c r="K490" s="513" t="s">
        <v>2152</v>
      </c>
      <c r="L490" s="513" t="s">
        <v>2157</v>
      </c>
      <c r="M490" s="513">
        <v>6</v>
      </c>
      <c r="N490" s="513" t="str" cm="1">
        <f t="array" aca="1" ref="N490" ca="1">CELL("format",InpC!I37)</f>
        <v>,0</v>
      </c>
      <c r="O490" s="513">
        <f>ROW(InpC!I37)</f>
        <v>37</v>
      </c>
      <c r="P490" s="513">
        <f>COLUMN(InpC!I37)</f>
        <v>9</v>
      </c>
      <c r="Q490" s="513">
        <f>ROW(InpC!I37)</f>
        <v>37</v>
      </c>
      <c r="R490" s="513">
        <f>COLUMN(InpC!I37)</f>
        <v>9</v>
      </c>
      <c r="S490" s="513">
        <f ca="1">_xlfn.SHEET(InpC!I37)</f>
        <v>1</v>
      </c>
    </row>
    <row r="491" spans="1:19" x14ac:dyDescent="0.35">
      <c r="A491" s="513" t="s">
        <v>341</v>
      </c>
      <c r="B491" s="513">
        <v>1039</v>
      </c>
      <c r="C491" s="513" t="s">
        <v>2158</v>
      </c>
      <c r="D491" s="513">
        <v>-45</v>
      </c>
      <c r="E491" s="513" t="s">
        <v>282</v>
      </c>
      <c r="F491" s="513">
        <f>InpC!J37</f>
        <v>0</v>
      </c>
      <c r="G491" s="513" t="str">
        <f>InpC!E37</f>
        <v>PWA capex - base amount</v>
      </c>
      <c r="H491" s="513" t="s">
        <v>1935</v>
      </c>
      <c r="I491" s="513">
        <f>COLUMN(InpC!E37)</f>
        <v>5</v>
      </c>
      <c r="J491" s="513" t="str">
        <f>InpC!G37</f>
        <v>$ 000s</v>
      </c>
      <c r="K491" s="513" t="s">
        <v>2152</v>
      </c>
      <c r="L491" s="513"/>
      <c r="M491" s="513" t="s">
        <v>2159</v>
      </c>
      <c r="N491" s="513" t="str" cm="1">
        <f t="array" aca="1" ref="N491" ca="1">CELL("format",InpC!J37)</f>
        <v>,0</v>
      </c>
      <c r="O491" s="513">
        <f>ROW(InpC!J37)</f>
        <v>37</v>
      </c>
      <c r="P491" s="513">
        <f>COLUMN(InpC!J37)</f>
        <v>10</v>
      </c>
      <c r="Q491" s="513">
        <f>ROW(InpC!S37)</f>
        <v>37</v>
      </c>
      <c r="R491" s="513">
        <f>COLUMN(InpC!S37)</f>
        <v>19</v>
      </c>
      <c r="S491" s="513">
        <f ca="1">_xlfn.SHEET(InpC!J37)</f>
        <v>1</v>
      </c>
    </row>
    <row r="492" spans="1:19" x14ac:dyDescent="0.35">
      <c r="A492" s="513" t="s">
        <v>331</v>
      </c>
      <c r="B492" s="513">
        <v>1121</v>
      </c>
      <c r="C492" s="513" t="s">
        <v>1632</v>
      </c>
      <c r="D492" s="513">
        <v>-45</v>
      </c>
      <c r="E492" s="513" t="s">
        <v>335</v>
      </c>
      <c r="F492" s="513">
        <f>InpC!I38</f>
        <v>0</v>
      </c>
      <c r="G492" s="513" t="str">
        <f>InpC!I37</f>
        <v>vw</v>
      </c>
      <c r="H492" s="513" t="s">
        <v>530</v>
      </c>
      <c r="I492" s="513">
        <f>COLUMN(InpC!I37)</f>
        <v>9</v>
      </c>
      <c r="J492" s="513"/>
      <c r="K492" s="513"/>
      <c r="L492" s="513"/>
      <c r="M492" s="513">
        <v>6</v>
      </c>
      <c r="N492" s="513" t="str" cm="1">
        <f t="array" aca="1" ref="N492" ca="1">CELL("format",InpC!I38)</f>
        <v>F0</v>
      </c>
      <c r="O492" s="513">
        <f>ROW(InpC!I38)</f>
        <v>38</v>
      </c>
      <c r="P492" s="513">
        <f>COLUMN(InpC!I38)</f>
        <v>9</v>
      </c>
      <c r="Q492" s="513">
        <f>ROW(InpC!I38)</f>
        <v>38</v>
      </c>
      <c r="R492" s="513">
        <f>COLUMN(InpC!I38)</f>
        <v>9</v>
      </c>
      <c r="S492" s="513">
        <f ca="1">_xlfn.SHEET(InpC!I38)</f>
        <v>1</v>
      </c>
    </row>
    <row r="493" spans="1:19" x14ac:dyDescent="0.35">
      <c r="A493" s="513" t="s">
        <v>331</v>
      </c>
      <c r="B493" s="513">
        <v>1122</v>
      </c>
      <c r="C493" s="513" t="s">
        <v>1632</v>
      </c>
      <c r="D493" s="513">
        <v>-45</v>
      </c>
      <c r="E493" s="513" t="s">
        <v>335</v>
      </c>
      <c r="F493" s="513">
        <f>InpC!I39</f>
        <v>0</v>
      </c>
      <c r="G493" s="513" t="str">
        <f>InpC!I37</f>
        <v>vw</v>
      </c>
      <c r="H493" s="513" t="s">
        <v>530</v>
      </c>
      <c r="I493" s="513">
        <f>COLUMN(InpC!I37)</f>
        <v>9</v>
      </c>
      <c r="J493" s="513"/>
      <c r="K493" s="513"/>
      <c r="L493" s="513"/>
      <c r="M493" s="513">
        <v>6</v>
      </c>
      <c r="N493" s="513" t="str" cm="1">
        <f t="array" aca="1" ref="N493" ca="1">CELL("format",InpC!I39)</f>
        <v>F0</v>
      </c>
      <c r="O493" s="513">
        <f>ROW(InpC!I39)</f>
        <v>39</v>
      </c>
      <c r="P493" s="513">
        <f>COLUMN(InpC!I39)</f>
        <v>9</v>
      </c>
      <c r="Q493" s="513">
        <f>ROW(InpC!I39)</f>
        <v>39</v>
      </c>
      <c r="R493" s="513">
        <f>COLUMN(InpC!I39)</f>
        <v>9</v>
      </c>
      <c r="S493" s="513">
        <f ca="1">_xlfn.SHEET(InpC!I39)</f>
        <v>1</v>
      </c>
    </row>
    <row r="494" spans="1:19" x14ac:dyDescent="0.35">
      <c r="A494" s="513" t="s">
        <v>270</v>
      </c>
      <c r="B494" s="513">
        <v>-46</v>
      </c>
      <c r="C494" s="513" t="s">
        <v>1010</v>
      </c>
      <c r="D494" s="513">
        <v>-43</v>
      </c>
      <c r="E494" s="513"/>
      <c r="F494" s="513" t="str">
        <f>InpC!A40</f>
        <v>GENERATION ASSUMPTIONS</v>
      </c>
      <c r="G494" s="513" t="str">
        <f>InpC!A40</f>
        <v>GENERATION ASSUMPTIONS</v>
      </c>
      <c r="H494" s="513" t="s">
        <v>1011</v>
      </c>
      <c r="I494" s="513">
        <f>COLUMN(InpC!A40)</f>
        <v>1</v>
      </c>
      <c r="J494" s="513"/>
      <c r="K494" s="513" t="s">
        <v>1010</v>
      </c>
      <c r="L494" s="513"/>
      <c r="M494" s="513"/>
      <c r="N494" s="513" t="str" cm="1">
        <f t="array" aca="1" ref="N494" ca="1">CELL("format",InpC!A40)</f>
        <v>,0</v>
      </c>
      <c r="O494" s="513">
        <f>ROW(InpC!A40)</f>
        <v>40</v>
      </c>
      <c r="P494" s="513">
        <f>COLUMN(InpC!A40)</f>
        <v>1</v>
      </c>
      <c r="Q494" s="513">
        <f>ROW(InpC!A48)</f>
        <v>48</v>
      </c>
      <c r="R494" s="513">
        <f>COLUMN(InpC!A48)</f>
        <v>1</v>
      </c>
      <c r="S494" s="513">
        <f ca="1">_xlfn.SHEET(InpC!A40)</f>
        <v>1</v>
      </c>
    </row>
    <row r="495" spans="1:19" x14ac:dyDescent="0.35">
      <c r="A495" s="513" t="s">
        <v>331</v>
      </c>
      <c r="B495" s="513">
        <v>1123</v>
      </c>
      <c r="C495" s="513" t="s">
        <v>1634</v>
      </c>
      <c r="D495" s="513">
        <v>-46</v>
      </c>
      <c r="E495" s="513" t="s">
        <v>335</v>
      </c>
      <c r="F495" s="513">
        <f>InpC!I40</f>
        <v>0</v>
      </c>
      <c r="G495" s="513" t="str">
        <f>InpC!A40</f>
        <v>GENERATION ASSUMPTIONS</v>
      </c>
      <c r="H495" s="513" t="s">
        <v>1011</v>
      </c>
      <c r="I495" s="513">
        <f>COLUMN(InpC!A40)</f>
        <v>1</v>
      </c>
      <c r="J495" s="513"/>
      <c r="K495" s="513"/>
      <c r="L495" s="513"/>
      <c r="M495" s="513">
        <v>6</v>
      </c>
      <c r="N495" s="513" t="str" cm="1">
        <f t="array" aca="1" ref="N495" ca="1">CELL("format",InpC!I40)</f>
        <v>F0</v>
      </c>
      <c r="O495" s="513">
        <f>ROW(InpC!I40)</f>
        <v>40</v>
      </c>
      <c r="P495" s="513">
        <f>COLUMN(InpC!I40)</f>
        <v>9</v>
      </c>
      <c r="Q495" s="513">
        <f>ROW(InpC!I40)</f>
        <v>40</v>
      </c>
      <c r="R495" s="513">
        <f>COLUMN(InpC!I40)</f>
        <v>9</v>
      </c>
      <c r="S495" s="513">
        <f ca="1">_xlfn.SHEET(InpC!I40)</f>
        <v>1</v>
      </c>
    </row>
    <row r="496" spans="1:19" x14ac:dyDescent="0.35">
      <c r="A496" s="513" t="s">
        <v>331</v>
      </c>
      <c r="B496" s="513">
        <v>1124</v>
      </c>
      <c r="C496" s="513" t="s">
        <v>332</v>
      </c>
      <c r="D496" s="513">
        <v>-46</v>
      </c>
      <c r="E496" s="513" t="s">
        <v>335</v>
      </c>
      <c r="F496" s="513">
        <f>InpC!I41</f>
        <v>0</v>
      </c>
      <c r="G496" s="513"/>
      <c r="H496" s="513"/>
      <c r="I496" s="513"/>
      <c r="J496" s="513"/>
      <c r="K496" s="513"/>
      <c r="L496" s="513"/>
      <c r="M496" s="513">
        <v>6</v>
      </c>
      <c r="N496" s="513" t="str" cm="1">
        <f t="array" aca="1" ref="N496" ca="1">CELL("format",InpC!I41)</f>
        <v>F0</v>
      </c>
      <c r="O496" s="513">
        <f>ROW(InpC!I41)</f>
        <v>41</v>
      </c>
      <c r="P496" s="513">
        <f>COLUMN(InpC!I41)</f>
        <v>9</v>
      </c>
      <c r="Q496" s="513">
        <f>ROW(InpC!I41)</f>
        <v>41</v>
      </c>
      <c r="R496" s="513">
        <f>COLUMN(InpC!I41)</f>
        <v>9</v>
      </c>
      <c r="S496" s="513">
        <f ca="1">_xlfn.SHEET(InpC!I41)</f>
        <v>1</v>
      </c>
    </row>
    <row r="497" spans="1:19" x14ac:dyDescent="0.35">
      <c r="A497" s="513" t="s">
        <v>277</v>
      </c>
      <c r="B497" s="513">
        <v>976</v>
      </c>
      <c r="C497" s="513" t="s">
        <v>1055</v>
      </c>
      <c r="D497" s="513">
        <v>-46</v>
      </c>
      <c r="E497" s="513">
        <v>28.5</v>
      </c>
      <c r="F497" s="513">
        <f>InpC!F42</f>
        <v>28.5</v>
      </c>
      <c r="G497" s="513" t="str">
        <f>InpC!E42</f>
        <v>Plant net capacity</v>
      </c>
      <c r="H497" s="513" t="s">
        <v>677</v>
      </c>
      <c r="I497" s="513">
        <f>COLUMN(InpC!E42)</f>
        <v>5</v>
      </c>
      <c r="J497" s="513" t="s">
        <v>1033</v>
      </c>
      <c r="K497" s="513" t="s">
        <v>1698</v>
      </c>
      <c r="L497" s="513" t="s">
        <v>2160</v>
      </c>
      <c r="M497" s="513" t="s">
        <v>2161</v>
      </c>
      <c r="N497" s="513" t="str" cm="1">
        <f t="array" aca="1" ref="N497" ca="1">CELL("format",InpC!F42)</f>
        <v>,0</v>
      </c>
      <c r="O497" s="513">
        <f>ROW(InpC!F42)</f>
        <v>42</v>
      </c>
      <c r="P497" s="513">
        <f>COLUMN(InpC!F42)</f>
        <v>6</v>
      </c>
      <c r="Q497" s="513">
        <f>ROW(InpC!F42)</f>
        <v>42</v>
      </c>
      <c r="R497" s="513">
        <f>COLUMN(InpC!F42)</f>
        <v>6</v>
      </c>
      <c r="S497" s="513">
        <f ca="1">_xlfn.SHEET(InpC!F42)</f>
        <v>1</v>
      </c>
    </row>
    <row r="498" spans="1:19" x14ac:dyDescent="0.35">
      <c r="A498" s="513" t="s">
        <v>277</v>
      </c>
      <c r="B498" s="513">
        <v>1125</v>
      </c>
      <c r="C498" s="513" t="s">
        <v>1056</v>
      </c>
      <c r="D498" s="513">
        <v>-46</v>
      </c>
      <c r="E498" s="513" t="s">
        <v>1057</v>
      </c>
      <c r="F498" s="513" t="str">
        <f>InpC!I42</f>
        <v>vw</v>
      </c>
      <c r="G498" s="513" t="str">
        <f>InpC!E42</f>
        <v>Plant net capacity</v>
      </c>
      <c r="H498" s="513" t="s">
        <v>677</v>
      </c>
      <c r="I498" s="513">
        <f>COLUMN(InpC!E42)</f>
        <v>5</v>
      </c>
      <c r="J498" s="513" t="str">
        <f>InpC!G42</f>
        <v>MW</v>
      </c>
      <c r="K498" s="513" t="s">
        <v>1698</v>
      </c>
      <c r="L498" s="513" t="s">
        <v>2162</v>
      </c>
      <c r="M498" s="513">
        <v>6</v>
      </c>
      <c r="N498" s="513" t="str" cm="1">
        <f t="array" aca="1" ref="N498" ca="1">CELL("format",InpC!I42)</f>
        <v>,0</v>
      </c>
      <c r="O498" s="513">
        <f>ROW(InpC!I42)</f>
        <v>42</v>
      </c>
      <c r="P498" s="513">
        <f>COLUMN(InpC!I42)</f>
        <v>9</v>
      </c>
      <c r="Q498" s="513">
        <f>ROW(InpC!I42)</f>
        <v>42</v>
      </c>
      <c r="R498" s="513">
        <f>COLUMN(InpC!I42)</f>
        <v>9</v>
      </c>
      <c r="S498" s="513">
        <f ca="1">_xlfn.SHEET(InpC!I42)</f>
        <v>1</v>
      </c>
    </row>
    <row r="499" spans="1:19" x14ac:dyDescent="0.35">
      <c r="A499" s="513" t="s">
        <v>341</v>
      </c>
      <c r="B499" s="513">
        <v>1040</v>
      </c>
      <c r="C499" s="513" t="s">
        <v>1058</v>
      </c>
      <c r="D499" s="513">
        <v>-46</v>
      </c>
      <c r="E499" s="513" t="s">
        <v>282</v>
      </c>
      <c r="F499" s="513">
        <f>InpC!J42</f>
        <v>0</v>
      </c>
      <c r="G499" s="513" t="str">
        <f>InpC!E42</f>
        <v>Plant net capacity</v>
      </c>
      <c r="H499" s="513" t="s">
        <v>677</v>
      </c>
      <c r="I499" s="513">
        <f>COLUMN(InpC!E42)</f>
        <v>5</v>
      </c>
      <c r="J499" s="513" t="str">
        <f>InpC!G42</f>
        <v>MW</v>
      </c>
      <c r="K499" s="513" t="s">
        <v>1698</v>
      </c>
      <c r="L499" s="513"/>
      <c r="M499" s="513" t="s">
        <v>2163</v>
      </c>
      <c r="N499" s="513" t="str" cm="1">
        <f t="array" aca="1" ref="N499" ca="1">CELL("format",InpC!J42)</f>
        <v>,0</v>
      </c>
      <c r="O499" s="513">
        <f>ROW(InpC!J42)</f>
        <v>42</v>
      </c>
      <c r="P499" s="513">
        <f>COLUMN(InpC!J42)</f>
        <v>10</v>
      </c>
      <c r="Q499" s="513">
        <f>ROW(InpC!S42)</f>
        <v>42</v>
      </c>
      <c r="R499" s="513">
        <f>COLUMN(InpC!S42)</f>
        <v>19</v>
      </c>
      <c r="S499" s="513">
        <f ca="1">_xlfn.SHEET(InpC!J42)</f>
        <v>1</v>
      </c>
    </row>
    <row r="500" spans="1:19" x14ac:dyDescent="0.35">
      <c r="A500" s="513" t="s">
        <v>277</v>
      </c>
      <c r="B500" s="513">
        <v>977</v>
      </c>
      <c r="C500" s="513" t="s">
        <v>1059</v>
      </c>
      <c r="D500" s="513">
        <v>-46</v>
      </c>
      <c r="E500" s="513">
        <v>31</v>
      </c>
      <c r="F500" s="513">
        <f>InpC!F43</f>
        <v>31</v>
      </c>
      <c r="G500" s="513" t="str">
        <f>InpC!E43</f>
        <v>Plant throughput</v>
      </c>
      <c r="H500" s="513" t="s">
        <v>678</v>
      </c>
      <c r="I500" s="513">
        <f>COLUMN(InpC!E43)</f>
        <v>5</v>
      </c>
      <c r="J500" s="513" t="s">
        <v>706</v>
      </c>
      <c r="K500" s="513" t="s">
        <v>1699</v>
      </c>
      <c r="L500" s="513" t="s">
        <v>2164</v>
      </c>
      <c r="M500" s="513" t="s">
        <v>2165</v>
      </c>
      <c r="N500" s="513" t="str" cm="1">
        <f t="array" aca="1" ref="N500" ca="1">CELL("format",InpC!F43)</f>
        <v>,0</v>
      </c>
      <c r="O500" s="513">
        <f>ROW(InpC!F43)</f>
        <v>43</v>
      </c>
      <c r="P500" s="513">
        <f>COLUMN(InpC!F43)</f>
        <v>6</v>
      </c>
      <c r="Q500" s="513">
        <f>ROW(InpC!F43)</f>
        <v>43</v>
      </c>
      <c r="R500" s="513">
        <f>COLUMN(InpC!F43)</f>
        <v>6</v>
      </c>
      <c r="S500" s="513">
        <f ca="1">_xlfn.SHEET(InpC!F43)</f>
        <v>1</v>
      </c>
    </row>
    <row r="501" spans="1:19" x14ac:dyDescent="0.35">
      <c r="A501" s="513" t="s">
        <v>277</v>
      </c>
      <c r="B501" s="513">
        <v>1126</v>
      </c>
      <c r="C501" s="513" t="s">
        <v>760</v>
      </c>
      <c r="D501" s="513">
        <v>-46</v>
      </c>
      <c r="E501" s="513" t="s">
        <v>1060</v>
      </c>
      <c r="F501" s="513" t="str">
        <f>InpC!I43</f>
        <v>vw</v>
      </c>
      <c r="G501" s="513" t="str">
        <f>InpC!G43</f>
        <v>tonnes/hr</v>
      </c>
      <c r="H501" s="513" t="s">
        <v>706</v>
      </c>
      <c r="I501" s="513">
        <f>COLUMN(InpC!G43)</f>
        <v>7</v>
      </c>
      <c r="J501" s="513" t="str">
        <f>InpC!G43</f>
        <v>tonnes/hr</v>
      </c>
      <c r="K501" s="513" t="s">
        <v>760</v>
      </c>
      <c r="L501" s="513" t="s">
        <v>2166</v>
      </c>
      <c r="M501" s="513">
        <v>6</v>
      </c>
      <c r="N501" s="513" t="str" cm="1">
        <f t="array" aca="1" ref="N501" ca="1">CELL("format",InpC!I43)</f>
        <v>,0</v>
      </c>
      <c r="O501" s="513">
        <f>ROW(InpC!I43)</f>
        <v>43</v>
      </c>
      <c r="P501" s="513">
        <f>COLUMN(InpC!I43)</f>
        <v>9</v>
      </c>
      <c r="Q501" s="513">
        <f>ROW(InpC!I43)</f>
        <v>43</v>
      </c>
      <c r="R501" s="513">
        <f>COLUMN(InpC!I43)</f>
        <v>9</v>
      </c>
      <c r="S501" s="513">
        <f ca="1">_xlfn.SHEET(InpC!I43)</f>
        <v>1</v>
      </c>
    </row>
    <row r="502" spans="1:19" x14ac:dyDescent="0.35">
      <c r="A502" s="513" t="s">
        <v>341</v>
      </c>
      <c r="B502" s="513">
        <v>1041</v>
      </c>
      <c r="C502" s="513" t="s">
        <v>1061</v>
      </c>
      <c r="D502" s="513">
        <v>-46</v>
      </c>
      <c r="E502" s="513" t="s">
        <v>282</v>
      </c>
      <c r="F502" s="513">
        <f>InpC!J43</f>
        <v>0</v>
      </c>
      <c r="G502" s="513" t="str">
        <f>InpC!E43</f>
        <v>Plant throughput</v>
      </c>
      <c r="H502" s="513" t="s">
        <v>678</v>
      </c>
      <c r="I502" s="513">
        <f>COLUMN(InpC!E43)</f>
        <v>5</v>
      </c>
      <c r="J502" s="513" t="str">
        <f>InpC!G43</f>
        <v>tonnes/hr</v>
      </c>
      <c r="K502" s="513" t="s">
        <v>1699</v>
      </c>
      <c r="L502" s="513"/>
      <c r="M502" s="513" t="s">
        <v>2167</v>
      </c>
      <c r="N502" s="513" t="str" cm="1">
        <f t="array" aca="1" ref="N502" ca="1">CELL("format",InpC!J43)</f>
        <v>,0</v>
      </c>
      <c r="O502" s="513">
        <f>ROW(InpC!J43)</f>
        <v>43</v>
      </c>
      <c r="P502" s="513">
        <f>COLUMN(InpC!J43)</f>
        <v>10</v>
      </c>
      <c r="Q502" s="513">
        <f>ROW(InpC!S43)</f>
        <v>43</v>
      </c>
      <c r="R502" s="513">
        <f>COLUMN(InpC!S43)</f>
        <v>19</v>
      </c>
      <c r="S502" s="513">
        <f ca="1">_xlfn.SHEET(InpC!J43)</f>
        <v>1</v>
      </c>
    </row>
    <row r="503" spans="1:19" x14ac:dyDescent="0.35">
      <c r="A503" s="513" t="s">
        <v>277</v>
      </c>
      <c r="B503" s="513">
        <v>978</v>
      </c>
      <c r="C503" s="513" t="s">
        <v>1062</v>
      </c>
      <c r="D503" s="513">
        <v>-46</v>
      </c>
      <c r="E503" s="513">
        <v>0.89</v>
      </c>
      <c r="F503" s="513">
        <f>InpC!F44</f>
        <v>0.89</v>
      </c>
      <c r="G503" s="513" t="str">
        <f>InpC!E44</f>
        <v>Plant availability</v>
      </c>
      <c r="H503" s="513" t="s">
        <v>679</v>
      </c>
      <c r="I503" s="513">
        <f>COLUMN(InpC!E44)</f>
        <v>5</v>
      </c>
      <c r="J503" s="513" t="s">
        <v>98</v>
      </c>
      <c r="K503" s="513" t="s">
        <v>1700</v>
      </c>
      <c r="L503" s="513" t="s">
        <v>2168</v>
      </c>
      <c r="M503" s="513" t="s">
        <v>2169</v>
      </c>
      <c r="N503" s="513" t="str" cm="1">
        <f t="array" aca="1" ref="N503" ca="1">CELL("format",InpC!F44)</f>
        <v>P2</v>
      </c>
      <c r="O503" s="513">
        <f>ROW(InpC!F44)</f>
        <v>44</v>
      </c>
      <c r="P503" s="513">
        <f>COLUMN(InpC!F44)</f>
        <v>6</v>
      </c>
      <c r="Q503" s="513">
        <f>ROW(InpC!F44)</f>
        <v>44</v>
      </c>
      <c r="R503" s="513">
        <f>COLUMN(InpC!F44)</f>
        <v>6</v>
      </c>
      <c r="S503" s="513">
        <f ca="1">_xlfn.SHEET(InpC!F44)</f>
        <v>1</v>
      </c>
    </row>
    <row r="504" spans="1:19" x14ac:dyDescent="0.35">
      <c r="A504" s="513" t="s">
        <v>277</v>
      </c>
      <c r="B504" s="513">
        <v>1127</v>
      </c>
      <c r="C504" s="513" t="s">
        <v>1063</v>
      </c>
      <c r="D504" s="513">
        <v>-46</v>
      </c>
      <c r="E504" s="513" t="s">
        <v>1064</v>
      </c>
      <c r="F504" s="513" t="str">
        <f>InpC!I44</f>
        <v>vw</v>
      </c>
      <c r="G504" s="513" t="str">
        <f>InpC!E44</f>
        <v>Plant availability</v>
      </c>
      <c r="H504" s="513" t="s">
        <v>679</v>
      </c>
      <c r="I504" s="513">
        <f>COLUMN(InpC!E44)</f>
        <v>5</v>
      </c>
      <c r="J504" s="513" t="str">
        <f>InpC!G44</f>
        <v>%</v>
      </c>
      <c r="K504" s="513" t="s">
        <v>1700</v>
      </c>
      <c r="L504" s="513" t="s">
        <v>2170</v>
      </c>
      <c r="M504" s="513">
        <v>6</v>
      </c>
      <c r="N504" s="513" t="str" cm="1">
        <f t="array" aca="1" ref="N504" ca="1">CELL("format",InpC!I44)</f>
        <v>P2</v>
      </c>
      <c r="O504" s="513">
        <f>ROW(InpC!I44)</f>
        <v>44</v>
      </c>
      <c r="P504" s="513">
        <f>COLUMN(InpC!I44)</f>
        <v>9</v>
      </c>
      <c r="Q504" s="513">
        <f>ROW(InpC!I44)</f>
        <v>44</v>
      </c>
      <c r="R504" s="513">
        <f>COLUMN(InpC!I44)</f>
        <v>9</v>
      </c>
      <c r="S504" s="513">
        <f ca="1">_xlfn.SHEET(InpC!I44)</f>
        <v>1</v>
      </c>
    </row>
    <row r="505" spans="1:19" x14ac:dyDescent="0.35">
      <c r="A505" s="513" t="s">
        <v>341</v>
      </c>
      <c r="B505" s="513">
        <v>1042</v>
      </c>
      <c r="C505" s="513" t="s">
        <v>1065</v>
      </c>
      <c r="D505" s="513">
        <v>-46</v>
      </c>
      <c r="E505" s="513" t="s">
        <v>282</v>
      </c>
      <c r="F505" s="513">
        <f>InpC!J44</f>
        <v>0</v>
      </c>
      <c r="G505" s="513" t="str">
        <f>InpC!E44</f>
        <v>Plant availability</v>
      </c>
      <c r="H505" s="513" t="s">
        <v>679</v>
      </c>
      <c r="I505" s="513">
        <f>COLUMN(InpC!E44)</f>
        <v>5</v>
      </c>
      <c r="J505" s="513" t="str">
        <f>InpC!G44</f>
        <v>%</v>
      </c>
      <c r="K505" s="513" t="s">
        <v>1700</v>
      </c>
      <c r="L505" s="513"/>
      <c r="M505" s="513" t="s">
        <v>2171</v>
      </c>
      <c r="N505" s="513" t="str" cm="1">
        <f t="array" aca="1" ref="N505" ca="1">CELL("format",InpC!J44)</f>
        <v>P2</v>
      </c>
      <c r="O505" s="513">
        <f>ROW(InpC!J44)</f>
        <v>44</v>
      </c>
      <c r="P505" s="513">
        <f>COLUMN(InpC!J44)</f>
        <v>10</v>
      </c>
      <c r="Q505" s="513">
        <f>ROW(InpC!S44)</f>
        <v>44</v>
      </c>
      <c r="R505" s="513">
        <f>COLUMN(InpC!S44)</f>
        <v>19</v>
      </c>
      <c r="S505" s="513">
        <f ca="1">_xlfn.SHEET(InpC!J44)</f>
        <v>1</v>
      </c>
    </row>
    <row r="506" spans="1:19" x14ac:dyDescent="0.35">
      <c r="A506" s="513" t="s">
        <v>277</v>
      </c>
      <c r="B506" s="513">
        <v>979</v>
      </c>
      <c r="C506" s="513" t="s">
        <v>761</v>
      </c>
      <c r="D506" s="513">
        <v>-46</v>
      </c>
      <c r="E506" s="513">
        <v>6</v>
      </c>
      <c r="F506" s="513">
        <f>InpC!F45</f>
        <v>6</v>
      </c>
      <c r="G506" s="513" t="str">
        <f>InpC!E45</f>
        <v>Ramp-up start quarter (construction)</v>
      </c>
      <c r="H506" s="513" t="s">
        <v>680</v>
      </c>
      <c r="I506" s="513">
        <f>COLUMN(InpC!E45)</f>
        <v>5</v>
      </c>
      <c r="J506" s="513" t="s">
        <v>1034</v>
      </c>
      <c r="K506" s="513" t="s">
        <v>1701</v>
      </c>
      <c r="L506" s="513" t="s">
        <v>2172</v>
      </c>
      <c r="M506" s="513" t="s">
        <v>2173</v>
      </c>
      <c r="N506" s="513" t="str" cm="1">
        <f t="array" aca="1" ref="N506" ca="1">CELL("format",InpC!F45)</f>
        <v>,0</v>
      </c>
      <c r="O506" s="513">
        <f>ROW(InpC!F45)</f>
        <v>45</v>
      </c>
      <c r="P506" s="513">
        <f>COLUMN(InpC!F45)</f>
        <v>6</v>
      </c>
      <c r="Q506" s="513">
        <f>ROW(InpC!F45)</f>
        <v>45</v>
      </c>
      <c r="R506" s="513">
        <f>COLUMN(InpC!F45)</f>
        <v>6</v>
      </c>
      <c r="S506" s="513">
        <f ca="1">_xlfn.SHEET(InpC!F45)</f>
        <v>1</v>
      </c>
    </row>
    <row r="507" spans="1:19" x14ac:dyDescent="0.35">
      <c r="A507" s="513" t="s">
        <v>277</v>
      </c>
      <c r="B507" s="513">
        <v>1128</v>
      </c>
      <c r="C507" s="513" t="s">
        <v>1034</v>
      </c>
      <c r="D507" s="513">
        <v>-46</v>
      </c>
      <c r="E507" s="513" t="s">
        <v>762</v>
      </c>
      <c r="F507" s="513" t="str">
        <f>InpC!I45</f>
        <v>vw</v>
      </c>
      <c r="G507" s="513" t="str">
        <f>InpC!G45</f>
        <v>quarter</v>
      </c>
      <c r="H507" s="513" t="s">
        <v>1034</v>
      </c>
      <c r="I507" s="513">
        <f>COLUMN(InpC!G45)</f>
        <v>7</v>
      </c>
      <c r="J507" s="513" t="str">
        <f>InpC!G45</f>
        <v>quarter</v>
      </c>
      <c r="K507" s="513" t="s">
        <v>1034</v>
      </c>
      <c r="L507" s="513" t="s">
        <v>2174</v>
      </c>
      <c r="M507" s="513">
        <v>6</v>
      </c>
      <c r="N507" s="513" t="str" cm="1">
        <f t="array" aca="1" ref="N507" ca="1">CELL("format",InpC!I45)</f>
        <v>,0</v>
      </c>
      <c r="O507" s="513">
        <f>ROW(InpC!I45)</f>
        <v>45</v>
      </c>
      <c r="P507" s="513">
        <f>COLUMN(InpC!I45)</f>
        <v>9</v>
      </c>
      <c r="Q507" s="513">
        <f>ROW(InpC!I45)</f>
        <v>45</v>
      </c>
      <c r="R507" s="513">
        <f>COLUMN(InpC!I45)</f>
        <v>9</v>
      </c>
      <c r="S507" s="513">
        <f ca="1">_xlfn.SHEET(InpC!I45)</f>
        <v>1</v>
      </c>
    </row>
    <row r="508" spans="1:19" x14ac:dyDescent="0.35">
      <c r="A508" s="513" t="s">
        <v>341</v>
      </c>
      <c r="B508" s="513">
        <v>1043</v>
      </c>
      <c r="C508" s="513" t="s">
        <v>763</v>
      </c>
      <c r="D508" s="513">
        <v>-46</v>
      </c>
      <c r="E508" s="513" t="s">
        <v>282</v>
      </c>
      <c r="F508" s="513">
        <f>InpC!J45</f>
        <v>0</v>
      </c>
      <c r="G508" s="513" t="str">
        <f>InpC!E45</f>
        <v>Ramp-up start quarter (construction)</v>
      </c>
      <c r="H508" s="513" t="s">
        <v>680</v>
      </c>
      <c r="I508" s="513">
        <f>COLUMN(InpC!E45)</f>
        <v>5</v>
      </c>
      <c r="J508" s="513" t="str">
        <f>InpC!G45</f>
        <v>quarter</v>
      </c>
      <c r="K508" s="513" t="s">
        <v>1701</v>
      </c>
      <c r="L508" s="513"/>
      <c r="M508" s="513" t="s">
        <v>2175</v>
      </c>
      <c r="N508" s="513" t="str" cm="1">
        <f t="array" aca="1" ref="N508" ca="1">CELL("format",InpC!J45)</f>
        <v>,0</v>
      </c>
      <c r="O508" s="513">
        <f>ROW(InpC!J45)</f>
        <v>45</v>
      </c>
      <c r="P508" s="513">
        <f>COLUMN(InpC!J45)</f>
        <v>10</v>
      </c>
      <c r="Q508" s="513">
        <f>ROW(InpC!S45)</f>
        <v>45</v>
      </c>
      <c r="R508" s="513">
        <f>COLUMN(InpC!S45)</f>
        <v>19</v>
      </c>
      <c r="S508" s="513">
        <f ca="1">_xlfn.SHEET(InpC!J45)</f>
        <v>1</v>
      </c>
    </row>
    <row r="509" spans="1:19" x14ac:dyDescent="0.35">
      <c r="A509" s="513" t="s">
        <v>277</v>
      </c>
      <c r="B509" s="513">
        <v>980</v>
      </c>
      <c r="C509" s="513" t="s">
        <v>764</v>
      </c>
      <c r="D509" s="513">
        <v>-46</v>
      </c>
      <c r="E509" s="513">
        <v>8</v>
      </c>
      <c r="F509" s="513">
        <f>InpC!F46</f>
        <v>8</v>
      </c>
      <c r="G509" s="513" t="str">
        <f>InpC!E46</f>
        <v>Ramp-up duration</v>
      </c>
      <c r="H509" s="513" t="s">
        <v>681</v>
      </c>
      <c r="I509" s="513">
        <f>COLUMN(InpC!E46)</f>
        <v>5</v>
      </c>
      <c r="J509" s="513" t="s">
        <v>707</v>
      </c>
      <c r="K509" s="513" t="s">
        <v>1702</v>
      </c>
      <c r="L509" s="513" t="s">
        <v>2176</v>
      </c>
      <c r="M509" s="513" t="s">
        <v>2177</v>
      </c>
      <c r="N509" s="513" t="str" cm="1">
        <f t="array" aca="1" ref="N509" ca="1">CELL("format",InpC!F46)</f>
        <v>,0</v>
      </c>
      <c r="O509" s="513">
        <f>ROW(InpC!F46)</f>
        <v>46</v>
      </c>
      <c r="P509" s="513">
        <f>COLUMN(InpC!F46)</f>
        <v>6</v>
      </c>
      <c r="Q509" s="513">
        <f>ROW(InpC!F46)</f>
        <v>46</v>
      </c>
      <c r="R509" s="513">
        <f>COLUMN(InpC!F46)</f>
        <v>6</v>
      </c>
      <c r="S509" s="513">
        <f ca="1">_xlfn.SHEET(InpC!F46)</f>
        <v>1</v>
      </c>
    </row>
    <row r="510" spans="1:19" x14ac:dyDescent="0.35">
      <c r="A510" s="513" t="s">
        <v>277</v>
      </c>
      <c r="B510" s="513">
        <v>1129</v>
      </c>
      <c r="C510" s="513" t="s">
        <v>707</v>
      </c>
      <c r="D510" s="513">
        <v>-46</v>
      </c>
      <c r="E510" s="513" t="s">
        <v>765</v>
      </c>
      <c r="F510" s="513" t="str">
        <f>InpC!I46</f>
        <v>vw</v>
      </c>
      <c r="G510" s="513" t="str">
        <f>InpC!G46</f>
        <v>quarters</v>
      </c>
      <c r="H510" s="513" t="s">
        <v>707</v>
      </c>
      <c r="I510" s="513">
        <f>COLUMN(InpC!G46)</f>
        <v>7</v>
      </c>
      <c r="J510" s="513" t="str">
        <f>InpC!G46</f>
        <v>quarters</v>
      </c>
      <c r="K510" s="513" t="s">
        <v>707</v>
      </c>
      <c r="L510" s="513" t="s">
        <v>2178</v>
      </c>
      <c r="M510" s="513">
        <v>6</v>
      </c>
      <c r="N510" s="513" t="str" cm="1">
        <f t="array" aca="1" ref="N510" ca="1">CELL("format",InpC!I46)</f>
        <v>,0</v>
      </c>
      <c r="O510" s="513">
        <f>ROW(InpC!I46)</f>
        <v>46</v>
      </c>
      <c r="P510" s="513">
        <f>COLUMN(InpC!I46)</f>
        <v>9</v>
      </c>
      <c r="Q510" s="513">
        <f>ROW(InpC!I46)</f>
        <v>46</v>
      </c>
      <c r="R510" s="513">
        <f>COLUMN(InpC!I46)</f>
        <v>9</v>
      </c>
      <c r="S510" s="513">
        <f ca="1">_xlfn.SHEET(InpC!I46)</f>
        <v>1</v>
      </c>
    </row>
    <row r="511" spans="1:19" x14ac:dyDescent="0.35">
      <c r="A511" s="513" t="s">
        <v>341</v>
      </c>
      <c r="B511" s="513">
        <v>1044</v>
      </c>
      <c r="C511" s="513" t="s">
        <v>766</v>
      </c>
      <c r="D511" s="513">
        <v>-46</v>
      </c>
      <c r="E511" s="513" t="s">
        <v>282</v>
      </c>
      <c r="F511" s="513">
        <f>InpC!J46</f>
        <v>0</v>
      </c>
      <c r="G511" s="513" t="str">
        <f>InpC!E46</f>
        <v>Ramp-up duration</v>
      </c>
      <c r="H511" s="513" t="s">
        <v>681</v>
      </c>
      <c r="I511" s="513">
        <f>COLUMN(InpC!E46)</f>
        <v>5</v>
      </c>
      <c r="J511" s="513" t="str">
        <f>InpC!G46</f>
        <v>quarters</v>
      </c>
      <c r="K511" s="513" t="s">
        <v>1702</v>
      </c>
      <c r="L511" s="513"/>
      <c r="M511" s="513" t="s">
        <v>2179</v>
      </c>
      <c r="N511" s="513" t="str" cm="1">
        <f t="array" aca="1" ref="N511" ca="1">CELL("format",InpC!J46)</f>
        <v>,0</v>
      </c>
      <c r="O511" s="513">
        <f>ROW(InpC!J46)</f>
        <v>46</v>
      </c>
      <c r="P511" s="513">
        <f>COLUMN(InpC!J46)</f>
        <v>10</v>
      </c>
      <c r="Q511" s="513">
        <f>ROW(InpC!S46)</f>
        <v>46</v>
      </c>
      <c r="R511" s="513">
        <f>COLUMN(InpC!S46)</f>
        <v>19</v>
      </c>
      <c r="S511" s="513">
        <f ca="1">_xlfn.SHEET(InpC!J46)</f>
        <v>1</v>
      </c>
    </row>
    <row r="512" spans="1:19" x14ac:dyDescent="0.35">
      <c r="A512" s="513" t="s">
        <v>331</v>
      </c>
      <c r="B512" s="513">
        <v>1130</v>
      </c>
      <c r="C512" s="513" t="s">
        <v>1632</v>
      </c>
      <c r="D512" s="513">
        <v>-46</v>
      </c>
      <c r="E512" s="513" t="s">
        <v>335</v>
      </c>
      <c r="F512" s="513">
        <f>InpC!I47</f>
        <v>0</v>
      </c>
      <c r="G512" s="513" t="str">
        <f>InpC!I46</f>
        <v>vw</v>
      </c>
      <c r="H512" s="513" t="s">
        <v>530</v>
      </c>
      <c r="I512" s="513">
        <f>COLUMN(InpC!I46)</f>
        <v>9</v>
      </c>
      <c r="J512" s="513"/>
      <c r="K512" s="513"/>
      <c r="L512" s="513"/>
      <c r="M512" s="513">
        <v>6</v>
      </c>
      <c r="N512" s="513" t="str" cm="1">
        <f t="array" aca="1" ref="N512" ca="1">CELL("format",InpC!I47)</f>
        <v>F0</v>
      </c>
      <c r="O512" s="513">
        <f>ROW(InpC!I47)</f>
        <v>47</v>
      </c>
      <c r="P512" s="513">
        <f>COLUMN(InpC!I47)</f>
        <v>9</v>
      </c>
      <c r="Q512" s="513">
        <f>ROW(InpC!I47)</f>
        <v>47</v>
      </c>
      <c r="R512" s="513">
        <f>COLUMN(InpC!I47)</f>
        <v>9</v>
      </c>
      <c r="S512" s="513">
        <f ca="1">_xlfn.SHEET(InpC!I47)</f>
        <v>1</v>
      </c>
    </row>
    <row r="513" spans="1:19" x14ac:dyDescent="0.35">
      <c r="A513" s="513" t="s">
        <v>331</v>
      </c>
      <c r="B513" s="513">
        <v>1131</v>
      </c>
      <c r="C513" s="513" t="s">
        <v>1632</v>
      </c>
      <c r="D513" s="513">
        <v>-46</v>
      </c>
      <c r="E513" s="513" t="s">
        <v>335</v>
      </c>
      <c r="F513" s="513">
        <f>InpC!I48</f>
        <v>0</v>
      </c>
      <c r="G513" s="513" t="str">
        <f>InpC!I46</f>
        <v>vw</v>
      </c>
      <c r="H513" s="513" t="s">
        <v>530</v>
      </c>
      <c r="I513" s="513">
        <f>COLUMN(InpC!I46)</f>
        <v>9</v>
      </c>
      <c r="J513" s="513"/>
      <c r="K513" s="513"/>
      <c r="L513" s="513"/>
      <c r="M513" s="513">
        <v>6</v>
      </c>
      <c r="N513" s="513" t="str" cm="1">
        <f t="array" aca="1" ref="N513" ca="1">CELL("format",InpC!I48)</f>
        <v>F0</v>
      </c>
      <c r="O513" s="513">
        <f>ROW(InpC!I48)</f>
        <v>48</v>
      </c>
      <c r="P513" s="513">
        <f>COLUMN(InpC!I48)</f>
        <v>9</v>
      </c>
      <c r="Q513" s="513">
        <f>ROW(InpC!I48)</f>
        <v>48</v>
      </c>
      <c r="R513" s="513">
        <f>COLUMN(InpC!I48)</f>
        <v>9</v>
      </c>
      <c r="S513" s="513">
        <f ca="1">_xlfn.SHEET(InpC!I48)</f>
        <v>1</v>
      </c>
    </row>
    <row r="514" spans="1:19" x14ac:dyDescent="0.35">
      <c r="A514" s="513" t="s">
        <v>270</v>
      </c>
      <c r="B514" s="513">
        <v>-47</v>
      </c>
      <c r="C514" s="513" t="s">
        <v>1012</v>
      </c>
      <c r="D514" s="513">
        <v>-43</v>
      </c>
      <c r="E514" s="513"/>
      <c r="F514" s="513" t="str">
        <f>InpC!A49</f>
        <v>ESCALATION ASSUMPTIONS</v>
      </c>
      <c r="G514" s="513" t="str">
        <f>InpC!A49</f>
        <v>ESCALATION ASSUMPTIONS</v>
      </c>
      <c r="H514" s="513" t="s">
        <v>1013</v>
      </c>
      <c r="I514" s="513">
        <f>COLUMN(InpC!A49)</f>
        <v>1</v>
      </c>
      <c r="J514" s="513"/>
      <c r="K514" s="513" t="s">
        <v>1012</v>
      </c>
      <c r="L514" s="513"/>
      <c r="M514" s="513"/>
      <c r="N514" s="513" t="str" cm="1">
        <f t="array" aca="1" ref="N514" ca="1">CELL("format",InpC!A49)</f>
        <v>,0</v>
      </c>
      <c r="O514" s="513">
        <f>ROW(InpC!A49)</f>
        <v>49</v>
      </c>
      <c r="P514" s="513">
        <f>COLUMN(InpC!A49)</f>
        <v>1</v>
      </c>
      <c r="Q514" s="513">
        <f>ROW(InpC!A53)</f>
        <v>53</v>
      </c>
      <c r="R514" s="513">
        <f>COLUMN(InpC!A53)</f>
        <v>1</v>
      </c>
      <c r="S514" s="513">
        <f ca="1">_xlfn.SHEET(InpC!A49)</f>
        <v>1</v>
      </c>
    </row>
    <row r="515" spans="1:19" x14ac:dyDescent="0.35">
      <c r="A515" s="513" t="s">
        <v>331</v>
      </c>
      <c r="B515" s="513">
        <v>1132</v>
      </c>
      <c r="C515" s="513" t="s">
        <v>1635</v>
      </c>
      <c r="D515" s="513">
        <v>-47</v>
      </c>
      <c r="E515" s="513" t="s">
        <v>335</v>
      </c>
      <c r="F515" s="513">
        <f>InpC!I49</f>
        <v>0</v>
      </c>
      <c r="G515" s="513" t="str">
        <f>InpC!A49</f>
        <v>ESCALATION ASSUMPTIONS</v>
      </c>
      <c r="H515" s="513" t="s">
        <v>1013</v>
      </c>
      <c r="I515" s="513">
        <f>COLUMN(InpC!A49)</f>
        <v>1</v>
      </c>
      <c r="J515" s="513"/>
      <c r="K515" s="513"/>
      <c r="L515" s="513"/>
      <c r="M515" s="513">
        <v>6</v>
      </c>
      <c r="N515" s="513" t="str" cm="1">
        <f t="array" aca="1" ref="N515" ca="1">CELL("format",InpC!I49)</f>
        <v>F0</v>
      </c>
      <c r="O515" s="513">
        <f>ROW(InpC!I49)</f>
        <v>49</v>
      </c>
      <c r="P515" s="513">
        <f>COLUMN(InpC!I49)</f>
        <v>9</v>
      </c>
      <c r="Q515" s="513">
        <f>ROW(InpC!I49)</f>
        <v>49</v>
      </c>
      <c r="R515" s="513">
        <f>COLUMN(InpC!I49)</f>
        <v>9</v>
      </c>
      <c r="S515" s="513">
        <f ca="1">_xlfn.SHEET(InpC!I49)</f>
        <v>1</v>
      </c>
    </row>
    <row r="516" spans="1:19" x14ac:dyDescent="0.35">
      <c r="A516" s="513" t="s">
        <v>331</v>
      </c>
      <c r="B516" s="513">
        <v>1133</v>
      </c>
      <c r="C516" s="513" t="s">
        <v>332</v>
      </c>
      <c r="D516" s="513">
        <v>-47</v>
      </c>
      <c r="E516" s="513" t="s">
        <v>335</v>
      </c>
      <c r="F516" s="513">
        <f>InpC!I50</f>
        <v>0</v>
      </c>
      <c r="G516" s="513"/>
      <c r="H516" s="513"/>
      <c r="I516" s="513"/>
      <c r="J516" s="513"/>
      <c r="K516" s="513"/>
      <c r="L516" s="513"/>
      <c r="M516" s="513">
        <v>6</v>
      </c>
      <c r="N516" s="513" t="str" cm="1">
        <f t="array" aca="1" ref="N516" ca="1">CELL("format",InpC!I50)</f>
        <v>F0</v>
      </c>
      <c r="O516" s="513">
        <f>ROW(InpC!I50)</f>
        <v>50</v>
      </c>
      <c r="P516" s="513">
        <f>COLUMN(InpC!I50)</f>
        <v>9</v>
      </c>
      <c r="Q516" s="513">
        <f>ROW(InpC!I50)</f>
        <v>50</v>
      </c>
      <c r="R516" s="513">
        <f>COLUMN(InpC!I50)</f>
        <v>9</v>
      </c>
      <c r="S516" s="513">
        <f ca="1">_xlfn.SHEET(InpC!I50)</f>
        <v>1</v>
      </c>
    </row>
    <row r="517" spans="1:19" x14ac:dyDescent="0.35">
      <c r="A517" s="513" t="s">
        <v>277</v>
      </c>
      <c r="B517" s="513">
        <v>18</v>
      </c>
      <c r="C517" s="513" t="s">
        <v>758</v>
      </c>
      <c r="D517" s="513">
        <v>-47</v>
      </c>
      <c r="E517" s="513">
        <v>2.5000000000000001E-2</v>
      </c>
      <c r="F517" s="513">
        <f>InpC!F51</f>
        <v>2.5000000000000001E-2</v>
      </c>
      <c r="G517" s="513" t="str">
        <f>InpC!E51</f>
        <v>CPI escalation rate</v>
      </c>
      <c r="H517" s="513" t="s">
        <v>685</v>
      </c>
      <c r="I517" s="513">
        <f>COLUMN(InpC!E51)</f>
        <v>5</v>
      </c>
      <c r="J517" s="513" t="s">
        <v>1035</v>
      </c>
      <c r="K517" s="513" t="s">
        <v>1703</v>
      </c>
      <c r="L517" s="513" t="s">
        <v>2180</v>
      </c>
      <c r="M517" s="513" t="s">
        <v>2181</v>
      </c>
      <c r="N517" s="513" t="str" cm="1">
        <f t="array" aca="1" ref="N517" ca="1">CELL("format",InpC!F51)</f>
        <v>P2</v>
      </c>
      <c r="O517" s="513">
        <f>ROW(InpC!F51)</f>
        <v>51</v>
      </c>
      <c r="P517" s="513">
        <f>COLUMN(InpC!F51)</f>
        <v>6</v>
      </c>
      <c r="Q517" s="513">
        <f>ROW(InpC!F51)</f>
        <v>51</v>
      </c>
      <c r="R517" s="513">
        <f>COLUMN(InpC!F51)</f>
        <v>6</v>
      </c>
      <c r="S517" s="513">
        <f ca="1">_xlfn.SHEET(InpC!F51)</f>
        <v>1</v>
      </c>
    </row>
    <row r="518" spans="1:19" x14ac:dyDescent="0.35">
      <c r="A518" s="513" t="s">
        <v>277</v>
      </c>
      <c r="B518" s="513">
        <v>1134</v>
      </c>
      <c r="C518" s="513" t="s">
        <v>775</v>
      </c>
      <c r="D518" s="513">
        <v>-47</v>
      </c>
      <c r="E518" s="513" t="s">
        <v>776</v>
      </c>
      <c r="F518" s="513" t="str">
        <f>InpC!I51</f>
        <v>vw</v>
      </c>
      <c r="G518" s="513" t="str">
        <f>InpC!E51</f>
        <v>CPI escalation rate</v>
      </c>
      <c r="H518" s="513" t="s">
        <v>685</v>
      </c>
      <c r="I518" s="513">
        <f>COLUMN(InpC!E51)</f>
        <v>5</v>
      </c>
      <c r="J518" s="513" t="str">
        <f>InpC!G51</f>
        <v>% p.a.</v>
      </c>
      <c r="K518" s="513" t="s">
        <v>1703</v>
      </c>
      <c r="L518" s="513" t="s">
        <v>2182</v>
      </c>
      <c r="M518" s="513">
        <v>6</v>
      </c>
      <c r="N518" s="513" t="str" cm="1">
        <f t="array" aca="1" ref="N518" ca="1">CELL("format",InpC!I51)</f>
        <v>P2</v>
      </c>
      <c r="O518" s="513">
        <f>ROW(InpC!I51)</f>
        <v>51</v>
      </c>
      <c r="P518" s="513">
        <f>COLUMN(InpC!I51)</f>
        <v>9</v>
      </c>
      <c r="Q518" s="513">
        <f>ROW(InpC!I51)</f>
        <v>51</v>
      </c>
      <c r="R518" s="513">
        <f>COLUMN(InpC!I51)</f>
        <v>9</v>
      </c>
      <c r="S518" s="513">
        <f ca="1">_xlfn.SHEET(InpC!I51)</f>
        <v>1</v>
      </c>
    </row>
    <row r="519" spans="1:19" x14ac:dyDescent="0.35">
      <c r="A519" s="513" t="s">
        <v>341</v>
      </c>
      <c r="B519" s="513">
        <v>860</v>
      </c>
      <c r="C519" s="513" t="s">
        <v>777</v>
      </c>
      <c r="D519" s="513">
        <v>-47</v>
      </c>
      <c r="E519" s="513" t="s">
        <v>282</v>
      </c>
      <c r="F519" s="513">
        <f>InpC!J51</f>
        <v>0</v>
      </c>
      <c r="G519" s="513" t="str">
        <f>InpC!E51</f>
        <v>CPI escalation rate</v>
      </c>
      <c r="H519" s="513" t="s">
        <v>685</v>
      </c>
      <c r="I519" s="513">
        <f>COLUMN(InpC!E51)</f>
        <v>5</v>
      </c>
      <c r="J519" s="513" t="str">
        <f>InpC!G51</f>
        <v>% p.a.</v>
      </c>
      <c r="K519" s="513" t="s">
        <v>1703</v>
      </c>
      <c r="L519" s="513"/>
      <c r="M519" s="513" t="s">
        <v>2183</v>
      </c>
      <c r="N519" s="513" t="str" cm="1">
        <f t="array" aca="1" ref="N519" ca="1">CELL("format",InpC!J51)</f>
        <v>P2</v>
      </c>
      <c r="O519" s="513">
        <f>ROW(InpC!J51)</f>
        <v>51</v>
      </c>
      <c r="P519" s="513">
        <f>COLUMN(InpC!J51)</f>
        <v>10</v>
      </c>
      <c r="Q519" s="513">
        <f>ROW(InpC!S51)</f>
        <v>51</v>
      </c>
      <c r="R519" s="513">
        <f>COLUMN(InpC!S51)</f>
        <v>19</v>
      </c>
      <c r="S519" s="513">
        <f ca="1">_xlfn.SHEET(InpC!J51)</f>
        <v>1</v>
      </c>
    </row>
    <row r="520" spans="1:19" x14ac:dyDescent="0.35">
      <c r="A520" s="513" t="s">
        <v>331</v>
      </c>
      <c r="B520" s="513">
        <v>1135</v>
      </c>
      <c r="C520" s="513" t="s">
        <v>1632</v>
      </c>
      <c r="D520" s="513">
        <v>-47</v>
      </c>
      <c r="E520" s="513" t="s">
        <v>335</v>
      </c>
      <c r="F520" s="513">
        <f>InpC!I52</f>
        <v>0</v>
      </c>
      <c r="G520" s="513" t="str">
        <f>InpC!I51</f>
        <v>vw</v>
      </c>
      <c r="H520" s="513" t="s">
        <v>530</v>
      </c>
      <c r="I520" s="513">
        <f>COLUMN(InpC!I51)</f>
        <v>9</v>
      </c>
      <c r="J520" s="513"/>
      <c r="K520" s="513"/>
      <c r="L520" s="513"/>
      <c r="M520" s="513">
        <v>6</v>
      </c>
      <c r="N520" s="513" t="str" cm="1">
        <f t="array" aca="1" ref="N520" ca="1">CELL("format",InpC!I52)</f>
        <v>F0</v>
      </c>
      <c r="O520" s="513">
        <f>ROW(InpC!I52)</f>
        <v>52</v>
      </c>
      <c r="P520" s="513">
        <f>COLUMN(InpC!I52)</f>
        <v>9</v>
      </c>
      <c r="Q520" s="513">
        <f>ROW(InpC!I52)</f>
        <v>52</v>
      </c>
      <c r="R520" s="513">
        <f>COLUMN(InpC!I52)</f>
        <v>9</v>
      </c>
      <c r="S520" s="513">
        <f ca="1">_xlfn.SHEET(InpC!I52)</f>
        <v>1</v>
      </c>
    </row>
    <row r="521" spans="1:19" x14ac:dyDescent="0.35">
      <c r="A521" s="513" t="s">
        <v>331</v>
      </c>
      <c r="B521" s="513">
        <v>1136</v>
      </c>
      <c r="C521" s="513" t="s">
        <v>1632</v>
      </c>
      <c r="D521" s="513">
        <v>-47</v>
      </c>
      <c r="E521" s="513" t="s">
        <v>335</v>
      </c>
      <c r="F521" s="513">
        <f>InpC!I53</f>
        <v>0</v>
      </c>
      <c r="G521" s="513" t="str">
        <f>InpC!I51</f>
        <v>vw</v>
      </c>
      <c r="H521" s="513" t="s">
        <v>530</v>
      </c>
      <c r="I521" s="513">
        <f>COLUMN(InpC!I51)</f>
        <v>9</v>
      </c>
      <c r="J521" s="513"/>
      <c r="K521" s="513"/>
      <c r="L521" s="513"/>
      <c r="M521" s="513">
        <v>6</v>
      </c>
      <c r="N521" s="513" t="str" cm="1">
        <f t="array" aca="1" ref="N521" ca="1">CELL("format",InpC!I53)</f>
        <v>F0</v>
      </c>
      <c r="O521" s="513">
        <f>ROW(InpC!I53)</f>
        <v>53</v>
      </c>
      <c r="P521" s="513">
        <f>COLUMN(InpC!I53)</f>
        <v>9</v>
      </c>
      <c r="Q521" s="513">
        <f>ROW(InpC!I53)</f>
        <v>53</v>
      </c>
      <c r="R521" s="513">
        <f>COLUMN(InpC!I53)</f>
        <v>9</v>
      </c>
      <c r="S521" s="513">
        <f ca="1">_xlfn.SHEET(InpC!I53)</f>
        <v>1</v>
      </c>
    </row>
    <row r="522" spans="1:19" x14ac:dyDescent="0.35">
      <c r="A522" s="513" t="s">
        <v>270</v>
      </c>
      <c r="B522" s="513">
        <v>-48</v>
      </c>
      <c r="C522" s="513" t="s">
        <v>754</v>
      </c>
      <c r="D522" s="513">
        <v>-43</v>
      </c>
      <c r="E522" s="513"/>
      <c r="F522" s="513" t="str">
        <f>InpC!A54</f>
        <v>REVENUE ASSUMPTIONS</v>
      </c>
      <c r="G522" s="513" t="str">
        <f>InpC!A54</f>
        <v>REVENUE ASSUMPTIONS</v>
      </c>
      <c r="H522" s="513" t="s">
        <v>682</v>
      </c>
      <c r="I522" s="513">
        <f>COLUMN(InpC!A54)</f>
        <v>1</v>
      </c>
      <c r="J522" s="513"/>
      <c r="K522" s="513" t="s">
        <v>754</v>
      </c>
      <c r="L522" s="513"/>
      <c r="M522" s="513"/>
      <c r="N522" s="513" t="str" cm="1">
        <f t="array" aca="1" ref="N522" ca="1">CELL("format",InpC!A54)</f>
        <v>,0</v>
      </c>
      <c r="O522" s="513">
        <f>ROW(InpC!A54)</f>
        <v>54</v>
      </c>
      <c r="P522" s="513">
        <f>COLUMN(InpC!A54)</f>
        <v>1</v>
      </c>
      <c r="Q522" s="513">
        <f>ROW(InpC!A70)</f>
        <v>70</v>
      </c>
      <c r="R522" s="513">
        <f>COLUMN(InpC!A70)</f>
        <v>1</v>
      </c>
      <c r="S522" s="513">
        <f ca="1">_xlfn.SHEET(InpC!A54)</f>
        <v>1</v>
      </c>
    </row>
    <row r="523" spans="1:19" x14ac:dyDescent="0.35">
      <c r="A523" s="513" t="s">
        <v>331</v>
      </c>
      <c r="B523" s="513">
        <v>1137</v>
      </c>
      <c r="C523" s="513" t="s">
        <v>1636</v>
      </c>
      <c r="D523" s="513">
        <v>-48</v>
      </c>
      <c r="E523" s="513" t="s">
        <v>335</v>
      </c>
      <c r="F523" s="513">
        <f>InpC!I54</f>
        <v>0</v>
      </c>
      <c r="G523" s="513" t="str">
        <f>InpC!A54</f>
        <v>REVENUE ASSUMPTIONS</v>
      </c>
      <c r="H523" s="513" t="s">
        <v>682</v>
      </c>
      <c r="I523" s="513">
        <f>COLUMN(InpC!A54)</f>
        <v>1</v>
      </c>
      <c r="J523" s="513"/>
      <c r="K523" s="513"/>
      <c r="L523" s="513"/>
      <c r="M523" s="513">
        <v>6</v>
      </c>
      <c r="N523" s="513" t="str" cm="1">
        <f t="array" aca="1" ref="N523" ca="1">CELL("format",InpC!I54)</f>
        <v>F0</v>
      </c>
      <c r="O523" s="513">
        <f>ROW(InpC!I54)</f>
        <v>54</v>
      </c>
      <c r="P523" s="513">
        <f>COLUMN(InpC!I54)</f>
        <v>9</v>
      </c>
      <c r="Q523" s="513">
        <f>ROW(InpC!I54)</f>
        <v>54</v>
      </c>
      <c r="R523" s="513">
        <f>COLUMN(InpC!I54)</f>
        <v>9</v>
      </c>
      <c r="S523" s="513">
        <f ca="1">_xlfn.SHEET(InpC!I54)</f>
        <v>1</v>
      </c>
    </row>
    <row r="524" spans="1:19" x14ac:dyDescent="0.35">
      <c r="A524" s="513" t="s">
        <v>331</v>
      </c>
      <c r="B524" s="513">
        <v>1138</v>
      </c>
      <c r="C524" s="513" t="s">
        <v>332</v>
      </c>
      <c r="D524" s="513">
        <v>-48</v>
      </c>
      <c r="E524" s="513" t="s">
        <v>335</v>
      </c>
      <c r="F524" s="513">
        <f>InpC!I55</f>
        <v>0</v>
      </c>
      <c r="G524" s="513"/>
      <c r="H524" s="513"/>
      <c r="I524" s="513"/>
      <c r="J524" s="513"/>
      <c r="K524" s="513"/>
      <c r="L524" s="513"/>
      <c r="M524" s="513">
        <v>6</v>
      </c>
      <c r="N524" s="513" t="str" cm="1">
        <f t="array" aca="1" ref="N524" ca="1">CELL("format",InpC!I55)</f>
        <v>F0</v>
      </c>
      <c r="O524" s="513">
        <f>ROW(InpC!I55)</f>
        <v>55</v>
      </c>
      <c r="P524" s="513">
        <f>COLUMN(InpC!I55)</f>
        <v>9</v>
      </c>
      <c r="Q524" s="513">
        <f>ROW(InpC!I55)</f>
        <v>55</v>
      </c>
      <c r="R524" s="513">
        <f>COLUMN(InpC!I55)</f>
        <v>9</v>
      </c>
      <c r="S524" s="513">
        <f ca="1">_xlfn.SHEET(InpC!I55)</f>
        <v>1</v>
      </c>
    </row>
    <row r="525" spans="1:19" x14ac:dyDescent="0.35">
      <c r="A525" s="513" t="s">
        <v>277</v>
      </c>
      <c r="B525" s="513">
        <v>981</v>
      </c>
      <c r="C525" s="513" t="s">
        <v>1066</v>
      </c>
      <c r="D525" s="513">
        <v>-48</v>
      </c>
      <c r="E525" s="513">
        <v>70</v>
      </c>
      <c r="F525" s="513">
        <f>InpC!F56</f>
        <v>70</v>
      </c>
      <c r="G525" s="513" t="str">
        <f>InpC!E56</f>
        <v>Gate fee rate (real)</v>
      </c>
      <c r="H525" s="513" t="s">
        <v>1014</v>
      </c>
      <c r="I525" s="513">
        <f>COLUMN(InpC!E56)</f>
        <v>5</v>
      </c>
      <c r="J525" s="513" t="s">
        <v>1036</v>
      </c>
      <c r="K525" s="513" t="s">
        <v>1704</v>
      </c>
      <c r="L525" s="513" t="s">
        <v>2184</v>
      </c>
      <c r="M525" s="513" t="s">
        <v>2185</v>
      </c>
      <c r="N525" s="513" t="str" cm="1">
        <f t="array" aca="1" ref="N525" ca="1">CELL("format",InpC!F56)</f>
        <v>,0</v>
      </c>
      <c r="O525" s="513">
        <f>ROW(InpC!F56)</f>
        <v>56</v>
      </c>
      <c r="P525" s="513">
        <f>COLUMN(InpC!F56)</f>
        <v>6</v>
      </c>
      <c r="Q525" s="513">
        <f>ROW(InpC!F56)</f>
        <v>56</v>
      </c>
      <c r="R525" s="513">
        <f>COLUMN(InpC!F56)</f>
        <v>6</v>
      </c>
      <c r="S525" s="513">
        <f ca="1">_xlfn.SHEET(InpC!F56)</f>
        <v>1</v>
      </c>
    </row>
    <row r="526" spans="1:19" x14ac:dyDescent="0.35">
      <c r="A526" s="513" t="s">
        <v>277</v>
      </c>
      <c r="B526" s="513">
        <v>1139</v>
      </c>
      <c r="C526" s="513" t="s">
        <v>1067</v>
      </c>
      <c r="D526" s="513">
        <v>-48</v>
      </c>
      <c r="E526" s="513" t="s">
        <v>1068</v>
      </c>
      <c r="F526" s="513" t="str">
        <f>InpC!I56</f>
        <v>vw</v>
      </c>
      <c r="G526" s="513" t="str">
        <f>InpC!E56</f>
        <v>Gate fee rate (real)</v>
      </c>
      <c r="H526" s="513" t="s">
        <v>1014</v>
      </c>
      <c r="I526" s="513">
        <f>COLUMN(InpC!E56)</f>
        <v>5</v>
      </c>
      <c r="J526" s="513" t="str">
        <f>InpC!G56</f>
        <v>$/tonne</v>
      </c>
      <c r="K526" s="513" t="s">
        <v>1704</v>
      </c>
      <c r="L526" s="513" t="s">
        <v>2186</v>
      </c>
      <c r="M526" s="513">
        <v>6</v>
      </c>
      <c r="N526" s="513" t="str" cm="1">
        <f t="array" aca="1" ref="N526" ca="1">CELL("format",InpC!I56)</f>
        <v>,0</v>
      </c>
      <c r="O526" s="513">
        <f>ROW(InpC!I56)</f>
        <v>56</v>
      </c>
      <c r="P526" s="513">
        <f>COLUMN(InpC!I56)</f>
        <v>9</v>
      </c>
      <c r="Q526" s="513">
        <f>ROW(InpC!I56)</f>
        <v>56</v>
      </c>
      <c r="R526" s="513">
        <f>COLUMN(InpC!I56)</f>
        <v>9</v>
      </c>
      <c r="S526" s="513">
        <f ca="1">_xlfn.SHEET(InpC!I56)</f>
        <v>1</v>
      </c>
    </row>
    <row r="527" spans="1:19" x14ac:dyDescent="0.35">
      <c r="A527" s="513" t="s">
        <v>341</v>
      </c>
      <c r="B527" s="513">
        <v>1045</v>
      </c>
      <c r="C527" s="513" t="s">
        <v>1069</v>
      </c>
      <c r="D527" s="513">
        <v>-48</v>
      </c>
      <c r="E527" s="513" t="s">
        <v>282</v>
      </c>
      <c r="F527" s="513">
        <f>InpC!J56</f>
        <v>0</v>
      </c>
      <c r="G527" s="513" t="str">
        <f>InpC!E56</f>
        <v>Gate fee rate (real)</v>
      </c>
      <c r="H527" s="513" t="s">
        <v>1014</v>
      </c>
      <c r="I527" s="513">
        <f>COLUMN(InpC!E56)</f>
        <v>5</v>
      </c>
      <c r="J527" s="513" t="str">
        <f>InpC!G56</f>
        <v>$/tonne</v>
      </c>
      <c r="K527" s="513" t="s">
        <v>1704</v>
      </c>
      <c r="L527" s="513"/>
      <c r="M527" s="513" t="s">
        <v>2187</v>
      </c>
      <c r="N527" s="513" t="str" cm="1">
        <f t="array" aca="1" ref="N527" ca="1">CELL("format",InpC!J56)</f>
        <v>,0</v>
      </c>
      <c r="O527" s="513">
        <f>ROW(InpC!J56)</f>
        <v>56</v>
      </c>
      <c r="P527" s="513">
        <f>COLUMN(InpC!J56)</f>
        <v>10</v>
      </c>
      <c r="Q527" s="513">
        <f>ROW(InpC!S56)</f>
        <v>56</v>
      </c>
      <c r="R527" s="513">
        <f>COLUMN(InpC!S56)</f>
        <v>19</v>
      </c>
      <c r="S527" s="513">
        <f ca="1">_xlfn.SHEET(InpC!J56)</f>
        <v>1</v>
      </c>
    </row>
    <row r="528" spans="1:19" x14ac:dyDescent="0.35">
      <c r="A528" s="513" t="s">
        <v>277</v>
      </c>
      <c r="B528" s="513">
        <v>982</v>
      </c>
      <c r="C528" s="513" t="s">
        <v>1070</v>
      </c>
      <c r="D528" s="513">
        <v>-48</v>
      </c>
      <c r="E528" s="513">
        <v>65</v>
      </c>
      <c r="F528" s="513">
        <f>InpC!F57</f>
        <v>65</v>
      </c>
      <c r="G528" s="513" t="str">
        <f>InpC!E57</f>
        <v>Grid sales rate (real)</v>
      </c>
      <c r="H528" s="513" t="s">
        <v>1015</v>
      </c>
      <c r="I528" s="513">
        <f>COLUMN(InpC!E57)</f>
        <v>5</v>
      </c>
      <c r="J528" s="513" t="s">
        <v>1037</v>
      </c>
      <c r="K528" s="513" t="s">
        <v>1705</v>
      </c>
      <c r="L528" s="513" t="s">
        <v>2188</v>
      </c>
      <c r="M528" s="513" t="s">
        <v>2189</v>
      </c>
      <c r="N528" s="513" t="str" cm="1">
        <f t="array" aca="1" ref="N528" ca="1">CELL("format",InpC!F57)</f>
        <v>,0</v>
      </c>
      <c r="O528" s="513">
        <f>ROW(InpC!F57)</f>
        <v>57</v>
      </c>
      <c r="P528" s="513">
        <f>COLUMN(InpC!F57)</f>
        <v>6</v>
      </c>
      <c r="Q528" s="513">
        <f>ROW(InpC!F57)</f>
        <v>57</v>
      </c>
      <c r="R528" s="513">
        <f>COLUMN(InpC!F57)</f>
        <v>6</v>
      </c>
      <c r="S528" s="513">
        <f ca="1">_xlfn.SHEET(InpC!F57)</f>
        <v>1</v>
      </c>
    </row>
    <row r="529" spans="1:19" x14ac:dyDescent="0.35">
      <c r="A529" s="513" t="s">
        <v>277</v>
      </c>
      <c r="B529" s="513">
        <v>1140</v>
      </c>
      <c r="C529" s="513" t="s">
        <v>1071</v>
      </c>
      <c r="D529" s="513">
        <v>-48</v>
      </c>
      <c r="E529" s="513" t="s">
        <v>1072</v>
      </c>
      <c r="F529" s="513" t="str">
        <f>InpC!I57</f>
        <v>vw</v>
      </c>
      <c r="G529" s="513" t="str">
        <f>InpC!E57</f>
        <v>Grid sales rate (real)</v>
      </c>
      <c r="H529" s="513" t="s">
        <v>1015</v>
      </c>
      <c r="I529" s="513">
        <f>COLUMN(InpC!E57)</f>
        <v>5</v>
      </c>
      <c r="J529" s="513" t="str">
        <f>InpC!G57</f>
        <v>$/MWh</v>
      </c>
      <c r="K529" s="513" t="s">
        <v>1705</v>
      </c>
      <c r="L529" s="513" t="s">
        <v>2190</v>
      </c>
      <c r="M529" s="513">
        <v>6</v>
      </c>
      <c r="N529" s="513" t="str" cm="1">
        <f t="array" aca="1" ref="N529" ca="1">CELL("format",InpC!I57)</f>
        <v>,0</v>
      </c>
      <c r="O529" s="513">
        <f>ROW(InpC!I57)</f>
        <v>57</v>
      </c>
      <c r="P529" s="513">
        <f>COLUMN(InpC!I57)</f>
        <v>9</v>
      </c>
      <c r="Q529" s="513">
        <f>ROW(InpC!I57)</f>
        <v>57</v>
      </c>
      <c r="R529" s="513">
        <f>COLUMN(InpC!I57)</f>
        <v>9</v>
      </c>
      <c r="S529" s="513">
        <f ca="1">_xlfn.SHEET(InpC!I57)</f>
        <v>1</v>
      </c>
    </row>
    <row r="530" spans="1:19" x14ac:dyDescent="0.35">
      <c r="A530" s="513" t="s">
        <v>341</v>
      </c>
      <c r="B530" s="513">
        <v>1046</v>
      </c>
      <c r="C530" s="513" t="s">
        <v>1073</v>
      </c>
      <c r="D530" s="513">
        <v>-48</v>
      </c>
      <c r="E530" s="513" t="s">
        <v>282</v>
      </c>
      <c r="F530" s="513">
        <f>InpC!J57</f>
        <v>0</v>
      </c>
      <c r="G530" s="513" t="str">
        <f>InpC!E57</f>
        <v>Grid sales rate (real)</v>
      </c>
      <c r="H530" s="513" t="s">
        <v>1015</v>
      </c>
      <c r="I530" s="513">
        <f>COLUMN(InpC!E57)</f>
        <v>5</v>
      </c>
      <c r="J530" s="513" t="str">
        <f>InpC!G57</f>
        <v>$/MWh</v>
      </c>
      <c r="K530" s="513" t="s">
        <v>1705</v>
      </c>
      <c r="L530" s="513"/>
      <c r="M530" s="513" t="s">
        <v>2191</v>
      </c>
      <c r="N530" s="513" t="str" cm="1">
        <f t="array" aca="1" ref="N530" ca="1">CELL("format",InpC!J57)</f>
        <v>,0</v>
      </c>
      <c r="O530" s="513">
        <f>ROW(InpC!J57)</f>
        <v>57</v>
      </c>
      <c r="P530" s="513">
        <f>COLUMN(InpC!J57)</f>
        <v>10</v>
      </c>
      <c r="Q530" s="513">
        <f>ROW(InpC!S57)</f>
        <v>57</v>
      </c>
      <c r="R530" s="513">
        <f>COLUMN(InpC!S57)</f>
        <v>19</v>
      </c>
      <c r="S530" s="513">
        <f ca="1">_xlfn.SHEET(InpC!J57)</f>
        <v>1</v>
      </c>
    </row>
    <row r="531" spans="1:19" x14ac:dyDescent="0.35">
      <c r="A531" s="513" t="s">
        <v>277</v>
      </c>
      <c r="B531" s="513">
        <v>983</v>
      </c>
      <c r="C531" s="513" t="s">
        <v>767</v>
      </c>
      <c r="D531" s="513">
        <v>-48</v>
      </c>
      <c r="E531" s="513">
        <v>0.05</v>
      </c>
      <c r="F531" s="513">
        <f>InpC!F58</f>
        <v>0.05</v>
      </c>
      <c r="G531" s="513" t="str">
        <f>InpC!E58</f>
        <v>PPA cost percentage</v>
      </c>
      <c r="H531" s="513" t="s">
        <v>683</v>
      </c>
      <c r="I531" s="513">
        <f>COLUMN(InpC!E58)</f>
        <v>5</v>
      </c>
      <c r="J531" s="513" t="s">
        <v>98</v>
      </c>
      <c r="K531" s="513" t="s">
        <v>1706</v>
      </c>
      <c r="L531" s="513" t="s">
        <v>2192</v>
      </c>
      <c r="M531" s="513" t="s">
        <v>2193</v>
      </c>
      <c r="N531" s="513" t="str" cm="1">
        <f t="array" aca="1" ref="N531" ca="1">CELL("format",InpC!F58)</f>
        <v>P2</v>
      </c>
      <c r="O531" s="513">
        <f>ROW(InpC!F58)</f>
        <v>58</v>
      </c>
      <c r="P531" s="513">
        <f>COLUMN(InpC!F58)</f>
        <v>6</v>
      </c>
      <c r="Q531" s="513">
        <f>ROW(InpC!F58)</f>
        <v>58</v>
      </c>
      <c r="R531" s="513">
        <f>COLUMN(InpC!F58)</f>
        <v>6</v>
      </c>
      <c r="S531" s="513">
        <f ca="1">_xlfn.SHEET(InpC!F58)</f>
        <v>1</v>
      </c>
    </row>
    <row r="532" spans="1:19" x14ac:dyDescent="0.35">
      <c r="A532" s="513" t="s">
        <v>277</v>
      </c>
      <c r="B532" s="513">
        <v>1141</v>
      </c>
      <c r="C532" s="513" t="s">
        <v>768</v>
      </c>
      <c r="D532" s="513">
        <v>-48</v>
      </c>
      <c r="E532" s="513" t="s">
        <v>769</v>
      </c>
      <c r="F532" s="513" t="str">
        <f>InpC!I58</f>
        <v>vw</v>
      </c>
      <c r="G532" s="513" t="str">
        <f>InpC!E58</f>
        <v>PPA cost percentage</v>
      </c>
      <c r="H532" s="513" t="s">
        <v>683</v>
      </c>
      <c r="I532" s="513">
        <f>COLUMN(InpC!E58)</f>
        <v>5</v>
      </c>
      <c r="J532" s="513" t="str">
        <f>InpC!G58</f>
        <v>%</v>
      </c>
      <c r="K532" s="513" t="s">
        <v>1706</v>
      </c>
      <c r="L532" s="513" t="s">
        <v>2194</v>
      </c>
      <c r="M532" s="513">
        <v>6</v>
      </c>
      <c r="N532" s="513" t="str" cm="1">
        <f t="array" aca="1" ref="N532" ca="1">CELL("format",InpC!I58)</f>
        <v>P2</v>
      </c>
      <c r="O532" s="513">
        <f>ROW(InpC!I58)</f>
        <v>58</v>
      </c>
      <c r="P532" s="513">
        <f>COLUMN(InpC!I58)</f>
        <v>9</v>
      </c>
      <c r="Q532" s="513">
        <f>ROW(InpC!I58)</f>
        <v>58</v>
      </c>
      <c r="R532" s="513">
        <f>COLUMN(InpC!I58)</f>
        <v>9</v>
      </c>
      <c r="S532" s="513">
        <f ca="1">_xlfn.SHEET(InpC!I58)</f>
        <v>1</v>
      </c>
    </row>
    <row r="533" spans="1:19" x14ac:dyDescent="0.35">
      <c r="A533" s="513" t="s">
        <v>341</v>
      </c>
      <c r="B533" s="513">
        <v>1047</v>
      </c>
      <c r="C533" s="513" t="s">
        <v>770</v>
      </c>
      <c r="D533" s="513">
        <v>-48</v>
      </c>
      <c r="E533" s="513" t="s">
        <v>282</v>
      </c>
      <c r="F533" s="513">
        <f>InpC!J58</f>
        <v>0</v>
      </c>
      <c r="G533" s="513" t="str">
        <f>InpC!E58</f>
        <v>PPA cost percentage</v>
      </c>
      <c r="H533" s="513" t="s">
        <v>683</v>
      </c>
      <c r="I533" s="513">
        <f>COLUMN(InpC!E58)</f>
        <v>5</v>
      </c>
      <c r="J533" s="513" t="str">
        <f>InpC!G58</f>
        <v>%</v>
      </c>
      <c r="K533" s="513" t="s">
        <v>1706</v>
      </c>
      <c r="L533" s="513"/>
      <c r="M533" s="513" t="s">
        <v>2195</v>
      </c>
      <c r="N533" s="513" t="str" cm="1">
        <f t="array" aca="1" ref="N533" ca="1">CELL("format",InpC!J58)</f>
        <v>P2</v>
      </c>
      <c r="O533" s="513">
        <f>ROW(InpC!J58)</f>
        <v>58</v>
      </c>
      <c r="P533" s="513">
        <f>COLUMN(InpC!J58)</f>
        <v>10</v>
      </c>
      <c r="Q533" s="513">
        <f>ROW(InpC!S58)</f>
        <v>58</v>
      </c>
      <c r="R533" s="513">
        <f>COLUMN(InpC!S58)</f>
        <v>19</v>
      </c>
      <c r="S533" s="513">
        <f ca="1">_xlfn.SHEET(InpC!J58)</f>
        <v>1</v>
      </c>
    </row>
    <row r="534" spans="1:19" x14ac:dyDescent="0.35">
      <c r="A534" s="513" t="s">
        <v>277</v>
      </c>
      <c r="B534" s="513">
        <v>984</v>
      </c>
      <c r="C534" s="513" t="s">
        <v>1074</v>
      </c>
      <c r="D534" s="513">
        <v>-48</v>
      </c>
      <c r="E534" s="513">
        <v>4</v>
      </c>
      <c r="F534" s="513">
        <f>InpC!F59</f>
        <v>4</v>
      </c>
      <c r="G534" s="513" t="str">
        <f>InpC!E59</f>
        <v>Embedded benefits rate (real)</v>
      </c>
      <c r="H534" s="513" t="s">
        <v>1016</v>
      </c>
      <c r="I534" s="513">
        <f>COLUMN(InpC!E59)</f>
        <v>5</v>
      </c>
      <c r="J534" s="513" t="s">
        <v>1037</v>
      </c>
      <c r="K534" s="513" t="s">
        <v>1707</v>
      </c>
      <c r="L534" s="513" t="s">
        <v>2196</v>
      </c>
      <c r="M534" s="513" t="s">
        <v>2197</v>
      </c>
      <c r="N534" s="513" t="str" cm="1">
        <f t="array" aca="1" ref="N534" ca="1">CELL("format",InpC!F59)</f>
        <v>,0</v>
      </c>
      <c r="O534" s="513">
        <f>ROW(InpC!F59)</f>
        <v>59</v>
      </c>
      <c r="P534" s="513">
        <f>COLUMN(InpC!F59)</f>
        <v>6</v>
      </c>
      <c r="Q534" s="513">
        <f>ROW(InpC!F59)</f>
        <v>59</v>
      </c>
      <c r="R534" s="513">
        <f>COLUMN(InpC!F59)</f>
        <v>6</v>
      </c>
      <c r="S534" s="513">
        <f ca="1">_xlfn.SHEET(InpC!F59)</f>
        <v>1</v>
      </c>
    </row>
    <row r="535" spans="1:19" x14ac:dyDescent="0.35">
      <c r="A535" s="513" t="s">
        <v>277</v>
      </c>
      <c r="B535" s="513">
        <v>1142</v>
      </c>
      <c r="C535" s="513" t="s">
        <v>1075</v>
      </c>
      <c r="D535" s="513">
        <v>-48</v>
      </c>
      <c r="E535" s="513" t="s">
        <v>1076</v>
      </c>
      <c r="F535" s="513" t="str">
        <f>InpC!I59</f>
        <v>vw</v>
      </c>
      <c r="G535" s="513" t="str">
        <f>InpC!E59</f>
        <v>Embedded benefits rate (real)</v>
      </c>
      <c r="H535" s="513" t="s">
        <v>1016</v>
      </c>
      <c r="I535" s="513">
        <f>COLUMN(InpC!E59)</f>
        <v>5</v>
      </c>
      <c r="J535" s="513" t="str">
        <f>InpC!G59</f>
        <v>$/MWh</v>
      </c>
      <c r="K535" s="513" t="s">
        <v>1707</v>
      </c>
      <c r="L535" s="513" t="s">
        <v>2198</v>
      </c>
      <c r="M535" s="513">
        <v>6</v>
      </c>
      <c r="N535" s="513" t="str" cm="1">
        <f t="array" aca="1" ref="N535" ca="1">CELL("format",InpC!I59)</f>
        <v>,0</v>
      </c>
      <c r="O535" s="513">
        <f>ROW(InpC!I59)</f>
        <v>59</v>
      </c>
      <c r="P535" s="513">
        <f>COLUMN(InpC!I59)</f>
        <v>9</v>
      </c>
      <c r="Q535" s="513">
        <f>ROW(InpC!I59)</f>
        <v>59</v>
      </c>
      <c r="R535" s="513">
        <f>COLUMN(InpC!I59)</f>
        <v>9</v>
      </c>
      <c r="S535" s="513">
        <f ca="1">_xlfn.SHEET(InpC!I59)</f>
        <v>1</v>
      </c>
    </row>
    <row r="536" spans="1:19" x14ac:dyDescent="0.35">
      <c r="A536" s="513" t="s">
        <v>341</v>
      </c>
      <c r="B536" s="513">
        <v>1048</v>
      </c>
      <c r="C536" s="513" t="s">
        <v>1077</v>
      </c>
      <c r="D536" s="513">
        <v>-48</v>
      </c>
      <c r="E536" s="513" t="s">
        <v>282</v>
      </c>
      <c r="F536" s="513">
        <f>InpC!J59</f>
        <v>0</v>
      </c>
      <c r="G536" s="513" t="str">
        <f>InpC!E59</f>
        <v>Embedded benefits rate (real)</v>
      </c>
      <c r="H536" s="513" t="s">
        <v>1016</v>
      </c>
      <c r="I536" s="513">
        <f>COLUMN(InpC!E59)</f>
        <v>5</v>
      </c>
      <c r="J536" s="513" t="str">
        <f>InpC!G59</f>
        <v>$/MWh</v>
      </c>
      <c r="K536" s="513" t="s">
        <v>1707</v>
      </c>
      <c r="L536" s="513"/>
      <c r="M536" s="513" t="s">
        <v>2199</v>
      </c>
      <c r="N536" s="513" t="str" cm="1">
        <f t="array" aca="1" ref="N536" ca="1">CELL("format",InpC!J59)</f>
        <v>,0</v>
      </c>
      <c r="O536" s="513">
        <f>ROW(InpC!J59)</f>
        <v>59</v>
      </c>
      <c r="P536" s="513">
        <f>COLUMN(InpC!J59)</f>
        <v>10</v>
      </c>
      <c r="Q536" s="513">
        <f>ROW(InpC!S59)</f>
        <v>59</v>
      </c>
      <c r="R536" s="513">
        <f>COLUMN(InpC!S59)</f>
        <v>19</v>
      </c>
      <c r="S536" s="513">
        <f ca="1">_xlfn.SHEET(InpC!J59)</f>
        <v>1</v>
      </c>
    </row>
    <row r="537" spans="1:19" x14ac:dyDescent="0.35">
      <c r="A537" s="513" t="s">
        <v>277</v>
      </c>
      <c r="B537" s="513">
        <v>985</v>
      </c>
      <c r="C537" s="513" t="s">
        <v>1078</v>
      </c>
      <c r="D537" s="513">
        <v>-48</v>
      </c>
      <c r="E537" s="513">
        <v>100</v>
      </c>
      <c r="F537" s="513">
        <f>InpC!F60</f>
        <v>100</v>
      </c>
      <c r="G537" s="513" t="str">
        <f>InpC!E60</f>
        <v>Recovered materials rate (real)</v>
      </c>
      <c r="H537" s="513" t="s">
        <v>1017</v>
      </c>
      <c r="I537" s="513">
        <f>COLUMN(InpC!E60)</f>
        <v>5</v>
      </c>
      <c r="J537" s="513" t="s">
        <v>1036</v>
      </c>
      <c r="K537" s="513" t="s">
        <v>1708</v>
      </c>
      <c r="L537" s="513" t="s">
        <v>2200</v>
      </c>
      <c r="M537" s="513" t="s">
        <v>2201</v>
      </c>
      <c r="N537" s="513" t="str" cm="1">
        <f t="array" aca="1" ref="N537" ca="1">CELL("format",InpC!F60)</f>
        <v>,0</v>
      </c>
      <c r="O537" s="513">
        <f>ROW(InpC!F60)</f>
        <v>60</v>
      </c>
      <c r="P537" s="513">
        <f>COLUMN(InpC!F60)</f>
        <v>6</v>
      </c>
      <c r="Q537" s="513">
        <f>ROW(InpC!F60)</f>
        <v>60</v>
      </c>
      <c r="R537" s="513">
        <f>COLUMN(InpC!F60)</f>
        <v>6</v>
      </c>
      <c r="S537" s="513">
        <f ca="1">_xlfn.SHEET(InpC!F60)</f>
        <v>1</v>
      </c>
    </row>
    <row r="538" spans="1:19" x14ac:dyDescent="0.35">
      <c r="A538" s="513" t="s">
        <v>277</v>
      </c>
      <c r="B538" s="513">
        <v>1143</v>
      </c>
      <c r="C538" s="513" t="s">
        <v>1079</v>
      </c>
      <c r="D538" s="513">
        <v>-48</v>
      </c>
      <c r="E538" s="513" t="s">
        <v>1080</v>
      </c>
      <c r="F538" s="513" t="str">
        <f>InpC!I60</f>
        <v>vw</v>
      </c>
      <c r="G538" s="513" t="str">
        <f>InpC!E60</f>
        <v>Recovered materials rate (real)</v>
      </c>
      <c r="H538" s="513" t="s">
        <v>1017</v>
      </c>
      <c r="I538" s="513">
        <f>COLUMN(InpC!E60)</f>
        <v>5</v>
      </c>
      <c r="J538" s="513" t="str">
        <f>InpC!G60</f>
        <v>$/tonne</v>
      </c>
      <c r="K538" s="513" t="s">
        <v>1708</v>
      </c>
      <c r="L538" s="513" t="s">
        <v>2202</v>
      </c>
      <c r="M538" s="513">
        <v>6</v>
      </c>
      <c r="N538" s="513" t="str" cm="1">
        <f t="array" aca="1" ref="N538" ca="1">CELL("format",InpC!I60)</f>
        <v>,0</v>
      </c>
      <c r="O538" s="513">
        <f>ROW(InpC!I60)</f>
        <v>60</v>
      </c>
      <c r="P538" s="513">
        <f>COLUMN(InpC!I60)</f>
        <v>9</v>
      </c>
      <c r="Q538" s="513">
        <f>ROW(InpC!I60)</f>
        <v>60</v>
      </c>
      <c r="R538" s="513">
        <f>COLUMN(InpC!I60)</f>
        <v>9</v>
      </c>
      <c r="S538" s="513">
        <f ca="1">_xlfn.SHEET(InpC!I60)</f>
        <v>1</v>
      </c>
    </row>
    <row r="539" spans="1:19" x14ac:dyDescent="0.35">
      <c r="A539" s="513" t="s">
        <v>341</v>
      </c>
      <c r="B539" s="513">
        <v>1049</v>
      </c>
      <c r="C539" s="513" t="s">
        <v>1081</v>
      </c>
      <c r="D539" s="513">
        <v>-48</v>
      </c>
      <c r="E539" s="513" t="s">
        <v>282</v>
      </c>
      <c r="F539" s="513">
        <f>InpC!J60</f>
        <v>0</v>
      </c>
      <c r="G539" s="513" t="str">
        <f>InpC!E60</f>
        <v>Recovered materials rate (real)</v>
      </c>
      <c r="H539" s="513" t="s">
        <v>1017</v>
      </c>
      <c r="I539" s="513">
        <f>COLUMN(InpC!E60)</f>
        <v>5</v>
      </c>
      <c r="J539" s="513" t="str">
        <f>InpC!G60</f>
        <v>$/tonne</v>
      </c>
      <c r="K539" s="513" t="s">
        <v>1708</v>
      </c>
      <c r="L539" s="513"/>
      <c r="M539" s="513" t="s">
        <v>2203</v>
      </c>
      <c r="N539" s="513" t="str" cm="1">
        <f t="array" aca="1" ref="N539" ca="1">CELL("format",InpC!J60)</f>
        <v>,0</v>
      </c>
      <c r="O539" s="513">
        <f>ROW(InpC!J60)</f>
        <v>60</v>
      </c>
      <c r="P539" s="513">
        <f>COLUMN(InpC!J60)</f>
        <v>10</v>
      </c>
      <c r="Q539" s="513">
        <f>ROW(InpC!S60)</f>
        <v>60</v>
      </c>
      <c r="R539" s="513">
        <f>COLUMN(InpC!S60)</f>
        <v>19</v>
      </c>
      <c r="S539" s="513">
        <f ca="1">_xlfn.SHEET(InpC!J60)</f>
        <v>1</v>
      </c>
    </row>
    <row r="540" spans="1:19" x14ac:dyDescent="0.35">
      <c r="A540" s="513" t="s">
        <v>277</v>
      </c>
      <c r="B540" s="513">
        <v>986</v>
      </c>
      <c r="C540" s="513" t="s">
        <v>771</v>
      </c>
      <c r="D540" s="513">
        <v>-48</v>
      </c>
      <c r="E540" s="513">
        <v>0.02</v>
      </c>
      <c r="F540" s="513">
        <f>InpC!F61</f>
        <v>0.02</v>
      </c>
      <c r="G540" s="513" t="str">
        <f>InpC!E61</f>
        <v>Recovery rate</v>
      </c>
      <c r="H540" s="513" t="s">
        <v>684</v>
      </c>
      <c r="I540" s="513">
        <f>COLUMN(InpC!E61)</f>
        <v>5</v>
      </c>
      <c r="J540" s="513" t="s">
        <v>98</v>
      </c>
      <c r="K540" s="513" t="s">
        <v>1709</v>
      </c>
      <c r="L540" s="513" t="s">
        <v>2204</v>
      </c>
      <c r="M540" s="513" t="s">
        <v>2205</v>
      </c>
      <c r="N540" s="513" t="str" cm="1">
        <f t="array" aca="1" ref="N540" ca="1">CELL("format",InpC!F61)</f>
        <v>P2</v>
      </c>
      <c r="O540" s="513">
        <f>ROW(InpC!F61)</f>
        <v>61</v>
      </c>
      <c r="P540" s="513">
        <f>COLUMN(InpC!F61)</f>
        <v>6</v>
      </c>
      <c r="Q540" s="513">
        <f>ROW(InpC!F61)</f>
        <v>61</v>
      </c>
      <c r="R540" s="513">
        <f>COLUMN(InpC!F61)</f>
        <v>6</v>
      </c>
      <c r="S540" s="513">
        <f ca="1">_xlfn.SHEET(InpC!F61)</f>
        <v>1</v>
      </c>
    </row>
    <row r="541" spans="1:19" x14ac:dyDescent="0.35">
      <c r="A541" s="513" t="s">
        <v>277</v>
      </c>
      <c r="B541" s="513">
        <v>1144</v>
      </c>
      <c r="C541" s="513" t="s">
        <v>772</v>
      </c>
      <c r="D541" s="513">
        <v>-48</v>
      </c>
      <c r="E541" s="513" t="s">
        <v>773</v>
      </c>
      <c r="F541" s="513" t="str">
        <f>InpC!I61</f>
        <v>vw</v>
      </c>
      <c r="G541" s="513" t="str">
        <f>InpC!E61</f>
        <v>Recovery rate</v>
      </c>
      <c r="H541" s="513" t="s">
        <v>684</v>
      </c>
      <c r="I541" s="513">
        <f>COLUMN(InpC!E61)</f>
        <v>5</v>
      </c>
      <c r="J541" s="513" t="str">
        <f>InpC!G61</f>
        <v>%</v>
      </c>
      <c r="K541" s="513" t="s">
        <v>1709</v>
      </c>
      <c r="L541" s="513" t="s">
        <v>2206</v>
      </c>
      <c r="M541" s="513">
        <v>6</v>
      </c>
      <c r="N541" s="513" t="str" cm="1">
        <f t="array" aca="1" ref="N541" ca="1">CELL("format",InpC!I61)</f>
        <v>P2</v>
      </c>
      <c r="O541" s="513">
        <f>ROW(InpC!I61)</f>
        <v>61</v>
      </c>
      <c r="P541" s="513">
        <f>COLUMN(InpC!I61)</f>
        <v>9</v>
      </c>
      <c r="Q541" s="513">
        <f>ROW(InpC!I61)</f>
        <v>61</v>
      </c>
      <c r="R541" s="513">
        <f>COLUMN(InpC!I61)</f>
        <v>9</v>
      </c>
      <c r="S541" s="513">
        <f ca="1">_xlfn.SHEET(InpC!I61)</f>
        <v>1</v>
      </c>
    </row>
    <row r="542" spans="1:19" x14ac:dyDescent="0.35">
      <c r="A542" s="513" t="s">
        <v>341</v>
      </c>
      <c r="B542" s="513">
        <v>1050</v>
      </c>
      <c r="C542" s="513" t="s">
        <v>774</v>
      </c>
      <c r="D542" s="513">
        <v>-48</v>
      </c>
      <c r="E542" s="513" t="s">
        <v>282</v>
      </c>
      <c r="F542" s="513">
        <f>InpC!J61</f>
        <v>0</v>
      </c>
      <c r="G542" s="513" t="str">
        <f>InpC!E61</f>
        <v>Recovery rate</v>
      </c>
      <c r="H542" s="513" t="s">
        <v>684</v>
      </c>
      <c r="I542" s="513">
        <f>COLUMN(InpC!E61)</f>
        <v>5</v>
      </c>
      <c r="J542" s="513" t="str">
        <f>InpC!G61</f>
        <v>%</v>
      </c>
      <c r="K542" s="513" t="s">
        <v>1709</v>
      </c>
      <c r="L542" s="513"/>
      <c r="M542" s="513" t="s">
        <v>2207</v>
      </c>
      <c r="N542" s="513" t="str" cm="1">
        <f t="array" aca="1" ref="N542" ca="1">CELL("format",InpC!J61)</f>
        <v>P2</v>
      </c>
      <c r="O542" s="513">
        <f>ROW(InpC!J61)</f>
        <v>61</v>
      </c>
      <c r="P542" s="513">
        <f>COLUMN(InpC!J61)</f>
        <v>10</v>
      </c>
      <c r="Q542" s="513">
        <f>ROW(InpC!S61)</f>
        <v>61</v>
      </c>
      <c r="R542" s="513">
        <f>COLUMN(InpC!S61)</f>
        <v>19</v>
      </c>
      <c r="S542" s="513">
        <f ca="1">_xlfn.SHEET(InpC!J61)</f>
        <v>1</v>
      </c>
    </row>
    <row r="543" spans="1:19" x14ac:dyDescent="0.35">
      <c r="A543" s="513" t="s">
        <v>331</v>
      </c>
      <c r="B543" s="513">
        <v>1145</v>
      </c>
      <c r="C543" s="513" t="s">
        <v>1632</v>
      </c>
      <c r="D543" s="513">
        <v>-48</v>
      </c>
      <c r="E543" s="513" t="s">
        <v>335</v>
      </c>
      <c r="F543" s="513">
        <f>InpC!I62</f>
        <v>0</v>
      </c>
      <c r="G543" s="513" t="str">
        <f>InpC!I61</f>
        <v>vw</v>
      </c>
      <c r="H543" s="513" t="s">
        <v>530</v>
      </c>
      <c r="I543" s="513">
        <f>COLUMN(InpC!I61)</f>
        <v>9</v>
      </c>
      <c r="J543" s="513"/>
      <c r="K543" s="513"/>
      <c r="L543" s="513"/>
      <c r="M543" s="513">
        <v>6</v>
      </c>
      <c r="N543" s="513" t="str" cm="1">
        <f t="array" aca="1" ref="N543" ca="1">CELL("format",InpC!I62)</f>
        <v>F0</v>
      </c>
      <c r="O543" s="513">
        <f>ROW(InpC!I62)</f>
        <v>62</v>
      </c>
      <c r="P543" s="513">
        <f>COLUMN(InpC!I62)</f>
        <v>9</v>
      </c>
      <c r="Q543" s="513">
        <f>ROW(InpC!I62)</f>
        <v>62</v>
      </c>
      <c r="R543" s="513">
        <f>COLUMN(InpC!I62)</f>
        <v>9</v>
      </c>
      <c r="S543" s="513">
        <f ca="1">_xlfn.SHEET(InpC!I62)</f>
        <v>1</v>
      </c>
    </row>
    <row r="544" spans="1:19" x14ac:dyDescent="0.35">
      <c r="A544" s="513" t="s">
        <v>270</v>
      </c>
      <c r="B544" s="513">
        <v>-49</v>
      </c>
      <c r="C544" s="513" t="s">
        <v>1812</v>
      </c>
      <c r="D544" s="513">
        <v>-48</v>
      </c>
      <c r="E544" s="513"/>
      <c r="F544" s="513">
        <f>InpC!A63</f>
        <v>0</v>
      </c>
      <c r="G544" s="513" t="str">
        <f>InpC!B63</f>
        <v>PWA assumptions</v>
      </c>
      <c r="H544" s="513" t="s">
        <v>1813</v>
      </c>
      <c r="I544" s="513">
        <f>COLUMN(InpC!B63)</f>
        <v>2</v>
      </c>
      <c r="J544" s="513"/>
      <c r="K544" s="513" t="s">
        <v>1812</v>
      </c>
      <c r="L544" s="513"/>
      <c r="M544" s="513"/>
      <c r="N544" s="513" t="str" cm="1">
        <f t="array" aca="1" ref="N544" ca="1">CELL("format",InpC!A63)</f>
        <v>,0</v>
      </c>
      <c r="O544" s="513">
        <f>ROW(InpC!A63)</f>
        <v>63</v>
      </c>
      <c r="P544" s="513">
        <f>COLUMN(InpC!A63)</f>
        <v>1</v>
      </c>
      <c r="Q544" s="513">
        <f>ROW(InpC!A70)</f>
        <v>70</v>
      </c>
      <c r="R544" s="513">
        <f>COLUMN(InpC!A70)</f>
        <v>1</v>
      </c>
      <c r="S544" s="513">
        <f ca="1">_xlfn.SHEET(InpC!A63)</f>
        <v>1</v>
      </c>
    </row>
    <row r="545" spans="1:19" x14ac:dyDescent="0.35">
      <c r="A545" s="513" t="s">
        <v>331</v>
      </c>
      <c r="B545" s="513">
        <v>1146</v>
      </c>
      <c r="C545" s="513" t="s">
        <v>1846</v>
      </c>
      <c r="D545" s="513">
        <v>-49</v>
      </c>
      <c r="E545" s="513" t="s">
        <v>335</v>
      </c>
      <c r="F545" s="513">
        <f>InpC!I63</f>
        <v>0</v>
      </c>
      <c r="G545" s="513" t="str">
        <f>InpC!B63</f>
        <v>PWA assumptions</v>
      </c>
      <c r="H545" s="513" t="s">
        <v>1813</v>
      </c>
      <c r="I545" s="513">
        <f>COLUMN(InpC!B63)</f>
        <v>2</v>
      </c>
      <c r="J545" s="513"/>
      <c r="K545" s="513"/>
      <c r="L545" s="513"/>
      <c r="M545" s="513">
        <v>6</v>
      </c>
      <c r="N545" s="513" t="str" cm="1">
        <f t="array" aca="1" ref="N545" ca="1">CELL("format",InpC!I63)</f>
        <v>F0</v>
      </c>
      <c r="O545" s="513">
        <f>ROW(InpC!I63)</f>
        <v>63</v>
      </c>
      <c r="P545" s="513">
        <f>COLUMN(InpC!I63)</f>
        <v>9</v>
      </c>
      <c r="Q545" s="513">
        <f>ROW(InpC!I63)</f>
        <v>63</v>
      </c>
      <c r="R545" s="513">
        <f>COLUMN(InpC!I63)</f>
        <v>9</v>
      </c>
      <c r="S545" s="513">
        <f ca="1">_xlfn.SHEET(InpC!I63)</f>
        <v>1</v>
      </c>
    </row>
    <row r="546" spans="1:19" x14ac:dyDescent="0.35">
      <c r="A546" s="513" t="s">
        <v>277</v>
      </c>
      <c r="B546" s="513">
        <v>987</v>
      </c>
      <c r="C546" s="513" t="s">
        <v>1847</v>
      </c>
      <c r="D546" s="513">
        <v>-49</v>
      </c>
      <c r="E546" s="513">
        <v>1</v>
      </c>
      <c r="F546" s="513">
        <f>InpC!F64</f>
        <v>1</v>
      </c>
      <c r="G546" s="513" t="str">
        <f>InpC!E64</f>
        <v>PWA switch (1 = on, 0 = off)</v>
      </c>
      <c r="H546" s="513" t="s">
        <v>1814</v>
      </c>
      <c r="I546" s="513">
        <f>COLUMN(InpC!E64)</f>
        <v>5</v>
      </c>
      <c r="J546" s="513" t="s">
        <v>5</v>
      </c>
      <c r="K546" s="513" t="s">
        <v>1848</v>
      </c>
      <c r="L546" s="513" t="s">
        <v>2208</v>
      </c>
      <c r="M546" s="513" t="s">
        <v>2209</v>
      </c>
      <c r="N546" s="513" t="str" cm="1">
        <f t="array" aca="1" ref="N546" ca="1">CELL("format",InpC!F64)</f>
        <v>,0</v>
      </c>
      <c r="O546" s="513">
        <f>ROW(InpC!F64)</f>
        <v>64</v>
      </c>
      <c r="P546" s="513">
        <f>COLUMN(InpC!F64)</f>
        <v>6</v>
      </c>
      <c r="Q546" s="513">
        <f>ROW(InpC!F64)</f>
        <v>64</v>
      </c>
      <c r="R546" s="513">
        <f>COLUMN(InpC!F64)</f>
        <v>6</v>
      </c>
      <c r="S546" s="513">
        <f ca="1">_xlfn.SHEET(InpC!F64)</f>
        <v>1</v>
      </c>
    </row>
    <row r="547" spans="1:19" x14ac:dyDescent="0.35">
      <c r="A547" s="513" t="s">
        <v>277</v>
      </c>
      <c r="B547" s="513">
        <v>1147</v>
      </c>
      <c r="C547" s="513" t="s">
        <v>1849</v>
      </c>
      <c r="D547" s="513">
        <v>-49</v>
      </c>
      <c r="E547" s="513" t="s">
        <v>1850</v>
      </c>
      <c r="F547" s="513" t="str">
        <f>InpC!I64</f>
        <v>vw</v>
      </c>
      <c r="G547" s="513" t="str">
        <f>InpC!G64</f>
        <v>flag</v>
      </c>
      <c r="H547" s="513" t="s">
        <v>5</v>
      </c>
      <c r="I547" s="513">
        <f>COLUMN(InpC!G64)</f>
        <v>7</v>
      </c>
      <c r="J547" s="513" t="str">
        <f>InpC!G64</f>
        <v>flag</v>
      </c>
      <c r="K547" s="513" t="s">
        <v>5</v>
      </c>
      <c r="L547" s="513" t="s">
        <v>2210</v>
      </c>
      <c r="M547" s="513">
        <v>6</v>
      </c>
      <c r="N547" s="513" t="str" cm="1">
        <f t="array" aca="1" ref="N547" ca="1">CELL("format",InpC!I64)</f>
        <v>,0</v>
      </c>
      <c r="O547" s="513">
        <f>ROW(InpC!I64)</f>
        <v>64</v>
      </c>
      <c r="P547" s="513">
        <f>COLUMN(InpC!I64)</f>
        <v>9</v>
      </c>
      <c r="Q547" s="513">
        <f>ROW(InpC!I64)</f>
        <v>64</v>
      </c>
      <c r="R547" s="513">
        <f>COLUMN(InpC!I64)</f>
        <v>9</v>
      </c>
      <c r="S547" s="513">
        <f ca="1">_xlfn.SHEET(InpC!I64)</f>
        <v>1</v>
      </c>
    </row>
    <row r="548" spans="1:19" x14ac:dyDescent="0.35">
      <c r="A548" s="513" t="s">
        <v>341</v>
      </c>
      <c r="B548" s="513">
        <v>1051</v>
      </c>
      <c r="C548" s="513" t="s">
        <v>1851</v>
      </c>
      <c r="D548" s="513">
        <v>-49</v>
      </c>
      <c r="E548" s="513" t="s">
        <v>282</v>
      </c>
      <c r="F548" s="513">
        <f>InpC!J64</f>
        <v>0</v>
      </c>
      <c r="G548" s="513" t="str">
        <f>InpC!E64</f>
        <v>PWA switch (1 = on, 0 = off)</v>
      </c>
      <c r="H548" s="513" t="s">
        <v>1814</v>
      </c>
      <c r="I548" s="513">
        <f>COLUMN(InpC!E64)</f>
        <v>5</v>
      </c>
      <c r="J548" s="513" t="str">
        <f>InpC!G64</f>
        <v>flag</v>
      </c>
      <c r="K548" s="513" t="s">
        <v>1848</v>
      </c>
      <c r="L548" s="513"/>
      <c r="M548" s="513" t="s">
        <v>2211</v>
      </c>
      <c r="N548" s="513" t="str" cm="1">
        <f t="array" aca="1" ref="N548" ca="1">CELL("format",InpC!J64)</f>
        <v>,0</v>
      </c>
      <c r="O548" s="513">
        <f>ROW(InpC!J64)</f>
        <v>64</v>
      </c>
      <c r="P548" s="513">
        <f>COLUMN(InpC!J64)</f>
        <v>10</v>
      </c>
      <c r="Q548" s="513">
        <f>ROW(InpC!S64)</f>
        <v>64</v>
      </c>
      <c r="R548" s="513">
        <f>COLUMN(InpC!S64)</f>
        <v>19</v>
      </c>
      <c r="S548" s="513">
        <f ca="1">_xlfn.SHEET(InpC!J64)</f>
        <v>1</v>
      </c>
    </row>
    <row r="549" spans="1:19" x14ac:dyDescent="0.35">
      <c r="A549" s="513" t="s">
        <v>277</v>
      </c>
      <c r="B549" s="513">
        <v>988</v>
      </c>
      <c r="C549" s="513" t="s">
        <v>1815</v>
      </c>
      <c r="D549" s="513">
        <v>-49</v>
      </c>
      <c r="E549" s="513">
        <v>15</v>
      </c>
      <c r="F549" s="513">
        <f>InpC!F65</f>
        <v>15</v>
      </c>
      <c r="G549" s="513" t="str">
        <f>InpC!E65</f>
        <v>PWA term</v>
      </c>
      <c r="H549" s="513" t="s">
        <v>1816</v>
      </c>
      <c r="I549" s="513">
        <f>COLUMN(InpC!E65)</f>
        <v>5</v>
      </c>
      <c r="J549" s="513" t="s">
        <v>29</v>
      </c>
      <c r="K549" s="513" t="s">
        <v>1852</v>
      </c>
      <c r="L549" s="513" t="s">
        <v>2212</v>
      </c>
      <c r="M549" s="513" t="s">
        <v>2213</v>
      </c>
      <c r="N549" s="513" t="str" cm="1">
        <f t="array" aca="1" ref="N549" ca="1">CELL("format",InpC!F65)</f>
        <v>,0</v>
      </c>
      <c r="O549" s="513">
        <f>ROW(InpC!F65)</f>
        <v>65</v>
      </c>
      <c r="P549" s="513">
        <f>COLUMN(InpC!F65)</f>
        <v>6</v>
      </c>
      <c r="Q549" s="513">
        <f>ROW(InpC!F65)</f>
        <v>65</v>
      </c>
      <c r="R549" s="513">
        <f>COLUMN(InpC!F65)</f>
        <v>6</v>
      </c>
      <c r="S549" s="513">
        <f ca="1">_xlfn.SHEET(InpC!F65)</f>
        <v>1</v>
      </c>
    </row>
    <row r="550" spans="1:19" x14ac:dyDescent="0.35">
      <c r="A550" s="513" t="s">
        <v>277</v>
      </c>
      <c r="B550" s="513">
        <v>1148</v>
      </c>
      <c r="C550" s="513" t="s">
        <v>1853</v>
      </c>
      <c r="D550" s="513">
        <v>-49</v>
      </c>
      <c r="E550" s="513" t="s">
        <v>1854</v>
      </c>
      <c r="F550" s="513" t="str">
        <f>InpC!I65</f>
        <v>vw</v>
      </c>
      <c r="G550" s="513" t="str">
        <f>InpC!E65</f>
        <v>PWA term</v>
      </c>
      <c r="H550" s="513" t="s">
        <v>1816</v>
      </c>
      <c r="I550" s="513">
        <f>COLUMN(InpC!E65)</f>
        <v>5</v>
      </c>
      <c r="J550" s="513" t="str">
        <f>InpC!G65</f>
        <v>years</v>
      </c>
      <c r="K550" s="513" t="s">
        <v>1852</v>
      </c>
      <c r="L550" s="513" t="s">
        <v>2214</v>
      </c>
      <c r="M550" s="513">
        <v>6</v>
      </c>
      <c r="N550" s="513" t="str" cm="1">
        <f t="array" aca="1" ref="N550" ca="1">CELL("format",InpC!I65)</f>
        <v>,0</v>
      </c>
      <c r="O550" s="513">
        <f>ROW(InpC!I65)</f>
        <v>65</v>
      </c>
      <c r="P550" s="513">
        <f>COLUMN(InpC!I65)</f>
        <v>9</v>
      </c>
      <c r="Q550" s="513">
        <f>ROW(InpC!I65)</f>
        <v>65</v>
      </c>
      <c r="R550" s="513">
        <f>COLUMN(InpC!I65)</f>
        <v>9</v>
      </c>
      <c r="S550" s="513">
        <f ca="1">_xlfn.SHEET(InpC!I65)</f>
        <v>1</v>
      </c>
    </row>
    <row r="551" spans="1:19" x14ac:dyDescent="0.35">
      <c r="A551" s="513" t="s">
        <v>341</v>
      </c>
      <c r="B551" s="513">
        <v>1052</v>
      </c>
      <c r="C551" s="513" t="s">
        <v>1855</v>
      </c>
      <c r="D551" s="513">
        <v>-49</v>
      </c>
      <c r="E551" s="513" t="s">
        <v>282</v>
      </c>
      <c r="F551" s="513">
        <f>InpC!J65</f>
        <v>0</v>
      </c>
      <c r="G551" s="513" t="str">
        <f>InpC!E65</f>
        <v>PWA term</v>
      </c>
      <c r="H551" s="513" t="s">
        <v>1816</v>
      </c>
      <c r="I551" s="513">
        <f>COLUMN(InpC!E65)</f>
        <v>5</v>
      </c>
      <c r="J551" s="513" t="str">
        <f>InpC!G65</f>
        <v>years</v>
      </c>
      <c r="K551" s="513" t="s">
        <v>1852</v>
      </c>
      <c r="L551" s="513"/>
      <c r="M551" s="513" t="s">
        <v>2215</v>
      </c>
      <c r="N551" s="513" t="str" cm="1">
        <f t="array" aca="1" ref="N551" ca="1">CELL("format",InpC!J65)</f>
        <v>,0</v>
      </c>
      <c r="O551" s="513">
        <f>ROW(InpC!J65)</f>
        <v>65</v>
      </c>
      <c r="P551" s="513">
        <f>COLUMN(InpC!J65)</f>
        <v>10</v>
      </c>
      <c r="Q551" s="513">
        <f>ROW(InpC!S65)</f>
        <v>65</v>
      </c>
      <c r="R551" s="513">
        <f>COLUMN(InpC!S65)</f>
        <v>19</v>
      </c>
      <c r="S551" s="513">
        <f ca="1">_xlfn.SHEET(InpC!J65)</f>
        <v>1</v>
      </c>
    </row>
    <row r="552" spans="1:19" x14ac:dyDescent="0.35">
      <c r="A552" s="513" t="s">
        <v>277</v>
      </c>
      <c r="B552" s="513">
        <v>989</v>
      </c>
      <c r="C552" s="513" t="s">
        <v>1856</v>
      </c>
      <c r="D552" s="513">
        <v>-49</v>
      </c>
      <c r="E552" s="513">
        <v>150000</v>
      </c>
      <c r="F552" s="513">
        <f>InpC!F66</f>
        <v>150000</v>
      </c>
      <c r="G552" s="513" t="str">
        <f>InpC!E66</f>
        <v>PWA agreed annual generation</v>
      </c>
      <c r="H552" s="513" t="s">
        <v>1817</v>
      </c>
      <c r="I552" s="513">
        <f>COLUMN(InpC!E66)</f>
        <v>5</v>
      </c>
      <c r="J552" s="513" t="s">
        <v>1827</v>
      </c>
      <c r="K552" s="513" t="s">
        <v>1857</v>
      </c>
      <c r="L552" s="513" t="s">
        <v>2216</v>
      </c>
      <c r="M552" s="513" t="s">
        <v>2217</v>
      </c>
      <c r="N552" s="513" t="str" cm="1">
        <f t="array" aca="1" ref="N552" ca="1">CELL("format",InpC!F66)</f>
        <v>,0</v>
      </c>
      <c r="O552" s="513">
        <f>ROW(InpC!F66)</f>
        <v>66</v>
      </c>
      <c r="P552" s="513">
        <f>COLUMN(InpC!F66)</f>
        <v>6</v>
      </c>
      <c r="Q552" s="513">
        <f>ROW(InpC!F66)</f>
        <v>66</v>
      </c>
      <c r="R552" s="513">
        <f>COLUMN(InpC!F66)</f>
        <v>6</v>
      </c>
      <c r="S552" s="513">
        <f ca="1">_xlfn.SHEET(InpC!F66)</f>
        <v>1</v>
      </c>
    </row>
    <row r="553" spans="1:19" x14ac:dyDescent="0.35">
      <c r="A553" s="513" t="s">
        <v>277</v>
      </c>
      <c r="B553" s="513">
        <v>1149</v>
      </c>
      <c r="C553" s="513" t="s">
        <v>1858</v>
      </c>
      <c r="D553" s="513">
        <v>-49</v>
      </c>
      <c r="E553" s="513" t="s">
        <v>1859</v>
      </c>
      <c r="F553" s="513" t="str">
        <f>InpC!I66</f>
        <v>vw</v>
      </c>
      <c r="G553" s="513" t="str">
        <f>InpC!G66</f>
        <v>MWh p.a.</v>
      </c>
      <c r="H553" s="513" t="s">
        <v>1827</v>
      </c>
      <c r="I553" s="513">
        <f>COLUMN(InpC!G66)</f>
        <v>7</v>
      </c>
      <c r="J553" s="513" t="str">
        <f>InpC!G66</f>
        <v>MWh p.a.</v>
      </c>
      <c r="K553" s="513" t="s">
        <v>1858</v>
      </c>
      <c r="L553" s="513" t="s">
        <v>2218</v>
      </c>
      <c r="M553" s="513">
        <v>6</v>
      </c>
      <c r="N553" s="513" t="str" cm="1">
        <f t="array" aca="1" ref="N553" ca="1">CELL("format",InpC!I66)</f>
        <v>,0</v>
      </c>
      <c r="O553" s="513">
        <f>ROW(InpC!I66)</f>
        <v>66</v>
      </c>
      <c r="P553" s="513">
        <f>COLUMN(InpC!I66)</f>
        <v>9</v>
      </c>
      <c r="Q553" s="513">
        <f>ROW(InpC!I66)</f>
        <v>66</v>
      </c>
      <c r="R553" s="513">
        <f>COLUMN(InpC!I66)</f>
        <v>9</v>
      </c>
      <c r="S553" s="513">
        <f ca="1">_xlfn.SHEET(InpC!I66)</f>
        <v>1</v>
      </c>
    </row>
    <row r="554" spans="1:19" x14ac:dyDescent="0.35">
      <c r="A554" s="513" t="s">
        <v>341</v>
      </c>
      <c r="B554" s="513">
        <v>1053</v>
      </c>
      <c r="C554" s="513" t="s">
        <v>1860</v>
      </c>
      <c r="D554" s="513">
        <v>-49</v>
      </c>
      <c r="E554" s="513" t="s">
        <v>282</v>
      </c>
      <c r="F554" s="513">
        <f>InpC!J66</f>
        <v>0</v>
      </c>
      <c r="G554" s="513" t="str">
        <f>InpC!E66</f>
        <v>PWA agreed annual generation</v>
      </c>
      <c r="H554" s="513" t="s">
        <v>1817</v>
      </c>
      <c r="I554" s="513">
        <f>COLUMN(InpC!E66)</f>
        <v>5</v>
      </c>
      <c r="J554" s="513" t="str">
        <f>InpC!G66</f>
        <v>MWh p.a.</v>
      </c>
      <c r="K554" s="513" t="s">
        <v>1857</v>
      </c>
      <c r="L554" s="513"/>
      <c r="M554" s="513" t="s">
        <v>2219</v>
      </c>
      <c r="N554" s="513" t="str" cm="1">
        <f t="array" aca="1" ref="N554" ca="1">CELL("format",InpC!J66)</f>
        <v>,0</v>
      </c>
      <c r="O554" s="513">
        <f>ROW(InpC!J66)</f>
        <v>66</v>
      </c>
      <c r="P554" s="513">
        <f>COLUMN(InpC!J66)</f>
        <v>10</v>
      </c>
      <c r="Q554" s="513">
        <f>ROW(InpC!S66)</f>
        <v>66</v>
      </c>
      <c r="R554" s="513">
        <f>COLUMN(InpC!S66)</f>
        <v>19</v>
      </c>
      <c r="S554" s="513">
        <f ca="1">_xlfn.SHEET(InpC!J66)</f>
        <v>1</v>
      </c>
    </row>
    <row r="555" spans="1:19" x14ac:dyDescent="0.35">
      <c r="A555" s="513" t="s">
        <v>277</v>
      </c>
      <c r="B555" s="513">
        <v>990</v>
      </c>
      <c r="C555" s="513" t="s">
        <v>1861</v>
      </c>
      <c r="D555" s="513">
        <v>-49</v>
      </c>
      <c r="E555" s="513">
        <v>50</v>
      </c>
      <c r="F555" s="513">
        <f>InpC!F67</f>
        <v>50</v>
      </c>
      <c r="G555" s="513" t="str">
        <f>InpC!E67</f>
        <v>PWA price uplift (real)</v>
      </c>
      <c r="H555" s="513" t="s">
        <v>1818</v>
      </c>
      <c r="I555" s="513">
        <f>COLUMN(InpC!E67)</f>
        <v>5</v>
      </c>
      <c r="J555" s="513" t="s">
        <v>1037</v>
      </c>
      <c r="K555" s="513" t="s">
        <v>1862</v>
      </c>
      <c r="L555" s="513" t="s">
        <v>2220</v>
      </c>
      <c r="M555" s="513" t="s">
        <v>2221</v>
      </c>
      <c r="N555" s="513" t="str" cm="1">
        <f t="array" aca="1" ref="N555" ca="1">CELL("format",InpC!F67)</f>
        <v>,0</v>
      </c>
      <c r="O555" s="513">
        <f>ROW(InpC!F67)</f>
        <v>67</v>
      </c>
      <c r="P555" s="513">
        <f>COLUMN(InpC!F67)</f>
        <v>6</v>
      </c>
      <c r="Q555" s="513">
        <f>ROW(InpC!F67)</f>
        <v>67</v>
      </c>
      <c r="R555" s="513">
        <f>COLUMN(InpC!F67)</f>
        <v>6</v>
      </c>
      <c r="S555" s="513">
        <f ca="1">_xlfn.SHEET(InpC!F67)</f>
        <v>1</v>
      </c>
    </row>
    <row r="556" spans="1:19" x14ac:dyDescent="0.35">
      <c r="A556" s="513" t="s">
        <v>277</v>
      </c>
      <c r="B556" s="513">
        <v>1150</v>
      </c>
      <c r="C556" s="513" t="s">
        <v>1863</v>
      </c>
      <c r="D556" s="513">
        <v>-49</v>
      </c>
      <c r="E556" s="513" t="s">
        <v>1864</v>
      </c>
      <c r="F556" s="513" t="str">
        <f>InpC!I67</f>
        <v>vw</v>
      </c>
      <c r="G556" s="513" t="str">
        <f>InpC!E67</f>
        <v>PWA price uplift (real)</v>
      </c>
      <c r="H556" s="513" t="s">
        <v>1818</v>
      </c>
      <c r="I556" s="513">
        <f>COLUMN(InpC!E67)</f>
        <v>5</v>
      </c>
      <c r="J556" s="513" t="str">
        <f>InpC!G67</f>
        <v>$/MWh</v>
      </c>
      <c r="K556" s="513" t="s">
        <v>1862</v>
      </c>
      <c r="L556" s="513" t="s">
        <v>2222</v>
      </c>
      <c r="M556" s="513">
        <v>6</v>
      </c>
      <c r="N556" s="513" t="str" cm="1">
        <f t="array" aca="1" ref="N556" ca="1">CELL("format",InpC!I67)</f>
        <v>,0</v>
      </c>
      <c r="O556" s="513">
        <f>ROW(InpC!I67)</f>
        <v>67</v>
      </c>
      <c r="P556" s="513">
        <f>COLUMN(InpC!I67)</f>
        <v>9</v>
      </c>
      <c r="Q556" s="513">
        <f>ROW(InpC!I67)</f>
        <v>67</v>
      </c>
      <c r="R556" s="513">
        <f>COLUMN(InpC!I67)</f>
        <v>9</v>
      </c>
      <c r="S556" s="513">
        <f ca="1">_xlfn.SHEET(InpC!I67)</f>
        <v>1</v>
      </c>
    </row>
    <row r="557" spans="1:19" x14ac:dyDescent="0.35">
      <c r="A557" s="513" t="s">
        <v>341</v>
      </c>
      <c r="B557" s="513">
        <v>1054</v>
      </c>
      <c r="C557" s="513" t="s">
        <v>1865</v>
      </c>
      <c r="D557" s="513">
        <v>-49</v>
      </c>
      <c r="E557" s="513" t="s">
        <v>282</v>
      </c>
      <c r="F557" s="513">
        <f>InpC!J67</f>
        <v>0</v>
      </c>
      <c r="G557" s="513" t="str">
        <f>InpC!E67</f>
        <v>PWA price uplift (real)</v>
      </c>
      <c r="H557" s="513" t="s">
        <v>1818</v>
      </c>
      <c r="I557" s="513">
        <f>COLUMN(InpC!E67)</f>
        <v>5</v>
      </c>
      <c r="J557" s="513" t="str">
        <f>InpC!G67</f>
        <v>$/MWh</v>
      </c>
      <c r="K557" s="513" t="s">
        <v>1862</v>
      </c>
      <c r="L557" s="513"/>
      <c r="M557" s="513" t="s">
        <v>2223</v>
      </c>
      <c r="N557" s="513" t="str" cm="1">
        <f t="array" aca="1" ref="N557" ca="1">CELL("format",InpC!J67)</f>
        <v>,0</v>
      </c>
      <c r="O557" s="513">
        <f>ROW(InpC!J67)</f>
        <v>67</v>
      </c>
      <c r="P557" s="513">
        <f>COLUMN(InpC!J67)</f>
        <v>10</v>
      </c>
      <c r="Q557" s="513">
        <f>ROW(InpC!S67)</f>
        <v>67</v>
      </c>
      <c r="R557" s="513">
        <f>COLUMN(InpC!S67)</f>
        <v>19</v>
      </c>
      <c r="S557" s="513">
        <f ca="1">_xlfn.SHEET(InpC!J67)</f>
        <v>1</v>
      </c>
    </row>
    <row r="558" spans="1:19" x14ac:dyDescent="0.35">
      <c r="A558" s="513" t="s">
        <v>331</v>
      </c>
      <c r="B558" s="513">
        <v>1151</v>
      </c>
      <c r="C558" s="513" t="s">
        <v>1632</v>
      </c>
      <c r="D558" s="513">
        <v>-49</v>
      </c>
      <c r="E558" s="513" t="s">
        <v>335</v>
      </c>
      <c r="F558" s="513">
        <f>InpC!I68</f>
        <v>0</v>
      </c>
      <c r="G558" s="513" t="str">
        <f>InpC!I67</f>
        <v>vw</v>
      </c>
      <c r="H558" s="513" t="s">
        <v>530</v>
      </c>
      <c r="I558" s="513">
        <f>COLUMN(InpC!I67)</f>
        <v>9</v>
      </c>
      <c r="J558" s="513"/>
      <c r="K558" s="513"/>
      <c r="L558" s="513"/>
      <c r="M558" s="513">
        <v>6</v>
      </c>
      <c r="N558" s="513" t="str" cm="1">
        <f t="array" aca="1" ref="N558" ca="1">CELL("format",InpC!I68)</f>
        <v>F0</v>
      </c>
      <c r="O558" s="513">
        <f>ROW(InpC!I68)</f>
        <v>68</v>
      </c>
      <c r="P558" s="513">
        <f>COLUMN(InpC!I68)</f>
        <v>9</v>
      </c>
      <c r="Q558" s="513">
        <f>ROW(InpC!I68)</f>
        <v>68</v>
      </c>
      <c r="R558" s="513">
        <f>COLUMN(InpC!I68)</f>
        <v>9</v>
      </c>
      <c r="S558" s="513">
        <f ca="1">_xlfn.SHEET(InpC!I68)</f>
        <v>1</v>
      </c>
    </row>
    <row r="559" spans="1:19" x14ac:dyDescent="0.35">
      <c r="A559" s="513" t="s">
        <v>331</v>
      </c>
      <c r="B559" s="513">
        <v>1152</v>
      </c>
      <c r="C559" s="513" t="s">
        <v>1632</v>
      </c>
      <c r="D559" s="513">
        <v>-49</v>
      </c>
      <c r="E559" s="513" t="s">
        <v>335</v>
      </c>
      <c r="F559" s="513">
        <f>InpC!I69</f>
        <v>0</v>
      </c>
      <c r="G559" s="513" t="str">
        <f>InpC!I67</f>
        <v>vw</v>
      </c>
      <c r="H559" s="513" t="s">
        <v>530</v>
      </c>
      <c r="I559" s="513">
        <f>COLUMN(InpC!I67)</f>
        <v>9</v>
      </c>
      <c r="J559" s="513"/>
      <c r="K559" s="513"/>
      <c r="L559" s="513"/>
      <c r="M559" s="513">
        <v>6</v>
      </c>
      <c r="N559" s="513" t="str" cm="1">
        <f t="array" aca="1" ref="N559" ca="1">CELL("format",InpC!I69)</f>
        <v>F0</v>
      </c>
      <c r="O559" s="513">
        <f>ROW(InpC!I69)</f>
        <v>69</v>
      </c>
      <c r="P559" s="513">
        <f>COLUMN(InpC!I69)</f>
        <v>9</v>
      </c>
      <c r="Q559" s="513">
        <f>ROW(InpC!I69)</f>
        <v>69</v>
      </c>
      <c r="R559" s="513">
        <f>COLUMN(InpC!I69)</f>
        <v>9</v>
      </c>
      <c r="S559" s="513">
        <f ca="1">_xlfn.SHEET(InpC!I69)</f>
        <v>1</v>
      </c>
    </row>
    <row r="560" spans="1:19" x14ac:dyDescent="0.35">
      <c r="A560" s="513" t="s">
        <v>331</v>
      </c>
      <c r="B560" s="513">
        <v>1153</v>
      </c>
      <c r="C560" s="513" t="s">
        <v>332</v>
      </c>
      <c r="D560" s="513">
        <v>-49</v>
      </c>
      <c r="E560" s="513" t="s">
        <v>335</v>
      </c>
      <c r="F560" s="513">
        <f>InpC!I70</f>
        <v>0</v>
      </c>
      <c r="G560" s="513"/>
      <c r="H560" s="513"/>
      <c r="I560" s="513"/>
      <c r="J560" s="513"/>
      <c r="K560" s="513"/>
      <c r="L560" s="513"/>
      <c r="M560" s="513">
        <v>6</v>
      </c>
      <c r="N560" s="513" t="str" cm="1">
        <f t="array" aca="1" ref="N560" ca="1">CELL("format",InpC!I70)</f>
        <v>F0</v>
      </c>
      <c r="O560" s="513">
        <f>ROW(InpC!I70)</f>
        <v>70</v>
      </c>
      <c r="P560" s="513">
        <f>COLUMN(InpC!I70)</f>
        <v>9</v>
      </c>
      <c r="Q560" s="513">
        <f>ROW(InpC!I70)</f>
        <v>70</v>
      </c>
      <c r="R560" s="513">
        <f>COLUMN(InpC!I70)</f>
        <v>9</v>
      </c>
      <c r="S560" s="513">
        <f ca="1">_xlfn.SHEET(InpC!I70)</f>
        <v>1</v>
      </c>
    </row>
    <row r="561" spans="1:19" x14ac:dyDescent="0.35">
      <c r="A561" s="513" t="s">
        <v>270</v>
      </c>
      <c r="B561" s="513">
        <v>-50</v>
      </c>
      <c r="C561" s="513" t="s">
        <v>755</v>
      </c>
      <c r="D561" s="513">
        <v>-43</v>
      </c>
      <c r="E561" s="513"/>
      <c r="F561" s="513" t="str">
        <f>InpC!A71</f>
        <v>DIRECT COST ASSUMPTIONS</v>
      </c>
      <c r="G561" s="513" t="str">
        <f>InpC!A71</f>
        <v>DIRECT COST ASSUMPTIONS</v>
      </c>
      <c r="H561" s="513" t="s">
        <v>717</v>
      </c>
      <c r="I561" s="513">
        <f>COLUMN(InpC!A71)</f>
        <v>1</v>
      </c>
      <c r="J561" s="513"/>
      <c r="K561" s="513" t="s">
        <v>755</v>
      </c>
      <c r="L561" s="513"/>
      <c r="M561" s="513"/>
      <c r="N561" s="513" t="str" cm="1">
        <f t="array" aca="1" ref="N561" ca="1">CELL("format",InpC!A71)</f>
        <v>,0</v>
      </c>
      <c r="O561" s="513">
        <f>ROW(InpC!A71)</f>
        <v>71</v>
      </c>
      <c r="P561" s="513">
        <f>COLUMN(InpC!A71)</f>
        <v>1</v>
      </c>
      <c r="Q561" s="513">
        <f>ROW(InpC!A82)</f>
        <v>82</v>
      </c>
      <c r="R561" s="513">
        <f>COLUMN(InpC!A82)</f>
        <v>1</v>
      </c>
      <c r="S561" s="513">
        <f ca="1">_xlfn.SHEET(InpC!A71)</f>
        <v>1</v>
      </c>
    </row>
    <row r="562" spans="1:19" x14ac:dyDescent="0.35">
      <c r="A562" s="513" t="s">
        <v>331</v>
      </c>
      <c r="B562" s="513">
        <v>1154</v>
      </c>
      <c r="C562" s="513" t="s">
        <v>1637</v>
      </c>
      <c r="D562" s="513">
        <v>-50</v>
      </c>
      <c r="E562" s="513" t="s">
        <v>335</v>
      </c>
      <c r="F562" s="513">
        <f>InpC!I71</f>
        <v>0</v>
      </c>
      <c r="G562" s="513" t="str">
        <f>InpC!A71</f>
        <v>DIRECT COST ASSUMPTIONS</v>
      </c>
      <c r="H562" s="513" t="s">
        <v>717</v>
      </c>
      <c r="I562" s="513">
        <f>COLUMN(InpC!A71)</f>
        <v>1</v>
      </c>
      <c r="J562" s="513"/>
      <c r="K562" s="513"/>
      <c r="L562" s="513"/>
      <c r="M562" s="513">
        <v>6</v>
      </c>
      <c r="N562" s="513" t="str" cm="1">
        <f t="array" aca="1" ref="N562" ca="1">CELL("format",InpC!I71)</f>
        <v>F0</v>
      </c>
      <c r="O562" s="513">
        <f>ROW(InpC!I71)</f>
        <v>71</v>
      </c>
      <c r="P562" s="513">
        <f>COLUMN(InpC!I71)</f>
        <v>9</v>
      </c>
      <c r="Q562" s="513">
        <f>ROW(InpC!I71)</f>
        <v>71</v>
      </c>
      <c r="R562" s="513">
        <f>COLUMN(InpC!I71)</f>
        <v>9</v>
      </c>
      <c r="S562" s="513">
        <f ca="1">_xlfn.SHEET(InpC!I71)</f>
        <v>1</v>
      </c>
    </row>
    <row r="563" spans="1:19" x14ac:dyDescent="0.35">
      <c r="A563" s="513" t="s">
        <v>331</v>
      </c>
      <c r="B563" s="513">
        <v>1155</v>
      </c>
      <c r="C563" s="513" t="s">
        <v>332</v>
      </c>
      <c r="D563" s="513">
        <v>-50</v>
      </c>
      <c r="E563" s="513" t="s">
        <v>335</v>
      </c>
      <c r="F563" s="513">
        <f>InpC!I72</f>
        <v>0</v>
      </c>
      <c r="G563" s="513"/>
      <c r="H563" s="513"/>
      <c r="I563" s="513"/>
      <c r="J563" s="513"/>
      <c r="K563" s="513"/>
      <c r="L563" s="513"/>
      <c r="M563" s="513">
        <v>6</v>
      </c>
      <c r="N563" s="513" t="str" cm="1">
        <f t="array" aca="1" ref="N563" ca="1">CELL("format",InpC!I72)</f>
        <v>F0</v>
      </c>
      <c r="O563" s="513">
        <f>ROW(InpC!I72)</f>
        <v>72</v>
      </c>
      <c r="P563" s="513">
        <f>COLUMN(InpC!I72)</f>
        <v>9</v>
      </c>
      <c r="Q563" s="513">
        <f>ROW(InpC!I72)</f>
        <v>72</v>
      </c>
      <c r="R563" s="513">
        <f>COLUMN(InpC!I72)</f>
        <v>9</v>
      </c>
      <c r="S563" s="513">
        <f ca="1">_xlfn.SHEET(InpC!I72)</f>
        <v>1</v>
      </c>
    </row>
    <row r="564" spans="1:19" x14ac:dyDescent="0.35">
      <c r="A564" s="513" t="s">
        <v>277</v>
      </c>
      <c r="B564" s="513">
        <v>991</v>
      </c>
      <c r="C564" s="513" t="s">
        <v>778</v>
      </c>
      <c r="D564" s="513">
        <v>-50</v>
      </c>
      <c r="E564" s="513">
        <v>0.03</v>
      </c>
      <c r="F564" s="513">
        <f>InpC!F73</f>
        <v>0.03</v>
      </c>
      <c r="G564" s="513" t="str">
        <f>InpC!E73</f>
        <v>APC residue rate</v>
      </c>
      <c r="H564" s="513" t="s">
        <v>718</v>
      </c>
      <c r="I564" s="513">
        <f>COLUMN(InpC!E73)</f>
        <v>5</v>
      </c>
      <c r="J564" s="513" t="s">
        <v>1038</v>
      </c>
      <c r="K564" s="513" t="s">
        <v>1710</v>
      </c>
      <c r="L564" s="513" t="s">
        <v>2224</v>
      </c>
      <c r="M564" s="513" t="s">
        <v>2225</v>
      </c>
      <c r="N564" s="513" t="str" cm="1">
        <f t="array" aca="1" ref="N564" ca="1">CELL("format",InpC!F73)</f>
        <v>P2</v>
      </c>
      <c r="O564" s="513">
        <f>ROW(InpC!F73)</f>
        <v>73</v>
      </c>
      <c r="P564" s="513">
        <f>COLUMN(InpC!F73)</f>
        <v>6</v>
      </c>
      <c r="Q564" s="513">
        <f>ROW(InpC!F73)</f>
        <v>73</v>
      </c>
      <c r="R564" s="513">
        <f>COLUMN(InpC!F73)</f>
        <v>6</v>
      </c>
      <c r="S564" s="513">
        <f ca="1">_xlfn.SHEET(InpC!F73)</f>
        <v>1</v>
      </c>
    </row>
    <row r="565" spans="1:19" x14ac:dyDescent="0.35">
      <c r="A565" s="513" t="s">
        <v>277</v>
      </c>
      <c r="B565" s="513">
        <v>1156</v>
      </c>
      <c r="C565" s="513" t="s">
        <v>1082</v>
      </c>
      <c r="D565" s="513">
        <v>-50</v>
      </c>
      <c r="E565" s="513" t="s">
        <v>779</v>
      </c>
      <c r="F565" s="513" t="str">
        <f>InpC!I73</f>
        <v>vw</v>
      </c>
      <c r="G565" s="513" t="str">
        <f>InpC!G73</f>
        <v>% of feedstock</v>
      </c>
      <c r="H565" s="513" t="s">
        <v>1038</v>
      </c>
      <c r="I565" s="513">
        <f>COLUMN(InpC!G73)</f>
        <v>7</v>
      </c>
      <c r="J565" s="513" t="str">
        <f>InpC!G73</f>
        <v>% of feedstock</v>
      </c>
      <c r="K565" s="513" t="s">
        <v>1711</v>
      </c>
      <c r="L565" s="513" t="s">
        <v>2226</v>
      </c>
      <c r="M565" s="513">
        <v>6</v>
      </c>
      <c r="N565" s="513" t="str" cm="1">
        <f t="array" aca="1" ref="N565" ca="1">CELL("format",InpC!I73)</f>
        <v>P2</v>
      </c>
      <c r="O565" s="513">
        <f>ROW(InpC!I73)</f>
        <v>73</v>
      </c>
      <c r="P565" s="513">
        <f>COLUMN(InpC!I73)</f>
        <v>9</v>
      </c>
      <c r="Q565" s="513">
        <f>ROW(InpC!I73)</f>
        <v>73</v>
      </c>
      <c r="R565" s="513">
        <f>COLUMN(InpC!I73)</f>
        <v>9</v>
      </c>
      <c r="S565" s="513">
        <f ca="1">_xlfn.SHEET(InpC!I73)</f>
        <v>1</v>
      </c>
    </row>
    <row r="566" spans="1:19" x14ac:dyDescent="0.35">
      <c r="A566" s="513" t="s">
        <v>341</v>
      </c>
      <c r="B566" s="513">
        <v>1055</v>
      </c>
      <c r="C566" s="513" t="s">
        <v>780</v>
      </c>
      <c r="D566" s="513">
        <v>-50</v>
      </c>
      <c r="E566" s="513" t="s">
        <v>282</v>
      </c>
      <c r="F566" s="513">
        <f>InpC!J73</f>
        <v>0</v>
      </c>
      <c r="G566" s="513" t="str">
        <f>InpC!E73</f>
        <v>APC residue rate</v>
      </c>
      <c r="H566" s="513" t="s">
        <v>718</v>
      </c>
      <c r="I566" s="513">
        <f>COLUMN(InpC!E73)</f>
        <v>5</v>
      </c>
      <c r="J566" s="513" t="str">
        <f>InpC!G73</f>
        <v>% of feedstock</v>
      </c>
      <c r="K566" s="513" t="s">
        <v>1710</v>
      </c>
      <c r="L566" s="513"/>
      <c r="M566" s="513" t="s">
        <v>2227</v>
      </c>
      <c r="N566" s="513" t="str" cm="1">
        <f t="array" aca="1" ref="N566" ca="1">CELL("format",InpC!J73)</f>
        <v>P2</v>
      </c>
      <c r="O566" s="513">
        <f>ROW(InpC!J73)</f>
        <v>73</v>
      </c>
      <c r="P566" s="513">
        <f>COLUMN(InpC!J73)</f>
        <v>10</v>
      </c>
      <c r="Q566" s="513">
        <f>ROW(InpC!S73)</f>
        <v>73</v>
      </c>
      <c r="R566" s="513">
        <f>COLUMN(InpC!S73)</f>
        <v>19</v>
      </c>
      <c r="S566" s="513">
        <f ca="1">_xlfn.SHEET(InpC!J73)</f>
        <v>1</v>
      </c>
    </row>
    <row r="567" spans="1:19" x14ac:dyDescent="0.35">
      <c r="A567" s="513" t="s">
        <v>277</v>
      </c>
      <c r="B567" s="513">
        <v>992</v>
      </c>
      <c r="C567" s="513" t="s">
        <v>781</v>
      </c>
      <c r="D567" s="513">
        <v>-50</v>
      </c>
      <c r="E567" s="513">
        <v>150</v>
      </c>
      <c r="F567" s="513">
        <f>InpC!F74</f>
        <v>150</v>
      </c>
      <c r="G567" s="513" t="str">
        <f>InpC!E74</f>
        <v>APC residue contract price (real)</v>
      </c>
      <c r="H567" s="513" t="s">
        <v>719</v>
      </c>
      <c r="I567" s="513">
        <f>COLUMN(InpC!E74)</f>
        <v>5</v>
      </c>
      <c r="J567" s="513" t="s">
        <v>1036</v>
      </c>
      <c r="K567" s="513" t="s">
        <v>1712</v>
      </c>
      <c r="L567" s="513" t="s">
        <v>2228</v>
      </c>
      <c r="M567" s="513" t="s">
        <v>2229</v>
      </c>
      <c r="N567" s="513" t="str" cm="1">
        <f t="array" aca="1" ref="N567" ca="1">CELL("format",InpC!F74)</f>
        <v>,0</v>
      </c>
      <c r="O567" s="513">
        <f>ROW(InpC!F74)</f>
        <v>74</v>
      </c>
      <c r="P567" s="513">
        <f>COLUMN(InpC!F74)</f>
        <v>6</v>
      </c>
      <c r="Q567" s="513">
        <f>ROW(InpC!F74)</f>
        <v>74</v>
      </c>
      <c r="R567" s="513">
        <f>COLUMN(InpC!F74)</f>
        <v>6</v>
      </c>
      <c r="S567" s="513">
        <f ca="1">_xlfn.SHEET(InpC!F74)</f>
        <v>1</v>
      </c>
    </row>
    <row r="568" spans="1:19" x14ac:dyDescent="0.35">
      <c r="A568" s="513" t="s">
        <v>277</v>
      </c>
      <c r="B568" s="513">
        <v>1157</v>
      </c>
      <c r="C568" s="513" t="s">
        <v>782</v>
      </c>
      <c r="D568" s="513">
        <v>-50</v>
      </c>
      <c r="E568" s="513" t="s">
        <v>783</v>
      </c>
      <c r="F568" s="513" t="str">
        <f>InpC!I74</f>
        <v>vw</v>
      </c>
      <c r="G568" s="513" t="str">
        <f>InpC!E74</f>
        <v>APC residue contract price (real)</v>
      </c>
      <c r="H568" s="513" t="s">
        <v>719</v>
      </c>
      <c r="I568" s="513">
        <f>COLUMN(InpC!E74)</f>
        <v>5</v>
      </c>
      <c r="J568" s="513" t="str">
        <f>InpC!G74</f>
        <v>$/tonne</v>
      </c>
      <c r="K568" s="513" t="s">
        <v>1712</v>
      </c>
      <c r="L568" s="513" t="s">
        <v>2230</v>
      </c>
      <c r="M568" s="513">
        <v>6</v>
      </c>
      <c r="N568" s="513" t="str" cm="1">
        <f t="array" aca="1" ref="N568" ca="1">CELL("format",InpC!I74)</f>
        <v>,0</v>
      </c>
      <c r="O568" s="513">
        <f>ROW(InpC!I74)</f>
        <v>74</v>
      </c>
      <c r="P568" s="513">
        <f>COLUMN(InpC!I74)</f>
        <v>9</v>
      </c>
      <c r="Q568" s="513">
        <f>ROW(InpC!I74)</f>
        <v>74</v>
      </c>
      <c r="R568" s="513">
        <f>COLUMN(InpC!I74)</f>
        <v>9</v>
      </c>
      <c r="S568" s="513">
        <f ca="1">_xlfn.SHEET(InpC!I74)</f>
        <v>1</v>
      </c>
    </row>
    <row r="569" spans="1:19" x14ac:dyDescent="0.35">
      <c r="A569" s="513" t="s">
        <v>341</v>
      </c>
      <c r="B569" s="513">
        <v>1056</v>
      </c>
      <c r="C569" s="513" t="s">
        <v>784</v>
      </c>
      <c r="D569" s="513">
        <v>-50</v>
      </c>
      <c r="E569" s="513" t="s">
        <v>282</v>
      </c>
      <c r="F569" s="513">
        <f>InpC!J74</f>
        <v>0</v>
      </c>
      <c r="G569" s="513" t="str">
        <f>InpC!E74</f>
        <v>APC residue contract price (real)</v>
      </c>
      <c r="H569" s="513" t="s">
        <v>719</v>
      </c>
      <c r="I569" s="513">
        <f>COLUMN(InpC!E74)</f>
        <v>5</v>
      </c>
      <c r="J569" s="513" t="str">
        <f>InpC!G74</f>
        <v>$/tonne</v>
      </c>
      <c r="K569" s="513" t="s">
        <v>1712</v>
      </c>
      <c r="L569" s="513"/>
      <c r="M569" s="513" t="s">
        <v>2231</v>
      </c>
      <c r="N569" s="513" t="str" cm="1">
        <f t="array" aca="1" ref="N569" ca="1">CELL("format",InpC!J74)</f>
        <v>,0</v>
      </c>
      <c r="O569" s="513">
        <f>ROW(InpC!J74)</f>
        <v>74</v>
      </c>
      <c r="P569" s="513">
        <f>COLUMN(InpC!J74)</f>
        <v>10</v>
      </c>
      <c r="Q569" s="513">
        <f>ROW(InpC!S74)</f>
        <v>74</v>
      </c>
      <c r="R569" s="513">
        <f>COLUMN(InpC!S74)</f>
        <v>19</v>
      </c>
      <c r="S569" s="513">
        <f ca="1">_xlfn.SHEET(InpC!J74)</f>
        <v>1</v>
      </c>
    </row>
    <row r="570" spans="1:19" x14ac:dyDescent="0.35">
      <c r="A570" s="513" t="s">
        <v>277</v>
      </c>
      <c r="B570" s="513">
        <v>993</v>
      </c>
      <c r="C570" s="513" t="s">
        <v>785</v>
      </c>
      <c r="D570" s="513">
        <v>-50</v>
      </c>
      <c r="E570" s="513">
        <v>0.2</v>
      </c>
      <c r="F570" s="513">
        <f>InpC!F75</f>
        <v>0.2</v>
      </c>
      <c r="G570" s="513" t="str">
        <f>InpC!E75</f>
        <v>Inactive ash rate</v>
      </c>
      <c r="H570" s="513" t="s">
        <v>720</v>
      </c>
      <c r="I570" s="513">
        <f>COLUMN(InpC!E75)</f>
        <v>5</v>
      </c>
      <c r="J570" s="513" t="s">
        <v>1038</v>
      </c>
      <c r="K570" s="513" t="s">
        <v>1713</v>
      </c>
      <c r="L570" s="513" t="s">
        <v>2232</v>
      </c>
      <c r="M570" s="513" t="s">
        <v>2233</v>
      </c>
      <c r="N570" s="513" t="str" cm="1">
        <f t="array" aca="1" ref="N570" ca="1">CELL("format",InpC!F75)</f>
        <v>P2</v>
      </c>
      <c r="O570" s="513">
        <f>ROW(InpC!F75)</f>
        <v>75</v>
      </c>
      <c r="P570" s="513">
        <f>COLUMN(InpC!F75)</f>
        <v>6</v>
      </c>
      <c r="Q570" s="513">
        <f>ROW(InpC!F75)</f>
        <v>75</v>
      </c>
      <c r="R570" s="513">
        <f>COLUMN(InpC!F75)</f>
        <v>6</v>
      </c>
      <c r="S570" s="513">
        <f ca="1">_xlfn.SHEET(InpC!F75)</f>
        <v>1</v>
      </c>
    </row>
    <row r="571" spans="1:19" x14ac:dyDescent="0.35">
      <c r="A571" s="513" t="s">
        <v>277</v>
      </c>
      <c r="B571" s="513">
        <v>1158</v>
      </c>
      <c r="C571" s="513" t="s">
        <v>1083</v>
      </c>
      <c r="D571" s="513">
        <v>-50</v>
      </c>
      <c r="E571" s="513" t="s">
        <v>786</v>
      </c>
      <c r="F571" s="513" t="str">
        <f>InpC!I75</f>
        <v>vw</v>
      </c>
      <c r="G571" s="513" t="str">
        <f>InpC!G75</f>
        <v>% of feedstock</v>
      </c>
      <c r="H571" s="513" t="s">
        <v>1038</v>
      </c>
      <c r="I571" s="513">
        <f>COLUMN(InpC!G75)</f>
        <v>7</v>
      </c>
      <c r="J571" s="513" t="str">
        <f>InpC!G75</f>
        <v>% of feedstock</v>
      </c>
      <c r="K571" s="513" t="s">
        <v>1711</v>
      </c>
      <c r="L571" s="513" t="s">
        <v>2234</v>
      </c>
      <c r="M571" s="513">
        <v>6</v>
      </c>
      <c r="N571" s="513" t="str" cm="1">
        <f t="array" aca="1" ref="N571" ca="1">CELL("format",InpC!I75)</f>
        <v>P2</v>
      </c>
      <c r="O571" s="513">
        <f>ROW(InpC!I75)</f>
        <v>75</v>
      </c>
      <c r="P571" s="513">
        <f>COLUMN(InpC!I75)</f>
        <v>9</v>
      </c>
      <c r="Q571" s="513">
        <f>ROW(InpC!I75)</f>
        <v>75</v>
      </c>
      <c r="R571" s="513">
        <f>COLUMN(InpC!I75)</f>
        <v>9</v>
      </c>
      <c r="S571" s="513">
        <f ca="1">_xlfn.SHEET(InpC!I75)</f>
        <v>1</v>
      </c>
    </row>
    <row r="572" spans="1:19" x14ac:dyDescent="0.35">
      <c r="A572" s="513" t="s">
        <v>341</v>
      </c>
      <c r="B572" s="513">
        <v>1057</v>
      </c>
      <c r="C572" s="513" t="s">
        <v>787</v>
      </c>
      <c r="D572" s="513">
        <v>-50</v>
      </c>
      <c r="E572" s="513" t="s">
        <v>282</v>
      </c>
      <c r="F572" s="513">
        <f>InpC!J75</f>
        <v>0</v>
      </c>
      <c r="G572" s="513" t="str">
        <f>InpC!E75</f>
        <v>Inactive ash rate</v>
      </c>
      <c r="H572" s="513" t="s">
        <v>720</v>
      </c>
      <c r="I572" s="513">
        <f>COLUMN(InpC!E75)</f>
        <v>5</v>
      </c>
      <c r="J572" s="513" t="str">
        <f>InpC!G75</f>
        <v>% of feedstock</v>
      </c>
      <c r="K572" s="513" t="s">
        <v>1713</v>
      </c>
      <c r="L572" s="513"/>
      <c r="M572" s="513" t="s">
        <v>2235</v>
      </c>
      <c r="N572" s="513" t="str" cm="1">
        <f t="array" aca="1" ref="N572" ca="1">CELL("format",InpC!J75)</f>
        <v>P2</v>
      </c>
      <c r="O572" s="513">
        <f>ROW(InpC!J75)</f>
        <v>75</v>
      </c>
      <c r="P572" s="513">
        <f>COLUMN(InpC!J75)</f>
        <v>10</v>
      </c>
      <c r="Q572" s="513">
        <f>ROW(InpC!S75)</f>
        <v>75</v>
      </c>
      <c r="R572" s="513">
        <f>COLUMN(InpC!S75)</f>
        <v>19</v>
      </c>
      <c r="S572" s="513">
        <f ca="1">_xlfn.SHEET(InpC!J75)</f>
        <v>1</v>
      </c>
    </row>
    <row r="573" spans="1:19" x14ac:dyDescent="0.35">
      <c r="A573" s="513" t="s">
        <v>277</v>
      </c>
      <c r="B573" s="513">
        <v>994</v>
      </c>
      <c r="C573" s="513" t="s">
        <v>788</v>
      </c>
      <c r="D573" s="513">
        <v>-50</v>
      </c>
      <c r="E573" s="513">
        <v>17</v>
      </c>
      <c r="F573" s="513">
        <f>InpC!F76</f>
        <v>17</v>
      </c>
      <c r="G573" s="513" t="str">
        <f>InpC!E76</f>
        <v>Inactive ash contract price (real)</v>
      </c>
      <c r="H573" s="513" t="s">
        <v>721</v>
      </c>
      <c r="I573" s="513">
        <f>COLUMN(InpC!E76)</f>
        <v>5</v>
      </c>
      <c r="J573" s="513" t="s">
        <v>1036</v>
      </c>
      <c r="K573" s="513" t="s">
        <v>1714</v>
      </c>
      <c r="L573" s="513" t="s">
        <v>2236</v>
      </c>
      <c r="M573" s="513" t="s">
        <v>2237</v>
      </c>
      <c r="N573" s="513" t="str" cm="1">
        <f t="array" aca="1" ref="N573" ca="1">CELL("format",InpC!F76)</f>
        <v>,0</v>
      </c>
      <c r="O573" s="513">
        <f>ROW(InpC!F76)</f>
        <v>76</v>
      </c>
      <c r="P573" s="513">
        <f>COLUMN(InpC!F76)</f>
        <v>6</v>
      </c>
      <c r="Q573" s="513">
        <f>ROW(InpC!F76)</f>
        <v>76</v>
      </c>
      <c r="R573" s="513">
        <f>COLUMN(InpC!F76)</f>
        <v>6</v>
      </c>
      <c r="S573" s="513">
        <f ca="1">_xlfn.SHEET(InpC!F76)</f>
        <v>1</v>
      </c>
    </row>
    <row r="574" spans="1:19" x14ac:dyDescent="0.35">
      <c r="A574" s="513" t="s">
        <v>277</v>
      </c>
      <c r="B574" s="513">
        <v>1159</v>
      </c>
      <c r="C574" s="513" t="s">
        <v>789</v>
      </c>
      <c r="D574" s="513">
        <v>-50</v>
      </c>
      <c r="E574" s="513" t="s">
        <v>790</v>
      </c>
      <c r="F574" s="513" t="str">
        <f>InpC!I76</f>
        <v>vw</v>
      </c>
      <c r="G574" s="513" t="str">
        <f>InpC!E76</f>
        <v>Inactive ash contract price (real)</v>
      </c>
      <c r="H574" s="513" t="s">
        <v>721</v>
      </c>
      <c r="I574" s="513">
        <f>COLUMN(InpC!E76)</f>
        <v>5</v>
      </c>
      <c r="J574" s="513" t="str">
        <f>InpC!G76</f>
        <v>$/tonne</v>
      </c>
      <c r="K574" s="513" t="s">
        <v>1714</v>
      </c>
      <c r="L574" s="513" t="s">
        <v>2238</v>
      </c>
      <c r="M574" s="513">
        <v>6</v>
      </c>
      <c r="N574" s="513" t="str" cm="1">
        <f t="array" aca="1" ref="N574" ca="1">CELL("format",InpC!I76)</f>
        <v>,0</v>
      </c>
      <c r="O574" s="513">
        <f>ROW(InpC!I76)</f>
        <v>76</v>
      </c>
      <c r="P574" s="513">
        <f>COLUMN(InpC!I76)</f>
        <v>9</v>
      </c>
      <c r="Q574" s="513">
        <f>ROW(InpC!I76)</f>
        <v>76</v>
      </c>
      <c r="R574" s="513">
        <f>COLUMN(InpC!I76)</f>
        <v>9</v>
      </c>
      <c r="S574" s="513">
        <f ca="1">_xlfn.SHEET(InpC!I76)</f>
        <v>1</v>
      </c>
    </row>
    <row r="575" spans="1:19" x14ac:dyDescent="0.35">
      <c r="A575" s="513" t="s">
        <v>341</v>
      </c>
      <c r="B575" s="513">
        <v>1058</v>
      </c>
      <c r="C575" s="513" t="s">
        <v>791</v>
      </c>
      <c r="D575" s="513">
        <v>-50</v>
      </c>
      <c r="E575" s="513" t="s">
        <v>282</v>
      </c>
      <c r="F575" s="513">
        <f>InpC!J76</f>
        <v>0</v>
      </c>
      <c r="G575" s="513" t="str">
        <f>InpC!E76</f>
        <v>Inactive ash contract price (real)</v>
      </c>
      <c r="H575" s="513" t="s">
        <v>721</v>
      </c>
      <c r="I575" s="513">
        <f>COLUMN(InpC!E76)</f>
        <v>5</v>
      </c>
      <c r="J575" s="513" t="str">
        <f>InpC!G76</f>
        <v>$/tonne</v>
      </c>
      <c r="K575" s="513" t="s">
        <v>1714</v>
      </c>
      <c r="L575" s="513"/>
      <c r="M575" s="513" t="s">
        <v>2239</v>
      </c>
      <c r="N575" s="513" t="str" cm="1">
        <f t="array" aca="1" ref="N575" ca="1">CELL("format",InpC!J76)</f>
        <v>,0</v>
      </c>
      <c r="O575" s="513">
        <f>ROW(InpC!J76)</f>
        <v>76</v>
      </c>
      <c r="P575" s="513">
        <f>COLUMN(InpC!J76)</f>
        <v>10</v>
      </c>
      <c r="Q575" s="513">
        <f>ROW(InpC!S76)</f>
        <v>76</v>
      </c>
      <c r="R575" s="513">
        <f>COLUMN(InpC!S76)</f>
        <v>19</v>
      </c>
      <c r="S575" s="513">
        <f ca="1">_xlfn.SHEET(InpC!J76)</f>
        <v>1</v>
      </c>
    </row>
    <row r="576" spans="1:19" x14ac:dyDescent="0.35">
      <c r="A576" s="513" t="s">
        <v>277</v>
      </c>
      <c r="B576" s="513">
        <v>995</v>
      </c>
      <c r="C576" s="513" t="s">
        <v>1084</v>
      </c>
      <c r="D576" s="513">
        <v>-50</v>
      </c>
      <c r="E576" s="513">
        <v>1280</v>
      </c>
      <c r="F576" s="513">
        <f>InpC!F77</f>
        <v>1280</v>
      </c>
      <c r="G576" s="513" t="str">
        <f>InpC!E77</f>
        <v>O&amp;M fee per quarter</v>
      </c>
      <c r="H576" s="513" t="s">
        <v>722</v>
      </c>
      <c r="I576" s="513">
        <f>COLUMN(InpC!E77)</f>
        <v>5</v>
      </c>
      <c r="J576" s="513" t="s">
        <v>101</v>
      </c>
      <c r="K576" s="513" t="s">
        <v>1715</v>
      </c>
      <c r="L576" s="513" t="s">
        <v>2240</v>
      </c>
      <c r="M576" s="513" t="s">
        <v>2241</v>
      </c>
      <c r="N576" s="513" t="str" cm="1">
        <f t="array" aca="1" ref="N576" ca="1">CELL("format",InpC!F77)</f>
        <v>,0</v>
      </c>
      <c r="O576" s="513">
        <f>ROW(InpC!F77)</f>
        <v>77</v>
      </c>
      <c r="P576" s="513">
        <f>COLUMN(InpC!F77)</f>
        <v>6</v>
      </c>
      <c r="Q576" s="513">
        <f>ROW(InpC!F77)</f>
        <v>77</v>
      </c>
      <c r="R576" s="513">
        <f>COLUMN(InpC!F77)</f>
        <v>6</v>
      </c>
      <c r="S576" s="513">
        <f ca="1">_xlfn.SHEET(InpC!F77)</f>
        <v>1</v>
      </c>
    </row>
    <row r="577" spans="1:19" x14ac:dyDescent="0.35">
      <c r="A577" s="513" t="s">
        <v>277</v>
      </c>
      <c r="B577" s="513">
        <v>1160</v>
      </c>
      <c r="C577" s="513" t="s">
        <v>1085</v>
      </c>
      <c r="D577" s="513">
        <v>-50</v>
      </c>
      <c r="E577" s="513" t="s">
        <v>1086</v>
      </c>
      <c r="F577" s="513" t="str">
        <f>InpC!I77</f>
        <v>vw</v>
      </c>
      <c r="G577" s="513" t="str">
        <f>InpC!E77</f>
        <v>O&amp;M fee per quarter</v>
      </c>
      <c r="H577" s="513" t="s">
        <v>722</v>
      </c>
      <c r="I577" s="513">
        <f>COLUMN(InpC!E77)</f>
        <v>5</v>
      </c>
      <c r="J577" s="513" t="str">
        <f>InpC!G77</f>
        <v>$ 000s</v>
      </c>
      <c r="K577" s="513" t="s">
        <v>1715</v>
      </c>
      <c r="L577" s="513" t="s">
        <v>2242</v>
      </c>
      <c r="M577" s="513">
        <v>6</v>
      </c>
      <c r="N577" s="513" t="str" cm="1">
        <f t="array" aca="1" ref="N577" ca="1">CELL("format",InpC!I77)</f>
        <v>,0</v>
      </c>
      <c r="O577" s="513">
        <f>ROW(InpC!I77)</f>
        <v>77</v>
      </c>
      <c r="P577" s="513">
        <f>COLUMN(InpC!I77)</f>
        <v>9</v>
      </c>
      <c r="Q577" s="513">
        <f>ROW(InpC!I77)</f>
        <v>77</v>
      </c>
      <c r="R577" s="513">
        <f>COLUMN(InpC!I77)</f>
        <v>9</v>
      </c>
      <c r="S577" s="513">
        <f ca="1">_xlfn.SHEET(InpC!I77)</f>
        <v>1</v>
      </c>
    </row>
    <row r="578" spans="1:19" x14ac:dyDescent="0.35">
      <c r="A578" s="513" t="s">
        <v>341</v>
      </c>
      <c r="B578" s="513">
        <v>1059</v>
      </c>
      <c r="C578" s="513" t="s">
        <v>1087</v>
      </c>
      <c r="D578" s="513">
        <v>-50</v>
      </c>
      <c r="E578" s="513" t="s">
        <v>282</v>
      </c>
      <c r="F578" s="513">
        <f>InpC!J77</f>
        <v>0</v>
      </c>
      <c r="G578" s="513" t="str">
        <f>InpC!E77</f>
        <v>O&amp;M fee per quarter</v>
      </c>
      <c r="H578" s="513" t="s">
        <v>722</v>
      </c>
      <c r="I578" s="513">
        <f>COLUMN(InpC!E77)</f>
        <v>5</v>
      </c>
      <c r="J578" s="513" t="str">
        <f>InpC!G77</f>
        <v>$ 000s</v>
      </c>
      <c r="K578" s="513" t="s">
        <v>1715</v>
      </c>
      <c r="L578" s="513"/>
      <c r="M578" s="513" t="s">
        <v>2243</v>
      </c>
      <c r="N578" s="513" t="str" cm="1">
        <f t="array" aca="1" ref="N578" ca="1">CELL("format",InpC!J77)</f>
        <v>,0</v>
      </c>
      <c r="O578" s="513">
        <f>ROW(InpC!J77)</f>
        <v>77</v>
      </c>
      <c r="P578" s="513">
        <f>COLUMN(InpC!J77)</f>
        <v>10</v>
      </c>
      <c r="Q578" s="513">
        <f>ROW(InpC!S77)</f>
        <v>77</v>
      </c>
      <c r="R578" s="513">
        <f>COLUMN(InpC!S77)</f>
        <v>19</v>
      </c>
      <c r="S578" s="513">
        <f ca="1">_xlfn.SHEET(InpC!J77)</f>
        <v>1</v>
      </c>
    </row>
    <row r="579" spans="1:19" x14ac:dyDescent="0.35">
      <c r="A579" s="513" t="s">
        <v>277</v>
      </c>
      <c r="B579" s="513">
        <v>996</v>
      </c>
      <c r="C579" s="513" t="s">
        <v>793</v>
      </c>
      <c r="D579" s="513">
        <v>-50</v>
      </c>
      <c r="E579" s="513">
        <v>280</v>
      </c>
      <c r="F579" s="513">
        <f>InpC!F78</f>
        <v>280</v>
      </c>
      <c r="G579" s="513" t="str">
        <f>InpC!E78</f>
        <v>Reimbursable costs per quarter</v>
      </c>
      <c r="H579" s="513" t="s">
        <v>723</v>
      </c>
      <c r="I579" s="513">
        <f>COLUMN(InpC!E78)</f>
        <v>5</v>
      </c>
      <c r="J579" s="513" t="s">
        <v>101</v>
      </c>
      <c r="K579" s="513" t="s">
        <v>1716</v>
      </c>
      <c r="L579" s="513" t="s">
        <v>2244</v>
      </c>
      <c r="M579" s="513" t="s">
        <v>2245</v>
      </c>
      <c r="N579" s="513" t="str" cm="1">
        <f t="array" aca="1" ref="N579" ca="1">CELL("format",InpC!F78)</f>
        <v>,0</v>
      </c>
      <c r="O579" s="513">
        <f>ROW(InpC!F78)</f>
        <v>78</v>
      </c>
      <c r="P579" s="513">
        <f>COLUMN(InpC!F78)</f>
        <v>6</v>
      </c>
      <c r="Q579" s="513">
        <f>ROW(InpC!F78)</f>
        <v>78</v>
      </c>
      <c r="R579" s="513">
        <f>COLUMN(InpC!F78)</f>
        <v>6</v>
      </c>
      <c r="S579" s="513">
        <f ca="1">_xlfn.SHEET(InpC!F78)</f>
        <v>1</v>
      </c>
    </row>
    <row r="580" spans="1:19" x14ac:dyDescent="0.35">
      <c r="A580" s="513" t="s">
        <v>277</v>
      </c>
      <c r="B580" s="513">
        <v>1161</v>
      </c>
      <c r="C580" s="513" t="s">
        <v>794</v>
      </c>
      <c r="D580" s="513">
        <v>-50</v>
      </c>
      <c r="E580" s="513" t="s">
        <v>1088</v>
      </c>
      <c r="F580" s="513" t="str">
        <f>InpC!I78</f>
        <v>vw</v>
      </c>
      <c r="G580" s="513" t="str">
        <f>InpC!E78</f>
        <v>Reimbursable costs per quarter</v>
      </c>
      <c r="H580" s="513" t="s">
        <v>723</v>
      </c>
      <c r="I580" s="513">
        <f>COLUMN(InpC!E78)</f>
        <v>5</v>
      </c>
      <c r="J580" s="513" t="str">
        <f>InpC!G78</f>
        <v>$ 000s</v>
      </c>
      <c r="K580" s="513" t="s">
        <v>1716</v>
      </c>
      <c r="L580" s="513" t="s">
        <v>2246</v>
      </c>
      <c r="M580" s="513">
        <v>6</v>
      </c>
      <c r="N580" s="513" t="str" cm="1">
        <f t="array" aca="1" ref="N580" ca="1">CELL("format",InpC!I78)</f>
        <v>,0</v>
      </c>
      <c r="O580" s="513">
        <f>ROW(InpC!I78)</f>
        <v>78</v>
      </c>
      <c r="P580" s="513">
        <f>COLUMN(InpC!I78)</f>
        <v>9</v>
      </c>
      <c r="Q580" s="513">
        <f>ROW(InpC!I78)</f>
        <v>78</v>
      </c>
      <c r="R580" s="513">
        <f>COLUMN(InpC!I78)</f>
        <v>9</v>
      </c>
      <c r="S580" s="513">
        <f ca="1">_xlfn.SHEET(InpC!I78)</f>
        <v>1</v>
      </c>
    </row>
    <row r="581" spans="1:19" x14ac:dyDescent="0.35">
      <c r="A581" s="513" t="s">
        <v>341</v>
      </c>
      <c r="B581" s="513">
        <v>1060</v>
      </c>
      <c r="C581" s="513" t="s">
        <v>792</v>
      </c>
      <c r="D581" s="513">
        <v>-50</v>
      </c>
      <c r="E581" s="513" t="s">
        <v>282</v>
      </c>
      <c r="F581" s="513">
        <f>InpC!J78</f>
        <v>0</v>
      </c>
      <c r="G581" s="513" t="str">
        <f>InpC!E78</f>
        <v>Reimbursable costs per quarter</v>
      </c>
      <c r="H581" s="513" t="s">
        <v>723</v>
      </c>
      <c r="I581" s="513">
        <f>COLUMN(InpC!E78)</f>
        <v>5</v>
      </c>
      <c r="J581" s="513" t="str">
        <f>InpC!G78</f>
        <v>$ 000s</v>
      </c>
      <c r="K581" s="513" t="s">
        <v>1716</v>
      </c>
      <c r="L581" s="513"/>
      <c r="M581" s="513" t="s">
        <v>2247</v>
      </c>
      <c r="N581" s="513" t="str" cm="1">
        <f t="array" aca="1" ref="N581" ca="1">CELL("format",InpC!J78)</f>
        <v>,0</v>
      </c>
      <c r="O581" s="513">
        <f>ROW(InpC!J78)</f>
        <v>78</v>
      </c>
      <c r="P581" s="513">
        <f>COLUMN(InpC!J78)</f>
        <v>10</v>
      </c>
      <c r="Q581" s="513">
        <f>ROW(InpC!S78)</f>
        <v>78</v>
      </c>
      <c r="R581" s="513">
        <f>COLUMN(InpC!S78)</f>
        <v>19</v>
      </c>
      <c r="S581" s="513">
        <f ca="1">_xlfn.SHEET(InpC!J78)</f>
        <v>1</v>
      </c>
    </row>
    <row r="582" spans="1:19" x14ac:dyDescent="0.35">
      <c r="A582" s="513" t="s">
        <v>277</v>
      </c>
      <c r="B582" s="513">
        <v>997</v>
      </c>
      <c r="C582" s="513" t="s">
        <v>1089</v>
      </c>
      <c r="D582" s="513">
        <v>-50</v>
      </c>
      <c r="E582" s="513">
        <v>0.15</v>
      </c>
      <c r="F582" s="513">
        <f>InpC!F79</f>
        <v>0.15</v>
      </c>
      <c r="G582" s="513" t="str">
        <f>InpC!E79</f>
        <v>EPC markup on reimbursables</v>
      </c>
      <c r="H582" s="513" t="s">
        <v>1018</v>
      </c>
      <c r="I582" s="513">
        <f>COLUMN(InpC!E79)</f>
        <v>5</v>
      </c>
      <c r="J582" s="513" t="s">
        <v>98</v>
      </c>
      <c r="K582" s="513" t="s">
        <v>1717</v>
      </c>
      <c r="L582" s="513" t="s">
        <v>2248</v>
      </c>
      <c r="M582" s="513" t="s">
        <v>2249</v>
      </c>
      <c r="N582" s="513" t="str" cm="1">
        <f t="array" aca="1" ref="N582" ca="1">CELL("format",InpC!F79)</f>
        <v>P2</v>
      </c>
      <c r="O582" s="513">
        <f>ROW(InpC!F79)</f>
        <v>79</v>
      </c>
      <c r="P582" s="513">
        <f>COLUMN(InpC!F79)</f>
        <v>6</v>
      </c>
      <c r="Q582" s="513">
        <f>ROW(InpC!F79)</f>
        <v>79</v>
      </c>
      <c r="R582" s="513">
        <f>COLUMN(InpC!F79)</f>
        <v>6</v>
      </c>
      <c r="S582" s="513">
        <f ca="1">_xlfn.SHEET(InpC!F79)</f>
        <v>1</v>
      </c>
    </row>
    <row r="583" spans="1:19" x14ac:dyDescent="0.35">
      <c r="A583" s="513" t="s">
        <v>277</v>
      </c>
      <c r="B583" s="513">
        <v>1162</v>
      </c>
      <c r="C583" s="513" t="s">
        <v>1090</v>
      </c>
      <c r="D583" s="513">
        <v>-50</v>
      </c>
      <c r="E583" s="513" t="s">
        <v>1091</v>
      </c>
      <c r="F583" s="513" t="str">
        <f>InpC!I79</f>
        <v>vw</v>
      </c>
      <c r="G583" s="513" t="str">
        <f>InpC!E79</f>
        <v>EPC markup on reimbursables</v>
      </c>
      <c r="H583" s="513" t="s">
        <v>1018</v>
      </c>
      <c r="I583" s="513">
        <f>COLUMN(InpC!E79)</f>
        <v>5</v>
      </c>
      <c r="J583" s="513" t="str">
        <f>InpC!G79</f>
        <v>%</v>
      </c>
      <c r="K583" s="513" t="s">
        <v>1717</v>
      </c>
      <c r="L583" s="513" t="s">
        <v>2250</v>
      </c>
      <c r="M583" s="513">
        <v>6</v>
      </c>
      <c r="N583" s="513" t="str" cm="1">
        <f t="array" aca="1" ref="N583" ca="1">CELL("format",InpC!I79)</f>
        <v>P2</v>
      </c>
      <c r="O583" s="513">
        <f>ROW(InpC!I79)</f>
        <v>79</v>
      </c>
      <c r="P583" s="513">
        <f>COLUMN(InpC!I79)</f>
        <v>9</v>
      </c>
      <c r="Q583" s="513">
        <f>ROW(InpC!I79)</f>
        <v>79</v>
      </c>
      <c r="R583" s="513">
        <f>COLUMN(InpC!I79)</f>
        <v>9</v>
      </c>
      <c r="S583" s="513">
        <f ca="1">_xlfn.SHEET(InpC!I79)</f>
        <v>1</v>
      </c>
    </row>
    <row r="584" spans="1:19" x14ac:dyDescent="0.35">
      <c r="A584" s="513" t="s">
        <v>341</v>
      </c>
      <c r="B584" s="513">
        <v>1061</v>
      </c>
      <c r="C584" s="513" t="s">
        <v>1092</v>
      </c>
      <c r="D584" s="513">
        <v>-50</v>
      </c>
      <c r="E584" s="513" t="s">
        <v>282</v>
      </c>
      <c r="F584" s="513">
        <f>InpC!J79</f>
        <v>0</v>
      </c>
      <c r="G584" s="513" t="str">
        <f>InpC!E79</f>
        <v>EPC markup on reimbursables</v>
      </c>
      <c r="H584" s="513" t="s">
        <v>1018</v>
      </c>
      <c r="I584" s="513">
        <f>COLUMN(InpC!E79)</f>
        <v>5</v>
      </c>
      <c r="J584" s="513" t="str">
        <f>InpC!G79</f>
        <v>%</v>
      </c>
      <c r="K584" s="513" t="s">
        <v>1717</v>
      </c>
      <c r="L584" s="513"/>
      <c r="M584" s="513" t="s">
        <v>2251</v>
      </c>
      <c r="N584" s="513" t="str" cm="1">
        <f t="array" aca="1" ref="N584" ca="1">CELL("format",InpC!J79)</f>
        <v>P2</v>
      </c>
      <c r="O584" s="513">
        <f>ROW(InpC!J79)</f>
        <v>79</v>
      </c>
      <c r="P584" s="513">
        <f>COLUMN(InpC!J79)</f>
        <v>10</v>
      </c>
      <c r="Q584" s="513">
        <f>ROW(InpC!S79)</f>
        <v>79</v>
      </c>
      <c r="R584" s="513">
        <f>COLUMN(InpC!S79)</f>
        <v>19</v>
      </c>
      <c r="S584" s="513">
        <f ca="1">_xlfn.SHEET(InpC!J79)</f>
        <v>1</v>
      </c>
    </row>
    <row r="585" spans="1:19" x14ac:dyDescent="0.35">
      <c r="A585" s="513" t="s">
        <v>277</v>
      </c>
      <c r="B585" s="513">
        <v>998</v>
      </c>
      <c r="C585" s="513" t="s">
        <v>1093</v>
      </c>
      <c r="D585" s="513">
        <v>-50</v>
      </c>
      <c r="E585" s="513">
        <v>1200</v>
      </c>
      <c r="F585" s="513">
        <f>InpC!F80</f>
        <v>1200</v>
      </c>
      <c r="G585" s="513" t="str">
        <f>InpC!E80</f>
        <v>Contracted consumables</v>
      </c>
      <c r="H585" s="513" t="s">
        <v>732</v>
      </c>
      <c r="I585" s="513">
        <f>COLUMN(InpC!E80)</f>
        <v>5</v>
      </c>
      <c r="J585" s="513" t="s">
        <v>188</v>
      </c>
      <c r="K585" s="513" t="s">
        <v>870</v>
      </c>
      <c r="L585" s="513" t="s">
        <v>2252</v>
      </c>
      <c r="M585" s="513" t="s">
        <v>2253</v>
      </c>
      <c r="N585" s="513" t="str" cm="1">
        <f t="array" aca="1" ref="N585" ca="1">CELL("format",InpC!F80)</f>
        <v>,0</v>
      </c>
      <c r="O585" s="513">
        <f>ROW(InpC!F80)</f>
        <v>80</v>
      </c>
      <c r="P585" s="513">
        <f>COLUMN(InpC!F80)</f>
        <v>6</v>
      </c>
      <c r="Q585" s="513">
        <f>ROW(InpC!F80)</f>
        <v>80</v>
      </c>
      <c r="R585" s="513">
        <f>COLUMN(InpC!F80)</f>
        <v>6</v>
      </c>
      <c r="S585" s="513">
        <f ca="1">_xlfn.SHEET(InpC!F80)</f>
        <v>1</v>
      </c>
    </row>
    <row r="586" spans="1:19" x14ac:dyDescent="0.35">
      <c r="A586" s="513" t="s">
        <v>277</v>
      </c>
      <c r="B586" s="513">
        <v>1163</v>
      </c>
      <c r="C586" s="513" t="s">
        <v>1094</v>
      </c>
      <c r="D586" s="513">
        <v>-50</v>
      </c>
      <c r="E586" s="513" t="s">
        <v>1095</v>
      </c>
      <c r="F586" s="513" t="str">
        <f>InpC!I80</f>
        <v>vw</v>
      </c>
      <c r="G586" s="513" t="str">
        <f>InpC!E80</f>
        <v>Contracted consumables</v>
      </c>
      <c r="H586" s="513" t="s">
        <v>732</v>
      </c>
      <c r="I586" s="513">
        <f>COLUMN(InpC!E80)</f>
        <v>5</v>
      </c>
      <c r="J586" s="513" t="str">
        <f>InpC!G80</f>
        <v>$ 000s p.a.</v>
      </c>
      <c r="K586" s="513" t="s">
        <v>870</v>
      </c>
      <c r="L586" s="513" t="s">
        <v>2254</v>
      </c>
      <c r="M586" s="513">
        <v>6</v>
      </c>
      <c r="N586" s="513" t="str" cm="1">
        <f t="array" aca="1" ref="N586" ca="1">CELL("format",InpC!I80)</f>
        <v>,0</v>
      </c>
      <c r="O586" s="513">
        <f>ROW(InpC!I80)</f>
        <v>80</v>
      </c>
      <c r="P586" s="513">
        <f>COLUMN(InpC!I80)</f>
        <v>9</v>
      </c>
      <c r="Q586" s="513">
        <f>ROW(InpC!I80)</f>
        <v>80</v>
      </c>
      <c r="R586" s="513">
        <f>COLUMN(InpC!I80)</f>
        <v>9</v>
      </c>
      <c r="S586" s="513">
        <f ca="1">_xlfn.SHEET(InpC!I80)</f>
        <v>1</v>
      </c>
    </row>
    <row r="587" spans="1:19" x14ac:dyDescent="0.35">
      <c r="A587" s="513" t="s">
        <v>341</v>
      </c>
      <c r="B587" s="513">
        <v>1062</v>
      </c>
      <c r="C587" s="513" t="s">
        <v>1096</v>
      </c>
      <c r="D587" s="513">
        <v>-50</v>
      </c>
      <c r="E587" s="513" t="s">
        <v>282</v>
      </c>
      <c r="F587" s="513">
        <f>InpC!J80</f>
        <v>0</v>
      </c>
      <c r="G587" s="513" t="str">
        <f>InpC!E80</f>
        <v>Contracted consumables</v>
      </c>
      <c r="H587" s="513" t="s">
        <v>732</v>
      </c>
      <c r="I587" s="513">
        <f>COLUMN(InpC!E80)</f>
        <v>5</v>
      </c>
      <c r="J587" s="513" t="str">
        <f>InpC!G80</f>
        <v>$ 000s p.a.</v>
      </c>
      <c r="K587" s="513" t="s">
        <v>870</v>
      </c>
      <c r="L587" s="513"/>
      <c r="M587" s="513" t="s">
        <v>2255</v>
      </c>
      <c r="N587" s="513" t="str" cm="1">
        <f t="array" aca="1" ref="N587" ca="1">CELL("format",InpC!J80)</f>
        <v>,0</v>
      </c>
      <c r="O587" s="513">
        <f>ROW(InpC!J80)</f>
        <v>80</v>
      </c>
      <c r="P587" s="513">
        <f>COLUMN(InpC!J80)</f>
        <v>10</v>
      </c>
      <c r="Q587" s="513">
        <f>ROW(InpC!S80)</f>
        <v>80</v>
      </c>
      <c r="R587" s="513">
        <f>COLUMN(InpC!S80)</f>
        <v>19</v>
      </c>
      <c r="S587" s="513">
        <f ca="1">_xlfn.SHEET(InpC!J80)</f>
        <v>1</v>
      </c>
    </row>
    <row r="588" spans="1:19" x14ac:dyDescent="0.35">
      <c r="A588" s="513" t="s">
        <v>331</v>
      </c>
      <c r="B588" s="513">
        <v>1164</v>
      </c>
      <c r="C588" s="513" t="s">
        <v>1632</v>
      </c>
      <c r="D588" s="513">
        <v>-50</v>
      </c>
      <c r="E588" s="513" t="s">
        <v>335</v>
      </c>
      <c r="F588" s="513">
        <f>InpC!I81</f>
        <v>0</v>
      </c>
      <c r="G588" s="513" t="str">
        <f>InpC!I80</f>
        <v>vw</v>
      </c>
      <c r="H588" s="513" t="s">
        <v>530</v>
      </c>
      <c r="I588" s="513">
        <f>COLUMN(InpC!I80)</f>
        <v>9</v>
      </c>
      <c r="J588" s="513"/>
      <c r="K588" s="513"/>
      <c r="L588" s="513"/>
      <c r="M588" s="513">
        <v>6</v>
      </c>
      <c r="N588" s="513" t="str" cm="1">
        <f t="array" aca="1" ref="N588" ca="1">CELL("format",InpC!I81)</f>
        <v>F0</v>
      </c>
      <c r="O588" s="513">
        <f>ROW(InpC!I81)</f>
        <v>81</v>
      </c>
      <c r="P588" s="513">
        <f>COLUMN(InpC!I81)</f>
        <v>9</v>
      </c>
      <c r="Q588" s="513">
        <f>ROW(InpC!I81)</f>
        <v>81</v>
      </c>
      <c r="R588" s="513">
        <f>COLUMN(InpC!I81)</f>
        <v>9</v>
      </c>
      <c r="S588" s="513">
        <f ca="1">_xlfn.SHEET(InpC!I81)</f>
        <v>1</v>
      </c>
    </row>
    <row r="589" spans="1:19" x14ac:dyDescent="0.35">
      <c r="A589" s="513" t="s">
        <v>331</v>
      </c>
      <c r="B589" s="513">
        <v>1165</v>
      </c>
      <c r="C589" s="513" t="s">
        <v>1632</v>
      </c>
      <c r="D589" s="513">
        <v>-50</v>
      </c>
      <c r="E589" s="513" t="s">
        <v>335</v>
      </c>
      <c r="F589" s="513">
        <f>InpC!I82</f>
        <v>0</v>
      </c>
      <c r="G589" s="513" t="str">
        <f>InpC!I80</f>
        <v>vw</v>
      </c>
      <c r="H589" s="513" t="s">
        <v>530</v>
      </c>
      <c r="I589" s="513">
        <f>COLUMN(InpC!I80)</f>
        <v>9</v>
      </c>
      <c r="J589" s="513"/>
      <c r="K589" s="513"/>
      <c r="L589" s="513"/>
      <c r="M589" s="513">
        <v>6</v>
      </c>
      <c r="N589" s="513" t="str" cm="1">
        <f t="array" aca="1" ref="N589" ca="1">CELL("format",InpC!I82)</f>
        <v>F0</v>
      </c>
      <c r="O589" s="513">
        <f>ROW(InpC!I82)</f>
        <v>82</v>
      </c>
      <c r="P589" s="513">
        <f>COLUMN(InpC!I82)</f>
        <v>9</v>
      </c>
      <c r="Q589" s="513">
        <f>ROW(InpC!I82)</f>
        <v>82</v>
      </c>
      <c r="R589" s="513">
        <f>COLUMN(InpC!I82)</f>
        <v>9</v>
      </c>
      <c r="S589" s="513">
        <f ca="1">_xlfn.SHEET(InpC!I82)</f>
        <v>1</v>
      </c>
    </row>
    <row r="590" spans="1:19" x14ac:dyDescent="0.35">
      <c r="A590" s="513" t="s">
        <v>270</v>
      </c>
      <c r="B590" s="513">
        <v>-51</v>
      </c>
      <c r="C590" s="513" t="s">
        <v>1019</v>
      </c>
      <c r="D590" s="513">
        <v>-43</v>
      </c>
      <c r="E590" s="513"/>
      <c r="F590" s="513" t="str">
        <f>InpC!A83</f>
        <v>OVERHEAD ASSUMPTIONS</v>
      </c>
      <c r="G590" s="513" t="str">
        <f>InpC!A83</f>
        <v>OVERHEAD ASSUMPTIONS</v>
      </c>
      <c r="H590" s="513" t="s">
        <v>1020</v>
      </c>
      <c r="I590" s="513">
        <f>COLUMN(InpC!A83)</f>
        <v>1</v>
      </c>
      <c r="J590" s="513"/>
      <c r="K590" s="513" t="s">
        <v>1019</v>
      </c>
      <c r="L590" s="513"/>
      <c r="M590" s="513"/>
      <c r="N590" s="513" t="str" cm="1">
        <f t="array" aca="1" ref="N590" ca="1">CELL("format",InpC!A83)</f>
        <v>,0</v>
      </c>
      <c r="O590" s="513">
        <f>ROW(InpC!A83)</f>
        <v>83</v>
      </c>
      <c r="P590" s="513">
        <f>COLUMN(InpC!A83)</f>
        <v>1</v>
      </c>
      <c r="Q590" s="513">
        <f>ROW(InpC!A100)</f>
        <v>100</v>
      </c>
      <c r="R590" s="513">
        <f>COLUMN(InpC!A100)</f>
        <v>1</v>
      </c>
      <c r="S590" s="513">
        <f ca="1">_xlfn.SHEET(InpC!A83)</f>
        <v>1</v>
      </c>
    </row>
    <row r="591" spans="1:19" x14ac:dyDescent="0.35">
      <c r="A591" s="513" t="s">
        <v>331</v>
      </c>
      <c r="B591" s="513">
        <v>1166</v>
      </c>
      <c r="C591" s="513" t="s">
        <v>1638</v>
      </c>
      <c r="D591" s="513">
        <v>-51</v>
      </c>
      <c r="E591" s="513" t="s">
        <v>335</v>
      </c>
      <c r="F591" s="513">
        <f>InpC!I83</f>
        <v>0</v>
      </c>
      <c r="G591" s="513" t="str">
        <f>InpC!A83</f>
        <v>OVERHEAD ASSUMPTIONS</v>
      </c>
      <c r="H591" s="513" t="s">
        <v>1020</v>
      </c>
      <c r="I591" s="513">
        <f>COLUMN(InpC!A83)</f>
        <v>1</v>
      </c>
      <c r="J591" s="513"/>
      <c r="K591" s="513"/>
      <c r="L591" s="513"/>
      <c r="M591" s="513">
        <v>6</v>
      </c>
      <c r="N591" s="513" t="str" cm="1">
        <f t="array" aca="1" ref="N591" ca="1">CELL("format",InpC!I83)</f>
        <v>F0</v>
      </c>
      <c r="O591" s="513">
        <f>ROW(InpC!I83)</f>
        <v>83</v>
      </c>
      <c r="P591" s="513">
        <f>COLUMN(InpC!I83)</f>
        <v>9</v>
      </c>
      <c r="Q591" s="513">
        <f>ROW(InpC!I83)</f>
        <v>83</v>
      </c>
      <c r="R591" s="513">
        <f>COLUMN(InpC!I83)</f>
        <v>9</v>
      </c>
      <c r="S591" s="513">
        <f ca="1">_xlfn.SHEET(InpC!I83)</f>
        <v>1</v>
      </c>
    </row>
    <row r="592" spans="1:19" x14ac:dyDescent="0.35">
      <c r="A592" s="513" t="s">
        <v>331</v>
      </c>
      <c r="B592" s="513">
        <v>1167</v>
      </c>
      <c r="C592" s="513" t="s">
        <v>332</v>
      </c>
      <c r="D592" s="513">
        <v>-51</v>
      </c>
      <c r="E592" s="513" t="s">
        <v>335</v>
      </c>
      <c r="F592" s="513">
        <f>InpC!I84</f>
        <v>0</v>
      </c>
      <c r="G592" s="513"/>
      <c r="H592" s="513"/>
      <c r="I592" s="513"/>
      <c r="J592" s="513"/>
      <c r="K592" s="513"/>
      <c r="L592" s="513"/>
      <c r="M592" s="513">
        <v>6</v>
      </c>
      <c r="N592" s="513" t="str" cm="1">
        <f t="array" aca="1" ref="N592" ca="1">CELL("format",InpC!I84)</f>
        <v>F0</v>
      </c>
      <c r="O592" s="513">
        <f>ROW(InpC!I84)</f>
        <v>84</v>
      </c>
      <c r="P592" s="513">
        <f>COLUMN(InpC!I84)</f>
        <v>9</v>
      </c>
      <c r="Q592" s="513">
        <f>ROW(InpC!I84)</f>
        <v>84</v>
      </c>
      <c r="R592" s="513">
        <f>COLUMN(InpC!I84)</f>
        <v>9</v>
      </c>
      <c r="S592" s="513">
        <f ca="1">_xlfn.SHEET(InpC!I84)</f>
        <v>1</v>
      </c>
    </row>
    <row r="593" spans="1:19" x14ac:dyDescent="0.35">
      <c r="A593" s="513" t="s">
        <v>277</v>
      </c>
      <c r="B593" s="513">
        <v>999</v>
      </c>
      <c r="C593" s="513" t="s">
        <v>1097</v>
      </c>
      <c r="D593" s="513">
        <v>-51</v>
      </c>
      <c r="E593" s="513">
        <v>1000</v>
      </c>
      <c r="F593" s="513">
        <f>InpC!F85</f>
        <v>1000</v>
      </c>
      <c r="G593" s="513" t="str">
        <f>InpC!E85</f>
        <v>Rates</v>
      </c>
      <c r="H593" s="513" t="s">
        <v>738</v>
      </c>
      <c r="I593" s="513">
        <f>COLUMN(InpC!E85)</f>
        <v>5</v>
      </c>
      <c r="J593" s="513" t="s">
        <v>188</v>
      </c>
      <c r="K593" s="513" t="s">
        <v>878</v>
      </c>
      <c r="L593" s="513" t="s">
        <v>2256</v>
      </c>
      <c r="M593" s="513" t="s">
        <v>2257</v>
      </c>
      <c r="N593" s="513" t="str" cm="1">
        <f t="array" aca="1" ref="N593" ca="1">CELL("format",InpC!F85)</f>
        <v>,0</v>
      </c>
      <c r="O593" s="513">
        <f>ROW(InpC!F85)</f>
        <v>85</v>
      </c>
      <c r="P593" s="513">
        <f>COLUMN(InpC!F85)</f>
        <v>6</v>
      </c>
      <c r="Q593" s="513">
        <f>ROW(InpC!F85)</f>
        <v>85</v>
      </c>
      <c r="R593" s="513">
        <f>COLUMN(InpC!F85)</f>
        <v>6</v>
      </c>
      <c r="S593" s="513">
        <f ca="1">_xlfn.SHEET(InpC!F85)</f>
        <v>1</v>
      </c>
    </row>
    <row r="594" spans="1:19" x14ac:dyDescent="0.35">
      <c r="A594" s="513" t="s">
        <v>277</v>
      </c>
      <c r="B594" s="513">
        <v>1168</v>
      </c>
      <c r="C594" s="513" t="s">
        <v>1098</v>
      </c>
      <c r="D594" s="513">
        <v>-51</v>
      </c>
      <c r="E594" s="513" t="s">
        <v>1099</v>
      </c>
      <c r="F594" s="513" t="str">
        <f>InpC!I85</f>
        <v>vw</v>
      </c>
      <c r="G594" s="513" t="str">
        <f>InpC!E85</f>
        <v>Rates</v>
      </c>
      <c r="H594" s="513" t="s">
        <v>738</v>
      </c>
      <c r="I594" s="513">
        <f>COLUMN(InpC!E85)</f>
        <v>5</v>
      </c>
      <c r="J594" s="513" t="str">
        <f>InpC!G85</f>
        <v>$ 000s p.a.</v>
      </c>
      <c r="K594" s="513" t="s">
        <v>878</v>
      </c>
      <c r="L594" s="513" t="s">
        <v>2258</v>
      </c>
      <c r="M594" s="513">
        <v>6</v>
      </c>
      <c r="N594" s="513" t="str" cm="1">
        <f t="array" aca="1" ref="N594" ca="1">CELL("format",InpC!I85)</f>
        <v>,0</v>
      </c>
      <c r="O594" s="513">
        <f>ROW(InpC!I85)</f>
        <v>85</v>
      </c>
      <c r="P594" s="513">
        <f>COLUMN(InpC!I85)</f>
        <v>9</v>
      </c>
      <c r="Q594" s="513">
        <f>ROW(InpC!I85)</f>
        <v>85</v>
      </c>
      <c r="R594" s="513">
        <f>COLUMN(InpC!I85)</f>
        <v>9</v>
      </c>
      <c r="S594" s="513">
        <f ca="1">_xlfn.SHEET(InpC!I85)</f>
        <v>1</v>
      </c>
    </row>
    <row r="595" spans="1:19" x14ac:dyDescent="0.35">
      <c r="A595" s="513" t="s">
        <v>341</v>
      </c>
      <c r="B595" s="513">
        <v>1063</v>
      </c>
      <c r="C595" s="513" t="s">
        <v>1100</v>
      </c>
      <c r="D595" s="513">
        <v>-51</v>
      </c>
      <c r="E595" s="513" t="s">
        <v>282</v>
      </c>
      <c r="F595" s="513">
        <f>InpC!J85</f>
        <v>0</v>
      </c>
      <c r="G595" s="513" t="str">
        <f>InpC!E85</f>
        <v>Rates</v>
      </c>
      <c r="H595" s="513" t="s">
        <v>738</v>
      </c>
      <c r="I595" s="513">
        <f>COLUMN(InpC!E85)</f>
        <v>5</v>
      </c>
      <c r="J595" s="513" t="str">
        <f>InpC!G85</f>
        <v>$ 000s p.a.</v>
      </c>
      <c r="K595" s="513" t="s">
        <v>878</v>
      </c>
      <c r="L595" s="513"/>
      <c r="M595" s="513" t="s">
        <v>2259</v>
      </c>
      <c r="N595" s="513" t="str" cm="1">
        <f t="array" aca="1" ref="N595" ca="1">CELL("format",InpC!J85)</f>
        <v>,0</v>
      </c>
      <c r="O595" s="513">
        <f>ROW(InpC!J85)</f>
        <v>85</v>
      </c>
      <c r="P595" s="513">
        <f>COLUMN(InpC!J85)</f>
        <v>10</v>
      </c>
      <c r="Q595" s="513">
        <f>ROW(InpC!S85)</f>
        <v>85</v>
      </c>
      <c r="R595" s="513">
        <f>COLUMN(InpC!S85)</f>
        <v>19</v>
      </c>
      <c r="S595" s="513">
        <f ca="1">_xlfn.SHEET(InpC!J85)</f>
        <v>1</v>
      </c>
    </row>
    <row r="596" spans="1:19" x14ac:dyDescent="0.35">
      <c r="A596" s="513" t="s">
        <v>277</v>
      </c>
      <c r="B596" s="513">
        <v>1000</v>
      </c>
      <c r="C596" s="513" t="s">
        <v>1101</v>
      </c>
      <c r="D596" s="513">
        <v>-51</v>
      </c>
      <c r="E596" s="513">
        <v>675</v>
      </c>
      <c r="F596" s="513">
        <f>InpC!F86</f>
        <v>675</v>
      </c>
      <c r="G596" s="513" t="str">
        <f>InpC!E86</f>
        <v>MSA</v>
      </c>
      <c r="H596" s="513" t="s">
        <v>739</v>
      </c>
      <c r="I596" s="513">
        <f>COLUMN(InpC!E86)</f>
        <v>5</v>
      </c>
      <c r="J596" s="513" t="s">
        <v>188</v>
      </c>
      <c r="K596" s="513" t="s">
        <v>881</v>
      </c>
      <c r="L596" s="513" t="s">
        <v>2260</v>
      </c>
      <c r="M596" s="513" t="s">
        <v>2261</v>
      </c>
      <c r="N596" s="513" t="str" cm="1">
        <f t="array" aca="1" ref="N596" ca="1">CELL("format",InpC!F86)</f>
        <v>,0</v>
      </c>
      <c r="O596" s="513">
        <f>ROW(InpC!F86)</f>
        <v>86</v>
      </c>
      <c r="P596" s="513">
        <f>COLUMN(InpC!F86)</f>
        <v>6</v>
      </c>
      <c r="Q596" s="513">
        <f>ROW(InpC!F86)</f>
        <v>86</v>
      </c>
      <c r="R596" s="513">
        <f>COLUMN(InpC!F86)</f>
        <v>6</v>
      </c>
      <c r="S596" s="513">
        <f ca="1">_xlfn.SHEET(InpC!F86)</f>
        <v>1</v>
      </c>
    </row>
    <row r="597" spans="1:19" x14ac:dyDescent="0.35">
      <c r="A597" s="513" t="s">
        <v>277</v>
      </c>
      <c r="B597" s="513">
        <v>1169</v>
      </c>
      <c r="C597" s="513" t="s">
        <v>1102</v>
      </c>
      <c r="D597" s="513">
        <v>-51</v>
      </c>
      <c r="E597" s="513" t="s">
        <v>1103</v>
      </c>
      <c r="F597" s="513" t="str">
        <f>InpC!I86</f>
        <v>vw</v>
      </c>
      <c r="G597" s="513" t="str">
        <f>InpC!E86</f>
        <v>MSA</v>
      </c>
      <c r="H597" s="513" t="s">
        <v>739</v>
      </c>
      <c r="I597" s="513">
        <f>COLUMN(InpC!E86)</f>
        <v>5</v>
      </c>
      <c r="J597" s="513" t="str">
        <f>InpC!G86</f>
        <v>$ 000s p.a.</v>
      </c>
      <c r="K597" s="513" t="s">
        <v>881</v>
      </c>
      <c r="L597" s="513" t="s">
        <v>2262</v>
      </c>
      <c r="M597" s="513">
        <v>6</v>
      </c>
      <c r="N597" s="513" t="str" cm="1">
        <f t="array" aca="1" ref="N597" ca="1">CELL("format",InpC!I86)</f>
        <v>,0</v>
      </c>
      <c r="O597" s="513">
        <f>ROW(InpC!I86)</f>
        <v>86</v>
      </c>
      <c r="P597" s="513">
        <f>COLUMN(InpC!I86)</f>
        <v>9</v>
      </c>
      <c r="Q597" s="513">
        <f>ROW(InpC!I86)</f>
        <v>86</v>
      </c>
      <c r="R597" s="513">
        <f>COLUMN(InpC!I86)</f>
        <v>9</v>
      </c>
      <c r="S597" s="513">
        <f ca="1">_xlfn.SHEET(InpC!I86)</f>
        <v>1</v>
      </c>
    </row>
    <row r="598" spans="1:19" x14ac:dyDescent="0.35">
      <c r="A598" s="513" t="s">
        <v>341</v>
      </c>
      <c r="B598" s="513">
        <v>1064</v>
      </c>
      <c r="C598" s="513" t="s">
        <v>1104</v>
      </c>
      <c r="D598" s="513">
        <v>-51</v>
      </c>
      <c r="E598" s="513" t="s">
        <v>282</v>
      </c>
      <c r="F598" s="513">
        <f>InpC!J86</f>
        <v>0</v>
      </c>
      <c r="G598" s="513" t="str">
        <f>InpC!E86</f>
        <v>MSA</v>
      </c>
      <c r="H598" s="513" t="s">
        <v>739</v>
      </c>
      <c r="I598" s="513">
        <f>COLUMN(InpC!E86)</f>
        <v>5</v>
      </c>
      <c r="J598" s="513" t="str">
        <f>InpC!G86</f>
        <v>$ 000s p.a.</v>
      </c>
      <c r="K598" s="513" t="s">
        <v>881</v>
      </c>
      <c r="L598" s="513"/>
      <c r="M598" s="513" t="s">
        <v>2263</v>
      </c>
      <c r="N598" s="513" t="str" cm="1">
        <f t="array" aca="1" ref="N598" ca="1">CELL("format",InpC!J86)</f>
        <v>,0</v>
      </c>
      <c r="O598" s="513">
        <f>ROW(InpC!J86)</f>
        <v>86</v>
      </c>
      <c r="P598" s="513">
        <f>COLUMN(InpC!J86)</f>
        <v>10</v>
      </c>
      <c r="Q598" s="513">
        <f>ROW(InpC!S86)</f>
        <v>86</v>
      </c>
      <c r="R598" s="513">
        <f>COLUMN(InpC!S86)</f>
        <v>19</v>
      </c>
      <c r="S598" s="513">
        <f ca="1">_xlfn.SHEET(InpC!J86)</f>
        <v>1</v>
      </c>
    </row>
    <row r="599" spans="1:19" x14ac:dyDescent="0.35">
      <c r="A599" s="513" t="s">
        <v>277</v>
      </c>
      <c r="B599" s="513">
        <v>1001</v>
      </c>
      <c r="C599" s="513" t="s">
        <v>1105</v>
      </c>
      <c r="D599" s="513">
        <v>-51</v>
      </c>
      <c r="E599" s="513">
        <v>1500</v>
      </c>
      <c r="F599" s="513">
        <f>InpC!F87</f>
        <v>1500</v>
      </c>
      <c r="G599" s="513" t="str">
        <f>InpC!E87</f>
        <v>Insurance</v>
      </c>
      <c r="H599" s="513" t="s">
        <v>740</v>
      </c>
      <c r="I599" s="513">
        <f>COLUMN(InpC!E87)</f>
        <v>5</v>
      </c>
      <c r="J599" s="513" t="s">
        <v>188</v>
      </c>
      <c r="K599" s="513" t="s">
        <v>884</v>
      </c>
      <c r="L599" s="513" t="s">
        <v>2264</v>
      </c>
      <c r="M599" s="513" t="s">
        <v>2265</v>
      </c>
      <c r="N599" s="513" t="str" cm="1">
        <f t="array" aca="1" ref="N599" ca="1">CELL("format",InpC!F87)</f>
        <v>,0</v>
      </c>
      <c r="O599" s="513">
        <f>ROW(InpC!F87)</f>
        <v>87</v>
      </c>
      <c r="P599" s="513">
        <f>COLUMN(InpC!F87)</f>
        <v>6</v>
      </c>
      <c r="Q599" s="513">
        <f>ROW(InpC!F87)</f>
        <v>87</v>
      </c>
      <c r="R599" s="513">
        <f>COLUMN(InpC!F87)</f>
        <v>6</v>
      </c>
      <c r="S599" s="513">
        <f ca="1">_xlfn.SHEET(InpC!F87)</f>
        <v>1</v>
      </c>
    </row>
    <row r="600" spans="1:19" x14ac:dyDescent="0.35">
      <c r="A600" s="513" t="s">
        <v>277</v>
      </c>
      <c r="B600" s="513">
        <v>1170</v>
      </c>
      <c r="C600" s="513" t="s">
        <v>1106</v>
      </c>
      <c r="D600" s="513">
        <v>-51</v>
      </c>
      <c r="E600" s="513" t="s">
        <v>1107</v>
      </c>
      <c r="F600" s="513" t="str">
        <f>InpC!I87</f>
        <v>vw</v>
      </c>
      <c r="G600" s="513" t="str">
        <f>InpC!E87</f>
        <v>Insurance</v>
      </c>
      <c r="H600" s="513" t="s">
        <v>740</v>
      </c>
      <c r="I600" s="513">
        <f>COLUMN(InpC!E87)</f>
        <v>5</v>
      </c>
      <c r="J600" s="513" t="str">
        <f>InpC!G87</f>
        <v>$ 000s p.a.</v>
      </c>
      <c r="K600" s="513" t="s">
        <v>884</v>
      </c>
      <c r="L600" s="513" t="s">
        <v>2266</v>
      </c>
      <c r="M600" s="513">
        <v>6</v>
      </c>
      <c r="N600" s="513" t="str" cm="1">
        <f t="array" aca="1" ref="N600" ca="1">CELL("format",InpC!I87)</f>
        <v>,0</v>
      </c>
      <c r="O600" s="513">
        <f>ROW(InpC!I87)</f>
        <v>87</v>
      </c>
      <c r="P600" s="513">
        <f>COLUMN(InpC!I87)</f>
        <v>9</v>
      </c>
      <c r="Q600" s="513">
        <f>ROW(InpC!I87)</f>
        <v>87</v>
      </c>
      <c r="R600" s="513">
        <f>COLUMN(InpC!I87)</f>
        <v>9</v>
      </c>
      <c r="S600" s="513">
        <f ca="1">_xlfn.SHEET(InpC!I87)</f>
        <v>1</v>
      </c>
    </row>
    <row r="601" spans="1:19" x14ac:dyDescent="0.35">
      <c r="A601" s="513" t="s">
        <v>341</v>
      </c>
      <c r="B601" s="513">
        <v>1065</v>
      </c>
      <c r="C601" s="513" t="s">
        <v>1108</v>
      </c>
      <c r="D601" s="513">
        <v>-51</v>
      </c>
      <c r="E601" s="513" t="s">
        <v>282</v>
      </c>
      <c r="F601" s="513">
        <f>InpC!J87</f>
        <v>0</v>
      </c>
      <c r="G601" s="513" t="str">
        <f>InpC!E87</f>
        <v>Insurance</v>
      </c>
      <c r="H601" s="513" t="s">
        <v>740</v>
      </c>
      <c r="I601" s="513">
        <f>COLUMN(InpC!E87)</f>
        <v>5</v>
      </c>
      <c r="J601" s="513" t="str">
        <f>InpC!G87</f>
        <v>$ 000s p.a.</v>
      </c>
      <c r="K601" s="513" t="s">
        <v>884</v>
      </c>
      <c r="L601" s="513"/>
      <c r="M601" s="513" t="s">
        <v>2267</v>
      </c>
      <c r="N601" s="513" t="str" cm="1">
        <f t="array" aca="1" ref="N601" ca="1">CELL("format",InpC!J87)</f>
        <v>,0</v>
      </c>
      <c r="O601" s="513">
        <f>ROW(InpC!J87)</f>
        <v>87</v>
      </c>
      <c r="P601" s="513">
        <f>COLUMN(InpC!J87)</f>
        <v>10</v>
      </c>
      <c r="Q601" s="513">
        <f>ROW(InpC!S87)</f>
        <v>87</v>
      </c>
      <c r="R601" s="513">
        <f>COLUMN(InpC!S87)</f>
        <v>19</v>
      </c>
      <c r="S601" s="513">
        <f ca="1">_xlfn.SHEET(InpC!J87)</f>
        <v>1</v>
      </c>
    </row>
    <row r="602" spans="1:19" x14ac:dyDescent="0.35">
      <c r="A602" s="513" t="s">
        <v>277</v>
      </c>
      <c r="B602" s="513">
        <v>1002</v>
      </c>
      <c r="C602" s="513" t="s">
        <v>1109</v>
      </c>
      <c r="D602" s="513">
        <v>-51</v>
      </c>
      <c r="E602" s="513">
        <v>100</v>
      </c>
      <c r="F602" s="513">
        <f>InpC!F88</f>
        <v>100</v>
      </c>
      <c r="G602" s="513" t="str">
        <f>InpC!E88</f>
        <v>Contingency</v>
      </c>
      <c r="H602" s="513" t="s">
        <v>741</v>
      </c>
      <c r="I602" s="513">
        <f>COLUMN(InpC!E88)</f>
        <v>5</v>
      </c>
      <c r="J602" s="513" t="s">
        <v>188</v>
      </c>
      <c r="K602" s="513" t="s">
        <v>887</v>
      </c>
      <c r="L602" s="513" t="s">
        <v>2268</v>
      </c>
      <c r="M602" s="513" t="s">
        <v>2269</v>
      </c>
      <c r="N602" s="513" t="str" cm="1">
        <f t="array" aca="1" ref="N602" ca="1">CELL("format",InpC!F88)</f>
        <v>,0</v>
      </c>
      <c r="O602" s="513">
        <f>ROW(InpC!F88)</f>
        <v>88</v>
      </c>
      <c r="P602" s="513">
        <f>COLUMN(InpC!F88)</f>
        <v>6</v>
      </c>
      <c r="Q602" s="513">
        <f>ROW(InpC!F88)</f>
        <v>88</v>
      </c>
      <c r="R602" s="513">
        <f>COLUMN(InpC!F88)</f>
        <v>6</v>
      </c>
      <c r="S602" s="513">
        <f ca="1">_xlfn.SHEET(InpC!F88)</f>
        <v>1</v>
      </c>
    </row>
    <row r="603" spans="1:19" x14ac:dyDescent="0.35">
      <c r="A603" s="513" t="s">
        <v>277</v>
      </c>
      <c r="B603" s="513">
        <v>1171</v>
      </c>
      <c r="C603" s="513" t="s">
        <v>1110</v>
      </c>
      <c r="D603" s="513">
        <v>-51</v>
      </c>
      <c r="E603" s="513" t="s">
        <v>1111</v>
      </c>
      <c r="F603" s="513" t="str">
        <f>InpC!I88</f>
        <v>vw</v>
      </c>
      <c r="G603" s="513" t="str">
        <f>InpC!E88</f>
        <v>Contingency</v>
      </c>
      <c r="H603" s="513" t="s">
        <v>741</v>
      </c>
      <c r="I603" s="513">
        <f>COLUMN(InpC!E88)</f>
        <v>5</v>
      </c>
      <c r="J603" s="513" t="str">
        <f>InpC!G88</f>
        <v>$ 000s p.a.</v>
      </c>
      <c r="K603" s="513" t="s">
        <v>887</v>
      </c>
      <c r="L603" s="513" t="s">
        <v>2270</v>
      </c>
      <c r="M603" s="513">
        <v>6</v>
      </c>
      <c r="N603" s="513" t="str" cm="1">
        <f t="array" aca="1" ref="N603" ca="1">CELL("format",InpC!I88)</f>
        <v>,0</v>
      </c>
      <c r="O603" s="513">
        <f>ROW(InpC!I88)</f>
        <v>88</v>
      </c>
      <c r="P603" s="513">
        <f>COLUMN(InpC!I88)</f>
        <v>9</v>
      </c>
      <c r="Q603" s="513">
        <f>ROW(InpC!I88)</f>
        <v>88</v>
      </c>
      <c r="R603" s="513">
        <f>COLUMN(InpC!I88)</f>
        <v>9</v>
      </c>
      <c r="S603" s="513">
        <f ca="1">_xlfn.SHEET(InpC!I88)</f>
        <v>1</v>
      </c>
    </row>
    <row r="604" spans="1:19" x14ac:dyDescent="0.35">
      <c r="A604" s="513" t="s">
        <v>341</v>
      </c>
      <c r="B604" s="513">
        <v>1066</v>
      </c>
      <c r="C604" s="513" t="s">
        <v>1112</v>
      </c>
      <c r="D604" s="513">
        <v>-51</v>
      </c>
      <c r="E604" s="513" t="s">
        <v>282</v>
      </c>
      <c r="F604" s="513">
        <f>InpC!J88</f>
        <v>0</v>
      </c>
      <c r="G604" s="513" t="str">
        <f>InpC!E88</f>
        <v>Contingency</v>
      </c>
      <c r="H604" s="513" t="s">
        <v>741</v>
      </c>
      <c r="I604" s="513">
        <f>COLUMN(InpC!E88)</f>
        <v>5</v>
      </c>
      <c r="J604" s="513" t="str">
        <f>InpC!G88</f>
        <v>$ 000s p.a.</v>
      </c>
      <c r="K604" s="513" t="s">
        <v>887</v>
      </c>
      <c r="L604" s="513"/>
      <c r="M604" s="513" t="s">
        <v>2271</v>
      </c>
      <c r="N604" s="513" t="str" cm="1">
        <f t="array" aca="1" ref="N604" ca="1">CELL("format",InpC!J88)</f>
        <v>,0</v>
      </c>
      <c r="O604" s="513">
        <f>ROW(InpC!J88)</f>
        <v>88</v>
      </c>
      <c r="P604" s="513">
        <f>COLUMN(InpC!J88)</f>
        <v>10</v>
      </c>
      <c r="Q604" s="513">
        <f>ROW(InpC!S88)</f>
        <v>88</v>
      </c>
      <c r="R604" s="513">
        <f>COLUMN(InpC!S88)</f>
        <v>19</v>
      </c>
      <c r="S604" s="513">
        <f ca="1">_xlfn.SHEET(InpC!J88)</f>
        <v>1</v>
      </c>
    </row>
    <row r="605" spans="1:19" x14ac:dyDescent="0.35">
      <c r="A605" s="513" t="s">
        <v>277</v>
      </c>
      <c r="B605" s="513">
        <v>1003</v>
      </c>
      <c r="C605" s="513" t="s">
        <v>1113</v>
      </c>
      <c r="D605" s="513">
        <v>-51</v>
      </c>
      <c r="E605" s="513">
        <v>491</v>
      </c>
      <c r="F605" s="513">
        <f>InpC!F89</f>
        <v>491</v>
      </c>
      <c r="G605" s="513" t="str">
        <f>InpC!E89</f>
        <v>Rent</v>
      </c>
      <c r="H605" s="513" t="s">
        <v>742</v>
      </c>
      <c r="I605" s="513">
        <f>COLUMN(InpC!E89)</f>
        <v>5</v>
      </c>
      <c r="J605" s="513" t="s">
        <v>188</v>
      </c>
      <c r="K605" s="513" t="s">
        <v>890</v>
      </c>
      <c r="L605" s="513" t="s">
        <v>2272</v>
      </c>
      <c r="M605" s="513" t="s">
        <v>2273</v>
      </c>
      <c r="N605" s="513" t="str" cm="1">
        <f t="array" aca="1" ref="N605" ca="1">CELL("format",InpC!F89)</f>
        <v>,0</v>
      </c>
      <c r="O605" s="513">
        <f>ROW(InpC!F89)</f>
        <v>89</v>
      </c>
      <c r="P605" s="513">
        <f>COLUMN(InpC!F89)</f>
        <v>6</v>
      </c>
      <c r="Q605" s="513">
        <f>ROW(InpC!F89)</f>
        <v>89</v>
      </c>
      <c r="R605" s="513">
        <f>COLUMN(InpC!F89)</f>
        <v>6</v>
      </c>
      <c r="S605" s="513">
        <f ca="1">_xlfn.SHEET(InpC!F89)</f>
        <v>1</v>
      </c>
    </row>
    <row r="606" spans="1:19" x14ac:dyDescent="0.35">
      <c r="A606" s="513" t="s">
        <v>277</v>
      </c>
      <c r="B606" s="513">
        <v>1172</v>
      </c>
      <c r="C606" s="513" t="s">
        <v>1114</v>
      </c>
      <c r="D606" s="513">
        <v>-51</v>
      </c>
      <c r="E606" s="513" t="s">
        <v>1115</v>
      </c>
      <c r="F606" s="513" t="str">
        <f>InpC!I89</f>
        <v>vw</v>
      </c>
      <c r="G606" s="513" t="str">
        <f>InpC!E89</f>
        <v>Rent</v>
      </c>
      <c r="H606" s="513" t="s">
        <v>742</v>
      </c>
      <c r="I606" s="513">
        <f>COLUMN(InpC!E89)</f>
        <v>5</v>
      </c>
      <c r="J606" s="513" t="str">
        <f>InpC!G89</f>
        <v>$ 000s p.a.</v>
      </c>
      <c r="K606" s="513" t="s">
        <v>890</v>
      </c>
      <c r="L606" s="513" t="s">
        <v>2274</v>
      </c>
      <c r="M606" s="513">
        <v>6</v>
      </c>
      <c r="N606" s="513" t="str" cm="1">
        <f t="array" aca="1" ref="N606" ca="1">CELL("format",InpC!I89)</f>
        <v>,0</v>
      </c>
      <c r="O606" s="513">
        <f>ROW(InpC!I89)</f>
        <v>89</v>
      </c>
      <c r="P606" s="513">
        <f>COLUMN(InpC!I89)</f>
        <v>9</v>
      </c>
      <c r="Q606" s="513">
        <f>ROW(InpC!I89)</f>
        <v>89</v>
      </c>
      <c r="R606" s="513">
        <f>COLUMN(InpC!I89)</f>
        <v>9</v>
      </c>
      <c r="S606" s="513">
        <f ca="1">_xlfn.SHEET(InpC!I89)</f>
        <v>1</v>
      </c>
    </row>
    <row r="607" spans="1:19" x14ac:dyDescent="0.35">
      <c r="A607" s="513" t="s">
        <v>341</v>
      </c>
      <c r="B607" s="513">
        <v>1067</v>
      </c>
      <c r="C607" s="513" t="s">
        <v>1116</v>
      </c>
      <c r="D607" s="513">
        <v>-51</v>
      </c>
      <c r="E607" s="513" t="s">
        <v>282</v>
      </c>
      <c r="F607" s="513">
        <f>InpC!J89</f>
        <v>0</v>
      </c>
      <c r="G607" s="513" t="str">
        <f>InpC!E89</f>
        <v>Rent</v>
      </c>
      <c r="H607" s="513" t="s">
        <v>742</v>
      </c>
      <c r="I607" s="513">
        <f>COLUMN(InpC!E89)</f>
        <v>5</v>
      </c>
      <c r="J607" s="513" t="str">
        <f>InpC!G89</f>
        <v>$ 000s p.a.</v>
      </c>
      <c r="K607" s="513" t="s">
        <v>890</v>
      </c>
      <c r="L607" s="513"/>
      <c r="M607" s="513" t="s">
        <v>2275</v>
      </c>
      <c r="N607" s="513" t="str" cm="1">
        <f t="array" aca="1" ref="N607" ca="1">CELL("format",InpC!J89)</f>
        <v>,0</v>
      </c>
      <c r="O607" s="513">
        <f>ROW(InpC!J89)</f>
        <v>89</v>
      </c>
      <c r="P607" s="513">
        <f>COLUMN(InpC!J89)</f>
        <v>10</v>
      </c>
      <c r="Q607" s="513">
        <f>ROW(InpC!S89)</f>
        <v>89</v>
      </c>
      <c r="R607" s="513">
        <f>COLUMN(InpC!S89)</f>
        <v>19</v>
      </c>
      <c r="S607" s="513">
        <f ca="1">_xlfn.SHEET(InpC!J89)</f>
        <v>1</v>
      </c>
    </row>
    <row r="608" spans="1:19" x14ac:dyDescent="0.35">
      <c r="A608" s="513" t="s">
        <v>277</v>
      </c>
      <c r="B608" s="513">
        <v>1004</v>
      </c>
      <c r="C608" s="513" t="s">
        <v>1117</v>
      </c>
      <c r="D608" s="513">
        <v>-51</v>
      </c>
      <c r="E608" s="513">
        <v>40</v>
      </c>
      <c r="F608" s="513">
        <f>InpC!F90</f>
        <v>40</v>
      </c>
      <c r="G608" s="513" t="str">
        <f>InpC!E90</f>
        <v>Legals and professional</v>
      </c>
      <c r="H608" s="513" t="s">
        <v>743</v>
      </c>
      <c r="I608" s="513">
        <f>COLUMN(InpC!E90)</f>
        <v>5</v>
      </c>
      <c r="J608" s="513" t="s">
        <v>188</v>
      </c>
      <c r="K608" s="513" t="s">
        <v>893</v>
      </c>
      <c r="L608" s="513" t="s">
        <v>2276</v>
      </c>
      <c r="M608" s="513" t="s">
        <v>2277</v>
      </c>
      <c r="N608" s="513" t="str" cm="1">
        <f t="array" aca="1" ref="N608" ca="1">CELL("format",InpC!F90)</f>
        <v>,0</v>
      </c>
      <c r="O608" s="513">
        <f>ROW(InpC!F90)</f>
        <v>90</v>
      </c>
      <c r="P608" s="513">
        <f>COLUMN(InpC!F90)</f>
        <v>6</v>
      </c>
      <c r="Q608" s="513">
        <f>ROW(InpC!F90)</f>
        <v>90</v>
      </c>
      <c r="R608" s="513">
        <f>COLUMN(InpC!F90)</f>
        <v>6</v>
      </c>
      <c r="S608" s="513">
        <f ca="1">_xlfn.SHEET(InpC!F90)</f>
        <v>1</v>
      </c>
    </row>
    <row r="609" spans="1:19" x14ac:dyDescent="0.35">
      <c r="A609" s="513" t="s">
        <v>277</v>
      </c>
      <c r="B609" s="513">
        <v>1173</v>
      </c>
      <c r="C609" s="513" t="s">
        <v>1118</v>
      </c>
      <c r="D609" s="513">
        <v>-51</v>
      </c>
      <c r="E609" s="513" t="s">
        <v>1119</v>
      </c>
      <c r="F609" s="513" t="str">
        <f>InpC!I90</f>
        <v>vw</v>
      </c>
      <c r="G609" s="513" t="str">
        <f>InpC!E90</f>
        <v>Legals and professional</v>
      </c>
      <c r="H609" s="513" t="s">
        <v>743</v>
      </c>
      <c r="I609" s="513">
        <f>COLUMN(InpC!E90)</f>
        <v>5</v>
      </c>
      <c r="J609" s="513" t="str">
        <f>InpC!G90</f>
        <v>$ 000s p.a.</v>
      </c>
      <c r="K609" s="513" t="s">
        <v>893</v>
      </c>
      <c r="L609" s="513" t="s">
        <v>2278</v>
      </c>
      <c r="M609" s="513">
        <v>6</v>
      </c>
      <c r="N609" s="513" t="str" cm="1">
        <f t="array" aca="1" ref="N609" ca="1">CELL("format",InpC!I90)</f>
        <v>,0</v>
      </c>
      <c r="O609" s="513">
        <f>ROW(InpC!I90)</f>
        <v>90</v>
      </c>
      <c r="P609" s="513">
        <f>COLUMN(InpC!I90)</f>
        <v>9</v>
      </c>
      <c r="Q609" s="513">
        <f>ROW(InpC!I90)</f>
        <v>90</v>
      </c>
      <c r="R609" s="513">
        <f>COLUMN(InpC!I90)</f>
        <v>9</v>
      </c>
      <c r="S609" s="513">
        <f ca="1">_xlfn.SHEET(InpC!I90)</f>
        <v>1</v>
      </c>
    </row>
    <row r="610" spans="1:19" x14ac:dyDescent="0.35">
      <c r="A610" s="513" t="s">
        <v>341</v>
      </c>
      <c r="B610" s="513">
        <v>1068</v>
      </c>
      <c r="C610" s="513" t="s">
        <v>1120</v>
      </c>
      <c r="D610" s="513">
        <v>-51</v>
      </c>
      <c r="E610" s="513" t="s">
        <v>282</v>
      </c>
      <c r="F610" s="513">
        <f>InpC!J90</f>
        <v>0</v>
      </c>
      <c r="G610" s="513" t="str">
        <f>InpC!E90</f>
        <v>Legals and professional</v>
      </c>
      <c r="H610" s="513" t="s">
        <v>743</v>
      </c>
      <c r="I610" s="513">
        <f>COLUMN(InpC!E90)</f>
        <v>5</v>
      </c>
      <c r="J610" s="513" t="str">
        <f>InpC!G90</f>
        <v>$ 000s p.a.</v>
      </c>
      <c r="K610" s="513" t="s">
        <v>893</v>
      </c>
      <c r="L610" s="513"/>
      <c r="M610" s="513" t="s">
        <v>2279</v>
      </c>
      <c r="N610" s="513" t="str" cm="1">
        <f t="array" aca="1" ref="N610" ca="1">CELL("format",InpC!J90)</f>
        <v>,0</v>
      </c>
      <c r="O610" s="513">
        <f>ROW(InpC!J90)</f>
        <v>90</v>
      </c>
      <c r="P610" s="513">
        <f>COLUMN(InpC!J90)</f>
        <v>10</v>
      </c>
      <c r="Q610" s="513">
        <f>ROW(InpC!S90)</f>
        <v>90</v>
      </c>
      <c r="R610" s="513">
        <f>COLUMN(InpC!S90)</f>
        <v>19</v>
      </c>
      <c r="S610" s="513">
        <f ca="1">_xlfn.SHEET(InpC!J90)</f>
        <v>1</v>
      </c>
    </row>
    <row r="611" spans="1:19" x14ac:dyDescent="0.35">
      <c r="A611" s="513" t="s">
        <v>277</v>
      </c>
      <c r="B611" s="513">
        <v>1005</v>
      </c>
      <c r="C611" s="513" t="s">
        <v>1121</v>
      </c>
      <c r="D611" s="513">
        <v>-51</v>
      </c>
      <c r="E611" s="513">
        <v>35</v>
      </c>
      <c r="F611" s="513">
        <f>InpC!F91</f>
        <v>35</v>
      </c>
      <c r="G611" s="513" t="str">
        <f>InpC!E91</f>
        <v>Water costs</v>
      </c>
      <c r="H611" s="513" t="s">
        <v>744</v>
      </c>
      <c r="I611" s="513">
        <f>COLUMN(InpC!E91)</f>
        <v>5</v>
      </c>
      <c r="J611" s="513" t="s">
        <v>188</v>
      </c>
      <c r="K611" s="513" t="s">
        <v>896</v>
      </c>
      <c r="L611" s="513" t="s">
        <v>2280</v>
      </c>
      <c r="M611" s="513" t="s">
        <v>2281</v>
      </c>
      <c r="N611" s="513" t="str" cm="1">
        <f t="array" aca="1" ref="N611" ca="1">CELL("format",InpC!F91)</f>
        <v>,0</v>
      </c>
      <c r="O611" s="513">
        <f>ROW(InpC!F91)</f>
        <v>91</v>
      </c>
      <c r="P611" s="513">
        <f>COLUMN(InpC!F91)</f>
        <v>6</v>
      </c>
      <c r="Q611" s="513">
        <f>ROW(InpC!F91)</f>
        <v>91</v>
      </c>
      <c r="R611" s="513">
        <f>COLUMN(InpC!F91)</f>
        <v>6</v>
      </c>
      <c r="S611" s="513">
        <f ca="1">_xlfn.SHEET(InpC!F91)</f>
        <v>1</v>
      </c>
    </row>
    <row r="612" spans="1:19" x14ac:dyDescent="0.35">
      <c r="A612" s="513" t="s">
        <v>277</v>
      </c>
      <c r="B612" s="513">
        <v>1174</v>
      </c>
      <c r="C612" s="513" t="s">
        <v>1122</v>
      </c>
      <c r="D612" s="513">
        <v>-51</v>
      </c>
      <c r="E612" s="513" t="s">
        <v>1123</v>
      </c>
      <c r="F612" s="513" t="str">
        <f>InpC!I91</f>
        <v>vw</v>
      </c>
      <c r="G612" s="513" t="str">
        <f>InpC!E91</f>
        <v>Water costs</v>
      </c>
      <c r="H612" s="513" t="s">
        <v>744</v>
      </c>
      <c r="I612" s="513">
        <f>COLUMN(InpC!E91)</f>
        <v>5</v>
      </c>
      <c r="J612" s="513" t="str">
        <f>InpC!G91</f>
        <v>$ 000s p.a.</v>
      </c>
      <c r="K612" s="513" t="s">
        <v>896</v>
      </c>
      <c r="L612" s="513" t="s">
        <v>2282</v>
      </c>
      <c r="M612" s="513">
        <v>6</v>
      </c>
      <c r="N612" s="513" t="str" cm="1">
        <f t="array" aca="1" ref="N612" ca="1">CELL("format",InpC!I91)</f>
        <v>,0</v>
      </c>
      <c r="O612" s="513">
        <f>ROW(InpC!I91)</f>
        <v>91</v>
      </c>
      <c r="P612" s="513">
        <f>COLUMN(InpC!I91)</f>
        <v>9</v>
      </c>
      <c r="Q612" s="513">
        <f>ROW(InpC!I91)</f>
        <v>91</v>
      </c>
      <c r="R612" s="513">
        <f>COLUMN(InpC!I91)</f>
        <v>9</v>
      </c>
      <c r="S612" s="513">
        <f ca="1">_xlfn.SHEET(InpC!I91)</f>
        <v>1</v>
      </c>
    </row>
    <row r="613" spans="1:19" x14ac:dyDescent="0.35">
      <c r="A613" s="513" t="s">
        <v>341</v>
      </c>
      <c r="B613" s="513">
        <v>1069</v>
      </c>
      <c r="C613" s="513" t="s">
        <v>1124</v>
      </c>
      <c r="D613" s="513">
        <v>-51</v>
      </c>
      <c r="E613" s="513" t="s">
        <v>282</v>
      </c>
      <c r="F613" s="513">
        <f>InpC!J91</f>
        <v>0</v>
      </c>
      <c r="G613" s="513" t="str">
        <f>InpC!E91</f>
        <v>Water costs</v>
      </c>
      <c r="H613" s="513" t="s">
        <v>744</v>
      </c>
      <c r="I613" s="513">
        <f>COLUMN(InpC!E91)</f>
        <v>5</v>
      </c>
      <c r="J613" s="513" t="str">
        <f>InpC!G91</f>
        <v>$ 000s p.a.</v>
      </c>
      <c r="K613" s="513" t="s">
        <v>896</v>
      </c>
      <c r="L613" s="513"/>
      <c r="M613" s="513" t="s">
        <v>2283</v>
      </c>
      <c r="N613" s="513" t="str" cm="1">
        <f t="array" aca="1" ref="N613" ca="1">CELL("format",InpC!J91)</f>
        <v>,0</v>
      </c>
      <c r="O613" s="513">
        <f>ROW(InpC!J91)</f>
        <v>91</v>
      </c>
      <c r="P613" s="513">
        <f>COLUMN(InpC!J91)</f>
        <v>10</v>
      </c>
      <c r="Q613" s="513">
        <f>ROW(InpC!S91)</f>
        <v>91</v>
      </c>
      <c r="R613" s="513">
        <f>COLUMN(InpC!S91)</f>
        <v>19</v>
      </c>
      <c r="S613" s="513">
        <f ca="1">_xlfn.SHEET(InpC!J91)</f>
        <v>1</v>
      </c>
    </row>
    <row r="614" spans="1:19" x14ac:dyDescent="0.35">
      <c r="A614" s="513" t="s">
        <v>277</v>
      </c>
      <c r="B614" s="513">
        <v>1006</v>
      </c>
      <c r="C614" s="513" t="s">
        <v>1125</v>
      </c>
      <c r="D614" s="513">
        <v>-51</v>
      </c>
      <c r="E614" s="513">
        <v>30</v>
      </c>
      <c r="F614" s="513">
        <f>InpC!F92</f>
        <v>30</v>
      </c>
      <c r="G614" s="513" t="str">
        <f>InpC!E92</f>
        <v>Fuel testing</v>
      </c>
      <c r="H614" s="513" t="s">
        <v>745</v>
      </c>
      <c r="I614" s="513">
        <f>COLUMN(InpC!E92)</f>
        <v>5</v>
      </c>
      <c r="J614" s="513" t="s">
        <v>188</v>
      </c>
      <c r="K614" s="513" t="s">
        <v>899</v>
      </c>
      <c r="L614" s="513" t="s">
        <v>2284</v>
      </c>
      <c r="M614" s="513" t="s">
        <v>2285</v>
      </c>
      <c r="N614" s="513" t="str" cm="1">
        <f t="array" aca="1" ref="N614" ca="1">CELL("format",InpC!F92)</f>
        <v>,0</v>
      </c>
      <c r="O614" s="513">
        <f>ROW(InpC!F92)</f>
        <v>92</v>
      </c>
      <c r="P614" s="513">
        <f>COLUMN(InpC!F92)</f>
        <v>6</v>
      </c>
      <c r="Q614" s="513">
        <f>ROW(InpC!F92)</f>
        <v>92</v>
      </c>
      <c r="R614" s="513">
        <f>COLUMN(InpC!F92)</f>
        <v>6</v>
      </c>
      <c r="S614" s="513">
        <f ca="1">_xlfn.SHEET(InpC!F92)</f>
        <v>1</v>
      </c>
    </row>
    <row r="615" spans="1:19" x14ac:dyDescent="0.35">
      <c r="A615" s="513" t="s">
        <v>277</v>
      </c>
      <c r="B615" s="513">
        <v>1175</v>
      </c>
      <c r="C615" s="513" t="s">
        <v>1126</v>
      </c>
      <c r="D615" s="513">
        <v>-51</v>
      </c>
      <c r="E615" s="513" t="s">
        <v>1127</v>
      </c>
      <c r="F615" s="513" t="str">
        <f>InpC!I92</f>
        <v>vw</v>
      </c>
      <c r="G615" s="513" t="str">
        <f>InpC!E92</f>
        <v>Fuel testing</v>
      </c>
      <c r="H615" s="513" t="s">
        <v>745</v>
      </c>
      <c r="I615" s="513">
        <f>COLUMN(InpC!E92)</f>
        <v>5</v>
      </c>
      <c r="J615" s="513" t="str">
        <f>InpC!G92</f>
        <v>$ 000s p.a.</v>
      </c>
      <c r="K615" s="513" t="s">
        <v>899</v>
      </c>
      <c r="L615" s="513" t="s">
        <v>2286</v>
      </c>
      <c r="M615" s="513">
        <v>6</v>
      </c>
      <c r="N615" s="513" t="str" cm="1">
        <f t="array" aca="1" ref="N615" ca="1">CELL("format",InpC!I92)</f>
        <v>,0</v>
      </c>
      <c r="O615" s="513">
        <f>ROW(InpC!I92)</f>
        <v>92</v>
      </c>
      <c r="P615" s="513">
        <f>COLUMN(InpC!I92)</f>
        <v>9</v>
      </c>
      <c r="Q615" s="513">
        <f>ROW(InpC!I92)</f>
        <v>92</v>
      </c>
      <c r="R615" s="513">
        <f>COLUMN(InpC!I92)</f>
        <v>9</v>
      </c>
      <c r="S615" s="513">
        <f ca="1">_xlfn.SHEET(InpC!I92)</f>
        <v>1</v>
      </c>
    </row>
    <row r="616" spans="1:19" x14ac:dyDescent="0.35">
      <c r="A616" s="513" t="s">
        <v>341</v>
      </c>
      <c r="B616" s="513">
        <v>1070</v>
      </c>
      <c r="C616" s="513" t="s">
        <v>1128</v>
      </c>
      <c r="D616" s="513">
        <v>-51</v>
      </c>
      <c r="E616" s="513" t="s">
        <v>282</v>
      </c>
      <c r="F616" s="513">
        <f>InpC!J92</f>
        <v>0</v>
      </c>
      <c r="G616" s="513" t="str">
        <f>InpC!E92</f>
        <v>Fuel testing</v>
      </c>
      <c r="H616" s="513" t="s">
        <v>745</v>
      </c>
      <c r="I616" s="513">
        <f>COLUMN(InpC!E92)</f>
        <v>5</v>
      </c>
      <c r="J616" s="513" t="str">
        <f>InpC!G92</f>
        <v>$ 000s p.a.</v>
      </c>
      <c r="K616" s="513" t="s">
        <v>899</v>
      </c>
      <c r="L616" s="513"/>
      <c r="M616" s="513" t="s">
        <v>2287</v>
      </c>
      <c r="N616" s="513" t="str" cm="1">
        <f t="array" aca="1" ref="N616" ca="1">CELL("format",InpC!J92)</f>
        <v>,0</v>
      </c>
      <c r="O616" s="513">
        <f>ROW(InpC!J92)</f>
        <v>92</v>
      </c>
      <c r="P616" s="513">
        <f>COLUMN(InpC!J92)</f>
        <v>10</v>
      </c>
      <c r="Q616" s="513">
        <f>ROW(InpC!S92)</f>
        <v>92</v>
      </c>
      <c r="R616" s="513">
        <f>COLUMN(InpC!S92)</f>
        <v>19</v>
      </c>
      <c r="S616" s="513">
        <f ca="1">_xlfn.SHEET(InpC!J92)</f>
        <v>1</v>
      </c>
    </row>
    <row r="617" spans="1:19" x14ac:dyDescent="0.35">
      <c r="A617" s="513" t="s">
        <v>277</v>
      </c>
      <c r="B617" s="513">
        <v>1007</v>
      </c>
      <c r="C617" s="513" t="s">
        <v>1129</v>
      </c>
      <c r="D617" s="513">
        <v>-51</v>
      </c>
      <c r="E617" s="513">
        <v>29.77</v>
      </c>
      <c r="F617" s="513">
        <f>InpC!F93</f>
        <v>29.77</v>
      </c>
      <c r="G617" s="513" t="str">
        <f>InpC!E93</f>
        <v>EA permit fee</v>
      </c>
      <c r="H617" s="513" t="s">
        <v>746</v>
      </c>
      <c r="I617" s="513">
        <f>COLUMN(InpC!E93)</f>
        <v>5</v>
      </c>
      <c r="J617" s="513" t="s">
        <v>188</v>
      </c>
      <c r="K617" s="513" t="s">
        <v>902</v>
      </c>
      <c r="L617" s="513" t="s">
        <v>2288</v>
      </c>
      <c r="M617" s="513" t="s">
        <v>2289</v>
      </c>
      <c r="N617" s="513" t="str" cm="1">
        <f t="array" aca="1" ref="N617" ca="1">CELL("format",InpC!F93)</f>
        <v>,0</v>
      </c>
      <c r="O617" s="513">
        <f>ROW(InpC!F93)</f>
        <v>93</v>
      </c>
      <c r="P617" s="513">
        <f>COLUMN(InpC!F93)</f>
        <v>6</v>
      </c>
      <c r="Q617" s="513">
        <f>ROW(InpC!F93)</f>
        <v>93</v>
      </c>
      <c r="R617" s="513">
        <f>COLUMN(InpC!F93)</f>
        <v>6</v>
      </c>
      <c r="S617" s="513">
        <f ca="1">_xlfn.SHEET(InpC!F93)</f>
        <v>1</v>
      </c>
    </row>
    <row r="618" spans="1:19" x14ac:dyDescent="0.35">
      <c r="A618" s="513" t="s">
        <v>277</v>
      </c>
      <c r="B618" s="513">
        <v>1176</v>
      </c>
      <c r="C618" s="513" t="s">
        <v>1130</v>
      </c>
      <c r="D618" s="513">
        <v>-51</v>
      </c>
      <c r="E618" s="513" t="s">
        <v>1131</v>
      </c>
      <c r="F618" s="513" t="str">
        <f>InpC!I93</f>
        <v>vw</v>
      </c>
      <c r="G618" s="513" t="str">
        <f>InpC!E93</f>
        <v>EA permit fee</v>
      </c>
      <c r="H618" s="513" t="s">
        <v>746</v>
      </c>
      <c r="I618" s="513">
        <f>COLUMN(InpC!E93)</f>
        <v>5</v>
      </c>
      <c r="J618" s="513" t="str">
        <f>InpC!G93</f>
        <v>$ 000s p.a.</v>
      </c>
      <c r="K618" s="513" t="s">
        <v>902</v>
      </c>
      <c r="L618" s="513" t="s">
        <v>2290</v>
      </c>
      <c r="M618" s="513">
        <v>6</v>
      </c>
      <c r="N618" s="513" t="str" cm="1">
        <f t="array" aca="1" ref="N618" ca="1">CELL("format",InpC!I93)</f>
        <v>,0</v>
      </c>
      <c r="O618" s="513">
        <f>ROW(InpC!I93)</f>
        <v>93</v>
      </c>
      <c r="P618" s="513">
        <f>COLUMN(InpC!I93)</f>
        <v>9</v>
      </c>
      <c r="Q618" s="513">
        <f>ROW(InpC!I93)</f>
        <v>93</v>
      </c>
      <c r="R618" s="513">
        <f>COLUMN(InpC!I93)</f>
        <v>9</v>
      </c>
      <c r="S618" s="513">
        <f ca="1">_xlfn.SHEET(InpC!I93)</f>
        <v>1</v>
      </c>
    </row>
    <row r="619" spans="1:19" x14ac:dyDescent="0.35">
      <c r="A619" s="513" t="s">
        <v>341</v>
      </c>
      <c r="B619" s="513">
        <v>1071</v>
      </c>
      <c r="C619" s="513" t="s">
        <v>1132</v>
      </c>
      <c r="D619" s="513">
        <v>-51</v>
      </c>
      <c r="E619" s="513" t="s">
        <v>282</v>
      </c>
      <c r="F619" s="513">
        <f>InpC!J93</f>
        <v>0</v>
      </c>
      <c r="G619" s="513" t="str">
        <f>InpC!E93</f>
        <v>EA permit fee</v>
      </c>
      <c r="H619" s="513" t="s">
        <v>746</v>
      </c>
      <c r="I619" s="513">
        <f>COLUMN(InpC!E93)</f>
        <v>5</v>
      </c>
      <c r="J619" s="513" t="str">
        <f>InpC!G93</f>
        <v>$ 000s p.a.</v>
      </c>
      <c r="K619" s="513" t="s">
        <v>902</v>
      </c>
      <c r="L619" s="513"/>
      <c r="M619" s="513" t="s">
        <v>2291</v>
      </c>
      <c r="N619" s="513" t="str" cm="1">
        <f t="array" aca="1" ref="N619" ca="1">CELL("format",InpC!J93)</f>
        <v>,0</v>
      </c>
      <c r="O619" s="513">
        <f>ROW(InpC!J93)</f>
        <v>93</v>
      </c>
      <c r="P619" s="513">
        <f>COLUMN(InpC!J93)</f>
        <v>10</v>
      </c>
      <c r="Q619" s="513">
        <f>ROW(InpC!S93)</f>
        <v>93</v>
      </c>
      <c r="R619" s="513">
        <f>COLUMN(InpC!S93)</f>
        <v>19</v>
      </c>
      <c r="S619" s="513">
        <f ca="1">_xlfn.SHEET(InpC!J93)</f>
        <v>1</v>
      </c>
    </row>
    <row r="620" spans="1:19" x14ac:dyDescent="0.35">
      <c r="A620" s="513" t="s">
        <v>277</v>
      </c>
      <c r="B620" s="513">
        <v>1008</v>
      </c>
      <c r="C620" s="513" t="s">
        <v>1133</v>
      </c>
      <c r="D620" s="513">
        <v>-51</v>
      </c>
      <c r="E620" s="513">
        <v>25</v>
      </c>
      <c r="F620" s="513">
        <f>InpC!F94</f>
        <v>25</v>
      </c>
      <c r="G620" s="513" t="str">
        <f>InpC!E94</f>
        <v>Annual audit</v>
      </c>
      <c r="H620" s="513" t="s">
        <v>747</v>
      </c>
      <c r="I620" s="513">
        <f>COLUMN(InpC!E94)</f>
        <v>5</v>
      </c>
      <c r="J620" s="513" t="s">
        <v>188</v>
      </c>
      <c r="K620" s="513" t="s">
        <v>905</v>
      </c>
      <c r="L620" s="513" t="s">
        <v>2292</v>
      </c>
      <c r="M620" s="513" t="s">
        <v>2293</v>
      </c>
      <c r="N620" s="513" t="str" cm="1">
        <f t="array" aca="1" ref="N620" ca="1">CELL("format",InpC!F94)</f>
        <v>,0</v>
      </c>
      <c r="O620" s="513">
        <f>ROW(InpC!F94)</f>
        <v>94</v>
      </c>
      <c r="P620" s="513">
        <f>COLUMN(InpC!F94)</f>
        <v>6</v>
      </c>
      <c r="Q620" s="513">
        <f>ROW(InpC!F94)</f>
        <v>94</v>
      </c>
      <c r="R620" s="513">
        <f>COLUMN(InpC!F94)</f>
        <v>6</v>
      </c>
      <c r="S620" s="513">
        <f ca="1">_xlfn.SHEET(InpC!F94)</f>
        <v>1</v>
      </c>
    </row>
    <row r="621" spans="1:19" x14ac:dyDescent="0.35">
      <c r="A621" s="513" t="s">
        <v>277</v>
      </c>
      <c r="B621" s="513">
        <v>1177</v>
      </c>
      <c r="C621" s="513" t="s">
        <v>1134</v>
      </c>
      <c r="D621" s="513">
        <v>-51</v>
      </c>
      <c r="E621" s="513" t="s">
        <v>1135</v>
      </c>
      <c r="F621" s="513" t="str">
        <f>InpC!I94</f>
        <v>vw</v>
      </c>
      <c r="G621" s="513" t="str">
        <f>InpC!E94</f>
        <v>Annual audit</v>
      </c>
      <c r="H621" s="513" t="s">
        <v>747</v>
      </c>
      <c r="I621" s="513">
        <f>COLUMN(InpC!E94)</f>
        <v>5</v>
      </c>
      <c r="J621" s="513" t="str">
        <f>InpC!G94</f>
        <v>$ 000s p.a.</v>
      </c>
      <c r="K621" s="513" t="s">
        <v>905</v>
      </c>
      <c r="L621" s="513" t="s">
        <v>2294</v>
      </c>
      <c r="M621" s="513">
        <v>6</v>
      </c>
      <c r="N621" s="513" t="str" cm="1">
        <f t="array" aca="1" ref="N621" ca="1">CELL("format",InpC!I94)</f>
        <v>,0</v>
      </c>
      <c r="O621" s="513">
        <f>ROW(InpC!I94)</f>
        <v>94</v>
      </c>
      <c r="P621" s="513">
        <f>COLUMN(InpC!I94)</f>
        <v>9</v>
      </c>
      <c r="Q621" s="513">
        <f>ROW(InpC!I94)</f>
        <v>94</v>
      </c>
      <c r="R621" s="513">
        <f>COLUMN(InpC!I94)</f>
        <v>9</v>
      </c>
      <c r="S621" s="513">
        <f ca="1">_xlfn.SHEET(InpC!I94)</f>
        <v>1</v>
      </c>
    </row>
    <row r="622" spans="1:19" x14ac:dyDescent="0.35">
      <c r="A622" s="513" t="s">
        <v>341</v>
      </c>
      <c r="B622" s="513">
        <v>1072</v>
      </c>
      <c r="C622" s="513" t="s">
        <v>1136</v>
      </c>
      <c r="D622" s="513">
        <v>-51</v>
      </c>
      <c r="E622" s="513" t="s">
        <v>282</v>
      </c>
      <c r="F622" s="513">
        <f>InpC!J94</f>
        <v>0</v>
      </c>
      <c r="G622" s="513" t="str">
        <f>InpC!E94</f>
        <v>Annual audit</v>
      </c>
      <c r="H622" s="513" t="s">
        <v>747</v>
      </c>
      <c r="I622" s="513">
        <f>COLUMN(InpC!E94)</f>
        <v>5</v>
      </c>
      <c r="J622" s="513" t="str">
        <f>InpC!G94</f>
        <v>$ 000s p.a.</v>
      </c>
      <c r="K622" s="513" t="s">
        <v>905</v>
      </c>
      <c r="L622" s="513"/>
      <c r="M622" s="513" t="s">
        <v>2295</v>
      </c>
      <c r="N622" s="513" t="str" cm="1">
        <f t="array" aca="1" ref="N622" ca="1">CELL("format",InpC!J94)</f>
        <v>,0</v>
      </c>
      <c r="O622" s="513">
        <f>ROW(InpC!J94)</f>
        <v>94</v>
      </c>
      <c r="P622" s="513">
        <f>COLUMN(InpC!J94)</f>
        <v>10</v>
      </c>
      <c r="Q622" s="513">
        <f>ROW(InpC!S94)</f>
        <v>94</v>
      </c>
      <c r="R622" s="513">
        <f>COLUMN(InpC!S94)</f>
        <v>19</v>
      </c>
      <c r="S622" s="513">
        <f ca="1">_xlfn.SHEET(InpC!J94)</f>
        <v>1</v>
      </c>
    </row>
    <row r="623" spans="1:19" x14ac:dyDescent="0.35">
      <c r="A623" s="513" t="s">
        <v>277</v>
      </c>
      <c r="B623" s="513">
        <v>1009</v>
      </c>
      <c r="C623" s="513" t="s">
        <v>1137</v>
      </c>
      <c r="D623" s="513">
        <v>-51</v>
      </c>
      <c r="E623" s="513">
        <v>25</v>
      </c>
      <c r="F623" s="513">
        <f>InpC!F95</f>
        <v>25</v>
      </c>
      <c r="G623" s="513" t="str">
        <f>InpC!E95</f>
        <v>Opex contingency</v>
      </c>
      <c r="H623" s="513" t="s">
        <v>748</v>
      </c>
      <c r="I623" s="513">
        <f>COLUMN(InpC!E95)</f>
        <v>5</v>
      </c>
      <c r="J623" s="513" t="s">
        <v>188</v>
      </c>
      <c r="K623" s="513" t="s">
        <v>908</v>
      </c>
      <c r="L623" s="513" t="s">
        <v>2296</v>
      </c>
      <c r="M623" s="513" t="s">
        <v>2297</v>
      </c>
      <c r="N623" s="513" t="str" cm="1">
        <f t="array" aca="1" ref="N623" ca="1">CELL("format",InpC!F95)</f>
        <v>,0</v>
      </c>
      <c r="O623" s="513">
        <f>ROW(InpC!F95)</f>
        <v>95</v>
      </c>
      <c r="P623" s="513">
        <f>COLUMN(InpC!F95)</f>
        <v>6</v>
      </c>
      <c r="Q623" s="513">
        <f>ROW(InpC!F95)</f>
        <v>95</v>
      </c>
      <c r="R623" s="513">
        <f>COLUMN(InpC!F95)</f>
        <v>6</v>
      </c>
      <c r="S623" s="513">
        <f ca="1">_xlfn.SHEET(InpC!F95)</f>
        <v>1</v>
      </c>
    </row>
    <row r="624" spans="1:19" x14ac:dyDescent="0.35">
      <c r="A624" s="513" t="s">
        <v>277</v>
      </c>
      <c r="B624" s="513">
        <v>1178</v>
      </c>
      <c r="C624" s="513" t="s">
        <v>1138</v>
      </c>
      <c r="D624" s="513">
        <v>-51</v>
      </c>
      <c r="E624" s="513" t="s">
        <v>1139</v>
      </c>
      <c r="F624" s="513" t="str">
        <f>InpC!I95</f>
        <v>vw</v>
      </c>
      <c r="G624" s="513" t="str">
        <f>InpC!E95</f>
        <v>Opex contingency</v>
      </c>
      <c r="H624" s="513" t="s">
        <v>748</v>
      </c>
      <c r="I624" s="513">
        <f>COLUMN(InpC!E95)</f>
        <v>5</v>
      </c>
      <c r="J624" s="513" t="str">
        <f>InpC!G95</f>
        <v>$ 000s p.a.</v>
      </c>
      <c r="K624" s="513" t="s">
        <v>908</v>
      </c>
      <c r="L624" s="513" t="s">
        <v>2298</v>
      </c>
      <c r="M624" s="513">
        <v>6</v>
      </c>
      <c r="N624" s="513" t="str" cm="1">
        <f t="array" aca="1" ref="N624" ca="1">CELL("format",InpC!I95)</f>
        <v>,0</v>
      </c>
      <c r="O624" s="513">
        <f>ROW(InpC!I95)</f>
        <v>95</v>
      </c>
      <c r="P624" s="513">
        <f>COLUMN(InpC!I95)</f>
        <v>9</v>
      </c>
      <c r="Q624" s="513">
        <f>ROW(InpC!I95)</f>
        <v>95</v>
      </c>
      <c r="R624" s="513">
        <f>COLUMN(InpC!I95)</f>
        <v>9</v>
      </c>
      <c r="S624" s="513">
        <f ca="1">_xlfn.SHEET(InpC!I95)</f>
        <v>1</v>
      </c>
    </row>
    <row r="625" spans="1:19" x14ac:dyDescent="0.35">
      <c r="A625" s="513" t="s">
        <v>341</v>
      </c>
      <c r="B625" s="513">
        <v>1073</v>
      </c>
      <c r="C625" s="513" t="s">
        <v>1140</v>
      </c>
      <c r="D625" s="513">
        <v>-51</v>
      </c>
      <c r="E625" s="513" t="s">
        <v>282</v>
      </c>
      <c r="F625" s="513">
        <f>InpC!J95</f>
        <v>0</v>
      </c>
      <c r="G625" s="513" t="str">
        <f>InpC!E95</f>
        <v>Opex contingency</v>
      </c>
      <c r="H625" s="513" t="s">
        <v>748</v>
      </c>
      <c r="I625" s="513">
        <f>COLUMN(InpC!E95)</f>
        <v>5</v>
      </c>
      <c r="J625" s="513" t="str">
        <f>InpC!G95</f>
        <v>$ 000s p.a.</v>
      </c>
      <c r="K625" s="513" t="s">
        <v>908</v>
      </c>
      <c r="L625" s="513"/>
      <c r="M625" s="513" t="s">
        <v>2299</v>
      </c>
      <c r="N625" s="513" t="str" cm="1">
        <f t="array" aca="1" ref="N625" ca="1">CELL("format",InpC!J95)</f>
        <v>,0</v>
      </c>
      <c r="O625" s="513">
        <f>ROW(InpC!J95)</f>
        <v>95</v>
      </c>
      <c r="P625" s="513">
        <f>COLUMN(InpC!J95)</f>
        <v>10</v>
      </c>
      <c r="Q625" s="513">
        <f>ROW(InpC!S95)</f>
        <v>95</v>
      </c>
      <c r="R625" s="513">
        <f>COLUMN(InpC!S95)</f>
        <v>19</v>
      </c>
      <c r="S625" s="513">
        <f ca="1">_xlfn.SHEET(InpC!J95)</f>
        <v>1</v>
      </c>
    </row>
    <row r="626" spans="1:19" x14ac:dyDescent="0.35">
      <c r="A626" s="513" t="s">
        <v>277</v>
      </c>
      <c r="B626" s="513">
        <v>1010</v>
      </c>
      <c r="C626" s="513" t="s">
        <v>1141</v>
      </c>
      <c r="D626" s="513">
        <v>-51</v>
      </c>
      <c r="E626" s="513">
        <v>6.55</v>
      </c>
      <c r="F626" s="513">
        <f>InpC!F96</f>
        <v>6.55</v>
      </c>
      <c r="G626" s="513" t="str">
        <f>InpC!E96</f>
        <v>Rent for surface water drainage</v>
      </c>
      <c r="H626" s="513" t="s">
        <v>749</v>
      </c>
      <c r="I626" s="513">
        <f>COLUMN(InpC!E96)</f>
        <v>5</v>
      </c>
      <c r="J626" s="513" t="s">
        <v>188</v>
      </c>
      <c r="K626" s="513" t="s">
        <v>911</v>
      </c>
      <c r="L626" s="513" t="s">
        <v>2300</v>
      </c>
      <c r="M626" s="513" t="s">
        <v>2301</v>
      </c>
      <c r="N626" s="513" t="str" cm="1">
        <f t="array" aca="1" ref="N626" ca="1">CELL("format",InpC!F96)</f>
        <v>,0</v>
      </c>
      <c r="O626" s="513">
        <f>ROW(InpC!F96)</f>
        <v>96</v>
      </c>
      <c r="P626" s="513">
        <f>COLUMN(InpC!F96)</f>
        <v>6</v>
      </c>
      <c r="Q626" s="513">
        <f>ROW(InpC!F96)</f>
        <v>96</v>
      </c>
      <c r="R626" s="513">
        <f>COLUMN(InpC!F96)</f>
        <v>6</v>
      </c>
      <c r="S626" s="513">
        <f ca="1">_xlfn.SHEET(InpC!F96)</f>
        <v>1</v>
      </c>
    </row>
    <row r="627" spans="1:19" x14ac:dyDescent="0.35">
      <c r="A627" s="513" t="s">
        <v>277</v>
      </c>
      <c r="B627" s="513">
        <v>1179</v>
      </c>
      <c r="C627" s="513" t="s">
        <v>1142</v>
      </c>
      <c r="D627" s="513">
        <v>-51</v>
      </c>
      <c r="E627" s="513" t="s">
        <v>1143</v>
      </c>
      <c r="F627" s="513" t="str">
        <f>InpC!I96</f>
        <v>vw</v>
      </c>
      <c r="G627" s="513" t="str">
        <f>InpC!E96</f>
        <v>Rent for surface water drainage</v>
      </c>
      <c r="H627" s="513" t="s">
        <v>749</v>
      </c>
      <c r="I627" s="513">
        <f>COLUMN(InpC!E96)</f>
        <v>5</v>
      </c>
      <c r="J627" s="513" t="str">
        <f>InpC!G96</f>
        <v>$ 000s p.a.</v>
      </c>
      <c r="K627" s="513" t="s">
        <v>911</v>
      </c>
      <c r="L627" s="513" t="s">
        <v>2302</v>
      </c>
      <c r="M627" s="513">
        <v>6</v>
      </c>
      <c r="N627" s="513" t="str" cm="1">
        <f t="array" aca="1" ref="N627" ca="1">CELL("format",InpC!I96)</f>
        <v>,0</v>
      </c>
      <c r="O627" s="513">
        <f>ROW(InpC!I96)</f>
        <v>96</v>
      </c>
      <c r="P627" s="513">
        <f>COLUMN(InpC!I96)</f>
        <v>9</v>
      </c>
      <c r="Q627" s="513">
        <f>ROW(InpC!I96)</f>
        <v>96</v>
      </c>
      <c r="R627" s="513">
        <f>COLUMN(InpC!I96)</f>
        <v>9</v>
      </c>
      <c r="S627" s="513">
        <f ca="1">_xlfn.SHEET(InpC!I96)</f>
        <v>1</v>
      </c>
    </row>
    <row r="628" spans="1:19" x14ac:dyDescent="0.35">
      <c r="A628" s="513" t="s">
        <v>341</v>
      </c>
      <c r="B628" s="513">
        <v>1074</v>
      </c>
      <c r="C628" s="513" t="s">
        <v>1144</v>
      </c>
      <c r="D628" s="513">
        <v>-51</v>
      </c>
      <c r="E628" s="513" t="s">
        <v>282</v>
      </c>
      <c r="F628" s="513">
        <f>InpC!J96</f>
        <v>0</v>
      </c>
      <c r="G628" s="513" t="str">
        <f>InpC!E96</f>
        <v>Rent for surface water drainage</v>
      </c>
      <c r="H628" s="513" t="s">
        <v>749</v>
      </c>
      <c r="I628" s="513">
        <f>COLUMN(InpC!E96)</f>
        <v>5</v>
      </c>
      <c r="J628" s="513" t="str">
        <f>InpC!G96</f>
        <v>$ 000s p.a.</v>
      </c>
      <c r="K628" s="513" t="s">
        <v>911</v>
      </c>
      <c r="L628" s="513"/>
      <c r="M628" s="513" t="s">
        <v>2303</v>
      </c>
      <c r="N628" s="513" t="str" cm="1">
        <f t="array" aca="1" ref="N628" ca="1">CELL("format",InpC!J96)</f>
        <v>,0</v>
      </c>
      <c r="O628" s="513">
        <f>ROW(InpC!J96)</f>
        <v>96</v>
      </c>
      <c r="P628" s="513">
        <f>COLUMN(InpC!J96)</f>
        <v>10</v>
      </c>
      <c r="Q628" s="513">
        <f>ROW(InpC!S96)</f>
        <v>96</v>
      </c>
      <c r="R628" s="513">
        <f>COLUMN(InpC!S96)</f>
        <v>19</v>
      </c>
      <c r="S628" s="513">
        <f ca="1">_xlfn.SHEET(InpC!J96)</f>
        <v>1</v>
      </c>
    </row>
    <row r="629" spans="1:19" x14ac:dyDescent="0.35">
      <c r="A629" s="513" t="s">
        <v>277</v>
      </c>
      <c r="B629" s="513">
        <v>1011</v>
      </c>
      <c r="C629" s="513" t="s">
        <v>1145</v>
      </c>
      <c r="D629" s="513">
        <v>-51</v>
      </c>
      <c r="E629" s="513">
        <v>6</v>
      </c>
      <c r="F629" s="513">
        <f>InpC!F97</f>
        <v>6</v>
      </c>
      <c r="G629" s="513" t="str">
        <f>InpC!E97</f>
        <v>Telephones/bank charges</v>
      </c>
      <c r="H629" s="513" t="s">
        <v>750</v>
      </c>
      <c r="I629" s="513">
        <f>COLUMN(InpC!E97)</f>
        <v>5</v>
      </c>
      <c r="J629" s="513" t="s">
        <v>188</v>
      </c>
      <c r="K629" s="513" t="s">
        <v>1146</v>
      </c>
      <c r="L629" s="513" t="s">
        <v>2304</v>
      </c>
      <c r="M629" s="513" t="s">
        <v>2305</v>
      </c>
      <c r="N629" s="513" t="str" cm="1">
        <f t="array" aca="1" ref="N629" ca="1">CELL("format",InpC!F97)</f>
        <v>,0</v>
      </c>
      <c r="O629" s="513">
        <f>ROW(InpC!F97)</f>
        <v>97</v>
      </c>
      <c r="P629" s="513">
        <f>COLUMN(InpC!F97)</f>
        <v>6</v>
      </c>
      <c r="Q629" s="513">
        <f>ROW(InpC!F97)</f>
        <v>97</v>
      </c>
      <c r="R629" s="513">
        <f>COLUMN(InpC!F97)</f>
        <v>6</v>
      </c>
      <c r="S629" s="513">
        <f ca="1">_xlfn.SHEET(InpC!F97)</f>
        <v>1</v>
      </c>
    </row>
    <row r="630" spans="1:19" x14ac:dyDescent="0.35">
      <c r="A630" s="513" t="s">
        <v>277</v>
      </c>
      <c r="B630" s="513">
        <v>1180</v>
      </c>
      <c r="C630" s="513" t="s">
        <v>1147</v>
      </c>
      <c r="D630" s="513">
        <v>-51</v>
      </c>
      <c r="E630" s="513" t="s">
        <v>1148</v>
      </c>
      <c r="F630" s="513" t="str">
        <f>InpC!I97</f>
        <v>vw</v>
      </c>
      <c r="G630" s="513" t="str">
        <f>InpC!E97</f>
        <v>Telephones/bank charges</v>
      </c>
      <c r="H630" s="513" t="s">
        <v>750</v>
      </c>
      <c r="I630" s="513">
        <f>COLUMN(InpC!E97)</f>
        <v>5</v>
      </c>
      <c r="J630" s="513" t="str">
        <f>InpC!G97</f>
        <v>$ 000s p.a.</v>
      </c>
      <c r="K630" s="513" t="s">
        <v>1146</v>
      </c>
      <c r="L630" s="513" t="s">
        <v>2306</v>
      </c>
      <c r="M630" s="513">
        <v>6</v>
      </c>
      <c r="N630" s="513" t="str" cm="1">
        <f t="array" aca="1" ref="N630" ca="1">CELL("format",InpC!I97)</f>
        <v>,0</v>
      </c>
      <c r="O630" s="513">
        <f>ROW(InpC!I97)</f>
        <v>97</v>
      </c>
      <c r="P630" s="513">
        <f>COLUMN(InpC!I97)</f>
        <v>9</v>
      </c>
      <c r="Q630" s="513">
        <f>ROW(InpC!I97)</f>
        <v>97</v>
      </c>
      <c r="R630" s="513">
        <f>COLUMN(InpC!I97)</f>
        <v>9</v>
      </c>
      <c r="S630" s="513">
        <f ca="1">_xlfn.SHEET(InpC!I97)</f>
        <v>1</v>
      </c>
    </row>
    <row r="631" spans="1:19" x14ac:dyDescent="0.35">
      <c r="A631" s="513" t="s">
        <v>341</v>
      </c>
      <c r="B631" s="513">
        <v>1075</v>
      </c>
      <c r="C631" s="513" t="s">
        <v>1149</v>
      </c>
      <c r="D631" s="513">
        <v>-51</v>
      </c>
      <c r="E631" s="513" t="s">
        <v>282</v>
      </c>
      <c r="F631" s="513">
        <f>InpC!J97</f>
        <v>0</v>
      </c>
      <c r="G631" s="513" t="str">
        <f>InpC!E97</f>
        <v>Telephones/bank charges</v>
      </c>
      <c r="H631" s="513" t="s">
        <v>750</v>
      </c>
      <c r="I631" s="513">
        <f>COLUMN(InpC!E97)</f>
        <v>5</v>
      </c>
      <c r="J631" s="513" t="str">
        <f>InpC!G97</f>
        <v>$ 000s p.a.</v>
      </c>
      <c r="K631" s="513" t="s">
        <v>1146</v>
      </c>
      <c r="L631" s="513"/>
      <c r="M631" s="513" t="s">
        <v>2307</v>
      </c>
      <c r="N631" s="513" t="str" cm="1">
        <f t="array" aca="1" ref="N631" ca="1">CELL("format",InpC!J97)</f>
        <v>,0</v>
      </c>
      <c r="O631" s="513">
        <f>ROW(InpC!J97)</f>
        <v>97</v>
      </c>
      <c r="P631" s="513">
        <f>COLUMN(InpC!J97)</f>
        <v>10</v>
      </c>
      <c r="Q631" s="513">
        <f>ROW(InpC!S97)</f>
        <v>97</v>
      </c>
      <c r="R631" s="513">
        <f>COLUMN(InpC!S97)</f>
        <v>19</v>
      </c>
      <c r="S631" s="513">
        <f ca="1">_xlfn.SHEET(InpC!J97)</f>
        <v>1</v>
      </c>
    </row>
    <row r="632" spans="1:19" x14ac:dyDescent="0.35">
      <c r="A632" s="513" t="s">
        <v>277</v>
      </c>
      <c r="B632" s="513">
        <v>1012</v>
      </c>
      <c r="C632" s="513" t="s">
        <v>1150</v>
      </c>
      <c r="D632" s="513">
        <v>-51</v>
      </c>
      <c r="E632" s="513">
        <v>2.5</v>
      </c>
      <c r="F632" s="513">
        <f>InpC!F98</f>
        <v>2.5</v>
      </c>
      <c r="G632" s="513" t="str">
        <f>InpC!E98</f>
        <v>Bank charges</v>
      </c>
      <c r="H632" s="513" t="s">
        <v>751</v>
      </c>
      <c r="I632" s="513">
        <f>COLUMN(InpC!E98)</f>
        <v>5</v>
      </c>
      <c r="J632" s="513" t="s">
        <v>188</v>
      </c>
      <c r="K632" s="513" t="s">
        <v>914</v>
      </c>
      <c r="L632" s="513" t="s">
        <v>2308</v>
      </c>
      <c r="M632" s="513" t="s">
        <v>2309</v>
      </c>
      <c r="N632" s="513" t="str" cm="1">
        <f t="array" aca="1" ref="N632" ca="1">CELL("format",InpC!F98)</f>
        <v>,0</v>
      </c>
      <c r="O632" s="513">
        <f>ROW(InpC!F98)</f>
        <v>98</v>
      </c>
      <c r="P632" s="513">
        <f>COLUMN(InpC!F98)</f>
        <v>6</v>
      </c>
      <c r="Q632" s="513">
        <f>ROW(InpC!F98)</f>
        <v>98</v>
      </c>
      <c r="R632" s="513">
        <f>COLUMN(InpC!F98)</f>
        <v>6</v>
      </c>
      <c r="S632" s="513">
        <f ca="1">_xlfn.SHEET(InpC!F98)</f>
        <v>1</v>
      </c>
    </row>
    <row r="633" spans="1:19" x14ac:dyDescent="0.35">
      <c r="A633" s="513" t="s">
        <v>277</v>
      </c>
      <c r="B633" s="513">
        <v>1181</v>
      </c>
      <c r="C633" s="513" t="s">
        <v>1151</v>
      </c>
      <c r="D633" s="513">
        <v>-51</v>
      </c>
      <c r="E633" s="513" t="s">
        <v>1152</v>
      </c>
      <c r="F633" s="513" t="str">
        <f>InpC!I98</f>
        <v>vw</v>
      </c>
      <c r="G633" s="513" t="str">
        <f>InpC!E98</f>
        <v>Bank charges</v>
      </c>
      <c r="H633" s="513" t="s">
        <v>751</v>
      </c>
      <c r="I633" s="513">
        <f>COLUMN(InpC!E98)</f>
        <v>5</v>
      </c>
      <c r="J633" s="513" t="str">
        <f>InpC!G98</f>
        <v>$ 000s p.a.</v>
      </c>
      <c r="K633" s="513" t="s">
        <v>914</v>
      </c>
      <c r="L633" s="513" t="s">
        <v>2310</v>
      </c>
      <c r="M633" s="513">
        <v>6</v>
      </c>
      <c r="N633" s="513" t="str" cm="1">
        <f t="array" aca="1" ref="N633" ca="1">CELL("format",InpC!I98)</f>
        <v>,0</v>
      </c>
      <c r="O633" s="513">
        <f>ROW(InpC!I98)</f>
        <v>98</v>
      </c>
      <c r="P633" s="513">
        <f>COLUMN(InpC!I98)</f>
        <v>9</v>
      </c>
      <c r="Q633" s="513">
        <f>ROW(InpC!I98)</f>
        <v>98</v>
      </c>
      <c r="R633" s="513">
        <f>COLUMN(InpC!I98)</f>
        <v>9</v>
      </c>
      <c r="S633" s="513">
        <f ca="1">_xlfn.SHEET(InpC!I98)</f>
        <v>1</v>
      </c>
    </row>
    <row r="634" spans="1:19" x14ac:dyDescent="0.35">
      <c r="A634" s="513" t="s">
        <v>341</v>
      </c>
      <c r="B634" s="513">
        <v>1076</v>
      </c>
      <c r="C634" s="513" t="s">
        <v>1153</v>
      </c>
      <c r="D634" s="513">
        <v>-51</v>
      </c>
      <c r="E634" s="513" t="s">
        <v>282</v>
      </c>
      <c r="F634" s="513">
        <f>InpC!J98</f>
        <v>0</v>
      </c>
      <c r="G634" s="513" t="str">
        <f>InpC!E98</f>
        <v>Bank charges</v>
      </c>
      <c r="H634" s="513" t="s">
        <v>751</v>
      </c>
      <c r="I634" s="513">
        <f>COLUMN(InpC!E98)</f>
        <v>5</v>
      </c>
      <c r="J634" s="513" t="str">
        <f>InpC!G98</f>
        <v>$ 000s p.a.</v>
      </c>
      <c r="K634" s="513" t="s">
        <v>914</v>
      </c>
      <c r="L634" s="513"/>
      <c r="M634" s="513" t="s">
        <v>2311</v>
      </c>
      <c r="N634" s="513" t="str" cm="1">
        <f t="array" aca="1" ref="N634" ca="1">CELL("format",InpC!J98)</f>
        <v>,0</v>
      </c>
      <c r="O634" s="513">
        <f>ROW(InpC!J98)</f>
        <v>98</v>
      </c>
      <c r="P634" s="513">
        <f>COLUMN(InpC!J98)</f>
        <v>10</v>
      </c>
      <c r="Q634" s="513">
        <f>ROW(InpC!S98)</f>
        <v>98</v>
      </c>
      <c r="R634" s="513">
        <f>COLUMN(InpC!S98)</f>
        <v>19</v>
      </c>
      <c r="S634" s="513">
        <f ca="1">_xlfn.SHEET(InpC!J98)</f>
        <v>1</v>
      </c>
    </row>
    <row r="635" spans="1:19" x14ac:dyDescent="0.35">
      <c r="A635" s="513" t="s">
        <v>331</v>
      </c>
      <c r="B635" s="513">
        <v>1182</v>
      </c>
      <c r="C635" s="513" t="s">
        <v>1632</v>
      </c>
      <c r="D635" s="513">
        <v>-51</v>
      </c>
      <c r="E635" s="513" t="s">
        <v>335</v>
      </c>
      <c r="F635" s="513">
        <f>InpC!I99</f>
        <v>0</v>
      </c>
      <c r="G635" s="513" t="str">
        <f>InpC!I98</f>
        <v>vw</v>
      </c>
      <c r="H635" s="513" t="s">
        <v>530</v>
      </c>
      <c r="I635" s="513">
        <f>COLUMN(InpC!I98)</f>
        <v>9</v>
      </c>
      <c r="J635" s="513"/>
      <c r="K635" s="513"/>
      <c r="L635" s="513"/>
      <c r="M635" s="513">
        <v>6</v>
      </c>
      <c r="N635" s="513" t="str" cm="1">
        <f t="array" aca="1" ref="N635" ca="1">CELL("format",InpC!I99)</f>
        <v>F0</v>
      </c>
      <c r="O635" s="513">
        <f>ROW(InpC!I99)</f>
        <v>99</v>
      </c>
      <c r="P635" s="513">
        <f>COLUMN(InpC!I99)</f>
        <v>9</v>
      </c>
      <c r="Q635" s="513">
        <f>ROW(InpC!I99)</f>
        <v>99</v>
      </c>
      <c r="R635" s="513">
        <f>COLUMN(InpC!I99)</f>
        <v>9</v>
      </c>
      <c r="S635" s="513">
        <f ca="1">_xlfn.SHEET(InpC!I99)</f>
        <v>1</v>
      </c>
    </row>
    <row r="636" spans="1:19" x14ac:dyDescent="0.35">
      <c r="A636" s="513" t="s">
        <v>331</v>
      </c>
      <c r="B636" s="513">
        <v>1183</v>
      </c>
      <c r="C636" s="513" t="s">
        <v>1632</v>
      </c>
      <c r="D636" s="513">
        <v>-51</v>
      </c>
      <c r="E636" s="513" t="s">
        <v>335</v>
      </c>
      <c r="F636" s="513">
        <f>InpC!I100</f>
        <v>0</v>
      </c>
      <c r="G636" s="513" t="str">
        <f>InpC!I98</f>
        <v>vw</v>
      </c>
      <c r="H636" s="513" t="s">
        <v>530</v>
      </c>
      <c r="I636" s="513">
        <f>COLUMN(InpC!I98)</f>
        <v>9</v>
      </c>
      <c r="J636" s="513"/>
      <c r="K636" s="513"/>
      <c r="L636" s="513"/>
      <c r="M636" s="513">
        <v>6</v>
      </c>
      <c r="N636" s="513" t="str" cm="1">
        <f t="array" aca="1" ref="N636" ca="1">CELL("format",InpC!I100)</f>
        <v>F0</v>
      </c>
      <c r="O636" s="513">
        <f>ROW(InpC!I100)</f>
        <v>100</v>
      </c>
      <c r="P636" s="513">
        <f>COLUMN(InpC!I100)</f>
        <v>9</v>
      </c>
      <c r="Q636" s="513">
        <f>ROW(InpC!I100)</f>
        <v>100</v>
      </c>
      <c r="R636" s="513">
        <f>COLUMN(InpC!I100)</f>
        <v>9</v>
      </c>
      <c r="S636" s="513">
        <f ca="1">_xlfn.SHEET(InpC!I100)</f>
        <v>1</v>
      </c>
    </row>
    <row r="637" spans="1:19" x14ac:dyDescent="0.35">
      <c r="A637" s="513" t="s">
        <v>270</v>
      </c>
      <c r="B637" s="513">
        <v>-52</v>
      </c>
      <c r="C637" s="513" t="s">
        <v>1271</v>
      </c>
      <c r="D637" s="513">
        <v>-43</v>
      </c>
      <c r="E637" s="513"/>
      <c r="F637" s="513" t="str">
        <f>InpC!A101</f>
        <v>WORKING CAPITAL ASSUMPTIONS</v>
      </c>
      <c r="G637" s="513" t="str">
        <f>InpC!A101</f>
        <v>WORKING CAPITAL ASSUMPTIONS</v>
      </c>
      <c r="H637" s="513" t="s">
        <v>1243</v>
      </c>
      <c r="I637" s="513">
        <f>COLUMN(InpC!A101)</f>
        <v>1</v>
      </c>
      <c r="J637" s="513"/>
      <c r="K637" s="513" t="s">
        <v>1271</v>
      </c>
      <c r="L637" s="513"/>
      <c r="M637" s="513"/>
      <c r="N637" s="513" t="str" cm="1">
        <f t="array" aca="1" ref="N637" ca="1">CELL("format",InpC!A101)</f>
        <v>,0</v>
      </c>
      <c r="O637" s="513">
        <f>ROW(InpC!A101)</f>
        <v>101</v>
      </c>
      <c r="P637" s="513">
        <f>COLUMN(InpC!A101)</f>
        <v>1</v>
      </c>
      <c r="Q637" s="513">
        <f>ROW(InpC!A106)</f>
        <v>106</v>
      </c>
      <c r="R637" s="513">
        <f>COLUMN(InpC!A106)</f>
        <v>1</v>
      </c>
      <c r="S637" s="513">
        <f ca="1">_xlfn.SHEET(InpC!A101)</f>
        <v>1</v>
      </c>
    </row>
    <row r="638" spans="1:19" x14ac:dyDescent="0.35">
      <c r="A638" s="513" t="s">
        <v>331</v>
      </c>
      <c r="B638" s="513">
        <v>1184</v>
      </c>
      <c r="C638" s="513" t="s">
        <v>1639</v>
      </c>
      <c r="D638" s="513">
        <v>-52</v>
      </c>
      <c r="E638" s="513" t="s">
        <v>335</v>
      </c>
      <c r="F638" s="513">
        <f>InpC!I101</f>
        <v>0</v>
      </c>
      <c r="G638" s="513" t="str">
        <f>InpC!A101</f>
        <v>WORKING CAPITAL ASSUMPTIONS</v>
      </c>
      <c r="H638" s="513" t="s">
        <v>1243</v>
      </c>
      <c r="I638" s="513">
        <f>COLUMN(InpC!A101)</f>
        <v>1</v>
      </c>
      <c r="J638" s="513"/>
      <c r="K638" s="513"/>
      <c r="L638" s="513"/>
      <c r="M638" s="513">
        <v>6</v>
      </c>
      <c r="N638" s="513" t="str" cm="1">
        <f t="array" aca="1" ref="N638" ca="1">CELL("format",InpC!I101)</f>
        <v>F0</v>
      </c>
      <c r="O638" s="513">
        <f>ROW(InpC!I101)</f>
        <v>101</v>
      </c>
      <c r="P638" s="513">
        <f>COLUMN(InpC!I101)</f>
        <v>9</v>
      </c>
      <c r="Q638" s="513">
        <f>ROW(InpC!I101)</f>
        <v>101</v>
      </c>
      <c r="R638" s="513">
        <f>COLUMN(InpC!I101)</f>
        <v>9</v>
      </c>
      <c r="S638" s="513">
        <f ca="1">_xlfn.SHEET(InpC!I101)</f>
        <v>1</v>
      </c>
    </row>
    <row r="639" spans="1:19" x14ac:dyDescent="0.35">
      <c r="A639" s="513" t="s">
        <v>331</v>
      </c>
      <c r="B639" s="513">
        <v>1185</v>
      </c>
      <c r="C639" s="513" t="s">
        <v>332</v>
      </c>
      <c r="D639" s="513">
        <v>-52</v>
      </c>
      <c r="E639" s="513" t="s">
        <v>335</v>
      </c>
      <c r="F639" s="513">
        <f>InpC!I102</f>
        <v>0</v>
      </c>
      <c r="G639" s="513"/>
      <c r="H639" s="513"/>
      <c r="I639" s="513"/>
      <c r="J639" s="513"/>
      <c r="K639" s="513"/>
      <c r="L639" s="513"/>
      <c r="M639" s="513">
        <v>6</v>
      </c>
      <c r="N639" s="513" t="str" cm="1">
        <f t="array" aca="1" ref="N639" ca="1">CELL("format",InpC!I102)</f>
        <v>F0</v>
      </c>
      <c r="O639" s="513">
        <f>ROW(InpC!I102)</f>
        <v>102</v>
      </c>
      <c r="P639" s="513">
        <f>COLUMN(InpC!I102)</f>
        <v>9</v>
      </c>
      <c r="Q639" s="513">
        <f>ROW(InpC!I102)</f>
        <v>102</v>
      </c>
      <c r="R639" s="513">
        <f>COLUMN(InpC!I102)</f>
        <v>9</v>
      </c>
      <c r="S639" s="513">
        <f ca="1">_xlfn.SHEET(InpC!I102)</f>
        <v>1</v>
      </c>
    </row>
    <row r="640" spans="1:19" x14ac:dyDescent="0.35">
      <c r="A640" s="513" t="s">
        <v>277</v>
      </c>
      <c r="B640" s="513">
        <v>1319</v>
      </c>
      <c r="C640" s="513" t="s">
        <v>1264</v>
      </c>
      <c r="D640" s="513">
        <v>-52</v>
      </c>
      <c r="E640" s="513">
        <v>1</v>
      </c>
      <c r="F640" s="513">
        <f>InpC!F103</f>
        <v>1</v>
      </c>
      <c r="G640" s="513" t="str">
        <f>InpC!E103</f>
        <v>Accounts receivable lag</v>
      </c>
      <c r="H640" s="513" t="s">
        <v>1244</v>
      </c>
      <c r="I640" s="513">
        <f>COLUMN(InpC!E103)</f>
        <v>5</v>
      </c>
      <c r="J640" s="513" t="s">
        <v>10</v>
      </c>
      <c r="K640" s="513" t="s">
        <v>1718</v>
      </c>
      <c r="L640" s="513" t="s">
        <v>2312</v>
      </c>
      <c r="M640" s="513" t="s">
        <v>2313</v>
      </c>
      <c r="N640" s="513" t="str" cm="1">
        <f t="array" aca="1" ref="N640" ca="1">CELL("format",InpC!F103)</f>
        <v>,0</v>
      </c>
      <c r="O640" s="513">
        <f>ROW(InpC!F103)</f>
        <v>103</v>
      </c>
      <c r="P640" s="513">
        <f>COLUMN(InpC!F103)</f>
        <v>6</v>
      </c>
      <c r="Q640" s="513">
        <f>ROW(InpC!F103)</f>
        <v>103</v>
      </c>
      <c r="R640" s="513">
        <f>COLUMN(InpC!F103)</f>
        <v>6</v>
      </c>
      <c r="S640" s="513">
        <f ca="1">_xlfn.SHEET(InpC!F103)</f>
        <v>1</v>
      </c>
    </row>
    <row r="641" spans="1:19" x14ac:dyDescent="0.35">
      <c r="A641" s="513" t="s">
        <v>277</v>
      </c>
      <c r="B641" s="513">
        <v>1186</v>
      </c>
      <c r="C641" s="513" t="s">
        <v>1263</v>
      </c>
      <c r="D641" s="513">
        <v>-52</v>
      </c>
      <c r="E641" s="513" t="s">
        <v>1276</v>
      </c>
      <c r="F641" s="513" t="str">
        <f>InpC!I103</f>
        <v>vw</v>
      </c>
      <c r="G641" s="513" t="str">
        <f>InpC!E103</f>
        <v>Accounts receivable lag</v>
      </c>
      <c r="H641" s="513" t="s">
        <v>1244</v>
      </c>
      <c r="I641" s="513">
        <f>COLUMN(InpC!E103)</f>
        <v>5</v>
      </c>
      <c r="J641" s="513" t="str">
        <f>InpC!G103</f>
        <v>months</v>
      </c>
      <c r="K641" s="513" t="s">
        <v>1718</v>
      </c>
      <c r="L641" s="513" t="s">
        <v>2314</v>
      </c>
      <c r="M641" s="513">
        <v>6</v>
      </c>
      <c r="N641" s="513" t="str" cm="1">
        <f t="array" aca="1" ref="N641" ca="1">CELL("format",InpC!I103)</f>
        <v>,0</v>
      </c>
      <c r="O641" s="513">
        <f>ROW(InpC!I103)</f>
        <v>103</v>
      </c>
      <c r="P641" s="513">
        <f>COLUMN(InpC!I103)</f>
        <v>9</v>
      </c>
      <c r="Q641" s="513">
        <f>ROW(InpC!I103)</f>
        <v>103</v>
      </c>
      <c r="R641" s="513">
        <f>COLUMN(InpC!I103)</f>
        <v>9</v>
      </c>
      <c r="S641" s="513">
        <f ca="1">_xlfn.SHEET(InpC!I103)</f>
        <v>1</v>
      </c>
    </row>
    <row r="642" spans="1:19" x14ac:dyDescent="0.35">
      <c r="A642" s="513" t="s">
        <v>341</v>
      </c>
      <c r="B642" s="513">
        <v>1329</v>
      </c>
      <c r="C642" s="513" t="s">
        <v>1277</v>
      </c>
      <c r="D642" s="513">
        <v>-52</v>
      </c>
      <c r="E642" s="513" t="s">
        <v>282</v>
      </c>
      <c r="F642" s="513">
        <f>InpC!J103</f>
        <v>0</v>
      </c>
      <c r="G642" s="513" t="str">
        <f>InpC!E103</f>
        <v>Accounts receivable lag</v>
      </c>
      <c r="H642" s="513" t="s">
        <v>1244</v>
      </c>
      <c r="I642" s="513">
        <f>COLUMN(InpC!E103)</f>
        <v>5</v>
      </c>
      <c r="J642" s="513" t="str">
        <f>InpC!G103</f>
        <v>months</v>
      </c>
      <c r="K642" s="513" t="s">
        <v>1718</v>
      </c>
      <c r="L642" s="513"/>
      <c r="M642" s="513" t="s">
        <v>2315</v>
      </c>
      <c r="N642" s="513" t="str" cm="1">
        <f t="array" aca="1" ref="N642" ca="1">CELL("format",InpC!J103)</f>
        <v>,0</v>
      </c>
      <c r="O642" s="513">
        <f>ROW(InpC!J103)</f>
        <v>103</v>
      </c>
      <c r="P642" s="513">
        <f>COLUMN(InpC!J103)</f>
        <v>10</v>
      </c>
      <c r="Q642" s="513">
        <f>ROW(InpC!S103)</f>
        <v>103</v>
      </c>
      <c r="R642" s="513">
        <f>COLUMN(InpC!S103)</f>
        <v>19</v>
      </c>
      <c r="S642" s="513">
        <f ca="1">_xlfn.SHEET(InpC!J103)</f>
        <v>1</v>
      </c>
    </row>
    <row r="643" spans="1:19" x14ac:dyDescent="0.35">
      <c r="A643" s="513" t="s">
        <v>277</v>
      </c>
      <c r="B643" s="513">
        <v>1320</v>
      </c>
      <c r="C643" s="513" t="s">
        <v>1266</v>
      </c>
      <c r="D643" s="513">
        <v>-52</v>
      </c>
      <c r="E643" s="513">
        <v>1</v>
      </c>
      <c r="F643" s="513">
        <f>InpC!F104</f>
        <v>1</v>
      </c>
      <c r="G643" s="513" t="str">
        <f>InpC!E104</f>
        <v>Accounts payable lag</v>
      </c>
      <c r="H643" s="513" t="s">
        <v>1245</v>
      </c>
      <c r="I643" s="513">
        <f>COLUMN(InpC!E104)</f>
        <v>5</v>
      </c>
      <c r="J643" s="513" t="s">
        <v>10</v>
      </c>
      <c r="K643" s="513" t="s">
        <v>1719</v>
      </c>
      <c r="L643" s="513" t="s">
        <v>2316</v>
      </c>
      <c r="M643" s="513" t="s">
        <v>2317</v>
      </c>
      <c r="N643" s="513" t="str" cm="1">
        <f t="array" aca="1" ref="N643" ca="1">CELL("format",InpC!F104)</f>
        <v>,0</v>
      </c>
      <c r="O643" s="513">
        <f>ROW(InpC!F104)</f>
        <v>104</v>
      </c>
      <c r="P643" s="513">
        <f>COLUMN(InpC!F104)</f>
        <v>6</v>
      </c>
      <c r="Q643" s="513">
        <f>ROW(InpC!F104)</f>
        <v>104</v>
      </c>
      <c r="R643" s="513">
        <f>COLUMN(InpC!F104)</f>
        <v>6</v>
      </c>
      <c r="S643" s="513">
        <f ca="1">_xlfn.SHEET(InpC!F104)</f>
        <v>1</v>
      </c>
    </row>
    <row r="644" spans="1:19" x14ac:dyDescent="0.35">
      <c r="A644" s="513" t="s">
        <v>277</v>
      </c>
      <c r="B644" s="513">
        <v>1187</v>
      </c>
      <c r="C644" s="513" t="s">
        <v>1265</v>
      </c>
      <c r="D644" s="513">
        <v>-52</v>
      </c>
      <c r="E644" s="513" t="s">
        <v>1278</v>
      </c>
      <c r="F644" s="513" t="str">
        <f>InpC!I104</f>
        <v>vw</v>
      </c>
      <c r="G644" s="513" t="str">
        <f>InpC!E104</f>
        <v>Accounts payable lag</v>
      </c>
      <c r="H644" s="513" t="s">
        <v>1245</v>
      </c>
      <c r="I644" s="513">
        <f>COLUMN(InpC!E104)</f>
        <v>5</v>
      </c>
      <c r="J644" s="513" t="str">
        <f>InpC!G104</f>
        <v>months</v>
      </c>
      <c r="K644" s="513" t="s">
        <v>1719</v>
      </c>
      <c r="L644" s="513" t="s">
        <v>2318</v>
      </c>
      <c r="M644" s="513">
        <v>6</v>
      </c>
      <c r="N644" s="513" t="str" cm="1">
        <f t="array" aca="1" ref="N644" ca="1">CELL("format",InpC!I104)</f>
        <v>,0</v>
      </c>
      <c r="O644" s="513">
        <f>ROW(InpC!I104)</f>
        <v>104</v>
      </c>
      <c r="P644" s="513">
        <f>COLUMN(InpC!I104)</f>
        <v>9</v>
      </c>
      <c r="Q644" s="513">
        <f>ROW(InpC!I104)</f>
        <v>104</v>
      </c>
      <c r="R644" s="513">
        <f>COLUMN(InpC!I104)</f>
        <v>9</v>
      </c>
      <c r="S644" s="513">
        <f ca="1">_xlfn.SHEET(InpC!I104)</f>
        <v>1</v>
      </c>
    </row>
    <row r="645" spans="1:19" x14ac:dyDescent="0.35">
      <c r="A645" s="513" t="s">
        <v>341</v>
      </c>
      <c r="B645" s="513">
        <v>1330</v>
      </c>
      <c r="C645" s="513" t="s">
        <v>1279</v>
      </c>
      <c r="D645" s="513">
        <v>-52</v>
      </c>
      <c r="E645" s="513" t="s">
        <v>282</v>
      </c>
      <c r="F645" s="513">
        <f>InpC!J104</f>
        <v>0</v>
      </c>
      <c r="G645" s="513" t="str">
        <f>InpC!E104</f>
        <v>Accounts payable lag</v>
      </c>
      <c r="H645" s="513" t="s">
        <v>1245</v>
      </c>
      <c r="I645" s="513">
        <f>COLUMN(InpC!E104)</f>
        <v>5</v>
      </c>
      <c r="J645" s="513" t="str">
        <f>InpC!G104</f>
        <v>months</v>
      </c>
      <c r="K645" s="513" t="s">
        <v>1719</v>
      </c>
      <c r="L645" s="513"/>
      <c r="M645" s="513" t="s">
        <v>2319</v>
      </c>
      <c r="N645" s="513" t="str" cm="1">
        <f t="array" aca="1" ref="N645" ca="1">CELL("format",InpC!J104)</f>
        <v>,0</v>
      </c>
      <c r="O645" s="513">
        <f>ROW(InpC!J104)</f>
        <v>104</v>
      </c>
      <c r="P645" s="513">
        <f>COLUMN(InpC!J104)</f>
        <v>10</v>
      </c>
      <c r="Q645" s="513">
        <f>ROW(InpC!S104)</f>
        <v>104</v>
      </c>
      <c r="R645" s="513">
        <f>COLUMN(InpC!S104)</f>
        <v>19</v>
      </c>
      <c r="S645" s="513">
        <f ca="1">_xlfn.SHEET(InpC!J104)</f>
        <v>1</v>
      </c>
    </row>
    <row r="646" spans="1:19" x14ac:dyDescent="0.35">
      <c r="A646" s="513" t="s">
        <v>331</v>
      </c>
      <c r="B646" s="513">
        <v>1188</v>
      </c>
      <c r="C646" s="513" t="s">
        <v>1632</v>
      </c>
      <c r="D646" s="513">
        <v>-52</v>
      </c>
      <c r="E646" s="513" t="s">
        <v>335</v>
      </c>
      <c r="F646" s="513">
        <f>InpC!I105</f>
        <v>0</v>
      </c>
      <c r="G646" s="513" t="str">
        <f>InpC!I104</f>
        <v>vw</v>
      </c>
      <c r="H646" s="513" t="s">
        <v>530</v>
      </c>
      <c r="I646" s="513">
        <f>COLUMN(InpC!I104)</f>
        <v>9</v>
      </c>
      <c r="J646" s="513"/>
      <c r="K646" s="513"/>
      <c r="L646" s="513"/>
      <c r="M646" s="513">
        <v>6</v>
      </c>
      <c r="N646" s="513" t="str" cm="1">
        <f t="array" aca="1" ref="N646" ca="1">CELL("format",InpC!I105)</f>
        <v>F0</v>
      </c>
      <c r="O646" s="513">
        <f>ROW(InpC!I105)</f>
        <v>105</v>
      </c>
      <c r="P646" s="513">
        <f>COLUMN(InpC!I105)</f>
        <v>9</v>
      </c>
      <c r="Q646" s="513">
        <f>ROW(InpC!I105)</f>
        <v>105</v>
      </c>
      <c r="R646" s="513">
        <f>COLUMN(InpC!I105)</f>
        <v>9</v>
      </c>
      <c r="S646" s="513">
        <f ca="1">_xlfn.SHEET(InpC!I105)</f>
        <v>1</v>
      </c>
    </row>
    <row r="647" spans="1:19" x14ac:dyDescent="0.35">
      <c r="A647" s="513" t="s">
        <v>331</v>
      </c>
      <c r="B647" s="513">
        <v>1189</v>
      </c>
      <c r="C647" s="513" t="s">
        <v>1632</v>
      </c>
      <c r="D647" s="513">
        <v>-52</v>
      </c>
      <c r="E647" s="513" t="s">
        <v>335</v>
      </c>
      <c r="F647" s="513">
        <f>InpC!I106</f>
        <v>0</v>
      </c>
      <c r="G647" s="513" t="str">
        <f>InpC!I104</f>
        <v>vw</v>
      </c>
      <c r="H647" s="513" t="s">
        <v>530</v>
      </c>
      <c r="I647" s="513">
        <f>COLUMN(InpC!I104)</f>
        <v>9</v>
      </c>
      <c r="J647" s="513"/>
      <c r="K647" s="513"/>
      <c r="L647" s="513"/>
      <c r="M647" s="513">
        <v>6</v>
      </c>
      <c r="N647" s="513" t="str" cm="1">
        <f t="array" aca="1" ref="N647" ca="1">CELL("format",InpC!I106)</f>
        <v>F0</v>
      </c>
      <c r="O647" s="513">
        <f>ROW(InpC!I106)</f>
        <v>106</v>
      </c>
      <c r="P647" s="513">
        <f>COLUMN(InpC!I106)</f>
        <v>9</v>
      </c>
      <c r="Q647" s="513">
        <f>ROW(InpC!I106)</f>
        <v>106</v>
      </c>
      <c r="R647" s="513">
        <f>COLUMN(InpC!I106)</f>
        <v>9</v>
      </c>
      <c r="S647" s="513">
        <f ca="1">_xlfn.SHEET(InpC!I106)</f>
        <v>1</v>
      </c>
    </row>
    <row r="648" spans="1:19" x14ac:dyDescent="0.35">
      <c r="A648" s="513" t="s">
        <v>270</v>
      </c>
      <c r="B648" s="513">
        <v>-53</v>
      </c>
      <c r="C648" s="513" t="s">
        <v>259</v>
      </c>
      <c r="D648" s="513">
        <v>-43</v>
      </c>
      <c r="E648" s="513"/>
      <c r="F648" s="513" t="str">
        <f>InpC!A107</f>
        <v>FINANCING</v>
      </c>
      <c r="G648" s="513" t="str">
        <f>InpC!A107</f>
        <v>FINANCING</v>
      </c>
      <c r="H648" s="513" t="s">
        <v>226</v>
      </c>
      <c r="I648" s="513">
        <f>COLUMN(InpC!A107)</f>
        <v>1</v>
      </c>
      <c r="J648" s="513"/>
      <c r="K648" s="513" t="s">
        <v>259</v>
      </c>
      <c r="L648" s="513"/>
      <c r="M648" s="513"/>
      <c r="N648" s="513" t="str" cm="1">
        <f t="array" aca="1" ref="N648" ca="1">CELL("format",InpC!A107)</f>
        <v>,0</v>
      </c>
      <c r="O648" s="513">
        <f>ROW(InpC!A107)</f>
        <v>107</v>
      </c>
      <c r="P648" s="513">
        <f>COLUMN(InpC!A107)</f>
        <v>1</v>
      </c>
      <c r="Q648" s="513">
        <f>ROW(InpC!A128)</f>
        <v>128</v>
      </c>
      <c r="R648" s="513">
        <f>COLUMN(InpC!A128)</f>
        <v>1</v>
      </c>
      <c r="S648" s="513">
        <f ca="1">_xlfn.SHEET(InpC!A107)</f>
        <v>1</v>
      </c>
    </row>
    <row r="649" spans="1:19" x14ac:dyDescent="0.35">
      <c r="A649" s="513" t="s">
        <v>331</v>
      </c>
      <c r="B649" s="513">
        <v>1190</v>
      </c>
      <c r="C649" s="513" t="s">
        <v>1640</v>
      </c>
      <c r="D649" s="513">
        <v>-53</v>
      </c>
      <c r="E649" s="513" t="s">
        <v>335</v>
      </c>
      <c r="F649" s="513">
        <f>InpC!I107</f>
        <v>0</v>
      </c>
      <c r="G649" s="513" t="str">
        <f>InpC!A107</f>
        <v>FINANCING</v>
      </c>
      <c r="H649" s="513" t="s">
        <v>226</v>
      </c>
      <c r="I649" s="513">
        <f>COLUMN(InpC!A107)</f>
        <v>1</v>
      </c>
      <c r="J649" s="513"/>
      <c r="K649" s="513"/>
      <c r="L649" s="513"/>
      <c r="M649" s="513">
        <v>6</v>
      </c>
      <c r="N649" s="513" t="str" cm="1">
        <f t="array" aca="1" ref="N649" ca="1">CELL("format",InpC!I107)</f>
        <v>F0</v>
      </c>
      <c r="O649" s="513">
        <f>ROW(InpC!I107)</f>
        <v>107</v>
      </c>
      <c r="P649" s="513">
        <f>COLUMN(InpC!I107)</f>
        <v>9</v>
      </c>
      <c r="Q649" s="513">
        <f>ROW(InpC!I107)</f>
        <v>107</v>
      </c>
      <c r="R649" s="513">
        <f>COLUMN(InpC!I107)</f>
        <v>9</v>
      </c>
      <c r="S649" s="513">
        <f ca="1">_xlfn.SHEET(InpC!I107)</f>
        <v>1</v>
      </c>
    </row>
    <row r="650" spans="1:19" x14ac:dyDescent="0.35">
      <c r="A650" s="513" t="s">
        <v>331</v>
      </c>
      <c r="B650" s="513">
        <v>1191</v>
      </c>
      <c r="C650" s="513" t="s">
        <v>332</v>
      </c>
      <c r="D650" s="513">
        <v>-53</v>
      </c>
      <c r="E650" s="513" t="s">
        <v>335</v>
      </c>
      <c r="F650" s="513">
        <f>InpC!I108</f>
        <v>0</v>
      </c>
      <c r="G650" s="513"/>
      <c r="H650" s="513"/>
      <c r="I650" s="513"/>
      <c r="J650" s="513"/>
      <c r="K650" s="513"/>
      <c r="L650" s="513"/>
      <c r="M650" s="513">
        <v>6</v>
      </c>
      <c r="N650" s="513" t="str" cm="1">
        <f t="array" aca="1" ref="N650" ca="1">CELL("format",InpC!I108)</f>
        <v>F0</v>
      </c>
      <c r="O650" s="513">
        <f>ROW(InpC!I108)</f>
        <v>108</v>
      </c>
      <c r="P650" s="513">
        <f>COLUMN(InpC!I108)</f>
        <v>9</v>
      </c>
      <c r="Q650" s="513">
        <f>ROW(InpC!I108)</f>
        <v>108</v>
      </c>
      <c r="R650" s="513">
        <f>COLUMN(InpC!I108)</f>
        <v>9</v>
      </c>
      <c r="S650" s="513">
        <f ca="1">_xlfn.SHEET(InpC!I108)</f>
        <v>1</v>
      </c>
    </row>
    <row r="651" spans="1:19" x14ac:dyDescent="0.35">
      <c r="A651" s="513" t="s">
        <v>331</v>
      </c>
      <c r="B651" s="513">
        <v>1192</v>
      </c>
      <c r="C651" s="513" t="s">
        <v>332</v>
      </c>
      <c r="D651" s="513">
        <v>-53</v>
      </c>
      <c r="E651" s="513" t="s">
        <v>335</v>
      </c>
      <c r="F651" s="513">
        <f>InpC!I109</f>
        <v>0</v>
      </c>
      <c r="G651" s="513"/>
      <c r="H651" s="513"/>
      <c r="I651" s="513"/>
      <c r="J651" s="513"/>
      <c r="K651" s="513"/>
      <c r="L651" s="513"/>
      <c r="M651" s="513">
        <v>6</v>
      </c>
      <c r="N651" s="513" t="str" cm="1">
        <f t="array" aca="1" ref="N651" ca="1">CELL("format",InpC!I109)</f>
        <v>F0</v>
      </c>
      <c r="O651" s="513">
        <f>ROW(InpC!I109)</f>
        <v>109</v>
      </c>
      <c r="P651" s="513">
        <f>COLUMN(InpC!I109)</f>
        <v>9</v>
      </c>
      <c r="Q651" s="513">
        <f>ROW(InpC!I109)</f>
        <v>109</v>
      </c>
      <c r="R651" s="513">
        <f>COLUMN(InpC!I109)</f>
        <v>9</v>
      </c>
      <c r="S651" s="513">
        <f ca="1">_xlfn.SHEET(InpC!I109)</f>
        <v>1</v>
      </c>
    </row>
    <row r="652" spans="1:19" x14ac:dyDescent="0.35">
      <c r="A652" s="513" t="s">
        <v>277</v>
      </c>
      <c r="B652" s="513">
        <v>30</v>
      </c>
      <c r="C652" s="513" t="s">
        <v>978</v>
      </c>
      <c r="D652" s="513">
        <v>-53</v>
      </c>
      <c r="E652" s="513">
        <v>2</v>
      </c>
      <c r="F652" s="513">
        <f>InpC!F110</f>
        <v>2</v>
      </c>
      <c r="G652" s="513" t="str">
        <f>InpC!E110</f>
        <v>Equity investment profile switch</v>
      </c>
      <c r="H652" s="513" t="s">
        <v>208</v>
      </c>
      <c r="I652" s="513">
        <f>COLUMN(InpC!E110)</f>
        <v>5</v>
      </c>
      <c r="J652" s="513" t="s">
        <v>209</v>
      </c>
      <c r="K652" s="513" t="s">
        <v>1720</v>
      </c>
      <c r="L652" s="513" t="s">
        <v>2320</v>
      </c>
      <c r="M652" s="513" t="s">
        <v>2321</v>
      </c>
      <c r="N652" s="513" t="str" cm="1">
        <f t="array" aca="1" ref="N652" ca="1">CELL("format",InpC!F110)</f>
        <v>,0</v>
      </c>
      <c r="O652" s="513">
        <f>ROW(InpC!F110)</f>
        <v>110</v>
      </c>
      <c r="P652" s="513">
        <f>COLUMN(InpC!F110)</f>
        <v>6</v>
      </c>
      <c r="Q652" s="513">
        <f>ROW(InpC!F110)</f>
        <v>110</v>
      </c>
      <c r="R652" s="513">
        <f>COLUMN(InpC!F110)</f>
        <v>6</v>
      </c>
      <c r="S652" s="513">
        <f ca="1">_xlfn.SHEET(InpC!F110)</f>
        <v>1</v>
      </c>
    </row>
    <row r="653" spans="1:19" x14ac:dyDescent="0.35">
      <c r="A653" s="513" t="s">
        <v>277</v>
      </c>
      <c r="B653" s="513">
        <v>1193</v>
      </c>
      <c r="C653" s="513" t="s">
        <v>209</v>
      </c>
      <c r="D653" s="513">
        <v>-53</v>
      </c>
      <c r="E653" s="513" t="s">
        <v>980</v>
      </c>
      <c r="F653" s="513" t="str">
        <f>InpC!I110</f>
        <v>vw</v>
      </c>
      <c r="G653" s="513" t="str">
        <f>InpC!G110</f>
        <v>switch</v>
      </c>
      <c r="H653" s="513" t="s">
        <v>209</v>
      </c>
      <c r="I653" s="513">
        <f>COLUMN(InpC!G110)</f>
        <v>7</v>
      </c>
      <c r="J653" s="513" t="str">
        <f>InpC!G110</f>
        <v>switch</v>
      </c>
      <c r="K653" s="513" t="s">
        <v>209</v>
      </c>
      <c r="L653" s="513" t="s">
        <v>2322</v>
      </c>
      <c r="M653" s="513">
        <v>6</v>
      </c>
      <c r="N653" s="513" t="str" cm="1">
        <f t="array" aca="1" ref="N653" ca="1">CELL("format",InpC!I110)</f>
        <v>,0</v>
      </c>
      <c r="O653" s="513">
        <f>ROW(InpC!I110)</f>
        <v>110</v>
      </c>
      <c r="P653" s="513">
        <f>COLUMN(InpC!I110)</f>
        <v>9</v>
      </c>
      <c r="Q653" s="513">
        <f>ROW(InpC!I110)</f>
        <v>110</v>
      </c>
      <c r="R653" s="513">
        <f>COLUMN(InpC!I110)</f>
        <v>9</v>
      </c>
      <c r="S653" s="513">
        <f ca="1">_xlfn.SHEET(InpC!I110)</f>
        <v>1</v>
      </c>
    </row>
    <row r="654" spans="1:19" x14ac:dyDescent="0.35">
      <c r="A654" s="513" t="s">
        <v>341</v>
      </c>
      <c r="B654" s="513">
        <v>866</v>
      </c>
      <c r="C654" s="513" t="s">
        <v>981</v>
      </c>
      <c r="D654" s="513">
        <v>-53</v>
      </c>
      <c r="E654" s="513" t="s">
        <v>282</v>
      </c>
      <c r="F654" s="513">
        <f>InpC!J110</f>
        <v>0</v>
      </c>
      <c r="G654" s="513" t="str">
        <f>InpC!E110</f>
        <v>Equity investment profile switch</v>
      </c>
      <c r="H654" s="513" t="s">
        <v>208</v>
      </c>
      <c r="I654" s="513">
        <f>COLUMN(InpC!E110)</f>
        <v>5</v>
      </c>
      <c r="J654" s="513" t="str">
        <f>InpC!G110</f>
        <v>switch</v>
      </c>
      <c r="K654" s="513" t="s">
        <v>1720</v>
      </c>
      <c r="L654" s="513"/>
      <c r="M654" s="513" t="s">
        <v>2323</v>
      </c>
      <c r="N654" s="513" t="str" cm="1">
        <f t="array" aca="1" ref="N654" ca="1">CELL("format",InpC!J110)</f>
        <v>,0</v>
      </c>
      <c r="O654" s="513">
        <f>ROW(InpC!J110)</f>
        <v>110</v>
      </c>
      <c r="P654" s="513">
        <f>COLUMN(InpC!J110)</f>
        <v>10</v>
      </c>
      <c r="Q654" s="513">
        <f>ROW(InpC!S110)</f>
        <v>110</v>
      </c>
      <c r="R654" s="513">
        <f>COLUMN(InpC!S110)</f>
        <v>19</v>
      </c>
      <c r="S654" s="513">
        <f ca="1">_xlfn.SHEET(InpC!J110)</f>
        <v>1</v>
      </c>
    </row>
    <row r="655" spans="1:19" x14ac:dyDescent="0.35">
      <c r="A655" s="513" t="s">
        <v>331</v>
      </c>
      <c r="B655" s="513">
        <v>1194</v>
      </c>
      <c r="C655" s="513" t="s">
        <v>1632</v>
      </c>
      <c r="D655" s="513">
        <v>-53</v>
      </c>
      <c r="E655" s="513" t="s">
        <v>335</v>
      </c>
      <c r="F655" s="513">
        <f>InpC!I111</f>
        <v>0</v>
      </c>
      <c r="G655" s="513" t="str">
        <f>InpC!I110</f>
        <v>vw</v>
      </c>
      <c r="H655" s="513" t="s">
        <v>530</v>
      </c>
      <c r="I655" s="513">
        <f>COLUMN(InpC!I110)</f>
        <v>9</v>
      </c>
      <c r="J655" s="513"/>
      <c r="K655" s="513"/>
      <c r="L655" s="513"/>
      <c r="M655" s="513">
        <v>6</v>
      </c>
      <c r="N655" s="513" t="str" cm="1">
        <f t="array" aca="1" ref="N655" ca="1">CELL("format",InpC!I111)</f>
        <v>F0</v>
      </c>
      <c r="O655" s="513">
        <f>ROW(InpC!I111)</f>
        <v>111</v>
      </c>
      <c r="P655" s="513">
        <f>COLUMN(InpC!I111)</f>
        <v>9</v>
      </c>
      <c r="Q655" s="513">
        <f>ROW(InpC!I111)</f>
        <v>111</v>
      </c>
      <c r="R655" s="513">
        <f>COLUMN(InpC!I111)</f>
        <v>9</v>
      </c>
      <c r="S655" s="513">
        <f ca="1">_xlfn.SHEET(InpC!I111)</f>
        <v>1</v>
      </c>
    </row>
    <row r="656" spans="1:19" x14ac:dyDescent="0.35">
      <c r="A656" s="513" t="s">
        <v>270</v>
      </c>
      <c r="B656" s="513">
        <v>-54</v>
      </c>
      <c r="C656" s="513" t="s">
        <v>1397</v>
      </c>
      <c r="D656" s="513">
        <v>-53</v>
      </c>
      <c r="E656" s="513"/>
      <c r="F656" s="513">
        <f>InpC!A112</f>
        <v>0</v>
      </c>
      <c r="G656" s="513" t="str">
        <f>InpC!B112</f>
        <v>Senior debt facility</v>
      </c>
      <c r="H656" s="513" t="s">
        <v>1392</v>
      </c>
      <c r="I656" s="513">
        <f>COLUMN(InpC!B112)</f>
        <v>2</v>
      </c>
      <c r="J656" s="513"/>
      <c r="K656" s="513" t="s">
        <v>1397</v>
      </c>
      <c r="L656" s="513"/>
      <c r="M656" s="513"/>
      <c r="N656" s="513" t="str" cm="1">
        <f t="array" aca="1" ref="N656" ca="1">CELL("format",InpC!A112)</f>
        <v>,0</v>
      </c>
      <c r="O656" s="513">
        <f>ROW(InpC!A112)</f>
        <v>112</v>
      </c>
      <c r="P656" s="513">
        <f>COLUMN(InpC!A112)</f>
        <v>1</v>
      </c>
      <c r="Q656" s="513">
        <f>ROW(InpC!A121)</f>
        <v>121</v>
      </c>
      <c r="R656" s="513">
        <f>COLUMN(InpC!A121)</f>
        <v>1</v>
      </c>
      <c r="S656" s="513">
        <f ca="1">_xlfn.SHEET(InpC!A112)</f>
        <v>1</v>
      </c>
    </row>
    <row r="657" spans="1:19" x14ac:dyDescent="0.35">
      <c r="A657" s="513" t="s">
        <v>331</v>
      </c>
      <c r="B657" s="513">
        <v>1195</v>
      </c>
      <c r="C657" s="513" t="s">
        <v>1641</v>
      </c>
      <c r="D657" s="513">
        <v>-54</v>
      </c>
      <c r="E657" s="513" t="s">
        <v>335</v>
      </c>
      <c r="F657" s="513">
        <f>InpC!I112</f>
        <v>0</v>
      </c>
      <c r="G657" s="513" t="str">
        <f>InpC!B112</f>
        <v>Senior debt facility</v>
      </c>
      <c r="H657" s="513" t="s">
        <v>1392</v>
      </c>
      <c r="I657" s="513">
        <f>COLUMN(InpC!B112)</f>
        <v>2</v>
      </c>
      <c r="J657" s="513"/>
      <c r="K657" s="513"/>
      <c r="L657" s="513"/>
      <c r="M657" s="513">
        <v>6</v>
      </c>
      <c r="N657" s="513" t="str" cm="1">
        <f t="array" aca="1" ref="N657" ca="1">CELL("format",InpC!I112)</f>
        <v>F0</v>
      </c>
      <c r="O657" s="513">
        <f>ROW(InpC!I112)</f>
        <v>112</v>
      </c>
      <c r="P657" s="513">
        <f>COLUMN(InpC!I112)</f>
        <v>9</v>
      </c>
      <c r="Q657" s="513">
        <f>ROW(InpC!I112)</f>
        <v>112</v>
      </c>
      <c r="R657" s="513">
        <f>COLUMN(InpC!I112)</f>
        <v>9</v>
      </c>
      <c r="S657" s="513">
        <f ca="1">_xlfn.SHEET(InpC!I112)</f>
        <v>1</v>
      </c>
    </row>
    <row r="658" spans="1:19" x14ac:dyDescent="0.35">
      <c r="A658" s="513" t="s">
        <v>277</v>
      </c>
      <c r="B658" s="513">
        <v>1013</v>
      </c>
      <c r="C658" s="513" t="s">
        <v>1526</v>
      </c>
      <c r="D658" s="513">
        <v>-54</v>
      </c>
      <c r="E658" s="513">
        <v>0.75</v>
      </c>
      <c r="F658" s="513">
        <f>InpC!F113</f>
        <v>0.75</v>
      </c>
      <c r="G658" s="513" t="str">
        <f>InpC!E113</f>
        <v>Senior debt input leverage</v>
      </c>
      <c r="H658" s="513" t="s">
        <v>1499</v>
      </c>
      <c r="I658" s="513">
        <f>COLUMN(InpC!E113)</f>
        <v>5</v>
      </c>
      <c r="J658" s="513" t="s">
        <v>98</v>
      </c>
      <c r="K658" s="513" t="s">
        <v>1721</v>
      </c>
      <c r="L658" s="513" t="s">
        <v>2324</v>
      </c>
      <c r="M658" s="513" t="s">
        <v>2325</v>
      </c>
      <c r="N658" s="513" t="str" cm="1">
        <f t="array" aca="1" ref="N658" ca="1">CELL("format",InpC!F113)</f>
        <v>P2</v>
      </c>
      <c r="O658" s="513">
        <f>ROW(InpC!F113)</f>
        <v>113</v>
      </c>
      <c r="P658" s="513">
        <f>COLUMN(InpC!F113)</f>
        <v>6</v>
      </c>
      <c r="Q658" s="513">
        <f>ROW(InpC!F113)</f>
        <v>113</v>
      </c>
      <c r="R658" s="513">
        <f>COLUMN(InpC!F113)</f>
        <v>6</v>
      </c>
      <c r="S658" s="513">
        <f ca="1">_xlfn.SHEET(InpC!F113)</f>
        <v>1</v>
      </c>
    </row>
    <row r="659" spans="1:19" x14ac:dyDescent="0.35">
      <c r="A659" s="513" t="s">
        <v>277</v>
      </c>
      <c r="B659" s="513">
        <v>1196</v>
      </c>
      <c r="C659" s="513" t="s">
        <v>1541</v>
      </c>
      <c r="D659" s="513">
        <v>-54</v>
      </c>
      <c r="E659" s="513" t="s">
        <v>1542</v>
      </c>
      <c r="F659" s="513" t="str">
        <f>InpC!I113</f>
        <v>vw</v>
      </c>
      <c r="G659" s="513" t="str">
        <f>InpC!E113</f>
        <v>Senior debt input leverage</v>
      </c>
      <c r="H659" s="513" t="s">
        <v>1499</v>
      </c>
      <c r="I659" s="513">
        <f>COLUMN(InpC!E113)</f>
        <v>5</v>
      </c>
      <c r="J659" s="513" t="str">
        <f>InpC!G113</f>
        <v>%</v>
      </c>
      <c r="K659" s="513" t="s">
        <v>1721</v>
      </c>
      <c r="L659" s="513" t="s">
        <v>2326</v>
      </c>
      <c r="M659" s="513">
        <v>6</v>
      </c>
      <c r="N659" s="513" t="str" cm="1">
        <f t="array" aca="1" ref="N659" ca="1">CELL("format",InpC!I113)</f>
        <v>P2</v>
      </c>
      <c r="O659" s="513">
        <f>ROW(InpC!I113)</f>
        <v>113</v>
      </c>
      <c r="P659" s="513">
        <f>COLUMN(InpC!I113)</f>
        <v>9</v>
      </c>
      <c r="Q659" s="513">
        <f>ROW(InpC!I113)</f>
        <v>113</v>
      </c>
      <c r="R659" s="513">
        <f>COLUMN(InpC!I113)</f>
        <v>9</v>
      </c>
      <c r="S659" s="513">
        <f ca="1">_xlfn.SHEET(InpC!I113)</f>
        <v>1</v>
      </c>
    </row>
    <row r="660" spans="1:19" x14ac:dyDescent="0.35">
      <c r="A660" s="513" t="s">
        <v>341</v>
      </c>
      <c r="B660" s="513">
        <v>1077</v>
      </c>
      <c r="C660" s="513" t="s">
        <v>1543</v>
      </c>
      <c r="D660" s="513">
        <v>-54</v>
      </c>
      <c r="E660" s="513" t="s">
        <v>282</v>
      </c>
      <c r="F660" s="513">
        <f>InpC!J113</f>
        <v>0</v>
      </c>
      <c r="G660" s="513" t="str">
        <f>InpC!E113</f>
        <v>Senior debt input leverage</v>
      </c>
      <c r="H660" s="513" t="s">
        <v>1499</v>
      </c>
      <c r="I660" s="513">
        <f>COLUMN(InpC!E113)</f>
        <v>5</v>
      </c>
      <c r="J660" s="513" t="str">
        <f>InpC!G113</f>
        <v>%</v>
      </c>
      <c r="K660" s="513" t="s">
        <v>1721</v>
      </c>
      <c r="L660" s="513"/>
      <c r="M660" s="513" t="s">
        <v>2327</v>
      </c>
      <c r="N660" s="513" t="str" cm="1">
        <f t="array" aca="1" ref="N660" ca="1">CELL("format",InpC!J113)</f>
        <v>P2</v>
      </c>
      <c r="O660" s="513">
        <f>ROW(InpC!J113)</f>
        <v>113</v>
      </c>
      <c r="P660" s="513">
        <f>COLUMN(InpC!J113)</f>
        <v>10</v>
      </c>
      <c r="Q660" s="513">
        <f>ROW(InpC!S113)</f>
        <v>113</v>
      </c>
      <c r="R660" s="513">
        <f>COLUMN(InpC!S113)</f>
        <v>19</v>
      </c>
      <c r="S660" s="513">
        <f ca="1">_xlfn.SHEET(InpC!J113)</f>
        <v>1</v>
      </c>
    </row>
    <row r="661" spans="1:19" x14ac:dyDescent="0.35">
      <c r="A661" s="513" t="s">
        <v>277</v>
      </c>
      <c r="B661" s="513">
        <v>1014</v>
      </c>
      <c r="C661" s="513" t="s">
        <v>1523</v>
      </c>
      <c r="D661" s="513">
        <v>-54</v>
      </c>
      <c r="E661" s="513">
        <v>1</v>
      </c>
      <c r="F661" s="513">
        <f>InpC!F114</f>
        <v>1</v>
      </c>
      <c r="G661" s="513" t="str">
        <f>InpC!E114</f>
        <v>Senior debt sizing method</v>
      </c>
      <c r="H661" s="513" t="s">
        <v>1500</v>
      </c>
      <c r="I661" s="513">
        <f>COLUMN(InpC!E114)</f>
        <v>5</v>
      </c>
      <c r="J661" s="513" t="s">
        <v>1501</v>
      </c>
      <c r="K661" s="513" t="s">
        <v>1722</v>
      </c>
      <c r="L661" s="513" t="s">
        <v>2328</v>
      </c>
      <c r="M661" s="513" t="s">
        <v>2329</v>
      </c>
      <c r="N661" s="513" t="str" cm="1">
        <f t="array" aca="1" ref="N661" ca="1">CELL("format",InpC!F114)</f>
        <v>,0</v>
      </c>
      <c r="O661" s="513">
        <f>ROW(InpC!F114)</f>
        <v>114</v>
      </c>
      <c r="P661" s="513">
        <f>COLUMN(InpC!F114)</f>
        <v>6</v>
      </c>
      <c r="Q661" s="513">
        <f>ROW(InpC!F114)</f>
        <v>114</v>
      </c>
      <c r="R661" s="513">
        <f>COLUMN(InpC!F114)</f>
        <v>6</v>
      </c>
      <c r="S661" s="513">
        <f ca="1">_xlfn.SHEET(InpC!F114)</f>
        <v>1</v>
      </c>
    </row>
    <row r="662" spans="1:19" x14ac:dyDescent="0.35">
      <c r="A662" s="513" t="s">
        <v>277</v>
      </c>
      <c r="B662" s="513">
        <v>1197</v>
      </c>
      <c r="C662" s="513" t="s">
        <v>1544</v>
      </c>
      <c r="D662" s="513">
        <v>-54</v>
      </c>
      <c r="E662" s="513" t="s">
        <v>1545</v>
      </c>
      <c r="F662" s="513" t="str">
        <f>InpC!I114</f>
        <v>vw</v>
      </c>
      <c r="G662" s="513" t="str">
        <f>InpC!G114</f>
        <v>1 = DSCR, 2 = leverage</v>
      </c>
      <c r="H662" s="513" t="s">
        <v>1501</v>
      </c>
      <c r="I662" s="513">
        <f>COLUMN(InpC!G114)</f>
        <v>7</v>
      </c>
      <c r="J662" s="513" t="str">
        <f>InpC!G114</f>
        <v>1 = DSCR, 2 = leverage</v>
      </c>
      <c r="K662" s="513" t="s">
        <v>1544</v>
      </c>
      <c r="L662" s="513" t="s">
        <v>2330</v>
      </c>
      <c r="M662" s="513">
        <v>6</v>
      </c>
      <c r="N662" s="513" t="str" cm="1">
        <f t="array" aca="1" ref="N662" ca="1">CELL("format",InpC!I114)</f>
        <v>,0</v>
      </c>
      <c r="O662" s="513">
        <f>ROW(InpC!I114)</f>
        <v>114</v>
      </c>
      <c r="P662" s="513">
        <f>COLUMN(InpC!I114)</f>
        <v>9</v>
      </c>
      <c r="Q662" s="513">
        <f>ROW(InpC!I114)</f>
        <v>114</v>
      </c>
      <c r="R662" s="513">
        <f>COLUMN(InpC!I114)</f>
        <v>9</v>
      </c>
      <c r="S662" s="513">
        <f ca="1">_xlfn.SHEET(InpC!I114)</f>
        <v>1</v>
      </c>
    </row>
    <row r="663" spans="1:19" x14ac:dyDescent="0.35">
      <c r="A663" s="513" t="s">
        <v>341</v>
      </c>
      <c r="B663" s="513">
        <v>1078</v>
      </c>
      <c r="C663" s="513" t="s">
        <v>1546</v>
      </c>
      <c r="D663" s="513">
        <v>-54</v>
      </c>
      <c r="E663" s="513" t="s">
        <v>282</v>
      </c>
      <c r="F663" s="513">
        <f>InpC!J114</f>
        <v>0</v>
      </c>
      <c r="G663" s="513" t="str">
        <f>InpC!E114</f>
        <v>Senior debt sizing method</v>
      </c>
      <c r="H663" s="513" t="s">
        <v>1500</v>
      </c>
      <c r="I663" s="513">
        <f>COLUMN(InpC!E114)</f>
        <v>5</v>
      </c>
      <c r="J663" s="513" t="str">
        <f>InpC!G114</f>
        <v>1 = DSCR, 2 = leverage</v>
      </c>
      <c r="K663" s="513" t="s">
        <v>1722</v>
      </c>
      <c r="L663" s="513"/>
      <c r="M663" s="513" t="s">
        <v>2331</v>
      </c>
      <c r="N663" s="513" t="str" cm="1">
        <f t="array" aca="1" ref="N663" ca="1">CELL("format",InpC!J114)</f>
        <v>,0</v>
      </c>
      <c r="O663" s="513">
        <f>ROW(InpC!J114)</f>
        <v>114</v>
      </c>
      <c r="P663" s="513">
        <f>COLUMN(InpC!J114)</f>
        <v>10</v>
      </c>
      <c r="Q663" s="513">
        <f>ROW(InpC!S114)</f>
        <v>114</v>
      </c>
      <c r="R663" s="513">
        <f>COLUMN(InpC!S114)</f>
        <v>19</v>
      </c>
      <c r="S663" s="513">
        <f ca="1">_xlfn.SHEET(InpC!J114)</f>
        <v>1</v>
      </c>
    </row>
    <row r="664" spans="1:19" x14ac:dyDescent="0.35">
      <c r="A664" s="513" t="s">
        <v>277</v>
      </c>
      <c r="B664" s="513">
        <v>1015</v>
      </c>
      <c r="C664" s="513" t="s">
        <v>1322</v>
      </c>
      <c r="D664" s="513">
        <v>-54</v>
      </c>
      <c r="E664" s="513">
        <v>260000</v>
      </c>
      <c r="F664" s="513">
        <f>InpC!F115</f>
        <v>260000</v>
      </c>
      <c r="G664" s="513" t="str">
        <f>InpC!E115</f>
        <v>Senior debt commitment</v>
      </c>
      <c r="H664" s="513" t="s">
        <v>1393</v>
      </c>
      <c r="I664" s="513">
        <f>COLUMN(InpC!E115)</f>
        <v>5</v>
      </c>
      <c r="J664" s="513" t="s">
        <v>101</v>
      </c>
      <c r="K664" s="513" t="s">
        <v>1723</v>
      </c>
      <c r="L664" s="513" t="s">
        <v>2332</v>
      </c>
      <c r="M664" s="513" t="s">
        <v>2333</v>
      </c>
      <c r="N664" s="513" t="str" cm="1">
        <f t="array" aca="1" ref="N664" ca="1">CELL("format",InpC!F115)</f>
        <v>,0</v>
      </c>
      <c r="O664" s="513">
        <f>ROW(InpC!F115)</f>
        <v>115</v>
      </c>
      <c r="P664" s="513">
        <f>COLUMN(InpC!F115)</f>
        <v>6</v>
      </c>
      <c r="Q664" s="513">
        <f>ROW(InpC!F115)</f>
        <v>115</v>
      </c>
      <c r="R664" s="513">
        <f>COLUMN(InpC!F115)</f>
        <v>6</v>
      </c>
      <c r="S664" s="513">
        <f ca="1">_xlfn.SHEET(InpC!F115)</f>
        <v>1</v>
      </c>
    </row>
    <row r="665" spans="1:19" x14ac:dyDescent="0.35">
      <c r="A665" s="513" t="s">
        <v>277</v>
      </c>
      <c r="B665" s="513">
        <v>1198</v>
      </c>
      <c r="C665" s="513" t="s">
        <v>1357</v>
      </c>
      <c r="D665" s="513">
        <v>-54</v>
      </c>
      <c r="E665" s="513" t="s">
        <v>1358</v>
      </c>
      <c r="F665" s="513" t="str">
        <f>InpC!I115</f>
        <v>vw</v>
      </c>
      <c r="G665" s="513" t="str">
        <f>InpC!E115</f>
        <v>Senior debt commitment</v>
      </c>
      <c r="H665" s="513" t="s">
        <v>1393</v>
      </c>
      <c r="I665" s="513">
        <f>COLUMN(InpC!E115)</f>
        <v>5</v>
      </c>
      <c r="J665" s="513" t="str">
        <f>InpC!G115</f>
        <v>$ 000s</v>
      </c>
      <c r="K665" s="513" t="s">
        <v>1723</v>
      </c>
      <c r="L665" s="513" t="s">
        <v>2334</v>
      </c>
      <c r="M665" s="513">
        <v>6</v>
      </c>
      <c r="N665" s="513" t="str" cm="1">
        <f t="array" aca="1" ref="N665" ca="1">CELL("format",InpC!I115)</f>
        <v>,0</v>
      </c>
      <c r="O665" s="513">
        <f>ROW(InpC!I115)</f>
        <v>115</v>
      </c>
      <c r="P665" s="513">
        <f>COLUMN(InpC!I115)</f>
        <v>9</v>
      </c>
      <c r="Q665" s="513">
        <f>ROW(InpC!I115)</f>
        <v>115</v>
      </c>
      <c r="R665" s="513">
        <f>COLUMN(InpC!I115)</f>
        <v>9</v>
      </c>
      <c r="S665" s="513">
        <f ca="1">_xlfn.SHEET(InpC!I115)</f>
        <v>1</v>
      </c>
    </row>
    <row r="666" spans="1:19" x14ac:dyDescent="0.35">
      <c r="A666" s="513" t="s">
        <v>341</v>
      </c>
      <c r="B666" s="513">
        <v>1079</v>
      </c>
      <c r="C666" s="513" t="s">
        <v>1359</v>
      </c>
      <c r="D666" s="513">
        <v>-54</v>
      </c>
      <c r="E666" s="513" t="s">
        <v>282</v>
      </c>
      <c r="F666" s="513">
        <f>InpC!J115</f>
        <v>0</v>
      </c>
      <c r="G666" s="513" t="str">
        <f>InpC!E115</f>
        <v>Senior debt commitment</v>
      </c>
      <c r="H666" s="513" t="s">
        <v>1393</v>
      </c>
      <c r="I666" s="513">
        <f>COLUMN(InpC!E115)</f>
        <v>5</v>
      </c>
      <c r="J666" s="513" t="str">
        <f>InpC!G115</f>
        <v>$ 000s</v>
      </c>
      <c r="K666" s="513" t="s">
        <v>1723</v>
      </c>
      <c r="L666" s="513"/>
      <c r="M666" s="513" t="s">
        <v>2335</v>
      </c>
      <c r="N666" s="513" t="str" cm="1">
        <f t="array" aca="1" ref="N666" ca="1">CELL("format",InpC!J115)</f>
        <v>,0</v>
      </c>
      <c r="O666" s="513">
        <f>ROW(InpC!J115)</f>
        <v>115</v>
      </c>
      <c r="P666" s="513">
        <f>COLUMN(InpC!J115)</f>
        <v>10</v>
      </c>
      <c r="Q666" s="513">
        <f>ROW(InpC!S115)</f>
        <v>115</v>
      </c>
      <c r="R666" s="513">
        <f>COLUMN(InpC!S115)</f>
        <v>19</v>
      </c>
      <c r="S666" s="513">
        <f ca="1">_xlfn.SHEET(InpC!J115)</f>
        <v>1</v>
      </c>
    </row>
    <row r="667" spans="1:19" x14ac:dyDescent="0.35">
      <c r="A667" s="513" t="s">
        <v>277</v>
      </c>
      <c r="B667" s="513">
        <v>1016</v>
      </c>
      <c r="C667" s="513" t="s">
        <v>1341</v>
      </c>
      <c r="D667" s="513">
        <v>-54</v>
      </c>
      <c r="E667" s="513">
        <v>2.5000000000000001E-2</v>
      </c>
      <c r="F667" s="513">
        <f>InpC!F116</f>
        <v>2.5000000000000001E-2</v>
      </c>
      <c r="G667" s="513" t="str">
        <f>InpC!E116</f>
        <v>Construction period margin</v>
      </c>
      <c r="H667" s="513" t="s">
        <v>1309</v>
      </c>
      <c r="I667" s="513">
        <f>COLUMN(InpC!E116)</f>
        <v>5</v>
      </c>
      <c r="J667" s="513" t="s">
        <v>98</v>
      </c>
      <c r="K667" s="513" t="s">
        <v>1724</v>
      </c>
      <c r="L667" s="513" t="s">
        <v>2336</v>
      </c>
      <c r="M667" s="513" t="s">
        <v>2337</v>
      </c>
      <c r="N667" s="513" t="str" cm="1">
        <f t="array" aca="1" ref="N667" ca="1">CELL("format",InpC!F116)</f>
        <v>P2</v>
      </c>
      <c r="O667" s="513">
        <f>ROW(InpC!F116)</f>
        <v>116</v>
      </c>
      <c r="P667" s="513">
        <f>COLUMN(InpC!F116)</f>
        <v>6</v>
      </c>
      <c r="Q667" s="513">
        <f>ROW(InpC!F116)</f>
        <v>116</v>
      </c>
      <c r="R667" s="513">
        <f>COLUMN(InpC!F116)</f>
        <v>6</v>
      </c>
      <c r="S667" s="513">
        <f ca="1">_xlfn.SHEET(InpC!F116)</f>
        <v>1</v>
      </c>
    </row>
    <row r="668" spans="1:19" x14ac:dyDescent="0.35">
      <c r="A668" s="513" t="s">
        <v>277</v>
      </c>
      <c r="B668" s="513">
        <v>1199</v>
      </c>
      <c r="C668" s="513" t="s">
        <v>1360</v>
      </c>
      <c r="D668" s="513">
        <v>-54</v>
      </c>
      <c r="E668" s="513" t="s">
        <v>1361</v>
      </c>
      <c r="F668" s="513" t="str">
        <f>InpC!I116</f>
        <v>vw</v>
      </c>
      <c r="G668" s="513" t="str">
        <f>InpC!E116</f>
        <v>Construction period margin</v>
      </c>
      <c r="H668" s="513" t="s">
        <v>1309</v>
      </c>
      <c r="I668" s="513">
        <f>COLUMN(InpC!E116)</f>
        <v>5</v>
      </c>
      <c r="J668" s="513" t="str">
        <f>InpC!G116</f>
        <v>%</v>
      </c>
      <c r="K668" s="513" t="s">
        <v>1724</v>
      </c>
      <c r="L668" s="513" t="s">
        <v>2338</v>
      </c>
      <c r="M668" s="513">
        <v>6</v>
      </c>
      <c r="N668" s="513" t="str" cm="1">
        <f t="array" aca="1" ref="N668" ca="1">CELL("format",InpC!I116)</f>
        <v>P2</v>
      </c>
      <c r="O668" s="513">
        <f>ROW(InpC!I116)</f>
        <v>116</v>
      </c>
      <c r="P668" s="513">
        <f>COLUMN(InpC!I116)</f>
        <v>9</v>
      </c>
      <c r="Q668" s="513">
        <f>ROW(InpC!I116)</f>
        <v>116</v>
      </c>
      <c r="R668" s="513">
        <f>COLUMN(InpC!I116)</f>
        <v>9</v>
      </c>
      <c r="S668" s="513">
        <f ca="1">_xlfn.SHEET(InpC!I116)</f>
        <v>1</v>
      </c>
    </row>
    <row r="669" spans="1:19" x14ac:dyDescent="0.35">
      <c r="A669" s="513" t="s">
        <v>341</v>
      </c>
      <c r="B669" s="513">
        <v>1080</v>
      </c>
      <c r="C669" s="513" t="s">
        <v>1362</v>
      </c>
      <c r="D669" s="513">
        <v>-54</v>
      </c>
      <c r="E669" s="513" t="s">
        <v>282</v>
      </c>
      <c r="F669" s="513">
        <f>InpC!J116</f>
        <v>0</v>
      </c>
      <c r="G669" s="513" t="str">
        <f>InpC!E116</f>
        <v>Construction period margin</v>
      </c>
      <c r="H669" s="513" t="s">
        <v>1309</v>
      </c>
      <c r="I669" s="513">
        <f>COLUMN(InpC!E116)</f>
        <v>5</v>
      </c>
      <c r="J669" s="513" t="str">
        <f>InpC!G116</f>
        <v>%</v>
      </c>
      <c r="K669" s="513" t="s">
        <v>1724</v>
      </c>
      <c r="L669" s="513"/>
      <c r="M669" s="513" t="s">
        <v>2339</v>
      </c>
      <c r="N669" s="513" t="str" cm="1">
        <f t="array" aca="1" ref="N669" ca="1">CELL("format",InpC!J116)</f>
        <v>P2</v>
      </c>
      <c r="O669" s="513">
        <f>ROW(InpC!J116)</f>
        <v>116</v>
      </c>
      <c r="P669" s="513">
        <f>COLUMN(InpC!J116)</f>
        <v>10</v>
      </c>
      <c r="Q669" s="513">
        <f>ROW(InpC!S116)</f>
        <v>116</v>
      </c>
      <c r="R669" s="513">
        <f>COLUMN(InpC!S116)</f>
        <v>19</v>
      </c>
      <c r="S669" s="513">
        <f ca="1">_xlfn.SHEET(InpC!J116)</f>
        <v>1</v>
      </c>
    </row>
    <row r="670" spans="1:19" x14ac:dyDescent="0.35">
      <c r="A670" s="513" t="s">
        <v>277</v>
      </c>
      <c r="B670" s="513">
        <v>1017</v>
      </c>
      <c r="C670" s="513" t="s">
        <v>1343</v>
      </c>
      <c r="D670" s="513">
        <v>-54</v>
      </c>
      <c r="E670" s="513">
        <v>0.02</v>
      </c>
      <c r="F670" s="513">
        <f>InpC!F117</f>
        <v>0.02</v>
      </c>
      <c r="G670" s="513" t="str">
        <f>InpC!E117</f>
        <v>Reference rate</v>
      </c>
      <c r="H670" s="513" t="s">
        <v>1310</v>
      </c>
      <c r="I670" s="513">
        <f>COLUMN(InpC!E117)</f>
        <v>5</v>
      </c>
      <c r="J670" s="513" t="s">
        <v>98</v>
      </c>
      <c r="K670" s="513" t="s">
        <v>1725</v>
      </c>
      <c r="L670" s="513" t="s">
        <v>2340</v>
      </c>
      <c r="M670" s="513" t="s">
        <v>2341</v>
      </c>
      <c r="N670" s="513" t="str" cm="1">
        <f t="array" aca="1" ref="N670" ca="1">CELL("format",InpC!F117)</f>
        <v>P2</v>
      </c>
      <c r="O670" s="513">
        <f>ROW(InpC!F117)</f>
        <v>117</v>
      </c>
      <c r="P670" s="513">
        <f>COLUMN(InpC!F117)</f>
        <v>6</v>
      </c>
      <c r="Q670" s="513">
        <f>ROW(InpC!F117)</f>
        <v>117</v>
      </c>
      <c r="R670" s="513">
        <f>COLUMN(InpC!F117)</f>
        <v>6</v>
      </c>
      <c r="S670" s="513">
        <f ca="1">_xlfn.SHEET(InpC!F117)</f>
        <v>1</v>
      </c>
    </row>
    <row r="671" spans="1:19" x14ac:dyDescent="0.35">
      <c r="A671" s="513" t="s">
        <v>277</v>
      </c>
      <c r="B671" s="513">
        <v>1200</v>
      </c>
      <c r="C671" s="513" t="s">
        <v>1363</v>
      </c>
      <c r="D671" s="513">
        <v>-54</v>
      </c>
      <c r="E671" s="513" t="s">
        <v>1364</v>
      </c>
      <c r="F671" s="513" t="str">
        <f>InpC!I117</f>
        <v>vw</v>
      </c>
      <c r="G671" s="513" t="str">
        <f>InpC!E117</f>
        <v>Reference rate</v>
      </c>
      <c r="H671" s="513" t="s">
        <v>1310</v>
      </c>
      <c r="I671" s="513">
        <f>COLUMN(InpC!E117)</f>
        <v>5</v>
      </c>
      <c r="J671" s="513" t="str">
        <f>InpC!G117</f>
        <v>%</v>
      </c>
      <c r="K671" s="513" t="s">
        <v>1725</v>
      </c>
      <c r="L671" s="513" t="s">
        <v>2342</v>
      </c>
      <c r="M671" s="513">
        <v>6</v>
      </c>
      <c r="N671" s="513" t="str" cm="1">
        <f t="array" aca="1" ref="N671" ca="1">CELL("format",InpC!I117)</f>
        <v>P2</v>
      </c>
      <c r="O671" s="513">
        <f>ROW(InpC!I117)</f>
        <v>117</v>
      </c>
      <c r="P671" s="513">
        <f>COLUMN(InpC!I117)</f>
        <v>9</v>
      </c>
      <c r="Q671" s="513">
        <f>ROW(InpC!I117)</f>
        <v>117</v>
      </c>
      <c r="R671" s="513">
        <f>COLUMN(InpC!I117)</f>
        <v>9</v>
      </c>
      <c r="S671" s="513">
        <f ca="1">_xlfn.SHEET(InpC!I117)</f>
        <v>1</v>
      </c>
    </row>
    <row r="672" spans="1:19" x14ac:dyDescent="0.35">
      <c r="A672" s="513" t="s">
        <v>341</v>
      </c>
      <c r="B672" s="513">
        <v>1081</v>
      </c>
      <c r="C672" s="513" t="s">
        <v>1365</v>
      </c>
      <c r="D672" s="513">
        <v>-54</v>
      </c>
      <c r="E672" s="513" t="s">
        <v>282</v>
      </c>
      <c r="F672" s="513">
        <f>InpC!J117</f>
        <v>0</v>
      </c>
      <c r="G672" s="513" t="str">
        <f>InpC!E117</f>
        <v>Reference rate</v>
      </c>
      <c r="H672" s="513" t="s">
        <v>1310</v>
      </c>
      <c r="I672" s="513">
        <f>COLUMN(InpC!E117)</f>
        <v>5</v>
      </c>
      <c r="J672" s="513" t="str">
        <f>InpC!G117</f>
        <v>%</v>
      </c>
      <c r="K672" s="513" t="s">
        <v>1725</v>
      </c>
      <c r="L672" s="513"/>
      <c r="M672" s="513" t="s">
        <v>2343</v>
      </c>
      <c r="N672" s="513" t="str" cm="1">
        <f t="array" aca="1" ref="N672" ca="1">CELL("format",InpC!J117)</f>
        <v>P2</v>
      </c>
      <c r="O672" s="513">
        <f>ROW(InpC!J117)</f>
        <v>117</v>
      </c>
      <c r="P672" s="513">
        <f>COLUMN(InpC!J117)</f>
        <v>10</v>
      </c>
      <c r="Q672" s="513">
        <f>ROW(InpC!S117)</f>
        <v>117</v>
      </c>
      <c r="R672" s="513">
        <f>COLUMN(InpC!S117)</f>
        <v>19</v>
      </c>
      <c r="S672" s="513">
        <f ca="1">_xlfn.SHEET(InpC!J117)</f>
        <v>1</v>
      </c>
    </row>
    <row r="673" spans="1:19" x14ac:dyDescent="0.35">
      <c r="A673" s="513" t="s">
        <v>277</v>
      </c>
      <c r="B673" s="513">
        <v>1018</v>
      </c>
      <c r="C673" s="513" t="s">
        <v>1332</v>
      </c>
      <c r="D673" s="513">
        <v>-54</v>
      </c>
      <c r="E673" s="513">
        <v>360</v>
      </c>
      <c r="F673" s="513">
        <f>InpC!F118</f>
        <v>360</v>
      </c>
      <c r="G673" s="513" t="str">
        <f>InpC!E118</f>
        <v>Day count basis</v>
      </c>
      <c r="H673" s="513" t="s">
        <v>1311</v>
      </c>
      <c r="I673" s="513">
        <f>COLUMN(InpC!E118)</f>
        <v>5</v>
      </c>
      <c r="J673" s="513" t="s">
        <v>142</v>
      </c>
      <c r="K673" s="513" t="s">
        <v>1726</v>
      </c>
      <c r="L673" s="513" t="s">
        <v>2344</v>
      </c>
      <c r="M673" s="513" t="s">
        <v>2345</v>
      </c>
      <c r="N673" s="513" t="str" cm="1">
        <f t="array" aca="1" ref="N673" ca="1">CELL("format",InpC!F118)</f>
        <v>,0</v>
      </c>
      <c r="O673" s="513">
        <f>ROW(InpC!F118)</f>
        <v>118</v>
      </c>
      <c r="P673" s="513">
        <f>COLUMN(InpC!F118)</f>
        <v>6</v>
      </c>
      <c r="Q673" s="513">
        <f>ROW(InpC!F118)</f>
        <v>118</v>
      </c>
      <c r="R673" s="513">
        <f>COLUMN(InpC!F118)</f>
        <v>6</v>
      </c>
      <c r="S673" s="513">
        <f ca="1">_xlfn.SHEET(InpC!F118)</f>
        <v>1</v>
      </c>
    </row>
    <row r="674" spans="1:19" x14ac:dyDescent="0.35">
      <c r="A674" s="513" t="s">
        <v>277</v>
      </c>
      <c r="B674" s="513">
        <v>1201</v>
      </c>
      <c r="C674" s="513" t="s">
        <v>1366</v>
      </c>
      <c r="D674" s="513">
        <v>-54</v>
      </c>
      <c r="E674" s="513" t="s">
        <v>1367</v>
      </c>
      <c r="F674" s="513" t="str">
        <f>InpC!I118</f>
        <v>vw</v>
      </c>
      <c r="G674" s="513" t="str">
        <f>InpC!E118</f>
        <v>Day count basis</v>
      </c>
      <c r="H674" s="513" t="s">
        <v>1311</v>
      </c>
      <c r="I674" s="513">
        <f>COLUMN(InpC!E118)</f>
        <v>5</v>
      </c>
      <c r="J674" s="513" t="str">
        <f>InpC!G118</f>
        <v>days</v>
      </c>
      <c r="K674" s="513" t="s">
        <v>1726</v>
      </c>
      <c r="L674" s="513" t="s">
        <v>2346</v>
      </c>
      <c r="M674" s="513">
        <v>6</v>
      </c>
      <c r="N674" s="513" t="str" cm="1">
        <f t="array" aca="1" ref="N674" ca="1">CELL("format",InpC!I118)</f>
        <v>,0</v>
      </c>
      <c r="O674" s="513">
        <f>ROW(InpC!I118)</f>
        <v>118</v>
      </c>
      <c r="P674" s="513">
        <f>COLUMN(InpC!I118)</f>
        <v>9</v>
      </c>
      <c r="Q674" s="513">
        <f>ROW(InpC!I118)</f>
        <v>118</v>
      </c>
      <c r="R674" s="513">
        <f>COLUMN(InpC!I118)</f>
        <v>9</v>
      </c>
      <c r="S674" s="513">
        <f ca="1">_xlfn.SHEET(InpC!I118)</f>
        <v>1</v>
      </c>
    </row>
    <row r="675" spans="1:19" x14ac:dyDescent="0.35">
      <c r="A675" s="513" t="s">
        <v>341</v>
      </c>
      <c r="B675" s="513">
        <v>1082</v>
      </c>
      <c r="C675" s="513" t="s">
        <v>1368</v>
      </c>
      <c r="D675" s="513">
        <v>-54</v>
      </c>
      <c r="E675" s="513" t="s">
        <v>282</v>
      </c>
      <c r="F675" s="513">
        <f>InpC!J118</f>
        <v>0</v>
      </c>
      <c r="G675" s="513" t="str">
        <f>InpC!E118</f>
        <v>Day count basis</v>
      </c>
      <c r="H675" s="513" t="s">
        <v>1311</v>
      </c>
      <c r="I675" s="513">
        <f>COLUMN(InpC!E118)</f>
        <v>5</v>
      </c>
      <c r="J675" s="513" t="str">
        <f>InpC!G118</f>
        <v>days</v>
      </c>
      <c r="K675" s="513" t="s">
        <v>1726</v>
      </c>
      <c r="L675" s="513"/>
      <c r="M675" s="513" t="s">
        <v>2347</v>
      </c>
      <c r="N675" s="513" t="str" cm="1">
        <f t="array" aca="1" ref="N675" ca="1">CELL("format",InpC!J118)</f>
        <v>,0</v>
      </c>
      <c r="O675" s="513">
        <f>ROW(InpC!J118)</f>
        <v>118</v>
      </c>
      <c r="P675" s="513">
        <f>COLUMN(InpC!J118)</f>
        <v>10</v>
      </c>
      <c r="Q675" s="513">
        <f>ROW(InpC!S118)</f>
        <v>118</v>
      </c>
      <c r="R675" s="513">
        <f>COLUMN(InpC!S118)</f>
        <v>19</v>
      </c>
      <c r="S675" s="513">
        <f ca="1">_xlfn.SHEET(InpC!J118)</f>
        <v>1</v>
      </c>
    </row>
    <row r="676" spans="1:19" x14ac:dyDescent="0.35">
      <c r="A676" s="513" t="s">
        <v>277</v>
      </c>
      <c r="B676" s="513">
        <v>1019</v>
      </c>
      <c r="C676" s="513" t="s">
        <v>1334</v>
      </c>
      <c r="D676" s="513">
        <v>-54</v>
      </c>
      <c r="E676" s="513">
        <v>8.7500000000000008E-3</v>
      </c>
      <c r="F676" s="513">
        <f>InpC!F119</f>
        <v>8.7500000000000008E-3</v>
      </c>
      <c r="G676" s="513" t="str">
        <f>InpC!E119</f>
        <v>Commitment fee rate</v>
      </c>
      <c r="H676" s="513" t="s">
        <v>1312</v>
      </c>
      <c r="I676" s="513">
        <f>COLUMN(InpC!E119)</f>
        <v>5</v>
      </c>
      <c r="J676" s="513" t="s">
        <v>98</v>
      </c>
      <c r="K676" s="513" t="s">
        <v>1727</v>
      </c>
      <c r="L676" s="513" t="s">
        <v>2348</v>
      </c>
      <c r="M676" s="513" t="s">
        <v>2349</v>
      </c>
      <c r="N676" s="513" t="str" cm="1">
        <f t="array" aca="1" ref="N676" ca="1">CELL("format",InpC!F119)</f>
        <v>P2</v>
      </c>
      <c r="O676" s="513">
        <f>ROW(InpC!F119)</f>
        <v>119</v>
      </c>
      <c r="P676" s="513">
        <f>COLUMN(InpC!F119)</f>
        <v>6</v>
      </c>
      <c r="Q676" s="513">
        <f>ROW(InpC!F119)</f>
        <v>119</v>
      </c>
      <c r="R676" s="513">
        <f>COLUMN(InpC!F119)</f>
        <v>6</v>
      </c>
      <c r="S676" s="513">
        <f ca="1">_xlfn.SHEET(InpC!F119)</f>
        <v>1</v>
      </c>
    </row>
    <row r="677" spans="1:19" x14ac:dyDescent="0.35">
      <c r="A677" s="513" t="s">
        <v>277</v>
      </c>
      <c r="B677" s="513">
        <v>1202</v>
      </c>
      <c r="C677" s="513" t="s">
        <v>1369</v>
      </c>
      <c r="D677" s="513">
        <v>-54</v>
      </c>
      <c r="E677" s="513" t="s">
        <v>1370</v>
      </c>
      <c r="F677" s="513" t="str">
        <f>InpC!I119</f>
        <v>vw</v>
      </c>
      <c r="G677" s="513" t="str">
        <f>InpC!E119</f>
        <v>Commitment fee rate</v>
      </c>
      <c r="H677" s="513" t="s">
        <v>1312</v>
      </c>
      <c r="I677" s="513">
        <f>COLUMN(InpC!E119)</f>
        <v>5</v>
      </c>
      <c r="J677" s="513" t="str">
        <f>InpC!G119</f>
        <v>%</v>
      </c>
      <c r="K677" s="513" t="s">
        <v>1727</v>
      </c>
      <c r="L677" s="513" t="s">
        <v>2350</v>
      </c>
      <c r="M677" s="513">
        <v>6</v>
      </c>
      <c r="N677" s="513" t="str" cm="1">
        <f t="array" aca="1" ref="N677" ca="1">CELL("format",InpC!I119)</f>
        <v>P2</v>
      </c>
      <c r="O677" s="513">
        <f>ROW(InpC!I119)</f>
        <v>119</v>
      </c>
      <c r="P677" s="513">
        <f>COLUMN(InpC!I119)</f>
        <v>9</v>
      </c>
      <c r="Q677" s="513">
        <f>ROW(InpC!I119)</f>
        <v>119</v>
      </c>
      <c r="R677" s="513">
        <f>COLUMN(InpC!I119)</f>
        <v>9</v>
      </c>
      <c r="S677" s="513">
        <f ca="1">_xlfn.SHEET(InpC!I119)</f>
        <v>1</v>
      </c>
    </row>
    <row r="678" spans="1:19" x14ac:dyDescent="0.35">
      <c r="A678" s="513" t="s">
        <v>341</v>
      </c>
      <c r="B678" s="513">
        <v>1083</v>
      </c>
      <c r="C678" s="513" t="s">
        <v>1371</v>
      </c>
      <c r="D678" s="513">
        <v>-54</v>
      </c>
      <c r="E678" s="513" t="s">
        <v>282</v>
      </c>
      <c r="F678" s="513">
        <f>InpC!J119</f>
        <v>0</v>
      </c>
      <c r="G678" s="513" t="str">
        <f>InpC!E119</f>
        <v>Commitment fee rate</v>
      </c>
      <c r="H678" s="513" t="s">
        <v>1312</v>
      </c>
      <c r="I678" s="513">
        <f>COLUMN(InpC!E119)</f>
        <v>5</v>
      </c>
      <c r="J678" s="513" t="str">
        <f>InpC!G119</f>
        <v>%</v>
      </c>
      <c r="K678" s="513" t="s">
        <v>1727</v>
      </c>
      <c r="L678" s="513"/>
      <c r="M678" s="513" t="s">
        <v>2351</v>
      </c>
      <c r="N678" s="513" t="str" cm="1">
        <f t="array" aca="1" ref="N678" ca="1">CELL("format",InpC!J119)</f>
        <v>P2</v>
      </c>
      <c r="O678" s="513">
        <f>ROW(InpC!J119)</f>
        <v>119</v>
      </c>
      <c r="P678" s="513">
        <f>COLUMN(InpC!J119)</f>
        <v>10</v>
      </c>
      <c r="Q678" s="513">
        <f>ROW(InpC!S119)</f>
        <v>119</v>
      </c>
      <c r="R678" s="513">
        <f>COLUMN(InpC!S119)</f>
        <v>19</v>
      </c>
      <c r="S678" s="513">
        <f ca="1">_xlfn.SHEET(InpC!J119)</f>
        <v>1</v>
      </c>
    </row>
    <row r="679" spans="1:19" x14ac:dyDescent="0.35">
      <c r="A679" s="513" t="s">
        <v>277</v>
      </c>
      <c r="B679" s="513">
        <v>1020</v>
      </c>
      <c r="C679" s="513" t="s">
        <v>1324</v>
      </c>
      <c r="D679" s="513">
        <v>-54</v>
      </c>
      <c r="E679" s="513">
        <v>0.01</v>
      </c>
      <c r="F679" s="513">
        <f>InpC!F120</f>
        <v>0.01</v>
      </c>
      <c r="G679" s="513" t="str">
        <f>InpC!E120</f>
        <v>Upfront fee rate</v>
      </c>
      <c r="H679" s="513" t="s">
        <v>1313</v>
      </c>
      <c r="I679" s="513">
        <f>COLUMN(InpC!E120)</f>
        <v>5</v>
      </c>
      <c r="J679" s="513" t="s">
        <v>98</v>
      </c>
      <c r="K679" s="513" t="s">
        <v>1728</v>
      </c>
      <c r="L679" s="513" t="s">
        <v>2352</v>
      </c>
      <c r="M679" s="513" t="s">
        <v>2353</v>
      </c>
      <c r="N679" s="513" t="str" cm="1">
        <f t="array" aca="1" ref="N679" ca="1">CELL("format",InpC!F120)</f>
        <v>P2</v>
      </c>
      <c r="O679" s="513">
        <f>ROW(InpC!F120)</f>
        <v>120</v>
      </c>
      <c r="P679" s="513">
        <f>COLUMN(InpC!F120)</f>
        <v>6</v>
      </c>
      <c r="Q679" s="513">
        <f>ROW(InpC!F120)</f>
        <v>120</v>
      </c>
      <c r="R679" s="513">
        <f>COLUMN(InpC!F120)</f>
        <v>6</v>
      </c>
      <c r="S679" s="513">
        <f ca="1">_xlfn.SHEET(InpC!F120)</f>
        <v>1</v>
      </c>
    </row>
    <row r="680" spans="1:19" x14ac:dyDescent="0.35">
      <c r="A680" s="513" t="s">
        <v>277</v>
      </c>
      <c r="B680" s="513">
        <v>1203</v>
      </c>
      <c r="C680" s="513" t="s">
        <v>1372</v>
      </c>
      <c r="D680" s="513">
        <v>-54</v>
      </c>
      <c r="E680" s="513" t="s">
        <v>1373</v>
      </c>
      <c r="F680" s="513" t="str">
        <f>InpC!I120</f>
        <v>vw</v>
      </c>
      <c r="G680" s="513" t="str">
        <f>InpC!E120</f>
        <v>Upfront fee rate</v>
      </c>
      <c r="H680" s="513" t="s">
        <v>1313</v>
      </c>
      <c r="I680" s="513">
        <f>COLUMN(InpC!E120)</f>
        <v>5</v>
      </c>
      <c r="J680" s="513" t="str">
        <f>InpC!G120</f>
        <v>%</v>
      </c>
      <c r="K680" s="513" t="s">
        <v>1728</v>
      </c>
      <c r="L680" s="513" t="s">
        <v>2354</v>
      </c>
      <c r="M680" s="513">
        <v>6</v>
      </c>
      <c r="N680" s="513" t="str" cm="1">
        <f t="array" aca="1" ref="N680" ca="1">CELL("format",InpC!I120)</f>
        <v>P2</v>
      </c>
      <c r="O680" s="513">
        <f>ROW(InpC!I120)</f>
        <v>120</v>
      </c>
      <c r="P680" s="513">
        <f>COLUMN(InpC!I120)</f>
        <v>9</v>
      </c>
      <c r="Q680" s="513">
        <f>ROW(InpC!I120)</f>
        <v>120</v>
      </c>
      <c r="R680" s="513">
        <f>COLUMN(InpC!I120)</f>
        <v>9</v>
      </c>
      <c r="S680" s="513">
        <f ca="1">_xlfn.SHEET(InpC!I120)</f>
        <v>1</v>
      </c>
    </row>
    <row r="681" spans="1:19" x14ac:dyDescent="0.35">
      <c r="A681" s="513" t="s">
        <v>341</v>
      </c>
      <c r="B681" s="513">
        <v>1084</v>
      </c>
      <c r="C681" s="513" t="s">
        <v>1374</v>
      </c>
      <c r="D681" s="513">
        <v>-54</v>
      </c>
      <c r="E681" s="513" t="s">
        <v>282</v>
      </c>
      <c r="F681" s="513">
        <f>InpC!J120</f>
        <v>0</v>
      </c>
      <c r="G681" s="513" t="str">
        <f>InpC!E120</f>
        <v>Upfront fee rate</v>
      </c>
      <c r="H681" s="513" t="s">
        <v>1313</v>
      </c>
      <c r="I681" s="513">
        <f>COLUMN(InpC!E120)</f>
        <v>5</v>
      </c>
      <c r="J681" s="513" t="str">
        <f>InpC!G120</f>
        <v>%</v>
      </c>
      <c r="K681" s="513" t="s">
        <v>1728</v>
      </c>
      <c r="L681" s="513"/>
      <c r="M681" s="513" t="s">
        <v>2355</v>
      </c>
      <c r="N681" s="513" t="str" cm="1">
        <f t="array" aca="1" ref="N681" ca="1">CELL("format",InpC!J120)</f>
        <v>P2</v>
      </c>
      <c r="O681" s="513">
        <f>ROW(InpC!J120)</f>
        <v>120</v>
      </c>
      <c r="P681" s="513">
        <f>COLUMN(InpC!J120)</f>
        <v>10</v>
      </c>
      <c r="Q681" s="513">
        <f>ROW(InpC!S120)</f>
        <v>120</v>
      </c>
      <c r="R681" s="513">
        <f>COLUMN(InpC!S120)</f>
        <v>19</v>
      </c>
      <c r="S681" s="513">
        <f ca="1">_xlfn.SHEET(InpC!J120)</f>
        <v>1</v>
      </c>
    </row>
    <row r="682" spans="1:19" x14ac:dyDescent="0.35">
      <c r="A682" s="513" t="s">
        <v>331</v>
      </c>
      <c r="B682" s="513">
        <v>1204</v>
      </c>
      <c r="C682" s="513" t="s">
        <v>1632</v>
      </c>
      <c r="D682" s="513">
        <v>-54</v>
      </c>
      <c r="E682" s="513" t="s">
        <v>335</v>
      </c>
      <c r="F682" s="513">
        <f>InpC!I121</f>
        <v>0</v>
      </c>
      <c r="G682" s="513" t="str">
        <f>InpC!I120</f>
        <v>vw</v>
      </c>
      <c r="H682" s="513" t="s">
        <v>530</v>
      </c>
      <c r="I682" s="513">
        <f>COLUMN(InpC!I120)</f>
        <v>9</v>
      </c>
      <c r="J682" s="513"/>
      <c r="K682" s="513"/>
      <c r="L682" s="513"/>
      <c r="M682" s="513">
        <v>6</v>
      </c>
      <c r="N682" s="513" t="str" cm="1">
        <f t="array" aca="1" ref="N682" ca="1">CELL("format",InpC!I121)</f>
        <v>F0</v>
      </c>
      <c r="O682" s="513">
        <f>ROW(InpC!I121)</f>
        <v>121</v>
      </c>
      <c r="P682" s="513">
        <f>COLUMN(InpC!I121)</f>
        <v>9</v>
      </c>
      <c r="Q682" s="513">
        <f>ROW(InpC!I121)</f>
        <v>121</v>
      </c>
      <c r="R682" s="513">
        <f>COLUMN(InpC!I121)</f>
        <v>9</v>
      </c>
      <c r="S682" s="513">
        <f ca="1">_xlfn.SHEET(InpC!I121)</f>
        <v>1</v>
      </c>
    </row>
    <row r="683" spans="1:19" x14ac:dyDescent="0.35">
      <c r="A683" s="513" t="s">
        <v>270</v>
      </c>
      <c r="B683" s="513">
        <v>-55</v>
      </c>
      <c r="C683" s="513" t="s">
        <v>1503</v>
      </c>
      <c r="D683" s="513">
        <v>-53</v>
      </c>
      <c r="E683" s="513"/>
      <c r="F683" s="513">
        <f>InpC!A122</f>
        <v>0</v>
      </c>
      <c r="G683" s="513" t="str">
        <f>InpC!B122</f>
        <v>Debt capacity assumptions</v>
      </c>
      <c r="H683" s="513" t="s">
        <v>1435</v>
      </c>
      <c r="I683" s="513">
        <f>COLUMN(InpC!B122)</f>
        <v>2</v>
      </c>
      <c r="J683" s="513"/>
      <c r="K683" s="513" t="s">
        <v>1503</v>
      </c>
      <c r="L683" s="513"/>
      <c r="M683" s="513"/>
      <c r="N683" s="513" t="str" cm="1">
        <f t="array" aca="1" ref="N683" ca="1">CELL("format",InpC!A122)</f>
        <v>,0</v>
      </c>
      <c r="O683" s="513">
        <f>ROW(InpC!A122)</f>
        <v>122</v>
      </c>
      <c r="P683" s="513">
        <f>COLUMN(InpC!A122)</f>
        <v>1</v>
      </c>
      <c r="Q683" s="513">
        <f>ROW(InpC!A128)</f>
        <v>128</v>
      </c>
      <c r="R683" s="513">
        <f>COLUMN(InpC!A128)</f>
        <v>1</v>
      </c>
      <c r="S683" s="513">
        <f ca="1">_xlfn.SHEET(InpC!A122)</f>
        <v>1</v>
      </c>
    </row>
    <row r="684" spans="1:19" x14ac:dyDescent="0.35">
      <c r="A684" s="513" t="s">
        <v>331</v>
      </c>
      <c r="B684" s="513">
        <v>1205</v>
      </c>
      <c r="C684" s="513" t="s">
        <v>1642</v>
      </c>
      <c r="D684" s="513">
        <v>-55</v>
      </c>
      <c r="E684" s="513" t="s">
        <v>335</v>
      </c>
      <c r="F684" s="513">
        <f>InpC!I122</f>
        <v>0</v>
      </c>
      <c r="G684" s="513" t="str">
        <f>InpC!B122</f>
        <v>Debt capacity assumptions</v>
      </c>
      <c r="H684" s="513" t="s">
        <v>1435</v>
      </c>
      <c r="I684" s="513">
        <f>COLUMN(InpC!B122)</f>
        <v>2</v>
      </c>
      <c r="J684" s="513"/>
      <c r="K684" s="513"/>
      <c r="L684" s="513"/>
      <c r="M684" s="513">
        <v>6</v>
      </c>
      <c r="N684" s="513" t="str" cm="1">
        <f t="array" aca="1" ref="N684" ca="1">CELL("format",InpC!I122)</f>
        <v>F0</v>
      </c>
      <c r="O684" s="513">
        <f>ROW(InpC!I122)</f>
        <v>122</v>
      </c>
      <c r="P684" s="513">
        <f>COLUMN(InpC!I122)</f>
        <v>9</v>
      </c>
      <c r="Q684" s="513">
        <f>ROW(InpC!I122)</f>
        <v>122</v>
      </c>
      <c r="R684" s="513">
        <f>COLUMN(InpC!I122)</f>
        <v>9</v>
      </c>
      <c r="S684" s="513">
        <f ca="1">_xlfn.SHEET(InpC!I122)</f>
        <v>1</v>
      </c>
    </row>
    <row r="685" spans="1:19" x14ac:dyDescent="0.35">
      <c r="A685" s="513" t="s">
        <v>277</v>
      </c>
      <c r="B685" s="513">
        <v>1021</v>
      </c>
      <c r="C685" s="513" t="s">
        <v>1468</v>
      </c>
      <c r="D685" s="513">
        <v>-55</v>
      </c>
      <c r="E685" s="513">
        <v>1.4</v>
      </c>
      <c r="F685" s="513">
        <f>InpC!F123</f>
        <v>1.4</v>
      </c>
      <c r="G685" s="513" t="str">
        <f>InpC!E123</f>
        <v>Target DSCR</v>
      </c>
      <c r="H685" s="513" t="s">
        <v>1436</v>
      </c>
      <c r="I685" s="513">
        <f>COLUMN(InpC!E123)</f>
        <v>5</v>
      </c>
      <c r="J685" s="513" t="s">
        <v>1438</v>
      </c>
      <c r="K685" s="513" t="s">
        <v>1729</v>
      </c>
      <c r="L685" s="513" t="s">
        <v>2356</v>
      </c>
      <c r="M685" s="513" t="s">
        <v>2357</v>
      </c>
      <c r="N685" s="513" t="str" cm="1">
        <f t="array" aca="1" ref="N685" ca="1">CELL("format",InpC!F123)</f>
        <v>,4</v>
      </c>
      <c r="O685" s="513">
        <f>ROW(InpC!F123)</f>
        <v>123</v>
      </c>
      <c r="P685" s="513">
        <f>COLUMN(InpC!F123)</f>
        <v>6</v>
      </c>
      <c r="Q685" s="513">
        <f>ROW(InpC!F123)</f>
        <v>123</v>
      </c>
      <c r="R685" s="513">
        <f>COLUMN(InpC!F123)</f>
        <v>6</v>
      </c>
      <c r="S685" s="513">
        <f ca="1">_xlfn.SHEET(InpC!F123)</f>
        <v>1</v>
      </c>
    </row>
    <row r="686" spans="1:19" x14ac:dyDescent="0.35">
      <c r="A686" s="513" t="s">
        <v>277</v>
      </c>
      <c r="B686" s="513">
        <v>1206</v>
      </c>
      <c r="C686" s="513" t="s">
        <v>1547</v>
      </c>
      <c r="D686" s="513">
        <v>-55</v>
      </c>
      <c r="E686" s="513" t="s">
        <v>1548</v>
      </c>
      <c r="F686" s="513" t="str">
        <f>InpC!I123</f>
        <v>vw</v>
      </c>
      <c r="G686" s="513" t="str">
        <f>InpC!E123</f>
        <v>Target DSCR</v>
      </c>
      <c r="H686" s="513" t="s">
        <v>1436</v>
      </c>
      <c r="I686" s="513">
        <f>COLUMN(InpC!E123)</f>
        <v>5</v>
      </c>
      <c r="J686" s="513" t="str">
        <f>InpC!G123</f>
        <v>x</v>
      </c>
      <c r="K686" s="513" t="s">
        <v>1729</v>
      </c>
      <c r="L686" s="513" t="s">
        <v>2358</v>
      </c>
      <c r="M686" s="513">
        <v>6</v>
      </c>
      <c r="N686" s="513" t="str" cm="1">
        <f t="array" aca="1" ref="N686" ca="1">CELL("format",InpC!I123)</f>
        <v>,4</v>
      </c>
      <c r="O686" s="513">
        <f>ROW(InpC!I123)</f>
        <v>123</v>
      </c>
      <c r="P686" s="513">
        <f>COLUMN(InpC!I123)</f>
        <v>9</v>
      </c>
      <c r="Q686" s="513">
        <f>ROW(InpC!I123)</f>
        <v>123</v>
      </c>
      <c r="R686" s="513">
        <f>COLUMN(InpC!I123)</f>
        <v>9</v>
      </c>
      <c r="S686" s="513">
        <f ca="1">_xlfn.SHEET(InpC!I123)</f>
        <v>1</v>
      </c>
    </row>
    <row r="687" spans="1:19" x14ac:dyDescent="0.35">
      <c r="A687" s="513" t="s">
        <v>341</v>
      </c>
      <c r="B687" s="513">
        <v>1085</v>
      </c>
      <c r="C687" s="513" t="s">
        <v>1467</v>
      </c>
      <c r="D687" s="513">
        <v>-55</v>
      </c>
      <c r="E687" s="513" t="s">
        <v>282</v>
      </c>
      <c r="F687" s="513">
        <f>InpC!J123</f>
        <v>0</v>
      </c>
      <c r="G687" s="513" t="str">
        <f>InpC!E123</f>
        <v>Target DSCR</v>
      </c>
      <c r="H687" s="513" t="s">
        <v>1436</v>
      </c>
      <c r="I687" s="513">
        <f>COLUMN(InpC!E123)</f>
        <v>5</v>
      </c>
      <c r="J687" s="513" t="str">
        <f>InpC!G123</f>
        <v>x</v>
      </c>
      <c r="K687" s="513" t="s">
        <v>1729</v>
      </c>
      <c r="L687" s="513"/>
      <c r="M687" s="513" t="s">
        <v>2359</v>
      </c>
      <c r="N687" s="513" t="str" cm="1">
        <f t="array" aca="1" ref="N687" ca="1">CELL("format",InpC!J123)</f>
        <v>,4</v>
      </c>
      <c r="O687" s="513">
        <f>ROW(InpC!J123)</f>
        <v>123</v>
      </c>
      <c r="P687" s="513">
        <f>COLUMN(InpC!J123)</f>
        <v>10</v>
      </c>
      <c r="Q687" s="513">
        <f>ROW(InpC!S123)</f>
        <v>123</v>
      </c>
      <c r="R687" s="513">
        <f>COLUMN(InpC!S123)</f>
        <v>19</v>
      </c>
      <c r="S687" s="513">
        <f ca="1">_xlfn.SHEET(InpC!J123)</f>
        <v>1</v>
      </c>
    </row>
    <row r="688" spans="1:19" x14ac:dyDescent="0.35">
      <c r="A688" s="513" t="s">
        <v>277</v>
      </c>
      <c r="B688" s="513">
        <v>1022</v>
      </c>
      <c r="C688" s="513" t="s">
        <v>1470</v>
      </c>
      <c r="D688" s="513">
        <v>-55</v>
      </c>
      <c r="E688" s="513">
        <v>0.02</v>
      </c>
      <c r="F688" s="513">
        <f>InpC!F124</f>
        <v>0.02</v>
      </c>
      <c r="G688" s="513" t="str">
        <f>InpC!E124</f>
        <v>Repayment period margin</v>
      </c>
      <c r="H688" s="513" t="s">
        <v>1442</v>
      </c>
      <c r="I688" s="513">
        <f>COLUMN(InpC!E124)</f>
        <v>5</v>
      </c>
      <c r="J688" s="513" t="s">
        <v>98</v>
      </c>
      <c r="K688" s="513" t="s">
        <v>1730</v>
      </c>
      <c r="L688" s="513" t="s">
        <v>2360</v>
      </c>
      <c r="M688" s="513" t="s">
        <v>2361</v>
      </c>
      <c r="N688" s="513" t="str" cm="1">
        <f t="array" aca="1" ref="N688" ca="1">CELL("format",InpC!F124)</f>
        <v>P2</v>
      </c>
      <c r="O688" s="513">
        <f>ROW(InpC!F124)</f>
        <v>124</v>
      </c>
      <c r="P688" s="513">
        <f>COLUMN(InpC!F124)</f>
        <v>6</v>
      </c>
      <c r="Q688" s="513">
        <f>ROW(InpC!F124)</f>
        <v>124</v>
      </c>
      <c r="R688" s="513">
        <f>COLUMN(InpC!F124)</f>
        <v>6</v>
      </c>
      <c r="S688" s="513">
        <f ca="1">_xlfn.SHEET(InpC!F124)</f>
        <v>1</v>
      </c>
    </row>
    <row r="689" spans="1:19" x14ac:dyDescent="0.35">
      <c r="A689" s="513" t="s">
        <v>277</v>
      </c>
      <c r="B689" s="513">
        <v>1207</v>
      </c>
      <c r="C689" s="513" t="s">
        <v>1549</v>
      </c>
      <c r="D689" s="513">
        <v>-55</v>
      </c>
      <c r="E689" s="513" t="s">
        <v>1550</v>
      </c>
      <c r="F689" s="513" t="str">
        <f>InpC!I124</f>
        <v>vw</v>
      </c>
      <c r="G689" s="513" t="str">
        <f>InpC!E124</f>
        <v>Repayment period margin</v>
      </c>
      <c r="H689" s="513" t="s">
        <v>1442</v>
      </c>
      <c r="I689" s="513">
        <f>COLUMN(InpC!E124)</f>
        <v>5</v>
      </c>
      <c r="J689" s="513" t="str">
        <f>InpC!G124</f>
        <v>%</v>
      </c>
      <c r="K689" s="513" t="s">
        <v>1730</v>
      </c>
      <c r="L689" s="513" t="s">
        <v>2362</v>
      </c>
      <c r="M689" s="513">
        <v>6</v>
      </c>
      <c r="N689" s="513" t="str" cm="1">
        <f t="array" aca="1" ref="N689" ca="1">CELL("format",InpC!I124)</f>
        <v>P2</v>
      </c>
      <c r="O689" s="513">
        <f>ROW(InpC!I124)</f>
        <v>124</v>
      </c>
      <c r="P689" s="513">
        <f>COLUMN(InpC!I124)</f>
        <v>9</v>
      </c>
      <c r="Q689" s="513">
        <f>ROW(InpC!I124)</f>
        <v>124</v>
      </c>
      <c r="R689" s="513">
        <f>COLUMN(InpC!I124)</f>
        <v>9</v>
      </c>
      <c r="S689" s="513">
        <f ca="1">_xlfn.SHEET(InpC!I124)</f>
        <v>1</v>
      </c>
    </row>
    <row r="690" spans="1:19" x14ac:dyDescent="0.35">
      <c r="A690" s="513" t="s">
        <v>341</v>
      </c>
      <c r="B690" s="513">
        <v>1086</v>
      </c>
      <c r="C690" s="513" t="s">
        <v>1469</v>
      </c>
      <c r="D690" s="513">
        <v>-55</v>
      </c>
      <c r="E690" s="513" t="s">
        <v>282</v>
      </c>
      <c r="F690" s="513">
        <f>InpC!J124</f>
        <v>0</v>
      </c>
      <c r="G690" s="513" t="str">
        <f>InpC!E124</f>
        <v>Repayment period margin</v>
      </c>
      <c r="H690" s="513" t="s">
        <v>1442</v>
      </c>
      <c r="I690" s="513">
        <f>COLUMN(InpC!E124)</f>
        <v>5</v>
      </c>
      <c r="J690" s="513" t="str">
        <f>InpC!G124</f>
        <v>%</v>
      </c>
      <c r="K690" s="513" t="s">
        <v>1730</v>
      </c>
      <c r="L690" s="513"/>
      <c r="M690" s="513" t="s">
        <v>2363</v>
      </c>
      <c r="N690" s="513" t="str" cm="1">
        <f t="array" aca="1" ref="N690" ca="1">CELL("format",InpC!J124)</f>
        <v>P2</v>
      </c>
      <c r="O690" s="513">
        <f>ROW(InpC!J124)</f>
        <v>124</v>
      </c>
      <c r="P690" s="513">
        <f>COLUMN(InpC!J124)</f>
        <v>10</v>
      </c>
      <c r="Q690" s="513">
        <f>ROW(InpC!S124)</f>
        <v>124</v>
      </c>
      <c r="R690" s="513">
        <f>COLUMN(InpC!S124)</f>
        <v>19</v>
      </c>
      <c r="S690" s="513">
        <f ca="1">_xlfn.SHEET(InpC!J124)</f>
        <v>1</v>
      </c>
    </row>
    <row r="691" spans="1:19" x14ac:dyDescent="0.35">
      <c r="A691" s="513" t="s">
        <v>277</v>
      </c>
      <c r="B691" s="513">
        <v>1023</v>
      </c>
      <c r="C691" s="513" t="s">
        <v>1472</v>
      </c>
      <c r="D691" s="513">
        <v>-55</v>
      </c>
      <c r="E691" s="513">
        <v>18</v>
      </c>
      <c r="F691" s="513">
        <f>InpC!F125</f>
        <v>18</v>
      </c>
      <c r="G691" s="513" t="str">
        <f>InpC!E125</f>
        <v>Loan life</v>
      </c>
      <c r="H691" s="513" t="s">
        <v>1437</v>
      </c>
      <c r="I691" s="513">
        <f>COLUMN(InpC!E125)</f>
        <v>5</v>
      </c>
      <c r="J691" s="513" t="s">
        <v>29</v>
      </c>
      <c r="K691" s="513" t="s">
        <v>1731</v>
      </c>
      <c r="L691" s="513" t="s">
        <v>2364</v>
      </c>
      <c r="M691" s="513" t="s">
        <v>2365</v>
      </c>
      <c r="N691" s="513" t="str" cm="1">
        <f t="array" aca="1" ref="N691" ca="1">CELL("format",InpC!F125)</f>
        <v>,0</v>
      </c>
      <c r="O691" s="513">
        <f>ROW(InpC!F125)</f>
        <v>125</v>
      </c>
      <c r="P691" s="513">
        <f>COLUMN(InpC!F125)</f>
        <v>6</v>
      </c>
      <c r="Q691" s="513">
        <f>ROW(InpC!F125)</f>
        <v>125</v>
      </c>
      <c r="R691" s="513">
        <f>COLUMN(InpC!F125)</f>
        <v>6</v>
      </c>
      <c r="S691" s="513">
        <f ca="1">_xlfn.SHEET(InpC!F125)</f>
        <v>1</v>
      </c>
    </row>
    <row r="692" spans="1:19" x14ac:dyDescent="0.35">
      <c r="A692" s="513" t="s">
        <v>277</v>
      </c>
      <c r="B692" s="513">
        <v>1208</v>
      </c>
      <c r="C692" s="513" t="s">
        <v>1551</v>
      </c>
      <c r="D692" s="513">
        <v>-55</v>
      </c>
      <c r="E692" s="513" t="s">
        <v>1552</v>
      </c>
      <c r="F692" s="513" t="str">
        <f>InpC!I125</f>
        <v>vw</v>
      </c>
      <c r="G692" s="513" t="str">
        <f>InpC!E125</f>
        <v>Loan life</v>
      </c>
      <c r="H692" s="513" t="s">
        <v>1437</v>
      </c>
      <c r="I692" s="513">
        <f>COLUMN(InpC!E125)</f>
        <v>5</v>
      </c>
      <c r="J692" s="513" t="str">
        <f>InpC!G125</f>
        <v>years</v>
      </c>
      <c r="K692" s="513" t="s">
        <v>1731</v>
      </c>
      <c r="L692" s="513" t="s">
        <v>2366</v>
      </c>
      <c r="M692" s="513">
        <v>6</v>
      </c>
      <c r="N692" s="513" t="str" cm="1">
        <f t="array" aca="1" ref="N692" ca="1">CELL("format",InpC!I125)</f>
        <v>,0</v>
      </c>
      <c r="O692" s="513">
        <f>ROW(InpC!I125)</f>
        <v>125</v>
      </c>
      <c r="P692" s="513">
        <f>COLUMN(InpC!I125)</f>
        <v>9</v>
      </c>
      <c r="Q692" s="513">
        <f>ROW(InpC!I125)</f>
        <v>125</v>
      </c>
      <c r="R692" s="513">
        <f>COLUMN(InpC!I125)</f>
        <v>9</v>
      </c>
      <c r="S692" s="513">
        <f ca="1">_xlfn.SHEET(InpC!I125)</f>
        <v>1</v>
      </c>
    </row>
    <row r="693" spans="1:19" x14ac:dyDescent="0.35">
      <c r="A693" s="513" t="s">
        <v>341</v>
      </c>
      <c r="B693" s="513">
        <v>1087</v>
      </c>
      <c r="C693" s="513" t="s">
        <v>1471</v>
      </c>
      <c r="D693" s="513">
        <v>-55</v>
      </c>
      <c r="E693" s="513" t="s">
        <v>282</v>
      </c>
      <c r="F693" s="513">
        <f>InpC!J125</f>
        <v>0</v>
      </c>
      <c r="G693" s="513" t="str">
        <f>InpC!E125</f>
        <v>Loan life</v>
      </c>
      <c r="H693" s="513" t="s">
        <v>1437</v>
      </c>
      <c r="I693" s="513">
        <f>COLUMN(InpC!E125)</f>
        <v>5</v>
      </c>
      <c r="J693" s="513" t="str">
        <f>InpC!G125</f>
        <v>years</v>
      </c>
      <c r="K693" s="513" t="s">
        <v>1731</v>
      </c>
      <c r="L693" s="513"/>
      <c r="M693" s="513" t="s">
        <v>2367</v>
      </c>
      <c r="N693" s="513" t="str" cm="1">
        <f t="array" aca="1" ref="N693" ca="1">CELL("format",InpC!J125)</f>
        <v>,0</v>
      </c>
      <c r="O693" s="513">
        <f>ROW(InpC!J125)</f>
        <v>125</v>
      </c>
      <c r="P693" s="513">
        <f>COLUMN(InpC!J125)</f>
        <v>10</v>
      </c>
      <c r="Q693" s="513">
        <f>ROW(InpC!S125)</f>
        <v>125</v>
      </c>
      <c r="R693" s="513">
        <f>COLUMN(InpC!S125)</f>
        <v>19</v>
      </c>
      <c r="S693" s="513">
        <f ca="1">_xlfn.SHEET(InpC!J125)</f>
        <v>1</v>
      </c>
    </row>
    <row r="694" spans="1:19" x14ac:dyDescent="0.35">
      <c r="A694" s="513" t="s">
        <v>331</v>
      </c>
      <c r="B694" s="513">
        <v>1209</v>
      </c>
      <c r="C694" s="513" t="s">
        <v>1632</v>
      </c>
      <c r="D694" s="513">
        <v>-55</v>
      </c>
      <c r="E694" s="513" t="s">
        <v>335</v>
      </c>
      <c r="F694" s="513">
        <f>InpC!I127</f>
        <v>0</v>
      </c>
      <c r="G694" s="513" t="str">
        <f>InpC!I125</f>
        <v>vw</v>
      </c>
      <c r="H694" s="513" t="s">
        <v>530</v>
      </c>
      <c r="I694" s="513">
        <f>COLUMN(InpC!I125)</f>
        <v>9</v>
      </c>
      <c r="J694" s="513"/>
      <c r="K694" s="513"/>
      <c r="L694" s="513"/>
      <c r="M694" s="513">
        <v>6</v>
      </c>
      <c r="N694" s="513" t="str" cm="1">
        <f t="array" aca="1" ref="N694" ca="1">CELL("format",InpC!I127)</f>
        <v>F0</v>
      </c>
      <c r="O694" s="513">
        <f>ROW(InpC!I127)</f>
        <v>127</v>
      </c>
      <c r="P694" s="513">
        <f>COLUMN(InpC!I127)</f>
        <v>9</v>
      </c>
      <c r="Q694" s="513">
        <f>ROW(InpC!I127)</f>
        <v>127</v>
      </c>
      <c r="R694" s="513">
        <f>COLUMN(InpC!I127)</f>
        <v>9</v>
      </c>
      <c r="S694" s="513">
        <f ca="1">_xlfn.SHEET(InpC!I127)</f>
        <v>1</v>
      </c>
    </row>
    <row r="695" spans="1:19" x14ac:dyDescent="0.35">
      <c r="A695" s="513" t="s">
        <v>331</v>
      </c>
      <c r="B695" s="513">
        <v>1210</v>
      </c>
      <c r="C695" s="513" t="s">
        <v>1632</v>
      </c>
      <c r="D695" s="513">
        <v>-55</v>
      </c>
      <c r="E695" s="513" t="s">
        <v>335</v>
      </c>
      <c r="F695" s="513">
        <f>InpC!I128</f>
        <v>0</v>
      </c>
      <c r="G695" s="513" t="str">
        <f>InpC!I125</f>
        <v>vw</v>
      </c>
      <c r="H695" s="513" t="s">
        <v>530</v>
      </c>
      <c r="I695" s="513">
        <f>COLUMN(InpC!I125)</f>
        <v>9</v>
      </c>
      <c r="J695" s="513"/>
      <c r="K695" s="513"/>
      <c r="L695" s="513"/>
      <c r="M695" s="513">
        <v>6</v>
      </c>
      <c r="N695" s="513" t="str" cm="1">
        <f t="array" aca="1" ref="N695" ca="1">CELL("format",InpC!I128)</f>
        <v>F0</v>
      </c>
      <c r="O695" s="513">
        <f>ROW(InpC!I128)</f>
        <v>128</v>
      </c>
      <c r="P695" s="513">
        <f>COLUMN(InpC!I128)</f>
        <v>9</v>
      </c>
      <c r="Q695" s="513">
        <f>ROW(InpC!I128)</f>
        <v>128</v>
      </c>
      <c r="R695" s="513">
        <f>COLUMN(InpC!I128)</f>
        <v>9</v>
      </c>
      <c r="S695" s="513">
        <f ca="1">_xlfn.SHEET(InpC!I128)</f>
        <v>1</v>
      </c>
    </row>
    <row r="696" spans="1:19" x14ac:dyDescent="0.35">
      <c r="A696" s="513" t="s">
        <v>270</v>
      </c>
      <c r="B696" s="513">
        <v>-56</v>
      </c>
      <c r="C696" s="513" t="s">
        <v>260</v>
      </c>
      <c r="D696" s="513">
        <v>-43</v>
      </c>
      <c r="E696" s="513"/>
      <c r="F696" s="513" t="str">
        <f>InpC!A129</f>
        <v>ACCOUNTING</v>
      </c>
      <c r="G696" s="513" t="str">
        <f>InpC!A129</f>
        <v>ACCOUNTING</v>
      </c>
      <c r="H696" s="513" t="s">
        <v>145</v>
      </c>
      <c r="I696" s="513">
        <f>COLUMN(InpC!A129)</f>
        <v>1</v>
      </c>
      <c r="J696" s="513"/>
      <c r="K696" s="513" t="s">
        <v>260</v>
      </c>
      <c r="L696" s="513"/>
      <c r="M696" s="513"/>
      <c r="N696" s="513" t="str" cm="1">
        <f t="array" aca="1" ref="N696" ca="1">CELL("format",InpC!A129)</f>
        <v>,0</v>
      </c>
      <c r="O696" s="513">
        <f>ROW(InpC!A129)</f>
        <v>129</v>
      </c>
      <c r="P696" s="513">
        <f>COLUMN(InpC!A129)</f>
        <v>1</v>
      </c>
      <c r="Q696" s="513">
        <f>ROW(InpC!A136)</f>
        <v>136</v>
      </c>
      <c r="R696" s="513">
        <f>COLUMN(InpC!A136)</f>
        <v>1</v>
      </c>
      <c r="S696" s="513">
        <f ca="1">_xlfn.SHEET(InpC!A129)</f>
        <v>1</v>
      </c>
    </row>
    <row r="697" spans="1:19" x14ac:dyDescent="0.35">
      <c r="A697" s="513" t="s">
        <v>331</v>
      </c>
      <c r="B697" s="513">
        <v>1211</v>
      </c>
      <c r="C697" s="513" t="s">
        <v>1643</v>
      </c>
      <c r="D697" s="513">
        <v>-56</v>
      </c>
      <c r="E697" s="513" t="s">
        <v>335</v>
      </c>
      <c r="F697" s="513">
        <f>InpC!I129</f>
        <v>0</v>
      </c>
      <c r="G697" s="513" t="str">
        <f>InpC!A129</f>
        <v>ACCOUNTING</v>
      </c>
      <c r="H697" s="513" t="s">
        <v>145</v>
      </c>
      <c r="I697" s="513">
        <f>COLUMN(InpC!A129)</f>
        <v>1</v>
      </c>
      <c r="J697" s="513"/>
      <c r="K697" s="513"/>
      <c r="L697" s="513"/>
      <c r="M697" s="513">
        <v>6</v>
      </c>
      <c r="N697" s="513" t="str" cm="1">
        <f t="array" aca="1" ref="N697" ca="1">CELL("format",InpC!I129)</f>
        <v>F0</v>
      </c>
      <c r="O697" s="513">
        <f>ROW(InpC!I129)</f>
        <v>129</v>
      </c>
      <c r="P697" s="513">
        <f>COLUMN(InpC!I129)</f>
        <v>9</v>
      </c>
      <c r="Q697" s="513">
        <f>ROW(InpC!I129)</f>
        <v>129</v>
      </c>
      <c r="R697" s="513">
        <f>COLUMN(InpC!I129)</f>
        <v>9</v>
      </c>
      <c r="S697" s="513">
        <f ca="1">_xlfn.SHEET(InpC!I129)</f>
        <v>1</v>
      </c>
    </row>
    <row r="698" spans="1:19" x14ac:dyDescent="0.35">
      <c r="A698" s="513" t="s">
        <v>331</v>
      </c>
      <c r="B698" s="513">
        <v>1212</v>
      </c>
      <c r="C698" s="513" t="s">
        <v>332</v>
      </c>
      <c r="D698" s="513">
        <v>-56</v>
      </c>
      <c r="E698" s="513" t="s">
        <v>335</v>
      </c>
      <c r="F698" s="513">
        <f>InpC!I130</f>
        <v>0</v>
      </c>
      <c r="G698" s="513"/>
      <c r="H698" s="513"/>
      <c r="I698" s="513"/>
      <c r="J698" s="513"/>
      <c r="K698" s="513"/>
      <c r="L698" s="513"/>
      <c r="M698" s="513">
        <v>6</v>
      </c>
      <c r="N698" s="513" t="str" cm="1">
        <f t="array" aca="1" ref="N698" ca="1">CELL("format",InpC!I130)</f>
        <v>F0</v>
      </c>
      <c r="O698" s="513">
        <f>ROW(InpC!I130)</f>
        <v>130</v>
      </c>
      <c r="P698" s="513">
        <f>COLUMN(InpC!I130)</f>
        <v>9</v>
      </c>
      <c r="Q698" s="513">
        <f>ROW(InpC!I130)</f>
        <v>130</v>
      </c>
      <c r="R698" s="513">
        <f>COLUMN(InpC!I130)</f>
        <v>9</v>
      </c>
      <c r="S698" s="513">
        <f ca="1">_xlfn.SHEET(InpC!I130)</f>
        <v>1</v>
      </c>
    </row>
    <row r="699" spans="1:19" x14ac:dyDescent="0.35">
      <c r="A699" s="513" t="s">
        <v>270</v>
      </c>
      <c r="B699" s="513">
        <v>-57</v>
      </c>
      <c r="C699" s="513" t="s">
        <v>564</v>
      </c>
      <c r="D699" s="513">
        <v>-56</v>
      </c>
      <c r="E699" s="513"/>
      <c r="F699" s="513">
        <f>InpC!A131</f>
        <v>0</v>
      </c>
      <c r="G699" s="513" t="str">
        <f>InpC!B131</f>
        <v>Depreciation</v>
      </c>
      <c r="H699" s="513" t="s">
        <v>146</v>
      </c>
      <c r="I699" s="513">
        <f>COLUMN(InpC!B131)</f>
        <v>2</v>
      </c>
      <c r="J699" s="513"/>
      <c r="K699" s="513" t="s">
        <v>564</v>
      </c>
      <c r="L699" s="513"/>
      <c r="M699" s="513"/>
      <c r="N699" s="513" t="str" cm="1">
        <f t="array" aca="1" ref="N699" ca="1">CELL("format",InpC!A131)</f>
        <v>,0</v>
      </c>
      <c r="O699" s="513">
        <f>ROW(InpC!A131)</f>
        <v>131</v>
      </c>
      <c r="P699" s="513">
        <f>COLUMN(InpC!A131)</f>
        <v>1</v>
      </c>
      <c r="Q699" s="513">
        <f>ROW(InpC!A136)</f>
        <v>136</v>
      </c>
      <c r="R699" s="513">
        <f>COLUMN(InpC!A136)</f>
        <v>1</v>
      </c>
      <c r="S699" s="513">
        <f ca="1">_xlfn.SHEET(InpC!A131)</f>
        <v>1</v>
      </c>
    </row>
    <row r="700" spans="1:19" x14ac:dyDescent="0.35">
      <c r="A700" s="513" t="s">
        <v>331</v>
      </c>
      <c r="B700" s="513">
        <v>1213</v>
      </c>
      <c r="C700" s="513" t="s">
        <v>1644</v>
      </c>
      <c r="D700" s="513">
        <v>-57</v>
      </c>
      <c r="E700" s="513" t="s">
        <v>335</v>
      </c>
      <c r="F700" s="513">
        <f>InpC!I131</f>
        <v>0</v>
      </c>
      <c r="G700" s="513" t="str">
        <f>InpC!B131</f>
        <v>Depreciation</v>
      </c>
      <c r="H700" s="513" t="s">
        <v>146</v>
      </c>
      <c r="I700" s="513">
        <f>COLUMN(InpC!B131)</f>
        <v>2</v>
      </c>
      <c r="J700" s="513"/>
      <c r="K700" s="513"/>
      <c r="L700" s="513"/>
      <c r="M700" s="513">
        <v>6</v>
      </c>
      <c r="N700" s="513" t="str" cm="1">
        <f t="array" aca="1" ref="N700" ca="1">CELL("format",InpC!I131)</f>
        <v>F0</v>
      </c>
      <c r="O700" s="513">
        <f>ROW(InpC!I131)</f>
        <v>131</v>
      </c>
      <c r="P700" s="513">
        <f>COLUMN(InpC!I131)</f>
        <v>9</v>
      </c>
      <c r="Q700" s="513">
        <f>ROW(InpC!I131)</f>
        <v>131</v>
      </c>
      <c r="R700" s="513">
        <f>COLUMN(InpC!I131)</f>
        <v>9</v>
      </c>
      <c r="S700" s="513">
        <f ca="1">_xlfn.SHEET(InpC!I131)</f>
        <v>1</v>
      </c>
    </row>
    <row r="701" spans="1:19" x14ac:dyDescent="0.35">
      <c r="A701" s="513" t="s">
        <v>277</v>
      </c>
      <c r="B701" s="513">
        <v>36</v>
      </c>
      <c r="C701" s="513" t="s">
        <v>1732</v>
      </c>
      <c r="D701" s="513">
        <v>-57</v>
      </c>
      <c r="E701" s="513">
        <v>25</v>
      </c>
      <c r="F701" s="513">
        <f>InpC!F132</f>
        <v>25</v>
      </c>
      <c r="G701" s="513" t="str">
        <f>InpC!E132</f>
        <v>Useful life of asset</v>
      </c>
      <c r="H701" s="513" t="s">
        <v>1609</v>
      </c>
      <c r="I701" s="513">
        <f>COLUMN(InpC!E132)</f>
        <v>5</v>
      </c>
      <c r="J701" s="513" t="s">
        <v>29</v>
      </c>
      <c r="K701" s="513" t="s">
        <v>1733</v>
      </c>
      <c r="L701" s="513" t="s">
        <v>2368</v>
      </c>
      <c r="M701" s="513" t="s">
        <v>2369</v>
      </c>
      <c r="N701" s="513" t="str" cm="1">
        <f t="array" aca="1" ref="N701" ca="1">CELL("format",InpC!F132)</f>
        <v>,0</v>
      </c>
      <c r="O701" s="513">
        <f>ROW(InpC!F132)</f>
        <v>132</v>
      </c>
      <c r="P701" s="513">
        <f>COLUMN(InpC!F132)</f>
        <v>6</v>
      </c>
      <c r="Q701" s="513">
        <f>ROW(InpC!F132)</f>
        <v>132</v>
      </c>
      <c r="R701" s="513">
        <f>COLUMN(InpC!F132)</f>
        <v>6</v>
      </c>
      <c r="S701" s="513">
        <f ca="1">_xlfn.SHEET(InpC!F132)</f>
        <v>1</v>
      </c>
    </row>
    <row r="702" spans="1:19" x14ac:dyDescent="0.35">
      <c r="A702" s="513" t="s">
        <v>277</v>
      </c>
      <c r="B702" s="513">
        <v>1214</v>
      </c>
      <c r="C702" s="513" t="s">
        <v>1734</v>
      </c>
      <c r="D702" s="513">
        <v>-57</v>
      </c>
      <c r="E702" s="513" t="s">
        <v>1735</v>
      </c>
      <c r="F702" s="513" t="str">
        <f>InpC!I132</f>
        <v>vw</v>
      </c>
      <c r="G702" s="513" t="str">
        <f>InpC!E132</f>
        <v>Useful life of asset</v>
      </c>
      <c r="H702" s="513" t="s">
        <v>1609</v>
      </c>
      <c r="I702" s="513">
        <f>COLUMN(InpC!E132)</f>
        <v>5</v>
      </c>
      <c r="J702" s="513" t="str">
        <f>InpC!G132</f>
        <v>years</v>
      </c>
      <c r="K702" s="513" t="s">
        <v>1733</v>
      </c>
      <c r="L702" s="513" t="s">
        <v>2370</v>
      </c>
      <c r="M702" s="513">
        <v>6</v>
      </c>
      <c r="N702" s="513" t="str" cm="1">
        <f t="array" aca="1" ref="N702" ca="1">CELL("format",InpC!I132)</f>
        <v>,0</v>
      </c>
      <c r="O702" s="513">
        <f>ROW(InpC!I132)</f>
        <v>132</v>
      </c>
      <c r="P702" s="513">
        <f>COLUMN(InpC!I132)</f>
        <v>9</v>
      </c>
      <c r="Q702" s="513">
        <f>ROW(InpC!I132)</f>
        <v>132</v>
      </c>
      <c r="R702" s="513">
        <f>COLUMN(InpC!I132)</f>
        <v>9</v>
      </c>
      <c r="S702" s="513">
        <f ca="1">_xlfn.SHEET(InpC!I132)</f>
        <v>1</v>
      </c>
    </row>
    <row r="703" spans="1:19" x14ac:dyDescent="0.35">
      <c r="A703" s="513" t="s">
        <v>341</v>
      </c>
      <c r="B703" s="513">
        <v>869</v>
      </c>
      <c r="C703" s="513" t="s">
        <v>1736</v>
      </c>
      <c r="D703" s="513">
        <v>-57</v>
      </c>
      <c r="E703" s="513" t="s">
        <v>282</v>
      </c>
      <c r="F703" s="513">
        <f>InpC!J132</f>
        <v>0</v>
      </c>
      <c r="G703" s="513" t="str">
        <f>InpC!E132</f>
        <v>Useful life of asset</v>
      </c>
      <c r="H703" s="513" t="s">
        <v>1609</v>
      </c>
      <c r="I703" s="513">
        <f>COLUMN(InpC!E132)</f>
        <v>5</v>
      </c>
      <c r="J703" s="513" t="str">
        <f>InpC!G132</f>
        <v>years</v>
      </c>
      <c r="K703" s="513" t="s">
        <v>1733</v>
      </c>
      <c r="L703" s="513"/>
      <c r="M703" s="513" t="s">
        <v>2371</v>
      </c>
      <c r="N703" s="513" t="str" cm="1">
        <f t="array" aca="1" ref="N703" ca="1">CELL("format",InpC!J132)</f>
        <v>,0</v>
      </c>
      <c r="O703" s="513">
        <f>ROW(InpC!J132)</f>
        <v>132</v>
      </c>
      <c r="P703" s="513">
        <f>COLUMN(InpC!J132)</f>
        <v>10</v>
      </c>
      <c r="Q703" s="513">
        <f>ROW(InpC!S132)</f>
        <v>132</v>
      </c>
      <c r="R703" s="513">
        <f>COLUMN(InpC!S132)</f>
        <v>19</v>
      </c>
      <c r="S703" s="513">
        <f ca="1">_xlfn.SHEET(InpC!J132)</f>
        <v>1</v>
      </c>
    </row>
    <row r="704" spans="1:19" x14ac:dyDescent="0.35">
      <c r="A704" s="513" t="s">
        <v>331</v>
      </c>
      <c r="B704" s="513">
        <v>1215</v>
      </c>
      <c r="C704" s="513" t="s">
        <v>1632</v>
      </c>
      <c r="D704" s="513">
        <v>-57</v>
      </c>
      <c r="E704" s="513" t="s">
        <v>335</v>
      </c>
      <c r="F704" s="513">
        <f>InpC!I133</f>
        <v>0</v>
      </c>
      <c r="G704" s="513" t="str">
        <f>InpC!I132</f>
        <v>vw</v>
      </c>
      <c r="H704" s="513" t="s">
        <v>530</v>
      </c>
      <c r="I704" s="513">
        <f>COLUMN(InpC!I132)</f>
        <v>9</v>
      </c>
      <c r="J704" s="513"/>
      <c r="K704" s="513"/>
      <c r="L704" s="513"/>
      <c r="M704" s="513">
        <v>6</v>
      </c>
      <c r="N704" s="513" t="str" cm="1">
        <f t="array" aca="1" ref="N704" ca="1">CELL("format",InpC!I133)</f>
        <v>F0</v>
      </c>
      <c r="O704" s="513">
        <f>ROW(InpC!I133)</f>
        <v>133</v>
      </c>
      <c r="P704" s="513">
        <f>COLUMN(InpC!I133)</f>
        <v>9</v>
      </c>
      <c r="Q704" s="513">
        <f>ROW(InpC!I133)</f>
        <v>133</v>
      </c>
      <c r="R704" s="513">
        <f>COLUMN(InpC!I133)</f>
        <v>9</v>
      </c>
      <c r="S704" s="513">
        <f ca="1">_xlfn.SHEET(InpC!I133)</f>
        <v>1</v>
      </c>
    </row>
    <row r="705" spans="1:19" x14ac:dyDescent="0.35">
      <c r="A705" s="513" t="s">
        <v>331</v>
      </c>
      <c r="B705" s="513">
        <v>1216</v>
      </c>
      <c r="C705" s="513" t="s">
        <v>1632</v>
      </c>
      <c r="D705" s="513">
        <v>-57</v>
      </c>
      <c r="E705" s="513" t="s">
        <v>335</v>
      </c>
      <c r="F705" s="513">
        <f>InpC!I134</f>
        <v>0</v>
      </c>
      <c r="G705" s="513" t="str">
        <f>InpC!I132</f>
        <v>vw</v>
      </c>
      <c r="H705" s="513" t="s">
        <v>530</v>
      </c>
      <c r="I705" s="513">
        <f>COLUMN(InpC!I132)</f>
        <v>9</v>
      </c>
      <c r="J705" s="513"/>
      <c r="K705" s="513"/>
      <c r="L705" s="513"/>
      <c r="M705" s="513">
        <v>6</v>
      </c>
      <c r="N705" s="513" t="str" cm="1">
        <f t="array" aca="1" ref="N705" ca="1">CELL("format",InpC!I134)</f>
        <v>F0</v>
      </c>
      <c r="O705" s="513">
        <f>ROW(InpC!I134)</f>
        <v>134</v>
      </c>
      <c r="P705" s="513">
        <f>COLUMN(InpC!I134)</f>
        <v>9</v>
      </c>
      <c r="Q705" s="513">
        <f>ROW(InpC!I134)</f>
        <v>134</v>
      </c>
      <c r="R705" s="513">
        <f>COLUMN(InpC!I134)</f>
        <v>9</v>
      </c>
      <c r="S705" s="513">
        <f ca="1">_xlfn.SHEET(InpC!I134)</f>
        <v>1</v>
      </c>
    </row>
    <row r="706" spans="1:19" x14ac:dyDescent="0.35">
      <c r="A706" s="513" t="s">
        <v>331</v>
      </c>
      <c r="B706" s="513">
        <v>1217</v>
      </c>
      <c r="C706" s="513" t="s">
        <v>332</v>
      </c>
      <c r="D706" s="513">
        <v>-57</v>
      </c>
      <c r="E706" s="513" t="s">
        <v>335</v>
      </c>
      <c r="F706" s="513">
        <f>InpC!I135</f>
        <v>0</v>
      </c>
      <c r="G706" s="513"/>
      <c r="H706" s="513"/>
      <c r="I706" s="513"/>
      <c r="J706" s="513"/>
      <c r="K706" s="513"/>
      <c r="L706" s="513"/>
      <c r="M706" s="513">
        <v>6</v>
      </c>
      <c r="N706" s="513" t="str" cm="1">
        <f t="array" aca="1" ref="N706" ca="1">CELL("format",InpC!I135)</f>
        <v>F0</v>
      </c>
      <c r="O706" s="513">
        <f>ROW(InpC!I135)</f>
        <v>135</v>
      </c>
      <c r="P706" s="513">
        <f>COLUMN(InpC!I135)</f>
        <v>9</v>
      </c>
      <c r="Q706" s="513">
        <f>ROW(InpC!I135)</f>
        <v>135</v>
      </c>
      <c r="R706" s="513">
        <f>COLUMN(InpC!I135)</f>
        <v>9</v>
      </c>
      <c r="S706" s="513">
        <f ca="1">_xlfn.SHEET(InpC!I135)</f>
        <v>1</v>
      </c>
    </row>
    <row r="707" spans="1:19" x14ac:dyDescent="0.35">
      <c r="A707" s="513" t="s">
        <v>331</v>
      </c>
      <c r="B707" s="513">
        <v>1218</v>
      </c>
      <c r="C707" s="513" t="s">
        <v>332</v>
      </c>
      <c r="D707" s="513">
        <v>-57</v>
      </c>
      <c r="E707" s="513" t="s">
        <v>335</v>
      </c>
      <c r="F707" s="513">
        <f>InpC!I136</f>
        <v>0</v>
      </c>
      <c r="G707" s="513"/>
      <c r="H707" s="513"/>
      <c r="I707" s="513"/>
      <c r="J707" s="513"/>
      <c r="K707" s="513"/>
      <c r="L707" s="513"/>
      <c r="M707" s="513">
        <v>6</v>
      </c>
      <c r="N707" s="513" t="str" cm="1">
        <f t="array" aca="1" ref="N707" ca="1">CELL("format",InpC!I136)</f>
        <v>F0</v>
      </c>
      <c r="O707" s="513">
        <f>ROW(InpC!I136)</f>
        <v>136</v>
      </c>
      <c r="P707" s="513">
        <f>COLUMN(InpC!I136)</f>
        <v>9</v>
      </c>
      <c r="Q707" s="513">
        <f>ROW(InpC!I136)</f>
        <v>136</v>
      </c>
      <c r="R707" s="513">
        <f>COLUMN(InpC!I136)</f>
        <v>9</v>
      </c>
      <c r="S707" s="513">
        <f ca="1">_xlfn.SHEET(InpC!I136)</f>
        <v>1</v>
      </c>
    </row>
    <row r="708" spans="1:19" x14ac:dyDescent="0.35">
      <c r="A708" s="513" t="s">
        <v>270</v>
      </c>
      <c r="B708" s="513">
        <v>-58</v>
      </c>
      <c r="C708" s="513" t="s">
        <v>261</v>
      </c>
      <c r="D708" s="513">
        <v>-43</v>
      </c>
      <c r="E708" s="513"/>
      <c r="F708" s="513" t="str">
        <f>InpC!A137</f>
        <v>MODEL TECHNICAL INPUTS - DO NOT CHANGE</v>
      </c>
      <c r="G708" s="513" t="str">
        <f>InpC!A137</f>
        <v>MODEL TECHNICAL INPUTS - DO NOT CHANGE</v>
      </c>
      <c r="H708" s="513" t="s">
        <v>87</v>
      </c>
      <c r="I708" s="513">
        <f>COLUMN(InpC!A137)</f>
        <v>1</v>
      </c>
      <c r="J708" s="513"/>
      <c r="K708" s="513" t="s">
        <v>261</v>
      </c>
      <c r="L708" s="513"/>
      <c r="M708" s="513"/>
      <c r="N708" s="513" t="str" cm="1">
        <f t="array" aca="1" ref="N708" ca="1">CELL("format",InpC!A137)</f>
        <v>,0</v>
      </c>
      <c r="O708" s="513">
        <f>ROW(InpC!A137)</f>
        <v>137</v>
      </c>
      <c r="P708" s="513">
        <f>COLUMN(InpC!A137)</f>
        <v>1</v>
      </c>
      <c r="Q708" s="513">
        <f>ROW(InpC!A160)</f>
        <v>160</v>
      </c>
      <c r="R708" s="513">
        <f>COLUMN(InpC!A160)</f>
        <v>1</v>
      </c>
      <c r="S708" s="513">
        <f ca="1">_xlfn.SHEET(InpC!A137)</f>
        <v>1</v>
      </c>
    </row>
    <row r="709" spans="1:19" x14ac:dyDescent="0.35">
      <c r="A709" s="513" t="s">
        <v>331</v>
      </c>
      <c r="B709" s="513">
        <v>1219</v>
      </c>
      <c r="C709" s="513" t="s">
        <v>1645</v>
      </c>
      <c r="D709" s="513">
        <v>-58</v>
      </c>
      <c r="E709" s="513" t="s">
        <v>335</v>
      </c>
      <c r="F709" s="513">
        <f>InpC!I137</f>
        <v>0</v>
      </c>
      <c r="G709" s="513" t="str">
        <f>InpC!A137</f>
        <v>MODEL TECHNICAL INPUTS - DO NOT CHANGE</v>
      </c>
      <c r="H709" s="513" t="s">
        <v>87</v>
      </c>
      <c r="I709" s="513">
        <f>COLUMN(InpC!A137)</f>
        <v>1</v>
      </c>
      <c r="J709" s="513"/>
      <c r="K709" s="513"/>
      <c r="L709" s="513"/>
      <c r="M709" s="513">
        <v>6</v>
      </c>
      <c r="N709" s="513" t="str" cm="1">
        <f t="array" aca="1" ref="N709" ca="1">CELL("format",InpC!I137)</f>
        <v>F0</v>
      </c>
      <c r="O709" s="513">
        <f>ROW(InpC!I137)</f>
        <v>137</v>
      </c>
      <c r="P709" s="513">
        <f>COLUMN(InpC!I137)</f>
        <v>9</v>
      </c>
      <c r="Q709" s="513">
        <f>ROW(InpC!I137)</f>
        <v>137</v>
      </c>
      <c r="R709" s="513">
        <f>COLUMN(InpC!I137)</f>
        <v>9</v>
      </c>
      <c r="S709" s="513">
        <f ca="1">_xlfn.SHEET(InpC!I137)</f>
        <v>1</v>
      </c>
    </row>
    <row r="710" spans="1:19" x14ac:dyDescent="0.35">
      <c r="A710" s="513" t="s">
        <v>341</v>
      </c>
      <c r="B710" s="513">
        <v>931</v>
      </c>
      <c r="C710" s="513" t="s">
        <v>567</v>
      </c>
      <c r="D710" s="513">
        <v>-58</v>
      </c>
      <c r="E710" s="513" t="s">
        <v>335</v>
      </c>
      <c r="F710" s="513">
        <f>InpC!F140</f>
        <v>1E-3</v>
      </c>
      <c r="G710" s="513" t="str">
        <f>InpC!E140</f>
        <v>Model check tolerance level</v>
      </c>
      <c r="H710" s="513" t="s">
        <v>71</v>
      </c>
      <c r="I710" s="513">
        <f>COLUMN(InpC!E140)</f>
        <v>5</v>
      </c>
      <c r="J710" s="513" t="str">
        <f>InpC!G140</f>
        <v>tolerance</v>
      </c>
      <c r="K710" s="513" t="s">
        <v>567</v>
      </c>
      <c r="L710" s="513"/>
      <c r="M710" s="513">
        <v>829</v>
      </c>
      <c r="N710" s="513" t="str" cm="1">
        <f t="array" aca="1" ref="N710" ca="1">CELL("format",InpC!F140)</f>
        <v>,4</v>
      </c>
      <c r="O710" s="513">
        <f>ROW(InpC!F140)</f>
        <v>140</v>
      </c>
      <c r="P710" s="513">
        <f>COLUMN(InpC!F140)</f>
        <v>6</v>
      </c>
      <c r="Q710" s="513">
        <f>ROW(InpC!F140)</f>
        <v>140</v>
      </c>
      <c r="R710" s="513">
        <f>COLUMN(InpC!F140)</f>
        <v>6</v>
      </c>
      <c r="S710" s="513">
        <f ca="1">_xlfn.SHEET(InpC!F140)</f>
        <v>1</v>
      </c>
    </row>
    <row r="711" spans="1:19" x14ac:dyDescent="0.35">
      <c r="A711" s="513" t="s">
        <v>341</v>
      </c>
      <c r="B711" s="513">
        <v>877</v>
      </c>
      <c r="C711" s="513" t="s">
        <v>297</v>
      </c>
      <c r="D711" s="513">
        <v>-58</v>
      </c>
      <c r="E711" s="513" t="s">
        <v>335</v>
      </c>
      <c r="F711" s="513">
        <f>InpC!F141</f>
        <v>12</v>
      </c>
      <c r="G711" s="513" t="str">
        <f>InpC!E141</f>
        <v>Months in year</v>
      </c>
      <c r="H711" s="513" t="s">
        <v>43</v>
      </c>
      <c r="I711" s="513">
        <f>COLUMN(InpC!E141)</f>
        <v>5</v>
      </c>
      <c r="J711" s="513" t="str">
        <f>InpC!G141</f>
        <v>months</v>
      </c>
      <c r="K711" s="513" t="s">
        <v>297</v>
      </c>
      <c r="L711" s="513"/>
      <c r="M711" s="513" t="s">
        <v>2372</v>
      </c>
      <c r="N711" s="513" t="str" cm="1">
        <f t="array" aca="1" ref="N711" ca="1">CELL("format",InpC!F141)</f>
        <v>,0</v>
      </c>
      <c r="O711" s="513">
        <f>ROW(InpC!F141)</f>
        <v>141</v>
      </c>
      <c r="P711" s="513">
        <f>COLUMN(InpC!F141)</f>
        <v>6</v>
      </c>
      <c r="Q711" s="513">
        <f>ROW(InpC!F141)</f>
        <v>141</v>
      </c>
      <c r="R711" s="513">
        <f>COLUMN(InpC!F141)</f>
        <v>6</v>
      </c>
      <c r="S711" s="513">
        <f ca="1">_xlfn.SHEET(InpC!F141)</f>
        <v>1</v>
      </c>
    </row>
    <row r="712" spans="1:19" x14ac:dyDescent="0.35">
      <c r="A712" s="513" t="s">
        <v>341</v>
      </c>
      <c r="B712" s="513">
        <v>906</v>
      </c>
      <c r="C712" s="513" t="s">
        <v>686</v>
      </c>
      <c r="D712" s="513">
        <v>-58</v>
      </c>
      <c r="E712" s="513" t="s">
        <v>335</v>
      </c>
      <c r="F712" s="513">
        <f>InpC!F143</f>
        <v>24</v>
      </c>
      <c r="G712" s="513" t="str">
        <f>InpC!E143</f>
        <v>Hours in day</v>
      </c>
      <c r="H712" s="513" t="s">
        <v>687</v>
      </c>
      <c r="I712" s="513">
        <f>COLUMN(InpC!E143)</f>
        <v>5</v>
      </c>
      <c r="J712" s="513" t="str">
        <f>InpC!G143</f>
        <v>hours</v>
      </c>
      <c r="K712" s="513" t="s">
        <v>686</v>
      </c>
      <c r="L712" s="513"/>
      <c r="M712" s="513">
        <v>366</v>
      </c>
      <c r="N712" s="513" t="str" cm="1">
        <f t="array" aca="1" ref="N712" ca="1">CELL("format",InpC!F143)</f>
        <v>,0</v>
      </c>
      <c r="O712" s="513">
        <f>ROW(InpC!F143)</f>
        <v>143</v>
      </c>
      <c r="P712" s="513">
        <f>COLUMN(InpC!F143)</f>
        <v>6</v>
      </c>
      <c r="Q712" s="513">
        <f>ROW(InpC!F143)</f>
        <v>143</v>
      </c>
      <c r="R712" s="513">
        <f>COLUMN(InpC!F143)</f>
        <v>6</v>
      </c>
      <c r="S712" s="513">
        <f ca="1">_xlfn.SHEET(InpC!F143)</f>
        <v>1</v>
      </c>
    </row>
    <row r="713" spans="1:19" x14ac:dyDescent="0.35">
      <c r="A713" s="513" t="s">
        <v>341</v>
      </c>
      <c r="B713" s="513">
        <v>898</v>
      </c>
      <c r="C713" s="513" t="s">
        <v>568</v>
      </c>
      <c r="D713" s="513">
        <v>-58</v>
      </c>
      <c r="E713" s="513" t="s">
        <v>335</v>
      </c>
      <c r="F713" s="513">
        <f>InpC!F144</f>
        <v>4</v>
      </c>
      <c r="G713" s="513" t="str">
        <f>InpC!E144</f>
        <v>Number of periods in a year</v>
      </c>
      <c r="H713" s="513" t="s">
        <v>97</v>
      </c>
      <c r="I713" s="513">
        <f>COLUMN(InpC!E144)</f>
        <v>5</v>
      </c>
      <c r="J713" s="513" t="str">
        <f>InpC!G144</f>
        <v>periods</v>
      </c>
      <c r="K713" s="513" t="s">
        <v>568</v>
      </c>
      <c r="L713" s="513"/>
      <c r="M713" s="513" t="s">
        <v>2373</v>
      </c>
      <c r="N713" s="513" t="str" cm="1">
        <f t="array" aca="1" ref="N713" ca="1">CELL("format",InpC!F144)</f>
        <v>,0</v>
      </c>
      <c r="O713" s="513">
        <f>ROW(InpC!F144)</f>
        <v>144</v>
      </c>
      <c r="P713" s="513">
        <f>COLUMN(InpC!F144)</f>
        <v>6</v>
      </c>
      <c r="Q713" s="513">
        <f>ROW(InpC!F144)</f>
        <v>144</v>
      </c>
      <c r="R713" s="513">
        <f>COLUMN(InpC!F144)</f>
        <v>6</v>
      </c>
      <c r="S713" s="513">
        <f ca="1">_xlfn.SHEET(InpC!F144)</f>
        <v>1</v>
      </c>
    </row>
    <row r="714" spans="1:19" x14ac:dyDescent="0.35">
      <c r="A714" s="513" t="s">
        <v>341</v>
      </c>
      <c r="B714" s="513">
        <v>907</v>
      </c>
      <c r="C714" s="513" t="s">
        <v>795</v>
      </c>
      <c r="D714" s="513">
        <v>-58</v>
      </c>
      <c r="E714" s="513" t="s">
        <v>335</v>
      </c>
      <c r="F714" s="513">
        <f>InpC!F148</f>
        <v>1000</v>
      </c>
      <c r="G714" s="513" t="str">
        <f>InpC!E148</f>
        <v>Units in a thousand</v>
      </c>
      <c r="H714" s="513" t="s">
        <v>149</v>
      </c>
      <c r="I714" s="513">
        <f>COLUMN(InpC!E148)</f>
        <v>5</v>
      </c>
      <c r="J714" s="513" t="str">
        <f>InpC!G148</f>
        <v>units</v>
      </c>
      <c r="K714" s="513" t="s">
        <v>795</v>
      </c>
      <c r="L714" s="513"/>
      <c r="M714" s="513" t="s">
        <v>2374</v>
      </c>
      <c r="N714" s="513" t="str" cm="1">
        <f t="array" aca="1" ref="N714" ca="1">CELL("format",InpC!F148)</f>
        <v>,0</v>
      </c>
      <c r="O714" s="513">
        <f>ROW(InpC!F148)</f>
        <v>148</v>
      </c>
      <c r="P714" s="513">
        <f>COLUMN(InpC!F148)</f>
        <v>6</v>
      </c>
      <c r="Q714" s="513">
        <f>ROW(InpC!F148)</f>
        <v>148</v>
      </c>
      <c r="R714" s="513">
        <f>COLUMN(InpC!F148)</f>
        <v>6</v>
      </c>
      <c r="S714" s="513">
        <f ca="1">_xlfn.SHEET(InpC!F148)</f>
        <v>1</v>
      </c>
    </row>
    <row r="715" spans="1:19" x14ac:dyDescent="0.35">
      <c r="A715" s="513" t="s">
        <v>341</v>
      </c>
      <c r="B715" s="513">
        <v>905</v>
      </c>
      <c r="C715" s="513" t="s">
        <v>1677</v>
      </c>
      <c r="D715" s="513">
        <v>-58</v>
      </c>
      <c r="E715" s="513" t="s">
        <v>335</v>
      </c>
      <c r="F715" s="513">
        <f>InpC!F149</f>
        <v>-1.0000000000000001E-9</v>
      </c>
      <c r="G715" s="513" t="str">
        <f>InpC!E149</f>
        <v>Small negative value for IRR</v>
      </c>
      <c r="H715" s="513" t="s">
        <v>139</v>
      </c>
      <c r="I715" s="513">
        <f>COLUMN(InpC!E149)</f>
        <v>5</v>
      </c>
      <c r="J715" s="513" t="str">
        <f>InpC!G149</f>
        <v>$ 000s</v>
      </c>
      <c r="K715" s="513" t="s">
        <v>1677</v>
      </c>
      <c r="L715" s="513"/>
      <c r="M715" s="513" t="s">
        <v>2375</v>
      </c>
      <c r="N715" s="513" t="str" cm="1">
        <f t="array" aca="1" ref="N715" ca="1">CELL("format",InpC!F149)</f>
        <v>,0</v>
      </c>
      <c r="O715" s="513">
        <f>ROW(InpC!F149)</f>
        <v>149</v>
      </c>
      <c r="P715" s="513">
        <f>COLUMN(InpC!F149)</f>
        <v>6</v>
      </c>
      <c r="Q715" s="513">
        <f>ROW(InpC!F149)</f>
        <v>149</v>
      </c>
      <c r="R715" s="513">
        <f>COLUMN(InpC!F149)</f>
        <v>6</v>
      </c>
      <c r="S715" s="513">
        <f ca="1">_xlfn.SHEET(InpC!F149)</f>
        <v>1</v>
      </c>
    </row>
    <row r="716" spans="1:19" x14ac:dyDescent="0.35">
      <c r="A716" s="513" t="s">
        <v>270</v>
      </c>
      <c r="B716" s="513">
        <v>-59</v>
      </c>
      <c r="C716" s="513" t="s">
        <v>569</v>
      </c>
      <c r="D716" s="513">
        <v>-58</v>
      </c>
      <c r="E716" s="513"/>
      <c r="F716" s="513">
        <f>InpC!A151</f>
        <v>0</v>
      </c>
      <c r="G716" s="513" t="str">
        <f>InpC!B151</f>
        <v>Timeline label</v>
      </c>
      <c r="H716" s="513" t="s">
        <v>27</v>
      </c>
      <c r="I716" s="513">
        <f>COLUMN(InpC!B151)</f>
        <v>2</v>
      </c>
      <c r="J716" s="513"/>
      <c r="K716" s="513" t="s">
        <v>569</v>
      </c>
      <c r="L716" s="513"/>
      <c r="M716" s="513"/>
      <c r="N716" s="513" t="str" cm="1">
        <f t="array" aca="1" ref="N716" ca="1">CELL("format",InpC!A151)</f>
        <v>,0</v>
      </c>
      <c r="O716" s="513">
        <f>ROW(InpC!A151)</f>
        <v>151</v>
      </c>
      <c r="P716" s="513">
        <f>COLUMN(InpC!A151)</f>
        <v>1</v>
      </c>
      <c r="Q716" s="513">
        <f>ROW(InpC!A159)</f>
        <v>159</v>
      </c>
      <c r="R716" s="513">
        <f>COLUMN(InpC!A159)</f>
        <v>1</v>
      </c>
      <c r="S716" s="513">
        <f ca="1">_xlfn.SHEET(InpC!A151)</f>
        <v>1</v>
      </c>
    </row>
    <row r="717" spans="1:19" x14ac:dyDescent="0.35">
      <c r="A717" s="513" t="s">
        <v>281</v>
      </c>
      <c r="B717" s="513">
        <v>1088</v>
      </c>
      <c r="C717" s="513">
        <v>1088</v>
      </c>
      <c r="D717" s="513">
        <v>-59</v>
      </c>
      <c r="E717" s="513" t="s">
        <v>335</v>
      </c>
      <c r="F717" s="513" t="str">
        <f>InpC!F152</f>
        <v>Pre-fcst</v>
      </c>
      <c r="G717" s="513" t="str">
        <f>InpC!E152</f>
        <v>Pre-forecast period</v>
      </c>
      <c r="H717" s="513" t="s">
        <v>30</v>
      </c>
      <c r="I717" s="513">
        <f>COLUMN(InpC!E152)</f>
        <v>5</v>
      </c>
      <c r="J717" s="513" t="str">
        <f>InpC!G152</f>
        <v>label</v>
      </c>
      <c r="K717" s="513"/>
      <c r="L717" s="513"/>
      <c r="M717" s="513" t="s">
        <v>2376</v>
      </c>
      <c r="N717" s="513" t="str" cm="1">
        <f t="array" aca="1" ref="N717" ca="1">CELL("format",InpC!F152)</f>
        <v>,0</v>
      </c>
      <c r="O717" s="513">
        <f>ROW(InpC!F152)</f>
        <v>152</v>
      </c>
      <c r="P717" s="513">
        <f>COLUMN(InpC!F152)</f>
        <v>6</v>
      </c>
      <c r="Q717" s="513">
        <f>ROW(InpC!F152)</f>
        <v>152</v>
      </c>
      <c r="R717" s="513">
        <f>COLUMN(InpC!F152)</f>
        <v>6</v>
      </c>
      <c r="S717" s="513">
        <f ca="1">_xlfn.SHEET(InpC!F152)</f>
        <v>1</v>
      </c>
    </row>
    <row r="718" spans="1:19" x14ac:dyDescent="0.35">
      <c r="A718" s="513" t="s">
        <v>281</v>
      </c>
      <c r="B718" s="513">
        <v>1089</v>
      </c>
      <c r="C718" s="513">
        <v>1089</v>
      </c>
      <c r="D718" s="513">
        <v>-59</v>
      </c>
      <c r="E718" s="513" t="s">
        <v>335</v>
      </c>
      <c r="F718" s="513" t="str">
        <f>InpC!F153</f>
        <v>Fin Close</v>
      </c>
      <c r="G718" s="513" t="str">
        <f>InpC!E153</f>
        <v>Financial Close</v>
      </c>
      <c r="H718" s="513" t="s">
        <v>46</v>
      </c>
      <c r="I718" s="513">
        <f>COLUMN(InpC!E153)</f>
        <v>5</v>
      </c>
      <c r="J718" s="513" t="str">
        <f>InpC!G153</f>
        <v>label</v>
      </c>
      <c r="K718" s="513"/>
      <c r="L718" s="513"/>
      <c r="M718" s="513" t="s">
        <v>2377</v>
      </c>
      <c r="N718" s="513" t="str" cm="1">
        <f t="array" aca="1" ref="N718" ca="1">CELL("format",InpC!F153)</f>
        <v>,0</v>
      </c>
      <c r="O718" s="513">
        <f>ROW(InpC!F153)</f>
        <v>153</v>
      </c>
      <c r="P718" s="513">
        <f>COLUMN(InpC!F153)</f>
        <v>6</v>
      </c>
      <c r="Q718" s="513">
        <f>ROW(InpC!F153)</f>
        <v>153</v>
      </c>
      <c r="R718" s="513">
        <f>COLUMN(InpC!F153)</f>
        <v>6</v>
      </c>
      <c r="S718" s="513">
        <f ca="1">_xlfn.SHEET(InpC!F153)</f>
        <v>1</v>
      </c>
    </row>
    <row r="719" spans="1:19" x14ac:dyDescent="0.35">
      <c r="A719" s="513" t="s">
        <v>281</v>
      </c>
      <c r="B719" s="513">
        <v>1090</v>
      </c>
      <c r="C719" s="513">
        <v>1090</v>
      </c>
      <c r="D719" s="513">
        <v>-59</v>
      </c>
      <c r="E719" s="513" t="s">
        <v>335</v>
      </c>
      <c r="F719" s="513" t="str">
        <f>InpC!F154</f>
        <v>Construction</v>
      </c>
      <c r="G719" s="513" t="str">
        <f>InpC!E154</f>
        <v>Construction</v>
      </c>
      <c r="H719" s="513" t="s">
        <v>156</v>
      </c>
      <c r="I719" s="513">
        <f>COLUMN(InpC!E154)</f>
        <v>5</v>
      </c>
      <c r="J719" s="513" t="str">
        <f>InpC!G154</f>
        <v>label</v>
      </c>
      <c r="K719" s="513"/>
      <c r="L719" s="513"/>
      <c r="M719" s="513" t="s">
        <v>2378</v>
      </c>
      <c r="N719" s="513" t="str" cm="1">
        <f t="array" aca="1" ref="N719" ca="1">CELL("format",InpC!F154)</f>
        <v>,0</v>
      </c>
      <c r="O719" s="513">
        <f>ROW(InpC!F154)</f>
        <v>154</v>
      </c>
      <c r="P719" s="513">
        <f>COLUMN(InpC!F154)</f>
        <v>6</v>
      </c>
      <c r="Q719" s="513">
        <f>ROW(InpC!F154)</f>
        <v>154</v>
      </c>
      <c r="R719" s="513">
        <f>COLUMN(InpC!F154)</f>
        <v>6</v>
      </c>
      <c r="S719" s="513">
        <f ca="1">_xlfn.SHEET(InpC!F154)</f>
        <v>1</v>
      </c>
    </row>
    <row r="720" spans="1:19" x14ac:dyDescent="0.35">
      <c r="A720" s="513" t="s">
        <v>281</v>
      </c>
      <c r="B720" s="513">
        <v>1091</v>
      </c>
      <c r="C720" s="513">
        <v>1091</v>
      </c>
      <c r="D720" s="513">
        <v>-59</v>
      </c>
      <c r="E720" s="513" t="s">
        <v>335</v>
      </c>
      <c r="F720" s="513" t="str">
        <f>InpC!F155</f>
        <v>Operations</v>
      </c>
      <c r="G720" s="513" t="str">
        <f>InpC!E155</f>
        <v>Operations</v>
      </c>
      <c r="H720" s="513" t="s">
        <v>48</v>
      </c>
      <c r="I720" s="513">
        <f>COLUMN(InpC!E155)</f>
        <v>5</v>
      </c>
      <c r="J720" s="513" t="str">
        <f>InpC!G155</f>
        <v>label</v>
      </c>
      <c r="K720" s="513"/>
      <c r="L720" s="513"/>
      <c r="M720" s="513" t="s">
        <v>2379</v>
      </c>
      <c r="N720" s="513" t="str" cm="1">
        <f t="array" aca="1" ref="N720" ca="1">CELL("format",InpC!F155)</f>
        <v>,0</v>
      </c>
      <c r="O720" s="513">
        <f>ROW(InpC!F155)</f>
        <v>155</v>
      </c>
      <c r="P720" s="513">
        <f>COLUMN(InpC!F155)</f>
        <v>6</v>
      </c>
      <c r="Q720" s="513">
        <f>ROW(InpC!F155)</f>
        <v>155</v>
      </c>
      <c r="R720" s="513">
        <f>COLUMN(InpC!F155)</f>
        <v>6</v>
      </c>
      <c r="S720" s="513">
        <f ca="1">_xlfn.SHEET(InpC!F155)</f>
        <v>1</v>
      </c>
    </row>
    <row r="721" spans="1:19" x14ac:dyDescent="0.35">
      <c r="A721" s="513" t="s">
        <v>281</v>
      </c>
      <c r="B721" s="513">
        <v>1092</v>
      </c>
      <c r="C721" s="513">
        <v>1092</v>
      </c>
      <c r="D721" s="513">
        <v>-59</v>
      </c>
      <c r="E721" s="513" t="s">
        <v>335</v>
      </c>
      <c r="F721" s="513" t="str">
        <f>InpC!F156</f>
        <v>Post ops</v>
      </c>
      <c r="G721" s="513" t="str">
        <f>InpC!E156</f>
        <v>Post ops</v>
      </c>
      <c r="H721" s="513" t="s">
        <v>49</v>
      </c>
      <c r="I721" s="513">
        <f>COLUMN(InpC!E156)</f>
        <v>5</v>
      </c>
      <c r="J721" s="513" t="str">
        <f>InpC!G156</f>
        <v>label</v>
      </c>
      <c r="K721" s="513"/>
      <c r="L721" s="513"/>
      <c r="M721" s="513" t="s">
        <v>2380</v>
      </c>
      <c r="N721" s="513" t="str" cm="1">
        <f t="array" aca="1" ref="N721" ca="1">CELL("format",InpC!F156)</f>
        <v>,0</v>
      </c>
      <c r="O721" s="513">
        <f>ROW(InpC!F156)</f>
        <v>156</v>
      </c>
      <c r="P721" s="513">
        <f>COLUMN(InpC!F156)</f>
        <v>6</v>
      </c>
      <c r="Q721" s="513">
        <f>ROW(InpC!F156)</f>
        <v>156</v>
      </c>
      <c r="R721" s="513">
        <f>COLUMN(InpC!F156)</f>
        <v>6</v>
      </c>
      <c r="S721" s="513">
        <f ca="1">_xlfn.SHEET(InpC!F156)</f>
        <v>1</v>
      </c>
    </row>
    <row r="722" spans="1:19" x14ac:dyDescent="0.35">
      <c r="A722" s="513" t="s">
        <v>277</v>
      </c>
      <c r="B722" s="513">
        <v>38</v>
      </c>
      <c r="C722" s="513" t="s">
        <v>1866</v>
      </c>
      <c r="D722" s="513">
        <v>-59</v>
      </c>
      <c r="E722" s="513">
        <v>0</v>
      </c>
      <c r="F722" s="513">
        <f>InpC!F157</f>
        <v>0</v>
      </c>
      <c r="G722" s="513" t="str">
        <f>InpC!E157</f>
        <v>Input row template for relocation macro</v>
      </c>
      <c r="H722" s="513" t="s">
        <v>109</v>
      </c>
      <c r="I722" s="513">
        <f>COLUMN(InpC!E157)</f>
        <v>5</v>
      </c>
      <c r="J722" s="513" t="s">
        <v>110</v>
      </c>
      <c r="K722" s="513" t="s">
        <v>570</v>
      </c>
      <c r="L722" s="513" t="s">
        <v>2381</v>
      </c>
      <c r="M722" s="513">
        <v>39</v>
      </c>
      <c r="N722" s="513" t="str" cm="1">
        <f t="array" aca="1" ref="N722" ca="1">CELL("format",InpC!F157)</f>
        <v>,0</v>
      </c>
      <c r="O722" s="513">
        <f>ROW(InpC!F157)</f>
        <v>157</v>
      </c>
      <c r="P722" s="513">
        <f>COLUMN(InpC!F157)</f>
        <v>6</v>
      </c>
      <c r="Q722" s="513">
        <f>ROW(InpC!F157)</f>
        <v>157</v>
      </c>
      <c r="R722" s="513">
        <f>COLUMN(InpC!F157)</f>
        <v>6</v>
      </c>
      <c r="S722" s="513">
        <f ca="1">_xlfn.SHEET(InpC!F157)</f>
        <v>1</v>
      </c>
    </row>
    <row r="723" spans="1:19" x14ac:dyDescent="0.35">
      <c r="A723" s="513" t="s">
        <v>272</v>
      </c>
      <c r="B723" s="513">
        <v>39</v>
      </c>
      <c r="C723" s="513">
        <v>39</v>
      </c>
      <c r="D723" s="513">
        <v>-59</v>
      </c>
      <c r="E723" s="513" t="s">
        <v>1867</v>
      </c>
      <c r="F723" s="513" t="str">
        <f>InpC!I157</f>
        <v>vw</v>
      </c>
      <c r="G723" s="513" t="str">
        <f>InpC!G157</f>
        <v>unit</v>
      </c>
      <c r="H723" s="513" t="s">
        <v>110</v>
      </c>
      <c r="I723" s="513">
        <f>COLUMN(InpC!G157)</f>
        <v>7</v>
      </c>
      <c r="J723" s="513" t="str">
        <f>InpC!G157</f>
        <v>unit</v>
      </c>
      <c r="K723" s="513"/>
      <c r="L723" s="513" t="s">
        <v>2382</v>
      </c>
      <c r="M723" s="513"/>
      <c r="N723" s="513" t="str" cm="1">
        <f t="array" aca="1" ref="N723" ca="1">CELL("format",InpC!I157)</f>
        <v>,0</v>
      </c>
      <c r="O723" s="513">
        <f>ROW(InpC!I157)</f>
        <v>157</v>
      </c>
      <c r="P723" s="513">
        <f>COLUMN(InpC!I157)</f>
        <v>9</v>
      </c>
      <c r="Q723" s="513">
        <f>ROW(InpC!I157)</f>
        <v>157</v>
      </c>
      <c r="R723" s="513">
        <f>COLUMN(InpC!I157)</f>
        <v>9</v>
      </c>
      <c r="S723" s="513">
        <f ca="1">_xlfn.SHEET(InpC!I157)</f>
        <v>1</v>
      </c>
    </row>
    <row r="724" spans="1:19" x14ac:dyDescent="0.35">
      <c r="A724" s="513" t="s">
        <v>341</v>
      </c>
      <c r="B724" s="513">
        <v>870</v>
      </c>
      <c r="C724" s="513" t="s">
        <v>1868</v>
      </c>
      <c r="D724" s="513">
        <v>-59</v>
      </c>
      <c r="E724" s="513" t="s">
        <v>282</v>
      </c>
      <c r="F724" s="513">
        <f>InpC!J157</f>
        <v>0</v>
      </c>
      <c r="G724" s="513" t="str">
        <f>InpC!E157</f>
        <v>Input row template for relocation macro</v>
      </c>
      <c r="H724" s="513" t="s">
        <v>109</v>
      </c>
      <c r="I724" s="513">
        <f>COLUMN(InpC!E157)</f>
        <v>5</v>
      </c>
      <c r="J724" s="513" t="str">
        <f>InpC!G157</f>
        <v>unit</v>
      </c>
      <c r="K724" s="513" t="s">
        <v>570</v>
      </c>
      <c r="L724" s="513"/>
      <c r="M724" s="513" t="s">
        <v>1869</v>
      </c>
      <c r="N724" s="513" t="str" cm="1">
        <f t="array" aca="1" ref="N724" ca="1">CELL("format",InpC!J157)</f>
        <v>,0</v>
      </c>
      <c r="O724" s="513">
        <f>ROW(InpC!J157)</f>
        <v>157</v>
      </c>
      <c r="P724" s="513">
        <f>COLUMN(InpC!J157)</f>
        <v>10</v>
      </c>
      <c r="Q724" s="513">
        <f>ROW(InpC!S157)</f>
        <v>157</v>
      </c>
      <c r="R724" s="513">
        <f>COLUMN(InpC!S157)</f>
        <v>19</v>
      </c>
      <c r="S724" s="513">
        <f ca="1">_xlfn.SHEET(InpC!J157)</f>
        <v>1</v>
      </c>
    </row>
    <row r="725" spans="1:19" x14ac:dyDescent="0.35">
      <c r="A725" s="513" t="s">
        <v>270</v>
      </c>
      <c r="B725" s="513">
        <v>-60</v>
      </c>
      <c r="C725" s="513" t="s">
        <v>1737</v>
      </c>
      <c r="D725" s="513">
        <v>-2</v>
      </c>
      <c r="E725" s="513"/>
      <c r="F725" s="513" t="str">
        <f ca="1">InpS!A1</f>
        <v>InpS - Base case 1</v>
      </c>
      <c r="G725" s="513" t="str">
        <f ca="1">InpS!A1</f>
        <v>InpS - Base case 1</v>
      </c>
      <c r="H725" s="513" t="s">
        <v>957</v>
      </c>
      <c r="I725" s="513">
        <f>COLUMN(InpS!A1)</f>
        <v>1</v>
      </c>
      <c r="J725" s="513"/>
      <c r="K725" s="513" t="s">
        <v>1737</v>
      </c>
      <c r="L725" s="513"/>
      <c r="M725" s="513"/>
      <c r="N725" s="513" t="str" cm="1">
        <f t="array" aca="1" ref="N725" ca="1">CELL("format",InpS!A1)</f>
        <v>,0</v>
      </c>
      <c r="O725" s="513">
        <f>ROW(InpS!A1)</f>
        <v>1</v>
      </c>
      <c r="P725" s="513">
        <f>COLUMN(InpS!A1)</f>
        <v>1</v>
      </c>
      <c r="Q725" s="513">
        <f>ROW(InpS!A18)</f>
        <v>18</v>
      </c>
      <c r="R725" s="513">
        <f>COLUMN(InpS!A18)</f>
        <v>1</v>
      </c>
      <c r="S725" s="513">
        <f ca="1">_xlfn.SHEET(InpS!A1)</f>
        <v>2</v>
      </c>
    </row>
    <row r="726" spans="1:19" x14ac:dyDescent="0.35">
      <c r="A726" s="513" t="s">
        <v>272</v>
      </c>
      <c r="B726" s="513">
        <v>40</v>
      </c>
      <c r="C726" s="513">
        <v>40</v>
      </c>
      <c r="D726" s="513">
        <v>-60</v>
      </c>
      <c r="E726" s="513" t="s">
        <v>1870</v>
      </c>
      <c r="F726" s="513" t="str">
        <f ca="1">InpS!A1</f>
        <v>InpS - Base case 1</v>
      </c>
      <c r="G726" s="513"/>
      <c r="H726" s="513"/>
      <c r="I726" s="513"/>
      <c r="J726" s="513"/>
      <c r="K726" s="513"/>
      <c r="L726" s="513">
        <v>3</v>
      </c>
      <c r="M726" s="513"/>
      <c r="N726" s="513" t="str" cm="1">
        <f t="array" aca="1" ref="N726" ca="1">CELL("format",InpS!A1)</f>
        <v>,0</v>
      </c>
      <c r="O726" s="513">
        <f>ROW(InpS!A1)</f>
        <v>1</v>
      </c>
      <c r="P726" s="513">
        <f>COLUMN(InpS!A1)</f>
        <v>1</v>
      </c>
      <c r="Q726" s="513">
        <f>ROW(InpS!A1)</f>
        <v>1</v>
      </c>
      <c r="R726" s="513">
        <f>COLUMN(InpS!A1)</f>
        <v>1</v>
      </c>
      <c r="S726" s="513">
        <f ca="1">_xlfn.SHEET(InpS!A1)</f>
        <v>2</v>
      </c>
    </row>
    <row r="727" spans="1:19" x14ac:dyDescent="0.35">
      <c r="A727" s="513" t="s">
        <v>270</v>
      </c>
      <c r="B727" s="513">
        <v>-61</v>
      </c>
      <c r="C727" s="513" t="s">
        <v>571</v>
      </c>
      <c r="D727" s="513">
        <v>-60</v>
      </c>
      <c r="E727" s="513"/>
      <c r="F727" s="513" t="str">
        <f>InpS!A8</f>
        <v>EPC profile</v>
      </c>
      <c r="G727" s="513" t="str">
        <f>InpS!A8</f>
        <v>EPC profile</v>
      </c>
      <c r="H727" s="513" t="s">
        <v>169</v>
      </c>
      <c r="I727" s="513">
        <f>COLUMN(InpS!A8)</f>
        <v>1</v>
      </c>
      <c r="J727" s="513"/>
      <c r="K727" s="513" t="s">
        <v>571</v>
      </c>
      <c r="L727" s="513"/>
      <c r="M727" s="513"/>
      <c r="N727" s="513" t="str" cm="1">
        <f t="array" aca="1" ref="N727" ca="1">CELL("format",InpS!A8)</f>
        <v>,0</v>
      </c>
      <c r="O727" s="513">
        <f>ROW(InpS!A8)</f>
        <v>8</v>
      </c>
      <c r="P727" s="513">
        <f>COLUMN(InpS!A8)</f>
        <v>1</v>
      </c>
      <c r="Q727" s="513">
        <f>ROW(InpS!A17)</f>
        <v>17</v>
      </c>
      <c r="R727" s="513">
        <f>COLUMN(InpS!A17)</f>
        <v>1</v>
      </c>
      <c r="S727" s="513">
        <f ca="1">_xlfn.SHEET(InpS!A8)</f>
        <v>2</v>
      </c>
    </row>
    <row r="728" spans="1:19" x14ac:dyDescent="0.35">
      <c r="A728" s="513" t="s">
        <v>274</v>
      </c>
      <c r="B728" s="513">
        <v>41</v>
      </c>
      <c r="C728" s="513" t="s">
        <v>307</v>
      </c>
      <c r="D728" s="513">
        <v>-61</v>
      </c>
      <c r="E728" s="513" t="s">
        <v>308</v>
      </c>
      <c r="F728" s="513">
        <f>InpS!H9</f>
        <v>1.0000000000000007</v>
      </c>
      <c r="G728" s="513" t="str">
        <f>InpS!E9</f>
        <v>Base EPC cost profile</v>
      </c>
      <c r="H728" s="513" t="s">
        <v>936</v>
      </c>
      <c r="I728" s="513">
        <f>COLUMN(InpS!E9)</f>
        <v>5</v>
      </c>
      <c r="J728" s="513" t="str">
        <f>InpS!G9</f>
        <v>%</v>
      </c>
      <c r="K728" s="513" t="s">
        <v>307</v>
      </c>
      <c r="L728" s="513">
        <v>943</v>
      </c>
      <c r="M728" s="513"/>
      <c r="N728" s="513" t="str" cm="1">
        <f t="array" aca="1" ref="N728" ca="1">CELL("format",InpS!H9)</f>
        <v>P2</v>
      </c>
      <c r="O728" s="513">
        <f>ROW(InpS!H9)</f>
        <v>9</v>
      </c>
      <c r="P728" s="513">
        <f>COLUMN(InpS!H9)</f>
        <v>8</v>
      </c>
      <c r="Q728" s="513">
        <f>ROW(InpS!H9)</f>
        <v>9</v>
      </c>
      <c r="R728" s="513">
        <f>COLUMN(InpS!H9)</f>
        <v>8</v>
      </c>
      <c r="S728" s="513">
        <f ca="1">_xlfn.SHEET(InpS!H9)</f>
        <v>2</v>
      </c>
    </row>
    <row r="729" spans="1:19" x14ac:dyDescent="0.35">
      <c r="A729" s="513" t="s">
        <v>277</v>
      </c>
      <c r="B729" s="513">
        <v>943</v>
      </c>
      <c r="C729" s="513" t="s">
        <v>309</v>
      </c>
      <c r="D729" s="513">
        <v>-61</v>
      </c>
      <c r="E729" s="513" t="s">
        <v>958</v>
      </c>
      <c r="F729" s="513">
        <f>InpS!J9</f>
        <v>0</v>
      </c>
      <c r="G729" s="513" t="str">
        <f>InpS!E9</f>
        <v>Base EPC cost profile</v>
      </c>
      <c r="H729" s="513" t="s">
        <v>936</v>
      </c>
      <c r="I729" s="513">
        <f>COLUMN(InpS!E9)</f>
        <v>5</v>
      </c>
      <c r="J729" s="513" t="str">
        <f>InpS!G9</f>
        <v>%</v>
      </c>
      <c r="K729" s="513" t="s">
        <v>309</v>
      </c>
      <c r="L729" s="513"/>
      <c r="M729" s="513" t="s">
        <v>2383</v>
      </c>
      <c r="N729" s="513" t="str" cm="1">
        <f t="array" aca="1" ref="N729" ca="1">CELL("format",InpS!J9)</f>
        <v>P2</v>
      </c>
      <c r="O729" s="513">
        <f>ROW(InpS!J9)</f>
        <v>9</v>
      </c>
      <c r="P729" s="513">
        <f>COLUMN(InpS!J9)</f>
        <v>10</v>
      </c>
      <c r="Q729" s="513">
        <f>ROW(InpS!GJ9)</f>
        <v>9</v>
      </c>
      <c r="R729" s="513">
        <f>COLUMN(InpS!GJ9)</f>
        <v>192</v>
      </c>
      <c r="S729" s="513">
        <f ca="1">_xlfn.SHEET(InpS!J9)</f>
        <v>2</v>
      </c>
    </row>
    <row r="730" spans="1:19" x14ac:dyDescent="0.35">
      <c r="A730" s="513" t="s">
        <v>280</v>
      </c>
      <c r="B730" s="513"/>
      <c r="C730" s="513"/>
      <c r="D730" s="513">
        <v>943</v>
      </c>
      <c r="E730" s="513"/>
      <c r="F730" s="513"/>
      <c r="G730" s="513"/>
      <c r="H730" s="513"/>
      <c r="I730" s="513"/>
      <c r="J730" s="513"/>
      <c r="K730" s="513"/>
      <c r="L730" s="513"/>
      <c r="M730" s="513"/>
      <c r="N730" s="513"/>
      <c r="O730" s="513">
        <f>ROW(InpS!J9)</f>
        <v>9</v>
      </c>
      <c r="P730" s="513">
        <f>COLUMN(InpS!J9)</f>
        <v>10</v>
      </c>
      <c r="Q730" s="513">
        <f>ROW(InpS!P9)</f>
        <v>9</v>
      </c>
      <c r="R730" s="513">
        <f>COLUMN(InpS!P9)</f>
        <v>16</v>
      </c>
      <c r="S730" s="513">
        <f ca="1">_xlfn.SHEET(InpS!J9)</f>
        <v>2</v>
      </c>
    </row>
    <row r="731" spans="1:19" x14ac:dyDescent="0.35">
      <c r="A731" s="513" t="s">
        <v>280</v>
      </c>
      <c r="B731" s="513"/>
      <c r="C731" s="513"/>
      <c r="D731" s="513">
        <v>943</v>
      </c>
      <c r="E731" s="513"/>
      <c r="F731" s="513"/>
      <c r="G731" s="513"/>
      <c r="H731" s="513"/>
      <c r="I731" s="513"/>
      <c r="J731" s="513"/>
      <c r="K731" s="513"/>
      <c r="L731" s="513"/>
      <c r="M731" s="513"/>
      <c r="N731" s="513"/>
      <c r="O731" s="513">
        <f>ROW(InpS!Q9)</f>
        <v>9</v>
      </c>
      <c r="P731" s="513">
        <f>COLUMN(InpS!Q9)</f>
        <v>17</v>
      </c>
      <c r="Q731" s="513">
        <f>ROW(InpS!BE9)</f>
        <v>9</v>
      </c>
      <c r="R731" s="513">
        <f>COLUMN(InpS!BE9)</f>
        <v>57</v>
      </c>
      <c r="S731" s="513">
        <f ca="1">_xlfn.SHEET(InpS!Q9)</f>
        <v>2</v>
      </c>
    </row>
    <row r="732" spans="1:19" x14ac:dyDescent="0.35">
      <c r="A732" s="513" t="s">
        <v>280</v>
      </c>
      <c r="B732" s="513"/>
      <c r="C732" s="513"/>
      <c r="D732" s="513">
        <v>943</v>
      </c>
      <c r="E732" s="513"/>
      <c r="F732" s="513"/>
      <c r="G732" s="513"/>
      <c r="H732" s="513"/>
      <c r="I732" s="513"/>
      <c r="J732" s="513"/>
      <c r="K732" s="513"/>
      <c r="L732" s="513"/>
      <c r="M732" s="513"/>
      <c r="N732" s="513"/>
      <c r="O732" s="513">
        <f>ROW(InpS!BF9)</f>
        <v>9</v>
      </c>
      <c r="P732" s="513">
        <f>COLUMN(InpS!BF9)</f>
        <v>58</v>
      </c>
      <c r="Q732" s="513">
        <f>ROW(InpS!GJ9)</f>
        <v>9</v>
      </c>
      <c r="R732" s="513">
        <f>COLUMN(InpS!GJ9)</f>
        <v>192</v>
      </c>
      <c r="S732" s="513">
        <f ca="1">_xlfn.SHEET(InpS!BF9)</f>
        <v>2</v>
      </c>
    </row>
    <row r="733" spans="1:19" x14ac:dyDescent="0.35">
      <c r="A733" s="513" t="s">
        <v>270</v>
      </c>
      <c r="B733" s="513">
        <v>-157</v>
      </c>
      <c r="C733" s="513" t="s">
        <v>1738</v>
      </c>
      <c r="D733" s="513">
        <v>-13</v>
      </c>
      <c r="E733" s="513"/>
      <c r="F733" s="513" t="str">
        <f ca="1">Metrics!A1</f>
        <v>Metrics - Base case 1</v>
      </c>
      <c r="G733" s="513" t="str">
        <f ca="1">Metrics!A1</f>
        <v>Metrics - Base case 1</v>
      </c>
      <c r="H733" s="513" t="s">
        <v>1646</v>
      </c>
      <c r="I733" s="513">
        <f>COLUMN(Metrics!A1)</f>
        <v>1</v>
      </c>
      <c r="J733" s="513"/>
      <c r="K733" s="513" t="s">
        <v>1738</v>
      </c>
      <c r="L733" s="513"/>
      <c r="M733" s="513"/>
      <c r="N733" s="513" t="str" cm="1">
        <f t="array" aca="1" ref="N733" ca="1">CELL("format",Metrics!A1)</f>
        <v>,0</v>
      </c>
      <c r="O733" s="513">
        <f>ROW(Metrics!A1)</f>
        <v>1</v>
      </c>
      <c r="P733" s="513">
        <f>COLUMN(Metrics!A1)</f>
        <v>1</v>
      </c>
      <c r="Q733" s="513">
        <f>ROW(Metrics!A93)</f>
        <v>93</v>
      </c>
      <c r="R733" s="513">
        <f>COLUMN(Metrics!A93)</f>
        <v>1</v>
      </c>
      <c r="S733" s="513">
        <f ca="1">_xlfn.SHEET(Metrics!A1)</f>
        <v>13</v>
      </c>
    </row>
    <row r="734" spans="1:19" x14ac:dyDescent="0.35">
      <c r="A734" s="513" t="s">
        <v>272</v>
      </c>
      <c r="B734" s="513">
        <v>687</v>
      </c>
      <c r="C734" s="513">
        <v>687</v>
      </c>
      <c r="D734" s="513">
        <v>-157</v>
      </c>
      <c r="E734" s="513" t="s">
        <v>2384</v>
      </c>
      <c r="F734" s="513" t="str">
        <f ca="1">Metrics!A1</f>
        <v>Metrics - Base case 1</v>
      </c>
      <c r="G734" s="513"/>
      <c r="H734" s="513"/>
      <c r="I734" s="513"/>
      <c r="J734" s="513"/>
      <c r="K734" s="513"/>
      <c r="L734" s="513">
        <v>3</v>
      </c>
      <c r="M734" s="513"/>
      <c r="N734" s="513" t="str" cm="1">
        <f t="array" aca="1" ref="N734" ca="1">CELL("format",Metrics!A1)</f>
        <v>,0</v>
      </c>
      <c r="O734" s="513">
        <f>ROW(Metrics!A1)</f>
        <v>1</v>
      </c>
      <c r="P734" s="513">
        <f>COLUMN(Metrics!A1)</f>
        <v>1</v>
      </c>
      <c r="Q734" s="513">
        <f>ROW(Metrics!A1)</f>
        <v>1</v>
      </c>
      <c r="R734" s="513">
        <f>COLUMN(Metrics!A1)</f>
        <v>1</v>
      </c>
      <c r="S734" s="513">
        <f ca="1">_xlfn.SHEET(Metrics!A1)</f>
        <v>13</v>
      </c>
    </row>
    <row r="735" spans="1:19" x14ac:dyDescent="0.35">
      <c r="A735" s="513" t="s">
        <v>270</v>
      </c>
      <c r="B735" s="513">
        <v>-158</v>
      </c>
      <c r="C735" s="513" t="s">
        <v>1663</v>
      </c>
      <c r="D735" s="513">
        <v>-157</v>
      </c>
      <c r="E735" s="513"/>
      <c r="F735" s="513" t="str">
        <f>Metrics!A7</f>
        <v>AVERAGE COST OF DEBT</v>
      </c>
      <c r="G735" s="513" t="str">
        <f>Metrics!A7</f>
        <v>AVERAGE COST OF DEBT</v>
      </c>
      <c r="H735" s="513" t="s">
        <v>1575</v>
      </c>
      <c r="I735" s="513">
        <f>COLUMN(Metrics!A7)</f>
        <v>1</v>
      </c>
      <c r="J735" s="513"/>
      <c r="K735" s="513" t="s">
        <v>1663</v>
      </c>
      <c r="L735" s="513"/>
      <c r="M735" s="513"/>
      <c r="N735" s="513" t="str" cm="1">
        <f t="array" aca="1" ref="N735" ca="1">CELL("format",Metrics!A7)</f>
        <v>,0</v>
      </c>
      <c r="O735" s="513">
        <f>ROW(Metrics!A7)</f>
        <v>7</v>
      </c>
      <c r="P735" s="513">
        <f>COLUMN(Metrics!A7)</f>
        <v>1</v>
      </c>
      <c r="Q735" s="513">
        <f>ROW(Metrics!A30)</f>
        <v>30</v>
      </c>
      <c r="R735" s="513">
        <f>COLUMN(Metrics!A30)</f>
        <v>1</v>
      </c>
      <c r="S735" s="513">
        <f ca="1">_xlfn.SHEET(Metrics!A7)</f>
        <v>13</v>
      </c>
    </row>
    <row r="736" spans="1:19" x14ac:dyDescent="0.35">
      <c r="A736" s="513" t="s">
        <v>270</v>
      </c>
      <c r="B736" s="513">
        <v>-159</v>
      </c>
      <c r="C736" s="513" t="s">
        <v>1739</v>
      </c>
      <c r="D736" s="513">
        <v>-158</v>
      </c>
      <c r="E736" s="513"/>
      <c r="F736" s="513">
        <f>Metrics!A9</f>
        <v>0</v>
      </c>
      <c r="G736" s="513" t="str">
        <f>Metrics!B9</f>
        <v>Senior debt cashflows during construction</v>
      </c>
      <c r="H736" s="513" t="s">
        <v>1576</v>
      </c>
      <c r="I736" s="513">
        <f>COLUMN(Metrics!B9)</f>
        <v>2</v>
      </c>
      <c r="J736" s="513"/>
      <c r="K736" s="513" t="s">
        <v>1739</v>
      </c>
      <c r="L736" s="513"/>
      <c r="M736" s="513"/>
      <c r="N736" s="513" t="str" cm="1">
        <f t="array" aca="1" ref="N736" ca="1">CELL("format",Metrics!A9)</f>
        <v>,0</v>
      </c>
      <c r="O736" s="513">
        <f>ROW(Metrics!A9)</f>
        <v>9</v>
      </c>
      <c r="P736" s="513">
        <f>COLUMN(Metrics!A9)</f>
        <v>1</v>
      </c>
      <c r="Q736" s="513">
        <f>ROW(Metrics!A15)</f>
        <v>15</v>
      </c>
      <c r="R736" s="513">
        <f>COLUMN(Metrics!A15)</f>
        <v>1</v>
      </c>
      <c r="S736" s="513">
        <f ca="1">_xlfn.SHEET(Metrics!A9)</f>
        <v>13</v>
      </c>
    </row>
    <row r="737" spans="1:19" x14ac:dyDescent="0.35">
      <c r="A737" s="513" t="s">
        <v>283</v>
      </c>
      <c r="B737" s="513">
        <v>688</v>
      </c>
      <c r="C737" s="513" t="s">
        <v>1677</v>
      </c>
      <c r="D737" s="513">
        <v>-159</v>
      </c>
      <c r="E737" s="513" t="s">
        <v>1678</v>
      </c>
      <c r="F737" s="513">
        <f>Metrics!F10</f>
        <v>-1.0000000000000001E-9</v>
      </c>
      <c r="G737" s="513" t="str">
        <f>Metrics!E10</f>
        <v>Small negative value for IRR</v>
      </c>
      <c r="H737" s="513" t="s">
        <v>139</v>
      </c>
      <c r="I737" s="513">
        <f>COLUMN(Metrics!E10)</f>
        <v>5</v>
      </c>
      <c r="J737" s="513" t="str">
        <f>Metrics!G10</f>
        <v>$ 000s</v>
      </c>
      <c r="K737" s="513"/>
      <c r="L737" s="513">
        <v>905</v>
      </c>
      <c r="M737" s="513">
        <v>693</v>
      </c>
      <c r="N737" s="513" t="str" cm="1">
        <f t="array" aca="1" ref="N737" ca="1">CELL("format",Metrics!F10)</f>
        <v>,0</v>
      </c>
      <c r="O737" s="513">
        <f>ROW(Metrics!F10)</f>
        <v>10</v>
      </c>
      <c r="P737" s="513">
        <f>COLUMN(Metrics!F10)</f>
        <v>6</v>
      </c>
      <c r="Q737" s="513">
        <f>ROW(Metrics!F10)</f>
        <v>10</v>
      </c>
      <c r="R737" s="513">
        <f>COLUMN(Metrics!F10)</f>
        <v>6</v>
      </c>
      <c r="S737" s="513">
        <f ca="1">_xlfn.SHEET(Metrics!F10)</f>
        <v>13</v>
      </c>
    </row>
    <row r="738" spans="1:19" x14ac:dyDescent="0.35">
      <c r="A738" s="513" t="s">
        <v>283</v>
      </c>
      <c r="B738" s="513">
        <v>689</v>
      </c>
      <c r="C738" s="513" t="s">
        <v>1409</v>
      </c>
      <c r="D738" s="513">
        <v>-159</v>
      </c>
      <c r="E738" s="513" t="s">
        <v>1411</v>
      </c>
      <c r="F738" s="513">
        <f>Metrics!J11</f>
        <v>0</v>
      </c>
      <c r="G738" s="513" t="str">
        <f>Metrics!E11</f>
        <v>Senior debt drawdown</v>
      </c>
      <c r="H738" s="513" t="s">
        <v>1389</v>
      </c>
      <c r="I738" s="513">
        <f>COLUMN(Metrics!E11)</f>
        <v>5</v>
      </c>
      <c r="J738" s="513" t="str">
        <f>Metrics!G11</f>
        <v>$ 000s</v>
      </c>
      <c r="K738" s="513"/>
      <c r="L738" s="513">
        <v>294</v>
      </c>
      <c r="M738" s="513">
        <v>693</v>
      </c>
      <c r="N738" s="513" t="str" cm="1">
        <f t="array" aca="1" ref="N738" ca="1">CELL("format",Metrics!J11)</f>
        <v>,0</v>
      </c>
      <c r="O738" s="513">
        <f>ROW(Metrics!J11)</f>
        <v>11</v>
      </c>
      <c r="P738" s="513">
        <f>COLUMN(Metrics!J11)</f>
        <v>10</v>
      </c>
      <c r="Q738" s="513">
        <f>ROW(Metrics!GJ11)</f>
        <v>11</v>
      </c>
      <c r="R738" s="513">
        <f>COLUMN(Metrics!GJ11)</f>
        <v>192</v>
      </c>
      <c r="S738" s="513">
        <f ca="1">_xlfn.SHEET(Metrics!J11)</f>
        <v>13</v>
      </c>
    </row>
    <row r="739" spans="1:19" x14ac:dyDescent="0.35">
      <c r="A739" s="513" t="s">
        <v>283</v>
      </c>
      <c r="B739" s="513">
        <v>690</v>
      </c>
      <c r="C739" s="513" t="s">
        <v>1404</v>
      </c>
      <c r="D739" s="513">
        <v>-159</v>
      </c>
      <c r="E739" s="513" t="s">
        <v>1405</v>
      </c>
      <c r="F739" s="513">
        <f>Metrics!J12</f>
        <v>0</v>
      </c>
      <c r="G739" s="513" t="str">
        <f>Metrics!E12</f>
        <v>Financing costs POS</v>
      </c>
      <c r="H739" s="513" t="s">
        <v>1382</v>
      </c>
      <c r="I739" s="513">
        <f>COLUMN(Metrics!E12)</f>
        <v>5</v>
      </c>
      <c r="J739" s="513" t="str">
        <f>Metrics!G12</f>
        <v>$ 000s</v>
      </c>
      <c r="K739" s="513"/>
      <c r="L739" s="513">
        <v>339</v>
      </c>
      <c r="M739" s="513">
        <v>693</v>
      </c>
      <c r="N739" s="513" t="str" cm="1">
        <f t="array" aca="1" ref="N739" ca="1">CELL("format",Metrics!J12)</f>
        <v>,0</v>
      </c>
      <c r="O739" s="513">
        <f>ROW(Metrics!J12)</f>
        <v>12</v>
      </c>
      <c r="P739" s="513">
        <f>COLUMN(Metrics!J12)</f>
        <v>10</v>
      </c>
      <c r="Q739" s="513">
        <f>ROW(Metrics!GJ12)</f>
        <v>12</v>
      </c>
      <c r="R739" s="513">
        <f>COLUMN(Metrics!GJ12)</f>
        <v>192</v>
      </c>
      <c r="S739" s="513">
        <f ca="1">_xlfn.SHEET(Metrics!J12)</f>
        <v>13</v>
      </c>
    </row>
    <row r="740" spans="1:19" x14ac:dyDescent="0.35">
      <c r="A740" s="513" t="s">
        <v>283</v>
      </c>
      <c r="B740" s="513">
        <v>691</v>
      </c>
      <c r="C740" s="513" t="s">
        <v>5</v>
      </c>
      <c r="D740" s="513">
        <v>-159</v>
      </c>
      <c r="E740" s="513" t="s">
        <v>610</v>
      </c>
      <c r="F740" s="513">
        <f>Metrics!J13</f>
        <v>1</v>
      </c>
      <c r="G740" s="513" t="str">
        <f>Metrics!E13</f>
        <v>First model column flag</v>
      </c>
      <c r="H740" s="513" t="s">
        <v>1</v>
      </c>
      <c r="I740" s="513">
        <f>COLUMN(Metrics!E13)</f>
        <v>5</v>
      </c>
      <c r="J740" s="513" t="str">
        <f>Metrics!G13</f>
        <v>flag</v>
      </c>
      <c r="K740" s="513"/>
      <c r="L740" s="513">
        <v>57</v>
      </c>
      <c r="M740" s="513">
        <v>693</v>
      </c>
      <c r="N740" s="513" t="str" cm="1">
        <f t="array" aca="1" ref="N740" ca="1">CELL("format",Metrics!J13)</f>
        <v>,0</v>
      </c>
      <c r="O740" s="513">
        <f>ROW(Metrics!J13)</f>
        <v>13</v>
      </c>
      <c r="P740" s="513">
        <f>COLUMN(Metrics!J13)</f>
        <v>10</v>
      </c>
      <c r="Q740" s="513">
        <f>ROW(Metrics!GJ13)</f>
        <v>13</v>
      </c>
      <c r="R740" s="513">
        <f>COLUMN(Metrics!GJ13)</f>
        <v>192</v>
      </c>
      <c r="S740" s="513">
        <f ca="1">_xlfn.SHEET(Metrics!J13)</f>
        <v>13</v>
      </c>
    </row>
    <row r="741" spans="1:19" x14ac:dyDescent="0.35">
      <c r="A741" s="513" t="s">
        <v>274</v>
      </c>
      <c r="B741" s="513">
        <v>692</v>
      </c>
      <c r="C741" s="513" t="s">
        <v>1740</v>
      </c>
      <c r="D741" s="513">
        <v>-159</v>
      </c>
      <c r="E741" s="513" t="s">
        <v>1741</v>
      </c>
      <c r="F741" s="513">
        <f>Metrics!H14</f>
        <v>-269807.20592345472</v>
      </c>
      <c r="G741" s="513" t="str">
        <f>Metrics!E14</f>
        <v>Senior debt cashflows DC</v>
      </c>
      <c r="H741" s="513" t="s">
        <v>1577</v>
      </c>
      <c r="I741" s="513">
        <f>COLUMN(Metrics!E14)</f>
        <v>5</v>
      </c>
      <c r="J741" s="513" t="str">
        <f>Metrics!G14</f>
        <v>$ 000s</v>
      </c>
      <c r="K741" s="513" t="s">
        <v>1740</v>
      </c>
      <c r="L741" s="513">
        <v>693</v>
      </c>
      <c r="M741" s="513"/>
      <c r="N741" s="513" t="str" cm="1">
        <f t="array" aca="1" ref="N741" ca="1">CELL("format",Metrics!H14)</f>
        <v>,0</v>
      </c>
      <c r="O741" s="513">
        <f>ROW(Metrics!H14)</f>
        <v>14</v>
      </c>
      <c r="P741" s="513">
        <f>COLUMN(Metrics!H14)</f>
        <v>8</v>
      </c>
      <c r="Q741" s="513">
        <f>ROW(Metrics!H14)</f>
        <v>14</v>
      </c>
      <c r="R741" s="513">
        <f>COLUMN(Metrics!H14)</f>
        <v>8</v>
      </c>
      <c r="S741" s="513">
        <f ca="1">_xlfn.SHEET(Metrics!H14)</f>
        <v>13</v>
      </c>
    </row>
    <row r="742" spans="1:19" x14ac:dyDescent="0.35">
      <c r="A742" s="513" t="s">
        <v>277</v>
      </c>
      <c r="B742" s="513">
        <v>693</v>
      </c>
      <c r="C742" s="513" t="s">
        <v>1742</v>
      </c>
      <c r="D742" s="513">
        <v>-159</v>
      </c>
      <c r="E742" s="513" t="s">
        <v>1743</v>
      </c>
      <c r="F742" s="513">
        <f>Metrics!J14</f>
        <v>-1.0000000000000001E-9</v>
      </c>
      <c r="G742" s="513" t="str">
        <f>Metrics!E14</f>
        <v>Senior debt cashflows DC</v>
      </c>
      <c r="H742" s="513" t="s">
        <v>1577</v>
      </c>
      <c r="I742" s="513">
        <f>COLUMN(Metrics!E14)</f>
        <v>5</v>
      </c>
      <c r="J742" s="513" t="str">
        <f>Metrics!G14</f>
        <v>$ 000s</v>
      </c>
      <c r="K742" s="513" t="s">
        <v>1742</v>
      </c>
      <c r="L742" s="513" t="s">
        <v>2385</v>
      </c>
      <c r="M742" s="513" t="s">
        <v>2386</v>
      </c>
      <c r="N742" s="513" t="str" cm="1">
        <f t="array" aca="1" ref="N742" ca="1">CELL("format",Metrics!J14)</f>
        <v>,0</v>
      </c>
      <c r="O742" s="513">
        <f>ROW(Metrics!J14)</f>
        <v>14</v>
      </c>
      <c r="P742" s="513">
        <f>COLUMN(Metrics!J14)</f>
        <v>10</v>
      </c>
      <c r="Q742" s="513">
        <f>ROW(Metrics!GJ14)</f>
        <v>14</v>
      </c>
      <c r="R742" s="513">
        <f>COLUMN(Metrics!GJ14)</f>
        <v>192</v>
      </c>
      <c r="S742" s="513">
        <f ca="1">_xlfn.SHEET(Metrics!J14)</f>
        <v>13</v>
      </c>
    </row>
    <row r="743" spans="1:19" x14ac:dyDescent="0.35">
      <c r="A743" s="513" t="s">
        <v>270</v>
      </c>
      <c r="B743" s="513">
        <v>-160</v>
      </c>
      <c r="C743" s="513" t="s">
        <v>1744</v>
      </c>
      <c r="D743" s="513">
        <v>-158</v>
      </c>
      <c r="E743" s="513"/>
      <c r="F743" s="513">
        <f>Metrics!A16</f>
        <v>0</v>
      </c>
      <c r="G743" s="513" t="str">
        <f>Metrics!B16</f>
        <v>Senior debt service</v>
      </c>
      <c r="H743" s="513" t="s">
        <v>1578</v>
      </c>
      <c r="I743" s="513">
        <f>COLUMN(Metrics!B16)</f>
        <v>2</v>
      </c>
      <c r="J743" s="513"/>
      <c r="K743" s="513" t="s">
        <v>1744</v>
      </c>
      <c r="L743" s="513"/>
      <c r="M743" s="513"/>
      <c r="N743" s="513" t="str" cm="1">
        <f t="array" aca="1" ref="N743" ca="1">CELL("format",Metrics!A16)</f>
        <v>,0</v>
      </c>
      <c r="O743" s="513">
        <f>ROW(Metrics!A16)</f>
        <v>16</v>
      </c>
      <c r="P743" s="513">
        <f>COLUMN(Metrics!A16)</f>
        <v>1</v>
      </c>
      <c r="Q743" s="513">
        <f>ROW(Metrics!A20)</f>
        <v>20</v>
      </c>
      <c r="R743" s="513">
        <f>COLUMN(Metrics!A20)</f>
        <v>1</v>
      </c>
      <c r="S743" s="513">
        <f ca="1">_xlfn.SHEET(Metrics!A16)</f>
        <v>13</v>
      </c>
    </row>
    <row r="744" spans="1:19" x14ac:dyDescent="0.35">
      <c r="A744" s="513" t="s">
        <v>283</v>
      </c>
      <c r="B744" s="513">
        <v>694</v>
      </c>
      <c r="C744" s="513" t="s">
        <v>1531</v>
      </c>
      <c r="D744" s="513">
        <v>-160</v>
      </c>
      <c r="E744" s="513" t="s">
        <v>1535</v>
      </c>
      <c r="F744" s="513">
        <f>Metrics!J17</f>
        <v>0</v>
      </c>
      <c r="G744" s="513" t="str">
        <f>Metrics!E17</f>
        <v>Senior debt repayment period interest POS</v>
      </c>
      <c r="H744" s="513" t="s">
        <v>1475</v>
      </c>
      <c r="I744" s="513">
        <f>COLUMN(Metrics!E17)</f>
        <v>5</v>
      </c>
      <c r="J744" s="513" t="str">
        <f>Metrics!G17</f>
        <v>$ 000s</v>
      </c>
      <c r="K744" s="513"/>
      <c r="L744" s="513">
        <v>305</v>
      </c>
      <c r="M744" s="513">
        <v>697</v>
      </c>
      <c r="N744" s="513" t="str" cm="1">
        <f t="array" aca="1" ref="N744" ca="1">CELL("format",Metrics!J17)</f>
        <v>,0</v>
      </c>
      <c r="O744" s="513">
        <f>ROW(Metrics!J17)</f>
        <v>17</v>
      </c>
      <c r="P744" s="513">
        <f>COLUMN(Metrics!J17)</f>
        <v>10</v>
      </c>
      <c r="Q744" s="513">
        <f>ROW(Metrics!GJ17)</f>
        <v>17</v>
      </c>
      <c r="R744" s="513">
        <f>COLUMN(Metrics!GJ17)</f>
        <v>192</v>
      </c>
      <c r="S744" s="513">
        <f ca="1">_xlfn.SHEET(Metrics!J17)</f>
        <v>13</v>
      </c>
    </row>
    <row r="745" spans="1:19" x14ac:dyDescent="0.35">
      <c r="A745" s="513" t="s">
        <v>283</v>
      </c>
      <c r="B745" s="513">
        <v>695</v>
      </c>
      <c r="C745" s="513" t="s">
        <v>1486</v>
      </c>
      <c r="D745" s="513">
        <v>-160</v>
      </c>
      <c r="E745" s="513" t="s">
        <v>1487</v>
      </c>
      <c r="F745" s="513">
        <f>Metrics!J18</f>
        <v>0</v>
      </c>
      <c r="G745" s="513" t="str">
        <f>Metrics!E18</f>
        <v>Senior debt sculpted repayment POS</v>
      </c>
      <c r="H745" s="513" t="s">
        <v>1479</v>
      </c>
      <c r="I745" s="513">
        <f>COLUMN(Metrics!E18)</f>
        <v>5</v>
      </c>
      <c r="J745" s="513" t="str">
        <f>Metrics!G18</f>
        <v>$ 000s</v>
      </c>
      <c r="K745" s="513"/>
      <c r="L745" s="513">
        <v>310</v>
      </c>
      <c r="M745" s="513">
        <v>697</v>
      </c>
      <c r="N745" s="513" t="str" cm="1">
        <f t="array" aca="1" ref="N745" ca="1">CELL("format",Metrics!J18)</f>
        <v>,0</v>
      </c>
      <c r="O745" s="513">
        <f>ROW(Metrics!J18)</f>
        <v>18</v>
      </c>
      <c r="P745" s="513">
        <f>COLUMN(Metrics!J18)</f>
        <v>10</v>
      </c>
      <c r="Q745" s="513">
        <f>ROW(Metrics!GJ18)</f>
        <v>18</v>
      </c>
      <c r="R745" s="513">
        <f>COLUMN(Metrics!GJ18)</f>
        <v>192</v>
      </c>
      <c r="S745" s="513">
        <f ca="1">_xlfn.SHEET(Metrics!J18)</f>
        <v>13</v>
      </c>
    </row>
    <row r="746" spans="1:19" x14ac:dyDescent="0.35">
      <c r="A746" s="513" t="s">
        <v>274</v>
      </c>
      <c r="B746" s="513">
        <v>696</v>
      </c>
      <c r="C746" s="513" t="s">
        <v>1745</v>
      </c>
      <c r="D746" s="513">
        <v>-160</v>
      </c>
      <c r="E746" s="513" t="s">
        <v>1746</v>
      </c>
      <c r="F746" s="513">
        <f>Metrics!H19</f>
        <v>430862.56087759434</v>
      </c>
      <c r="G746" s="513" t="str">
        <f>Metrics!E19</f>
        <v>Senior debt service</v>
      </c>
      <c r="H746" s="513" t="s">
        <v>1578</v>
      </c>
      <c r="I746" s="513">
        <f>COLUMN(Metrics!E19)</f>
        <v>5</v>
      </c>
      <c r="J746" s="513" t="str">
        <f>Metrics!G19</f>
        <v>$ 000s</v>
      </c>
      <c r="K746" s="513" t="s">
        <v>1745</v>
      </c>
      <c r="L746" s="513">
        <v>697</v>
      </c>
      <c r="M746" s="513"/>
      <c r="N746" s="513" t="str" cm="1">
        <f t="array" aca="1" ref="N746" ca="1">CELL("format",Metrics!H19)</f>
        <v>,0</v>
      </c>
      <c r="O746" s="513">
        <f>ROW(Metrics!H19)</f>
        <v>19</v>
      </c>
      <c r="P746" s="513">
        <f>COLUMN(Metrics!H19)</f>
        <v>8</v>
      </c>
      <c r="Q746" s="513">
        <f>ROW(Metrics!H19)</f>
        <v>19</v>
      </c>
      <c r="R746" s="513">
        <f>COLUMN(Metrics!H19)</f>
        <v>8</v>
      </c>
      <c r="S746" s="513">
        <f ca="1">_xlfn.SHEET(Metrics!H19)</f>
        <v>13</v>
      </c>
    </row>
    <row r="747" spans="1:19" x14ac:dyDescent="0.35">
      <c r="A747" s="513" t="s">
        <v>277</v>
      </c>
      <c r="B747" s="513">
        <v>697</v>
      </c>
      <c r="C747" s="513" t="s">
        <v>1747</v>
      </c>
      <c r="D747" s="513">
        <v>-160</v>
      </c>
      <c r="E747" s="513" t="s">
        <v>1647</v>
      </c>
      <c r="F747" s="513">
        <f>Metrics!J19</f>
        <v>0</v>
      </c>
      <c r="G747" s="513" t="str">
        <f>Metrics!E19</f>
        <v>Senior debt service</v>
      </c>
      <c r="H747" s="513" t="s">
        <v>1578</v>
      </c>
      <c r="I747" s="513">
        <f>COLUMN(Metrics!E19)</f>
        <v>5</v>
      </c>
      <c r="J747" s="513" t="str">
        <f>Metrics!G19</f>
        <v>$ 000s</v>
      </c>
      <c r="K747" s="513" t="s">
        <v>1747</v>
      </c>
      <c r="L747" s="513" t="s">
        <v>2387</v>
      </c>
      <c r="M747" s="513" t="s">
        <v>2388</v>
      </c>
      <c r="N747" s="513" t="str" cm="1">
        <f t="array" aca="1" ref="N747" ca="1">CELL("format",Metrics!J19)</f>
        <v>,0</v>
      </c>
      <c r="O747" s="513">
        <f>ROW(Metrics!J19)</f>
        <v>19</v>
      </c>
      <c r="P747" s="513">
        <f>COLUMN(Metrics!J19)</f>
        <v>10</v>
      </c>
      <c r="Q747" s="513">
        <f>ROW(Metrics!GJ19)</f>
        <v>19</v>
      </c>
      <c r="R747" s="513">
        <f>COLUMN(Metrics!GJ19)</f>
        <v>192</v>
      </c>
      <c r="S747" s="513">
        <f ca="1">_xlfn.SHEET(Metrics!J19)</f>
        <v>13</v>
      </c>
    </row>
    <row r="748" spans="1:19" x14ac:dyDescent="0.35">
      <c r="A748" s="513" t="s">
        <v>270</v>
      </c>
      <c r="B748" s="513">
        <v>-161</v>
      </c>
      <c r="C748" s="513" t="s">
        <v>1748</v>
      </c>
      <c r="D748" s="513">
        <v>-158</v>
      </c>
      <c r="E748" s="513"/>
      <c r="F748" s="513">
        <f>Metrics!A21</f>
        <v>0</v>
      </c>
      <c r="G748" s="513" t="str">
        <f>Metrics!B21</f>
        <v>Average cost of debt</v>
      </c>
      <c r="H748" s="513" t="s">
        <v>1579</v>
      </c>
      <c r="I748" s="513">
        <f>COLUMN(Metrics!B21)</f>
        <v>2</v>
      </c>
      <c r="J748" s="513"/>
      <c r="K748" s="513" t="s">
        <v>1663</v>
      </c>
      <c r="L748" s="513"/>
      <c r="M748" s="513"/>
      <c r="N748" s="513" t="str" cm="1">
        <f t="array" aca="1" ref="N748" ca="1">CELL("format",Metrics!A21)</f>
        <v>,0</v>
      </c>
      <c r="O748" s="513">
        <f>ROW(Metrics!A21)</f>
        <v>21</v>
      </c>
      <c r="P748" s="513">
        <f>COLUMN(Metrics!A21)</f>
        <v>1</v>
      </c>
      <c r="Q748" s="513">
        <f>ROW(Metrics!A30)</f>
        <v>30</v>
      </c>
      <c r="R748" s="513">
        <f>COLUMN(Metrics!A30)</f>
        <v>1</v>
      </c>
      <c r="S748" s="513">
        <f ca="1">_xlfn.SHEET(Metrics!A21)</f>
        <v>13</v>
      </c>
    </row>
    <row r="749" spans="1:19" x14ac:dyDescent="0.35">
      <c r="A749" s="513" t="s">
        <v>283</v>
      </c>
      <c r="B749" s="513">
        <v>698</v>
      </c>
      <c r="C749" s="513" t="s">
        <v>1742</v>
      </c>
      <c r="D749" s="513">
        <v>-161</v>
      </c>
      <c r="E749" s="513" t="s">
        <v>1749</v>
      </c>
      <c r="F749" s="513">
        <f>Metrics!J22</f>
        <v>-1.0000000000000001E-9</v>
      </c>
      <c r="G749" s="513" t="str">
        <f>Metrics!E22</f>
        <v>Senior debt cashflows DC</v>
      </c>
      <c r="H749" s="513" t="s">
        <v>1577</v>
      </c>
      <c r="I749" s="513">
        <f>COLUMN(Metrics!E22)</f>
        <v>5</v>
      </c>
      <c r="J749" s="513" t="str">
        <f>Metrics!G22</f>
        <v>$ 000s</v>
      </c>
      <c r="K749" s="513"/>
      <c r="L749" s="513">
        <v>693</v>
      </c>
      <c r="M749" s="513">
        <v>701</v>
      </c>
      <c r="N749" s="513" t="str" cm="1">
        <f t="array" aca="1" ref="N749" ca="1">CELL("format",Metrics!J22)</f>
        <v>,0</v>
      </c>
      <c r="O749" s="513">
        <f>ROW(Metrics!J22)</f>
        <v>22</v>
      </c>
      <c r="P749" s="513">
        <f>COLUMN(Metrics!J22)</f>
        <v>10</v>
      </c>
      <c r="Q749" s="513">
        <f>ROW(Metrics!GJ22)</f>
        <v>22</v>
      </c>
      <c r="R749" s="513">
        <f>COLUMN(Metrics!GJ22)</f>
        <v>192</v>
      </c>
      <c r="S749" s="513">
        <f ca="1">_xlfn.SHEET(Metrics!J22)</f>
        <v>13</v>
      </c>
    </row>
    <row r="750" spans="1:19" x14ac:dyDescent="0.35">
      <c r="A750" s="513" t="s">
        <v>283</v>
      </c>
      <c r="B750" s="513">
        <v>699</v>
      </c>
      <c r="C750" s="513" t="s">
        <v>1747</v>
      </c>
      <c r="D750" s="513">
        <v>-161</v>
      </c>
      <c r="E750" s="513" t="s">
        <v>1750</v>
      </c>
      <c r="F750" s="513">
        <f>Metrics!J23</f>
        <v>0</v>
      </c>
      <c r="G750" s="513" t="str">
        <f>Metrics!E23</f>
        <v>Senior debt service</v>
      </c>
      <c r="H750" s="513" t="s">
        <v>1578</v>
      </c>
      <c r="I750" s="513">
        <f>COLUMN(Metrics!E23)</f>
        <v>5</v>
      </c>
      <c r="J750" s="513" t="str">
        <f>Metrics!G23</f>
        <v>$ 000s</v>
      </c>
      <c r="K750" s="513"/>
      <c r="L750" s="513">
        <v>697</v>
      </c>
      <c r="M750" s="513">
        <v>701</v>
      </c>
      <c r="N750" s="513" t="str" cm="1">
        <f t="array" aca="1" ref="N750" ca="1">CELL("format",Metrics!J23)</f>
        <v>,0</v>
      </c>
      <c r="O750" s="513">
        <f>ROW(Metrics!J23)</f>
        <v>23</v>
      </c>
      <c r="P750" s="513">
        <f>COLUMN(Metrics!J23)</f>
        <v>10</v>
      </c>
      <c r="Q750" s="513">
        <f>ROW(Metrics!GJ23)</f>
        <v>23</v>
      </c>
      <c r="R750" s="513">
        <f>COLUMN(Metrics!GJ23)</f>
        <v>192</v>
      </c>
      <c r="S750" s="513">
        <f ca="1">_xlfn.SHEET(Metrics!J23)</f>
        <v>13</v>
      </c>
    </row>
    <row r="751" spans="1:19" x14ac:dyDescent="0.35">
      <c r="A751" s="513" t="s">
        <v>274</v>
      </c>
      <c r="B751" s="513">
        <v>700</v>
      </c>
      <c r="C751" s="513" t="s">
        <v>1751</v>
      </c>
      <c r="D751" s="513">
        <v>-161</v>
      </c>
      <c r="E751" s="513" t="s">
        <v>1752</v>
      </c>
      <c r="F751" s="513">
        <f>Metrics!H24</f>
        <v>161055.35495413968</v>
      </c>
      <c r="G751" s="513" t="str">
        <f>Metrics!E24</f>
        <v>Senior debt total cashflows</v>
      </c>
      <c r="H751" s="513" t="s">
        <v>1580</v>
      </c>
      <c r="I751" s="513">
        <f>COLUMN(Metrics!E24)</f>
        <v>5</v>
      </c>
      <c r="J751" s="513" t="str">
        <f>Metrics!G24</f>
        <v>$ 000s</v>
      </c>
      <c r="K751" s="513" t="s">
        <v>1751</v>
      </c>
      <c r="L751" s="513">
        <v>701</v>
      </c>
      <c r="M751" s="513"/>
      <c r="N751" s="513" t="str" cm="1">
        <f t="array" aca="1" ref="N751" ca="1">CELL("format",Metrics!H24)</f>
        <v>,0</v>
      </c>
      <c r="O751" s="513">
        <f>ROW(Metrics!H24)</f>
        <v>24</v>
      </c>
      <c r="P751" s="513">
        <f>COLUMN(Metrics!H24)</f>
        <v>8</v>
      </c>
      <c r="Q751" s="513">
        <f>ROW(Metrics!H24)</f>
        <v>24</v>
      </c>
      <c r="R751" s="513">
        <f>COLUMN(Metrics!H24)</f>
        <v>8</v>
      </c>
      <c r="S751" s="513">
        <f ca="1">_xlfn.SHEET(Metrics!H24)</f>
        <v>13</v>
      </c>
    </row>
    <row r="752" spans="1:19" x14ac:dyDescent="0.35">
      <c r="A752" s="513" t="s">
        <v>277</v>
      </c>
      <c r="B752" s="513">
        <v>701</v>
      </c>
      <c r="C752" s="513" t="s">
        <v>1753</v>
      </c>
      <c r="D752" s="513">
        <v>-161</v>
      </c>
      <c r="E752" s="513" t="s">
        <v>1754</v>
      </c>
      <c r="F752" s="513">
        <f>Metrics!J24</f>
        <v>-1.0000000000000001E-9</v>
      </c>
      <c r="G752" s="513" t="str">
        <f>Metrics!E24</f>
        <v>Senior debt total cashflows</v>
      </c>
      <c r="H752" s="513" t="s">
        <v>1580</v>
      </c>
      <c r="I752" s="513">
        <f>COLUMN(Metrics!E24)</f>
        <v>5</v>
      </c>
      <c r="J752" s="513" t="str">
        <f>Metrics!G24</f>
        <v>$ 000s</v>
      </c>
      <c r="K752" s="513" t="s">
        <v>1753</v>
      </c>
      <c r="L752" s="513" t="s">
        <v>2389</v>
      </c>
      <c r="M752" s="513" t="s">
        <v>2390</v>
      </c>
      <c r="N752" s="513" t="str" cm="1">
        <f t="array" aca="1" ref="N752" ca="1">CELL("format",Metrics!J24)</f>
        <v>,0</v>
      </c>
      <c r="O752" s="513">
        <f>ROW(Metrics!J24)</f>
        <v>24</v>
      </c>
      <c r="P752" s="513">
        <f>COLUMN(Metrics!J24)</f>
        <v>10</v>
      </c>
      <c r="Q752" s="513">
        <f>ROW(Metrics!GJ24)</f>
        <v>24</v>
      </c>
      <c r="R752" s="513">
        <f>COLUMN(Metrics!GJ24)</f>
        <v>192</v>
      </c>
      <c r="S752" s="513">
        <f ca="1">_xlfn.SHEET(Metrics!J24)</f>
        <v>13</v>
      </c>
    </row>
    <row r="753" spans="1:19" x14ac:dyDescent="0.35">
      <c r="A753" s="513" t="s">
        <v>283</v>
      </c>
      <c r="B753" s="513">
        <v>702</v>
      </c>
      <c r="C753" s="513" t="s">
        <v>638</v>
      </c>
      <c r="D753" s="513">
        <v>-161</v>
      </c>
      <c r="E753" s="513" t="s">
        <v>994</v>
      </c>
      <c r="F753" s="513">
        <f>Metrics!J26</f>
        <v>46053</v>
      </c>
      <c r="G753" s="513" t="str">
        <f>Metrics!E26</f>
        <v>Model period ending</v>
      </c>
      <c r="H753" s="513" t="s">
        <v>11</v>
      </c>
      <c r="I753" s="513">
        <f>COLUMN(Metrics!E26)</f>
        <v>5</v>
      </c>
      <c r="J753" s="513" t="str">
        <f>Metrics!G26</f>
        <v>date</v>
      </c>
      <c r="K753" s="513"/>
      <c r="L753" s="513">
        <v>79</v>
      </c>
      <c r="M753" s="513">
        <v>704</v>
      </c>
      <c r="N753" s="513" t="str" cm="1">
        <f t="array" aca="1" ref="N753" ca="1">CELL("format",Metrics!J26)</f>
        <v>D1</v>
      </c>
      <c r="O753" s="513">
        <f>ROW(Metrics!J26)</f>
        <v>26</v>
      </c>
      <c r="P753" s="513">
        <f>COLUMN(Metrics!J26)</f>
        <v>10</v>
      </c>
      <c r="Q753" s="513">
        <f>ROW(Metrics!GJ26)</f>
        <v>26</v>
      </c>
      <c r="R753" s="513">
        <f>COLUMN(Metrics!GJ26)</f>
        <v>192</v>
      </c>
      <c r="S753" s="513">
        <f ca="1">_xlfn.SHEET(Metrics!J26)</f>
        <v>13</v>
      </c>
    </row>
    <row r="754" spans="1:19" x14ac:dyDescent="0.35">
      <c r="A754" s="513" t="s">
        <v>283</v>
      </c>
      <c r="B754" s="513">
        <v>703</v>
      </c>
      <c r="C754" s="513" t="s">
        <v>1753</v>
      </c>
      <c r="D754" s="513">
        <v>-161</v>
      </c>
      <c r="E754" s="513" t="s">
        <v>1755</v>
      </c>
      <c r="F754" s="513">
        <f>Metrics!J27</f>
        <v>-1.0000000000000001E-9</v>
      </c>
      <c r="G754" s="513" t="str">
        <f>Metrics!E27</f>
        <v>Senior debt total cashflows</v>
      </c>
      <c r="H754" s="513" t="s">
        <v>1580</v>
      </c>
      <c r="I754" s="513">
        <f>COLUMN(Metrics!E27)</f>
        <v>5</v>
      </c>
      <c r="J754" s="513" t="str">
        <f>Metrics!G27</f>
        <v>$ 000s</v>
      </c>
      <c r="K754" s="513"/>
      <c r="L754" s="513">
        <v>701</v>
      </c>
      <c r="M754" s="513">
        <v>704</v>
      </c>
      <c r="N754" s="513" t="str" cm="1">
        <f t="array" aca="1" ref="N754" ca="1">CELL("format",Metrics!J27)</f>
        <v>,0</v>
      </c>
      <c r="O754" s="513">
        <f>ROW(Metrics!J27)</f>
        <v>27</v>
      </c>
      <c r="P754" s="513">
        <f>COLUMN(Metrics!J27)</f>
        <v>10</v>
      </c>
      <c r="Q754" s="513">
        <f>ROW(Metrics!GJ27)</f>
        <v>27</v>
      </c>
      <c r="R754" s="513">
        <f>COLUMN(Metrics!GJ27)</f>
        <v>192</v>
      </c>
      <c r="S754" s="513">
        <f ca="1">_xlfn.SHEET(Metrics!J27)</f>
        <v>13</v>
      </c>
    </row>
    <row r="755" spans="1:19" x14ac:dyDescent="0.35">
      <c r="A755" s="513" t="s">
        <v>277</v>
      </c>
      <c r="B755" s="513">
        <v>704</v>
      </c>
      <c r="C755" s="513" t="s">
        <v>1756</v>
      </c>
      <c r="D755" s="513">
        <v>-161</v>
      </c>
      <c r="E755" s="513" t="s">
        <v>1757</v>
      </c>
      <c r="F755" s="513">
        <f>Metrics!F28</f>
        <v>4.4459024071693429E-2</v>
      </c>
      <c r="G755" s="513" t="str">
        <f>Metrics!E28</f>
        <v>Average cost of debt</v>
      </c>
      <c r="H755" s="513" t="s">
        <v>1579</v>
      </c>
      <c r="I755" s="513">
        <f>COLUMN(Metrics!E28)</f>
        <v>5</v>
      </c>
      <c r="J755" s="513" t="str">
        <f>Metrics!G28</f>
        <v>%</v>
      </c>
      <c r="K755" s="513" t="s">
        <v>1756</v>
      </c>
      <c r="L755" s="513" t="s">
        <v>2391</v>
      </c>
      <c r="M755" s="513"/>
      <c r="N755" s="513" t="str" cm="1">
        <f t="array" aca="1" ref="N755" ca="1">CELL("format",Metrics!F28)</f>
        <v>P2</v>
      </c>
      <c r="O755" s="513">
        <f>ROW(Metrics!F28)</f>
        <v>28</v>
      </c>
      <c r="P755" s="513">
        <f>COLUMN(Metrics!F28)</f>
        <v>6</v>
      </c>
      <c r="Q755" s="513">
        <f>ROW(Metrics!F28)</f>
        <v>28</v>
      </c>
      <c r="R755" s="513">
        <f>COLUMN(Metrics!F28)</f>
        <v>6</v>
      </c>
      <c r="S755" s="513">
        <f ca="1">_xlfn.SHEET(Metrics!F28)</f>
        <v>13</v>
      </c>
    </row>
    <row r="756" spans="1:19" x14ac:dyDescent="0.35">
      <c r="A756" s="513" t="s">
        <v>270</v>
      </c>
      <c r="B756" s="513">
        <v>-162</v>
      </c>
      <c r="C756" s="513" t="s">
        <v>1664</v>
      </c>
      <c r="D756" s="513">
        <v>-157</v>
      </c>
      <c r="E756" s="513"/>
      <c r="F756" s="513" t="str">
        <f>Metrics!A31</f>
        <v>DEBT SERVICE COVER RATIO</v>
      </c>
      <c r="G756" s="513" t="str">
        <f>Metrics!A31</f>
        <v>DEBT SERVICE COVER RATIO</v>
      </c>
      <c r="H756" s="513" t="s">
        <v>1589</v>
      </c>
      <c r="I756" s="513">
        <f>COLUMN(Metrics!A31)</f>
        <v>1</v>
      </c>
      <c r="J756" s="513"/>
      <c r="K756" s="513" t="s">
        <v>1664</v>
      </c>
      <c r="L756" s="513"/>
      <c r="M756" s="513"/>
      <c r="N756" s="513" t="str" cm="1">
        <f t="array" aca="1" ref="N756" ca="1">CELL("format",Metrics!A31)</f>
        <v>,0</v>
      </c>
      <c r="O756" s="513">
        <f>ROW(Metrics!A31)</f>
        <v>31</v>
      </c>
      <c r="P756" s="513">
        <f>COLUMN(Metrics!A31)</f>
        <v>1</v>
      </c>
      <c r="Q756" s="513">
        <f>ROW(Metrics!A46)</f>
        <v>46</v>
      </c>
      <c r="R756" s="513">
        <f>COLUMN(Metrics!A46)</f>
        <v>1</v>
      </c>
      <c r="S756" s="513">
        <f ca="1">_xlfn.SHEET(Metrics!A31)</f>
        <v>13</v>
      </c>
    </row>
    <row r="757" spans="1:19" x14ac:dyDescent="0.35">
      <c r="A757" s="513" t="s">
        <v>270</v>
      </c>
      <c r="B757" s="513">
        <v>-163</v>
      </c>
      <c r="C757" s="513" t="s">
        <v>1758</v>
      </c>
      <c r="D757" s="513">
        <v>-162</v>
      </c>
      <c r="E757" s="513"/>
      <c r="F757" s="513">
        <f>Metrics!A33</f>
        <v>0</v>
      </c>
      <c r="G757" s="513" t="str">
        <f>Metrics!B33</f>
        <v>3 month historic DSCR</v>
      </c>
      <c r="H757" s="513" t="s">
        <v>1590</v>
      </c>
      <c r="I757" s="513">
        <f>COLUMN(Metrics!B33)</f>
        <v>2</v>
      </c>
      <c r="J757" s="513"/>
      <c r="K757" s="513" t="s">
        <v>1758</v>
      </c>
      <c r="L757" s="513"/>
      <c r="M757" s="513"/>
      <c r="N757" s="513" t="str" cm="1">
        <f t="array" aca="1" ref="N757" ca="1">CELL("format",Metrics!A33)</f>
        <v>,0</v>
      </c>
      <c r="O757" s="513">
        <f>ROW(Metrics!A33)</f>
        <v>33</v>
      </c>
      <c r="P757" s="513">
        <f>COLUMN(Metrics!A33)</f>
        <v>1</v>
      </c>
      <c r="Q757" s="513">
        <f>ROW(Metrics!A46)</f>
        <v>46</v>
      </c>
      <c r="R757" s="513">
        <f>COLUMN(Metrics!A46)</f>
        <v>1</v>
      </c>
      <c r="S757" s="513">
        <f ca="1">_xlfn.SHEET(Metrics!A33)</f>
        <v>13</v>
      </c>
    </row>
    <row r="758" spans="1:19" x14ac:dyDescent="0.35">
      <c r="A758" s="513" t="s">
        <v>283</v>
      </c>
      <c r="B758" s="513">
        <v>705</v>
      </c>
      <c r="C758" s="513" t="s">
        <v>1538</v>
      </c>
      <c r="D758" s="513">
        <v>-163</v>
      </c>
      <c r="E758" s="513" t="s">
        <v>1553</v>
      </c>
      <c r="F758" s="513">
        <f>Metrics!J34</f>
        <v>0</v>
      </c>
      <c r="G758" s="513" t="str">
        <f>Metrics!E34</f>
        <v>Cashflow available for senior debt</v>
      </c>
      <c r="H758" s="513" t="s">
        <v>200</v>
      </c>
      <c r="I758" s="513">
        <f>COLUMN(Metrics!E34)</f>
        <v>5</v>
      </c>
      <c r="J758" s="513" t="str">
        <f>Metrics!G34</f>
        <v>$ 000s</v>
      </c>
      <c r="K758" s="513"/>
      <c r="L758" s="513">
        <v>791</v>
      </c>
      <c r="M758" s="513">
        <v>709</v>
      </c>
      <c r="N758" s="513" t="str" cm="1">
        <f t="array" aca="1" ref="N758" ca="1">CELL("format",Metrics!J34)</f>
        <v>,0</v>
      </c>
      <c r="O758" s="513">
        <f>ROW(Metrics!J34)</f>
        <v>34</v>
      </c>
      <c r="P758" s="513">
        <f>COLUMN(Metrics!J34)</f>
        <v>10</v>
      </c>
      <c r="Q758" s="513">
        <f>ROW(Metrics!GJ34)</f>
        <v>34</v>
      </c>
      <c r="R758" s="513">
        <f>COLUMN(Metrics!GJ34)</f>
        <v>192</v>
      </c>
      <c r="S758" s="513">
        <f ca="1">_xlfn.SHEET(Metrics!J34)</f>
        <v>13</v>
      </c>
    </row>
    <row r="759" spans="1:19" x14ac:dyDescent="0.35">
      <c r="A759" s="513" t="s">
        <v>283</v>
      </c>
      <c r="B759" s="513">
        <v>706</v>
      </c>
      <c r="C759" s="513" t="s">
        <v>1517</v>
      </c>
      <c r="D759" s="513">
        <v>-163</v>
      </c>
      <c r="E759" s="513" t="s">
        <v>1518</v>
      </c>
      <c r="F759" s="513">
        <f>Metrics!J35</f>
        <v>0</v>
      </c>
      <c r="G759" s="513" t="str">
        <f>Metrics!E35</f>
        <v>Senior debt loan life flag</v>
      </c>
      <c r="H759" s="513" t="s">
        <v>1444</v>
      </c>
      <c r="I759" s="513">
        <f>COLUMN(Metrics!E35)</f>
        <v>5</v>
      </c>
      <c r="J759" s="513" t="str">
        <f>Metrics!G35</f>
        <v>flag</v>
      </c>
      <c r="K759" s="513"/>
      <c r="L759" s="513">
        <v>126</v>
      </c>
      <c r="M759" s="513">
        <v>709</v>
      </c>
      <c r="N759" s="513" t="str" cm="1">
        <f t="array" aca="1" ref="N759" ca="1">CELL("format",Metrics!J35)</f>
        <v>,0</v>
      </c>
      <c r="O759" s="513">
        <f>ROW(Metrics!J35)</f>
        <v>35</v>
      </c>
      <c r="P759" s="513">
        <f>COLUMN(Metrics!J35)</f>
        <v>10</v>
      </c>
      <c r="Q759" s="513">
        <f>ROW(Metrics!GJ35)</f>
        <v>35</v>
      </c>
      <c r="R759" s="513">
        <f>COLUMN(Metrics!GJ35)</f>
        <v>192</v>
      </c>
      <c r="S759" s="513">
        <f ca="1">_xlfn.SHEET(Metrics!J35)</f>
        <v>13</v>
      </c>
    </row>
    <row r="760" spans="1:19" x14ac:dyDescent="0.35">
      <c r="A760" s="513" t="s">
        <v>283</v>
      </c>
      <c r="B760" s="513">
        <v>707</v>
      </c>
      <c r="C760" s="513" t="s">
        <v>1747</v>
      </c>
      <c r="D760" s="513">
        <v>-163</v>
      </c>
      <c r="E760" s="513" t="s">
        <v>1750</v>
      </c>
      <c r="F760" s="513">
        <f>Metrics!J36</f>
        <v>0</v>
      </c>
      <c r="G760" s="513" t="str">
        <f>Metrics!E36</f>
        <v>Senior debt service</v>
      </c>
      <c r="H760" s="513" t="s">
        <v>1578</v>
      </c>
      <c r="I760" s="513">
        <f>COLUMN(Metrics!E36)</f>
        <v>5</v>
      </c>
      <c r="J760" s="513" t="str">
        <f>Metrics!G36</f>
        <v>$ 000s</v>
      </c>
      <c r="K760" s="513"/>
      <c r="L760" s="513">
        <v>697</v>
      </c>
      <c r="M760" s="513">
        <v>709</v>
      </c>
      <c r="N760" s="513" t="str" cm="1">
        <f t="array" aca="1" ref="N760" ca="1">CELL("format",Metrics!J36)</f>
        <v>,0</v>
      </c>
      <c r="O760" s="513">
        <f>ROW(Metrics!J36)</f>
        <v>36</v>
      </c>
      <c r="P760" s="513">
        <f>COLUMN(Metrics!J36)</f>
        <v>10</v>
      </c>
      <c r="Q760" s="513">
        <f>ROW(Metrics!GJ36)</f>
        <v>36</v>
      </c>
      <c r="R760" s="513">
        <f>COLUMN(Metrics!GJ36)</f>
        <v>192</v>
      </c>
      <c r="S760" s="513">
        <f ca="1">_xlfn.SHEET(Metrics!J36)</f>
        <v>13</v>
      </c>
    </row>
    <row r="761" spans="1:19" x14ac:dyDescent="0.35">
      <c r="A761" s="513" t="s">
        <v>274</v>
      </c>
      <c r="B761" s="513">
        <v>708</v>
      </c>
      <c r="C761" s="513" t="s">
        <v>1759</v>
      </c>
      <c r="D761" s="513">
        <v>-163</v>
      </c>
      <c r="E761" s="513" t="s">
        <v>1760</v>
      </c>
      <c r="F761" s="513">
        <f>Metrics!H37</f>
        <v>100.80000000000011</v>
      </c>
      <c r="G761" s="513" t="str">
        <f>Metrics!E37</f>
        <v>3 month historic DSCR</v>
      </c>
      <c r="H761" s="513" t="s">
        <v>1590</v>
      </c>
      <c r="I761" s="513">
        <f>COLUMN(Metrics!E37)</f>
        <v>5</v>
      </c>
      <c r="J761" s="513" t="str">
        <f>Metrics!G37</f>
        <v>x</v>
      </c>
      <c r="K761" s="513" t="s">
        <v>1759</v>
      </c>
      <c r="L761" s="513">
        <v>709</v>
      </c>
      <c r="M761" s="513"/>
      <c r="N761" s="513" t="str" cm="1">
        <f t="array" aca="1" ref="N761" ca="1">CELL("format",Metrics!H37)</f>
        <v>,4</v>
      </c>
      <c r="O761" s="513">
        <f>ROW(Metrics!H37)</f>
        <v>37</v>
      </c>
      <c r="P761" s="513">
        <f>COLUMN(Metrics!H37)</f>
        <v>8</v>
      </c>
      <c r="Q761" s="513">
        <f>ROW(Metrics!H37)</f>
        <v>37</v>
      </c>
      <c r="R761" s="513">
        <f>COLUMN(Metrics!H37)</f>
        <v>8</v>
      </c>
      <c r="S761" s="513">
        <f ca="1">_xlfn.SHEET(Metrics!H37)</f>
        <v>13</v>
      </c>
    </row>
    <row r="762" spans="1:19" x14ac:dyDescent="0.35">
      <c r="A762" s="513" t="s">
        <v>277</v>
      </c>
      <c r="B762" s="513">
        <v>709</v>
      </c>
      <c r="C762" s="513" t="s">
        <v>1761</v>
      </c>
      <c r="D762" s="513">
        <v>-163</v>
      </c>
      <c r="E762" s="513" t="s">
        <v>1762</v>
      </c>
      <c r="F762" s="513" t="str">
        <f>Metrics!J37</f>
        <v>na</v>
      </c>
      <c r="G762" s="513" t="str">
        <f>Metrics!E37</f>
        <v>3 month historic DSCR</v>
      </c>
      <c r="H762" s="513" t="s">
        <v>1590</v>
      </c>
      <c r="I762" s="513">
        <f>COLUMN(Metrics!E37)</f>
        <v>5</v>
      </c>
      <c r="J762" s="513" t="str">
        <f>Metrics!G37</f>
        <v>x</v>
      </c>
      <c r="K762" s="513" t="s">
        <v>1761</v>
      </c>
      <c r="L762" s="513" t="s">
        <v>2392</v>
      </c>
      <c r="M762" s="513" t="s">
        <v>2393</v>
      </c>
      <c r="N762" s="513" t="str" cm="1">
        <f t="array" aca="1" ref="N762" ca="1">CELL("format",Metrics!J37)</f>
        <v>,4</v>
      </c>
      <c r="O762" s="513">
        <f>ROW(Metrics!J37)</f>
        <v>37</v>
      </c>
      <c r="P762" s="513">
        <f>COLUMN(Metrics!J37)</f>
        <v>10</v>
      </c>
      <c r="Q762" s="513">
        <f>ROW(Metrics!GJ37)</f>
        <v>37</v>
      </c>
      <c r="R762" s="513">
        <f>COLUMN(Metrics!GJ37)</f>
        <v>192</v>
      </c>
      <c r="S762" s="513">
        <f ca="1">_xlfn.SHEET(Metrics!J37)</f>
        <v>13</v>
      </c>
    </row>
    <row r="763" spans="1:19" x14ac:dyDescent="0.35">
      <c r="A763" s="513" t="s">
        <v>283</v>
      </c>
      <c r="B763" s="513">
        <v>710</v>
      </c>
      <c r="C763" s="513" t="s">
        <v>1761</v>
      </c>
      <c r="D763" s="513">
        <v>-163</v>
      </c>
      <c r="E763" s="513" t="s">
        <v>1763</v>
      </c>
      <c r="F763" s="513" t="str">
        <f>Metrics!J39</f>
        <v>na</v>
      </c>
      <c r="G763" s="513" t="str">
        <f>Metrics!E39</f>
        <v>3 month historic DSCR</v>
      </c>
      <c r="H763" s="513" t="s">
        <v>1590</v>
      </c>
      <c r="I763" s="513">
        <f>COLUMN(Metrics!E39)</f>
        <v>5</v>
      </c>
      <c r="J763" s="513" t="str">
        <f>Metrics!G39</f>
        <v>x</v>
      </c>
      <c r="K763" s="513"/>
      <c r="L763" s="513">
        <v>709</v>
      </c>
      <c r="M763" s="513">
        <v>711</v>
      </c>
      <c r="N763" s="513" t="str" cm="1">
        <f t="array" aca="1" ref="N763" ca="1">CELL("format",Metrics!J39)</f>
        <v>,4</v>
      </c>
      <c r="O763" s="513">
        <f>ROW(Metrics!J39)</f>
        <v>39</v>
      </c>
      <c r="P763" s="513">
        <f>COLUMN(Metrics!J39)</f>
        <v>10</v>
      </c>
      <c r="Q763" s="513">
        <f>ROW(Metrics!GJ39)</f>
        <v>39</v>
      </c>
      <c r="R763" s="513">
        <f>COLUMN(Metrics!GJ39)</f>
        <v>192</v>
      </c>
      <c r="S763" s="513">
        <f ca="1">_xlfn.SHEET(Metrics!J39)</f>
        <v>13</v>
      </c>
    </row>
    <row r="764" spans="1:19" x14ac:dyDescent="0.35">
      <c r="A764" s="513" t="s">
        <v>277</v>
      </c>
      <c r="B764" s="513">
        <v>711</v>
      </c>
      <c r="C764" s="513" t="s">
        <v>1764</v>
      </c>
      <c r="D764" s="513">
        <v>-163</v>
      </c>
      <c r="E764" s="513" t="s">
        <v>1765</v>
      </c>
      <c r="F764" s="513">
        <f>Metrics!F40</f>
        <v>1.3999999999999997</v>
      </c>
      <c r="G764" s="513" t="str">
        <f>Metrics!E40</f>
        <v>Minimum historic 3 month DSCR</v>
      </c>
      <c r="H764" s="513" t="s">
        <v>1591</v>
      </c>
      <c r="I764" s="513">
        <f>COLUMN(Metrics!E40)</f>
        <v>5</v>
      </c>
      <c r="J764" s="513" t="str">
        <f>Metrics!G40</f>
        <v>x</v>
      </c>
      <c r="K764" s="513" t="s">
        <v>1764</v>
      </c>
      <c r="L764" s="513">
        <v>710</v>
      </c>
      <c r="M764" s="513"/>
      <c r="N764" s="513" t="str" cm="1">
        <f t="array" aca="1" ref="N764" ca="1">CELL("format",Metrics!F40)</f>
        <v>,4</v>
      </c>
      <c r="O764" s="513">
        <f>ROW(Metrics!F40)</f>
        <v>40</v>
      </c>
      <c r="P764" s="513">
        <f>COLUMN(Metrics!F40)</f>
        <v>6</v>
      </c>
      <c r="Q764" s="513">
        <f>ROW(Metrics!F40)</f>
        <v>40</v>
      </c>
      <c r="R764" s="513">
        <f>COLUMN(Metrics!F40)</f>
        <v>6</v>
      </c>
      <c r="S764" s="513">
        <f ca="1">_xlfn.SHEET(Metrics!F40)</f>
        <v>13</v>
      </c>
    </row>
    <row r="765" spans="1:19" x14ac:dyDescent="0.35">
      <c r="A765" s="513" t="s">
        <v>283</v>
      </c>
      <c r="B765" s="513">
        <v>712</v>
      </c>
      <c r="C765" s="513" t="s">
        <v>1517</v>
      </c>
      <c r="D765" s="513">
        <v>-163</v>
      </c>
      <c r="E765" s="513" t="s">
        <v>1518</v>
      </c>
      <c r="F765" s="513">
        <f>Metrics!J42</f>
        <v>0</v>
      </c>
      <c r="G765" s="513" t="str">
        <f>Metrics!E42</f>
        <v>Senior debt loan life flag</v>
      </c>
      <c r="H765" s="513" t="s">
        <v>1444</v>
      </c>
      <c r="I765" s="513">
        <f>COLUMN(Metrics!E42)</f>
        <v>5</v>
      </c>
      <c r="J765" s="513" t="str">
        <f>Metrics!G42</f>
        <v>flag</v>
      </c>
      <c r="K765" s="513"/>
      <c r="L765" s="513">
        <v>126</v>
      </c>
      <c r="M765" s="513">
        <v>714</v>
      </c>
      <c r="N765" s="513" t="str" cm="1">
        <f t="array" aca="1" ref="N765" ca="1">CELL("format",Metrics!J42)</f>
        <v>,0</v>
      </c>
      <c r="O765" s="513">
        <f>ROW(Metrics!J42)</f>
        <v>42</v>
      </c>
      <c r="P765" s="513">
        <f>COLUMN(Metrics!J42)</f>
        <v>10</v>
      </c>
      <c r="Q765" s="513">
        <f>ROW(Metrics!GJ42)</f>
        <v>42</v>
      </c>
      <c r="R765" s="513">
        <f>COLUMN(Metrics!GJ42)</f>
        <v>192</v>
      </c>
      <c r="S765" s="513">
        <f ca="1">_xlfn.SHEET(Metrics!J42)</f>
        <v>13</v>
      </c>
    </row>
    <row r="766" spans="1:19" x14ac:dyDescent="0.35">
      <c r="A766" s="513" t="s">
        <v>283</v>
      </c>
      <c r="B766" s="513">
        <v>713</v>
      </c>
      <c r="C766" s="513" t="s">
        <v>1761</v>
      </c>
      <c r="D766" s="513">
        <v>-163</v>
      </c>
      <c r="E766" s="513" t="s">
        <v>1763</v>
      </c>
      <c r="F766" s="513" t="str">
        <f>Metrics!J43</f>
        <v>na</v>
      </c>
      <c r="G766" s="513" t="str">
        <f>Metrics!E43</f>
        <v>3 month historic DSCR</v>
      </c>
      <c r="H766" s="513" t="s">
        <v>1590</v>
      </c>
      <c r="I766" s="513">
        <f>COLUMN(Metrics!E43)</f>
        <v>5</v>
      </c>
      <c r="J766" s="513" t="str">
        <f>Metrics!G43</f>
        <v>x</v>
      </c>
      <c r="K766" s="513"/>
      <c r="L766" s="513">
        <v>709</v>
      </c>
      <c r="M766" s="513">
        <v>714</v>
      </c>
      <c r="N766" s="513" t="str" cm="1">
        <f t="array" aca="1" ref="N766" ca="1">CELL("format",Metrics!J43)</f>
        <v>,4</v>
      </c>
      <c r="O766" s="513">
        <f>ROW(Metrics!J43)</f>
        <v>43</v>
      </c>
      <c r="P766" s="513">
        <f>COLUMN(Metrics!J43)</f>
        <v>10</v>
      </c>
      <c r="Q766" s="513">
        <f>ROW(Metrics!GJ43)</f>
        <v>43</v>
      </c>
      <c r="R766" s="513">
        <f>COLUMN(Metrics!GJ43)</f>
        <v>192</v>
      </c>
      <c r="S766" s="513">
        <f ca="1">_xlfn.SHEET(Metrics!J43)</f>
        <v>13</v>
      </c>
    </row>
    <row r="767" spans="1:19" x14ac:dyDescent="0.35">
      <c r="A767" s="513" t="s">
        <v>277</v>
      </c>
      <c r="B767" s="513">
        <v>714</v>
      </c>
      <c r="C767" s="513" t="s">
        <v>1766</v>
      </c>
      <c r="D767" s="513">
        <v>-163</v>
      </c>
      <c r="E767" s="513" t="s">
        <v>1767</v>
      </c>
      <c r="F767" s="513">
        <f>Metrics!F44</f>
        <v>1.4000000000000015</v>
      </c>
      <c r="G767" s="513" t="str">
        <f>Metrics!E44</f>
        <v>Average historic 3 month DSCR</v>
      </c>
      <c r="H767" s="513" t="s">
        <v>1592</v>
      </c>
      <c r="I767" s="513">
        <f>COLUMN(Metrics!E44)</f>
        <v>5</v>
      </c>
      <c r="J767" s="513" t="str">
        <f>Metrics!G44</f>
        <v>x</v>
      </c>
      <c r="K767" s="513" t="s">
        <v>1766</v>
      </c>
      <c r="L767" s="513" t="s">
        <v>2394</v>
      </c>
      <c r="M767" s="513"/>
      <c r="N767" s="513" t="str" cm="1">
        <f t="array" aca="1" ref="N767" ca="1">CELL("format",Metrics!F44)</f>
        <v>,4</v>
      </c>
      <c r="O767" s="513">
        <f>ROW(Metrics!F44)</f>
        <v>44</v>
      </c>
      <c r="P767" s="513">
        <f>COLUMN(Metrics!F44)</f>
        <v>6</v>
      </c>
      <c r="Q767" s="513">
        <f>ROW(Metrics!F44)</f>
        <v>44</v>
      </c>
      <c r="R767" s="513">
        <f>COLUMN(Metrics!F44)</f>
        <v>6</v>
      </c>
      <c r="S767" s="513">
        <f ca="1">_xlfn.SHEET(Metrics!F44)</f>
        <v>13</v>
      </c>
    </row>
    <row r="768" spans="1:19" x14ac:dyDescent="0.35">
      <c r="A768" s="513" t="s">
        <v>270</v>
      </c>
      <c r="B768" s="513">
        <v>-164</v>
      </c>
      <c r="C768" s="513" t="s">
        <v>1594</v>
      </c>
      <c r="D768" s="513">
        <v>-157</v>
      </c>
      <c r="E768" s="513"/>
      <c r="F768" s="513" t="str">
        <f>Metrics!A47</f>
        <v>LLCR</v>
      </c>
      <c r="G768" s="513" t="str">
        <f>Metrics!A47</f>
        <v>LLCR</v>
      </c>
      <c r="H768" s="513" t="s">
        <v>1595</v>
      </c>
      <c r="I768" s="513">
        <f>COLUMN(Metrics!A47)</f>
        <v>1</v>
      </c>
      <c r="J768" s="513"/>
      <c r="K768" s="513" t="s">
        <v>1594</v>
      </c>
      <c r="L768" s="513"/>
      <c r="M768" s="513"/>
      <c r="N768" s="513" t="str" cm="1">
        <f t="array" aca="1" ref="N768" ca="1">CELL("format",Metrics!A47)</f>
        <v>,0</v>
      </c>
      <c r="O768" s="513">
        <f>ROW(Metrics!A47)</f>
        <v>47</v>
      </c>
      <c r="P768" s="513">
        <f>COLUMN(Metrics!A47)</f>
        <v>1</v>
      </c>
      <c r="Q768" s="513">
        <f>ROW(Metrics!A68)</f>
        <v>68</v>
      </c>
      <c r="R768" s="513">
        <f>COLUMN(Metrics!A68)</f>
        <v>1</v>
      </c>
      <c r="S768" s="513">
        <f ca="1">_xlfn.SHEET(Metrics!A47)</f>
        <v>13</v>
      </c>
    </row>
    <row r="769" spans="1:19" x14ac:dyDescent="0.35">
      <c r="A769" s="513" t="s">
        <v>270</v>
      </c>
      <c r="B769" s="513">
        <v>-165</v>
      </c>
      <c r="C769" s="513" t="s">
        <v>1768</v>
      </c>
      <c r="D769" s="513">
        <v>-164</v>
      </c>
      <c r="E769" s="513"/>
      <c r="F769" s="513">
        <f>Metrics!A49</f>
        <v>0</v>
      </c>
      <c r="G769" s="513" t="str">
        <f>Metrics!B49</f>
        <v>CFADS over senior debt term</v>
      </c>
      <c r="H769" s="513" t="s">
        <v>1596</v>
      </c>
      <c r="I769" s="513">
        <f>COLUMN(Metrics!B49)</f>
        <v>2</v>
      </c>
      <c r="J769" s="513"/>
      <c r="K769" s="513" t="s">
        <v>1768</v>
      </c>
      <c r="L769" s="513"/>
      <c r="M769" s="513"/>
      <c r="N769" s="513" t="str" cm="1">
        <f t="array" aca="1" ref="N769" ca="1">CELL("format",Metrics!A49)</f>
        <v>,0</v>
      </c>
      <c r="O769" s="513">
        <f>ROW(Metrics!A49)</f>
        <v>49</v>
      </c>
      <c r="P769" s="513">
        <f>COLUMN(Metrics!A49)</f>
        <v>1</v>
      </c>
      <c r="Q769" s="513">
        <f>ROW(Metrics!A53)</f>
        <v>53</v>
      </c>
      <c r="R769" s="513">
        <f>COLUMN(Metrics!A53)</f>
        <v>1</v>
      </c>
      <c r="S769" s="513">
        <f ca="1">_xlfn.SHEET(Metrics!A49)</f>
        <v>13</v>
      </c>
    </row>
    <row r="770" spans="1:19" x14ac:dyDescent="0.35">
      <c r="A770" s="513" t="s">
        <v>283</v>
      </c>
      <c r="B770" s="513">
        <v>715</v>
      </c>
      <c r="C770" s="513" t="s">
        <v>1489</v>
      </c>
      <c r="D770" s="513">
        <v>-165</v>
      </c>
      <c r="E770" s="513" t="s">
        <v>1490</v>
      </c>
      <c r="F770" s="513">
        <f>Metrics!J50</f>
        <v>0</v>
      </c>
      <c r="G770" s="513" t="str">
        <f>Metrics!E50</f>
        <v>Cashflow available for senior debt - paste</v>
      </c>
      <c r="H770" s="513" t="s">
        <v>1481</v>
      </c>
      <c r="I770" s="513">
        <f>COLUMN(Metrics!E50)</f>
        <v>5</v>
      </c>
      <c r="J770" s="513" t="str">
        <f>Metrics!G50</f>
        <v>$ 000s</v>
      </c>
      <c r="K770" s="513"/>
      <c r="L770" s="513">
        <v>1327</v>
      </c>
      <c r="M770" s="513">
        <v>718</v>
      </c>
      <c r="N770" s="513" t="str" cm="1">
        <f t="array" aca="1" ref="N770" ca="1">CELL("format",Metrics!J50)</f>
        <v>,0</v>
      </c>
      <c r="O770" s="513">
        <f>ROW(Metrics!J50)</f>
        <v>50</v>
      </c>
      <c r="P770" s="513">
        <f>COLUMN(Metrics!J50)</f>
        <v>10</v>
      </c>
      <c r="Q770" s="513">
        <f>ROW(Metrics!GJ50)</f>
        <v>50</v>
      </c>
      <c r="R770" s="513">
        <f>COLUMN(Metrics!GJ50)</f>
        <v>192</v>
      </c>
      <c r="S770" s="513">
        <f ca="1">_xlfn.SHEET(Metrics!J50)</f>
        <v>13</v>
      </c>
    </row>
    <row r="771" spans="1:19" x14ac:dyDescent="0.35">
      <c r="A771" s="513" t="s">
        <v>283</v>
      </c>
      <c r="B771" s="513">
        <v>716</v>
      </c>
      <c r="C771" s="513" t="s">
        <v>1517</v>
      </c>
      <c r="D771" s="513">
        <v>-165</v>
      </c>
      <c r="E771" s="513" t="s">
        <v>1518</v>
      </c>
      <c r="F771" s="513">
        <f>Metrics!J51</f>
        <v>0</v>
      </c>
      <c r="G771" s="513" t="str">
        <f>Metrics!E51</f>
        <v>Senior debt loan life flag</v>
      </c>
      <c r="H771" s="513" t="s">
        <v>1444</v>
      </c>
      <c r="I771" s="513">
        <f>COLUMN(Metrics!E51)</f>
        <v>5</v>
      </c>
      <c r="J771" s="513" t="str">
        <f>Metrics!G51</f>
        <v>flag</v>
      </c>
      <c r="K771" s="513"/>
      <c r="L771" s="513">
        <v>126</v>
      </c>
      <c r="M771" s="513">
        <v>718</v>
      </c>
      <c r="N771" s="513" t="str" cm="1">
        <f t="array" aca="1" ref="N771" ca="1">CELL("format",Metrics!J51)</f>
        <v>,0</v>
      </c>
      <c r="O771" s="513">
        <f>ROW(Metrics!J51)</f>
        <v>51</v>
      </c>
      <c r="P771" s="513">
        <f>COLUMN(Metrics!J51)</f>
        <v>10</v>
      </c>
      <c r="Q771" s="513">
        <f>ROW(Metrics!GJ51)</f>
        <v>51</v>
      </c>
      <c r="R771" s="513">
        <f>COLUMN(Metrics!GJ51)</f>
        <v>192</v>
      </c>
      <c r="S771" s="513">
        <f ca="1">_xlfn.SHEET(Metrics!J51)</f>
        <v>13</v>
      </c>
    </row>
    <row r="772" spans="1:19" x14ac:dyDescent="0.35">
      <c r="A772" s="513" t="s">
        <v>274</v>
      </c>
      <c r="B772" s="513">
        <v>717</v>
      </c>
      <c r="C772" s="513" t="s">
        <v>1769</v>
      </c>
      <c r="D772" s="513">
        <v>-165</v>
      </c>
      <c r="E772" s="513" t="s">
        <v>1770</v>
      </c>
      <c r="F772" s="513">
        <f>Metrics!H52</f>
        <v>603207.58522863209</v>
      </c>
      <c r="G772" s="513" t="str">
        <f>Metrics!E52</f>
        <v>CFADS restricted to senior debt term</v>
      </c>
      <c r="H772" s="513" t="s">
        <v>1597</v>
      </c>
      <c r="I772" s="513">
        <f>COLUMN(Metrics!E52)</f>
        <v>5</v>
      </c>
      <c r="J772" s="513" t="str">
        <f>Metrics!G52</f>
        <v>$ 000s</v>
      </c>
      <c r="K772" s="513" t="s">
        <v>1769</v>
      </c>
      <c r="L772" s="513">
        <v>718</v>
      </c>
      <c r="M772" s="513"/>
      <c r="N772" s="513" t="str" cm="1">
        <f t="array" aca="1" ref="N772" ca="1">CELL("format",Metrics!H52)</f>
        <v>,0</v>
      </c>
      <c r="O772" s="513">
        <f>ROW(Metrics!H52)</f>
        <v>52</v>
      </c>
      <c r="P772" s="513">
        <f>COLUMN(Metrics!H52)</f>
        <v>8</v>
      </c>
      <c r="Q772" s="513">
        <f>ROW(Metrics!H52)</f>
        <v>52</v>
      </c>
      <c r="R772" s="513">
        <f>COLUMN(Metrics!H52)</f>
        <v>8</v>
      </c>
      <c r="S772" s="513">
        <f ca="1">_xlfn.SHEET(Metrics!H52)</f>
        <v>13</v>
      </c>
    </row>
    <row r="773" spans="1:19" x14ac:dyDescent="0.35">
      <c r="A773" s="513" t="s">
        <v>277</v>
      </c>
      <c r="B773" s="513">
        <v>718</v>
      </c>
      <c r="C773" s="513" t="s">
        <v>1771</v>
      </c>
      <c r="D773" s="513">
        <v>-165</v>
      </c>
      <c r="E773" s="513" t="s">
        <v>1648</v>
      </c>
      <c r="F773" s="513">
        <f>Metrics!J52</f>
        <v>0</v>
      </c>
      <c r="G773" s="513" t="str">
        <f>Metrics!E52</f>
        <v>CFADS restricted to senior debt term</v>
      </c>
      <c r="H773" s="513" t="s">
        <v>1597</v>
      </c>
      <c r="I773" s="513">
        <f>COLUMN(Metrics!E52)</f>
        <v>5</v>
      </c>
      <c r="J773" s="513" t="str">
        <f>Metrics!G52</f>
        <v>$ 000s</v>
      </c>
      <c r="K773" s="513" t="s">
        <v>1771</v>
      </c>
      <c r="L773" s="513" t="s">
        <v>2395</v>
      </c>
      <c r="M773" s="513" t="s">
        <v>2396</v>
      </c>
      <c r="N773" s="513" t="str" cm="1">
        <f t="array" aca="1" ref="N773" ca="1">CELL("format",Metrics!J52)</f>
        <v>,0</v>
      </c>
      <c r="O773" s="513">
        <f>ROW(Metrics!J52)</f>
        <v>52</v>
      </c>
      <c r="P773" s="513">
        <f>COLUMN(Metrics!J52)</f>
        <v>10</v>
      </c>
      <c r="Q773" s="513">
        <f>ROW(Metrics!GJ52)</f>
        <v>52</v>
      </c>
      <c r="R773" s="513">
        <f>COLUMN(Metrics!GJ52)</f>
        <v>192</v>
      </c>
      <c r="S773" s="513">
        <f ca="1">_xlfn.SHEET(Metrics!J52)</f>
        <v>13</v>
      </c>
    </row>
    <row r="774" spans="1:19" x14ac:dyDescent="0.35">
      <c r="A774" s="513" t="s">
        <v>270</v>
      </c>
      <c r="B774" s="513">
        <v>-166</v>
      </c>
      <c r="C774" s="513" t="s">
        <v>1772</v>
      </c>
      <c r="D774" s="513">
        <v>-164</v>
      </c>
      <c r="E774" s="513"/>
      <c r="F774" s="513">
        <f>Metrics!A54</f>
        <v>0</v>
      </c>
      <c r="G774" s="513" t="str">
        <f>Metrics!B54</f>
        <v>PV of CFADS</v>
      </c>
      <c r="H774" s="513" t="s">
        <v>1598</v>
      </c>
      <c r="I774" s="513">
        <f>COLUMN(Metrics!B54)</f>
        <v>2</v>
      </c>
      <c r="J774" s="513"/>
      <c r="K774" s="513" t="s">
        <v>1772</v>
      </c>
      <c r="L774" s="513"/>
      <c r="M774" s="513"/>
      <c r="N774" s="513" t="str" cm="1">
        <f t="array" aca="1" ref="N774" ca="1">CELL("format",Metrics!A54)</f>
        <v>,0</v>
      </c>
      <c r="O774" s="513">
        <f>ROW(Metrics!A54)</f>
        <v>54</v>
      </c>
      <c r="P774" s="513">
        <f>COLUMN(Metrics!A54)</f>
        <v>1</v>
      </c>
      <c r="Q774" s="513">
        <f>ROW(Metrics!A58)</f>
        <v>58</v>
      </c>
      <c r="R774" s="513">
        <f>COLUMN(Metrics!A58)</f>
        <v>1</v>
      </c>
      <c r="S774" s="513">
        <f ca="1">_xlfn.SHEET(Metrics!A54)</f>
        <v>13</v>
      </c>
    </row>
    <row r="775" spans="1:19" x14ac:dyDescent="0.35">
      <c r="A775" s="513" t="s">
        <v>283</v>
      </c>
      <c r="B775" s="513">
        <v>719</v>
      </c>
      <c r="C775" s="513" t="s">
        <v>1449</v>
      </c>
      <c r="D775" s="513">
        <v>-166</v>
      </c>
      <c r="E775" s="513" t="s">
        <v>1458</v>
      </c>
      <c r="F775" s="513">
        <f>Metrics!K55</f>
        <v>3.1111111111111114E-3</v>
      </c>
      <c r="G775" s="513" t="str">
        <f>Metrics!E55</f>
        <v>Period senior debt discount rate</v>
      </c>
      <c r="H775" s="513" t="s">
        <v>1443</v>
      </c>
      <c r="I775" s="513">
        <f>COLUMN(Metrics!E55)</f>
        <v>5</v>
      </c>
      <c r="J775" s="513" t="str">
        <f>Metrics!G55</f>
        <v>rate</v>
      </c>
      <c r="K775" s="513"/>
      <c r="L775" s="513">
        <v>271</v>
      </c>
      <c r="M775" s="513">
        <v>722</v>
      </c>
      <c r="N775" s="513" t="str" cm="1">
        <f t="array" aca="1" ref="N775" ca="1">CELL("format",Metrics!K55)</f>
        <v>P2</v>
      </c>
      <c r="O775" s="513">
        <f>ROW(Metrics!K55)</f>
        <v>55</v>
      </c>
      <c r="P775" s="513">
        <f>COLUMN(Metrics!K55)</f>
        <v>11</v>
      </c>
      <c r="Q775" s="513">
        <f>ROW(Metrics!GJ55)</f>
        <v>55</v>
      </c>
      <c r="R775" s="513">
        <f>COLUMN(Metrics!GJ55)</f>
        <v>192</v>
      </c>
      <c r="S775" s="513">
        <f ca="1">_xlfn.SHEET(Metrics!K55)</f>
        <v>13</v>
      </c>
    </row>
    <row r="776" spans="1:19" x14ac:dyDescent="0.35">
      <c r="A776" s="513" t="s">
        <v>281</v>
      </c>
      <c r="B776" s="513">
        <v>919</v>
      </c>
      <c r="C776" s="513">
        <v>919</v>
      </c>
      <c r="D776" s="513">
        <v>-166</v>
      </c>
      <c r="E776" s="513" t="s">
        <v>335</v>
      </c>
      <c r="F776" s="513">
        <f>Metrics!GK55</f>
        <v>0</v>
      </c>
      <c r="G776" s="513" t="str">
        <f>Metrics!G55</f>
        <v>rate</v>
      </c>
      <c r="H776" s="513" t="s">
        <v>1448</v>
      </c>
      <c r="I776" s="513">
        <f>COLUMN(Metrics!G55)</f>
        <v>7</v>
      </c>
      <c r="J776" s="513" t="str">
        <f>Metrics!G55</f>
        <v>rate</v>
      </c>
      <c r="K776" s="513"/>
      <c r="L776" s="513"/>
      <c r="M776" s="513"/>
      <c r="N776" s="513" t="str" cm="1">
        <f t="array" aca="1" ref="N776" ca="1">CELL("format",Metrics!GK55)</f>
        <v>P2</v>
      </c>
      <c r="O776" s="513">
        <f>ROW(Metrics!GK55)</f>
        <v>55</v>
      </c>
      <c r="P776" s="513">
        <f>COLUMN(Metrics!GK55)</f>
        <v>193</v>
      </c>
      <c r="Q776" s="513">
        <f>ROW(Metrics!GK55)</f>
        <v>55</v>
      </c>
      <c r="R776" s="513">
        <f>COLUMN(Metrics!GK55)</f>
        <v>193</v>
      </c>
      <c r="S776" s="513">
        <f ca="1">_xlfn.SHEET(Metrics!GK55)</f>
        <v>13</v>
      </c>
    </row>
    <row r="777" spans="1:19" x14ac:dyDescent="0.35">
      <c r="A777" s="513" t="s">
        <v>283</v>
      </c>
      <c r="B777" s="513">
        <v>720</v>
      </c>
      <c r="C777" s="513" t="s">
        <v>1771</v>
      </c>
      <c r="D777" s="513">
        <v>-166</v>
      </c>
      <c r="E777" s="513" t="s">
        <v>1773</v>
      </c>
      <c r="F777" s="513">
        <f>Metrics!K56</f>
        <v>0</v>
      </c>
      <c r="G777" s="513" t="str">
        <f>Metrics!E56</f>
        <v>CFADS restricted to senior debt term</v>
      </c>
      <c r="H777" s="513" t="s">
        <v>1597</v>
      </c>
      <c r="I777" s="513">
        <f>COLUMN(Metrics!E56)</f>
        <v>5</v>
      </c>
      <c r="J777" s="513" t="str">
        <f>Metrics!G56</f>
        <v>$ 000s</v>
      </c>
      <c r="K777" s="513"/>
      <c r="L777" s="513">
        <v>718</v>
      </c>
      <c r="M777" s="513">
        <v>722</v>
      </c>
      <c r="N777" s="513" t="str" cm="1">
        <f t="array" aca="1" ref="N777" ca="1">CELL("format",Metrics!K56)</f>
        <v>,0</v>
      </c>
      <c r="O777" s="513">
        <f>ROW(Metrics!K56)</f>
        <v>56</v>
      </c>
      <c r="P777" s="513">
        <f>COLUMN(Metrics!K56)</f>
        <v>11</v>
      </c>
      <c r="Q777" s="513">
        <f>ROW(Metrics!GJ56)</f>
        <v>56</v>
      </c>
      <c r="R777" s="513">
        <f>COLUMN(Metrics!GJ56)</f>
        <v>192</v>
      </c>
      <c r="S777" s="513">
        <f ca="1">_xlfn.SHEET(Metrics!K56)</f>
        <v>13</v>
      </c>
    </row>
    <row r="778" spans="1:19" x14ac:dyDescent="0.35">
      <c r="A778" s="513" t="s">
        <v>281</v>
      </c>
      <c r="B778" s="513">
        <v>917</v>
      </c>
      <c r="C778" s="513">
        <v>917</v>
      </c>
      <c r="D778" s="513">
        <v>-166</v>
      </c>
      <c r="E778" s="513" t="s">
        <v>335</v>
      </c>
      <c r="F778" s="513">
        <f>Metrics!GK56</f>
        <v>0</v>
      </c>
      <c r="G778" s="513" t="str">
        <f>Metrics!E56</f>
        <v>CFADS restricted to senior debt term</v>
      </c>
      <c r="H778" s="513" t="s">
        <v>1597</v>
      </c>
      <c r="I778" s="513">
        <f>COLUMN(Metrics!E56)</f>
        <v>5</v>
      </c>
      <c r="J778" s="513" t="str">
        <f>Metrics!G56</f>
        <v>$ 000s</v>
      </c>
      <c r="K778" s="513"/>
      <c r="L778" s="513"/>
      <c r="M778" s="513"/>
      <c r="N778" s="513" t="str" cm="1">
        <f t="array" aca="1" ref="N778" ca="1">CELL("format",Metrics!GK56)</f>
        <v>,0</v>
      </c>
      <c r="O778" s="513">
        <f>ROW(Metrics!GK56)</f>
        <v>56</v>
      </c>
      <c r="P778" s="513">
        <f>COLUMN(Metrics!GK56)</f>
        <v>193</v>
      </c>
      <c r="Q778" s="513">
        <f>ROW(Metrics!GK56)</f>
        <v>56</v>
      </c>
      <c r="R778" s="513">
        <f>COLUMN(Metrics!GK56)</f>
        <v>193</v>
      </c>
      <c r="S778" s="513">
        <f ca="1">_xlfn.SHEET(Metrics!GK56)</f>
        <v>13</v>
      </c>
    </row>
    <row r="779" spans="1:19" x14ac:dyDescent="0.35">
      <c r="A779" s="513" t="s">
        <v>274</v>
      </c>
      <c r="B779" s="513">
        <v>721</v>
      </c>
      <c r="C779" s="513" t="s">
        <v>1774</v>
      </c>
      <c r="D779" s="513">
        <v>-166</v>
      </c>
      <c r="E779" s="513" t="s">
        <v>1775</v>
      </c>
      <c r="F779" s="513">
        <f>Metrics!H57</f>
        <v>36187000.258339994</v>
      </c>
      <c r="G779" s="513" t="str">
        <f>Metrics!E57</f>
        <v>Rolling PV of CFADS over senior debt term</v>
      </c>
      <c r="H779" s="513" t="s">
        <v>1599</v>
      </c>
      <c r="I779" s="513">
        <f>COLUMN(Metrics!E57)</f>
        <v>5</v>
      </c>
      <c r="J779" s="513" t="str">
        <f>Metrics!G57</f>
        <v>$ 000s</v>
      </c>
      <c r="K779" s="513" t="s">
        <v>1774</v>
      </c>
      <c r="L779" s="513">
        <v>722</v>
      </c>
      <c r="M779" s="513"/>
      <c r="N779" s="513" t="str" cm="1">
        <f t="array" aca="1" ref="N779" ca="1">CELL("format",Metrics!H57)</f>
        <v>,0</v>
      </c>
      <c r="O779" s="513">
        <f>ROW(Metrics!H57)</f>
        <v>57</v>
      </c>
      <c r="P779" s="513">
        <f>COLUMN(Metrics!H57)</f>
        <v>8</v>
      </c>
      <c r="Q779" s="513">
        <f>ROW(Metrics!H57)</f>
        <v>57</v>
      </c>
      <c r="R779" s="513">
        <f>COLUMN(Metrics!H57)</f>
        <v>8</v>
      </c>
      <c r="S779" s="513">
        <f ca="1">_xlfn.SHEET(Metrics!H57)</f>
        <v>13</v>
      </c>
    </row>
    <row r="780" spans="1:19" x14ac:dyDescent="0.35">
      <c r="A780" s="513" t="s">
        <v>277</v>
      </c>
      <c r="B780" s="513">
        <v>722</v>
      </c>
      <c r="C780" s="513" t="s">
        <v>1776</v>
      </c>
      <c r="D780" s="513">
        <v>-166</v>
      </c>
      <c r="E780" s="513" t="s">
        <v>1777</v>
      </c>
      <c r="F780" s="513">
        <f>Metrics!J57</f>
        <v>359873.55340294045</v>
      </c>
      <c r="G780" s="513" t="str">
        <f>Metrics!E57</f>
        <v>Rolling PV of CFADS over senior debt term</v>
      </c>
      <c r="H780" s="513" t="s">
        <v>1599</v>
      </c>
      <c r="I780" s="513">
        <f>COLUMN(Metrics!E57)</f>
        <v>5</v>
      </c>
      <c r="J780" s="513" t="str">
        <f>Metrics!G57</f>
        <v>$ 000s</v>
      </c>
      <c r="K780" s="513" t="s">
        <v>1776</v>
      </c>
      <c r="L780" s="513" t="s">
        <v>2397</v>
      </c>
      <c r="M780" s="513" t="s">
        <v>2398</v>
      </c>
      <c r="N780" s="513" t="str" cm="1">
        <f t="array" aca="1" ref="N780" ca="1">CELL("format",Metrics!J57)</f>
        <v>,0</v>
      </c>
      <c r="O780" s="513">
        <f>ROW(Metrics!J57)</f>
        <v>57</v>
      </c>
      <c r="P780" s="513">
        <f>COLUMN(Metrics!J57)</f>
        <v>10</v>
      </c>
      <c r="Q780" s="513">
        <f>ROW(Metrics!GJ57)</f>
        <v>57</v>
      </c>
      <c r="R780" s="513">
        <f>COLUMN(Metrics!GJ57)</f>
        <v>192</v>
      </c>
      <c r="S780" s="513">
        <f ca="1">_xlfn.SHEET(Metrics!J57)</f>
        <v>13</v>
      </c>
    </row>
    <row r="781" spans="1:19" x14ac:dyDescent="0.35">
      <c r="A781" s="513" t="s">
        <v>281</v>
      </c>
      <c r="B781" s="513">
        <v>918</v>
      </c>
      <c r="C781" s="513">
        <v>918</v>
      </c>
      <c r="D781" s="513">
        <v>-166</v>
      </c>
      <c r="E781" s="513" t="s">
        <v>335</v>
      </c>
      <c r="F781" s="513">
        <f>Metrics!GK57</f>
        <v>0</v>
      </c>
      <c r="G781" s="513" t="str">
        <f>Metrics!E57</f>
        <v>Rolling PV of CFADS over senior debt term</v>
      </c>
      <c r="H781" s="513" t="s">
        <v>1599</v>
      </c>
      <c r="I781" s="513">
        <f>COLUMN(Metrics!E57)</f>
        <v>5</v>
      </c>
      <c r="J781" s="513" t="str">
        <f>Metrics!G57</f>
        <v>$ 000s</v>
      </c>
      <c r="K781" s="513"/>
      <c r="L781" s="513"/>
      <c r="M781" s="513"/>
      <c r="N781" s="513" t="str" cm="1">
        <f t="array" aca="1" ref="N781" ca="1">CELL("format",Metrics!GK57)</f>
        <v>,0</v>
      </c>
      <c r="O781" s="513">
        <f>ROW(Metrics!GK57)</f>
        <v>57</v>
      </c>
      <c r="P781" s="513">
        <f>COLUMN(Metrics!GK57)</f>
        <v>193</v>
      </c>
      <c r="Q781" s="513">
        <f>ROW(Metrics!GK57)</f>
        <v>57</v>
      </c>
      <c r="R781" s="513">
        <f>COLUMN(Metrics!GK57)</f>
        <v>193</v>
      </c>
      <c r="S781" s="513">
        <f ca="1">_xlfn.SHEET(Metrics!GK57)</f>
        <v>13</v>
      </c>
    </row>
    <row r="782" spans="1:19" x14ac:dyDescent="0.35">
      <c r="A782" s="513" t="s">
        <v>270</v>
      </c>
      <c r="B782" s="513">
        <v>-167</v>
      </c>
      <c r="C782" s="513" t="s">
        <v>1600</v>
      </c>
      <c r="D782" s="513">
        <v>-164</v>
      </c>
      <c r="E782" s="513"/>
      <c r="F782" s="513">
        <f>Metrics!A59</f>
        <v>0</v>
      </c>
      <c r="G782" s="513" t="str">
        <f>Metrics!B59</f>
        <v>LLCR ratio</v>
      </c>
      <c r="H782" s="513" t="s">
        <v>1601</v>
      </c>
      <c r="I782" s="513">
        <f>COLUMN(Metrics!B59)</f>
        <v>2</v>
      </c>
      <c r="J782" s="513"/>
      <c r="K782" s="513" t="s">
        <v>1600</v>
      </c>
      <c r="L782" s="513"/>
      <c r="M782" s="513"/>
      <c r="N782" s="513" t="str" cm="1">
        <f t="array" aca="1" ref="N782" ca="1">CELL("format",Metrics!A59)</f>
        <v>,0</v>
      </c>
      <c r="O782" s="513">
        <f>ROW(Metrics!A59)</f>
        <v>59</v>
      </c>
      <c r="P782" s="513">
        <f>COLUMN(Metrics!A59)</f>
        <v>1</v>
      </c>
      <c r="Q782" s="513">
        <f>ROW(Metrics!A68)</f>
        <v>68</v>
      </c>
      <c r="R782" s="513">
        <f>COLUMN(Metrics!A68)</f>
        <v>1</v>
      </c>
      <c r="S782" s="513">
        <f ca="1">_xlfn.SHEET(Metrics!A59)</f>
        <v>13</v>
      </c>
    </row>
    <row r="783" spans="1:19" x14ac:dyDescent="0.35">
      <c r="A783" s="513" t="s">
        <v>283</v>
      </c>
      <c r="B783" s="513">
        <v>723</v>
      </c>
      <c r="C783" s="513" t="s">
        <v>405</v>
      </c>
      <c r="D783" s="513">
        <v>-167</v>
      </c>
      <c r="E783" s="513" t="s">
        <v>485</v>
      </c>
      <c r="F783" s="513">
        <f>Metrics!J60</f>
        <v>0</v>
      </c>
      <c r="G783" s="513" t="str">
        <f>Metrics!E60</f>
        <v>Senior debt balance</v>
      </c>
      <c r="H783" s="513" t="s">
        <v>1391</v>
      </c>
      <c r="I783" s="513">
        <f>COLUMN(Metrics!E60)</f>
        <v>5</v>
      </c>
      <c r="J783" s="513" t="str">
        <f>Metrics!G60</f>
        <v>$ 000s</v>
      </c>
      <c r="K783" s="513"/>
      <c r="L783" s="513">
        <v>298</v>
      </c>
      <c r="M783" s="513">
        <v>727</v>
      </c>
      <c r="N783" s="513" t="str" cm="1">
        <f t="array" aca="1" ref="N783" ca="1">CELL("format",Metrics!J60)</f>
        <v>,0</v>
      </c>
      <c r="O783" s="513">
        <f>ROW(Metrics!J60)</f>
        <v>60</v>
      </c>
      <c r="P783" s="513">
        <f>COLUMN(Metrics!J60)</f>
        <v>10</v>
      </c>
      <c r="Q783" s="513">
        <f>ROW(Metrics!GJ60)</f>
        <v>60</v>
      </c>
      <c r="R783" s="513">
        <f>COLUMN(Metrics!GJ60)</f>
        <v>192</v>
      </c>
      <c r="S783" s="513">
        <f ca="1">_xlfn.SHEET(Metrics!J60)</f>
        <v>13</v>
      </c>
    </row>
    <row r="784" spans="1:19" x14ac:dyDescent="0.35">
      <c r="A784" s="513" t="s">
        <v>283</v>
      </c>
      <c r="B784" s="513">
        <v>724</v>
      </c>
      <c r="C784" s="513" t="s">
        <v>1607</v>
      </c>
      <c r="D784" s="513">
        <v>-167</v>
      </c>
      <c r="E784" s="513" t="s">
        <v>1649</v>
      </c>
      <c r="F784" s="513">
        <f>Metrics!J61</f>
        <v>0</v>
      </c>
      <c r="G784" s="513" t="str">
        <f>Metrics!E61</f>
        <v>LLCR date flag</v>
      </c>
      <c r="H784" s="513" t="s">
        <v>1606</v>
      </c>
      <c r="I784" s="513">
        <f>COLUMN(Metrics!E61)</f>
        <v>5</v>
      </c>
      <c r="J784" s="513" t="str">
        <f>Metrics!G61</f>
        <v>flag</v>
      </c>
      <c r="K784" s="513"/>
      <c r="L784" s="513">
        <v>129</v>
      </c>
      <c r="M784" s="513">
        <v>727</v>
      </c>
      <c r="N784" s="513" t="str" cm="1">
        <f t="array" aca="1" ref="N784" ca="1">CELL("format",Metrics!J61)</f>
        <v>,0</v>
      </c>
      <c r="O784" s="513">
        <f>ROW(Metrics!J61)</f>
        <v>61</v>
      </c>
      <c r="P784" s="513">
        <f>COLUMN(Metrics!J61)</f>
        <v>10</v>
      </c>
      <c r="Q784" s="513">
        <f>ROW(Metrics!GJ61)</f>
        <v>61</v>
      </c>
      <c r="R784" s="513">
        <f>COLUMN(Metrics!GJ61)</f>
        <v>192</v>
      </c>
      <c r="S784" s="513">
        <f ca="1">_xlfn.SHEET(Metrics!J61)</f>
        <v>13</v>
      </c>
    </row>
    <row r="785" spans="1:19" x14ac:dyDescent="0.35">
      <c r="A785" s="513" t="s">
        <v>283</v>
      </c>
      <c r="B785" s="513">
        <v>725</v>
      </c>
      <c r="C785" s="513" t="s">
        <v>1776</v>
      </c>
      <c r="D785" s="513">
        <v>-167</v>
      </c>
      <c r="E785" s="513" t="s">
        <v>1778</v>
      </c>
      <c r="F785" s="513">
        <f>Metrics!J62</f>
        <v>359873.55340294045</v>
      </c>
      <c r="G785" s="513" t="str">
        <f>Metrics!E62</f>
        <v>Rolling PV of CFADS over senior debt term</v>
      </c>
      <c r="H785" s="513" t="s">
        <v>1599</v>
      </c>
      <c r="I785" s="513">
        <f>COLUMN(Metrics!E62)</f>
        <v>5</v>
      </c>
      <c r="J785" s="513" t="str">
        <f>Metrics!G62</f>
        <v>$ 000s</v>
      </c>
      <c r="K785" s="513"/>
      <c r="L785" s="513">
        <v>722</v>
      </c>
      <c r="M785" s="513">
        <v>727</v>
      </c>
      <c r="N785" s="513" t="str" cm="1">
        <f t="array" aca="1" ref="N785" ca="1">CELL("format",Metrics!J62)</f>
        <v>,0</v>
      </c>
      <c r="O785" s="513">
        <f>ROW(Metrics!J62)</f>
        <v>62</v>
      </c>
      <c r="P785" s="513">
        <f>COLUMN(Metrics!J62)</f>
        <v>10</v>
      </c>
      <c r="Q785" s="513">
        <f>ROW(Metrics!GJ62)</f>
        <v>62</v>
      </c>
      <c r="R785" s="513">
        <f>COLUMN(Metrics!GJ62)</f>
        <v>192</v>
      </c>
      <c r="S785" s="513">
        <f ca="1">_xlfn.SHEET(Metrics!J62)</f>
        <v>13</v>
      </c>
    </row>
    <row r="786" spans="1:19" x14ac:dyDescent="0.35">
      <c r="A786" s="513" t="s">
        <v>274</v>
      </c>
      <c r="B786" s="513">
        <v>726</v>
      </c>
      <c r="C786" s="513" t="s">
        <v>1650</v>
      </c>
      <c r="D786" s="513">
        <v>-167</v>
      </c>
      <c r="E786" s="513" t="s">
        <v>1651</v>
      </c>
      <c r="F786" s="513">
        <f>Metrics!H63</f>
        <v>100.79999999999897</v>
      </c>
      <c r="G786" s="513" t="str">
        <f>Metrics!E63</f>
        <v>Rolling LLCR</v>
      </c>
      <c r="H786" s="513" t="s">
        <v>1603</v>
      </c>
      <c r="I786" s="513">
        <f>COLUMN(Metrics!E63)</f>
        <v>5</v>
      </c>
      <c r="J786" s="513" t="str">
        <f>Metrics!G63</f>
        <v>x</v>
      </c>
      <c r="K786" s="513" t="s">
        <v>1650</v>
      </c>
      <c r="L786" s="513">
        <v>727</v>
      </c>
      <c r="M786" s="513"/>
      <c r="N786" s="513" t="str" cm="1">
        <f t="array" aca="1" ref="N786" ca="1">CELL("format",Metrics!H63)</f>
        <v>,4</v>
      </c>
      <c r="O786" s="513">
        <f>ROW(Metrics!H63)</f>
        <v>63</v>
      </c>
      <c r="P786" s="513">
        <f>COLUMN(Metrics!H63)</f>
        <v>8</v>
      </c>
      <c r="Q786" s="513">
        <f>ROW(Metrics!H63)</f>
        <v>63</v>
      </c>
      <c r="R786" s="513">
        <f>COLUMN(Metrics!H63)</f>
        <v>8</v>
      </c>
      <c r="S786" s="513">
        <f ca="1">_xlfn.SHEET(Metrics!H63)</f>
        <v>13</v>
      </c>
    </row>
    <row r="787" spans="1:19" x14ac:dyDescent="0.35">
      <c r="A787" s="513" t="s">
        <v>277</v>
      </c>
      <c r="B787" s="513">
        <v>727</v>
      </c>
      <c r="C787" s="513" t="s">
        <v>1602</v>
      </c>
      <c r="D787" s="513">
        <v>-167</v>
      </c>
      <c r="E787" s="513" t="s">
        <v>1779</v>
      </c>
      <c r="F787" s="513" t="str">
        <f>Metrics!J63</f>
        <v>na</v>
      </c>
      <c r="G787" s="513" t="str">
        <f>Metrics!E63</f>
        <v>Rolling LLCR</v>
      </c>
      <c r="H787" s="513" t="s">
        <v>1603</v>
      </c>
      <c r="I787" s="513">
        <f>COLUMN(Metrics!E63)</f>
        <v>5</v>
      </c>
      <c r="J787" s="513" t="str">
        <f>Metrics!G63</f>
        <v>x</v>
      </c>
      <c r="K787" s="513" t="s">
        <v>1602</v>
      </c>
      <c r="L787" s="513" t="s">
        <v>2399</v>
      </c>
      <c r="M787" s="513" t="s">
        <v>2400</v>
      </c>
      <c r="N787" s="513" t="str" cm="1">
        <f t="array" aca="1" ref="N787" ca="1">CELL("format",Metrics!J63)</f>
        <v>,4</v>
      </c>
      <c r="O787" s="513">
        <f>ROW(Metrics!J63)</f>
        <v>63</v>
      </c>
      <c r="P787" s="513">
        <f>COLUMN(Metrics!J63)</f>
        <v>10</v>
      </c>
      <c r="Q787" s="513">
        <f>ROW(Metrics!GJ63)</f>
        <v>63</v>
      </c>
      <c r="R787" s="513">
        <f>COLUMN(Metrics!GJ63)</f>
        <v>192</v>
      </c>
      <c r="S787" s="513">
        <f ca="1">_xlfn.SHEET(Metrics!J63)</f>
        <v>13</v>
      </c>
    </row>
    <row r="788" spans="1:19" x14ac:dyDescent="0.35">
      <c r="A788" s="513" t="s">
        <v>283</v>
      </c>
      <c r="B788" s="513">
        <v>728</v>
      </c>
      <c r="C788" s="513" t="s">
        <v>1602</v>
      </c>
      <c r="D788" s="513">
        <v>-167</v>
      </c>
      <c r="E788" s="513" t="s">
        <v>1652</v>
      </c>
      <c r="F788" s="513" t="str">
        <f>Metrics!J65</f>
        <v>na</v>
      </c>
      <c r="G788" s="513" t="str">
        <f>Metrics!E65</f>
        <v>Rolling LLCR</v>
      </c>
      <c r="H788" s="513" t="s">
        <v>1603</v>
      </c>
      <c r="I788" s="513">
        <f>COLUMN(Metrics!E65)</f>
        <v>5</v>
      </c>
      <c r="J788" s="513" t="str">
        <f>Metrics!G65</f>
        <v>x</v>
      </c>
      <c r="K788" s="513"/>
      <c r="L788" s="513">
        <v>727</v>
      </c>
      <c r="M788" s="513">
        <v>729</v>
      </c>
      <c r="N788" s="513" t="str" cm="1">
        <f t="array" aca="1" ref="N788" ca="1">CELL("format",Metrics!J65)</f>
        <v>,4</v>
      </c>
      <c r="O788" s="513">
        <f>ROW(Metrics!J65)</f>
        <v>65</v>
      </c>
      <c r="P788" s="513">
        <f>COLUMN(Metrics!J65)</f>
        <v>10</v>
      </c>
      <c r="Q788" s="513">
        <f>ROW(Metrics!GJ65)</f>
        <v>65</v>
      </c>
      <c r="R788" s="513">
        <f>COLUMN(Metrics!GJ65)</f>
        <v>192</v>
      </c>
      <c r="S788" s="513">
        <f ca="1">_xlfn.SHEET(Metrics!J65)</f>
        <v>13</v>
      </c>
    </row>
    <row r="789" spans="1:19" x14ac:dyDescent="0.35">
      <c r="A789" s="513" t="s">
        <v>277</v>
      </c>
      <c r="B789" s="513">
        <v>729</v>
      </c>
      <c r="C789" s="513" t="s">
        <v>1780</v>
      </c>
      <c r="D789" s="513">
        <v>-167</v>
      </c>
      <c r="E789" s="513" t="s">
        <v>1653</v>
      </c>
      <c r="F789" s="513">
        <f>Metrics!F66</f>
        <v>1.3999999999997526</v>
      </c>
      <c r="G789" s="513" t="str">
        <f>Metrics!E66</f>
        <v>Minimum LLCR</v>
      </c>
      <c r="H789" s="513" t="s">
        <v>1604</v>
      </c>
      <c r="I789" s="513">
        <f>COLUMN(Metrics!E66)</f>
        <v>5</v>
      </c>
      <c r="J789" s="513" t="str">
        <f>Metrics!G66</f>
        <v>x</v>
      </c>
      <c r="K789" s="513" t="s">
        <v>1780</v>
      </c>
      <c r="L789" s="513">
        <v>728</v>
      </c>
      <c r="M789" s="513"/>
      <c r="N789" s="513" t="str" cm="1">
        <f t="array" aca="1" ref="N789" ca="1">CELL("format",Metrics!F66)</f>
        <v>,4</v>
      </c>
      <c r="O789" s="513">
        <f>ROW(Metrics!F66)</f>
        <v>66</v>
      </c>
      <c r="P789" s="513">
        <f>COLUMN(Metrics!F66)</f>
        <v>6</v>
      </c>
      <c r="Q789" s="513">
        <f>ROW(Metrics!F66)</f>
        <v>66</v>
      </c>
      <c r="R789" s="513">
        <f>COLUMN(Metrics!F66)</f>
        <v>6</v>
      </c>
      <c r="S789" s="513">
        <f ca="1">_xlfn.SHEET(Metrics!F66)</f>
        <v>13</v>
      </c>
    </row>
    <row r="790" spans="1:19" x14ac:dyDescent="0.35">
      <c r="A790" s="513" t="s">
        <v>270</v>
      </c>
      <c r="B790" s="513">
        <v>-168</v>
      </c>
      <c r="C790" s="513" t="s">
        <v>1583</v>
      </c>
      <c r="D790" s="513">
        <v>-157</v>
      </c>
      <c r="E790" s="513"/>
      <c r="F790" s="513" t="str">
        <f>Metrics!A69</f>
        <v>EQUITY IRR</v>
      </c>
      <c r="G790" s="513" t="str">
        <f>Metrics!A69</f>
        <v>EQUITY IRR</v>
      </c>
      <c r="H790" s="513" t="s">
        <v>1584</v>
      </c>
      <c r="I790" s="513">
        <f>COLUMN(Metrics!A69)</f>
        <v>1</v>
      </c>
      <c r="J790" s="513"/>
      <c r="K790" s="513" t="s">
        <v>1583</v>
      </c>
      <c r="L790" s="513"/>
      <c r="M790" s="513"/>
      <c r="N790" s="513" t="str" cm="1">
        <f t="array" aca="1" ref="N790" ca="1">CELL("format",Metrics!A69)</f>
        <v>,0</v>
      </c>
      <c r="O790" s="513">
        <f>ROW(Metrics!A69)</f>
        <v>69</v>
      </c>
      <c r="P790" s="513">
        <f>COLUMN(Metrics!A69)</f>
        <v>1</v>
      </c>
      <c r="Q790" s="513">
        <f>ROW(Metrics!A92)</f>
        <v>92</v>
      </c>
      <c r="R790" s="513">
        <f>COLUMN(Metrics!A92)</f>
        <v>1</v>
      </c>
      <c r="S790" s="513">
        <f ca="1">_xlfn.SHEET(Metrics!A69)</f>
        <v>13</v>
      </c>
    </row>
    <row r="791" spans="1:19" x14ac:dyDescent="0.35">
      <c r="A791" s="513" t="s">
        <v>283</v>
      </c>
      <c r="B791" s="513">
        <v>1246</v>
      </c>
      <c r="C791" s="513" t="s">
        <v>403</v>
      </c>
      <c r="D791" s="513">
        <v>-168</v>
      </c>
      <c r="E791" s="513" t="s">
        <v>404</v>
      </c>
      <c r="F791" s="513">
        <f>Metrics!J71</f>
        <v>0</v>
      </c>
      <c r="G791" s="513" t="str">
        <f>Metrics!E71</f>
        <v>Dividends paid POS</v>
      </c>
      <c r="H791" s="513" t="s">
        <v>138</v>
      </c>
      <c r="I791" s="513">
        <f>COLUMN(Metrics!E71)</f>
        <v>5</v>
      </c>
      <c r="J791" s="513" t="str">
        <f>Metrics!G71</f>
        <v>$ 000s</v>
      </c>
      <c r="K791" s="513"/>
      <c r="L791" s="513">
        <v>683</v>
      </c>
      <c r="M791" s="513">
        <v>733</v>
      </c>
      <c r="N791" s="513" t="str" cm="1">
        <f t="array" aca="1" ref="N791" ca="1">CELL("format",Metrics!J71)</f>
        <v>,0</v>
      </c>
      <c r="O791" s="513">
        <f>ROW(Metrics!J71)</f>
        <v>71</v>
      </c>
      <c r="P791" s="513">
        <f>COLUMN(Metrics!J71)</f>
        <v>10</v>
      </c>
      <c r="Q791" s="513">
        <f>ROW(Metrics!GJ71)</f>
        <v>71</v>
      </c>
      <c r="R791" s="513">
        <f>COLUMN(Metrics!GJ71)</f>
        <v>192</v>
      </c>
      <c r="S791" s="513">
        <f ca="1">_xlfn.SHEET(Metrics!J71)</f>
        <v>13</v>
      </c>
    </row>
    <row r="792" spans="1:19" x14ac:dyDescent="0.35">
      <c r="A792" s="513" t="s">
        <v>283</v>
      </c>
      <c r="B792" s="513">
        <v>1247</v>
      </c>
      <c r="C792" s="513" t="s">
        <v>388</v>
      </c>
      <c r="D792" s="513">
        <v>-168</v>
      </c>
      <c r="E792" s="513" t="s">
        <v>396</v>
      </c>
      <c r="F792" s="513">
        <f>Metrics!J72</f>
        <v>0</v>
      </c>
      <c r="G792" s="513" t="str">
        <f>Metrics!E72</f>
        <v>Share capital redemption POS</v>
      </c>
      <c r="H792" s="513" t="s">
        <v>134</v>
      </c>
      <c r="I792" s="513">
        <f>COLUMN(Metrics!E72)</f>
        <v>5</v>
      </c>
      <c r="J792" s="513" t="str">
        <f>Metrics!G72</f>
        <v>$ 000s</v>
      </c>
      <c r="K792" s="513"/>
      <c r="L792" s="513">
        <v>659</v>
      </c>
      <c r="M792" s="513">
        <v>733</v>
      </c>
      <c r="N792" s="513" t="str" cm="1">
        <f t="array" aca="1" ref="N792" ca="1">CELL("format",Metrics!J72)</f>
        <v>,0</v>
      </c>
      <c r="O792" s="513">
        <f>ROW(Metrics!J72)</f>
        <v>72</v>
      </c>
      <c r="P792" s="513">
        <f>COLUMN(Metrics!J72)</f>
        <v>10</v>
      </c>
      <c r="Q792" s="513">
        <f>ROW(Metrics!GJ72)</f>
        <v>72</v>
      </c>
      <c r="R792" s="513">
        <f>COLUMN(Metrics!GJ72)</f>
        <v>192</v>
      </c>
      <c r="S792" s="513">
        <f ca="1">_xlfn.SHEET(Metrics!J72)</f>
        <v>13</v>
      </c>
    </row>
    <row r="793" spans="1:19" x14ac:dyDescent="0.35">
      <c r="A793" s="513" t="s">
        <v>274</v>
      </c>
      <c r="B793" s="513">
        <v>732</v>
      </c>
      <c r="C793" s="513" t="s">
        <v>1781</v>
      </c>
      <c r="D793" s="513">
        <v>-168</v>
      </c>
      <c r="E793" s="513" t="s">
        <v>1782</v>
      </c>
      <c r="F793" s="513">
        <f>Metrics!H73</f>
        <v>414570.02623834764</v>
      </c>
      <c r="G793" s="513" t="str">
        <f>Metrics!E73</f>
        <v>Blended returns to equity</v>
      </c>
      <c r="H793" s="513" t="s">
        <v>1585</v>
      </c>
      <c r="I793" s="513">
        <f>COLUMN(Metrics!E73)</f>
        <v>5</v>
      </c>
      <c r="J793" s="513" t="str">
        <f>Metrics!G73</f>
        <v>$ 000s</v>
      </c>
      <c r="K793" s="513" t="s">
        <v>1781</v>
      </c>
      <c r="L793" s="513">
        <v>733</v>
      </c>
      <c r="M793" s="513"/>
      <c r="N793" s="513" t="str" cm="1">
        <f t="array" aca="1" ref="N793" ca="1">CELL("format",Metrics!H73)</f>
        <v>,0</v>
      </c>
      <c r="O793" s="513">
        <f>ROW(Metrics!H73)</f>
        <v>73</v>
      </c>
      <c r="P793" s="513">
        <f>COLUMN(Metrics!H73)</f>
        <v>8</v>
      </c>
      <c r="Q793" s="513">
        <f>ROW(Metrics!H73)</f>
        <v>73</v>
      </c>
      <c r="R793" s="513">
        <f>COLUMN(Metrics!H73)</f>
        <v>8</v>
      </c>
      <c r="S793" s="513">
        <f ca="1">_xlfn.SHEET(Metrics!H73)</f>
        <v>13</v>
      </c>
    </row>
    <row r="794" spans="1:19" x14ac:dyDescent="0.35">
      <c r="A794" s="513" t="s">
        <v>277</v>
      </c>
      <c r="B794" s="513">
        <v>733</v>
      </c>
      <c r="C794" s="513" t="s">
        <v>1783</v>
      </c>
      <c r="D794" s="513">
        <v>-168</v>
      </c>
      <c r="E794" s="513" t="s">
        <v>1654</v>
      </c>
      <c r="F794" s="513">
        <f>Metrics!J73</f>
        <v>0</v>
      </c>
      <c r="G794" s="513" t="str">
        <f>Metrics!E73</f>
        <v>Blended returns to equity</v>
      </c>
      <c r="H794" s="513" t="s">
        <v>1585</v>
      </c>
      <c r="I794" s="513">
        <f>COLUMN(Metrics!E73)</f>
        <v>5</v>
      </c>
      <c r="J794" s="513" t="str">
        <f>Metrics!G73</f>
        <v>$ 000s</v>
      </c>
      <c r="K794" s="513" t="s">
        <v>1783</v>
      </c>
      <c r="L794" s="513" t="s">
        <v>2401</v>
      </c>
      <c r="M794" s="513" t="s">
        <v>2402</v>
      </c>
      <c r="N794" s="513" t="str" cm="1">
        <f t="array" aca="1" ref="N794" ca="1">CELL("format",Metrics!J73)</f>
        <v>,0</v>
      </c>
      <c r="O794" s="513">
        <f>ROW(Metrics!J73)</f>
        <v>73</v>
      </c>
      <c r="P794" s="513">
        <f>COLUMN(Metrics!J73)</f>
        <v>10</v>
      </c>
      <c r="Q794" s="513">
        <f>ROW(Metrics!GJ73)</f>
        <v>73</v>
      </c>
      <c r="R794" s="513">
        <f>COLUMN(Metrics!GJ73)</f>
        <v>192</v>
      </c>
      <c r="S794" s="513">
        <f ca="1">_xlfn.SHEET(Metrics!J73)</f>
        <v>13</v>
      </c>
    </row>
    <row r="795" spans="1:19" x14ac:dyDescent="0.35">
      <c r="A795" s="513" t="s">
        <v>283</v>
      </c>
      <c r="B795" s="513">
        <v>734</v>
      </c>
      <c r="C795" s="513" t="s">
        <v>1681</v>
      </c>
      <c r="D795" s="513">
        <v>-168</v>
      </c>
      <c r="E795" s="513" t="s">
        <v>1784</v>
      </c>
      <c r="F795" s="513">
        <f>Metrics!J75</f>
        <v>-1.0000000000000001E-9</v>
      </c>
      <c r="G795" s="513" t="str">
        <f>Metrics!E75</f>
        <v>Equity investment for IRR calc</v>
      </c>
      <c r="H795" s="513" t="s">
        <v>1574</v>
      </c>
      <c r="I795" s="513">
        <f>COLUMN(Metrics!E75)</f>
        <v>5</v>
      </c>
      <c r="J795" s="513" t="str">
        <f>Metrics!G75</f>
        <v>$ 000s</v>
      </c>
      <c r="K795" s="513"/>
      <c r="L795" s="513">
        <v>345</v>
      </c>
      <c r="M795" s="513">
        <v>737</v>
      </c>
      <c r="N795" s="513" t="str" cm="1">
        <f t="array" aca="1" ref="N795" ca="1">CELL("format",Metrics!J75)</f>
        <v>,0</v>
      </c>
      <c r="O795" s="513">
        <f>ROW(Metrics!J75)</f>
        <v>75</v>
      </c>
      <c r="P795" s="513">
        <f>COLUMN(Metrics!J75)</f>
        <v>10</v>
      </c>
      <c r="Q795" s="513">
        <f>ROW(Metrics!GJ75)</f>
        <v>75</v>
      </c>
      <c r="R795" s="513">
        <f>COLUMN(Metrics!GJ75)</f>
        <v>192</v>
      </c>
      <c r="S795" s="513">
        <f ca="1">_xlfn.SHEET(Metrics!J75)</f>
        <v>13</v>
      </c>
    </row>
    <row r="796" spans="1:19" x14ac:dyDescent="0.35">
      <c r="A796" s="513" t="s">
        <v>283</v>
      </c>
      <c r="B796" s="513">
        <v>735</v>
      </c>
      <c r="C796" s="513" t="s">
        <v>1783</v>
      </c>
      <c r="D796" s="513">
        <v>-168</v>
      </c>
      <c r="E796" s="513" t="s">
        <v>1785</v>
      </c>
      <c r="F796" s="513">
        <f>Metrics!J76</f>
        <v>0</v>
      </c>
      <c r="G796" s="513" t="str">
        <f>Metrics!E76</f>
        <v>Blended returns to equity</v>
      </c>
      <c r="H796" s="513" t="s">
        <v>1585</v>
      </c>
      <c r="I796" s="513">
        <f>COLUMN(Metrics!E76)</f>
        <v>5</v>
      </c>
      <c r="J796" s="513" t="str">
        <f>Metrics!G76</f>
        <v>$ 000s</v>
      </c>
      <c r="K796" s="513"/>
      <c r="L796" s="513">
        <v>733</v>
      </c>
      <c r="M796" s="513">
        <v>737</v>
      </c>
      <c r="N796" s="513" t="str" cm="1">
        <f t="array" aca="1" ref="N796" ca="1">CELL("format",Metrics!J76)</f>
        <v>,0</v>
      </c>
      <c r="O796" s="513">
        <f>ROW(Metrics!J76)</f>
        <v>76</v>
      </c>
      <c r="P796" s="513">
        <f>COLUMN(Metrics!J76)</f>
        <v>10</v>
      </c>
      <c r="Q796" s="513">
        <f>ROW(Metrics!GJ76)</f>
        <v>76</v>
      </c>
      <c r="R796" s="513">
        <f>COLUMN(Metrics!GJ76)</f>
        <v>192</v>
      </c>
      <c r="S796" s="513">
        <f ca="1">_xlfn.SHEET(Metrics!J76)</f>
        <v>13</v>
      </c>
    </row>
    <row r="797" spans="1:19" x14ac:dyDescent="0.35">
      <c r="A797" s="513" t="s">
        <v>274</v>
      </c>
      <c r="B797" s="513">
        <v>736</v>
      </c>
      <c r="C797" s="513" t="s">
        <v>1786</v>
      </c>
      <c r="D797" s="513">
        <v>-168</v>
      </c>
      <c r="E797" s="513" t="s">
        <v>1787</v>
      </c>
      <c r="F797" s="513">
        <f>Metrics!H77</f>
        <v>378010.8970438937</v>
      </c>
      <c r="G797" s="513" t="str">
        <f>Metrics!E77</f>
        <v>Equity total cashflows for IRR</v>
      </c>
      <c r="H797" s="513" t="s">
        <v>1586</v>
      </c>
      <c r="I797" s="513">
        <f>COLUMN(Metrics!E77)</f>
        <v>5</v>
      </c>
      <c r="J797" s="513" t="str">
        <f>Metrics!G77</f>
        <v>$ 000s</v>
      </c>
      <c r="K797" s="513" t="s">
        <v>1786</v>
      </c>
      <c r="L797" s="513">
        <v>737</v>
      </c>
      <c r="M797" s="513"/>
      <c r="N797" s="513" t="str" cm="1">
        <f t="array" aca="1" ref="N797" ca="1">CELL("format",Metrics!H77)</f>
        <v>,0</v>
      </c>
      <c r="O797" s="513">
        <f>ROW(Metrics!H77)</f>
        <v>77</v>
      </c>
      <c r="P797" s="513">
        <f>COLUMN(Metrics!H77)</f>
        <v>8</v>
      </c>
      <c r="Q797" s="513">
        <f>ROW(Metrics!H77)</f>
        <v>77</v>
      </c>
      <c r="R797" s="513">
        <f>COLUMN(Metrics!H77)</f>
        <v>8</v>
      </c>
      <c r="S797" s="513">
        <f ca="1">_xlfn.SHEET(Metrics!H77)</f>
        <v>13</v>
      </c>
    </row>
    <row r="798" spans="1:19" x14ac:dyDescent="0.35">
      <c r="A798" s="513" t="s">
        <v>277</v>
      </c>
      <c r="B798" s="513">
        <v>737</v>
      </c>
      <c r="C798" s="513" t="s">
        <v>1788</v>
      </c>
      <c r="D798" s="513">
        <v>-168</v>
      </c>
      <c r="E798" s="513" t="s">
        <v>1789</v>
      </c>
      <c r="F798" s="513">
        <f>Metrics!J77</f>
        <v>-1.0000000000000001E-9</v>
      </c>
      <c r="G798" s="513" t="str">
        <f>Metrics!E77</f>
        <v>Equity total cashflows for IRR</v>
      </c>
      <c r="H798" s="513" t="s">
        <v>1586</v>
      </c>
      <c r="I798" s="513">
        <f>COLUMN(Metrics!E77)</f>
        <v>5</v>
      </c>
      <c r="J798" s="513" t="str">
        <f>Metrics!G77</f>
        <v>$ 000s</v>
      </c>
      <c r="K798" s="513" t="s">
        <v>1788</v>
      </c>
      <c r="L798" s="513" t="s">
        <v>2403</v>
      </c>
      <c r="M798" s="513" t="s">
        <v>2404</v>
      </c>
      <c r="N798" s="513" t="str" cm="1">
        <f t="array" aca="1" ref="N798" ca="1">CELL("format",Metrics!J77)</f>
        <v>,0</v>
      </c>
      <c r="O798" s="513">
        <f>ROW(Metrics!J77)</f>
        <v>77</v>
      </c>
      <c r="P798" s="513">
        <f>COLUMN(Metrics!J77)</f>
        <v>10</v>
      </c>
      <c r="Q798" s="513">
        <f>ROW(Metrics!GJ77)</f>
        <v>77</v>
      </c>
      <c r="R798" s="513">
        <f>COLUMN(Metrics!GJ77)</f>
        <v>192</v>
      </c>
      <c r="S798" s="513">
        <f ca="1">_xlfn.SHEET(Metrics!J77)</f>
        <v>13</v>
      </c>
    </row>
    <row r="799" spans="1:19" x14ac:dyDescent="0.35">
      <c r="A799" s="513" t="s">
        <v>283</v>
      </c>
      <c r="B799" s="513">
        <v>738</v>
      </c>
      <c r="C799" s="513" t="s">
        <v>638</v>
      </c>
      <c r="D799" s="513">
        <v>-168</v>
      </c>
      <c r="E799" s="513" t="s">
        <v>994</v>
      </c>
      <c r="F799" s="513">
        <f>Metrics!J79</f>
        <v>46053</v>
      </c>
      <c r="G799" s="513" t="str">
        <f>Metrics!E79</f>
        <v>Model period ending</v>
      </c>
      <c r="H799" s="513" t="s">
        <v>11</v>
      </c>
      <c r="I799" s="513">
        <f>COLUMN(Metrics!E79)</f>
        <v>5</v>
      </c>
      <c r="J799" s="513" t="str">
        <f>Metrics!G79</f>
        <v>date</v>
      </c>
      <c r="K799" s="513"/>
      <c r="L799" s="513">
        <v>79</v>
      </c>
      <c r="M799" s="513">
        <v>740</v>
      </c>
      <c r="N799" s="513" t="str" cm="1">
        <f t="array" aca="1" ref="N799" ca="1">CELL("format",Metrics!J79)</f>
        <v>D1</v>
      </c>
      <c r="O799" s="513">
        <f>ROW(Metrics!J79)</f>
        <v>79</v>
      </c>
      <c r="P799" s="513">
        <f>COLUMN(Metrics!J79)</f>
        <v>10</v>
      </c>
      <c r="Q799" s="513">
        <f>ROW(Metrics!GJ79)</f>
        <v>79</v>
      </c>
      <c r="R799" s="513">
        <f>COLUMN(Metrics!GJ79)</f>
        <v>192</v>
      </c>
      <c r="S799" s="513">
        <f ca="1">_xlfn.SHEET(Metrics!J79)</f>
        <v>13</v>
      </c>
    </row>
    <row r="800" spans="1:19" x14ac:dyDescent="0.35">
      <c r="A800" s="513" t="s">
        <v>283</v>
      </c>
      <c r="B800" s="513">
        <v>739</v>
      </c>
      <c r="C800" s="513" t="s">
        <v>1788</v>
      </c>
      <c r="D800" s="513">
        <v>-168</v>
      </c>
      <c r="E800" s="513" t="s">
        <v>1790</v>
      </c>
      <c r="F800" s="513">
        <f>Metrics!J80</f>
        <v>-1.0000000000000001E-9</v>
      </c>
      <c r="G800" s="513" t="str">
        <f>Metrics!E80</f>
        <v>Equity total cashflows for IRR</v>
      </c>
      <c r="H800" s="513" t="s">
        <v>1586</v>
      </c>
      <c r="I800" s="513">
        <f>COLUMN(Metrics!E80)</f>
        <v>5</v>
      </c>
      <c r="J800" s="513" t="str">
        <f>Metrics!G80</f>
        <v>$ 000s</v>
      </c>
      <c r="K800" s="513"/>
      <c r="L800" s="513">
        <v>737</v>
      </c>
      <c r="M800" s="513">
        <v>740</v>
      </c>
      <c r="N800" s="513" t="str" cm="1">
        <f t="array" aca="1" ref="N800" ca="1">CELL("format",Metrics!J80)</f>
        <v>,0</v>
      </c>
      <c r="O800" s="513">
        <f>ROW(Metrics!J80)</f>
        <v>80</v>
      </c>
      <c r="P800" s="513">
        <f>COLUMN(Metrics!J80)</f>
        <v>10</v>
      </c>
      <c r="Q800" s="513">
        <f>ROW(Metrics!GJ80)</f>
        <v>80</v>
      </c>
      <c r="R800" s="513">
        <f>COLUMN(Metrics!GJ80)</f>
        <v>192</v>
      </c>
      <c r="S800" s="513">
        <f ca="1">_xlfn.SHEET(Metrics!J80)</f>
        <v>13</v>
      </c>
    </row>
    <row r="801" spans="1:19" x14ac:dyDescent="0.35">
      <c r="A801" s="513" t="s">
        <v>277</v>
      </c>
      <c r="B801" s="513">
        <v>740</v>
      </c>
      <c r="C801" s="513" t="s">
        <v>1791</v>
      </c>
      <c r="D801" s="513">
        <v>-168</v>
      </c>
      <c r="E801" s="513" t="s">
        <v>1792</v>
      </c>
      <c r="F801" s="513">
        <f>Metrics!F81</f>
        <v>0.19736395478248597</v>
      </c>
      <c r="G801" s="513" t="str">
        <f>Metrics!E81</f>
        <v>Blended equity IRR</v>
      </c>
      <c r="H801" s="513" t="s">
        <v>214</v>
      </c>
      <c r="I801" s="513">
        <f>COLUMN(Metrics!E81)</f>
        <v>5</v>
      </c>
      <c r="J801" s="513" t="str">
        <f>Metrics!G81</f>
        <v>%</v>
      </c>
      <c r="K801" s="513" t="s">
        <v>1791</v>
      </c>
      <c r="L801" s="513" t="s">
        <v>2405</v>
      </c>
      <c r="M801" s="513"/>
      <c r="N801" s="513" t="str" cm="1">
        <f t="array" aca="1" ref="N801" ca="1">CELL("format",Metrics!F81)</f>
        <v>P2</v>
      </c>
      <c r="O801" s="513">
        <f>ROW(Metrics!F81)</f>
        <v>81</v>
      </c>
      <c r="P801" s="513">
        <f>COLUMN(Metrics!F81)</f>
        <v>6</v>
      </c>
      <c r="Q801" s="513">
        <f>ROW(Metrics!F81)</f>
        <v>81</v>
      </c>
      <c r="R801" s="513">
        <f>COLUMN(Metrics!F81)</f>
        <v>6</v>
      </c>
      <c r="S801" s="513">
        <f ca="1">_xlfn.SHEET(Metrics!F81)</f>
        <v>13</v>
      </c>
    </row>
    <row r="802" spans="1:19" x14ac:dyDescent="0.35">
      <c r="A802" s="513" t="s">
        <v>270</v>
      </c>
      <c r="B802" s="513">
        <v>-148</v>
      </c>
      <c r="C802" s="513" t="s">
        <v>1665</v>
      </c>
      <c r="D802" s="513">
        <v>-9</v>
      </c>
      <c r="E802" s="513"/>
      <c r="F802" s="513" t="str">
        <f ca="1">NCA!A1</f>
        <v>NCA - Base case 1</v>
      </c>
      <c r="G802" s="513" t="str">
        <f ca="1">NCA!A1</f>
        <v>NCA - Base case 1</v>
      </c>
      <c r="H802" s="513" t="s">
        <v>572</v>
      </c>
      <c r="I802" s="513">
        <f>COLUMN(NCA!A1)</f>
        <v>1</v>
      </c>
      <c r="J802" s="513"/>
      <c r="K802" s="513" t="s">
        <v>1665</v>
      </c>
      <c r="L802" s="513"/>
      <c r="M802" s="513"/>
      <c r="N802" s="513" t="str" cm="1">
        <f t="array" aca="1" ref="N802" ca="1">CELL("format",NCA!A1)</f>
        <v>,0</v>
      </c>
      <c r="O802" s="513">
        <f>ROW(NCA!A1)</f>
        <v>1</v>
      </c>
      <c r="P802" s="513">
        <f>COLUMN(NCA!A1)</f>
        <v>1</v>
      </c>
      <c r="Q802" s="513">
        <f>ROW(NCA!A38)</f>
        <v>38</v>
      </c>
      <c r="R802" s="513">
        <f>COLUMN(NCA!A38)</f>
        <v>1</v>
      </c>
      <c r="S802" s="513">
        <f ca="1">_xlfn.SHEET(NCA!A1)</f>
        <v>9</v>
      </c>
    </row>
    <row r="803" spans="1:19" x14ac:dyDescent="0.35">
      <c r="A803" s="513" t="s">
        <v>272</v>
      </c>
      <c r="B803" s="513">
        <v>635</v>
      </c>
      <c r="C803" s="513">
        <v>635</v>
      </c>
      <c r="D803" s="513">
        <v>-148</v>
      </c>
      <c r="E803" s="513" t="s">
        <v>2406</v>
      </c>
      <c r="F803" s="513" t="str">
        <f ca="1">NCA!A1</f>
        <v>NCA - Base case 1</v>
      </c>
      <c r="G803" s="513"/>
      <c r="H803" s="513"/>
      <c r="I803" s="513"/>
      <c r="J803" s="513"/>
      <c r="K803" s="513"/>
      <c r="L803" s="513">
        <v>3</v>
      </c>
      <c r="M803" s="513"/>
      <c r="N803" s="513" t="str" cm="1">
        <f t="array" aca="1" ref="N803" ca="1">CELL("format",NCA!A1)</f>
        <v>,0</v>
      </c>
      <c r="O803" s="513">
        <f>ROW(NCA!A1)</f>
        <v>1</v>
      </c>
      <c r="P803" s="513">
        <f>COLUMN(NCA!A1)</f>
        <v>1</v>
      </c>
      <c r="Q803" s="513">
        <f>ROW(NCA!A1)</f>
        <v>1</v>
      </c>
      <c r="R803" s="513">
        <f>COLUMN(NCA!A1)</f>
        <v>1</v>
      </c>
      <c r="S803" s="513">
        <f ca="1">_xlfn.SHEET(NCA!A1)</f>
        <v>9</v>
      </c>
    </row>
    <row r="804" spans="1:19" x14ac:dyDescent="0.35">
      <c r="A804" s="513" t="s">
        <v>270</v>
      </c>
      <c r="B804" s="513">
        <v>-149</v>
      </c>
      <c r="C804" s="513" t="s">
        <v>1425</v>
      </c>
      <c r="D804" s="513">
        <v>-148</v>
      </c>
      <c r="E804" s="513"/>
      <c r="F804" s="513" t="str">
        <f>NCA!A7</f>
        <v>CAPITALIZED FINANCING COSTS</v>
      </c>
      <c r="G804" s="513" t="str">
        <f>NCA!A7</f>
        <v>CAPITALIZED FINANCING COSTS</v>
      </c>
      <c r="H804" s="513" t="s">
        <v>1420</v>
      </c>
      <c r="I804" s="513">
        <f>COLUMN(NCA!A7)</f>
        <v>1</v>
      </c>
      <c r="J804" s="513"/>
      <c r="K804" s="513" t="s">
        <v>1425</v>
      </c>
      <c r="L804" s="513"/>
      <c r="M804" s="513"/>
      <c r="N804" s="513" t="str" cm="1">
        <f t="array" aca="1" ref="N804" ca="1">CELL("format",NCA!A7)</f>
        <v>,0</v>
      </c>
      <c r="O804" s="513">
        <f>ROW(NCA!A7)</f>
        <v>7</v>
      </c>
      <c r="P804" s="513">
        <f>COLUMN(NCA!A7)</f>
        <v>1</v>
      </c>
      <c r="Q804" s="513">
        <f>ROW(NCA!A11)</f>
        <v>11</v>
      </c>
      <c r="R804" s="513">
        <f>COLUMN(NCA!A11)</f>
        <v>1</v>
      </c>
      <c r="S804" s="513">
        <f ca="1">_xlfn.SHEET(NCA!A7)</f>
        <v>9</v>
      </c>
    </row>
    <row r="805" spans="1:19" x14ac:dyDescent="0.35">
      <c r="A805" s="513" t="s">
        <v>283</v>
      </c>
      <c r="B805" s="513">
        <v>636</v>
      </c>
      <c r="C805" s="513" t="s">
        <v>1404</v>
      </c>
      <c r="D805" s="513">
        <v>-149</v>
      </c>
      <c r="E805" s="513" t="s">
        <v>1405</v>
      </c>
      <c r="F805" s="513">
        <f>NCA!J9</f>
        <v>0</v>
      </c>
      <c r="G805" s="513" t="str">
        <f>NCA!E9</f>
        <v>Financing costs POS</v>
      </c>
      <c r="H805" s="513" t="s">
        <v>1382</v>
      </c>
      <c r="I805" s="513">
        <f>COLUMN(NCA!E9)</f>
        <v>5</v>
      </c>
      <c r="J805" s="513" t="str">
        <f>NCA!G9</f>
        <v>$ 000s</v>
      </c>
      <c r="K805" s="513"/>
      <c r="L805" s="513">
        <v>339</v>
      </c>
      <c r="M805" s="513">
        <v>637</v>
      </c>
      <c r="N805" s="513" t="str" cm="1">
        <f t="array" aca="1" ref="N805" ca="1">CELL("format",NCA!J9)</f>
        <v>,0</v>
      </c>
      <c r="O805" s="513">
        <f>ROW(NCA!J9)</f>
        <v>9</v>
      </c>
      <c r="P805" s="513">
        <f>COLUMN(NCA!J9)</f>
        <v>10</v>
      </c>
      <c r="Q805" s="513">
        <f>ROW(NCA!GJ9)</f>
        <v>9</v>
      </c>
      <c r="R805" s="513">
        <f>COLUMN(NCA!GJ9)</f>
        <v>192</v>
      </c>
      <c r="S805" s="513">
        <f ca="1">_xlfn.SHEET(NCA!J9)</f>
        <v>9</v>
      </c>
    </row>
    <row r="806" spans="1:19" x14ac:dyDescent="0.35">
      <c r="A806" s="513" t="s">
        <v>277</v>
      </c>
      <c r="B806" s="513">
        <v>637</v>
      </c>
      <c r="C806" s="513" t="s">
        <v>1426</v>
      </c>
      <c r="D806" s="513">
        <v>-149</v>
      </c>
      <c r="E806" s="513" t="s">
        <v>1415</v>
      </c>
      <c r="F806" s="513">
        <f>NCA!F10</f>
        <v>31430.966113810879</v>
      </c>
      <c r="G806" s="513" t="str">
        <f>NCA!E10</f>
        <v>Total capitalized financing costs</v>
      </c>
      <c r="H806" s="513" t="s">
        <v>1421</v>
      </c>
      <c r="I806" s="513">
        <f>COLUMN(NCA!E10)</f>
        <v>5</v>
      </c>
      <c r="J806" s="513" t="str">
        <f>NCA!G10</f>
        <v>$ 000s</v>
      </c>
      <c r="K806" s="513" t="s">
        <v>344</v>
      </c>
      <c r="L806" s="513">
        <v>636</v>
      </c>
      <c r="M806" s="513">
        <v>639</v>
      </c>
      <c r="N806" s="513" t="str" cm="1">
        <f t="array" aca="1" ref="N806" ca="1">CELL("format",NCA!F10)</f>
        <v>,0</v>
      </c>
      <c r="O806" s="513">
        <f>ROW(NCA!F10)</f>
        <v>10</v>
      </c>
      <c r="P806" s="513">
        <f>COLUMN(NCA!F10)</f>
        <v>6</v>
      </c>
      <c r="Q806" s="513">
        <f>ROW(NCA!F10)</f>
        <v>10</v>
      </c>
      <c r="R806" s="513">
        <f>COLUMN(NCA!F10)</f>
        <v>6</v>
      </c>
      <c r="S806" s="513">
        <f ca="1">_xlfn.SHEET(NCA!F10)</f>
        <v>9</v>
      </c>
    </row>
    <row r="807" spans="1:19" x14ac:dyDescent="0.35">
      <c r="A807" s="513" t="s">
        <v>270</v>
      </c>
      <c r="B807" s="513">
        <v>-150</v>
      </c>
      <c r="C807" s="513" t="s">
        <v>573</v>
      </c>
      <c r="D807" s="513">
        <v>-148</v>
      </c>
      <c r="E807" s="513"/>
      <c r="F807" s="513" t="str">
        <f>NCA!A12</f>
        <v>DEPRECIATION OF FIXED ASSET</v>
      </c>
      <c r="G807" s="513" t="str">
        <f>NCA!A12</f>
        <v>DEPRECIATION OF FIXED ASSET</v>
      </c>
      <c r="H807" s="513" t="s">
        <v>203</v>
      </c>
      <c r="I807" s="513">
        <f>COLUMN(NCA!A12)</f>
        <v>1</v>
      </c>
      <c r="J807" s="513"/>
      <c r="K807" s="513" t="s">
        <v>573</v>
      </c>
      <c r="L807" s="513"/>
      <c r="M807" s="513"/>
      <c r="N807" s="513" t="str" cm="1">
        <f t="array" aca="1" ref="N807" ca="1">CELL("format",NCA!A12)</f>
        <v>,0</v>
      </c>
      <c r="O807" s="513">
        <f>ROW(NCA!A12)</f>
        <v>12</v>
      </c>
      <c r="P807" s="513">
        <f>COLUMN(NCA!A12)</f>
        <v>1</v>
      </c>
      <c r="Q807" s="513">
        <f>ROW(NCA!A24)</f>
        <v>24</v>
      </c>
      <c r="R807" s="513">
        <f>COLUMN(NCA!A24)</f>
        <v>1</v>
      </c>
      <c r="S807" s="513">
        <f ca="1">_xlfn.SHEET(NCA!A12)</f>
        <v>9</v>
      </c>
    </row>
    <row r="808" spans="1:19" x14ac:dyDescent="0.35">
      <c r="A808" s="513" t="s">
        <v>283</v>
      </c>
      <c r="B808" s="513">
        <v>638</v>
      </c>
      <c r="C808" s="513" t="s">
        <v>954</v>
      </c>
      <c r="D808" s="513">
        <v>-150</v>
      </c>
      <c r="E808" s="513" t="s">
        <v>959</v>
      </c>
      <c r="F808" s="513">
        <f>NCA!F14</f>
        <v>344899.99999999994</v>
      </c>
      <c r="G808" s="513" t="str">
        <f>NCA!E14</f>
        <v>Sum of Construction costs POS</v>
      </c>
      <c r="H808" s="513" t="s">
        <v>937</v>
      </c>
      <c r="I808" s="513">
        <f>COLUMN(NCA!E14)</f>
        <v>5</v>
      </c>
      <c r="J808" s="513" t="str">
        <f>NCA!G14</f>
        <v>$ 000s</v>
      </c>
      <c r="K808" s="513"/>
      <c r="L808" s="513">
        <v>247</v>
      </c>
      <c r="M808" s="513">
        <v>640</v>
      </c>
      <c r="N808" s="513" t="str" cm="1">
        <f t="array" aca="1" ref="N808" ca="1">CELL("format",NCA!F14)</f>
        <v>,0</v>
      </c>
      <c r="O808" s="513">
        <f>ROW(NCA!F14)</f>
        <v>14</v>
      </c>
      <c r="P808" s="513">
        <f>COLUMN(NCA!F14)</f>
        <v>6</v>
      </c>
      <c r="Q808" s="513">
        <f>ROW(NCA!F14)</f>
        <v>14</v>
      </c>
      <c r="R808" s="513">
        <f>COLUMN(NCA!F14)</f>
        <v>6</v>
      </c>
      <c r="S808" s="513">
        <f ca="1">_xlfn.SHEET(NCA!F14)</f>
        <v>9</v>
      </c>
    </row>
    <row r="809" spans="1:19" x14ac:dyDescent="0.35">
      <c r="A809" s="513" t="s">
        <v>283</v>
      </c>
      <c r="B809" s="513">
        <v>639</v>
      </c>
      <c r="C809" s="513" t="s">
        <v>1426</v>
      </c>
      <c r="D809" s="513">
        <v>-150</v>
      </c>
      <c r="E809" s="513" t="s">
        <v>1427</v>
      </c>
      <c r="F809" s="513">
        <f>NCA!F15</f>
        <v>31430.966113810879</v>
      </c>
      <c r="G809" s="513" t="str">
        <f>NCA!E15</f>
        <v>Total capitalized financing costs</v>
      </c>
      <c r="H809" s="513" t="s">
        <v>1421</v>
      </c>
      <c r="I809" s="513">
        <f>COLUMN(NCA!E15)</f>
        <v>5</v>
      </c>
      <c r="J809" s="513" t="str">
        <f>NCA!G15</f>
        <v>$ 000s</v>
      </c>
      <c r="K809" s="513"/>
      <c r="L809" s="513">
        <v>637</v>
      </c>
      <c r="M809" s="513">
        <v>640</v>
      </c>
      <c r="N809" s="513" t="str" cm="1">
        <f t="array" aca="1" ref="N809" ca="1">CELL("format",NCA!F15)</f>
        <v>,0</v>
      </c>
      <c r="O809" s="513">
        <f>ROW(NCA!F15)</f>
        <v>15</v>
      </c>
      <c r="P809" s="513">
        <f>COLUMN(NCA!F15)</f>
        <v>6</v>
      </c>
      <c r="Q809" s="513">
        <f>ROW(NCA!F15)</f>
        <v>15</v>
      </c>
      <c r="R809" s="513">
        <f>COLUMN(NCA!F15)</f>
        <v>6</v>
      </c>
      <c r="S809" s="513">
        <f ca="1">_xlfn.SHEET(NCA!F15)</f>
        <v>9</v>
      </c>
    </row>
    <row r="810" spans="1:19" x14ac:dyDescent="0.35">
      <c r="A810" s="513" t="s">
        <v>277</v>
      </c>
      <c r="B810" s="513">
        <v>640</v>
      </c>
      <c r="C810" s="513" t="s">
        <v>1428</v>
      </c>
      <c r="D810" s="513">
        <v>-150</v>
      </c>
      <c r="E810" s="513" t="s">
        <v>1429</v>
      </c>
      <c r="F810" s="513">
        <f>NCA!F16</f>
        <v>376330.96611381083</v>
      </c>
      <c r="G810" s="513" t="str">
        <f>NCA!E16</f>
        <v>Total asset cost</v>
      </c>
      <c r="H810" s="513" t="s">
        <v>1422</v>
      </c>
      <c r="I810" s="513">
        <f>COLUMN(NCA!E16)</f>
        <v>5</v>
      </c>
      <c r="J810" s="513" t="str">
        <f>NCA!G16</f>
        <v>$ 000s</v>
      </c>
      <c r="K810" s="513" t="s">
        <v>1428</v>
      </c>
      <c r="L810" s="513" t="s">
        <v>2407</v>
      </c>
      <c r="M810" s="513">
        <v>641</v>
      </c>
      <c r="N810" s="513" t="str" cm="1">
        <f t="array" aca="1" ref="N810" ca="1">CELL("format",NCA!F16)</f>
        <v>,0</v>
      </c>
      <c r="O810" s="513">
        <f>ROW(NCA!F16)</f>
        <v>16</v>
      </c>
      <c r="P810" s="513">
        <f>COLUMN(NCA!F16)</f>
        <v>6</v>
      </c>
      <c r="Q810" s="513">
        <f>ROW(NCA!F16)</f>
        <v>16</v>
      </c>
      <c r="R810" s="513">
        <f>COLUMN(NCA!F16)</f>
        <v>6</v>
      </c>
      <c r="S810" s="513">
        <f ca="1">_xlfn.SHEET(NCA!F16)</f>
        <v>9</v>
      </c>
    </row>
    <row r="811" spans="1:19" x14ac:dyDescent="0.35">
      <c r="A811" s="513" t="s">
        <v>283</v>
      </c>
      <c r="B811" s="513">
        <v>641</v>
      </c>
      <c r="C811" s="513" t="s">
        <v>1428</v>
      </c>
      <c r="D811" s="513">
        <v>-150</v>
      </c>
      <c r="E811" s="513" t="s">
        <v>1430</v>
      </c>
      <c r="F811" s="513">
        <f>NCA!F18</f>
        <v>376330.96611381083</v>
      </c>
      <c r="G811" s="513" t="str">
        <f>NCA!E18</f>
        <v>Total asset cost</v>
      </c>
      <c r="H811" s="513" t="s">
        <v>1422</v>
      </c>
      <c r="I811" s="513">
        <f>COLUMN(NCA!E18)</f>
        <v>5</v>
      </c>
      <c r="J811" s="513" t="str">
        <f>NCA!G18</f>
        <v>$ 000s</v>
      </c>
      <c r="K811" s="513"/>
      <c r="L811" s="513">
        <v>640</v>
      </c>
      <c r="M811" s="513">
        <v>646</v>
      </c>
      <c r="N811" s="513" t="str" cm="1">
        <f t="array" aca="1" ref="N811" ca="1">CELL("format",NCA!F18)</f>
        <v>,0</v>
      </c>
      <c r="O811" s="513">
        <f>ROW(NCA!F18)</f>
        <v>18</v>
      </c>
      <c r="P811" s="513">
        <f>COLUMN(NCA!F18)</f>
        <v>6</v>
      </c>
      <c r="Q811" s="513">
        <f>ROW(NCA!F18)</f>
        <v>18</v>
      </c>
      <c r="R811" s="513">
        <f>COLUMN(NCA!F18)</f>
        <v>6</v>
      </c>
      <c r="S811" s="513">
        <f ca="1">_xlfn.SHEET(NCA!F18)</f>
        <v>9</v>
      </c>
    </row>
    <row r="812" spans="1:19" x14ac:dyDescent="0.35">
      <c r="A812" s="513" t="s">
        <v>283</v>
      </c>
      <c r="B812" s="513">
        <v>642</v>
      </c>
      <c r="C812" s="513" t="s">
        <v>1732</v>
      </c>
      <c r="D812" s="513">
        <v>-150</v>
      </c>
      <c r="E812" s="513" t="s">
        <v>1793</v>
      </c>
      <c r="F812" s="513">
        <f>NCA!F19</f>
        <v>25</v>
      </c>
      <c r="G812" s="513" t="str">
        <f>NCA!E19</f>
        <v>Useful life of asset</v>
      </c>
      <c r="H812" s="513" t="s">
        <v>1609</v>
      </c>
      <c r="I812" s="513">
        <f>COLUMN(NCA!E19)</f>
        <v>5</v>
      </c>
      <c r="J812" s="513" t="str">
        <f>NCA!G19</f>
        <v>years</v>
      </c>
      <c r="K812" s="513"/>
      <c r="L812" s="513">
        <v>36</v>
      </c>
      <c r="M812" s="513">
        <v>646</v>
      </c>
      <c r="N812" s="513" t="str" cm="1">
        <f t="array" aca="1" ref="N812" ca="1">CELL("format",NCA!F19)</f>
        <v>,0</v>
      </c>
      <c r="O812" s="513">
        <f>ROW(NCA!F19)</f>
        <v>19</v>
      </c>
      <c r="P812" s="513">
        <f>COLUMN(NCA!F19)</f>
        <v>6</v>
      </c>
      <c r="Q812" s="513">
        <f>ROW(NCA!F19)</f>
        <v>19</v>
      </c>
      <c r="R812" s="513">
        <f>COLUMN(NCA!F19)</f>
        <v>6</v>
      </c>
      <c r="S812" s="513">
        <f ca="1">_xlfn.SHEET(NCA!F19)</f>
        <v>9</v>
      </c>
    </row>
    <row r="813" spans="1:19" x14ac:dyDescent="0.35">
      <c r="A813" s="513" t="s">
        <v>283</v>
      </c>
      <c r="B813" s="513">
        <v>643</v>
      </c>
      <c r="C813" s="513" t="s">
        <v>568</v>
      </c>
      <c r="D813" s="513">
        <v>-150</v>
      </c>
      <c r="E813" s="513" t="s">
        <v>574</v>
      </c>
      <c r="F813" s="513">
        <f>NCA!F20</f>
        <v>4</v>
      </c>
      <c r="G813" s="513" t="str">
        <f>NCA!E20</f>
        <v>Number of periods in a year</v>
      </c>
      <c r="H813" s="513" t="s">
        <v>97</v>
      </c>
      <c r="I813" s="513">
        <f>COLUMN(NCA!E20)</f>
        <v>5</v>
      </c>
      <c r="J813" s="513" t="str">
        <f>NCA!G20</f>
        <v>periods</v>
      </c>
      <c r="K813" s="513"/>
      <c r="L813" s="513">
        <v>898</v>
      </c>
      <c r="M813" s="513">
        <v>646</v>
      </c>
      <c r="N813" s="513" t="str" cm="1">
        <f t="array" aca="1" ref="N813" ca="1">CELL("format",NCA!F20)</f>
        <v>,0</v>
      </c>
      <c r="O813" s="513">
        <f>ROW(NCA!F20)</f>
        <v>20</v>
      </c>
      <c r="P813" s="513">
        <f>COLUMN(NCA!F20)</f>
        <v>6</v>
      </c>
      <c r="Q813" s="513">
        <f>ROW(NCA!F20)</f>
        <v>20</v>
      </c>
      <c r="R813" s="513">
        <f>COLUMN(NCA!F20)</f>
        <v>6</v>
      </c>
      <c r="S813" s="513">
        <f ca="1">_xlfn.SHEET(NCA!F20)</f>
        <v>9</v>
      </c>
    </row>
    <row r="814" spans="1:19" x14ac:dyDescent="0.35">
      <c r="A814" s="513" t="s">
        <v>283</v>
      </c>
      <c r="B814" s="513">
        <v>644</v>
      </c>
      <c r="C814" s="513" t="s">
        <v>1794</v>
      </c>
      <c r="D814" s="513">
        <v>-150</v>
      </c>
      <c r="E814" s="513" t="s">
        <v>1795</v>
      </c>
      <c r="F814" s="513">
        <f>NCA!J21</f>
        <v>0</v>
      </c>
      <c r="G814" s="513" t="str">
        <f>NCA!E21</f>
        <v>Useful life of asset flag</v>
      </c>
      <c r="H814" s="513" t="s">
        <v>1658</v>
      </c>
      <c r="I814" s="513">
        <f>COLUMN(NCA!E21)</f>
        <v>5</v>
      </c>
      <c r="J814" s="513" t="str">
        <f>NCA!G21</f>
        <v>flag</v>
      </c>
      <c r="K814" s="513"/>
      <c r="L814" s="513">
        <v>141</v>
      </c>
      <c r="M814" s="513">
        <v>646</v>
      </c>
      <c r="N814" s="513" t="str" cm="1">
        <f t="array" aca="1" ref="N814" ca="1">CELL("format",NCA!J21)</f>
        <v>,0</v>
      </c>
      <c r="O814" s="513">
        <f>ROW(NCA!J21)</f>
        <v>21</v>
      </c>
      <c r="P814" s="513">
        <f>COLUMN(NCA!J21)</f>
        <v>10</v>
      </c>
      <c r="Q814" s="513">
        <f>ROW(NCA!GJ21)</f>
        <v>21</v>
      </c>
      <c r="R814" s="513">
        <f>COLUMN(NCA!GJ21)</f>
        <v>192</v>
      </c>
      <c r="S814" s="513">
        <f ca="1">_xlfn.SHEET(NCA!J21)</f>
        <v>9</v>
      </c>
    </row>
    <row r="815" spans="1:19" x14ac:dyDescent="0.35">
      <c r="A815" s="513" t="s">
        <v>281</v>
      </c>
      <c r="B815" s="513">
        <v>910</v>
      </c>
      <c r="C815" s="513">
        <v>910</v>
      </c>
      <c r="D815" s="513">
        <v>-150</v>
      </c>
      <c r="E815" s="513" t="s">
        <v>335</v>
      </c>
      <c r="F815" s="513" t="str">
        <f>NCA!E22</f>
        <v>Fixed asset depreciation POS</v>
      </c>
      <c r="G815" s="513" t="str">
        <f>NCA!E21</f>
        <v>Useful life of asset flag</v>
      </c>
      <c r="H815" s="513" t="s">
        <v>1658</v>
      </c>
      <c r="I815" s="513">
        <f>COLUMN(NCA!E21)</f>
        <v>5</v>
      </c>
      <c r="J815" s="513" t="str">
        <f>NCA!G22</f>
        <v>$ 000s</v>
      </c>
      <c r="K815" s="513"/>
      <c r="L815" s="513"/>
      <c r="M815" s="513">
        <v>647</v>
      </c>
      <c r="N815" s="513" t="str" cm="1">
        <f t="array" aca="1" ref="N815" ca="1">CELL("format",NCA!E22)</f>
        <v>,0</v>
      </c>
      <c r="O815" s="513">
        <f>ROW(NCA!E22)</f>
        <v>22</v>
      </c>
      <c r="P815" s="513">
        <f>COLUMN(NCA!E22)</f>
        <v>5</v>
      </c>
      <c r="Q815" s="513">
        <f>ROW(NCA!E22)</f>
        <v>22</v>
      </c>
      <c r="R815" s="513">
        <f>COLUMN(NCA!E22)</f>
        <v>5</v>
      </c>
      <c r="S815" s="513">
        <f ca="1">_xlfn.SHEET(NCA!E22)</f>
        <v>9</v>
      </c>
    </row>
    <row r="816" spans="1:19" x14ac:dyDescent="0.35">
      <c r="A816" s="513" t="s">
        <v>274</v>
      </c>
      <c r="B816" s="513">
        <v>1350</v>
      </c>
      <c r="C816" s="513" t="s">
        <v>1796</v>
      </c>
      <c r="D816" s="513">
        <v>-150</v>
      </c>
      <c r="E816" s="513" t="s">
        <v>982</v>
      </c>
      <c r="F816" s="513">
        <f>NCA!H22</f>
        <v>376330.96611381054</v>
      </c>
      <c r="G816" s="513" t="str">
        <f>NCA!E22</f>
        <v>Fixed asset depreciation POS</v>
      </c>
      <c r="H816" s="513" t="s">
        <v>222</v>
      </c>
      <c r="I816" s="513">
        <f>COLUMN(NCA!E22)</f>
        <v>5</v>
      </c>
      <c r="J816" s="513" t="str">
        <f>NCA!G22</f>
        <v>$ 000s</v>
      </c>
      <c r="K816" s="513" t="s">
        <v>575</v>
      </c>
      <c r="L816" s="513">
        <v>646</v>
      </c>
      <c r="M816" s="513"/>
      <c r="N816" s="513" t="str" cm="1">
        <f t="array" aca="1" ref="N816" ca="1">CELL("format",NCA!H22)</f>
        <v>,0</v>
      </c>
      <c r="O816" s="513">
        <f>ROW(NCA!H22)</f>
        <v>22</v>
      </c>
      <c r="P816" s="513">
        <f>COLUMN(NCA!H22)</f>
        <v>8</v>
      </c>
      <c r="Q816" s="513">
        <f>ROW(NCA!H22)</f>
        <v>22</v>
      </c>
      <c r="R816" s="513">
        <f>COLUMN(NCA!H22)</f>
        <v>8</v>
      </c>
      <c r="S816" s="513">
        <f ca="1">_xlfn.SHEET(NCA!H22)</f>
        <v>9</v>
      </c>
    </row>
    <row r="817" spans="1:19" x14ac:dyDescent="0.35">
      <c r="A817" s="513" t="s">
        <v>277</v>
      </c>
      <c r="B817" s="513">
        <v>646</v>
      </c>
      <c r="C817" s="513" t="s">
        <v>983</v>
      </c>
      <c r="D817" s="513">
        <v>-150</v>
      </c>
      <c r="E817" s="513" t="s">
        <v>1797</v>
      </c>
      <c r="F817" s="513">
        <f>NCA!J22</f>
        <v>0</v>
      </c>
      <c r="G817" s="513" t="str">
        <f>NCA!E22</f>
        <v>Fixed asset depreciation POS</v>
      </c>
      <c r="H817" s="513" t="s">
        <v>222</v>
      </c>
      <c r="I817" s="513">
        <f>COLUMN(NCA!E22)</f>
        <v>5</v>
      </c>
      <c r="J817" s="513" t="str">
        <f>NCA!G22</f>
        <v>$ 000s</v>
      </c>
      <c r="K817" s="513" t="s">
        <v>577</v>
      </c>
      <c r="L817" s="513" t="s">
        <v>2408</v>
      </c>
      <c r="M817" s="513" t="s">
        <v>2409</v>
      </c>
      <c r="N817" s="513" t="str" cm="1">
        <f t="array" aca="1" ref="N817" ca="1">CELL("format",NCA!J22)</f>
        <v>,0</v>
      </c>
      <c r="O817" s="513">
        <f>ROW(NCA!J22)</f>
        <v>22</v>
      </c>
      <c r="P817" s="513">
        <f>COLUMN(NCA!J22)</f>
        <v>10</v>
      </c>
      <c r="Q817" s="513">
        <f>ROW(NCA!GJ22)</f>
        <v>22</v>
      </c>
      <c r="R817" s="513">
        <f>COLUMN(NCA!GJ22)</f>
        <v>192</v>
      </c>
      <c r="S817" s="513">
        <f ca="1">_xlfn.SHEET(NCA!J22)</f>
        <v>9</v>
      </c>
    </row>
    <row r="818" spans="1:19" x14ac:dyDescent="0.35">
      <c r="A818" s="513" t="s">
        <v>272</v>
      </c>
      <c r="B818" s="513">
        <v>647</v>
      </c>
      <c r="C818" s="513">
        <v>647</v>
      </c>
      <c r="D818" s="513">
        <v>-150</v>
      </c>
      <c r="E818" s="513" t="s">
        <v>2410</v>
      </c>
      <c r="F818" s="513" t="str">
        <f>NCA!E23</f>
        <v>Fixed asset depreciation</v>
      </c>
      <c r="G818" s="513" t="str">
        <f>NCA!E22</f>
        <v>Fixed asset depreciation POS</v>
      </c>
      <c r="H818" s="513" t="s">
        <v>222</v>
      </c>
      <c r="I818" s="513">
        <f>COLUMN(NCA!E22)</f>
        <v>5</v>
      </c>
      <c r="J818" s="513" t="str">
        <f>NCA!G23</f>
        <v>$ 000s</v>
      </c>
      <c r="K818" s="513"/>
      <c r="L818" s="513">
        <v>910</v>
      </c>
      <c r="M818" s="513"/>
      <c r="N818" s="513" t="str" cm="1">
        <f t="array" aca="1" ref="N818" ca="1">CELL("format",NCA!E23)</f>
        <v>,0</v>
      </c>
      <c r="O818" s="513">
        <f>ROW(NCA!E23)</f>
        <v>23</v>
      </c>
      <c r="P818" s="513">
        <f>COLUMN(NCA!E23)</f>
        <v>5</v>
      </c>
      <c r="Q818" s="513">
        <f>ROW(NCA!E23)</f>
        <v>23</v>
      </c>
      <c r="R818" s="513">
        <f>COLUMN(NCA!E23)</f>
        <v>5</v>
      </c>
      <c r="S818" s="513">
        <f ca="1">_xlfn.SHEET(NCA!E23)</f>
        <v>9</v>
      </c>
    </row>
    <row r="819" spans="1:19" x14ac:dyDescent="0.35">
      <c r="A819" s="513" t="s">
        <v>274</v>
      </c>
      <c r="B819" s="513">
        <v>1351</v>
      </c>
      <c r="C819" s="513" t="s">
        <v>578</v>
      </c>
      <c r="D819" s="513">
        <v>-150</v>
      </c>
      <c r="E819" s="513" t="s">
        <v>579</v>
      </c>
      <c r="F819" s="513">
        <f>NCA!H23</f>
        <v>-376330.96611381054</v>
      </c>
      <c r="G819" s="513" t="str">
        <f>NCA!E23</f>
        <v>Fixed asset depreciation</v>
      </c>
      <c r="H819" s="513" t="s">
        <v>435</v>
      </c>
      <c r="I819" s="513">
        <f>COLUMN(NCA!E23)</f>
        <v>5</v>
      </c>
      <c r="J819" s="513" t="str">
        <f>NCA!G23</f>
        <v>$ 000s</v>
      </c>
      <c r="K819" s="513" t="s">
        <v>578</v>
      </c>
      <c r="L819" s="513">
        <v>648</v>
      </c>
      <c r="M819" s="513"/>
      <c r="N819" s="513" t="str" cm="1">
        <f t="array" aca="1" ref="N819" ca="1">CELL("format",NCA!H23)</f>
        <v>,0</v>
      </c>
      <c r="O819" s="513">
        <f>ROW(NCA!H23)</f>
        <v>23</v>
      </c>
      <c r="P819" s="513">
        <f>COLUMN(NCA!H23)</f>
        <v>8</v>
      </c>
      <c r="Q819" s="513">
        <f>ROW(NCA!H23)</f>
        <v>23</v>
      </c>
      <c r="R819" s="513">
        <f>COLUMN(NCA!H23)</f>
        <v>8</v>
      </c>
      <c r="S819" s="513">
        <f ca="1">_xlfn.SHEET(NCA!H23)</f>
        <v>9</v>
      </c>
    </row>
    <row r="820" spans="1:19" x14ac:dyDescent="0.35">
      <c r="A820" s="513" t="s">
        <v>277</v>
      </c>
      <c r="B820" s="513">
        <v>648</v>
      </c>
      <c r="C820" s="513" t="s">
        <v>433</v>
      </c>
      <c r="D820" s="513">
        <v>-150</v>
      </c>
      <c r="E820" s="513" t="s">
        <v>984</v>
      </c>
      <c r="F820" s="513">
        <f>NCA!J23</f>
        <v>0</v>
      </c>
      <c r="G820" s="513" t="str">
        <f>NCA!E23</f>
        <v>Fixed asset depreciation</v>
      </c>
      <c r="H820" s="513" t="s">
        <v>435</v>
      </c>
      <c r="I820" s="513">
        <f>COLUMN(NCA!E23)</f>
        <v>5</v>
      </c>
      <c r="J820" s="513" t="str">
        <f>NCA!G23</f>
        <v>$ 000s</v>
      </c>
      <c r="K820" s="513" t="s">
        <v>433</v>
      </c>
      <c r="L820" s="513">
        <v>646</v>
      </c>
      <c r="M820" s="513" t="s">
        <v>2411</v>
      </c>
      <c r="N820" s="513" t="str" cm="1">
        <f t="array" aca="1" ref="N820" ca="1">CELL("format",NCA!J23)</f>
        <v>,0</v>
      </c>
      <c r="O820" s="513">
        <f>ROW(NCA!J23)</f>
        <v>23</v>
      </c>
      <c r="P820" s="513">
        <f>COLUMN(NCA!J23)</f>
        <v>10</v>
      </c>
      <c r="Q820" s="513">
        <f>ROW(NCA!GJ23)</f>
        <v>23</v>
      </c>
      <c r="R820" s="513">
        <f>COLUMN(NCA!GJ23)</f>
        <v>192</v>
      </c>
      <c r="S820" s="513">
        <f ca="1">_xlfn.SHEET(NCA!J23)</f>
        <v>9</v>
      </c>
    </row>
    <row r="821" spans="1:19" x14ac:dyDescent="0.35">
      <c r="A821" s="513" t="s">
        <v>270</v>
      </c>
      <c r="B821" s="513">
        <v>-151</v>
      </c>
      <c r="C821" s="513" t="s">
        <v>581</v>
      </c>
      <c r="D821" s="513">
        <v>-148</v>
      </c>
      <c r="E821" s="513"/>
      <c r="F821" s="513" t="str">
        <f>NCA!A25</f>
        <v>FIXED ASSET BALANCE</v>
      </c>
      <c r="G821" s="513" t="str">
        <f>NCA!A25</f>
        <v>FIXED ASSET BALANCE</v>
      </c>
      <c r="H821" s="513" t="s">
        <v>202</v>
      </c>
      <c r="I821" s="513">
        <f>COLUMN(NCA!A25)</f>
        <v>1</v>
      </c>
      <c r="J821" s="513"/>
      <c r="K821" s="513" t="s">
        <v>581</v>
      </c>
      <c r="L821" s="513"/>
      <c r="M821" s="513"/>
      <c r="N821" s="513" t="str" cm="1">
        <f t="array" aca="1" ref="N821" ca="1">CELL("format",NCA!A25)</f>
        <v>,0</v>
      </c>
      <c r="O821" s="513">
        <f>ROW(NCA!A25)</f>
        <v>25</v>
      </c>
      <c r="P821" s="513">
        <f>COLUMN(NCA!A25)</f>
        <v>1</v>
      </c>
      <c r="Q821" s="513">
        <f>ROW(NCA!A37)</f>
        <v>37</v>
      </c>
      <c r="R821" s="513">
        <f>COLUMN(NCA!A37)</f>
        <v>1</v>
      </c>
      <c r="S821" s="513">
        <f ca="1">_xlfn.SHEET(NCA!A25)</f>
        <v>9</v>
      </c>
    </row>
    <row r="822" spans="1:19" x14ac:dyDescent="0.35">
      <c r="A822" s="513" t="s">
        <v>277</v>
      </c>
      <c r="B822" s="513">
        <v>649</v>
      </c>
      <c r="C822" s="513" t="s">
        <v>985</v>
      </c>
      <c r="D822" s="513">
        <v>-151</v>
      </c>
      <c r="E822" s="513" t="s">
        <v>583</v>
      </c>
      <c r="F822" s="513">
        <f>NCA!J27</f>
        <v>0</v>
      </c>
      <c r="G822" s="513" t="str">
        <f>NCA!E27</f>
        <v>Fixed asset balance BEG</v>
      </c>
      <c r="H822" s="513" t="s">
        <v>204</v>
      </c>
      <c r="I822" s="513">
        <f>COLUMN(NCA!E27)</f>
        <v>5</v>
      </c>
      <c r="J822" s="513" t="str">
        <f>NCA!G27</f>
        <v>$ 000s</v>
      </c>
      <c r="K822" s="513" t="s">
        <v>582</v>
      </c>
      <c r="L822" s="513">
        <v>653</v>
      </c>
      <c r="M822" s="513">
        <v>653</v>
      </c>
      <c r="N822" s="513" t="str" cm="1">
        <f t="array" aca="1" ref="N822" ca="1">CELL("format",NCA!J27)</f>
        <v>,0</v>
      </c>
      <c r="O822" s="513">
        <f>ROW(NCA!J27)</f>
        <v>27</v>
      </c>
      <c r="P822" s="513">
        <f>COLUMN(NCA!J27)</f>
        <v>10</v>
      </c>
      <c r="Q822" s="513">
        <f>ROW(NCA!GJ27)</f>
        <v>27</v>
      </c>
      <c r="R822" s="513">
        <f>COLUMN(NCA!GJ27)</f>
        <v>192</v>
      </c>
      <c r="S822" s="513">
        <f ca="1">_xlfn.SHEET(NCA!J27)</f>
        <v>9</v>
      </c>
    </row>
    <row r="823" spans="1:19" x14ac:dyDescent="0.35">
      <c r="A823" s="513" t="s">
        <v>283</v>
      </c>
      <c r="B823" s="513">
        <v>650</v>
      </c>
      <c r="C823" s="513" t="s">
        <v>577</v>
      </c>
      <c r="D823" s="513">
        <v>-151</v>
      </c>
      <c r="E823" s="513" t="s">
        <v>584</v>
      </c>
      <c r="F823" s="513">
        <f>NCA!J28</f>
        <v>0</v>
      </c>
      <c r="G823" s="513" t="str">
        <f>NCA!E28</f>
        <v>Construction costs POS</v>
      </c>
      <c r="H823" s="513" t="s">
        <v>220</v>
      </c>
      <c r="I823" s="513">
        <f>COLUMN(NCA!E28)</f>
        <v>5</v>
      </c>
      <c r="J823" s="513" t="str">
        <f>NCA!G28</f>
        <v>$ 000s</v>
      </c>
      <c r="K823" s="513"/>
      <c r="L823" s="513">
        <v>244</v>
      </c>
      <c r="M823" s="513">
        <v>653</v>
      </c>
      <c r="N823" s="513" t="str" cm="1">
        <f t="array" aca="1" ref="N823" ca="1">CELL("format",NCA!J28)</f>
        <v>,0</v>
      </c>
      <c r="O823" s="513">
        <f>ROW(NCA!J28)</f>
        <v>28</v>
      </c>
      <c r="P823" s="513">
        <f>COLUMN(NCA!J28)</f>
        <v>10</v>
      </c>
      <c r="Q823" s="513">
        <f>ROW(NCA!GJ28)</f>
        <v>28</v>
      </c>
      <c r="R823" s="513">
        <f>COLUMN(NCA!GJ28)</f>
        <v>192</v>
      </c>
      <c r="S823" s="513">
        <f ca="1">_xlfn.SHEET(NCA!J28)</f>
        <v>9</v>
      </c>
    </row>
    <row r="824" spans="1:19" x14ac:dyDescent="0.35">
      <c r="A824" s="513" t="s">
        <v>283</v>
      </c>
      <c r="B824" s="513">
        <v>651</v>
      </c>
      <c r="C824" s="513" t="s">
        <v>1404</v>
      </c>
      <c r="D824" s="513">
        <v>-151</v>
      </c>
      <c r="E824" s="513" t="s">
        <v>1405</v>
      </c>
      <c r="F824" s="513">
        <f>NCA!J29</f>
        <v>0</v>
      </c>
      <c r="G824" s="513" t="str">
        <f>NCA!E29</f>
        <v>Financing costs POS</v>
      </c>
      <c r="H824" s="513" t="s">
        <v>1382</v>
      </c>
      <c r="I824" s="513">
        <f>COLUMN(NCA!E29)</f>
        <v>5</v>
      </c>
      <c r="J824" s="513" t="str">
        <f>NCA!G29</f>
        <v>$ 000s</v>
      </c>
      <c r="K824" s="513"/>
      <c r="L824" s="513">
        <v>339</v>
      </c>
      <c r="M824" s="513">
        <v>653</v>
      </c>
      <c r="N824" s="513" t="str" cm="1">
        <f t="array" aca="1" ref="N824" ca="1">CELL("format",NCA!J29)</f>
        <v>,0</v>
      </c>
      <c r="O824" s="513">
        <f>ROW(NCA!J29)</f>
        <v>29</v>
      </c>
      <c r="P824" s="513">
        <f>COLUMN(NCA!J29)</f>
        <v>10</v>
      </c>
      <c r="Q824" s="513">
        <f>ROW(NCA!GJ29)</f>
        <v>29</v>
      </c>
      <c r="R824" s="513">
        <f>COLUMN(NCA!GJ29)</f>
        <v>192</v>
      </c>
      <c r="S824" s="513">
        <f ca="1">_xlfn.SHEET(NCA!J29)</f>
        <v>9</v>
      </c>
    </row>
    <row r="825" spans="1:19" x14ac:dyDescent="0.35">
      <c r="A825" s="513" t="s">
        <v>283</v>
      </c>
      <c r="B825" s="513">
        <v>652</v>
      </c>
      <c r="C825" s="513" t="s">
        <v>983</v>
      </c>
      <c r="D825" s="513">
        <v>-151</v>
      </c>
      <c r="E825" s="513" t="s">
        <v>986</v>
      </c>
      <c r="F825" s="513">
        <f>NCA!J30</f>
        <v>0</v>
      </c>
      <c r="G825" s="513" t="str">
        <f>NCA!E30</f>
        <v>Fixed asset depreciation POS</v>
      </c>
      <c r="H825" s="513" t="s">
        <v>222</v>
      </c>
      <c r="I825" s="513">
        <f>COLUMN(NCA!E30)</f>
        <v>5</v>
      </c>
      <c r="J825" s="513" t="str">
        <f>NCA!G30</f>
        <v>$ 000s</v>
      </c>
      <c r="K825" s="513"/>
      <c r="L825" s="513">
        <v>646</v>
      </c>
      <c r="M825" s="513">
        <v>653</v>
      </c>
      <c r="N825" s="513" t="str" cm="1">
        <f t="array" aca="1" ref="N825" ca="1">CELL("format",NCA!J30)</f>
        <v>,0</v>
      </c>
      <c r="O825" s="513">
        <f>ROW(NCA!J30)</f>
        <v>30</v>
      </c>
      <c r="P825" s="513">
        <f>COLUMN(NCA!J30)</f>
        <v>10</v>
      </c>
      <c r="Q825" s="513">
        <f>ROW(NCA!GJ30)</f>
        <v>30</v>
      </c>
      <c r="R825" s="513">
        <f>COLUMN(NCA!GJ30)</f>
        <v>192</v>
      </c>
      <c r="S825" s="513">
        <f ca="1">_xlfn.SHEET(NCA!J30)</f>
        <v>9</v>
      </c>
    </row>
    <row r="826" spans="1:19" x14ac:dyDescent="0.35">
      <c r="A826" s="513" t="s">
        <v>281</v>
      </c>
      <c r="B826" s="513">
        <v>911</v>
      </c>
      <c r="C826" s="513">
        <v>911</v>
      </c>
      <c r="D826" s="513">
        <v>-151</v>
      </c>
      <c r="E826" s="513" t="s">
        <v>335</v>
      </c>
      <c r="F826" s="513">
        <f>NCA!I31</f>
        <v>0</v>
      </c>
      <c r="G826" s="513" t="str">
        <f>NCA!E31</f>
        <v>Fixed asset balance</v>
      </c>
      <c r="H826" s="513" t="s">
        <v>205</v>
      </c>
      <c r="I826" s="513">
        <f>COLUMN(NCA!E31)</f>
        <v>5</v>
      </c>
      <c r="J826" s="513" t="str">
        <f>NCA!G31</f>
        <v>$ 000s</v>
      </c>
      <c r="K826" s="513"/>
      <c r="L826" s="513"/>
      <c r="M826" s="513"/>
      <c r="N826" s="513" t="str" cm="1">
        <f t="array" aca="1" ref="N826" ca="1">CELL("format",NCA!I31)</f>
        <v>,0</v>
      </c>
      <c r="O826" s="513">
        <f>ROW(NCA!I31)</f>
        <v>31</v>
      </c>
      <c r="P826" s="513">
        <f>COLUMN(NCA!I31)</f>
        <v>9</v>
      </c>
      <c r="Q826" s="513">
        <f>ROW(NCA!I31)</f>
        <v>31</v>
      </c>
      <c r="R826" s="513">
        <f>COLUMN(NCA!I31)</f>
        <v>9</v>
      </c>
      <c r="S826" s="513">
        <f ca="1">_xlfn.SHEET(NCA!I31)</f>
        <v>9</v>
      </c>
    </row>
    <row r="827" spans="1:19" x14ac:dyDescent="0.35">
      <c r="A827" s="513" t="s">
        <v>277</v>
      </c>
      <c r="B827" s="513">
        <v>653</v>
      </c>
      <c r="C827" s="513" t="s">
        <v>475</v>
      </c>
      <c r="D827" s="513">
        <v>-151</v>
      </c>
      <c r="E827" s="513" t="s">
        <v>1431</v>
      </c>
      <c r="F827" s="513">
        <f>NCA!J31</f>
        <v>0</v>
      </c>
      <c r="G827" s="513" t="str">
        <f>NCA!E31</f>
        <v>Fixed asset balance</v>
      </c>
      <c r="H827" s="513" t="s">
        <v>205</v>
      </c>
      <c r="I827" s="513">
        <f>COLUMN(NCA!E31)</f>
        <v>5</v>
      </c>
      <c r="J827" s="513" t="str">
        <f>NCA!G31</f>
        <v>$ 000s</v>
      </c>
      <c r="K827" s="513" t="s">
        <v>475</v>
      </c>
      <c r="L827" s="513" t="s">
        <v>2412</v>
      </c>
      <c r="M827" s="513" t="s">
        <v>2413</v>
      </c>
      <c r="N827" s="513" t="str" cm="1">
        <f t="array" aca="1" ref="N827" ca="1">CELL("format",NCA!J31)</f>
        <v>,0</v>
      </c>
      <c r="O827" s="513">
        <f>ROW(NCA!J31)</f>
        <v>31</v>
      </c>
      <c r="P827" s="513">
        <f>COLUMN(NCA!J31)</f>
        <v>10</v>
      </c>
      <c r="Q827" s="513">
        <f>ROW(NCA!GJ31)</f>
        <v>31</v>
      </c>
      <c r="R827" s="513">
        <f>COLUMN(NCA!GJ31)</f>
        <v>192</v>
      </c>
      <c r="S827" s="513">
        <f ca="1">_xlfn.SHEET(NCA!J31)</f>
        <v>9</v>
      </c>
    </row>
    <row r="828" spans="1:19" x14ac:dyDescent="0.35">
      <c r="A828" s="513" t="s">
        <v>270</v>
      </c>
      <c r="B828" s="513">
        <v>-122</v>
      </c>
      <c r="C828" s="513" t="s">
        <v>1798</v>
      </c>
      <c r="D828" s="513">
        <v>-8</v>
      </c>
      <c r="E828" s="513"/>
      <c r="F828" s="513" t="str">
        <f ca="1">Ops!A1</f>
        <v>Ops - Base case 1</v>
      </c>
      <c r="G828" s="513" t="str">
        <f ca="1">Ops!A1</f>
        <v>Ops - Base case 1</v>
      </c>
      <c r="H828" s="513" t="s">
        <v>796</v>
      </c>
      <c r="I828" s="513">
        <f>COLUMN(Ops!A1)</f>
        <v>1</v>
      </c>
      <c r="J828" s="513"/>
      <c r="K828" s="513" t="s">
        <v>1798</v>
      </c>
      <c r="L828" s="513"/>
      <c r="M828" s="513"/>
      <c r="N828" s="513" t="str" cm="1">
        <f t="array" aca="1" ref="N828" ca="1">CELL("format",Ops!A1)</f>
        <v>,0</v>
      </c>
      <c r="O828" s="513">
        <f>ROW(Ops!A1)</f>
        <v>1</v>
      </c>
      <c r="P828" s="513">
        <f>COLUMN(Ops!A1)</f>
        <v>1</v>
      </c>
      <c r="Q828" s="513">
        <f>ROW(Ops!A354)</f>
        <v>354</v>
      </c>
      <c r="R828" s="513">
        <f>COLUMN(Ops!A354)</f>
        <v>1</v>
      </c>
      <c r="S828" s="513">
        <f ca="1">_xlfn.SHEET(Ops!A1)</f>
        <v>8</v>
      </c>
    </row>
    <row r="829" spans="1:19" x14ac:dyDescent="0.35">
      <c r="A829" s="513" t="s">
        <v>272</v>
      </c>
      <c r="B829" s="513">
        <v>352</v>
      </c>
      <c r="C829" s="513">
        <v>352</v>
      </c>
      <c r="D829" s="513">
        <v>-122</v>
      </c>
      <c r="E829" s="513" t="s">
        <v>2414</v>
      </c>
      <c r="F829" s="513" t="str">
        <f ca="1">Ops!A1</f>
        <v>Ops - Base case 1</v>
      </c>
      <c r="G829" s="513"/>
      <c r="H829" s="513"/>
      <c r="I829" s="513"/>
      <c r="J829" s="513"/>
      <c r="K829" s="513"/>
      <c r="L829" s="513">
        <v>3</v>
      </c>
      <c r="M829" s="513"/>
      <c r="N829" s="513" t="str" cm="1">
        <f t="array" aca="1" ref="N829" ca="1">CELL("format",Ops!A1)</f>
        <v>,0</v>
      </c>
      <c r="O829" s="513">
        <f>ROW(Ops!A1)</f>
        <v>1</v>
      </c>
      <c r="P829" s="513">
        <f>COLUMN(Ops!A1)</f>
        <v>1</v>
      </c>
      <c r="Q829" s="513">
        <f>ROW(Ops!A1)</f>
        <v>1</v>
      </c>
      <c r="R829" s="513">
        <f>COLUMN(Ops!A1)</f>
        <v>1</v>
      </c>
      <c r="S829" s="513">
        <f ca="1">_xlfn.SHEET(Ops!A1)</f>
        <v>8</v>
      </c>
    </row>
    <row r="830" spans="1:19" x14ac:dyDescent="0.35">
      <c r="A830" s="513" t="s">
        <v>270</v>
      </c>
      <c r="B830" s="513">
        <v>-123</v>
      </c>
      <c r="C830" s="513" t="s">
        <v>1021</v>
      </c>
      <c r="D830" s="513">
        <v>-122</v>
      </c>
      <c r="E830" s="513"/>
      <c r="F830" s="513" t="str">
        <f>Ops!A7</f>
        <v>RAMP-UP</v>
      </c>
      <c r="G830" s="513" t="str">
        <f>Ops!A7</f>
        <v>RAMP-UP</v>
      </c>
      <c r="H830" s="513" t="s">
        <v>1022</v>
      </c>
      <c r="I830" s="513">
        <f>COLUMN(Ops!A7)</f>
        <v>1</v>
      </c>
      <c r="J830" s="513"/>
      <c r="K830" s="513" t="s">
        <v>1021</v>
      </c>
      <c r="L830" s="513"/>
      <c r="M830" s="513"/>
      <c r="N830" s="513" t="str" cm="1">
        <f t="array" aca="1" ref="N830" ca="1">CELL("format",Ops!A7)</f>
        <v>,0</v>
      </c>
      <c r="O830" s="513">
        <f>ROW(Ops!A7)</f>
        <v>7</v>
      </c>
      <c r="P830" s="513">
        <f>COLUMN(Ops!A7)</f>
        <v>1</v>
      </c>
      <c r="Q830" s="513">
        <f>ROW(Ops!A24)</f>
        <v>24</v>
      </c>
      <c r="R830" s="513">
        <f>COLUMN(Ops!A24)</f>
        <v>1</v>
      </c>
      <c r="S830" s="513">
        <f ca="1">_xlfn.SHEET(Ops!A7)</f>
        <v>8</v>
      </c>
    </row>
    <row r="831" spans="1:19" x14ac:dyDescent="0.35">
      <c r="A831" s="513" t="s">
        <v>283</v>
      </c>
      <c r="B831" s="513">
        <v>353</v>
      </c>
      <c r="C831" s="513" t="s">
        <v>367</v>
      </c>
      <c r="D831" s="513">
        <v>-123</v>
      </c>
      <c r="E831" s="513" t="s">
        <v>368</v>
      </c>
      <c r="F831" s="513">
        <f>Ops!F9</f>
        <v>3</v>
      </c>
      <c r="G831" s="513" t="str">
        <f>Ops!E9</f>
        <v>Length of operating period</v>
      </c>
      <c r="H831" s="513" t="s">
        <v>83</v>
      </c>
      <c r="I831" s="513">
        <f>COLUMN(Ops!E9)</f>
        <v>5</v>
      </c>
      <c r="J831" s="513" t="str">
        <f>Ops!G9</f>
        <v>months</v>
      </c>
      <c r="K831" s="513"/>
      <c r="L831" s="513">
        <v>963</v>
      </c>
      <c r="M831" s="513">
        <v>355</v>
      </c>
      <c r="N831" s="513" t="str" cm="1">
        <f t="array" aca="1" ref="N831" ca="1">CELL("format",Ops!F9)</f>
        <v>,0</v>
      </c>
      <c r="O831" s="513">
        <f>ROW(Ops!F9)</f>
        <v>9</v>
      </c>
      <c r="P831" s="513">
        <f>COLUMN(Ops!F9)</f>
        <v>6</v>
      </c>
      <c r="Q831" s="513">
        <f>ROW(Ops!F9)</f>
        <v>9</v>
      </c>
      <c r="R831" s="513">
        <f>COLUMN(Ops!F9)</f>
        <v>6</v>
      </c>
      <c r="S831" s="513">
        <f ca="1">_xlfn.SHEET(Ops!F9)</f>
        <v>8</v>
      </c>
    </row>
    <row r="832" spans="1:19" x14ac:dyDescent="0.35">
      <c r="A832" s="513" t="s">
        <v>283</v>
      </c>
      <c r="B832" s="513">
        <v>354</v>
      </c>
      <c r="C832" s="513" t="s">
        <v>761</v>
      </c>
      <c r="D832" s="513">
        <v>-123</v>
      </c>
      <c r="E832" s="513" t="s">
        <v>797</v>
      </c>
      <c r="F832" s="513">
        <f>Ops!F10</f>
        <v>6</v>
      </c>
      <c r="G832" s="513" t="str">
        <f>Ops!E10</f>
        <v>Ramp-up start quarter (construction)</v>
      </c>
      <c r="H832" s="513" t="s">
        <v>680</v>
      </c>
      <c r="I832" s="513">
        <f>COLUMN(Ops!E10)</f>
        <v>5</v>
      </c>
      <c r="J832" s="513" t="str">
        <f>Ops!G10</f>
        <v>quarter</v>
      </c>
      <c r="K832" s="513"/>
      <c r="L832" s="513">
        <v>979</v>
      </c>
      <c r="M832" s="513">
        <v>355</v>
      </c>
      <c r="N832" s="513" t="str" cm="1">
        <f t="array" aca="1" ref="N832" ca="1">CELL("format",Ops!F10)</f>
        <v>,0</v>
      </c>
      <c r="O832" s="513">
        <f>ROW(Ops!F10)</f>
        <v>10</v>
      </c>
      <c r="P832" s="513">
        <f>COLUMN(Ops!F10)</f>
        <v>6</v>
      </c>
      <c r="Q832" s="513">
        <f>ROW(Ops!F10)</f>
        <v>10</v>
      </c>
      <c r="R832" s="513">
        <f>COLUMN(Ops!F10)</f>
        <v>6</v>
      </c>
      <c r="S832" s="513">
        <f ca="1">_xlfn.SHEET(Ops!F10)</f>
        <v>8</v>
      </c>
    </row>
    <row r="833" spans="1:19" x14ac:dyDescent="0.35">
      <c r="A833" s="513" t="s">
        <v>277</v>
      </c>
      <c r="B833" s="513">
        <v>355</v>
      </c>
      <c r="C833" s="513" t="s">
        <v>1156</v>
      </c>
      <c r="D833" s="513">
        <v>-123</v>
      </c>
      <c r="E833" s="513" t="s">
        <v>1157</v>
      </c>
      <c r="F833" s="513">
        <f>Ops!F11</f>
        <v>16</v>
      </c>
      <c r="G833" s="513" t="str">
        <f>Ops!E11</f>
        <v>Ramp-up start month</v>
      </c>
      <c r="H833" s="513" t="s">
        <v>1023</v>
      </c>
      <c r="I833" s="513">
        <f>COLUMN(Ops!E11)</f>
        <v>5</v>
      </c>
      <c r="J833" s="513" t="str">
        <f>Ops!G11</f>
        <v>month</v>
      </c>
      <c r="K833" s="513" t="s">
        <v>1156</v>
      </c>
      <c r="L833" s="513" t="s">
        <v>1871</v>
      </c>
      <c r="M833" s="513">
        <v>359</v>
      </c>
      <c r="N833" s="513" t="str" cm="1">
        <f t="array" aca="1" ref="N833" ca="1">CELL("format",Ops!F11)</f>
        <v>,0</v>
      </c>
      <c r="O833" s="513">
        <f>ROW(Ops!F11)</f>
        <v>11</v>
      </c>
      <c r="P833" s="513">
        <f>COLUMN(Ops!F11)</f>
        <v>6</v>
      </c>
      <c r="Q833" s="513">
        <f>ROW(Ops!F11)</f>
        <v>11</v>
      </c>
      <c r="R833" s="513">
        <f>COLUMN(Ops!F11)</f>
        <v>6</v>
      </c>
      <c r="S833" s="513">
        <f ca="1">_xlfn.SHEET(Ops!F11)</f>
        <v>8</v>
      </c>
    </row>
    <row r="834" spans="1:19" x14ac:dyDescent="0.35">
      <c r="A834" s="513" t="s">
        <v>283</v>
      </c>
      <c r="B834" s="513">
        <v>356</v>
      </c>
      <c r="C834" s="513" t="s">
        <v>367</v>
      </c>
      <c r="D834" s="513">
        <v>-123</v>
      </c>
      <c r="E834" s="513" t="s">
        <v>368</v>
      </c>
      <c r="F834" s="513">
        <f>Ops!F13</f>
        <v>3</v>
      </c>
      <c r="G834" s="513" t="str">
        <f>Ops!E13</f>
        <v>Length of operating period</v>
      </c>
      <c r="H834" s="513" t="s">
        <v>83</v>
      </c>
      <c r="I834" s="513">
        <f>COLUMN(Ops!E13)</f>
        <v>5</v>
      </c>
      <c r="J834" s="513" t="str">
        <f>Ops!G13</f>
        <v>months</v>
      </c>
      <c r="K834" s="513"/>
      <c r="L834" s="513">
        <v>963</v>
      </c>
      <c r="M834" s="513">
        <v>358</v>
      </c>
      <c r="N834" s="513" t="str" cm="1">
        <f t="array" aca="1" ref="N834" ca="1">CELL("format",Ops!F13)</f>
        <v>,0</v>
      </c>
      <c r="O834" s="513">
        <f>ROW(Ops!F13)</f>
        <v>13</v>
      </c>
      <c r="P834" s="513">
        <f>COLUMN(Ops!F13)</f>
        <v>6</v>
      </c>
      <c r="Q834" s="513">
        <f>ROW(Ops!F13)</f>
        <v>13</v>
      </c>
      <c r="R834" s="513">
        <f>COLUMN(Ops!F13)</f>
        <v>6</v>
      </c>
      <c r="S834" s="513">
        <f ca="1">_xlfn.SHEET(Ops!F13)</f>
        <v>8</v>
      </c>
    </row>
    <row r="835" spans="1:19" x14ac:dyDescent="0.35">
      <c r="A835" s="513" t="s">
        <v>283</v>
      </c>
      <c r="B835" s="513">
        <v>357</v>
      </c>
      <c r="C835" s="513" t="s">
        <v>764</v>
      </c>
      <c r="D835" s="513">
        <v>-123</v>
      </c>
      <c r="E835" s="513" t="s">
        <v>798</v>
      </c>
      <c r="F835" s="513">
        <f>Ops!F14</f>
        <v>8</v>
      </c>
      <c r="G835" s="513" t="str">
        <f>Ops!E14</f>
        <v>Ramp-up duration</v>
      </c>
      <c r="H835" s="513" t="s">
        <v>681</v>
      </c>
      <c r="I835" s="513">
        <f>COLUMN(Ops!E14)</f>
        <v>5</v>
      </c>
      <c r="J835" s="513" t="str">
        <f>Ops!G14</f>
        <v>quarters</v>
      </c>
      <c r="K835" s="513"/>
      <c r="L835" s="513">
        <v>980</v>
      </c>
      <c r="M835" s="513">
        <v>358</v>
      </c>
      <c r="N835" s="513" t="str" cm="1">
        <f t="array" aca="1" ref="N835" ca="1">CELL("format",Ops!F14)</f>
        <v>,0</v>
      </c>
      <c r="O835" s="513">
        <f>ROW(Ops!F14)</f>
        <v>14</v>
      </c>
      <c r="P835" s="513">
        <f>COLUMN(Ops!F14)</f>
        <v>6</v>
      </c>
      <c r="Q835" s="513">
        <f>ROW(Ops!F14)</f>
        <v>14</v>
      </c>
      <c r="R835" s="513">
        <f>COLUMN(Ops!F14)</f>
        <v>6</v>
      </c>
      <c r="S835" s="513">
        <f ca="1">_xlfn.SHEET(Ops!F14)</f>
        <v>8</v>
      </c>
    </row>
    <row r="836" spans="1:19" x14ac:dyDescent="0.35">
      <c r="A836" s="513" t="s">
        <v>277</v>
      </c>
      <c r="B836" s="513">
        <v>358</v>
      </c>
      <c r="C836" s="513" t="s">
        <v>1158</v>
      </c>
      <c r="D836" s="513">
        <v>-123</v>
      </c>
      <c r="E836" s="513" t="s">
        <v>1159</v>
      </c>
      <c r="F836" s="513">
        <f>Ops!F15</f>
        <v>24</v>
      </c>
      <c r="G836" s="513" t="str">
        <f>Ops!E15</f>
        <v>Ramp-up duration in months</v>
      </c>
      <c r="H836" s="513" t="s">
        <v>1024</v>
      </c>
      <c r="I836" s="513">
        <f>COLUMN(Ops!E15)</f>
        <v>5</v>
      </c>
      <c r="J836" s="513" t="str">
        <f>Ops!G15</f>
        <v>months</v>
      </c>
      <c r="K836" s="513" t="s">
        <v>1158</v>
      </c>
      <c r="L836" s="513" t="s">
        <v>2415</v>
      </c>
      <c r="M836" s="513">
        <v>360</v>
      </c>
      <c r="N836" s="513" t="str" cm="1">
        <f t="array" aca="1" ref="N836" ca="1">CELL("format",Ops!F15)</f>
        <v>,0</v>
      </c>
      <c r="O836" s="513">
        <f>ROW(Ops!F15)</f>
        <v>15</v>
      </c>
      <c r="P836" s="513">
        <f>COLUMN(Ops!F15)</f>
        <v>6</v>
      </c>
      <c r="Q836" s="513">
        <f>ROW(Ops!F15)</f>
        <v>15</v>
      </c>
      <c r="R836" s="513">
        <f>COLUMN(Ops!F15)</f>
        <v>6</v>
      </c>
      <c r="S836" s="513">
        <f ca="1">_xlfn.SHEET(Ops!F15)</f>
        <v>8</v>
      </c>
    </row>
    <row r="837" spans="1:19" x14ac:dyDescent="0.35">
      <c r="A837" s="513" t="s">
        <v>283</v>
      </c>
      <c r="B837" s="513">
        <v>359</v>
      </c>
      <c r="C837" s="513" t="s">
        <v>1156</v>
      </c>
      <c r="D837" s="513">
        <v>-123</v>
      </c>
      <c r="E837" s="513" t="s">
        <v>1160</v>
      </c>
      <c r="F837" s="513">
        <f>Ops!F17</f>
        <v>16</v>
      </c>
      <c r="G837" s="513" t="str">
        <f>Ops!E17</f>
        <v>Ramp-up start month</v>
      </c>
      <c r="H837" s="513" t="s">
        <v>1023</v>
      </c>
      <c r="I837" s="513">
        <f>COLUMN(Ops!E17)</f>
        <v>5</v>
      </c>
      <c r="J837" s="513" t="str">
        <f>Ops!G17</f>
        <v>month</v>
      </c>
      <c r="K837" s="513"/>
      <c r="L837" s="513">
        <v>355</v>
      </c>
      <c r="M837" s="513">
        <v>365</v>
      </c>
      <c r="N837" s="513" t="str" cm="1">
        <f t="array" aca="1" ref="N837" ca="1">CELL("format",Ops!F17)</f>
        <v>,0</v>
      </c>
      <c r="O837" s="513">
        <f>ROW(Ops!F17)</f>
        <v>17</v>
      </c>
      <c r="P837" s="513">
        <f>COLUMN(Ops!F17)</f>
        <v>6</v>
      </c>
      <c r="Q837" s="513">
        <f>ROW(Ops!F17)</f>
        <v>17</v>
      </c>
      <c r="R837" s="513">
        <f>COLUMN(Ops!F17)</f>
        <v>6</v>
      </c>
      <c r="S837" s="513">
        <f ca="1">_xlfn.SHEET(Ops!F17)</f>
        <v>8</v>
      </c>
    </row>
    <row r="838" spans="1:19" x14ac:dyDescent="0.35">
      <c r="A838" s="513" t="s">
        <v>283</v>
      </c>
      <c r="B838" s="513">
        <v>360</v>
      </c>
      <c r="C838" s="513" t="s">
        <v>1158</v>
      </c>
      <c r="D838" s="513">
        <v>-123</v>
      </c>
      <c r="E838" s="513" t="s">
        <v>1161</v>
      </c>
      <c r="F838" s="513">
        <f>Ops!F18</f>
        <v>24</v>
      </c>
      <c r="G838" s="513" t="str">
        <f>Ops!E18</f>
        <v>Ramp-up duration in months</v>
      </c>
      <c r="H838" s="513" t="s">
        <v>1024</v>
      </c>
      <c r="I838" s="513">
        <f>COLUMN(Ops!E18)</f>
        <v>5</v>
      </c>
      <c r="J838" s="513" t="str">
        <f>Ops!G18</f>
        <v>months</v>
      </c>
      <c r="K838" s="513"/>
      <c r="L838" s="513">
        <v>358</v>
      </c>
      <c r="M838" s="513">
        <v>365</v>
      </c>
      <c r="N838" s="513" t="str" cm="1">
        <f t="array" aca="1" ref="N838" ca="1">CELL("format",Ops!F18)</f>
        <v>,0</v>
      </c>
      <c r="O838" s="513">
        <f>ROW(Ops!F18)</f>
        <v>18</v>
      </c>
      <c r="P838" s="513">
        <f>COLUMN(Ops!F18)</f>
        <v>6</v>
      </c>
      <c r="Q838" s="513">
        <f>ROW(Ops!F18)</f>
        <v>18</v>
      </c>
      <c r="R838" s="513">
        <f>COLUMN(Ops!F18)</f>
        <v>6</v>
      </c>
      <c r="S838" s="513">
        <f ca="1">_xlfn.SHEET(Ops!F18)</f>
        <v>8</v>
      </c>
    </row>
    <row r="839" spans="1:19" x14ac:dyDescent="0.35">
      <c r="A839" s="513" t="s">
        <v>283</v>
      </c>
      <c r="B839" s="513">
        <v>361</v>
      </c>
      <c r="C839" s="513" t="s">
        <v>299</v>
      </c>
      <c r="D839" s="513">
        <v>-123</v>
      </c>
      <c r="E839" s="513" t="s">
        <v>300</v>
      </c>
      <c r="F839" s="513">
        <f>Ops!J19</f>
        <v>0</v>
      </c>
      <c r="G839" s="513" t="str">
        <f>Ops!E19</f>
        <v>Construction period flag</v>
      </c>
      <c r="H839" s="513" t="s">
        <v>153</v>
      </c>
      <c r="I839" s="513">
        <f>COLUMN(Ops!E19)</f>
        <v>5</v>
      </c>
      <c r="J839" s="513" t="str">
        <f>Ops!G19</f>
        <v>flag</v>
      </c>
      <c r="K839" s="513"/>
      <c r="L839" s="513">
        <v>96</v>
      </c>
      <c r="M839" s="513">
        <v>365</v>
      </c>
      <c r="N839" s="513" t="str" cm="1">
        <f t="array" aca="1" ref="N839" ca="1">CELL("format",Ops!J19)</f>
        <v>,0</v>
      </c>
      <c r="O839" s="513">
        <f>ROW(Ops!J19)</f>
        <v>19</v>
      </c>
      <c r="P839" s="513">
        <f>COLUMN(Ops!J19)</f>
        <v>10</v>
      </c>
      <c r="Q839" s="513">
        <f>ROW(Ops!GJ19)</f>
        <v>19</v>
      </c>
      <c r="R839" s="513">
        <f>COLUMN(Ops!GJ19)</f>
        <v>192</v>
      </c>
      <c r="S839" s="513">
        <f ca="1">_xlfn.SHEET(Ops!J19)</f>
        <v>8</v>
      </c>
    </row>
    <row r="840" spans="1:19" x14ac:dyDescent="0.35">
      <c r="A840" s="513" t="s">
        <v>283</v>
      </c>
      <c r="B840" s="513">
        <v>362</v>
      </c>
      <c r="C840" s="513" t="s">
        <v>644</v>
      </c>
      <c r="D840" s="513">
        <v>-123</v>
      </c>
      <c r="E840" s="513" t="s">
        <v>656</v>
      </c>
      <c r="F840" s="513">
        <f>Ops!J20</f>
        <v>0</v>
      </c>
      <c r="G840" s="513" t="str">
        <f>Ops!E20</f>
        <v>Operating period flag</v>
      </c>
      <c r="H840" s="513" t="s">
        <v>111</v>
      </c>
      <c r="I840" s="513">
        <f>COLUMN(Ops!E20)</f>
        <v>5</v>
      </c>
      <c r="J840" s="513" t="str">
        <f>Ops!G20</f>
        <v>flag</v>
      </c>
      <c r="K840" s="513"/>
      <c r="L840" s="513">
        <v>112</v>
      </c>
      <c r="M840" s="513">
        <v>365</v>
      </c>
      <c r="N840" s="513" t="str" cm="1">
        <f t="array" aca="1" ref="N840" ca="1">CELL("format",Ops!J20)</f>
        <v>,0</v>
      </c>
      <c r="O840" s="513">
        <f>ROW(Ops!J20)</f>
        <v>20</v>
      </c>
      <c r="P840" s="513">
        <f>COLUMN(Ops!J20)</f>
        <v>10</v>
      </c>
      <c r="Q840" s="513">
        <f>ROW(Ops!GJ20)</f>
        <v>20</v>
      </c>
      <c r="R840" s="513">
        <f>COLUMN(Ops!GJ20)</f>
        <v>192</v>
      </c>
      <c r="S840" s="513">
        <f ca="1">_xlfn.SHEET(Ops!J20)</f>
        <v>8</v>
      </c>
    </row>
    <row r="841" spans="1:19" x14ac:dyDescent="0.35">
      <c r="A841" s="513" t="s">
        <v>283</v>
      </c>
      <c r="B841" s="513">
        <v>363</v>
      </c>
      <c r="C841" s="513" t="s">
        <v>799</v>
      </c>
      <c r="D841" s="513">
        <v>-123</v>
      </c>
      <c r="E841" s="513" t="s">
        <v>800</v>
      </c>
      <c r="F841" s="513">
        <f>Ops!J21</f>
        <v>0</v>
      </c>
      <c r="G841" s="513" t="str">
        <f>Ops!E21</f>
        <v>Construction quarter counter</v>
      </c>
      <c r="H841" s="513" t="s">
        <v>705</v>
      </c>
      <c r="I841" s="513">
        <f>COLUMN(Ops!E21)</f>
        <v>5</v>
      </c>
      <c r="J841" s="513" t="str">
        <f>Ops!G21</f>
        <v>counter</v>
      </c>
      <c r="K841" s="513"/>
      <c r="L841" s="513">
        <v>195</v>
      </c>
      <c r="M841" s="513">
        <v>365</v>
      </c>
      <c r="N841" s="513" t="str" cm="1">
        <f t="array" aca="1" ref="N841" ca="1">CELL("format",Ops!J21)</f>
        <v>,0</v>
      </c>
      <c r="O841" s="513">
        <f>ROW(Ops!J21)</f>
        <v>21</v>
      </c>
      <c r="P841" s="513">
        <f>COLUMN(Ops!J21)</f>
        <v>10</v>
      </c>
      <c r="Q841" s="513">
        <f>ROW(Ops!GJ21)</f>
        <v>21</v>
      </c>
      <c r="R841" s="513">
        <f>COLUMN(Ops!GJ21)</f>
        <v>192</v>
      </c>
      <c r="S841" s="513">
        <f ca="1">_xlfn.SHEET(Ops!J21)</f>
        <v>8</v>
      </c>
    </row>
    <row r="842" spans="1:19" x14ac:dyDescent="0.35">
      <c r="A842" s="513" t="s">
        <v>274</v>
      </c>
      <c r="B842" s="513">
        <v>364</v>
      </c>
      <c r="C842" s="513" t="s">
        <v>1799</v>
      </c>
      <c r="D842" s="513">
        <v>-123</v>
      </c>
      <c r="E842" s="513" t="s">
        <v>1162</v>
      </c>
      <c r="F842" s="513">
        <f>Ops!H22</f>
        <v>115.5</v>
      </c>
      <c r="G842" s="513" t="str">
        <f>Ops!E22</f>
        <v>Ramp-up factor</v>
      </c>
      <c r="H842" s="513" t="s">
        <v>1025</v>
      </c>
      <c r="I842" s="513">
        <f>COLUMN(Ops!E22)</f>
        <v>5</v>
      </c>
      <c r="J842" s="513" t="str">
        <f>Ops!G22</f>
        <v>factor</v>
      </c>
      <c r="K842" s="513" t="s">
        <v>1154</v>
      </c>
      <c r="L842" s="513">
        <v>365</v>
      </c>
      <c r="M842" s="513"/>
      <c r="N842" s="513" t="str" cm="1">
        <f t="array" aca="1" ref="N842" ca="1">CELL("format",Ops!H22)</f>
        <v>,4</v>
      </c>
      <c r="O842" s="513">
        <f>ROW(Ops!H22)</f>
        <v>22</v>
      </c>
      <c r="P842" s="513">
        <f>COLUMN(Ops!H22)</f>
        <v>8</v>
      </c>
      <c r="Q842" s="513">
        <f>ROW(Ops!H22)</f>
        <v>22</v>
      </c>
      <c r="R842" s="513">
        <f>COLUMN(Ops!H22)</f>
        <v>8</v>
      </c>
      <c r="S842" s="513">
        <f ca="1">_xlfn.SHEET(Ops!H22)</f>
        <v>8</v>
      </c>
    </row>
    <row r="843" spans="1:19" x14ac:dyDescent="0.35">
      <c r="A843" s="513" t="s">
        <v>277</v>
      </c>
      <c r="B843" s="513">
        <v>365</v>
      </c>
      <c r="C843" s="513" t="s">
        <v>1163</v>
      </c>
      <c r="D843" s="513">
        <v>-123</v>
      </c>
      <c r="E843" s="513" t="s">
        <v>1164</v>
      </c>
      <c r="F843" s="513">
        <f>Ops!J22</f>
        <v>0</v>
      </c>
      <c r="G843" s="513" t="str">
        <f>Ops!E22</f>
        <v>Ramp-up factor</v>
      </c>
      <c r="H843" s="513" t="s">
        <v>1025</v>
      </c>
      <c r="I843" s="513">
        <f>COLUMN(Ops!E22)</f>
        <v>5</v>
      </c>
      <c r="J843" s="513" t="str">
        <f>Ops!G22</f>
        <v>factor</v>
      </c>
      <c r="K843" s="513" t="s">
        <v>1155</v>
      </c>
      <c r="L843" s="513" t="s">
        <v>2416</v>
      </c>
      <c r="M843" s="513" t="s">
        <v>2417</v>
      </c>
      <c r="N843" s="513" t="str" cm="1">
        <f t="array" aca="1" ref="N843" ca="1">CELL("format",Ops!J22)</f>
        <v>,4</v>
      </c>
      <c r="O843" s="513">
        <f>ROW(Ops!J22)</f>
        <v>22</v>
      </c>
      <c r="P843" s="513">
        <f>COLUMN(Ops!J22)</f>
        <v>10</v>
      </c>
      <c r="Q843" s="513">
        <f>ROW(Ops!GJ22)</f>
        <v>22</v>
      </c>
      <c r="R843" s="513">
        <f>COLUMN(Ops!GJ22)</f>
        <v>192</v>
      </c>
      <c r="S843" s="513">
        <f ca="1">_xlfn.SHEET(Ops!J22)</f>
        <v>8</v>
      </c>
    </row>
    <row r="844" spans="1:19" x14ac:dyDescent="0.35">
      <c r="A844" s="513" t="s">
        <v>270</v>
      </c>
      <c r="B844" s="513">
        <v>-124</v>
      </c>
      <c r="C844" s="513" t="s">
        <v>688</v>
      </c>
      <c r="D844" s="513">
        <v>-122</v>
      </c>
      <c r="E844" s="513"/>
      <c r="F844" s="513" t="str">
        <f>Ops!A25</f>
        <v>GENERATION</v>
      </c>
      <c r="G844" s="513" t="str">
        <f>Ops!A25</f>
        <v>GENERATION</v>
      </c>
      <c r="H844" s="513" t="s">
        <v>689</v>
      </c>
      <c r="I844" s="513">
        <f>COLUMN(Ops!A25)</f>
        <v>1</v>
      </c>
      <c r="J844" s="513"/>
      <c r="K844" s="513" t="s">
        <v>688</v>
      </c>
      <c r="L844" s="513"/>
      <c r="M844" s="513"/>
      <c r="N844" s="513" t="str" cm="1">
        <f t="array" aca="1" ref="N844" ca="1">CELL("format",Ops!A25)</f>
        <v>,0</v>
      </c>
      <c r="O844" s="513">
        <f>ROW(Ops!A25)</f>
        <v>25</v>
      </c>
      <c r="P844" s="513">
        <f>COLUMN(Ops!A25)</f>
        <v>1</v>
      </c>
      <c r="Q844" s="513">
        <f>ROW(Ops!A43)</f>
        <v>43</v>
      </c>
      <c r="R844" s="513">
        <f>COLUMN(Ops!A43)</f>
        <v>1</v>
      </c>
      <c r="S844" s="513">
        <f ca="1">_xlfn.SHEET(Ops!A25)</f>
        <v>8</v>
      </c>
    </row>
    <row r="845" spans="1:19" x14ac:dyDescent="0.35">
      <c r="A845" s="513" t="s">
        <v>283</v>
      </c>
      <c r="B845" s="513">
        <v>366</v>
      </c>
      <c r="C845" s="513" t="s">
        <v>686</v>
      </c>
      <c r="D845" s="513">
        <v>-124</v>
      </c>
      <c r="E845" s="513" t="s">
        <v>1165</v>
      </c>
      <c r="F845" s="513">
        <f>Ops!F27</f>
        <v>24</v>
      </c>
      <c r="G845" s="513" t="str">
        <f>Ops!E27</f>
        <v>Hours in day</v>
      </c>
      <c r="H845" s="513" t="s">
        <v>687</v>
      </c>
      <c r="I845" s="513">
        <f>COLUMN(Ops!E27)</f>
        <v>5</v>
      </c>
      <c r="J845" s="513" t="str">
        <f>Ops!G27</f>
        <v>hours</v>
      </c>
      <c r="K845" s="513"/>
      <c r="L845" s="513">
        <v>906</v>
      </c>
      <c r="M845" s="513">
        <v>369</v>
      </c>
      <c r="N845" s="513" t="str" cm="1">
        <f t="array" aca="1" ref="N845" ca="1">CELL("format",Ops!F27)</f>
        <v>,0</v>
      </c>
      <c r="O845" s="513">
        <f>ROW(Ops!F27)</f>
        <v>27</v>
      </c>
      <c r="P845" s="513">
        <f>COLUMN(Ops!F27)</f>
        <v>6</v>
      </c>
      <c r="Q845" s="513">
        <f>ROW(Ops!F27)</f>
        <v>27</v>
      </c>
      <c r="R845" s="513">
        <f>COLUMN(Ops!F27)</f>
        <v>6</v>
      </c>
      <c r="S845" s="513">
        <f ca="1">_xlfn.SHEET(Ops!F27)</f>
        <v>8</v>
      </c>
    </row>
    <row r="846" spans="1:19" x14ac:dyDescent="0.35">
      <c r="A846" s="513" t="s">
        <v>283</v>
      </c>
      <c r="B846" s="513">
        <v>367</v>
      </c>
      <c r="C846" s="513" t="s">
        <v>664</v>
      </c>
      <c r="D846" s="513">
        <v>-124</v>
      </c>
      <c r="E846" s="513" t="s">
        <v>801</v>
      </c>
      <c r="F846" s="513">
        <f>Ops!J28</f>
        <v>31</v>
      </c>
      <c r="G846" s="513" t="str">
        <f>Ops!E28</f>
        <v>Days in period</v>
      </c>
      <c r="H846" s="513" t="s">
        <v>143</v>
      </c>
      <c r="I846" s="513">
        <f>COLUMN(Ops!E28)</f>
        <v>5</v>
      </c>
      <c r="J846" s="513" t="str">
        <f>Ops!G28</f>
        <v>days</v>
      </c>
      <c r="K846" s="513"/>
      <c r="L846" s="513">
        <v>198</v>
      </c>
      <c r="M846" s="513">
        <v>369</v>
      </c>
      <c r="N846" s="513" t="str" cm="1">
        <f t="array" aca="1" ref="N846" ca="1">CELL("format",Ops!J28)</f>
        <v>,0</v>
      </c>
      <c r="O846" s="513">
        <f>ROW(Ops!J28)</f>
        <v>28</v>
      </c>
      <c r="P846" s="513">
        <f>COLUMN(Ops!J28)</f>
        <v>10</v>
      </c>
      <c r="Q846" s="513">
        <f>ROW(Ops!GJ28)</f>
        <v>28</v>
      </c>
      <c r="R846" s="513">
        <f>COLUMN(Ops!GJ28)</f>
        <v>192</v>
      </c>
      <c r="S846" s="513">
        <f ca="1">_xlfn.SHEET(Ops!J28)</f>
        <v>8</v>
      </c>
    </row>
    <row r="847" spans="1:19" x14ac:dyDescent="0.35">
      <c r="A847" s="513" t="s">
        <v>274</v>
      </c>
      <c r="B847" s="513">
        <v>368</v>
      </c>
      <c r="C847" s="513" t="s">
        <v>802</v>
      </c>
      <c r="D847" s="513">
        <v>-124</v>
      </c>
      <c r="E847" s="513" t="s">
        <v>803</v>
      </c>
      <c r="F847" s="513">
        <f>Ops!H29</f>
        <v>330888</v>
      </c>
      <c r="G847" s="513" t="str">
        <f>Ops!E29</f>
        <v>Hours in period</v>
      </c>
      <c r="H847" s="513" t="s">
        <v>690</v>
      </c>
      <c r="I847" s="513">
        <f>COLUMN(Ops!E29)</f>
        <v>5</v>
      </c>
      <c r="J847" s="513" t="str">
        <f>Ops!G29</f>
        <v>hours</v>
      </c>
      <c r="K847" s="513" t="s">
        <v>802</v>
      </c>
      <c r="L847" s="513">
        <v>369</v>
      </c>
      <c r="M847" s="513"/>
      <c r="N847" s="513" t="str" cm="1">
        <f t="array" aca="1" ref="N847" ca="1">CELL("format",Ops!H29)</f>
        <v>,0</v>
      </c>
      <c r="O847" s="513">
        <f>ROW(Ops!H29)</f>
        <v>29</v>
      </c>
      <c r="P847" s="513">
        <f>COLUMN(Ops!H29)</f>
        <v>8</v>
      </c>
      <c r="Q847" s="513">
        <f>ROW(Ops!H29)</f>
        <v>29</v>
      </c>
      <c r="R847" s="513">
        <f>COLUMN(Ops!H29)</f>
        <v>8</v>
      </c>
      <c r="S847" s="513">
        <f ca="1">_xlfn.SHEET(Ops!H29)</f>
        <v>8</v>
      </c>
    </row>
    <row r="848" spans="1:19" x14ac:dyDescent="0.35">
      <c r="A848" s="513" t="s">
        <v>277</v>
      </c>
      <c r="B848" s="513">
        <v>369</v>
      </c>
      <c r="C848" s="513" t="s">
        <v>804</v>
      </c>
      <c r="D848" s="513">
        <v>-124</v>
      </c>
      <c r="E848" s="513" t="s">
        <v>1166</v>
      </c>
      <c r="F848" s="513">
        <f>Ops!J29</f>
        <v>744</v>
      </c>
      <c r="G848" s="513" t="str">
        <f>Ops!E29</f>
        <v>Hours in period</v>
      </c>
      <c r="H848" s="513" t="s">
        <v>690</v>
      </c>
      <c r="I848" s="513">
        <f>COLUMN(Ops!E29)</f>
        <v>5</v>
      </c>
      <c r="J848" s="513" t="str">
        <f>Ops!G29</f>
        <v>hours</v>
      </c>
      <c r="K848" s="513" t="s">
        <v>804</v>
      </c>
      <c r="L848" s="513" t="s">
        <v>2418</v>
      </c>
      <c r="M848" s="513" t="s">
        <v>2419</v>
      </c>
      <c r="N848" s="513" t="str" cm="1">
        <f t="array" aca="1" ref="N848" ca="1">CELL("format",Ops!J29)</f>
        <v>,0</v>
      </c>
      <c r="O848" s="513">
        <f>ROW(Ops!J29)</f>
        <v>29</v>
      </c>
      <c r="P848" s="513">
        <f>COLUMN(Ops!J29)</f>
        <v>10</v>
      </c>
      <c r="Q848" s="513">
        <f>ROW(Ops!GJ29)</f>
        <v>29</v>
      </c>
      <c r="R848" s="513">
        <f>COLUMN(Ops!GJ29)</f>
        <v>192</v>
      </c>
      <c r="S848" s="513">
        <f ca="1">_xlfn.SHEET(Ops!J29)</f>
        <v>8</v>
      </c>
    </row>
    <row r="849" spans="1:19" x14ac:dyDescent="0.35">
      <c r="A849" s="513" t="s">
        <v>283</v>
      </c>
      <c r="B849" s="513">
        <v>370</v>
      </c>
      <c r="C849" s="513" t="s">
        <v>1055</v>
      </c>
      <c r="D849" s="513">
        <v>-124</v>
      </c>
      <c r="E849" s="513" t="s">
        <v>1167</v>
      </c>
      <c r="F849" s="513">
        <f>Ops!F31</f>
        <v>28.5</v>
      </c>
      <c r="G849" s="513" t="str">
        <f>Ops!E31</f>
        <v>Plant net capacity</v>
      </c>
      <c r="H849" s="513" t="s">
        <v>677</v>
      </c>
      <c r="I849" s="513">
        <f>COLUMN(Ops!E31)</f>
        <v>5</v>
      </c>
      <c r="J849" s="513" t="str">
        <f>Ops!G31</f>
        <v>MW</v>
      </c>
      <c r="K849" s="513"/>
      <c r="L849" s="513">
        <v>976</v>
      </c>
      <c r="M849" s="513">
        <v>375</v>
      </c>
      <c r="N849" s="513" t="str" cm="1">
        <f t="array" aca="1" ref="N849" ca="1">CELL("format",Ops!F31)</f>
        <v>,0</v>
      </c>
      <c r="O849" s="513">
        <f>ROW(Ops!F31)</f>
        <v>31</v>
      </c>
      <c r="P849" s="513">
        <f>COLUMN(Ops!F31)</f>
        <v>6</v>
      </c>
      <c r="Q849" s="513">
        <f>ROW(Ops!F31)</f>
        <v>31</v>
      </c>
      <c r="R849" s="513">
        <f>COLUMN(Ops!F31)</f>
        <v>6</v>
      </c>
      <c r="S849" s="513">
        <f ca="1">_xlfn.SHEET(Ops!F31)</f>
        <v>8</v>
      </c>
    </row>
    <row r="850" spans="1:19" x14ac:dyDescent="0.35">
      <c r="A850" s="513" t="s">
        <v>283</v>
      </c>
      <c r="B850" s="513">
        <v>371</v>
      </c>
      <c r="C850" s="513" t="s">
        <v>1062</v>
      </c>
      <c r="D850" s="513">
        <v>-124</v>
      </c>
      <c r="E850" s="513" t="s">
        <v>1168</v>
      </c>
      <c r="F850" s="513">
        <f>Ops!F32</f>
        <v>0.89</v>
      </c>
      <c r="G850" s="513" t="str">
        <f>Ops!E32</f>
        <v>Plant availability</v>
      </c>
      <c r="H850" s="513" t="s">
        <v>679</v>
      </c>
      <c r="I850" s="513">
        <f>COLUMN(Ops!E32)</f>
        <v>5</v>
      </c>
      <c r="J850" s="513" t="str">
        <f>Ops!G32</f>
        <v>%</v>
      </c>
      <c r="K850" s="513"/>
      <c r="L850" s="513">
        <v>978</v>
      </c>
      <c r="M850" s="513">
        <v>375</v>
      </c>
      <c r="N850" s="513" t="str" cm="1">
        <f t="array" aca="1" ref="N850" ca="1">CELL("format",Ops!F32)</f>
        <v>P2</v>
      </c>
      <c r="O850" s="513">
        <f>ROW(Ops!F32)</f>
        <v>32</v>
      </c>
      <c r="P850" s="513">
        <f>COLUMN(Ops!F32)</f>
        <v>6</v>
      </c>
      <c r="Q850" s="513">
        <f>ROW(Ops!F32)</f>
        <v>32</v>
      </c>
      <c r="R850" s="513">
        <f>COLUMN(Ops!F32)</f>
        <v>6</v>
      </c>
      <c r="S850" s="513">
        <f ca="1">_xlfn.SHEET(Ops!F32)</f>
        <v>8</v>
      </c>
    </row>
    <row r="851" spans="1:19" x14ac:dyDescent="0.35">
      <c r="A851" s="513" t="s">
        <v>283</v>
      </c>
      <c r="B851" s="513">
        <v>372</v>
      </c>
      <c r="C851" s="513" t="s">
        <v>1163</v>
      </c>
      <c r="D851" s="513">
        <v>-124</v>
      </c>
      <c r="E851" s="513" t="s">
        <v>1169</v>
      </c>
      <c r="F851" s="513">
        <f>Ops!J33</f>
        <v>0</v>
      </c>
      <c r="G851" s="513" t="str">
        <f>Ops!E33</f>
        <v>Ramp-up factor</v>
      </c>
      <c r="H851" s="513" t="s">
        <v>1025</v>
      </c>
      <c r="I851" s="513">
        <f>COLUMN(Ops!E33)</f>
        <v>5</v>
      </c>
      <c r="J851" s="513" t="str">
        <f>Ops!G33</f>
        <v>factor</v>
      </c>
      <c r="K851" s="513"/>
      <c r="L851" s="513">
        <v>365</v>
      </c>
      <c r="M851" s="513">
        <v>375</v>
      </c>
      <c r="N851" s="513" t="str" cm="1">
        <f t="array" aca="1" ref="N851" ca="1">CELL("format",Ops!J33)</f>
        <v>,4</v>
      </c>
      <c r="O851" s="513">
        <f>ROW(Ops!J33)</f>
        <v>33</v>
      </c>
      <c r="P851" s="513">
        <f>COLUMN(Ops!J33)</f>
        <v>10</v>
      </c>
      <c r="Q851" s="513">
        <f>ROW(Ops!GJ33)</f>
        <v>33</v>
      </c>
      <c r="R851" s="513">
        <f>COLUMN(Ops!GJ33)</f>
        <v>192</v>
      </c>
      <c r="S851" s="513">
        <f ca="1">_xlfn.SHEET(Ops!J33)</f>
        <v>8</v>
      </c>
    </row>
    <row r="852" spans="1:19" x14ac:dyDescent="0.35">
      <c r="A852" s="513" t="s">
        <v>283</v>
      </c>
      <c r="B852" s="513">
        <v>373</v>
      </c>
      <c r="C852" s="513" t="s">
        <v>804</v>
      </c>
      <c r="D852" s="513">
        <v>-124</v>
      </c>
      <c r="E852" s="513" t="s">
        <v>805</v>
      </c>
      <c r="F852" s="513">
        <f>Ops!J34</f>
        <v>744</v>
      </c>
      <c r="G852" s="513" t="str">
        <f>Ops!E34</f>
        <v>Hours in period</v>
      </c>
      <c r="H852" s="513" t="s">
        <v>690</v>
      </c>
      <c r="I852" s="513">
        <f>COLUMN(Ops!E34)</f>
        <v>5</v>
      </c>
      <c r="J852" s="513" t="str">
        <f>Ops!G34</f>
        <v>hours</v>
      </c>
      <c r="K852" s="513"/>
      <c r="L852" s="513">
        <v>369</v>
      </c>
      <c r="M852" s="513">
        <v>375</v>
      </c>
      <c r="N852" s="513" t="str" cm="1">
        <f t="array" aca="1" ref="N852" ca="1">CELL("format",Ops!J34)</f>
        <v>,0</v>
      </c>
      <c r="O852" s="513">
        <f>ROW(Ops!J34)</f>
        <v>34</v>
      </c>
      <c r="P852" s="513">
        <f>COLUMN(Ops!J34)</f>
        <v>10</v>
      </c>
      <c r="Q852" s="513">
        <f>ROW(Ops!GJ34)</f>
        <v>34</v>
      </c>
      <c r="R852" s="513">
        <f>COLUMN(Ops!GJ34)</f>
        <v>192</v>
      </c>
      <c r="S852" s="513">
        <f ca="1">_xlfn.SHEET(Ops!J34)</f>
        <v>8</v>
      </c>
    </row>
    <row r="853" spans="1:19" x14ac:dyDescent="0.35">
      <c r="A853" s="513" t="s">
        <v>274</v>
      </c>
      <c r="B853" s="513">
        <v>374</v>
      </c>
      <c r="C853" s="513" t="s">
        <v>809</v>
      </c>
      <c r="D853" s="513">
        <v>-124</v>
      </c>
      <c r="E853" s="513" t="s">
        <v>810</v>
      </c>
      <c r="F853" s="513">
        <f>Ops!H35</f>
        <v>5846201.2950000009</v>
      </c>
      <c r="G853" s="513" t="str">
        <f>Ops!E35</f>
        <v>Net generation</v>
      </c>
      <c r="H853" s="513" t="s">
        <v>692</v>
      </c>
      <c r="I853" s="513">
        <f>COLUMN(Ops!E35)</f>
        <v>5</v>
      </c>
      <c r="J853" s="513" t="str">
        <f>Ops!G35</f>
        <v>MWh</v>
      </c>
      <c r="K853" s="513" t="s">
        <v>809</v>
      </c>
      <c r="L853" s="513">
        <v>375</v>
      </c>
      <c r="M853" s="513"/>
      <c r="N853" s="513" t="str" cm="1">
        <f t="array" aca="1" ref="N853" ca="1">CELL("format",Ops!H35)</f>
        <v>,0</v>
      </c>
      <c r="O853" s="513">
        <f>ROW(Ops!H35)</f>
        <v>35</v>
      </c>
      <c r="P853" s="513">
        <f>COLUMN(Ops!H35)</f>
        <v>8</v>
      </c>
      <c r="Q853" s="513">
        <f>ROW(Ops!H35)</f>
        <v>35</v>
      </c>
      <c r="R853" s="513">
        <f>COLUMN(Ops!H35)</f>
        <v>8</v>
      </c>
      <c r="S853" s="513">
        <f ca="1">_xlfn.SHEET(Ops!H35)</f>
        <v>8</v>
      </c>
    </row>
    <row r="854" spans="1:19" x14ac:dyDescent="0.35">
      <c r="A854" s="513" t="s">
        <v>277</v>
      </c>
      <c r="B854" s="513">
        <v>375</v>
      </c>
      <c r="C854" s="513" t="s">
        <v>811</v>
      </c>
      <c r="D854" s="513">
        <v>-124</v>
      </c>
      <c r="E854" s="513" t="s">
        <v>1170</v>
      </c>
      <c r="F854" s="513">
        <f>Ops!J35</f>
        <v>0</v>
      </c>
      <c r="G854" s="513" t="str">
        <f>Ops!E35</f>
        <v>Net generation</v>
      </c>
      <c r="H854" s="513" t="s">
        <v>692</v>
      </c>
      <c r="I854" s="513">
        <f>COLUMN(Ops!E35)</f>
        <v>5</v>
      </c>
      <c r="J854" s="513" t="str">
        <f>Ops!G35</f>
        <v>MWh</v>
      </c>
      <c r="K854" s="513" t="s">
        <v>811</v>
      </c>
      <c r="L854" s="513" t="s">
        <v>2420</v>
      </c>
      <c r="M854" s="513" t="s">
        <v>2421</v>
      </c>
      <c r="N854" s="513" t="str" cm="1">
        <f t="array" aca="1" ref="N854" ca="1">CELL("format",Ops!J35)</f>
        <v>,0</v>
      </c>
      <c r="O854" s="513">
        <f>ROW(Ops!J35)</f>
        <v>35</v>
      </c>
      <c r="P854" s="513">
        <f>COLUMN(Ops!J35)</f>
        <v>10</v>
      </c>
      <c r="Q854" s="513">
        <f>ROW(Ops!GJ35)</f>
        <v>35</v>
      </c>
      <c r="R854" s="513">
        <f>COLUMN(Ops!GJ35)</f>
        <v>192</v>
      </c>
      <c r="S854" s="513">
        <f ca="1">_xlfn.SHEET(Ops!J35)</f>
        <v>8</v>
      </c>
    </row>
    <row r="855" spans="1:19" x14ac:dyDescent="0.35">
      <c r="A855" s="513" t="s">
        <v>283</v>
      </c>
      <c r="B855" s="513">
        <v>1315</v>
      </c>
      <c r="C855" s="513" t="s">
        <v>1059</v>
      </c>
      <c r="D855" s="513">
        <v>-124</v>
      </c>
      <c r="E855" s="513" t="s">
        <v>1171</v>
      </c>
      <c r="F855" s="513">
        <f>Ops!F37</f>
        <v>31</v>
      </c>
      <c r="G855" s="513" t="str">
        <f>Ops!E37</f>
        <v>Plant throughput</v>
      </c>
      <c r="H855" s="513" t="s">
        <v>678</v>
      </c>
      <c r="I855" s="513">
        <f>COLUMN(Ops!E37)</f>
        <v>5</v>
      </c>
      <c r="J855" s="513" t="str">
        <f>Ops!G37</f>
        <v>tonnes/hr</v>
      </c>
      <c r="K855" s="513"/>
      <c r="L855" s="513">
        <v>977</v>
      </c>
      <c r="M855" s="513">
        <v>380</v>
      </c>
      <c r="N855" s="513" t="str" cm="1">
        <f t="array" aca="1" ref="N855" ca="1">CELL("format",Ops!F37)</f>
        <v>,0</v>
      </c>
      <c r="O855" s="513">
        <f>ROW(Ops!F37)</f>
        <v>37</v>
      </c>
      <c r="P855" s="513">
        <f>COLUMN(Ops!F37)</f>
        <v>6</v>
      </c>
      <c r="Q855" s="513">
        <f>ROW(Ops!F37)</f>
        <v>37</v>
      </c>
      <c r="R855" s="513">
        <f>COLUMN(Ops!F37)</f>
        <v>6</v>
      </c>
      <c r="S855" s="513">
        <f ca="1">_xlfn.SHEET(Ops!F37)</f>
        <v>8</v>
      </c>
    </row>
    <row r="856" spans="1:19" x14ac:dyDescent="0.35">
      <c r="A856" s="513" t="s">
        <v>283</v>
      </c>
      <c r="B856" s="513">
        <v>1316</v>
      </c>
      <c r="C856" s="513" t="s">
        <v>1062</v>
      </c>
      <c r="D856" s="513">
        <v>-124</v>
      </c>
      <c r="E856" s="513" t="s">
        <v>1168</v>
      </c>
      <c r="F856" s="513">
        <f>Ops!F38</f>
        <v>0.89</v>
      </c>
      <c r="G856" s="513" t="str">
        <f>Ops!E38</f>
        <v>Plant availability</v>
      </c>
      <c r="H856" s="513" t="s">
        <v>679</v>
      </c>
      <c r="I856" s="513">
        <f>COLUMN(Ops!E38)</f>
        <v>5</v>
      </c>
      <c r="J856" s="513" t="str">
        <f>Ops!G38</f>
        <v>%</v>
      </c>
      <c r="K856" s="513"/>
      <c r="L856" s="513">
        <v>978</v>
      </c>
      <c r="M856" s="513">
        <v>380</v>
      </c>
      <c r="N856" s="513" t="str" cm="1">
        <f t="array" aca="1" ref="N856" ca="1">CELL("format",Ops!F38)</f>
        <v>P2</v>
      </c>
      <c r="O856" s="513">
        <f>ROW(Ops!F38)</f>
        <v>38</v>
      </c>
      <c r="P856" s="513">
        <f>COLUMN(Ops!F38)</f>
        <v>6</v>
      </c>
      <c r="Q856" s="513">
        <f>ROW(Ops!F38)</f>
        <v>38</v>
      </c>
      <c r="R856" s="513">
        <f>COLUMN(Ops!F38)</f>
        <v>6</v>
      </c>
      <c r="S856" s="513">
        <f ca="1">_xlfn.SHEET(Ops!F38)</f>
        <v>8</v>
      </c>
    </row>
    <row r="857" spans="1:19" x14ac:dyDescent="0.35">
      <c r="A857" s="513" t="s">
        <v>283</v>
      </c>
      <c r="B857" s="513">
        <v>377</v>
      </c>
      <c r="C857" s="513" t="s">
        <v>1163</v>
      </c>
      <c r="D857" s="513">
        <v>-124</v>
      </c>
      <c r="E857" s="513" t="s">
        <v>1169</v>
      </c>
      <c r="F857" s="513">
        <f>Ops!J39</f>
        <v>0</v>
      </c>
      <c r="G857" s="513" t="str">
        <f>Ops!E39</f>
        <v>Ramp-up factor</v>
      </c>
      <c r="H857" s="513" t="s">
        <v>1025</v>
      </c>
      <c r="I857" s="513">
        <f>COLUMN(Ops!E39)</f>
        <v>5</v>
      </c>
      <c r="J857" s="513" t="str">
        <f>Ops!G39</f>
        <v>factor</v>
      </c>
      <c r="K857" s="513"/>
      <c r="L857" s="513">
        <v>365</v>
      </c>
      <c r="M857" s="513">
        <v>380</v>
      </c>
      <c r="N857" s="513" t="str" cm="1">
        <f t="array" aca="1" ref="N857" ca="1">CELL("format",Ops!J39)</f>
        <v>,4</v>
      </c>
      <c r="O857" s="513">
        <f>ROW(Ops!J39)</f>
        <v>39</v>
      </c>
      <c r="P857" s="513">
        <f>COLUMN(Ops!J39)</f>
        <v>10</v>
      </c>
      <c r="Q857" s="513">
        <f>ROW(Ops!GJ39)</f>
        <v>39</v>
      </c>
      <c r="R857" s="513">
        <f>COLUMN(Ops!GJ39)</f>
        <v>192</v>
      </c>
      <c r="S857" s="513">
        <f ca="1">_xlfn.SHEET(Ops!J39)</f>
        <v>8</v>
      </c>
    </row>
    <row r="858" spans="1:19" x14ac:dyDescent="0.35">
      <c r="A858" s="513" t="s">
        <v>283</v>
      </c>
      <c r="B858" s="513">
        <v>378</v>
      </c>
      <c r="C858" s="513" t="s">
        <v>804</v>
      </c>
      <c r="D858" s="513">
        <v>-124</v>
      </c>
      <c r="E858" s="513" t="s">
        <v>805</v>
      </c>
      <c r="F858" s="513">
        <f>Ops!J40</f>
        <v>744</v>
      </c>
      <c r="G858" s="513" t="str">
        <f>Ops!E40</f>
        <v>Hours in period</v>
      </c>
      <c r="H858" s="513" t="s">
        <v>690</v>
      </c>
      <c r="I858" s="513">
        <f>COLUMN(Ops!E40)</f>
        <v>5</v>
      </c>
      <c r="J858" s="513" t="str">
        <f>Ops!G40</f>
        <v>hours</v>
      </c>
      <c r="K858" s="513"/>
      <c r="L858" s="513">
        <v>369</v>
      </c>
      <c r="M858" s="513">
        <v>380</v>
      </c>
      <c r="N858" s="513" t="str" cm="1">
        <f t="array" aca="1" ref="N858" ca="1">CELL("format",Ops!J40)</f>
        <v>,0</v>
      </c>
      <c r="O858" s="513">
        <f>ROW(Ops!J40)</f>
        <v>40</v>
      </c>
      <c r="P858" s="513">
        <f>COLUMN(Ops!J40)</f>
        <v>10</v>
      </c>
      <c r="Q858" s="513">
        <f>ROW(Ops!GJ40)</f>
        <v>40</v>
      </c>
      <c r="R858" s="513">
        <f>COLUMN(Ops!GJ40)</f>
        <v>192</v>
      </c>
      <c r="S858" s="513">
        <f ca="1">_xlfn.SHEET(Ops!J40)</f>
        <v>8</v>
      </c>
    </row>
    <row r="859" spans="1:19" x14ac:dyDescent="0.35">
      <c r="A859" s="513" t="s">
        <v>274</v>
      </c>
      <c r="B859" s="513">
        <v>379</v>
      </c>
      <c r="C859" s="513" t="s">
        <v>806</v>
      </c>
      <c r="D859" s="513">
        <v>-124</v>
      </c>
      <c r="E859" s="513" t="s">
        <v>807</v>
      </c>
      <c r="F859" s="513">
        <f>Ops!H41</f>
        <v>6359025.9699999969</v>
      </c>
      <c r="G859" s="513" t="str">
        <f>Ops!E41</f>
        <v>Waste throughput</v>
      </c>
      <c r="H859" s="513" t="s">
        <v>691</v>
      </c>
      <c r="I859" s="513">
        <f>COLUMN(Ops!E41)</f>
        <v>5</v>
      </c>
      <c r="J859" s="513" t="str">
        <f>Ops!G41</f>
        <v>tonnes</v>
      </c>
      <c r="K859" s="513" t="s">
        <v>806</v>
      </c>
      <c r="L859" s="513">
        <v>380</v>
      </c>
      <c r="M859" s="513"/>
      <c r="N859" s="513" t="str" cm="1">
        <f t="array" aca="1" ref="N859" ca="1">CELL("format",Ops!H41)</f>
        <v>,0</v>
      </c>
      <c r="O859" s="513">
        <f>ROW(Ops!H41)</f>
        <v>41</v>
      </c>
      <c r="P859" s="513">
        <f>COLUMN(Ops!H41)</f>
        <v>8</v>
      </c>
      <c r="Q859" s="513">
        <f>ROW(Ops!H41)</f>
        <v>41</v>
      </c>
      <c r="R859" s="513">
        <f>COLUMN(Ops!H41)</f>
        <v>8</v>
      </c>
      <c r="S859" s="513">
        <f ca="1">_xlfn.SHEET(Ops!H41)</f>
        <v>8</v>
      </c>
    </row>
    <row r="860" spans="1:19" x14ac:dyDescent="0.35">
      <c r="A860" s="513" t="s">
        <v>277</v>
      </c>
      <c r="B860" s="513">
        <v>380</v>
      </c>
      <c r="C860" s="513" t="s">
        <v>808</v>
      </c>
      <c r="D860" s="513">
        <v>-124</v>
      </c>
      <c r="E860" s="513" t="s">
        <v>1172</v>
      </c>
      <c r="F860" s="513">
        <f>Ops!J41</f>
        <v>0</v>
      </c>
      <c r="G860" s="513" t="str">
        <f>Ops!E41</f>
        <v>Waste throughput</v>
      </c>
      <c r="H860" s="513" t="s">
        <v>691</v>
      </c>
      <c r="I860" s="513">
        <f>COLUMN(Ops!E41)</f>
        <v>5</v>
      </c>
      <c r="J860" s="513" t="str">
        <f>Ops!G41</f>
        <v>tonnes</v>
      </c>
      <c r="K860" s="513" t="s">
        <v>808</v>
      </c>
      <c r="L860" s="513" t="s">
        <v>2422</v>
      </c>
      <c r="M860" s="513" t="s">
        <v>2423</v>
      </c>
      <c r="N860" s="513" t="str" cm="1">
        <f t="array" aca="1" ref="N860" ca="1">CELL("format",Ops!J41)</f>
        <v>,0</v>
      </c>
      <c r="O860" s="513">
        <f>ROW(Ops!J41)</f>
        <v>41</v>
      </c>
      <c r="P860" s="513">
        <f>COLUMN(Ops!J41)</f>
        <v>10</v>
      </c>
      <c r="Q860" s="513">
        <f>ROW(Ops!GJ41)</f>
        <v>41</v>
      </c>
      <c r="R860" s="513">
        <f>COLUMN(Ops!GJ41)</f>
        <v>192</v>
      </c>
      <c r="S860" s="513">
        <f ca="1">_xlfn.SHEET(Ops!J41)</f>
        <v>8</v>
      </c>
    </row>
    <row r="861" spans="1:19" x14ac:dyDescent="0.35">
      <c r="A861" s="513" t="s">
        <v>270</v>
      </c>
      <c r="B861" s="513">
        <v>-125</v>
      </c>
      <c r="C861" s="513" t="s">
        <v>693</v>
      </c>
      <c r="D861" s="513">
        <v>-122</v>
      </c>
      <c r="E861" s="513"/>
      <c r="F861" s="513" t="str">
        <f>Ops!A44</f>
        <v>REVENUE</v>
      </c>
      <c r="G861" s="513" t="str">
        <f>Ops!A44</f>
        <v>REVENUE</v>
      </c>
      <c r="H861" s="513" t="s">
        <v>694</v>
      </c>
      <c r="I861" s="513">
        <f>COLUMN(Ops!A44)</f>
        <v>1</v>
      </c>
      <c r="J861" s="513"/>
      <c r="K861" s="513" t="s">
        <v>693</v>
      </c>
      <c r="L861" s="513"/>
      <c r="M861" s="513"/>
      <c r="N861" s="513" t="str" cm="1">
        <f t="array" aca="1" ref="N861" ca="1">CELL("format",Ops!A44)</f>
        <v>,0</v>
      </c>
      <c r="O861" s="513">
        <f>ROW(Ops!A44)</f>
        <v>44</v>
      </c>
      <c r="P861" s="513">
        <f>COLUMN(Ops!A44)</f>
        <v>1</v>
      </c>
      <c r="Q861" s="513">
        <f>ROW(Ops!A111)</f>
        <v>111</v>
      </c>
      <c r="R861" s="513">
        <f>COLUMN(Ops!A111)</f>
        <v>1</v>
      </c>
      <c r="S861" s="513">
        <f ca="1">_xlfn.SHEET(Ops!A44)</f>
        <v>8</v>
      </c>
    </row>
    <row r="862" spans="1:19" x14ac:dyDescent="0.35">
      <c r="A862" s="513" t="s">
        <v>270</v>
      </c>
      <c r="B862" s="513">
        <v>-126</v>
      </c>
      <c r="C862" s="513" t="s">
        <v>812</v>
      </c>
      <c r="D862" s="513">
        <v>-125</v>
      </c>
      <c r="E862" s="513"/>
      <c r="F862" s="513">
        <f>Ops!A46</f>
        <v>0</v>
      </c>
      <c r="G862" s="513" t="str">
        <f>Ops!B46</f>
        <v>Gate fee revenue</v>
      </c>
      <c r="H862" s="513" t="s">
        <v>695</v>
      </c>
      <c r="I862" s="513">
        <f>COLUMN(Ops!B46)</f>
        <v>2</v>
      </c>
      <c r="J862" s="513"/>
      <c r="K862" s="513" t="s">
        <v>812</v>
      </c>
      <c r="L862" s="513"/>
      <c r="M862" s="513"/>
      <c r="N862" s="513" t="str" cm="1">
        <f t="array" aca="1" ref="N862" ca="1">CELL("format",Ops!A46)</f>
        <v>,0</v>
      </c>
      <c r="O862" s="513">
        <f>ROW(Ops!A46)</f>
        <v>46</v>
      </c>
      <c r="P862" s="513">
        <f>COLUMN(Ops!A46)</f>
        <v>1</v>
      </c>
      <c r="Q862" s="513">
        <f>ROW(Ops!A52)</f>
        <v>52</v>
      </c>
      <c r="R862" s="513">
        <f>COLUMN(Ops!A52)</f>
        <v>1</v>
      </c>
      <c r="S862" s="513">
        <f ca="1">_xlfn.SHEET(Ops!A46)</f>
        <v>8</v>
      </c>
    </row>
    <row r="863" spans="1:19" x14ac:dyDescent="0.35">
      <c r="A863" s="513" t="s">
        <v>283</v>
      </c>
      <c r="B863" s="513">
        <v>381</v>
      </c>
      <c r="C863" s="513" t="s">
        <v>1066</v>
      </c>
      <c r="D863" s="513">
        <v>-126</v>
      </c>
      <c r="E863" s="513" t="s">
        <v>1173</v>
      </c>
      <c r="F863" s="513">
        <f>Ops!F47</f>
        <v>70</v>
      </c>
      <c r="G863" s="513" t="str">
        <f>Ops!E47</f>
        <v>Gate fee rate (real)</v>
      </c>
      <c r="H863" s="513" t="s">
        <v>1014</v>
      </c>
      <c r="I863" s="513">
        <f>COLUMN(Ops!E47)</f>
        <v>5</v>
      </c>
      <c r="J863" s="513" t="str">
        <f>Ops!G47</f>
        <v>$/tonne</v>
      </c>
      <c r="K863" s="513"/>
      <c r="L863" s="513">
        <v>981</v>
      </c>
      <c r="M863" s="513">
        <v>386</v>
      </c>
      <c r="N863" s="513" t="str" cm="1">
        <f t="array" aca="1" ref="N863" ca="1">CELL("format",Ops!F47)</f>
        <v>,0</v>
      </c>
      <c r="O863" s="513">
        <f>ROW(Ops!F47)</f>
        <v>47</v>
      </c>
      <c r="P863" s="513">
        <f>COLUMN(Ops!F47)</f>
        <v>6</v>
      </c>
      <c r="Q863" s="513">
        <f>ROW(Ops!F47)</f>
        <v>47</v>
      </c>
      <c r="R863" s="513">
        <f>COLUMN(Ops!F47)</f>
        <v>6</v>
      </c>
      <c r="S863" s="513">
        <f ca="1">_xlfn.SHEET(Ops!F47)</f>
        <v>8</v>
      </c>
    </row>
    <row r="864" spans="1:19" x14ac:dyDescent="0.35">
      <c r="A864" s="513" t="s">
        <v>283</v>
      </c>
      <c r="B864" s="513">
        <v>382</v>
      </c>
      <c r="C864" s="513" t="s">
        <v>795</v>
      </c>
      <c r="D864" s="513">
        <v>-126</v>
      </c>
      <c r="E864" s="513" t="s">
        <v>813</v>
      </c>
      <c r="F864" s="513">
        <f>Ops!F48</f>
        <v>1000</v>
      </c>
      <c r="G864" s="513" t="str">
        <f>Ops!E48</f>
        <v>Units in a thousand</v>
      </c>
      <c r="H864" s="513" t="s">
        <v>149</v>
      </c>
      <c r="I864" s="513">
        <f>COLUMN(Ops!E48)</f>
        <v>5</v>
      </c>
      <c r="J864" s="513" t="str">
        <f>Ops!G48</f>
        <v>units</v>
      </c>
      <c r="K864" s="513"/>
      <c r="L864" s="513">
        <v>907</v>
      </c>
      <c r="M864" s="513">
        <v>386</v>
      </c>
      <c r="N864" s="513" t="str" cm="1">
        <f t="array" aca="1" ref="N864" ca="1">CELL("format",Ops!F48)</f>
        <v>,0</v>
      </c>
      <c r="O864" s="513">
        <f>ROW(Ops!F48)</f>
        <v>48</v>
      </c>
      <c r="P864" s="513">
        <f>COLUMN(Ops!F48)</f>
        <v>6</v>
      </c>
      <c r="Q864" s="513">
        <f>ROW(Ops!F48)</f>
        <v>48</v>
      </c>
      <c r="R864" s="513">
        <f>COLUMN(Ops!F48)</f>
        <v>6</v>
      </c>
      <c r="S864" s="513">
        <f ca="1">_xlfn.SHEET(Ops!F48)</f>
        <v>8</v>
      </c>
    </row>
    <row r="865" spans="1:19" x14ac:dyDescent="0.35">
      <c r="A865" s="513" t="s">
        <v>283</v>
      </c>
      <c r="B865" s="513">
        <v>383</v>
      </c>
      <c r="C865" s="513" t="s">
        <v>1155</v>
      </c>
      <c r="D865" s="513">
        <v>-126</v>
      </c>
      <c r="E865" s="513" t="s">
        <v>1174</v>
      </c>
      <c r="F865" s="513">
        <f>Ops!J49</f>
        <v>1</v>
      </c>
      <c r="G865" s="513" t="str">
        <f>Ops!E49</f>
        <v>CPI escalation factor</v>
      </c>
      <c r="H865" s="513" t="s">
        <v>676</v>
      </c>
      <c r="I865" s="513">
        <f>COLUMN(Ops!E49)</f>
        <v>5</v>
      </c>
      <c r="J865" s="513" t="str">
        <f>Ops!G49</f>
        <v>factor</v>
      </c>
      <c r="K865" s="513"/>
      <c r="L865" s="513">
        <v>351</v>
      </c>
      <c r="M865" s="513">
        <v>386</v>
      </c>
      <c r="N865" s="513" t="str" cm="1">
        <f t="array" aca="1" ref="N865" ca="1">CELL("format",Ops!J49)</f>
        <v>,4</v>
      </c>
      <c r="O865" s="513">
        <f>ROW(Ops!J49)</f>
        <v>49</v>
      </c>
      <c r="P865" s="513">
        <f>COLUMN(Ops!J49)</f>
        <v>10</v>
      </c>
      <c r="Q865" s="513">
        <f>ROW(Ops!GJ49)</f>
        <v>49</v>
      </c>
      <c r="R865" s="513">
        <f>COLUMN(Ops!GJ49)</f>
        <v>192</v>
      </c>
      <c r="S865" s="513">
        <f ca="1">_xlfn.SHEET(Ops!J49)</f>
        <v>8</v>
      </c>
    </row>
    <row r="866" spans="1:19" x14ac:dyDescent="0.35">
      <c r="A866" s="513" t="s">
        <v>283</v>
      </c>
      <c r="B866" s="513">
        <v>384</v>
      </c>
      <c r="C866" s="513" t="s">
        <v>808</v>
      </c>
      <c r="D866" s="513">
        <v>-126</v>
      </c>
      <c r="E866" s="513" t="s">
        <v>814</v>
      </c>
      <c r="F866" s="513">
        <f>Ops!J50</f>
        <v>0</v>
      </c>
      <c r="G866" s="513" t="str">
        <f>Ops!E50</f>
        <v>Waste throughput</v>
      </c>
      <c r="H866" s="513" t="s">
        <v>691</v>
      </c>
      <c r="I866" s="513">
        <f>COLUMN(Ops!E50)</f>
        <v>5</v>
      </c>
      <c r="J866" s="513" t="str">
        <f>Ops!G50</f>
        <v>tonnes</v>
      </c>
      <c r="K866" s="513"/>
      <c r="L866" s="513">
        <v>380</v>
      </c>
      <c r="M866" s="513">
        <v>386</v>
      </c>
      <c r="N866" s="513" t="str" cm="1">
        <f t="array" aca="1" ref="N866" ca="1">CELL("format",Ops!J50)</f>
        <v>,0</v>
      </c>
      <c r="O866" s="513">
        <f>ROW(Ops!J50)</f>
        <v>50</v>
      </c>
      <c r="P866" s="513">
        <f>COLUMN(Ops!J50)</f>
        <v>10</v>
      </c>
      <c r="Q866" s="513">
        <f>ROW(Ops!GJ50)</f>
        <v>50</v>
      </c>
      <c r="R866" s="513">
        <f>COLUMN(Ops!GJ50)</f>
        <v>192</v>
      </c>
      <c r="S866" s="513">
        <f ca="1">_xlfn.SHEET(Ops!J50)</f>
        <v>8</v>
      </c>
    </row>
    <row r="867" spans="1:19" x14ac:dyDescent="0.35">
      <c r="A867" s="513" t="s">
        <v>274</v>
      </c>
      <c r="B867" s="513">
        <v>385</v>
      </c>
      <c r="C867" s="513" t="s">
        <v>815</v>
      </c>
      <c r="D867" s="513">
        <v>-126</v>
      </c>
      <c r="E867" s="513" t="s">
        <v>816</v>
      </c>
      <c r="F867" s="513">
        <f>Ops!H51</f>
        <v>657656.55572369567</v>
      </c>
      <c r="G867" s="513" t="str">
        <f>Ops!E51</f>
        <v>Gate fee revenue</v>
      </c>
      <c r="H867" s="513" t="s">
        <v>695</v>
      </c>
      <c r="I867" s="513">
        <f>COLUMN(Ops!E51)</f>
        <v>5</v>
      </c>
      <c r="J867" s="513" t="str">
        <f>Ops!G51</f>
        <v>$ 000s</v>
      </c>
      <c r="K867" s="513" t="s">
        <v>815</v>
      </c>
      <c r="L867" s="513">
        <v>386</v>
      </c>
      <c r="M867" s="513"/>
      <c r="N867" s="513" t="str" cm="1">
        <f t="array" aca="1" ref="N867" ca="1">CELL("format",Ops!H51)</f>
        <v>,0</v>
      </c>
      <c r="O867" s="513">
        <f>ROW(Ops!H51)</f>
        <v>51</v>
      </c>
      <c r="P867" s="513">
        <f>COLUMN(Ops!H51)</f>
        <v>8</v>
      </c>
      <c r="Q867" s="513">
        <f>ROW(Ops!H51)</f>
        <v>51</v>
      </c>
      <c r="R867" s="513">
        <f>COLUMN(Ops!H51)</f>
        <v>8</v>
      </c>
      <c r="S867" s="513">
        <f ca="1">_xlfn.SHEET(Ops!H51)</f>
        <v>8</v>
      </c>
    </row>
    <row r="868" spans="1:19" x14ac:dyDescent="0.35">
      <c r="A868" s="513" t="s">
        <v>277</v>
      </c>
      <c r="B868" s="513">
        <v>386</v>
      </c>
      <c r="C868" s="513" t="s">
        <v>817</v>
      </c>
      <c r="D868" s="513">
        <v>-126</v>
      </c>
      <c r="E868" s="513" t="s">
        <v>1175</v>
      </c>
      <c r="F868" s="513">
        <f>Ops!J51</f>
        <v>0</v>
      </c>
      <c r="G868" s="513" t="str">
        <f>Ops!E51</f>
        <v>Gate fee revenue</v>
      </c>
      <c r="H868" s="513" t="s">
        <v>695</v>
      </c>
      <c r="I868" s="513">
        <f>COLUMN(Ops!E51)</f>
        <v>5</v>
      </c>
      <c r="J868" s="513" t="str">
        <f>Ops!G51</f>
        <v>$ 000s</v>
      </c>
      <c r="K868" s="513" t="s">
        <v>817</v>
      </c>
      <c r="L868" s="513" t="s">
        <v>2424</v>
      </c>
      <c r="M868" s="513" t="s">
        <v>2425</v>
      </c>
      <c r="N868" s="513" t="str" cm="1">
        <f t="array" aca="1" ref="N868" ca="1">CELL("format",Ops!J51)</f>
        <v>,0</v>
      </c>
      <c r="O868" s="513">
        <f>ROW(Ops!J51)</f>
        <v>51</v>
      </c>
      <c r="P868" s="513">
        <f>COLUMN(Ops!J51)</f>
        <v>10</v>
      </c>
      <c r="Q868" s="513">
        <f>ROW(Ops!GJ51)</f>
        <v>51</v>
      </c>
      <c r="R868" s="513">
        <f>COLUMN(Ops!GJ51)</f>
        <v>192</v>
      </c>
      <c r="S868" s="513">
        <f ca="1">_xlfn.SHEET(Ops!J51)</f>
        <v>8</v>
      </c>
    </row>
    <row r="869" spans="1:19" x14ac:dyDescent="0.35">
      <c r="A869" s="513" t="s">
        <v>270</v>
      </c>
      <c r="B869" s="513">
        <v>-127</v>
      </c>
      <c r="C869" s="513" t="s">
        <v>818</v>
      </c>
      <c r="D869" s="513">
        <v>-125</v>
      </c>
      <c r="E869" s="513"/>
      <c r="F869" s="513">
        <f>Ops!A53</f>
        <v>0</v>
      </c>
      <c r="G869" s="513" t="str">
        <f>Ops!B53</f>
        <v>Grid sales revenue</v>
      </c>
      <c r="H869" s="513" t="s">
        <v>696</v>
      </c>
      <c r="I869" s="513">
        <f>COLUMN(Ops!B53)</f>
        <v>2</v>
      </c>
      <c r="J869" s="513"/>
      <c r="K869" s="513" t="s">
        <v>818</v>
      </c>
      <c r="L869" s="513"/>
      <c r="M869" s="513"/>
      <c r="N869" s="513" t="str" cm="1">
        <f t="array" aca="1" ref="N869" ca="1">CELL("format",Ops!A53)</f>
        <v>,0</v>
      </c>
      <c r="O869" s="513">
        <f>ROW(Ops!A53)</f>
        <v>53</v>
      </c>
      <c r="P869" s="513">
        <f>COLUMN(Ops!A53)</f>
        <v>1</v>
      </c>
      <c r="Q869" s="513">
        <f>ROW(Ops!A67)</f>
        <v>67</v>
      </c>
      <c r="R869" s="513">
        <f>COLUMN(Ops!A67)</f>
        <v>1</v>
      </c>
      <c r="S869" s="513">
        <f ca="1">_xlfn.SHEET(Ops!A53)</f>
        <v>8</v>
      </c>
    </row>
    <row r="870" spans="1:19" x14ac:dyDescent="0.35">
      <c r="A870" s="513" t="s">
        <v>283</v>
      </c>
      <c r="B870" s="513">
        <v>387</v>
      </c>
      <c r="C870" s="513" t="s">
        <v>1070</v>
      </c>
      <c r="D870" s="513">
        <v>-127</v>
      </c>
      <c r="E870" s="513" t="s">
        <v>1176</v>
      </c>
      <c r="F870" s="513">
        <f>Ops!F54</f>
        <v>65</v>
      </c>
      <c r="G870" s="513" t="str">
        <f>Ops!E54</f>
        <v>Grid sales rate (real)</v>
      </c>
      <c r="H870" s="513" t="s">
        <v>1015</v>
      </c>
      <c r="I870" s="513">
        <f>COLUMN(Ops!E54)</f>
        <v>5</v>
      </c>
      <c r="J870" s="513" t="str">
        <f>Ops!G54</f>
        <v>$/MWh</v>
      </c>
      <c r="K870" s="513"/>
      <c r="L870" s="513">
        <v>982</v>
      </c>
      <c r="M870" s="513">
        <v>392</v>
      </c>
      <c r="N870" s="513" t="str" cm="1">
        <f t="array" aca="1" ref="N870" ca="1">CELL("format",Ops!F54)</f>
        <v>,0</v>
      </c>
      <c r="O870" s="513">
        <f>ROW(Ops!F54)</f>
        <v>54</v>
      </c>
      <c r="P870" s="513">
        <f>COLUMN(Ops!F54)</f>
        <v>6</v>
      </c>
      <c r="Q870" s="513">
        <f>ROW(Ops!F54)</f>
        <v>54</v>
      </c>
      <c r="R870" s="513">
        <f>COLUMN(Ops!F54)</f>
        <v>6</v>
      </c>
      <c r="S870" s="513">
        <f ca="1">_xlfn.SHEET(Ops!F54)</f>
        <v>8</v>
      </c>
    </row>
    <row r="871" spans="1:19" x14ac:dyDescent="0.35">
      <c r="A871" s="513" t="s">
        <v>283</v>
      </c>
      <c r="B871" s="513">
        <v>388</v>
      </c>
      <c r="C871" s="513" t="s">
        <v>795</v>
      </c>
      <c r="D871" s="513">
        <v>-127</v>
      </c>
      <c r="E871" s="513" t="s">
        <v>813</v>
      </c>
      <c r="F871" s="513">
        <f>Ops!F55</f>
        <v>1000</v>
      </c>
      <c r="G871" s="513" t="str">
        <f>Ops!E55</f>
        <v>Units in a thousand</v>
      </c>
      <c r="H871" s="513" t="s">
        <v>149</v>
      </c>
      <c r="I871" s="513">
        <f>COLUMN(Ops!E55)</f>
        <v>5</v>
      </c>
      <c r="J871" s="513" t="str">
        <f>Ops!G55</f>
        <v>units</v>
      </c>
      <c r="K871" s="513"/>
      <c r="L871" s="513">
        <v>907</v>
      </c>
      <c r="M871" s="513">
        <v>392</v>
      </c>
      <c r="N871" s="513" t="str" cm="1">
        <f t="array" aca="1" ref="N871" ca="1">CELL("format",Ops!F55)</f>
        <v>,0</v>
      </c>
      <c r="O871" s="513">
        <f>ROW(Ops!F55)</f>
        <v>55</v>
      </c>
      <c r="P871" s="513">
        <f>COLUMN(Ops!F55)</f>
        <v>6</v>
      </c>
      <c r="Q871" s="513">
        <f>ROW(Ops!F55)</f>
        <v>55</v>
      </c>
      <c r="R871" s="513">
        <f>COLUMN(Ops!F55)</f>
        <v>6</v>
      </c>
      <c r="S871" s="513">
        <f ca="1">_xlfn.SHEET(Ops!F55)</f>
        <v>8</v>
      </c>
    </row>
    <row r="872" spans="1:19" x14ac:dyDescent="0.35">
      <c r="A872" s="513" t="s">
        <v>283</v>
      </c>
      <c r="B872" s="513">
        <v>389</v>
      </c>
      <c r="C872" s="513" t="s">
        <v>1155</v>
      </c>
      <c r="D872" s="513">
        <v>-127</v>
      </c>
      <c r="E872" s="513" t="s">
        <v>1174</v>
      </c>
      <c r="F872" s="513">
        <f>Ops!J56</f>
        <v>1</v>
      </c>
      <c r="G872" s="513" t="str">
        <f>Ops!E56</f>
        <v>CPI escalation factor</v>
      </c>
      <c r="H872" s="513" t="s">
        <v>676</v>
      </c>
      <c r="I872" s="513">
        <f>COLUMN(Ops!E56)</f>
        <v>5</v>
      </c>
      <c r="J872" s="513" t="str">
        <f>Ops!G56</f>
        <v>factor</v>
      </c>
      <c r="K872" s="513"/>
      <c r="L872" s="513">
        <v>351</v>
      </c>
      <c r="M872" s="513">
        <v>392</v>
      </c>
      <c r="N872" s="513" t="str" cm="1">
        <f t="array" aca="1" ref="N872" ca="1">CELL("format",Ops!J56)</f>
        <v>,4</v>
      </c>
      <c r="O872" s="513">
        <f>ROW(Ops!J56)</f>
        <v>56</v>
      </c>
      <c r="P872" s="513">
        <f>COLUMN(Ops!J56)</f>
        <v>10</v>
      </c>
      <c r="Q872" s="513">
        <f>ROW(Ops!GJ56)</f>
        <v>56</v>
      </c>
      <c r="R872" s="513">
        <f>COLUMN(Ops!GJ56)</f>
        <v>192</v>
      </c>
      <c r="S872" s="513">
        <f ca="1">_xlfn.SHEET(Ops!J56)</f>
        <v>8</v>
      </c>
    </row>
    <row r="873" spans="1:19" x14ac:dyDescent="0.35">
      <c r="A873" s="513" t="s">
        <v>283</v>
      </c>
      <c r="B873" s="513">
        <v>390</v>
      </c>
      <c r="C873" s="513" t="s">
        <v>811</v>
      </c>
      <c r="D873" s="513">
        <v>-127</v>
      </c>
      <c r="E873" s="513" t="s">
        <v>819</v>
      </c>
      <c r="F873" s="513">
        <f>Ops!J57</f>
        <v>0</v>
      </c>
      <c r="G873" s="513" t="str">
        <f>Ops!E57</f>
        <v>Net generation</v>
      </c>
      <c r="H873" s="513" t="s">
        <v>692</v>
      </c>
      <c r="I873" s="513">
        <f>COLUMN(Ops!E57)</f>
        <v>5</v>
      </c>
      <c r="J873" s="513" t="str">
        <f>Ops!G57</f>
        <v>MWh</v>
      </c>
      <c r="K873" s="513"/>
      <c r="L873" s="513">
        <v>375</v>
      </c>
      <c r="M873" s="513">
        <v>392</v>
      </c>
      <c r="N873" s="513" t="str" cm="1">
        <f t="array" aca="1" ref="N873" ca="1">CELL("format",Ops!J57)</f>
        <v>,0</v>
      </c>
      <c r="O873" s="513">
        <f>ROW(Ops!J57)</f>
        <v>57</v>
      </c>
      <c r="P873" s="513">
        <f>COLUMN(Ops!J57)</f>
        <v>10</v>
      </c>
      <c r="Q873" s="513">
        <f>ROW(Ops!GJ57)</f>
        <v>57</v>
      </c>
      <c r="R873" s="513">
        <f>COLUMN(Ops!GJ57)</f>
        <v>192</v>
      </c>
      <c r="S873" s="513">
        <f ca="1">_xlfn.SHEET(Ops!J57)</f>
        <v>8</v>
      </c>
    </row>
    <row r="874" spans="1:19" x14ac:dyDescent="0.35">
      <c r="A874" s="513" t="s">
        <v>274</v>
      </c>
      <c r="B874" s="513">
        <v>391</v>
      </c>
      <c r="C874" s="513" t="s">
        <v>820</v>
      </c>
      <c r="D874" s="513">
        <v>-127</v>
      </c>
      <c r="E874" s="513" t="s">
        <v>821</v>
      </c>
      <c r="F874" s="513">
        <f>Ops!H58</f>
        <v>561432.61266274017</v>
      </c>
      <c r="G874" s="513" t="str">
        <f>Ops!E58</f>
        <v>Gross grid sales revenue</v>
      </c>
      <c r="H874" s="513" t="s">
        <v>697</v>
      </c>
      <c r="I874" s="513">
        <f>COLUMN(Ops!E58)</f>
        <v>5</v>
      </c>
      <c r="J874" s="513" t="str">
        <f>Ops!G58</f>
        <v>$ 000s</v>
      </c>
      <c r="K874" s="513" t="s">
        <v>820</v>
      </c>
      <c r="L874" s="513">
        <v>392</v>
      </c>
      <c r="M874" s="513"/>
      <c r="N874" s="513" t="str" cm="1">
        <f t="array" aca="1" ref="N874" ca="1">CELL("format",Ops!H58)</f>
        <v>,0</v>
      </c>
      <c r="O874" s="513">
        <f>ROW(Ops!H58)</f>
        <v>58</v>
      </c>
      <c r="P874" s="513">
        <f>COLUMN(Ops!H58)</f>
        <v>8</v>
      </c>
      <c r="Q874" s="513">
        <f>ROW(Ops!H58)</f>
        <v>58</v>
      </c>
      <c r="R874" s="513">
        <f>COLUMN(Ops!H58)</f>
        <v>8</v>
      </c>
      <c r="S874" s="513">
        <f ca="1">_xlfn.SHEET(Ops!H58)</f>
        <v>8</v>
      </c>
    </row>
    <row r="875" spans="1:19" x14ac:dyDescent="0.35">
      <c r="A875" s="513" t="s">
        <v>277</v>
      </c>
      <c r="B875" s="513">
        <v>392</v>
      </c>
      <c r="C875" s="513" t="s">
        <v>822</v>
      </c>
      <c r="D875" s="513">
        <v>-127</v>
      </c>
      <c r="E875" s="513" t="s">
        <v>1177</v>
      </c>
      <c r="F875" s="513">
        <f>Ops!J58</f>
        <v>0</v>
      </c>
      <c r="G875" s="513" t="str">
        <f>Ops!E58</f>
        <v>Gross grid sales revenue</v>
      </c>
      <c r="H875" s="513" t="s">
        <v>697</v>
      </c>
      <c r="I875" s="513">
        <f>COLUMN(Ops!E58)</f>
        <v>5</v>
      </c>
      <c r="J875" s="513" t="str">
        <f>Ops!G58</f>
        <v>$ 000s</v>
      </c>
      <c r="K875" s="513" t="s">
        <v>822</v>
      </c>
      <c r="L875" s="513" t="s">
        <v>2426</v>
      </c>
      <c r="M875" s="513" t="s">
        <v>2427</v>
      </c>
      <c r="N875" s="513" t="str" cm="1">
        <f t="array" aca="1" ref="N875" ca="1">CELL("format",Ops!J58)</f>
        <v>,0</v>
      </c>
      <c r="O875" s="513">
        <f>ROW(Ops!J58)</f>
        <v>58</v>
      </c>
      <c r="P875" s="513">
        <f>COLUMN(Ops!J58)</f>
        <v>10</v>
      </c>
      <c r="Q875" s="513">
        <f>ROW(Ops!GJ58)</f>
        <v>58</v>
      </c>
      <c r="R875" s="513">
        <f>COLUMN(Ops!GJ58)</f>
        <v>192</v>
      </c>
      <c r="S875" s="513">
        <f ca="1">_xlfn.SHEET(Ops!J58)</f>
        <v>8</v>
      </c>
    </row>
    <row r="876" spans="1:19" x14ac:dyDescent="0.35">
      <c r="A876" s="513" t="s">
        <v>283</v>
      </c>
      <c r="B876" s="513">
        <v>393</v>
      </c>
      <c r="C876" s="513" t="s">
        <v>767</v>
      </c>
      <c r="D876" s="513">
        <v>-127</v>
      </c>
      <c r="E876" s="513" t="s">
        <v>823</v>
      </c>
      <c r="F876" s="513">
        <f>Ops!F60</f>
        <v>0.05</v>
      </c>
      <c r="G876" s="513" t="str">
        <f>Ops!E60</f>
        <v>PPA cost percentage</v>
      </c>
      <c r="H876" s="513" t="s">
        <v>683</v>
      </c>
      <c r="I876" s="513">
        <f>COLUMN(Ops!E60)</f>
        <v>5</v>
      </c>
      <c r="J876" s="513" t="str">
        <f>Ops!G60</f>
        <v>%</v>
      </c>
      <c r="K876" s="513"/>
      <c r="L876" s="513">
        <v>983</v>
      </c>
      <c r="M876" s="513">
        <v>396</v>
      </c>
      <c r="N876" s="513" t="str" cm="1">
        <f t="array" aca="1" ref="N876" ca="1">CELL("format",Ops!F60)</f>
        <v>P2</v>
      </c>
      <c r="O876" s="513">
        <f>ROW(Ops!F60)</f>
        <v>60</v>
      </c>
      <c r="P876" s="513">
        <f>COLUMN(Ops!F60)</f>
        <v>6</v>
      </c>
      <c r="Q876" s="513">
        <f>ROW(Ops!F60)</f>
        <v>60</v>
      </c>
      <c r="R876" s="513">
        <f>COLUMN(Ops!F60)</f>
        <v>6</v>
      </c>
      <c r="S876" s="513">
        <f ca="1">_xlfn.SHEET(Ops!F60)</f>
        <v>8</v>
      </c>
    </row>
    <row r="877" spans="1:19" x14ac:dyDescent="0.35">
      <c r="A877" s="513" t="s">
        <v>283</v>
      </c>
      <c r="B877" s="513">
        <v>394</v>
      </c>
      <c r="C877" s="513" t="s">
        <v>822</v>
      </c>
      <c r="D877" s="513">
        <v>-127</v>
      </c>
      <c r="E877" s="513" t="s">
        <v>824</v>
      </c>
      <c r="F877" s="513">
        <f>Ops!J61</f>
        <v>0</v>
      </c>
      <c r="G877" s="513" t="str">
        <f>Ops!E61</f>
        <v>Gross grid sales revenue</v>
      </c>
      <c r="H877" s="513" t="s">
        <v>697</v>
      </c>
      <c r="I877" s="513">
        <f>COLUMN(Ops!E61)</f>
        <v>5</v>
      </c>
      <c r="J877" s="513" t="str">
        <f>Ops!G61</f>
        <v>$ 000s</v>
      </c>
      <c r="K877" s="513"/>
      <c r="L877" s="513">
        <v>392</v>
      </c>
      <c r="M877" s="513">
        <v>396</v>
      </c>
      <c r="N877" s="513" t="str" cm="1">
        <f t="array" aca="1" ref="N877" ca="1">CELL("format",Ops!J61)</f>
        <v>,0</v>
      </c>
      <c r="O877" s="513">
        <f>ROW(Ops!J61)</f>
        <v>61</v>
      </c>
      <c r="P877" s="513">
        <f>COLUMN(Ops!J61)</f>
        <v>10</v>
      </c>
      <c r="Q877" s="513">
        <f>ROW(Ops!GJ61)</f>
        <v>61</v>
      </c>
      <c r="R877" s="513">
        <f>COLUMN(Ops!GJ61)</f>
        <v>192</v>
      </c>
      <c r="S877" s="513">
        <f ca="1">_xlfn.SHEET(Ops!J61)</f>
        <v>8</v>
      </c>
    </row>
    <row r="878" spans="1:19" x14ac:dyDescent="0.35">
      <c r="A878" s="513" t="s">
        <v>274</v>
      </c>
      <c r="B878" s="513">
        <v>395</v>
      </c>
      <c r="C878" s="513" t="s">
        <v>825</v>
      </c>
      <c r="D878" s="513">
        <v>-127</v>
      </c>
      <c r="E878" s="513" t="s">
        <v>826</v>
      </c>
      <c r="F878" s="513">
        <f>Ops!H62</f>
        <v>28071.630633137007</v>
      </c>
      <c r="G878" s="513" t="str">
        <f>Ops!E62</f>
        <v>PPA cost</v>
      </c>
      <c r="H878" s="513" t="s">
        <v>699</v>
      </c>
      <c r="I878" s="513">
        <f>COLUMN(Ops!E62)</f>
        <v>5</v>
      </c>
      <c r="J878" s="513" t="str">
        <f>Ops!G62</f>
        <v>$ 000s</v>
      </c>
      <c r="K878" s="513" t="s">
        <v>825</v>
      </c>
      <c r="L878" s="513">
        <v>396</v>
      </c>
      <c r="M878" s="513"/>
      <c r="N878" s="513" t="str" cm="1">
        <f t="array" aca="1" ref="N878" ca="1">CELL("format",Ops!H62)</f>
        <v>,0</v>
      </c>
      <c r="O878" s="513">
        <f>ROW(Ops!H62)</f>
        <v>62</v>
      </c>
      <c r="P878" s="513">
        <f>COLUMN(Ops!H62)</f>
        <v>8</v>
      </c>
      <c r="Q878" s="513">
        <f>ROW(Ops!H62)</f>
        <v>62</v>
      </c>
      <c r="R878" s="513">
        <f>COLUMN(Ops!H62)</f>
        <v>8</v>
      </c>
      <c r="S878" s="513">
        <f ca="1">_xlfn.SHEET(Ops!H62)</f>
        <v>8</v>
      </c>
    </row>
    <row r="879" spans="1:19" x14ac:dyDescent="0.35">
      <c r="A879" s="513" t="s">
        <v>277</v>
      </c>
      <c r="B879" s="513">
        <v>396</v>
      </c>
      <c r="C879" s="513" t="s">
        <v>698</v>
      </c>
      <c r="D879" s="513">
        <v>-127</v>
      </c>
      <c r="E879" s="513" t="s">
        <v>827</v>
      </c>
      <c r="F879" s="513">
        <f>Ops!J62</f>
        <v>0</v>
      </c>
      <c r="G879" s="513" t="str">
        <f>Ops!E62</f>
        <v>PPA cost</v>
      </c>
      <c r="H879" s="513" t="s">
        <v>699</v>
      </c>
      <c r="I879" s="513">
        <f>COLUMN(Ops!E62)</f>
        <v>5</v>
      </c>
      <c r="J879" s="513" t="str">
        <f>Ops!G62</f>
        <v>$ 000s</v>
      </c>
      <c r="K879" s="513" t="s">
        <v>698</v>
      </c>
      <c r="L879" s="513" t="s">
        <v>2428</v>
      </c>
      <c r="M879" s="513" t="s">
        <v>2429</v>
      </c>
      <c r="N879" s="513" t="str" cm="1">
        <f t="array" aca="1" ref="N879" ca="1">CELL("format",Ops!J62)</f>
        <v>,0</v>
      </c>
      <c r="O879" s="513">
        <f>ROW(Ops!J62)</f>
        <v>62</v>
      </c>
      <c r="P879" s="513">
        <f>COLUMN(Ops!J62)</f>
        <v>10</v>
      </c>
      <c r="Q879" s="513">
        <f>ROW(Ops!GJ62)</f>
        <v>62</v>
      </c>
      <c r="R879" s="513">
        <f>COLUMN(Ops!GJ62)</f>
        <v>192</v>
      </c>
      <c r="S879" s="513">
        <f ca="1">_xlfn.SHEET(Ops!J62)</f>
        <v>8</v>
      </c>
    </row>
    <row r="880" spans="1:19" x14ac:dyDescent="0.35">
      <c r="A880" s="513" t="s">
        <v>283</v>
      </c>
      <c r="B880" s="513">
        <v>397</v>
      </c>
      <c r="C880" s="513" t="s">
        <v>822</v>
      </c>
      <c r="D880" s="513">
        <v>-127</v>
      </c>
      <c r="E880" s="513" t="s">
        <v>824</v>
      </c>
      <c r="F880" s="513">
        <f>Ops!J64</f>
        <v>0</v>
      </c>
      <c r="G880" s="513" t="str">
        <f>Ops!E64</f>
        <v>Gross grid sales revenue</v>
      </c>
      <c r="H880" s="513" t="s">
        <v>697</v>
      </c>
      <c r="I880" s="513">
        <f>COLUMN(Ops!E64)</f>
        <v>5</v>
      </c>
      <c r="J880" s="513" t="str">
        <f>Ops!G64</f>
        <v>$ 000s</v>
      </c>
      <c r="K880" s="513"/>
      <c r="L880" s="513">
        <v>392</v>
      </c>
      <c r="M880" s="513">
        <v>400</v>
      </c>
      <c r="N880" s="513" t="str" cm="1">
        <f t="array" aca="1" ref="N880" ca="1">CELL("format",Ops!J64)</f>
        <v>,0</v>
      </c>
      <c r="O880" s="513">
        <f>ROW(Ops!J64)</f>
        <v>64</v>
      </c>
      <c r="P880" s="513">
        <f>COLUMN(Ops!J64)</f>
        <v>10</v>
      </c>
      <c r="Q880" s="513">
        <f>ROW(Ops!GJ64)</f>
        <v>64</v>
      </c>
      <c r="R880" s="513">
        <f>COLUMN(Ops!GJ64)</f>
        <v>192</v>
      </c>
      <c r="S880" s="513">
        <f ca="1">_xlfn.SHEET(Ops!J64)</f>
        <v>8</v>
      </c>
    </row>
    <row r="881" spans="1:19" x14ac:dyDescent="0.35">
      <c r="A881" s="513" t="s">
        <v>283</v>
      </c>
      <c r="B881" s="513">
        <v>398</v>
      </c>
      <c r="C881" s="513" t="s">
        <v>698</v>
      </c>
      <c r="D881" s="513">
        <v>-127</v>
      </c>
      <c r="E881" s="513" t="s">
        <v>828</v>
      </c>
      <c r="F881" s="513">
        <f>Ops!J65</f>
        <v>0</v>
      </c>
      <c r="G881" s="513" t="str">
        <f>Ops!E65</f>
        <v>PPA cost</v>
      </c>
      <c r="H881" s="513" t="s">
        <v>699</v>
      </c>
      <c r="I881" s="513">
        <f>COLUMN(Ops!E65)</f>
        <v>5</v>
      </c>
      <c r="J881" s="513" t="str">
        <f>Ops!G65</f>
        <v>$ 000s</v>
      </c>
      <c r="K881" s="513"/>
      <c r="L881" s="513">
        <v>396</v>
      </c>
      <c r="M881" s="513">
        <v>400</v>
      </c>
      <c r="N881" s="513" t="str" cm="1">
        <f t="array" aca="1" ref="N881" ca="1">CELL("format",Ops!J65)</f>
        <v>,0</v>
      </c>
      <c r="O881" s="513">
        <f>ROW(Ops!J65)</f>
        <v>65</v>
      </c>
      <c r="P881" s="513">
        <f>COLUMN(Ops!J65)</f>
        <v>10</v>
      </c>
      <c r="Q881" s="513">
        <f>ROW(Ops!GJ65)</f>
        <v>65</v>
      </c>
      <c r="R881" s="513">
        <f>COLUMN(Ops!GJ65)</f>
        <v>192</v>
      </c>
      <c r="S881" s="513">
        <f ca="1">_xlfn.SHEET(Ops!J65)</f>
        <v>8</v>
      </c>
    </row>
    <row r="882" spans="1:19" x14ac:dyDescent="0.35">
      <c r="A882" s="513" t="s">
        <v>274</v>
      </c>
      <c r="B882" s="513">
        <v>399</v>
      </c>
      <c r="C882" s="513" t="s">
        <v>829</v>
      </c>
      <c r="D882" s="513">
        <v>-127</v>
      </c>
      <c r="E882" s="513" t="s">
        <v>830</v>
      </c>
      <c r="F882" s="513">
        <f>Ops!H66</f>
        <v>533360.98202960356</v>
      </c>
      <c r="G882" s="513" t="str">
        <f>Ops!E66</f>
        <v>Net grid sales revenue</v>
      </c>
      <c r="H882" s="513" t="s">
        <v>700</v>
      </c>
      <c r="I882" s="513">
        <f>COLUMN(Ops!E66)</f>
        <v>5</v>
      </c>
      <c r="J882" s="513" t="str">
        <f>Ops!G66</f>
        <v>$ 000s</v>
      </c>
      <c r="K882" s="513" t="s">
        <v>829</v>
      </c>
      <c r="L882" s="513">
        <v>400</v>
      </c>
      <c r="M882" s="513"/>
      <c r="N882" s="513" t="str" cm="1">
        <f t="array" aca="1" ref="N882" ca="1">CELL("format",Ops!H66)</f>
        <v>,0</v>
      </c>
      <c r="O882" s="513">
        <f>ROW(Ops!H66)</f>
        <v>66</v>
      </c>
      <c r="P882" s="513">
        <f>COLUMN(Ops!H66)</f>
        <v>8</v>
      </c>
      <c r="Q882" s="513">
        <f>ROW(Ops!H66)</f>
        <v>66</v>
      </c>
      <c r="R882" s="513">
        <f>COLUMN(Ops!H66)</f>
        <v>8</v>
      </c>
      <c r="S882" s="513">
        <f ca="1">_xlfn.SHEET(Ops!H66)</f>
        <v>8</v>
      </c>
    </row>
    <row r="883" spans="1:19" x14ac:dyDescent="0.35">
      <c r="A883" s="513" t="s">
        <v>277</v>
      </c>
      <c r="B883" s="513">
        <v>400</v>
      </c>
      <c r="C883" s="513" t="s">
        <v>831</v>
      </c>
      <c r="D883" s="513">
        <v>-127</v>
      </c>
      <c r="E883" s="513" t="s">
        <v>832</v>
      </c>
      <c r="F883" s="513">
        <f>Ops!J66</f>
        <v>0</v>
      </c>
      <c r="G883" s="513" t="str">
        <f>Ops!E66</f>
        <v>Net grid sales revenue</v>
      </c>
      <c r="H883" s="513" t="s">
        <v>700</v>
      </c>
      <c r="I883" s="513">
        <f>COLUMN(Ops!E66)</f>
        <v>5</v>
      </c>
      <c r="J883" s="513" t="str">
        <f>Ops!G66</f>
        <v>$ 000s</v>
      </c>
      <c r="K883" s="513" t="s">
        <v>831</v>
      </c>
      <c r="L883" s="513" t="s">
        <v>2430</v>
      </c>
      <c r="M883" s="513" t="s">
        <v>2431</v>
      </c>
      <c r="N883" s="513" t="str" cm="1">
        <f t="array" aca="1" ref="N883" ca="1">CELL("format",Ops!J66)</f>
        <v>,0</v>
      </c>
      <c r="O883" s="513">
        <f>ROW(Ops!J66)</f>
        <v>66</v>
      </c>
      <c r="P883" s="513">
        <f>COLUMN(Ops!J66)</f>
        <v>10</v>
      </c>
      <c r="Q883" s="513">
        <f>ROW(Ops!GJ66)</f>
        <v>66</v>
      </c>
      <c r="R883" s="513">
        <f>COLUMN(Ops!GJ66)</f>
        <v>192</v>
      </c>
      <c r="S883" s="513">
        <f ca="1">_xlfn.SHEET(Ops!J66)</f>
        <v>8</v>
      </c>
    </row>
    <row r="884" spans="1:19" x14ac:dyDescent="0.35">
      <c r="A884" s="513" t="s">
        <v>270</v>
      </c>
      <c r="B884" s="513">
        <v>-128</v>
      </c>
      <c r="C884" s="513" t="s">
        <v>833</v>
      </c>
      <c r="D884" s="513">
        <v>-125</v>
      </c>
      <c r="E884" s="513"/>
      <c r="F884" s="513">
        <f>Ops!A68</f>
        <v>0</v>
      </c>
      <c r="G884" s="513" t="str">
        <f>Ops!B68</f>
        <v>Embedded benefits revenue</v>
      </c>
      <c r="H884" s="513" t="s">
        <v>701</v>
      </c>
      <c r="I884" s="513">
        <f>COLUMN(Ops!B68)</f>
        <v>2</v>
      </c>
      <c r="J884" s="513"/>
      <c r="K884" s="513" t="s">
        <v>833</v>
      </c>
      <c r="L884" s="513"/>
      <c r="M884" s="513"/>
      <c r="N884" s="513" t="str" cm="1">
        <f t="array" aca="1" ref="N884" ca="1">CELL("format",Ops!A68)</f>
        <v>,0</v>
      </c>
      <c r="O884" s="513">
        <f>ROW(Ops!A68)</f>
        <v>68</v>
      </c>
      <c r="P884" s="513">
        <f>COLUMN(Ops!A68)</f>
        <v>1</v>
      </c>
      <c r="Q884" s="513">
        <f>ROW(Ops!A74)</f>
        <v>74</v>
      </c>
      <c r="R884" s="513">
        <f>COLUMN(Ops!A74)</f>
        <v>1</v>
      </c>
      <c r="S884" s="513">
        <f ca="1">_xlfn.SHEET(Ops!A68)</f>
        <v>8</v>
      </c>
    </row>
    <row r="885" spans="1:19" x14ac:dyDescent="0.35">
      <c r="A885" s="513" t="s">
        <v>283</v>
      </c>
      <c r="B885" s="513">
        <v>401</v>
      </c>
      <c r="C885" s="513" t="s">
        <v>1074</v>
      </c>
      <c r="D885" s="513">
        <v>-128</v>
      </c>
      <c r="E885" s="513" t="s">
        <v>1178</v>
      </c>
      <c r="F885" s="513">
        <f>Ops!F69</f>
        <v>4</v>
      </c>
      <c r="G885" s="513" t="str">
        <f>Ops!E69</f>
        <v>Embedded benefits rate (real)</v>
      </c>
      <c r="H885" s="513" t="s">
        <v>1016</v>
      </c>
      <c r="I885" s="513">
        <f>COLUMN(Ops!E69)</f>
        <v>5</v>
      </c>
      <c r="J885" s="513" t="str">
        <f>Ops!G69</f>
        <v>$/MWh</v>
      </c>
      <c r="K885" s="513"/>
      <c r="L885" s="513">
        <v>984</v>
      </c>
      <c r="M885" s="513">
        <v>406</v>
      </c>
      <c r="N885" s="513" t="str" cm="1">
        <f t="array" aca="1" ref="N885" ca="1">CELL("format",Ops!F69)</f>
        <v>,0</v>
      </c>
      <c r="O885" s="513">
        <f>ROW(Ops!F69)</f>
        <v>69</v>
      </c>
      <c r="P885" s="513">
        <f>COLUMN(Ops!F69)</f>
        <v>6</v>
      </c>
      <c r="Q885" s="513">
        <f>ROW(Ops!F69)</f>
        <v>69</v>
      </c>
      <c r="R885" s="513">
        <f>COLUMN(Ops!F69)</f>
        <v>6</v>
      </c>
      <c r="S885" s="513">
        <f ca="1">_xlfn.SHEET(Ops!F69)</f>
        <v>8</v>
      </c>
    </row>
    <row r="886" spans="1:19" x14ac:dyDescent="0.35">
      <c r="A886" s="513" t="s">
        <v>283</v>
      </c>
      <c r="B886" s="513">
        <v>402</v>
      </c>
      <c r="C886" s="513" t="s">
        <v>795</v>
      </c>
      <c r="D886" s="513">
        <v>-128</v>
      </c>
      <c r="E886" s="513" t="s">
        <v>813</v>
      </c>
      <c r="F886" s="513">
        <f>Ops!F70</f>
        <v>1000</v>
      </c>
      <c r="G886" s="513" t="str">
        <f>Ops!E70</f>
        <v>Units in a thousand</v>
      </c>
      <c r="H886" s="513" t="s">
        <v>149</v>
      </c>
      <c r="I886" s="513">
        <f>COLUMN(Ops!E70)</f>
        <v>5</v>
      </c>
      <c r="J886" s="513" t="str">
        <f>Ops!G70</f>
        <v>units</v>
      </c>
      <c r="K886" s="513"/>
      <c r="L886" s="513">
        <v>907</v>
      </c>
      <c r="M886" s="513">
        <v>406</v>
      </c>
      <c r="N886" s="513" t="str" cm="1">
        <f t="array" aca="1" ref="N886" ca="1">CELL("format",Ops!F70)</f>
        <v>,0</v>
      </c>
      <c r="O886" s="513">
        <f>ROW(Ops!F70)</f>
        <v>70</v>
      </c>
      <c r="P886" s="513">
        <f>COLUMN(Ops!F70)</f>
        <v>6</v>
      </c>
      <c r="Q886" s="513">
        <f>ROW(Ops!F70)</f>
        <v>70</v>
      </c>
      <c r="R886" s="513">
        <f>COLUMN(Ops!F70)</f>
        <v>6</v>
      </c>
      <c r="S886" s="513">
        <f ca="1">_xlfn.SHEET(Ops!F70)</f>
        <v>8</v>
      </c>
    </row>
    <row r="887" spans="1:19" x14ac:dyDescent="0.35">
      <c r="A887" s="513" t="s">
        <v>283</v>
      </c>
      <c r="B887" s="513">
        <v>403</v>
      </c>
      <c r="C887" s="513" t="s">
        <v>1155</v>
      </c>
      <c r="D887" s="513">
        <v>-128</v>
      </c>
      <c r="E887" s="513" t="s">
        <v>1174</v>
      </c>
      <c r="F887" s="513">
        <f>Ops!J71</f>
        <v>1</v>
      </c>
      <c r="G887" s="513" t="str">
        <f>Ops!E71</f>
        <v>CPI escalation factor</v>
      </c>
      <c r="H887" s="513" t="s">
        <v>676</v>
      </c>
      <c r="I887" s="513">
        <f>COLUMN(Ops!E71)</f>
        <v>5</v>
      </c>
      <c r="J887" s="513" t="str">
        <f>Ops!G71</f>
        <v>factor</v>
      </c>
      <c r="K887" s="513"/>
      <c r="L887" s="513">
        <v>351</v>
      </c>
      <c r="M887" s="513">
        <v>406</v>
      </c>
      <c r="N887" s="513" t="str" cm="1">
        <f t="array" aca="1" ref="N887" ca="1">CELL("format",Ops!J71)</f>
        <v>,4</v>
      </c>
      <c r="O887" s="513">
        <f>ROW(Ops!J71)</f>
        <v>71</v>
      </c>
      <c r="P887" s="513">
        <f>COLUMN(Ops!J71)</f>
        <v>10</v>
      </c>
      <c r="Q887" s="513">
        <f>ROW(Ops!GJ71)</f>
        <v>71</v>
      </c>
      <c r="R887" s="513">
        <f>COLUMN(Ops!GJ71)</f>
        <v>192</v>
      </c>
      <c r="S887" s="513">
        <f ca="1">_xlfn.SHEET(Ops!J71)</f>
        <v>8</v>
      </c>
    </row>
    <row r="888" spans="1:19" x14ac:dyDescent="0.35">
      <c r="A888" s="513" t="s">
        <v>283</v>
      </c>
      <c r="B888" s="513">
        <v>404</v>
      </c>
      <c r="C888" s="513" t="s">
        <v>811</v>
      </c>
      <c r="D888" s="513">
        <v>-128</v>
      </c>
      <c r="E888" s="513" t="s">
        <v>819</v>
      </c>
      <c r="F888" s="513">
        <f>Ops!J72</f>
        <v>0</v>
      </c>
      <c r="G888" s="513" t="str">
        <f>Ops!E72</f>
        <v>Net generation</v>
      </c>
      <c r="H888" s="513" t="s">
        <v>692</v>
      </c>
      <c r="I888" s="513">
        <f>COLUMN(Ops!E72)</f>
        <v>5</v>
      </c>
      <c r="J888" s="513" t="str">
        <f>Ops!G72</f>
        <v>MWh</v>
      </c>
      <c r="K888" s="513"/>
      <c r="L888" s="513">
        <v>375</v>
      </c>
      <c r="M888" s="513">
        <v>406</v>
      </c>
      <c r="N888" s="513" t="str" cm="1">
        <f t="array" aca="1" ref="N888" ca="1">CELL("format",Ops!J72)</f>
        <v>,0</v>
      </c>
      <c r="O888" s="513">
        <f>ROW(Ops!J72)</f>
        <v>72</v>
      </c>
      <c r="P888" s="513">
        <f>COLUMN(Ops!J72)</f>
        <v>10</v>
      </c>
      <c r="Q888" s="513">
        <f>ROW(Ops!GJ72)</f>
        <v>72</v>
      </c>
      <c r="R888" s="513">
        <f>COLUMN(Ops!GJ72)</f>
        <v>192</v>
      </c>
      <c r="S888" s="513">
        <f ca="1">_xlfn.SHEET(Ops!J72)</f>
        <v>8</v>
      </c>
    </row>
    <row r="889" spans="1:19" x14ac:dyDescent="0.35">
      <c r="A889" s="513" t="s">
        <v>274</v>
      </c>
      <c r="B889" s="513">
        <v>405</v>
      </c>
      <c r="C889" s="513" t="s">
        <v>834</v>
      </c>
      <c r="D889" s="513">
        <v>-128</v>
      </c>
      <c r="E889" s="513" t="s">
        <v>835</v>
      </c>
      <c r="F889" s="513">
        <f>Ops!H73</f>
        <v>34549.699240784023</v>
      </c>
      <c r="G889" s="513" t="str">
        <f>Ops!E73</f>
        <v>Embedded benefits revenue</v>
      </c>
      <c r="H889" s="513" t="s">
        <v>701</v>
      </c>
      <c r="I889" s="513">
        <f>COLUMN(Ops!E73)</f>
        <v>5</v>
      </c>
      <c r="J889" s="513" t="str">
        <f>Ops!G73</f>
        <v>$ 000s</v>
      </c>
      <c r="K889" s="513" t="s">
        <v>834</v>
      </c>
      <c r="L889" s="513">
        <v>406</v>
      </c>
      <c r="M889" s="513"/>
      <c r="N889" s="513" t="str" cm="1">
        <f t="array" aca="1" ref="N889" ca="1">CELL("format",Ops!H73)</f>
        <v>,0</v>
      </c>
      <c r="O889" s="513">
        <f>ROW(Ops!H73)</f>
        <v>73</v>
      </c>
      <c r="P889" s="513">
        <f>COLUMN(Ops!H73)</f>
        <v>8</v>
      </c>
      <c r="Q889" s="513">
        <f>ROW(Ops!H73)</f>
        <v>73</v>
      </c>
      <c r="R889" s="513">
        <f>COLUMN(Ops!H73)</f>
        <v>8</v>
      </c>
      <c r="S889" s="513">
        <f ca="1">_xlfn.SHEET(Ops!H73)</f>
        <v>8</v>
      </c>
    </row>
    <row r="890" spans="1:19" x14ac:dyDescent="0.35">
      <c r="A890" s="513" t="s">
        <v>277</v>
      </c>
      <c r="B890" s="513">
        <v>406</v>
      </c>
      <c r="C890" s="513" t="s">
        <v>836</v>
      </c>
      <c r="D890" s="513">
        <v>-128</v>
      </c>
      <c r="E890" s="513" t="s">
        <v>1179</v>
      </c>
      <c r="F890" s="513">
        <f>Ops!J73</f>
        <v>0</v>
      </c>
      <c r="G890" s="513" t="str">
        <f>Ops!E73</f>
        <v>Embedded benefits revenue</v>
      </c>
      <c r="H890" s="513" t="s">
        <v>701</v>
      </c>
      <c r="I890" s="513">
        <f>COLUMN(Ops!E73)</f>
        <v>5</v>
      </c>
      <c r="J890" s="513" t="str">
        <f>Ops!G73</f>
        <v>$ 000s</v>
      </c>
      <c r="K890" s="513" t="s">
        <v>836</v>
      </c>
      <c r="L890" s="513" t="s">
        <v>2432</v>
      </c>
      <c r="M890" s="513" t="s">
        <v>2433</v>
      </c>
      <c r="N890" s="513" t="str" cm="1">
        <f t="array" aca="1" ref="N890" ca="1">CELL("format",Ops!J73)</f>
        <v>,0</v>
      </c>
      <c r="O890" s="513">
        <f>ROW(Ops!J73)</f>
        <v>73</v>
      </c>
      <c r="P890" s="513">
        <f>COLUMN(Ops!J73)</f>
        <v>10</v>
      </c>
      <c r="Q890" s="513">
        <f>ROW(Ops!GJ73)</f>
        <v>73</v>
      </c>
      <c r="R890" s="513">
        <f>COLUMN(Ops!GJ73)</f>
        <v>192</v>
      </c>
      <c r="S890" s="513">
        <f ca="1">_xlfn.SHEET(Ops!J73)</f>
        <v>8</v>
      </c>
    </row>
    <row r="891" spans="1:19" x14ac:dyDescent="0.35">
      <c r="A891" s="513" t="s">
        <v>270</v>
      </c>
      <c r="B891" s="513">
        <v>-129</v>
      </c>
      <c r="C891" s="513" t="s">
        <v>837</v>
      </c>
      <c r="D891" s="513">
        <v>-125</v>
      </c>
      <c r="E891" s="513"/>
      <c r="F891" s="513">
        <f>Ops!A75</f>
        <v>0</v>
      </c>
      <c r="G891" s="513" t="str">
        <f>Ops!B75</f>
        <v>Recovered materials revenue</v>
      </c>
      <c r="H891" s="513" t="s">
        <v>702</v>
      </c>
      <c r="I891" s="513">
        <f>COLUMN(Ops!B75)</f>
        <v>2</v>
      </c>
      <c r="J891" s="513"/>
      <c r="K891" s="513" t="s">
        <v>837</v>
      </c>
      <c r="L891" s="513"/>
      <c r="M891" s="513"/>
      <c r="N891" s="513" t="str" cm="1">
        <f t="array" aca="1" ref="N891" ca="1">CELL("format",Ops!A75)</f>
        <v>,0</v>
      </c>
      <c r="O891" s="513">
        <f>ROW(Ops!A75)</f>
        <v>75</v>
      </c>
      <c r="P891" s="513">
        <f>COLUMN(Ops!A75)</f>
        <v>1</v>
      </c>
      <c r="Q891" s="513">
        <f>ROW(Ops!A82)</f>
        <v>82</v>
      </c>
      <c r="R891" s="513">
        <f>COLUMN(Ops!A82)</f>
        <v>1</v>
      </c>
      <c r="S891" s="513">
        <f ca="1">_xlfn.SHEET(Ops!A75)</f>
        <v>8</v>
      </c>
    </row>
    <row r="892" spans="1:19" x14ac:dyDescent="0.35">
      <c r="A892" s="513" t="s">
        <v>283</v>
      </c>
      <c r="B892" s="513">
        <v>1313</v>
      </c>
      <c r="C892" s="513" t="s">
        <v>1078</v>
      </c>
      <c r="D892" s="513">
        <v>-129</v>
      </c>
      <c r="E892" s="513" t="s">
        <v>1180</v>
      </c>
      <c r="F892" s="513">
        <f>Ops!F76</f>
        <v>100</v>
      </c>
      <c r="G892" s="513" t="str">
        <f>Ops!E76</f>
        <v>Recovered materials rate (real)</v>
      </c>
      <c r="H892" s="513" t="s">
        <v>1017</v>
      </c>
      <c r="I892" s="513">
        <f>COLUMN(Ops!E76)</f>
        <v>5</v>
      </c>
      <c r="J892" s="513" t="str">
        <f>Ops!G76</f>
        <v>$/tonne</v>
      </c>
      <c r="K892" s="513"/>
      <c r="L892" s="513">
        <v>985</v>
      </c>
      <c r="M892" s="513">
        <v>412</v>
      </c>
      <c r="N892" s="513" t="str" cm="1">
        <f t="array" aca="1" ref="N892" ca="1">CELL("format",Ops!F76)</f>
        <v>,0</v>
      </c>
      <c r="O892" s="513">
        <f>ROW(Ops!F76)</f>
        <v>76</v>
      </c>
      <c r="P892" s="513">
        <f>COLUMN(Ops!F76)</f>
        <v>6</v>
      </c>
      <c r="Q892" s="513">
        <f>ROW(Ops!F76)</f>
        <v>76</v>
      </c>
      <c r="R892" s="513">
        <f>COLUMN(Ops!F76)</f>
        <v>6</v>
      </c>
      <c r="S892" s="513">
        <f ca="1">_xlfn.SHEET(Ops!F76)</f>
        <v>8</v>
      </c>
    </row>
    <row r="893" spans="1:19" x14ac:dyDescent="0.35">
      <c r="A893" s="513" t="s">
        <v>283</v>
      </c>
      <c r="B893" s="513">
        <v>1314</v>
      </c>
      <c r="C893" s="513" t="s">
        <v>771</v>
      </c>
      <c r="D893" s="513">
        <v>-129</v>
      </c>
      <c r="E893" s="513" t="s">
        <v>838</v>
      </c>
      <c r="F893" s="513">
        <f>Ops!F77</f>
        <v>0.02</v>
      </c>
      <c r="G893" s="513" t="str">
        <f>Ops!E77</f>
        <v>Recovery rate</v>
      </c>
      <c r="H893" s="513" t="s">
        <v>684</v>
      </c>
      <c r="I893" s="513">
        <f>COLUMN(Ops!E77)</f>
        <v>5</v>
      </c>
      <c r="J893" s="513" t="str">
        <f>Ops!G77</f>
        <v>%</v>
      </c>
      <c r="K893" s="513"/>
      <c r="L893" s="513">
        <v>986</v>
      </c>
      <c r="M893" s="513">
        <v>412</v>
      </c>
      <c r="N893" s="513" t="str" cm="1">
        <f t="array" aca="1" ref="N893" ca="1">CELL("format",Ops!F77)</f>
        <v>P2</v>
      </c>
      <c r="O893" s="513">
        <f>ROW(Ops!F77)</f>
        <v>77</v>
      </c>
      <c r="P893" s="513">
        <f>COLUMN(Ops!F77)</f>
        <v>6</v>
      </c>
      <c r="Q893" s="513">
        <f>ROW(Ops!F77)</f>
        <v>77</v>
      </c>
      <c r="R893" s="513">
        <f>COLUMN(Ops!F77)</f>
        <v>6</v>
      </c>
      <c r="S893" s="513">
        <f ca="1">_xlfn.SHEET(Ops!F77)</f>
        <v>8</v>
      </c>
    </row>
    <row r="894" spans="1:19" x14ac:dyDescent="0.35">
      <c r="A894" s="513" t="s">
        <v>283</v>
      </c>
      <c r="B894" s="513">
        <v>408</v>
      </c>
      <c r="C894" s="513" t="s">
        <v>795</v>
      </c>
      <c r="D894" s="513">
        <v>-129</v>
      </c>
      <c r="E894" s="513" t="s">
        <v>813</v>
      </c>
      <c r="F894" s="513">
        <f>Ops!F78</f>
        <v>1000</v>
      </c>
      <c r="G894" s="513" t="str">
        <f>Ops!E78</f>
        <v>Units in a thousand</v>
      </c>
      <c r="H894" s="513" t="s">
        <v>149</v>
      </c>
      <c r="I894" s="513">
        <f>COLUMN(Ops!E78)</f>
        <v>5</v>
      </c>
      <c r="J894" s="513" t="str">
        <f>Ops!G78</f>
        <v>units</v>
      </c>
      <c r="K894" s="513"/>
      <c r="L894" s="513">
        <v>907</v>
      </c>
      <c r="M894" s="513">
        <v>412</v>
      </c>
      <c r="N894" s="513" t="str" cm="1">
        <f t="array" aca="1" ref="N894" ca="1">CELL("format",Ops!F78)</f>
        <v>,0</v>
      </c>
      <c r="O894" s="513">
        <f>ROW(Ops!F78)</f>
        <v>78</v>
      </c>
      <c r="P894" s="513">
        <f>COLUMN(Ops!F78)</f>
        <v>6</v>
      </c>
      <c r="Q894" s="513">
        <f>ROW(Ops!F78)</f>
        <v>78</v>
      </c>
      <c r="R894" s="513">
        <f>COLUMN(Ops!F78)</f>
        <v>6</v>
      </c>
      <c r="S894" s="513">
        <f ca="1">_xlfn.SHEET(Ops!F78)</f>
        <v>8</v>
      </c>
    </row>
    <row r="895" spans="1:19" x14ac:dyDescent="0.35">
      <c r="A895" s="513" t="s">
        <v>283</v>
      </c>
      <c r="B895" s="513">
        <v>409</v>
      </c>
      <c r="C895" s="513" t="s">
        <v>1155</v>
      </c>
      <c r="D895" s="513">
        <v>-129</v>
      </c>
      <c r="E895" s="513" t="s">
        <v>1174</v>
      </c>
      <c r="F895" s="513">
        <f>Ops!J79</f>
        <v>1</v>
      </c>
      <c r="G895" s="513" t="str">
        <f>Ops!E79</f>
        <v>CPI escalation factor</v>
      </c>
      <c r="H895" s="513" t="s">
        <v>676</v>
      </c>
      <c r="I895" s="513">
        <f>COLUMN(Ops!E79)</f>
        <v>5</v>
      </c>
      <c r="J895" s="513" t="str">
        <f>Ops!G79</f>
        <v>factor</v>
      </c>
      <c r="K895" s="513"/>
      <c r="L895" s="513">
        <v>351</v>
      </c>
      <c r="M895" s="513">
        <v>412</v>
      </c>
      <c r="N895" s="513" t="str" cm="1">
        <f t="array" aca="1" ref="N895" ca="1">CELL("format",Ops!J79)</f>
        <v>,4</v>
      </c>
      <c r="O895" s="513">
        <f>ROW(Ops!J79)</f>
        <v>79</v>
      </c>
      <c r="P895" s="513">
        <f>COLUMN(Ops!J79)</f>
        <v>10</v>
      </c>
      <c r="Q895" s="513">
        <f>ROW(Ops!GJ79)</f>
        <v>79</v>
      </c>
      <c r="R895" s="513">
        <f>COLUMN(Ops!GJ79)</f>
        <v>192</v>
      </c>
      <c r="S895" s="513">
        <f ca="1">_xlfn.SHEET(Ops!J79)</f>
        <v>8</v>
      </c>
    </row>
    <row r="896" spans="1:19" x14ac:dyDescent="0.35">
      <c r="A896" s="513" t="s">
        <v>283</v>
      </c>
      <c r="B896" s="513">
        <v>410</v>
      </c>
      <c r="C896" s="513" t="s">
        <v>808</v>
      </c>
      <c r="D896" s="513">
        <v>-129</v>
      </c>
      <c r="E896" s="513" t="s">
        <v>814</v>
      </c>
      <c r="F896" s="513">
        <f>Ops!J80</f>
        <v>0</v>
      </c>
      <c r="G896" s="513" t="str">
        <f>Ops!E80</f>
        <v>Waste throughput</v>
      </c>
      <c r="H896" s="513" t="s">
        <v>691</v>
      </c>
      <c r="I896" s="513">
        <f>COLUMN(Ops!E80)</f>
        <v>5</v>
      </c>
      <c r="J896" s="513" t="str">
        <f>Ops!G80</f>
        <v>tonnes</v>
      </c>
      <c r="K896" s="513"/>
      <c r="L896" s="513">
        <v>380</v>
      </c>
      <c r="M896" s="513">
        <v>412</v>
      </c>
      <c r="N896" s="513" t="str" cm="1">
        <f t="array" aca="1" ref="N896" ca="1">CELL("format",Ops!J80)</f>
        <v>,0</v>
      </c>
      <c r="O896" s="513">
        <f>ROW(Ops!J80)</f>
        <v>80</v>
      </c>
      <c r="P896" s="513">
        <f>COLUMN(Ops!J80)</f>
        <v>10</v>
      </c>
      <c r="Q896" s="513">
        <f>ROW(Ops!GJ80)</f>
        <v>80</v>
      </c>
      <c r="R896" s="513">
        <f>COLUMN(Ops!GJ80)</f>
        <v>192</v>
      </c>
      <c r="S896" s="513">
        <f ca="1">_xlfn.SHEET(Ops!J80)</f>
        <v>8</v>
      </c>
    </row>
    <row r="897" spans="1:19" x14ac:dyDescent="0.35">
      <c r="A897" s="513" t="s">
        <v>274</v>
      </c>
      <c r="B897" s="513">
        <v>411</v>
      </c>
      <c r="C897" s="513" t="s">
        <v>839</v>
      </c>
      <c r="D897" s="513">
        <v>-129</v>
      </c>
      <c r="E897" s="513" t="s">
        <v>840</v>
      </c>
      <c r="F897" s="513">
        <f>Ops!H81</f>
        <v>18790.187306391301</v>
      </c>
      <c r="G897" s="513" t="str">
        <f>Ops!E81</f>
        <v>Recovered materials revenue</v>
      </c>
      <c r="H897" s="513" t="s">
        <v>702</v>
      </c>
      <c r="I897" s="513">
        <f>COLUMN(Ops!E81)</f>
        <v>5</v>
      </c>
      <c r="J897" s="513" t="str">
        <f>Ops!G81</f>
        <v>$ 000s</v>
      </c>
      <c r="K897" s="513" t="s">
        <v>839</v>
      </c>
      <c r="L897" s="513">
        <v>412</v>
      </c>
      <c r="M897" s="513"/>
      <c r="N897" s="513" t="str" cm="1">
        <f t="array" aca="1" ref="N897" ca="1">CELL("format",Ops!H81)</f>
        <v>,0</v>
      </c>
      <c r="O897" s="513">
        <f>ROW(Ops!H81)</f>
        <v>81</v>
      </c>
      <c r="P897" s="513">
        <f>COLUMN(Ops!H81)</f>
        <v>8</v>
      </c>
      <c r="Q897" s="513">
        <f>ROW(Ops!H81)</f>
        <v>81</v>
      </c>
      <c r="R897" s="513">
        <f>COLUMN(Ops!H81)</f>
        <v>8</v>
      </c>
      <c r="S897" s="513">
        <f ca="1">_xlfn.SHEET(Ops!H81)</f>
        <v>8</v>
      </c>
    </row>
    <row r="898" spans="1:19" x14ac:dyDescent="0.35">
      <c r="A898" s="513" t="s">
        <v>277</v>
      </c>
      <c r="B898" s="513">
        <v>412</v>
      </c>
      <c r="C898" s="513" t="s">
        <v>841</v>
      </c>
      <c r="D898" s="513">
        <v>-129</v>
      </c>
      <c r="E898" s="513" t="s">
        <v>1181</v>
      </c>
      <c r="F898" s="513">
        <f>Ops!J81</f>
        <v>0</v>
      </c>
      <c r="G898" s="513" t="str">
        <f>Ops!E81</f>
        <v>Recovered materials revenue</v>
      </c>
      <c r="H898" s="513" t="s">
        <v>702</v>
      </c>
      <c r="I898" s="513">
        <f>COLUMN(Ops!E81)</f>
        <v>5</v>
      </c>
      <c r="J898" s="513" t="str">
        <f>Ops!G81</f>
        <v>$ 000s</v>
      </c>
      <c r="K898" s="513" t="s">
        <v>841</v>
      </c>
      <c r="L898" s="513" t="s">
        <v>2434</v>
      </c>
      <c r="M898" s="513" t="s">
        <v>2435</v>
      </c>
      <c r="N898" s="513" t="str" cm="1">
        <f t="array" aca="1" ref="N898" ca="1">CELL("format",Ops!J81)</f>
        <v>,0</v>
      </c>
      <c r="O898" s="513">
        <f>ROW(Ops!J81)</f>
        <v>81</v>
      </c>
      <c r="P898" s="513">
        <f>COLUMN(Ops!J81)</f>
        <v>10</v>
      </c>
      <c r="Q898" s="513">
        <f>ROW(Ops!GJ81)</f>
        <v>81</v>
      </c>
      <c r="R898" s="513">
        <f>COLUMN(Ops!GJ81)</f>
        <v>192</v>
      </c>
      <c r="S898" s="513">
        <f ca="1">_xlfn.SHEET(Ops!J81)</f>
        <v>8</v>
      </c>
    </row>
    <row r="899" spans="1:19" x14ac:dyDescent="0.35">
      <c r="A899" s="513" t="s">
        <v>270</v>
      </c>
      <c r="B899" s="513">
        <v>-130</v>
      </c>
      <c r="C899" s="513" t="s">
        <v>1830</v>
      </c>
      <c r="D899" s="513">
        <v>-125</v>
      </c>
      <c r="E899" s="513"/>
      <c r="F899" s="513">
        <f>Ops!A83</f>
        <v>0</v>
      </c>
      <c r="G899" s="513" t="str">
        <f>Ops!B83</f>
        <v>PWA revenue</v>
      </c>
      <c r="H899" s="513" t="s">
        <v>1819</v>
      </c>
      <c r="I899" s="513">
        <f>COLUMN(Ops!B83)</f>
        <v>2</v>
      </c>
      <c r="J899" s="513"/>
      <c r="K899" s="513" t="s">
        <v>1830</v>
      </c>
      <c r="L899" s="513"/>
      <c r="M899" s="513"/>
      <c r="N899" s="513" t="str" cm="1">
        <f t="array" aca="1" ref="N899" ca="1">CELL("format",Ops!A83)</f>
        <v>,0</v>
      </c>
      <c r="O899" s="513">
        <f>ROW(Ops!A83)</f>
        <v>83</v>
      </c>
      <c r="P899" s="513">
        <f>COLUMN(Ops!A83)</f>
        <v>1</v>
      </c>
      <c r="Q899" s="513">
        <f>ROW(Ops!A102)</f>
        <v>102</v>
      </c>
      <c r="R899" s="513">
        <f>COLUMN(Ops!A102)</f>
        <v>1</v>
      </c>
      <c r="S899" s="513">
        <f ca="1">_xlfn.SHEET(Ops!A83)</f>
        <v>8</v>
      </c>
    </row>
    <row r="900" spans="1:19" x14ac:dyDescent="0.35">
      <c r="A900" s="513" t="s">
        <v>283</v>
      </c>
      <c r="B900" s="513">
        <v>413</v>
      </c>
      <c r="C900" s="513" t="s">
        <v>367</v>
      </c>
      <c r="D900" s="513">
        <v>-130</v>
      </c>
      <c r="E900" s="513" t="s">
        <v>368</v>
      </c>
      <c r="F900" s="513">
        <f>Ops!F84</f>
        <v>3</v>
      </c>
      <c r="G900" s="513" t="str">
        <f>Ops!E84</f>
        <v>Length of operating period</v>
      </c>
      <c r="H900" s="513" t="s">
        <v>83</v>
      </c>
      <c r="I900" s="513">
        <f>COLUMN(Ops!E84)</f>
        <v>5</v>
      </c>
      <c r="J900" s="513" t="str">
        <f>Ops!G84</f>
        <v>months</v>
      </c>
      <c r="K900" s="513"/>
      <c r="L900" s="513">
        <v>963</v>
      </c>
      <c r="M900" s="513">
        <v>418</v>
      </c>
      <c r="N900" s="513" t="str" cm="1">
        <f t="array" aca="1" ref="N900" ca="1">CELL("format",Ops!F84)</f>
        <v>,0</v>
      </c>
      <c r="O900" s="513">
        <f>ROW(Ops!F84)</f>
        <v>84</v>
      </c>
      <c r="P900" s="513">
        <f>COLUMN(Ops!F84)</f>
        <v>6</v>
      </c>
      <c r="Q900" s="513">
        <f>ROW(Ops!F84)</f>
        <v>84</v>
      </c>
      <c r="R900" s="513">
        <f>COLUMN(Ops!F84)</f>
        <v>6</v>
      </c>
      <c r="S900" s="513">
        <f ca="1">_xlfn.SHEET(Ops!F84)</f>
        <v>8</v>
      </c>
    </row>
    <row r="901" spans="1:19" x14ac:dyDescent="0.35">
      <c r="A901" s="513" t="s">
        <v>283</v>
      </c>
      <c r="B901" s="513">
        <v>414</v>
      </c>
      <c r="C901" s="513" t="s">
        <v>1856</v>
      </c>
      <c r="D901" s="513">
        <v>-130</v>
      </c>
      <c r="E901" s="513" t="s">
        <v>1872</v>
      </c>
      <c r="F901" s="513">
        <f>Ops!F85</f>
        <v>150000</v>
      </c>
      <c r="G901" s="513" t="str">
        <f>Ops!E85</f>
        <v>PWA agreed annual generation</v>
      </c>
      <c r="H901" s="513" t="s">
        <v>1817</v>
      </c>
      <c r="I901" s="513">
        <f>COLUMN(Ops!E85)</f>
        <v>5</v>
      </c>
      <c r="J901" s="513" t="str">
        <f>Ops!G85</f>
        <v>MWh p.a.</v>
      </c>
      <c r="K901" s="513"/>
      <c r="L901" s="513">
        <v>989</v>
      </c>
      <c r="M901" s="513">
        <v>418</v>
      </c>
      <c r="N901" s="513" t="str" cm="1">
        <f t="array" aca="1" ref="N901" ca="1">CELL("format",Ops!F85)</f>
        <v>,0</v>
      </c>
      <c r="O901" s="513">
        <f>ROW(Ops!F85)</f>
        <v>85</v>
      </c>
      <c r="P901" s="513">
        <f>COLUMN(Ops!F85)</f>
        <v>6</v>
      </c>
      <c r="Q901" s="513">
        <f>ROW(Ops!F85)</f>
        <v>85</v>
      </c>
      <c r="R901" s="513">
        <f>COLUMN(Ops!F85)</f>
        <v>6</v>
      </c>
      <c r="S901" s="513">
        <f ca="1">_xlfn.SHEET(Ops!F85)</f>
        <v>8</v>
      </c>
    </row>
    <row r="902" spans="1:19" x14ac:dyDescent="0.35">
      <c r="A902" s="513" t="s">
        <v>283</v>
      </c>
      <c r="B902" s="513">
        <v>415</v>
      </c>
      <c r="C902" s="513" t="s">
        <v>568</v>
      </c>
      <c r="D902" s="513">
        <v>-130</v>
      </c>
      <c r="E902" s="513" t="s">
        <v>574</v>
      </c>
      <c r="F902" s="513">
        <f>Ops!F86</f>
        <v>4</v>
      </c>
      <c r="G902" s="513" t="str">
        <f>Ops!E86</f>
        <v>Number of periods in a year</v>
      </c>
      <c r="H902" s="513" t="s">
        <v>97</v>
      </c>
      <c r="I902" s="513">
        <f>COLUMN(Ops!E86)</f>
        <v>5</v>
      </c>
      <c r="J902" s="513" t="str">
        <f>Ops!G86</f>
        <v>periods</v>
      </c>
      <c r="K902" s="513"/>
      <c r="L902" s="513">
        <v>898</v>
      </c>
      <c r="M902" s="513">
        <v>418</v>
      </c>
      <c r="N902" s="513" t="str" cm="1">
        <f t="array" aca="1" ref="N902" ca="1">CELL("format",Ops!F86)</f>
        <v>,0</v>
      </c>
      <c r="O902" s="513">
        <f>ROW(Ops!F86)</f>
        <v>86</v>
      </c>
      <c r="P902" s="513">
        <f>COLUMN(Ops!F86)</f>
        <v>6</v>
      </c>
      <c r="Q902" s="513">
        <f>ROW(Ops!F86)</f>
        <v>86</v>
      </c>
      <c r="R902" s="513">
        <f>COLUMN(Ops!F86)</f>
        <v>6</v>
      </c>
      <c r="S902" s="513">
        <f ca="1">_xlfn.SHEET(Ops!F86)</f>
        <v>8</v>
      </c>
    </row>
    <row r="903" spans="1:19" x14ac:dyDescent="0.35">
      <c r="A903" s="513" t="s">
        <v>283</v>
      </c>
      <c r="B903" s="513">
        <v>416</v>
      </c>
      <c r="C903" s="513" t="s">
        <v>972</v>
      </c>
      <c r="D903" s="513">
        <v>-130</v>
      </c>
      <c r="E903" s="513" t="s">
        <v>975</v>
      </c>
      <c r="F903" s="513">
        <f>Ops!J87</f>
        <v>1</v>
      </c>
      <c r="G903" s="513" t="str">
        <f>Ops!E87</f>
        <v>Months per model period</v>
      </c>
      <c r="H903" s="513" t="s">
        <v>933</v>
      </c>
      <c r="I903" s="513">
        <f>COLUMN(Ops!E87)</f>
        <v>5</v>
      </c>
      <c r="J903" s="513" t="str">
        <f>Ops!G87</f>
        <v>months</v>
      </c>
      <c r="K903" s="513"/>
      <c r="L903" s="513">
        <v>72</v>
      </c>
      <c r="M903" s="513">
        <v>418</v>
      </c>
      <c r="N903" s="513" t="str" cm="1">
        <f t="array" aca="1" ref="N903" ca="1">CELL("format",Ops!J87)</f>
        <v>,0</v>
      </c>
      <c r="O903" s="513">
        <f>ROW(Ops!J87)</f>
        <v>87</v>
      </c>
      <c r="P903" s="513">
        <f>COLUMN(Ops!J87)</f>
        <v>10</v>
      </c>
      <c r="Q903" s="513">
        <f>ROW(Ops!GJ87)</f>
        <v>87</v>
      </c>
      <c r="R903" s="513">
        <f>COLUMN(Ops!GJ87)</f>
        <v>192</v>
      </c>
      <c r="S903" s="513">
        <f ca="1">_xlfn.SHEET(Ops!J87)</f>
        <v>8</v>
      </c>
    </row>
    <row r="904" spans="1:19" x14ac:dyDescent="0.35">
      <c r="A904" s="513" t="s">
        <v>274</v>
      </c>
      <c r="B904" s="513">
        <v>417</v>
      </c>
      <c r="C904" s="513" t="s">
        <v>1873</v>
      </c>
      <c r="D904" s="513">
        <v>-130</v>
      </c>
      <c r="E904" s="513" t="s">
        <v>1874</v>
      </c>
      <c r="F904" s="513">
        <f>Ops!H88</f>
        <v>5662500</v>
      </c>
      <c r="G904" s="513" t="str">
        <f>Ops!E88</f>
        <v>PWA agreed generation per period</v>
      </c>
      <c r="H904" s="513" t="s">
        <v>1820</v>
      </c>
      <c r="I904" s="513">
        <f>COLUMN(Ops!E88)</f>
        <v>5</v>
      </c>
      <c r="J904" s="513" t="str">
        <f>Ops!G88</f>
        <v>MWh</v>
      </c>
      <c r="K904" s="513" t="s">
        <v>1873</v>
      </c>
      <c r="L904" s="513">
        <v>418</v>
      </c>
      <c r="M904" s="513"/>
      <c r="N904" s="513" t="str" cm="1">
        <f t="array" aca="1" ref="N904" ca="1">CELL("format",Ops!H88)</f>
        <v>,0</v>
      </c>
      <c r="O904" s="513">
        <f>ROW(Ops!H88)</f>
        <v>88</v>
      </c>
      <c r="P904" s="513">
        <f>COLUMN(Ops!H88)</f>
        <v>8</v>
      </c>
      <c r="Q904" s="513">
        <f>ROW(Ops!H88)</f>
        <v>88</v>
      </c>
      <c r="R904" s="513">
        <f>COLUMN(Ops!H88)</f>
        <v>8</v>
      </c>
      <c r="S904" s="513">
        <f ca="1">_xlfn.SHEET(Ops!H88)</f>
        <v>8</v>
      </c>
    </row>
    <row r="905" spans="1:19" x14ac:dyDescent="0.35">
      <c r="A905" s="513" t="s">
        <v>277</v>
      </c>
      <c r="B905" s="513">
        <v>418</v>
      </c>
      <c r="C905" s="513" t="s">
        <v>1875</v>
      </c>
      <c r="D905" s="513">
        <v>-130</v>
      </c>
      <c r="E905" s="513" t="s">
        <v>1876</v>
      </c>
      <c r="F905" s="513">
        <f>Ops!J88</f>
        <v>12500</v>
      </c>
      <c r="G905" s="513" t="str">
        <f>Ops!E88</f>
        <v>PWA agreed generation per period</v>
      </c>
      <c r="H905" s="513" t="s">
        <v>1820</v>
      </c>
      <c r="I905" s="513">
        <f>COLUMN(Ops!E88)</f>
        <v>5</v>
      </c>
      <c r="J905" s="513" t="str">
        <f>Ops!G88</f>
        <v>MWh</v>
      </c>
      <c r="K905" s="513" t="s">
        <v>1875</v>
      </c>
      <c r="L905" s="513" t="s">
        <v>2436</v>
      </c>
      <c r="M905" s="513" t="s">
        <v>2437</v>
      </c>
      <c r="N905" s="513" t="str" cm="1">
        <f t="array" aca="1" ref="N905" ca="1">CELL("format",Ops!J88)</f>
        <v>,0</v>
      </c>
      <c r="O905" s="513">
        <f>ROW(Ops!J88)</f>
        <v>88</v>
      </c>
      <c r="P905" s="513">
        <f>COLUMN(Ops!J88)</f>
        <v>10</v>
      </c>
      <c r="Q905" s="513">
        <f>ROW(Ops!GJ88)</f>
        <v>88</v>
      </c>
      <c r="R905" s="513">
        <f>COLUMN(Ops!GJ88)</f>
        <v>192</v>
      </c>
      <c r="S905" s="513">
        <f ca="1">_xlfn.SHEET(Ops!J88)</f>
        <v>8</v>
      </c>
    </row>
    <row r="906" spans="1:19" x14ac:dyDescent="0.35">
      <c r="A906" s="513" t="s">
        <v>283</v>
      </c>
      <c r="B906" s="513">
        <v>419</v>
      </c>
      <c r="C906" s="513" t="s">
        <v>1847</v>
      </c>
      <c r="D906" s="513">
        <v>-130</v>
      </c>
      <c r="E906" s="513" t="s">
        <v>1877</v>
      </c>
      <c r="F906" s="513">
        <f>Ops!F90</f>
        <v>1</v>
      </c>
      <c r="G906" s="513" t="str">
        <f>Ops!E90</f>
        <v>PWA switch (1 = on, 0 = off)</v>
      </c>
      <c r="H906" s="513" t="s">
        <v>1814</v>
      </c>
      <c r="I906" s="513">
        <f>COLUMN(Ops!E90)</f>
        <v>5</v>
      </c>
      <c r="J906" s="513" t="str">
        <f>Ops!G90</f>
        <v>flag</v>
      </c>
      <c r="K906" s="513"/>
      <c r="L906" s="513">
        <v>987</v>
      </c>
      <c r="M906" s="513">
        <v>425</v>
      </c>
      <c r="N906" s="513" t="str" cm="1">
        <f t="array" aca="1" ref="N906" ca="1">CELL("format",Ops!F90)</f>
        <v>,0</v>
      </c>
      <c r="O906" s="513">
        <f>ROW(Ops!F90)</f>
        <v>90</v>
      </c>
      <c r="P906" s="513">
        <f>COLUMN(Ops!F90)</f>
        <v>6</v>
      </c>
      <c r="Q906" s="513">
        <f>ROW(Ops!F90)</f>
        <v>90</v>
      </c>
      <c r="R906" s="513">
        <f>COLUMN(Ops!F90)</f>
        <v>6</v>
      </c>
      <c r="S906" s="513">
        <f ca="1">_xlfn.SHEET(Ops!F90)</f>
        <v>8</v>
      </c>
    </row>
    <row r="907" spans="1:19" x14ac:dyDescent="0.35">
      <c r="A907" s="513" t="s">
        <v>283</v>
      </c>
      <c r="B907" s="513">
        <v>420</v>
      </c>
      <c r="C907" s="513" t="s">
        <v>644</v>
      </c>
      <c r="D907" s="513">
        <v>-130</v>
      </c>
      <c r="E907" s="513" t="s">
        <v>656</v>
      </c>
      <c r="F907" s="513">
        <f>Ops!J91</f>
        <v>0</v>
      </c>
      <c r="G907" s="513" t="str">
        <f>Ops!E91</f>
        <v>Operating period flag</v>
      </c>
      <c r="H907" s="513" t="s">
        <v>111</v>
      </c>
      <c r="I907" s="513">
        <f>COLUMN(Ops!E91)</f>
        <v>5</v>
      </c>
      <c r="J907" s="513" t="str">
        <f>Ops!G91</f>
        <v>flag</v>
      </c>
      <c r="K907" s="513"/>
      <c r="L907" s="513">
        <v>112</v>
      </c>
      <c r="M907" s="513">
        <v>425</v>
      </c>
      <c r="N907" s="513" t="str" cm="1">
        <f t="array" aca="1" ref="N907" ca="1">CELL("format",Ops!J91)</f>
        <v>,0</v>
      </c>
      <c r="O907" s="513">
        <f>ROW(Ops!J91)</f>
        <v>91</v>
      </c>
      <c r="P907" s="513">
        <f>COLUMN(Ops!J91)</f>
        <v>10</v>
      </c>
      <c r="Q907" s="513">
        <f>ROW(Ops!GJ91)</f>
        <v>91</v>
      </c>
      <c r="R907" s="513">
        <f>COLUMN(Ops!GJ91)</f>
        <v>192</v>
      </c>
      <c r="S907" s="513">
        <f ca="1">_xlfn.SHEET(Ops!J91)</f>
        <v>8</v>
      </c>
    </row>
    <row r="908" spans="1:19" x14ac:dyDescent="0.35">
      <c r="A908" s="513" t="s">
        <v>283</v>
      </c>
      <c r="B908" s="513">
        <v>421</v>
      </c>
      <c r="C908" s="513" t="s">
        <v>1826</v>
      </c>
      <c r="D908" s="513">
        <v>-130</v>
      </c>
      <c r="E908" s="513" t="s">
        <v>1878</v>
      </c>
      <c r="F908" s="513">
        <f>Ops!J92</f>
        <v>0</v>
      </c>
      <c r="G908" s="513" t="str">
        <f>Ops!E92</f>
        <v>PWA term flag</v>
      </c>
      <c r="H908" s="513" t="s">
        <v>1823</v>
      </c>
      <c r="I908" s="513">
        <f>COLUMN(Ops!E92)</f>
        <v>5</v>
      </c>
      <c r="J908" s="513" t="str">
        <f>Ops!G92</f>
        <v>flag</v>
      </c>
      <c r="K908" s="513"/>
      <c r="L908" s="513">
        <v>153</v>
      </c>
      <c r="M908" s="513">
        <v>425</v>
      </c>
      <c r="N908" s="513" t="str" cm="1">
        <f t="array" aca="1" ref="N908" ca="1">CELL("format",Ops!J92)</f>
        <v>,0</v>
      </c>
      <c r="O908" s="513">
        <f>ROW(Ops!J92)</f>
        <v>92</v>
      </c>
      <c r="P908" s="513">
        <f>COLUMN(Ops!J92)</f>
        <v>10</v>
      </c>
      <c r="Q908" s="513">
        <f>ROW(Ops!GJ92)</f>
        <v>92</v>
      </c>
      <c r="R908" s="513">
        <f>COLUMN(Ops!GJ92)</f>
        <v>192</v>
      </c>
      <c r="S908" s="513">
        <f ca="1">_xlfn.SHEET(Ops!J92)</f>
        <v>8</v>
      </c>
    </row>
    <row r="909" spans="1:19" x14ac:dyDescent="0.35">
      <c r="A909" s="513" t="s">
        <v>283</v>
      </c>
      <c r="B909" s="513">
        <v>422</v>
      </c>
      <c r="C909" s="513" t="s">
        <v>811</v>
      </c>
      <c r="D909" s="513">
        <v>-130</v>
      </c>
      <c r="E909" s="513" t="s">
        <v>819</v>
      </c>
      <c r="F909" s="513">
        <f>Ops!J93</f>
        <v>0</v>
      </c>
      <c r="G909" s="513" t="str">
        <f>Ops!E93</f>
        <v>Net generation</v>
      </c>
      <c r="H909" s="513" t="s">
        <v>692</v>
      </c>
      <c r="I909" s="513">
        <f>COLUMN(Ops!E93)</f>
        <v>5</v>
      </c>
      <c r="J909" s="513" t="str">
        <f>Ops!G93</f>
        <v>MWh</v>
      </c>
      <c r="K909" s="513"/>
      <c r="L909" s="513">
        <v>375</v>
      </c>
      <c r="M909" s="513">
        <v>425</v>
      </c>
      <c r="N909" s="513" t="str" cm="1">
        <f t="array" aca="1" ref="N909" ca="1">CELL("format",Ops!J93)</f>
        <v>,0</v>
      </c>
      <c r="O909" s="513">
        <f>ROW(Ops!J93)</f>
        <v>93</v>
      </c>
      <c r="P909" s="513">
        <f>COLUMN(Ops!J93)</f>
        <v>10</v>
      </c>
      <c r="Q909" s="513">
        <f>ROW(Ops!GJ93)</f>
        <v>93</v>
      </c>
      <c r="R909" s="513">
        <f>COLUMN(Ops!GJ93)</f>
        <v>192</v>
      </c>
      <c r="S909" s="513">
        <f ca="1">_xlfn.SHEET(Ops!J93)</f>
        <v>8</v>
      </c>
    </row>
    <row r="910" spans="1:19" x14ac:dyDescent="0.35">
      <c r="A910" s="513" t="s">
        <v>283</v>
      </c>
      <c r="B910" s="513">
        <v>423</v>
      </c>
      <c r="C910" s="513" t="s">
        <v>1875</v>
      </c>
      <c r="D910" s="513">
        <v>-130</v>
      </c>
      <c r="E910" s="513" t="s">
        <v>1879</v>
      </c>
      <c r="F910" s="513">
        <f>Ops!J94</f>
        <v>12500</v>
      </c>
      <c r="G910" s="513" t="str">
        <f>Ops!E94</f>
        <v>PWA agreed generation per period</v>
      </c>
      <c r="H910" s="513" t="s">
        <v>1820</v>
      </c>
      <c r="I910" s="513">
        <f>COLUMN(Ops!E94)</f>
        <v>5</v>
      </c>
      <c r="J910" s="513" t="str">
        <f>Ops!G94</f>
        <v>MWh</v>
      </c>
      <c r="K910" s="513"/>
      <c r="L910" s="513">
        <v>418</v>
      </c>
      <c r="M910" s="513">
        <v>425</v>
      </c>
      <c r="N910" s="513" t="str" cm="1">
        <f t="array" aca="1" ref="N910" ca="1">CELL("format",Ops!J94)</f>
        <v>,0</v>
      </c>
      <c r="O910" s="513">
        <f>ROW(Ops!J94)</f>
        <v>94</v>
      </c>
      <c r="P910" s="513">
        <f>COLUMN(Ops!J94)</f>
        <v>10</v>
      </c>
      <c r="Q910" s="513">
        <f>ROW(Ops!GJ94)</f>
        <v>94</v>
      </c>
      <c r="R910" s="513">
        <f>COLUMN(Ops!GJ94)</f>
        <v>192</v>
      </c>
      <c r="S910" s="513">
        <f ca="1">_xlfn.SHEET(Ops!J94)</f>
        <v>8</v>
      </c>
    </row>
    <row r="911" spans="1:19" x14ac:dyDescent="0.35">
      <c r="A911" s="513" t="s">
        <v>274</v>
      </c>
      <c r="B911" s="513">
        <v>424</v>
      </c>
      <c r="C911" s="513" t="s">
        <v>1880</v>
      </c>
      <c r="D911" s="513">
        <v>-130</v>
      </c>
      <c r="E911" s="513" t="s">
        <v>1881</v>
      </c>
      <c r="F911" s="513">
        <f>Ops!H95</f>
        <v>2250000</v>
      </c>
      <c r="G911" s="513" t="str">
        <f>Ops!E95</f>
        <v>PWA generation sold</v>
      </c>
      <c r="H911" s="513" t="s">
        <v>1821</v>
      </c>
      <c r="I911" s="513">
        <f>COLUMN(Ops!E95)</f>
        <v>5</v>
      </c>
      <c r="J911" s="513" t="str">
        <f>Ops!G95</f>
        <v>MWh</v>
      </c>
      <c r="K911" s="513" t="s">
        <v>1880</v>
      </c>
      <c r="L911" s="513">
        <v>425</v>
      </c>
      <c r="M911" s="513"/>
      <c r="N911" s="513" t="str" cm="1">
        <f t="array" aca="1" ref="N911" ca="1">CELL("format",Ops!H95)</f>
        <v>,0</v>
      </c>
      <c r="O911" s="513">
        <f>ROW(Ops!H95)</f>
        <v>95</v>
      </c>
      <c r="P911" s="513">
        <f>COLUMN(Ops!H95)</f>
        <v>8</v>
      </c>
      <c r="Q911" s="513">
        <f>ROW(Ops!H95)</f>
        <v>95</v>
      </c>
      <c r="R911" s="513">
        <f>COLUMN(Ops!H95)</f>
        <v>8</v>
      </c>
      <c r="S911" s="513">
        <f ca="1">_xlfn.SHEET(Ops!H95)</f>
        <v>8</v>
      </c>
    </row>
    <row r="912" spans="1:19" x14ac:dyDescent="0.35">
      <c r="A912" s="513" t="s">
        <v>277</v>
      </c>
      <c r="B912" s="513">
        <v>425</v>
      </c>
      <c r="C912" s="513" t="s">
        <v>1882</v>
      </c>
      <c r="D912" s="513">
        <v>-130</v>
      </c>
      <c r="E912" s="513" t="s">
        <v>1883</v>
      </c>
      <c r="F912" s="513">
        <f>Ops!J95</f>
        <v>0</v>
      </c>
      <c r="G912" s="513" t="str">
        <f>Ops!E95</f>
        <v>PWA generation sold</v>
      </c>
      <c r="H912" s="513" t="s">
        <v>1821</v>
      </c>
      <c r="I912" s="513">
        <f>COLUMN(Ops!E95)</f>
        <v>5</v>
      </c>
      <c r="J912" s="513" t="str">
        <f>Ops!G95</f>
        <v>MWh</v>
      </c>
      <c r="K912" s="513" t="s">
        <v>1882</v>
      </c>
      <c r="L912" s="513" t="s">
        <v>2438</v>
      </c>
      <c r="M912" s="513" t="s">
        <v>2439</v>
      </c>
      <c r="N912" s="513" t="str" cm="1">
        <f t="array" aca="1" ref="N912" ca="1">CELL("format",Ops!J95)</f>
        <v>,0</v>
      </c>
      <c r="O912" s="513">
        <f>ROW(Ops!J95)</f>
        <v>95</v>
      </c>
      <c r="P912" s="513">
        <f>COLUMN(Ops!J95)</f>
        <v>10</v>
      </c>
      <c r="Q912" s="513">
        <f>ROW(Ops!GJ95)</f>
        <v>95</v>
      </c>
      <c r="R912" s="513">
        <f>COLUMN(Ops!GJ95)</f>
        <v>192</v>
      </c>
      <c r="S912" s="513">
        <f ca="1">_xlfn.SHEET(Ops!J95)</f>
        <v>8</v>
      </c>
    </row>
    <row r="913" spans="1:19" x14ac:dyDescent="0.35">
      <c r="A913" s="513" t="s">
        <v>283</v>
      </c>
      <c r="B913" s="513">
        <v>426</v>
      </c>
      <c r="C913" s="513" t="s">
        <v>1861</v>
      </c>
      <c r="D913" s="513">
        <v>-130</v>
      </c>
      <c r="E913" s="513" t="s">
        <v>1884</v>
      </c>
      <c r="F913" s="513">
        <f>Ops!F97</f>
        <v>50</v>
      </c>
      <c r="G913" s="513" t="str">
        <f>Ops!E97</f>
        <v>PWA price uplift (real)</v>
      </c>
      <c r="H913" s="513" t="s">
        <v>1818</v>
      </c>
      <c r="I913" s="513">
        <f>COLUMN(Ops!E97)</f>
        <v>5</v>
      </c>
      <c r="J913" s="513" t="str">
        <f>Ops!G97</f>
        <v>$/MWh</v>
      </c>
      <c r="K913" s="513"/>
      <c r="L913" s="513">
        <v>990</v>
      </c>
      <c r="M913" s="513">
        <v>431</v>
      </c>
      <c r="N913" s="513" t="str" cm="1">
        <f t="array" aca="1" ref="N913" ca="1">CELL("format",Ops!F97)</f>
        <v>,0</v>
      </c>
      <c r="O913" s="513">
        <f>ROW(Ops!F97)</f>
        <v>97</v>
      </c>
      <c r="P913" s="513">
        <f>COLUMN(Ops!F97)</f>
        <v>6</v>
      </c>
      <c r="Q913" s="513">
        <f>ROW(Ops!F97)</f>
        <v>97</v>
      </c>
      <c r="R913" s="513">
        <f>COLUMN(Ops!F97)</f>
        <v>6</v>
      </c>
      <c r="S913" s="513">
        <f ca="1">_xlfn.SHEET(Ops!F97)</f>
        <v>8</v>
      </c>
    </row>
    <row r="914" spans="1:19" x14ac:dyDescent="0.35">
      <c r="A914" s="513" t="s">
        <v>283</v>
      </c>
      <c r="B914" s="513">
        <v>427</v>
      </c>
      <c r="C914" s="513" t="s">
        <v>795</v>
      </c>
      <c r="D914" s="513">
        <v>-130</v>
      </c>
      <c r="E914" s="513" t="s">
        <v>813</v>
      </c>
      <c r="F914" s="513">
        <f>Ops!F98</f>
        <v>1000</v>
      </c>
      <c r="G914" s="513" t="str">
        <f>Ops!E98</f>
        <v>Units in a thousand</v>
      </c>
      <c r="H914" s="513" t="s">
        <v>149</v>
      </c>
      <c r="I914" s="513">
        <f>COLUMN(Ops!E98)</f>
        <v>5</v>
      </c>
      <c r="J914" s="513" t="str">
        <f>Ops!G98</f>
        <v>units</v>
      </c>
      <c r="K914" s="513"/>
      <c r="L914" s="513">
        <v>907</v>
      </c>
      <c r="M914" s="513">
        <v>431</v>
      </c>
      <c r="N914" s="513" t="str" cm="1">
        <f t="array" aca="1" ref="N914" ca="1">CELL("format",Ops!F98)</f>
        <v>,0</v>
      </c>
      <c r="O914" s="513">
        <f>ROW(Ops!F98)</f>
        <v>98</v>
      </c>
      <c r="P914" s="513">
        <f>COLUMN(Ops!F98)</f>
        <v>6</v>
      </c>
      <c r="Q914" s="513">
        <f>ROW(Ops!F98)</f>
        <v>98</v>
      </c>
      <c r="R914" s="513">
        <f>COLUMN(Ops!F98)</f>
        <v>6</v>
      </c>
      <c r="S914" s="513">
        <f ca="1">_xlfn.SHEET(Ops!F98)</f>
        <v>8</v>
      </c>
    </row>
    <row r="915" spans="1:19" x14ac:dyDescent="0.35">
      <c r="A915" s="513" t="s">
        <v>283</v>
      </c>
      <c r="B915" s="513">
        <v>428</v>
      </c>
      <c r="C915" s="513" t="s">
        <v>1155</v>
      </c>
      <c r="D915" s="513">
        <v>-130</v>
      </c>
      <c r="E915" s="513" t="s">
        <v>1174</v>
      </c>
      <c r="F915" s="513">
        <f>Ops!J99</f>
        <v>1</v>
      </c>
      <c r="G915" s="513" t="str">
        <f>Ops!E99</f>
        <v>CPI escalation factor</v>
      </c>
      <c r="H915" s="513" t="s">
        <v>676</v>
      </c>
      <c r="I915" s="513">
        <f>COLUMN(Ops!E99)</f>
        <v>5</v>
      </c>
      <c r="J915" s="513" t="str">
        <f>Ops!G99</f>
        <v>factor</v>
      </c>
      <c r="K915" s="513"/>
      <c r="L915" s="513">
        <v>351</v>
      </c>
      <c r="M915" s="513">
        <v>431</v>
      </c>
      <c r="N915" s="513" t="str" cm="1">
        <f t="array" aca="1" ref="N915" ca="1">CELL("format",Ops!J99)</f>
        <v>,4</v>
      </c>
      <c r="O915" s="513">
        <f>ROW(Ops!J99)</f>
        <v>99</v>
      </c>
      <c r="P915" s="513">
        <f>COLUMN(Ops!J99)</f>
        <v>10</v>
      </c>
      <c r="Q915" s="513">
        <f>ROW(Ops!GJ99)</f>
        <v>99</v>
      </c>
      <c r="R915" s="513">
        <f>COLUMN(Ops!GJ99)</f>
        <v>192</v>
      </c>
      <c r="S915" s="513">
        <f ca="1">_xlfn.SHEET(Ops!J99)</f>
        <v>8</v>
      </c>
    </row>
    <row r="916" spans="1:19" x14ac:dyDescent="0.35">
      <c r="A916" s="513" t="s">
        <v>283</v>
      </c>
      <c r="B916" s="513">
        <v>429</v>
      </c>
      <c r="C916" s="513" t="s">
        <v>1882</v>
      </c>
      <c r="D916" s="513">
        <v>-130</v>
      </c>
      <c r="E916" s="513" t="s">
        <v>1885</v>
      </c>
      <c r="F916" s="513">
        <f>Ops!J100</f>
        <v>0</v>
      </c>
      <c r="G916" s="513" t="str">
        <f>Ops!E100</f>
        <v>PWA generation sold</v>
      </c>
      <c r="H916" s="513" t="s">
        <v>1821</v>
      </c>
      <c r="I916" s="513">
        <f>COLUMN(Ops!E100)</f>
        <v>5</v>
      </c>
      <c r="J916" s="513" t="str">
        <f>Ops!G100</f>
        <v>MWh</v>
      </c>
      <c r="K916" s="513"/>
      <c r="L916" s="513">
        <v>425</v>
      </c>
      <c r="M916" s="513">
        <v>431</v>
      </c>
      <c r="N916" s="513" t="str" cm="1">
        <f t="array" aca="1" ref="N916" ca="1">CELL("format",Ops!J100)</f>
        <v>,0</v>
      </c>
      <c r="O916" s="513">
        <f>ROW(Ops!J100)</f>
        <v>100</v>
      </c>
      <c r="P916" s="513">
        <f>COLUMN(Ops!J100)</f>
        <v>10</v>
      </c>
      <c r="Q916" s="513">
        <f>ROW(Ops!GJ100)</f>
        <v>100</v>
      </c>
      <c r="R916" s="513">
        <f>COLUMN(Ops!GJ100)</f>
        <v>192</v>
      </c>
      <c r="S916" s="513">
        <f ca="1">_xlfn.SHEET(Ops!J100)</f>
        <v>8</v>
      </c>
    </row>
    <row r="917" spans="1:19" x14ac:dyDescent="0.35">
      <c r="A917" s="513" t="s">
        <v>274</v>
      </c>
      <c r="B917" s="513">
        <v>430</v>
      </c>
      <c r="C917" s="513" t="s">
        <v>2440</v>
      </c>
      <c r="D917" s="513">
        <v>-130</v>
      </c>
      <c r="E917" s="513" t="s">
        <v>2441</v>
      </c>
      <c r="F917" s="513">
        <f>Ops!H101</f>
        <v>147545.99833342555</v>
      </c>
      <c r="G917" s="513" t="str">
        <f>Ops!E101</f>
        <v>PWA revenue</v>
      </c>
      <c r="H917" s="513" t="s">
        <v>1819</v>
      </c>
      <c r="I917" s="513">
        <f>COLUMN(Ops!E101)</f>
        <v>5</v>
      </c>
      <c r="J917" s="513" t="str">
        <f>Ops!G101</f>
        <v>$ 000s</v>
      </c>
      <c r="K917" s="513" t="s">
        <v>2440</v>
      </c>
      <c r="L917" s="513">
        <v>431</v>
      </c>
      <c r="M917" s="513"/>
      <c r="N917" s="513" t="str" cm="1">
        <f t="array" aca="1" ref="N917" ca="1">CELL("format",Ops!H101)</f>
        <v>,0</v>
      </c>
      <c r="O917" s="513">
        <f>ROW(Ops!H101)</f>
        <v>101</v>
      </c>
      <c r="P917" s="513">
        <f>COLUMN(Ops!H101)</f>
        <v>8</v>
      </c>
      <c r="Q917" s="513">
        <f>ROW(Ops!H101)</f>
        <v>101</v>
      </c>
      <c r="R917" s="513">
        <f>COLUMN(Ops!H101)</f>
        <v>8</v>
      </c>
      <c r="S917" s="513">
        <f ca="1">_xlfn.SHEET(Ops!H101)</f>
        <v>8</v>
      </c>
    </row>
    <row r="918" spans="1:19" x14ac:dyDescent="0.35">
      <c r="A918" s="513" t="s">
        <v>277</v>
      </c>
      <c r="B918" s="513">
        <v>431</v>
      </c>
      <c r="C918" s="513" t="s">
        <v>2442</v>
      </c>
      <c r="D918" s="513">
        <v>-130</v>
      </c>
      <c r="E918" s="513" t="s">
        <v>1886</v>
      </c>
      <c r="F918" s="513">
        <f>Ops!J101</f>
        <v>0</v>
      </c>
      <c r="G918" s="513" t="str">
        <f>Ops!E101</f>
        <v>PWA revenue</v>
      </c>
      <c r="H918" s="513" t="s">
        <v>1819</v>
      </c>
      <c r="I918" s="513">
        <f>COLUMN(Ops!E101)</f>
        <v>5</v>
      </c>
      <c r="J918" s="513" t="str">
        <f>Ops!G101</f>
        <v>$ 000s</v>
      </c>
      <c r="K918" s="513" t="s">
        <v>2442</v>
      </c>
      <c r="L918" s="513" t="s">
        <v>2443</v>
      </c>
      <c r="M918" s="513" t="s">
        <v>2569</v>
      </c>
      <c r="N918" s="513" t="str" cm="1">
        <f t="array" aca="1" ref="N918" ca="1">CELL("format",Ops!J101)</f>
        <v>,0</v>
      </c>
      <c r="O918" s="513">
        <f>ROW(Ops!J101)</f>
        <v>101</v>
      </c>
      <c r="P918" s="513">
        <f>COLUMN(Ops!J101)</f>
        <v>10</v>
      </c>
      <c r="Q918" s="513">
        <f>ROW(Ops!GJ101)</f>
        <v>101</v>
      </c>
      <c r="R918" s="513">
        <f>COLUMN(Ops!GJ101)</f>
        <v>192</v>
      </c>
      <c r="S918" s="513">
        <f ca="1">_xlfn.SHEET(Ops!J101)</f>
        <v>8</v>
      </c>
    </row>
    <row r="919" spans="1:19" x14ac:dyDescent="0.35">
      <c r="A919" s="513" t="s">
        <v>270</v>
      </c>
      <c r="B919" s="513">
        <v>-131</v>
      </c>
      <c r="C919" s="513" t="s">
        <v>842</v>
      </c>
      <c r="D919" s="513">
        <v>-125</v>
      </c>
      <c r="E919" s="513"/>
      <c r="F919" s="513">
        <f>Ops!A103</f>
        <v>0</v>
      </c>
      <c r="G919" s="513" t="str">
        <f>Ops!B103</f>
        <v>Total revenue</v>
      </c>
      <c r="H919" s="513" t="s">
        <v>703</v>
      </c>
      <c r="I919" s="513">
        <f>COLUMN(Ops!B103)</f>
        <v>2</v>
      </c>
      <c r="J919" s="513"/>
      <c r="K919" s="513" t="s">
        <v>842</v>
      </c>
      <c r="L919" s="513"/>
      <c r="M919" s="513"/>
      <c r="N919" s="513" t="str" cm="1">
        <f t="array" aca="1" ref="N919" ca="1">CELL("format",Ops!A103)</f>
        <v>,0</v>
      </c>
      <c r="O919" s="513">
        <f>ROW(Ops!A103)</f>
        <v>103</v>
      </c>
      <c r="P919" s="513">
        <f>COLUMN(Ops!A103)</f>
        <v>1</v>
      </c>
      <c r="Q919" s="513">
        <f>ROW(Ops!A111)</f>
        <v>111</v>
      </c>
      <c r="R919" s="513">
        <f>COLUMN(Ops!A111)</f>
        <v>1</v>
      </c>
      <c r="S919" s="513">
        <f ca="1">_xlfn.SHEET(Ops!A103)</f>
        <v>8</v>
      </c>
    </row>
    <row r="920" spans="1:19" x14ac:dyDescent="0.35">
      <c r="A920" s="513" t="s">
        <v>283</v>
      </c>
      <c r="B920" s="513">
        <v>1264</v>
      </c>
      <c r="C920" s="513" t="s">
        <v>817</v>
      </c>
      <c r="D920" s="513">
        <v>-131</v>
      </c>
      <c r="E920" s="513" t="s">
        <v>843</v>
      </c>
      <c r="F920" s="513">
        <f>Ops!J104</f>
        <v>0</v>
      </c>
      <c r="G920" s="513" t="str">
        <f>Ops!E104</f>
        <v>Gate fee revenue</v>
      </c>
      <c r="H920" s="513" t="s">
        <v>695</v>
      </c>
      <c r="I920" s="513">
        <f>COLUMN(Ops!E104)</f>
        <v>5</v>
      </c>
      <c r="J920" s="513" t="str">
        <f>Ops!G104</f>
        <v>$ 000s</v>
      </c>
      <c r="K920" s="513"/>
      <c r="L920" s="513">
        <v>386</v>
      </c>
      <c r="M920" s="513">
        <v>438</v>
      </c>
      <c r="N920" s="513" t="str" cm="1">
        <f t="array" aca="1" ref="N920" ca="1">CELL("format",Ops!J104)</f>
        <v>,0</v>
      </c>
      <c r="O920" s="513">
        <f>ROW(Ops!J104)</f>
        <v>104</v>
      </c>
      <c r="P920" s="513">
        <f>COLUMN(Ops!J104)</f>
        <v>10</v>
      </c>
      <c r="Q920" s="513">
        <f>ROW(Ops!GJ104)</f>
        <v>104</v>
      </c>
      <c r="R920" s="513">
        <f>COLUMN(Ops!GJ104)</f>
        <v>192</v>
      </c>
      <c r="S920" s="513">
        <f ca="1">_xlfn.SHEET(Ops!J104)</f>
        <v>8</v>
      </c>
    </row>
    <row r="921" spans="1:19" x14ac:dyDescent="0.35">
      <c r="A921" s="513" t="s">
        <v>283</v>
      </c>
      <c r="B921" s="513">
        <v>1265</v>
      </c>
      <c r="C921" s="513" t="s">
        <v>831</v>
      </c>
      <c r="D921" s="513">
        <v>-131</v>
      </c>
      <c r="E921" s="513" t="s">
        <v>844</v>
      </c>
      <c r="F921" s="513">
        <f>Ops!J105</f>
        <v>0</v>
      </c>
      <c r="G921" s="513" t="str">
        <f>Ops!E105</f>
        <v>Net grid sales revenue</v>
      </c>
      <c r="H921" s="513" t="s">
        <v>700</v>
      </c>
      <c r="I921" s="513">
        <f>COLUMN(Ops!E105)</f>
        <v>5</v>
      </c>
      <c r="J921" s="513" t="str">
        <f>Ops!G105</f>
        <v>$ 000s</v>
      </c>
      <c r="K921" s="513"/>
      <c r="L921" s="513">
        <v>400</v>
      </c>
      <c r="M921" s="513">
        <v>438</v>
      </c>
      <c r="N921" s="513" t="str" cm="1">
        <f t="array" aca="1" ref="N921" ca="1">CELL("format",Ops!J105)</f>
        <v>,0</v>
      </c>
      <c r="O921" s="513">
        <f>ROW(Ops!J105)</f>
        <v>105</v>
      </c>
      <c r="P921" s="513">
        <f>COLUMN(Ops!J105)</f>
        <v>10</v>
      </c>
      <c r="Q921" s="513">
        <f>ROW(Ops!GJ105)</f>
        <v>105</v>
      </c>
      <c r="R921" s="513">
        <f>COLUMN(Ops!GJ105)</f>
        <v>192</v>
      </c>
      <c r="S921" s="513">
        <f ca="1">_xlfn.SHEET(Ops!J105)</f>
        <v>8</v>
      </c>
    </row>
    <row r="922" spans="1:19" x14ac:dyDescent="0.35">
      <c r="A922" s="513" t="s">
        <v>283</v>
      </c>
      <c r="B922" s="513">
        <v>1266</v>
      </c>
      <c r="C922" s="513" t="s">
        <v>836</v>
      </c>
      <c r="D922" s="513">
        <v>-131</v>
      </c>
      <c r="E922" s="513" t="s">
        <v>845</v>
      </c>
      <c r="F922" s="513">
        <f>Ops!J106</f>
        <v>0</v>
      </c>
      <c r="G922" s="513" t="str">
        <f>Ops!E106</f>
        <v>Embedded benefits revenue</v>
      </c>
      <c r="H922" s="513" t="s">
        <v>701</v>
      </c>
      <c r="I922" s="513">
        <f>COLUMN(Ops!E106)</f>
        <v>5</v>
      </c>
      <c r="J922" s="513" t="str">
        <f>Ops!G106</f>
        <v>$ 000s</v>
      </c>
      <c r="K922" s="513"/>
      <c r="L922" s="513">
        <v>406</v>
      </c>
      <c r="M922" s="513">
        <v>438</v>
      </c>
      <c r="N922" s="513" t="str" cm="1">
        <f t="array" aca="1" ref="N922" ca="1">CELL("format",Ops!J106)</f>
        <v>,0</v>
      </c>
      <c r="O922" s="513">
        <f>ROW(Ops!J106)</f>
        <v>106</v>
      </c>
      <c r="P922" s="513">
        <f>COLUMN(Ops!J106)</f>
        <v>10</v>
      </c>
      <c r="Q922" s="513">
        <f>ROW(Ops!GJ106)</f>
        <v>106</v>
      </c>
      <c r="R922" s="513">
        <f>COLUMN(Ops!GJ106)</f>
        <v>192</v>
      </c>
      <c r="S922" s="513">
        <f ca="1">_xlfn.SHEET(Ops!J106)</f>
        <v>8</v>
      </c>
    </row>
    <row r="923" spans="1:19" x14ac:dyDescent="0.35">
      <c r="A923" s="513" t="s">
        <v>283</v>
      </c>
      <c r="B923" s="513">
        <v>1267</v>
      </c>
      <c r="C923" s="513" t="s">
        <v>841</v>
      </c>
      <c r="D923" s="513">
        <v>-131</v>
      </c>
      <c r="E923" s="513" t="s">
        <v>846</v>
      </c>
      <c r="F923" s="513">
        <f>Ops!J107</f>
        <v>0</v>
      </c>
      <c r="G923" s="513" t="str">
        <f>Ops!E107</f>
        <v>Recovered materials revenue</v>
      </c>
      <c r="H923" s="513" t="s">
        <v>702</v>
      </c>
      <c r="I923" s="513">
        <f>COLUMN(Ops!E107)</f>
        <v>5</v>
      </c>
      <c r="J923" s="513" t="str">
        <f>Ops!G107</f>
        <v>$ 000s</v>
      </c>
      <c r="K923" s="513"/>
      <c r="L923" s="513">
        <v>412</v>
      </c>
      <c r="M923" s="513">
        <v>438</v>
      </c>
      <c r="N923" s="513" t="str" cm="1">
        <f t="array" aca="1" ref="N923" ca="1">CELL("format",Ops!J107)</f>
        <v>,0</v>
      </c>
      <c r="O923" s="513">
        <f>ROW(Ops!J107)</f>
        <v>107</v>
      </c>
      <c r="P923" s="513">
        <f>COLUMN(Ops!J107)</f>
        <v>10</v>
      </c>
      <c r="Q923" s="513">
        <f>ROW(Ops!GJ107)</f>
        <v>107</v>
      </c>
      <c r="R923" s="513">
        <f>COLUMN(Ops!GJ107)</f>
        <v>192</v>
      </c>
      <c r="S923" s="513">
        <f ca="1">_xlfn.SHEET(Ops!J107)</f>
        <v>8</v>
      </c>
    </row>
    <row r="924" spans="1:19" x14ac:dyDescent="0.35">
      <c r="A924" s="513" t="s">
        <v>283</v>
      </c>
      <c r="B924" s="513">
        <v>1268</v>
      </c>
      <c r="C924" s="513" t="s">
        <v>2442</v>
      </c>
      <c r="D924" s="513">
        <v>-131</v>
      </c>
      <c r="E924" s="513" t="s">
        <v>2444</v>
      </c>
      <c r="F924" s="513">
        <f>Ops!J108</f>
        <v>0</v>
      </c>
      <c r="G924" s="513" t="str">
        <f>Ops!E108</f>
        <v>PWA revenue</v>
      </c>
      <c r="H924" s="513" t="s">
        <v>1819</v>
      </c>
      <c r="I924" s="513">
        <f>COLUMN(Ops!E108)</f>
        <v>5</v>
      </c>
      <c r="J924" s="513" t="str">
        <f>Ops!G108</f>
        <v>$ 000s</v>
      </c>
      <c r="K924" s="513"/>
      <c r="L924" s="513">
        <v>431</v>
      </c>
      <c r="M924" s="513">
        <v>438</v>
      </c>
      <c r="N924" s="513" t="str" cm="1">
        <f t="array" aca="1" ref="N924" ca="1">CELL("format",Ops!J108)</f>
        <v>,0</v>
      </c>
      <c r="O924" s="513">
        <f>ROW(Ops!J108)</f>
        <v>108</v>
      </c>
      <c r="P924" s="513">
        <f>COLUMN(Ops!J108)</f>
        <v>10</v>
      </c>
      <c r="Q924" s="513">
        <f>ROW(Ops!GJ108)</f>
        <v>108</v>
      </c>
      <c r="R924" s="513">
        <f>COLUMN(Ops!GJ108)</f>
        <v>192</v>
      </c>
      <c r="S924" s="513">
        <f ca="1">_xlfn.SHEET(Ops!J108)</f>
        <v>8</v>
      </c>
    </row>
    <row r="925" spans="1:19" x14ac:dyDescent="0.35">
      <c r="A925" s="513" t="s">
        <v>274</v>
      </c>
      <c r="B925" s="513">
        <v>437</v>
      </c>
      <c r="C925" s="513" t="s">
        <v>847</v>
      </c>
      <c r="D925" s="513">
        <v>-131</v>
      </c>
      <c r="E925" s="513" t="s">
        <v>848</v>
      </c>
      <c r="F925" s="513">
        <f>Ops!H109</f>
        <v>1391903.4226338984</v>
      </c>
      <c r="G925" s="513" t="str">
        <f>Ops!E109</f>
        <v>Revenue</v>
      </c>
      <c r="H925" s="513" t="s">
        <v>716</v>
      </c>
      <c r="I925" s="513">
        <f>COLUMN(Ops!E109)</f>
        <v>5</v>
      </c>
      <c r="J925" s="513" t="str">
        <f>Ops!G109</f>
        <v>$ 000s</v>
      </c>
      <c r="K925" s="513" t="s">
        <v>847</v>
      </c>
      <c r="L925" s="513">
        <v>438</v>
      </c>
      <c r="M925" s="513"/>
      <c r="N925" s="513" t="str" cm="1">
        <f t="array" aca="1" ref="N925" ca="1">CELL("format",Ops!H109)</f>
        <v>,0</v>
      </c>
      <c r="O925" s="513">
        <f>ROW(Ops!H109)</f>
        <v>109</v>
      </c>
      <c r="P925" s="513">
        <f>COLUMN(Ops!H109)</f>
        <v>8</v>
      </c>
      <c r="Q925" s="513">
        <f>ROW(Ops!H109)</f>
        <v>109</v>
      </c>
      <c r="R925" s="513">
        <f>COLUMN(Ops!H109)</f>
        <v>8</v>
      </c>
      <c r="S925" s="513">
        <f ca="1">_xlfn.SHEET(Ops!H109)</f>
        <v>8</v>
      </c>
    </row>
    <row r="926" spans="1:19" x14ac:dyDescent="0.35">
      <c r="A926" s="513" t="s">
        <v>277</v>
      </c>
      <c r="B926" s="513">
        <v>438</v>
      </c>
      <c r="C926" s="513" t="s">
        <v>849</v>
      </c>
      <c r="D926" s="513">
        <v>-131</v>
      </c>
      <c r="E926" s="513" t="s">
        <v>2445</v>
      </c>
      <c r="F926" s="513">
        <f>Ops!J109</f>
        <v>0</v>
      </c>
      <c r="G926" s="513" t="str">
        <f>Ops!E109</f>
        <v>Revenue</v>
      </c>
      <c r="H926" s="513" t="s">
        <v>716</v>
      </c>
      <c r="I926" s="513">
        <f>COLUMN(Ops!E109)</f>
        <v>5</v>
      </c>
      <c r="J926" s="513" t="str">
        <f>Ops!G109</f>
        <v>$ 000s</v>
      </c>
      <c r="K926" s="513" t="s">
        <v>849</v>
      </c>
      <c r="L926" s="513" t="s">
        <v>2446</v>
      </c>
      <c r="M926" s="513" t="s">
        <v>2447</v>
      </c>
      <c r="N926" s="513" t="str" cm="1">
        <f t="array" aca="1" ref="N926" ca="1">CELL("format",Ops!J109)</f>
        <v>,0</v>
      </c>
      <c r="O926" s="513">
        <f>ROW(Ops!J109)</f>
        <v>109</v>
      </c>
      <c r="P926" s="513">
        <f>COLUMN(Ops!J109)</f>
        <v>10</v>
      </c>
      <c r="Q926" s="513">
        <f>ROW(Ops!GJ109)</f>
        <v>109</v>
      </c>
      <c r="R926" s="513">
        <f>COLUMN(Ops!GJ109)</f>
        <v>192</v>
      </c>
      <c r="S926" s="513">
        <f ca="1">_xlfn.SHEET(Ops!J109)</f>
        <v>8</v>
      </c>
    </row>
    <row r="927" spans="1:19" x14ac:dyDescent="0.35">
      <c r="A927" s="513" t="s">
        <v>270</v>
      </c>
      <c r="B927" s="513">
        <v>-132</v>
      </c>
      <c r="C927" s="513" t="s">
        <v>724</v>
      </c>
      <c r="D927" s="513">
        <v>-122</v>
      </c>
      <c r="E927" s="513"/>
      <c r="F927" s="513" t="str">
        <f>Ops!A112</f>
        <v>DIRECT COSTS</v>
      </c>
      <c r="G927" s="513" t="str">
        <f>Ops!A112</f>
        <v>DIRECT COSTS</v>
      </c>
      <c r="H927" s="513" t="s">
        <v>725</v>
      </c>
      <c r="I927" s="513">
        <f>COLUMN(Ops!A112)</f>
        <v>1</v>
      </c>
      <c r="J927" s="513"/>
      <c r="K927" s="513" t="s">
        <v>724</v>
      </c>
      <c r="L927" s="513"/>
      <c r="M927" s="513"/>
      <c r="N927" s="513" t="str" cm="1">
        <f t="array" aca="1" ref="N927" ca="1">CELL("format",Ops!A112)</f>
        <v>,0</v>
      </c>
      <c r="O927" s="513">
        <f>ROW(Ops!A112)</f>
        <v>112</v>
      </c>
      <c r="P927" s="513">
        <f>COLUMN(Ops!A112)</f>
        <v>1</v>
      </c>
      <c r="Q927" s="513">
        <f>ROW(Ops!A164)</f>
        <v>164</v>
      </c>
      <c r="R927" s="513">
        <f>COLUMN(Ops!A164)</f>
        <v>1</v>
      </c>
      <c r="S927" s="513">
        <f ca="1">_xlfn.SHEET(Ops!A112)</f>
        <v>8</v>
      </c>
    </row>
    <row r="928" spans="1:19" x14ac:dyDescent="0.35">
      <c r="A928" s="513" t="s">
        <v>270</v>
      </c>
      <c r="B928" s="513">
        <v>-133</v>
      </c>
      <c r="C928" s="513" t="s">
        <v>850</v>
      </c>
      <c r="D928" s="513">
        <v>-132</v>
      </c>
      <c r="E928" s="513"/>
      <c r="F928" s="513">
        <f>Ops!A114</f>
        <v>0</v>
      </c>
      <c r="G928" s="513" t="str">
        <f>Ops!B114</f>
        <v>APC residue disposal</v>
      </c>
      <c r="H928" s="513" t="s">
        <v>726</v>
      </c>
      <c r="I928" s="513">
        <f>COLUMN(Ops!B114)</f>
        <v>2</v>
      </c>
      <c r="J928" s="513"/>
      <c r="K928" s="513" t="s">
        <v>850</v>
      </c>
      <c r="L928" s="513"/>
      <c r="M928" s="513"/>
      <c r="N928" s="513" t="str" cm="1">
        <f t="array" aca="1" ref="N928" ca="1">CELL("format",Ops!A114)</f>
        <v>,0</v>
      </c>
      <c r="O928" s="513">
        <f>ROW(Ops!A114)</f>
        <v>114</v>
      </c>
      <c r="P928" s="513">
        <f>COLUMN(Ops!A114)</f>
        <v>1</v>
      </c>
      <c r="Q928" s="513">
        <f>ROW(Ops!A121)</f>
        <v>121</v>
      </c>
      <c r="R928" s="513">
        <f>COLUMN(Ops!A121)</f>
        <v>1</v>
      </c>
      <c r="S928" s="513">
        <f ca="1">_xlfn.SHEET(Ops!A114)</f>
        <v>8</v>
      </c>
    </row>
    <row r="929" spans="1:19" x14ac:dyDescent="0.35">
      <c r="A929" s="513" t="s">
        <v>283</v>
      </c>
      <c r="B929" s="513">
        <v>1311</v>
      </c>
      <c r="C929" s="513" t="s">
        <v>778</v>
      </c>
      <c r="D929" s="513">
        <v>-133</v>
      </c>
      <c r="E929" s="513" t="s">
        <v>851</v>
      </c>
      <c r="F929" s="513">
        <f>Ops!F115</f>
        <v>0.03</v>
      </c>
      <c r="G929" s="513" t="str">
        <f>Ops!E115</f>
        <v>APC residue rate</v>
      </c>
      <c r="H929" s="513" t="s">
        <v>718</v>
      </c>
      <c r="I929" s="513">
        <f>COLUMN(Ops!E115)</f>
        <v>5</v>
      </c>
      <c r="J929" s="513" t="str">
        <f>Ops!G115</f>
        <v>% of feedstock</v>
      </c>
      <c r="K929" s="513"/>
      <c r="L929" s="513">
        <v>991</v>
      </c>
      <c r="M929" s="513">
        <v>444</v>
      </c>
      <c r="N929" s="513" t="str" cm="1">
        <f t="array" aca="1" ref="N929" ca="1">CELL("format",Ops!F115)</f>
        <v>P2</v>
      </c>
      <c r="O929" s="513">
        <f>ROW(Ops!F115)</f>
        <v>115</v>
      </c>
      <c r="P929" s="513">
        <f>COLUMN(Ops!F115)</f>
        <v>6</v>
      </c>
      <c r="Q929" s="513">
        <f>ROW(Ops!F115)</f>
        <v>115</v>
      </c>
      <c r="R929" s="513">
        <f>COLUMN(Ops!F115)</f>
        <v>6</v>
      </c>
      <c r="S929" s="513">
        <f ca="1">_xlfn.SHEET(Ops!F115)</f>
        <v>8</v>
      </c>
    </row>
    <row r="930" spans="1:19" x14ac:dyDescent="0.35">
      <c r="A930" s="513" t="s">
        <v>283</v>
      </c>
      <c r="B930" s="513">
        <v>1312</v>
      </c>
      <c r="C930" s="513" t="s">
        <v>781</v>
      </c>
      <c r="D930" s="513">
        <v>-133</v>
      </c>
      <c r="E930" s="513" t="s">
        <v>852</v>
      </c>
      <c r="F930" s="513">
        <f>Ops!F116</f>
        <v>150</v>
      </c>
      <c r="G930" s="513" t="str">
        <f>Ops!E116</f>
        <v>APC residue contract price (real)</v>
      </c>
      <c r="H930" s="513" t="s">
        <v>719</v>
      </c>
      <c r="I930" s="513">
        <f>COLUMN(Ops!E116)</f>
        <v>5</v>
      </c>
      <c r="J930" s="513" t="str">
        <f>Ops!G116</f>
        <v>$/tonne</v>
      </c>
      <c r="K930" s="513"/>
      <c r="L930" s="513">
        <v>992</v>
      </c>
      <c r="M930" s="513">
        <v>444</v>
      </c>
      <c r="N930" s="513" t="str" cm="1">
        <f t="array" aca="1" ref="N930" ca="1">CELL("format",Ops!F116)</f>
        <v>,0</v>
      </c>
      <c r="O930" s="513">
        <f>ROW(Ops!F116)</f>
        <v>116</v>
      </c>
      <c r="P930" s="513">
        <f>COLUMN(Ops!F116)</f>
        <v>6</v>
      </c>
      <c r="Q930" s="513">
        <f>ROW(Ops!F116)</f>
        <v>116</v>
      </c>
      <c r="R930" s="513">
        <f>COLUMN(Ops!F116)</f>
        <v>6</v>
      </c>
      <c r="S930" s="513">
        <f ca="1">_xlfn.SHEET(Ops!F116)</f>
        <v>8</v>
      </c>
    </row>
    <row r="931" spans="1:19" x14ac:dyDescent="0.35">
      <c r="A931" s="513" t="s">
        <v>283</v>
      </c>
      <c r="B931" s="513">
        <v>440</v>
      </c>
      <c r="C931" s="513" t="s">
        <v>795</v>
      </c>
      <c r="D931" s="513">
        <v>-133</v>
      </c>
      <c r="E931" s="513" t="s">
        <v>813</v>
      </c>
      <c r="F931" s="513">
        <f>Ops!F117</f>
        <v>1000</v>
      </c>
      <c r="G931" s="513" t="str">
        <f>Ops!E117</f>
        <v>Units in a thousand</v>
      </c>
      <c r="H931" s="513" t="s">
        <v>149</v>
      </c>
      <c r="I931" s="513">
        <f>COLUMN(Ops!E117)</f>
        <v>5</v>
      </c>
      <c r="J931" s="513" t="str">
        <f>Ops!G117</f>
        <v>units</v>
      </c>
      <c r="K931" s="513"/>
      <c r="L931" s="513">
        <v>907</v>
      </c>
      <c r="M931" s="513">
        <v>444</v>
      </c>
      <c r="N931" s="513" t="str" cm="1">
        <f t="array" aca="1" ref="N931" ca="1">CELL("format",Ops!F117)</f>
        <v>,0</v>
      </c>
      <c r="O931" s="513">
        <f>ROW(Ops!F117)</f>
        <v>117</v>
      </c>
      <c r="P931" s="513">
        <f>COLUMN(Ops!F117)</f>
        <v>6</v>
      </c>
      <c r="Q931" s="513">
        <f>ROW(Ops!F117)</f>
        <v>117</v>
      </c>
      <c r="R931" s="513">
        <f>COLUMN(Ops!F117)</f>
        <v>6</v>
      </c>
      <c r="S931" s="513">
        <f ca="1">_xlfn.SHEET(Ops!F117)</f>
        <v>8</v>
      </c>
    </row>
    <row r="932" spans="1:19" x14ac:dyDescent="0.35">
      <c r="A932" s="513" t="s">
        <v>283</v>
      </c>
      <c r="B932" s="513">
        <v>441</v>
      </c>
      <c r="C932" s="513" t="s">
        <v>1155</v>
      </c>
      <c r="D932" s="513">
        <v>-133</v>
      </c>
      <c r="E932" s="513" t="s">
        <v>1174</v>
      </c>
      <c r="F932" s="513">
        <f>Ops!J118</f>
        <v>1</v>
      </c>
      <c r="G932" s="513" t="str">
        <f>Ops!E118</f>
        <v>CPI escalation factor</v>
      </c>
      <c r="H932" s="513" t="s">
        <v>676</v>
      </c>
      <c r="I932" s="513">
        <f>COLUMN(Ops!E118)</f>
        <v>5</v>
      </c>
      <c r="J932" s="513" t="str">
        <f>Ops!G118</f>
        <v>factor</v>
      </c>
      <c r="K932" s="513"/>
      <c r="L932" s="513">
        <v>351</v>
      </c>
      <c r="M932" s="513">
        <v>444</v>
      </c>
      <c r="N932" s="513" t="str" cm="1">
        <f t="array" aca="1" ref="N932" ca="1">CELL("format",Ops!J118)</f>
        <v>,4</v>
      </c>
      <c r="O932" s="513">
        <f>ROW(Ops!J118)</f>
        <v>118</v>
      </c>
      <c r="P932" s="513">
        <f>COLUMN(Ops!J118)</f>
        <v>10</v>
      </c>
      <c r="Q932" s="513">
        <f>ROW(Ops!GJ118)</f>
        <v>118</v>
      </c>
      <c r="R932" s="513">
        <f>COLUMN(Ops!GJ118)</f>
        <v>192</v>
      </c>
      <c r="S932" s="513">
        <f ca="1">_xlfn.SHEET(Ops!J118)</f>
        <v>8</v>
      </c>
    </row>
    <row r="933" spans="1:19" x14ac:dyDescent="0.35">
      <c r="A933" s="513" t="s">
        <v>283</v>
      </c>
      <c r="B933" s="513">
        <v>442</v>
      </c>
      <c r="C933" s="513" t="s">
        <v>808</v>
      </c>
      <c r="D933" s="513">
        <v>-133</v>
      </c>
      <c r="E933" s="513" t="s">
        <v>814</v>
      </c>
      <c r="F933" s="513">
        <f>Ops!J119</f>
        <v>0</v>
      </c>
      <c r="G933" s="513" t="str">
        <f>Ops!E119</f>
        <v>Waste throughput</v>
      </c>
      <c r="H933" s="513" t="s">
        <v>691</v>
      </c>
      <c r="I933" s="513">
        <f>COLUMN(Ops!E119)</f>
        <v>5</v>
      </c>
      <c r="J933" s="513" t="str">
        <f>Ops!G119</f>
        <v>tonnes</v>
      </c>
      <c r="K933" s="513"/>
      <c r="L933" s="513">
        <v>380</v>
      </c>
      <c r="M933" s="513">
        <v>444</v>
      </c>
      <c r="N933" s="513" t="str" cm="1">
        <f t="array" aca="1" ref="N933" ca="1">CELL("format",Ops!J119)</f>
        <v>,0</v>
      </c>
      <c r="O933" s="513">
        <f>ROW(Ops!J119)</f>
        <v>119</v>
      </c>
      <c r="P933" s="513">
        <f>COLUMN(Ops!J119)</f>
        <v>10</v>
      </c>
      <c r="Q933" s="513">
        <f>ROW(Ops!GJ119)</f>
        <v>119</v>
      </c>
      <c r="R933" s="513">
        <f>COLUMN(Ops!GJ119)</f>
        <v>192</v>
      </c>
      <c r="S933" s="513">
        <f ca="1">_xlfn.SHEET(Ops!J119)</f>
        <v>8</v>
      </c>
    </row>
    <row r="934" spans="1:19" x14ac:dyDescent="0.35">
      <c r="A934" s="513" t="s">
        <v>274</v>
      </c>
      <c r="B934" s="513">
        <v>443</v>
      </c>
      <c r="C934" s="513" t="s">
        <v>853</v>
      </c>
      <c r="D934" s="513">
        <v>-133</v>
      </c>
      <c r="E934" s="513" t="s">
        <v>854</v>
      </c>
      <c r="F934" s="513">
        <f>Ops!H120</f>
        <v>42277.9214393804</v>
      </c>
      <c r="G934" s="513" t="str">
        <f>Ops!E120</f>
        <v>APC residue cost</v>
      </c>
      <c r="H934" s="513" t="s">
        <v>727</v>
      </c>
      <c r="I934" s="513">
        <f>COLUMN(Ops!E120)</f>
        <v>5</v>
      </c>
      <c r="J934" s="513" t="str">
        <f>Ops!G120</f>
        <v>$ 000s</v>
      </c>
      <c r="K934" s="513" t="s">
        <v>853</v>
      </c>
      <c r="L934" s="513">
        <v>444</v>
      </c>
      <c r="M934" s="513"/>
      <c r="N934" s="513" t="str" cm="1">
        <f t="array" aca="1" ref="N934" ca="1">CELL("format",Ops!H120)</f>
        <v>,0</v>
      </c>
      <c r="O934" s="513">
        <f>ROW(Ops!H120)</f>
        <v>120</v>
      </c>
      <c r="P934" s="513">
        <f>COLUMN(Ops!H120)</f>
        <v>8</v>
      </c>
      <c r="Q934" s="513">
        <f>ROW(Ops!H120)</f>
        <v>120</v>
      </c>
      <c r="R934" s="513">
        <f>COLUMN(Ops!H120)</f>
        <v>8</v>
      </c>
      <c r="S934" s="513">
        <f ca="1">_xlfn.SHEET(Ops!H120)</f>
        <v>8</v>
      </c>
    </row>
    <row r="935" spans="1:19" x14ac:dyDescent="0.35">
      <c r="A935" s="513" t="s">
        <v>277</v>
      </c>
      <c r="B935" s="513">
        <v>444</v>
      </c>
      <c r="C935" s="513" t="s">
        <v>855</v>
      </c>
      <c r="D935" s="513">
        <v>-133</v>
      </c>
      <c r="E935" s="513" t="s">
        <v>1182</v>
      </c>
      <c r="F935" s="513">
        <f>Ops!J120</f>
        <v>0</v>
      </c>
      <c r="G935" s="513" t="str">
        <f>Ops!E120</f>
        <v>APC residue cost</v>
      </c>
      <c r="H935" s="513" t="s">
        <v>727</v>
      </c>
      <c r="I935" s="513">
        <f>COLUMN(Ops!E120)</f>
        <v>5</v>
      </c>
      <c r="J935" s="513" t="str">
        <f>Ops!G120</f>
        <v>$ 000s</v>
      </c>
      <c r="K935" s="513" t="s">
        <v>855</v>
      </c>
      <c r="L935" s="513" t="s">
        <v>2448</v>
      </c>
      <c r="M935" s="513" t="s">
        <v>2449</v>
      </c>
      <c r="N935" s="513" t="str" cm="1">
        <f t="array" aca="1" ref="N935" ca="1">CELL("format",Ops!J120)</f>
        <v>,0</v>
      </c>
      <c r="O935" s="513">
        <f>ROW(Ops!J120)</f>
        <v>120</v>
      </c>
      <c r="P935" s="513">
        <f>COLUMN(Ops!J120)</f>
        <v>10</v>
      </c>
      <c r="Q935" s="513">
        <f>ROW(Ops!GJ120)</f>
        <v>120</v>
      </c>
      <c r="R935" s="513">
        <f>COLUMN(Ops!GJ120)</f>
        <v>192</v>
      </c>
      <c r="S935" s="513">
        <f ca="1">_xlfn.SHEET(Ops!J120)</f>
        <v>8</v>
      </c>
    </row>
    <row r="936" spans="1:19" x14ac:dyDescent="0.35">
      <c r="A936" s="513" t="s">
        <v>270</v>
      </c>
      <c r="B936" s="513">
        <v>-134</v>
      </c>
      <c r="C936" s="513" t="s">
        <v>856</v>
      </c>
      <c r="D936" s="513">
        <v>-132</v>
      </c>
      <c r="E936" s="513"/>
      <c r="F936" s="513">
        <f>Ops!A122</f>
        <v>0</v>
      </c>
      <c r="G936" s="513" t="str">
        <f>Ops!B122</f>
        <v>Inactive ash disposal</v>
      </c>
      <c r="H936" s="513" t="s">
        <v>728</v>
      </c>
      <c r="I936" s="513">
        <f>COLUMN(Ops!B122)</f>
        <v>2</v>
      </c>
      <c r="J936" s="513"/>
      <c r="K936" s="513" t="s">
        <v>856</v>
      </c>
      <c r="L936" s="513"/>
      <c r="M936" s="513"/>
      <c r="N936" s="513" t="str" cm="1">
        <f t="array" aca="1" ref="N936" ca="1">CELL("format",Ops!A122)</f>
        <v>,0</v>
      </c>
      <c r="O936" s="513">
        <f>ROW(Ops!A122)</f>
        <v>122</v>
      </c>
      <c r="P936" s="513">
        <f>COLUMN(Ops!A122)</f>
        <v>1</v>
      </c>
      <c r="Q936" s="513">
        <f>ROW(Ops!A129)</f>
        <v>129</v>
      </c>
      <c r="R936" s="513">
        <f>COLUMN(Ops!A129)</f>
        <v>1</v>
      </c>
      <c r="S936" s="513">
        <f ca="1">_xlfn.SHEET(Ops!A122)</f>
        <v>8</v>
      </c>
    </row>
    <row r="937" spans="1:19" x14ac:dyDescent="0.35">
      <c r="A937" s="513" t="s">
        <v>283</v>
      </c>
      <c r="B937" s="513">
        <v>1309</v>
      </c>
      <c r="C937" s="513" t="s">
        <v>785</v>
      </c>
      <c r="D937" s="513">
        <v>-134</v>
      </c>
      <c r="E937" s="513" t="s">
        <v>857</v>
      </c>
      <c r="F937" s="513">
        <f>Ops!F123</f>
        <v>0.2</v>
      </c>
      <c r="G937" s="513" t="str">
        <f>Ops!E123</f>
        <v>Inactive ash rate</v>
      </c>
      <c r="H937" s="513" t="s">
        <v>720</v>
      </c>
      <c r="I937" s="513">
        <f>COLUMN(Ops!E123)</f>
        <v>5</v>
      </c>
      <c r="J937" s="513" t="str">
        <f>Ops!G123</f>
        <v>% of feedstock</v>
      </c>
      <c r="K937" s="513"/>
      <c r="L937" s="513">
        <v>993</v>
      </c>
      <c r="M937" s="513">
        <v>450</v>
      </c>
      <c r="N937" s="513" t="str" cm="1">
        <f t="array" aca="1" ref="N937" ca="1">CELL("format",Ops!F123)</f>
        <v>P2</v>
      </c>
      <c r="O937" s="513">
        <f>ROW(Ops!F123)</f>
        <v>123</v>
      </c>
      <c r="P937" s="513">
        <f>COLUMN(Ops!F123)</f>
        <v>6</v>
      </c>
      <c r="Q937" s="513">
        <f>ROW(Ops!F123)</f>
        <v>123</v>
      </c>
      <c r="R937" s="513">
        <f>COLUMN(Ops!F123)</f>
        <v>6</v>
      </c>
      <c r="S937" s="513">
        <f ca="1">_xlfn.SHEET(Ops!F123)</f>
        <v>8</v>
      </c>
    </row>
    <row r="938" spans="1:19" x14ac:dyDescent="0.35">
      <c r="A938" s="513" t="s">
        <v>283</v>
      </c>
      <c r="B938" s="513">
        <v>1310</v>
      </c>
      <c r="C938" s="513" t="s">
        <v>788</v>
      </c>
      <c r="D938" s="513">
        <v>-134</v>
      </c>
      <c r="E938" s="513" t="s">
        <v>858</v>
      </c>
      <c r="F938" s="513">
        <f>Ops!F124</f>
        <v>17</v>
      </c>
      <c r="G938" s="513" t="str">
        <f>Ops!E124</f>
        <v>Inactive ash contract price (real)</v>
      </c>
      <c r="H938" s="513" t="s">
        <v>721</v>
      </c>
      <c r="I938" s="513">
        <f>COLUMN(Ops!E124)</f>
        <v>5</v>
      </c>
      <c r="J938" s="513" t="str">
        <f>Ops!G124</f>
        <v>$/tonne</v>
      </c>
      <c r="K938" s="513"/>
      <c r="L938" s="513">
        <v>994</v>
      </c>
      <c r="M938" s="513">
        <v>450</v>
      </c>
      <c r="N938" s="513" t="str" cm="1">
        <f t="array" aca="1" ref="N938" ca="1">CELL("format",Ops!F124)</f>
        <v>,0</v>
      </c>
      <c r="O938" s="513">
        <f>ROW(Ops!F124)</f>
        <v>124</v>
      </c>
      <c r="P938" s="513">
        <f>COLUMN(Ops!F124)</f>
        <v>6</v>
      </c>
      <c r="Q938" s="513">
        <f>ROW(Ops!F124)</f>
        <v>124</v>
      </c>
      <c r="R938" s="513">
        <f>COLUMN(Ops!F124)</f>
        <v>6</v>
      </c>
      <c r="S938" s="513">
        <f ca="1">_xlfn.SHEET(Ops!F124)</f>
        <v>8</v>
      </c>
    </row>
    <row r="939" spans="1:19" x14ac:dyDescent="0.35">
      <c r="A939" s="513" t="s">
        <v>283</v>
      </c>
      <c r="B939" s="513">
        <v>446</v>
      </c>
      <c r="C939" s="513" t="s">
        <v>795</v>
      </c>
      <c r="D939" s="513">
        <v>-134</v>
      </c>
      <c r="E939" s="513" t="s">
        <v>813</v>
      </c>
      <c r="F939" s="513">
        <f>Ops!F125</f>
        <v>1000</v>
      </c>
      <c r="G939" s="513" t="str">
        <f>Ops!E125</f>
        <v>Units in a thousand</v>
      </c>
      <c r="H939" s="513" t="s">
        <v>149</v>
      </c>
      <c r="I939" s="513">
        <f>COLUMN(Ops!E125)</f>
        <v>5</v>
      </c>
      <c r="J939" s="513" t="str">
        <f>Ops!G125</f>
        <v>units</v>
      </c>
      <c r="K939" s="513"/>
      <c r="L939" s="513">
        <v>907</v>
      </c>
      <c r="M939" s="513">
        <v>450</v>
      </c>
      <c r="N939" s="513" t="str" cm="1">
        <f t="array" aca="1" ref="N939" ca="1">CELL("format",Ops!F125)</f>
        <v>,0</v>
      </c>
      <c r="O939" s="513">
        <f>ROW(Ops!F125)</f>
        <v>125</v>
      </c>
      <c r="P939" s="513">
        <f>COLUMN(Ops!F125)</f>
        <v>6</v>
      </c>
      <c r="Q939" s="513">
        <f>ROW(Ops!F125)</f>
        <v>125</v>
      </c>
      <c r="R939" s="513">
        <f>COLUMN(Ops!F125)</f>
        <v>6</v>
      </c>
      <c r="S939" s="513">
        <f ca="1">_xlfn.SHEET(Ops!F125)</f>
        <v>8</v>
      </c>
    </row>
    <row r="940" spans="1:19" x14ac:dyDescent="0.35">
      <c r="A940" s="513" t="s">
        <v>283</v>
      </c>
      <c r="B940" s="513">
        <v>447</v>
      </c>
      <c r="C940" s="513" t="s">
        <v>1155</v>
      </c>
      <c r="D940" s="513">
        <v>-134</v>
      </c>
      <c r="E940" s="513" t="s">
        <v>1174</v>
      </c>
      <c r="F940" s="513">
        <f>Ops!J126</f>
        <v>1</v>
      </c>
      <c r="G940" s="513" t="str">
        <f>Ops!E126</f>
        <v>CPI escalation factor</v>
      </c>
      <c r="H940" s="513" t="s">
        <v>676</v>
      </c>
      <c r="I940" s="513">
        <f>COLUMN(Ops!E126)</f>
        <v>5</v>
      </c>
      <c r="J940" s="513" t="str">
        <f>Ops!G126</f>
        <v>factor</v>
      </c>
      <c r="K940" s="513"/>
      <c r="L940" s="513">
        <v>351</v>
      </c>
      <c r="M940" s="513">
        <v>450</v>
      </c>
      <c r="N940" s="513" t="str" cm="1">
        <f t="array" aca="1" ref="N940" ca="1">CELL("format",Ops!J126)</f>
        <v>,4</v>
      </c>
      <c r="O940" s="513">
        <f>ROW(Ops!J126)</f>
        <v>126</v>
      </c>
      <c r="P940" s="513">
        <f>COLUMN(Ops!J126)</f>
        <v>10</v>
      </c>
      <c r="Q940" s="513">
        <f>ROW(Ops!GJ126)</f>
        <v>126</v>
      </c>
      <c r="R940" s="513">
        <f>COLUMN(Ops!GJ126)</f>
        <v>192</v>
      </c>
      <c r="S940" s="513">
        <f ca="1">_xlfn.SHEET(Ops!J126)</f>
        <v>8</v>
      </c>
    </row>
    <row r="941" spans="1:19" x14ac:dyDescent="0.35">
      <c r="A941" s="513" t="s">
        <v>283</v>
      </c>
      <c r="B941" s="513">
        <v>448</v>
      </c>
      <c r="C941" s="513" t="s">
        <v>808</v>
      </c>
      <c r="D941" s="513">
        <v>-134</v>
      </c>
      <c r="E941" s="513" t="s">
        <v>814</v>
      </c>
      <c r="F941" s="513">
        <f>Ops!J127</f>
        <v>0</v>
      </c>
      <c r="G941" s="513" t="str">
        <f>Ops!E127</f>
        <v>Waste throughput</v>
      </c>
      <c r="H941" s="513" t="s">
        <v>691</v>
      </c>
      <c r="I941" s="513">
        <f>COLUMN(Ops!E127)</f>
        <v>5</v>
      </c>
      <c r="J941" s="513" t="str">
        <f>Ops!G127</f>
        <v>tonnes</v>
      </c>
      <c r="K941" s="513"/>
      <c r="L941" s="513">
        <v>380</v>
      </c>
      <c r="M941" s="513">
        <v>450</v>
      </c>
      <c r="N941" s="513" t="str" cm="1">
        <f t="array" aca="1" ref="N941" ca="1">CELL("format",Ops!J127)</f>
        <v>,0</v>
      </c>
      <c r="O941" s="513">
        <f>ROW(Ops!J127)</f>
        <v>127</v>
      </c>
      <c r="P941" s="513">
        <f>COLUMN(Ops!J127)</f>
        <v>10</v>
      </c>
      <c r="Q941" s="513">
        <f>ROW(Ops!GJ127)</f>
        <v>127</v>
      </c>
      <c r="R941" s="513">
        <f>COLUMN(Ops!GJ127)</f>
        <v>192</v>
      </c>
      <c r="S941" s="513">
        <f ca="1">_xlfn.SHEET(Ops!J127)</f>
        <v>8</v>
      </c>
    </row>
    <row r="942" spans="1:19" x14ac:dyDescent="0.35">
      <c r="A942" s="513" t="s">
        <v>274</v>
      </c>
      <c r="B942" s="513">
        <v>449</v>
      </c>
      <c r="C942" s="513" t="s">
        <v>859</v>
      </c>
      <c r="D942" s="513">
        <v>-134</v>
      </c>
      <c r="E942" s="513" t="s">
        <v>860</v>
      </c>
      <c r="F942" s="513">
        <f>Ops!H128</f>
        <v>31943.318420865224</v>
      </c>
      <c r="G942" s="513" t="str">
        <f>Ops!E128</f>
        <v>Inactive ash cost</v>
      </c>
      <c r="H942" s="513" t="s">
        <v>729</v>
      </c>
      <c r="I942" s="513">
        <f>COLUMN(Ops!E128)</f>
        <v>5</v>
      </c>
      <c r="J942" s="513" t="str">
        <f>Ops!G128</f>
        <v>$ 000s</v>
      </c>
      <c r="K942" s="513" t="s">
        <v>859</v>
      </c>
      <c r="L942" s="513">
        <v>450</v>
      </c>
      <c r="M942" s="513"/>
      <c r="N942" s="513" t="str" cm="1">
        <f t="array" aca="1" ref="N942" ca="1">CELL("format",Ops!H128)</f>
        <v>,0</v>
      </c>
      <c r="O942" s="513">
        <f>ROW(Ops!H128)</f>
        <v>128</v>
      </c>
      <c r="P942" s="513">
        <f>COLUMN(Ops!H128)</f>
        <v>8</v>
      </c>
      <c r="Q942" s="513">
        <f>ROW(Ops!H128)</f>
        <v>128</v>
      </c>
      <c r="R942" s="513">
        <f>COLUMN(Ops!H128)</f>
        <v>8</v>
      </c>
      <c r="S942" s="513">
        <f ca="1">_xlfn.SHEET(Ops!H128)</f>
        <v>8</v>
      </c>
    </row>
    <row r="943" spans="1:19" x14ac:dyDescent="0.35">
      <c r="A943" s="513" t="s">
        <v>277</v>
      </c>
      <c r="B943" s="513">
        <v>450</v>
      </c>
      <c r="C943" s="513" t="s">
        <v>861</v>
      </c>
      <c r="D943" s="513">
        <v>-134</v>
      </c>
      <c r="E943" s="513" t="s">
        <v>1183</v>
      </c>
      <c r="F943" s="513">
        <f>Ops!J128</f>
        <v>0</v>
      </c>
      <c r="G943" s="513" t="str">
        <f>Ops!E128</f>
        <v>Inactive ash cost</v>
      </c>
      <c r="H943" s="513" t="s">
        <v>729</v>
      </c>
      <c r="I943" s="513">
        <f>COLUMN(Ops!E128)</f>
        <v>5</v>
      </c>
      <c r="J943" s="513" t="str">
        <f>Ops!G128</f>
        <v>$ 000s</v>
      </c>
      <c r="K943" s="513" t="s">
        <v>861</v>
      </c>
      <c r="L943" s="513" t="s">
        <v>2450</v>
      </c>
      <c r="M943" s="513" t="s">
        <v>2451</v>
      </c>
      <c r="N943" s="513" t="str" cm="1">
        <f t="array" aca="1" ref="N943" ca="1">CELL("format",Ops!J128)</f>
        <v>,0</v>
      </c>
      <c r="O943" s="513">
        <f>ROW(Ops!J128)</f>
        <v>128</v>
      </c>
      <c r="P943" s="513">
        <f>COLUMN(Ops!J128)</f>
        <v>10</v>
      </c>
      <c r="Q943" s="513">
        <f>ROW(Ops!GJ128)</f>
        <v>128</v>
      </c>
      <c r="R943" s="513">
        <f>COLUMN(Ops!GJ128)</f>
        <v>192</v>
      </c>
      <c r="S943" s="513">
        <f ca="1">_xlfn.SHEET(Ops!J128)</f>
        <v>8</v>
      </c>
    </row>
    <row r="944" spans="1:19" x14ac:dyDescent="0.35">
      <c r="A944" s="513" t="s">
        <v>270</v>
      </c>
      <c r="B944" s="513">
        <v>-135</v>
      </c>
      <c r="C944" s="513" t="s">
        <v>862</v>
      </c>
      <c r="D944" s="513">
        <v>-132</v>
      </c>
      <c r="E944" s="513"/>
      <c r="F944" s="513">
        <f>Ops!A130</f>
        <v>0</v>
      </c>
      <c r="G944" s="513" t="str">
        <f>Ops!B130</f>
        <v>O&amp;M fee</v>
      </c>
      <c r="H944" s="513" t="s">
        <v>730</v>
      </c>
      <c r="I944" s="513">
        <f>COLUMN(Ops!B130)</f>
        <v>2</v>
      </c>
      <c r="J944" s="513"/>
      <c r="K944" s="513" t="s">
        <v>862</v>
      </c>
      <c r="L944" s="513"/>
      <c r="M944" s="513"/>
      <c r="N944" s="513" t="str" cm="1">
        <f t="array" aca="1" ref="N944" ca="1">CELL("format",Ops!A130)</f>
        <v>,0</v>
      </c>
      <c r="O944" s="513">
        <f>ROW(Ops!A130)</f>
        <v>130</v>
      </c>
      <c r="P944" s="513">
        <f>COLUMN(Ops!A130)</f>
        <v>1</v>
      </c>
      <c r="Q944" s="513">
        <f>ROW(Ops!A137)</f>
        <v>137</v>
      </c>
      <c r="R944" s="513">
        <f>COLUMN(Ops!A137)</f>
        <v>1</v>
      </c>
      <c r="S944" s="513">
        <f ca="1">_xlfn.SHEET(Ops!A130)</f>
        <v>8</v>
      </c>
    </row>
    <row r="945" spans="1:19" x14ac:dyDescent="0.35">
      <c r="A945" s="513" t="s">
        <v>283</v>
      </c>
      <c r="B945" s="513">
        <v>451</v>
      </c>
      <c r="C945" s="513" t="s">
        <v>367</v>
      </c>
      <c r="D945" s="513">
        <v>-135</v>
      </c>
      <c r="E945" s="513" t="s">
        <v>368</v>
      </c>
      <c r="F945" s="513">
        <f>Ops!F131</f>
        <v>3</v>
      </c>
      <c r="G945" s="513" t="str">
        <f>Ops!E131</f>
        <v>Length of operating period</v>
      </c>
      <c r="H945" s="513" t="s">
        <v>83</v>
      </c>
      <c r="I945" s="513">
        <f>COLUMN(Ops!E131)</f>
        <v>5</v>
      </c>
      <c r="J945" s="513" t="str">
        <f>Ops!G131</f>
        <v>months</v>
      </c>
      <c r="K945" s="513"/>
      <c r="L945" s="513">
        <v>963</v>
      </c>
      <c r="M945" s="513">
        <v>457</v>
      </c>
      <c r="N945" s="513" t="str" cm="1">
        <f t="array" aca="1" ref="N945" ca="1">CELL("format",Ops!F131)</f>
        <v>,0</v>
      </c>
      <c r="O945" s="513">
        <f>ROW(Ops!F131)</f>
        <v>131</v>
      </c>
      <c r="P945" s="513">
        <f>COLUMN(Ops!F131)</f>
        <v>6</v>
      </c>
      <c r="Q945" s="513">
        <f>ROW(Ops!F131)</f>
        <v>131</v>
      </c>
      <c r="R945" s="513">
        <f>COLUMN(Ops!F131)</f>
        <v>6</v>
      </c>
      <c r="S945" s="513">
        <f ca="1">_xlfn.SHEET(Ops!F131)</f>
        <v>8</v>
      </c>
    </row>
    <row r="946" spans="1:19" x14ac:dyDescent="0.35">
      <c r="A946" s="513" t="s">
        <v>283</v>
      </c>
      <c r="B946" s="513">
        <v>452</v>
      </c>
      <c r="C946" s="513" t="s">
        <v>1084</v>
      </c>
      <c r="D946" s="513">
        <v>-135</v>
      </c>
      <c r="E946" s="513" t="s">
        <v>1184</v>
      </c>
      <c r="F946" s="513">
        <f>Ops!F132</f>
        <v>1280</v>
      </c>
      <c r="G946" s="513" t="str">
        <f>Ops!E132</f>
        <v>O&amp;M fee per quarter</v>
      </c>
      <c r="H946" s="513" t="s">
        <v>722</v>
      </c>
      <c r="I946" s="513">
        <f>COLUMN(Ops!E132)</f>
        <v>5</v>
      </c>
      <c r="J946" s="513" t="str">
        <f>Ops!G132</f>
        <v>$ 000s</v>
      </c>
      <c r="K946" s="513"/>
      <c r="L946" s="513">
        <v>995</v>
      </c>
      <c r="M946" s="513">
        <v>457</v>
      </c>
      <c r="N946" s="513" t="str" cm="1">
        <f t="array" aca="1" ref="N946" ca="1">CELL("format",Ops!F132)</f>
        <v>,0</v>
      </c>
      <c r="O946" s="513">
        <f>ROW(Ops!F132)</f>
        <v>132</v>
      </c>
      <c r="P946" s="513">
        <f>COLUMN(Ops!F132)</f>
        <v>6</v>
      </c>
      <c r="Q946" s="513">
        <f>ROW(Ops!F132)</f>
        <v>132</v>
      </c>
      <c r="R946" s="513">
        <f>COLUMN(Ops!F132)</f>
        <v>6</v>
      </c>
      <c r="S946" s="513">
        <f ca="1">_xlfn.SHEET(Ops!F132)</f>
        <v>8</v>
      </c>
    </row>
    <row r="947" spans="1:19" x14ac:dyDescent="0.35">
      <c r="A947" s="513" t="s">
        <v>283</v>
      </c>
      <c r="B947" s="513">
        <v>453</v>
      </c>
      <c r="C947" s="513" t="s">
        <v>972</v>
      </c>
      <c r="D947" s="513">
        <v>-135</v>
      </c>
      <c r="E947" s="513" t="s">
        <v>975</v>
      </c>
      <c r="F947" s="513">
        <f>Ops!J133</f>
        <v>1</v>
      </c>
      <c r="G947" s="513" t="str">
        <f>Ops!E133</f>
        <v>Months per model period</v>
      </c>
      <c r="H947" s="513" t="s">
        <v>933</v>
      </c>
      <c r="I947" s="513">
        <f>COLUMN(Ops!E133)</f>
        <v>5</v>
      </c>
      <c r="J947" s="513" t="str">
        <f>Ops!G133</f>
        <v>months</v>
      </c>
      <c r="K947" s="513"/>
      <c r="L947" s="513">
        <v>72</v>
      </c>
      <c r="M947" s="513">
        <v>457</v>
      </c>
      <c r="N947" s="513" t="str" cm="1">
        <f t="array" aca="1" ref="N947" ca="1">CELL("format",Ops!J133)</f>
        <v>,0</v>
      </c>
      <c r="O947" s="513">
        <f>ROW(Ops!J133)</f>
        <v>133</v>
      </c>
      <c r="P947" s="513">
        <f>COLUMN(Ops!J133)</f>
        <v>10</v>
      </c>
      <c r="Q947" s="513">
        <f>ROW(Ops!GJ133)</f>
        <v>133</v>
      </c>
      <c r="R947" s="513">
        <f>COLUMN(Ops!GJ133)</f>
        <v>192</v>
      </c>
      <c r="S947" s="513">
        <f ca="1">_xlfn.SHEET(Ops!J133)</f>
        <v>8</v>
      </c>
    </row>
    <row r="948" spans="1:19" x14ac:dyDescent="0.35">
      <c r="A948" s="513" t="s">
        <v>283</v>
      </c>
      <c r="B948" s="513">
        <v>454</v>
      </c>
      <c r="C948" s="513" t="s">
        <v>644</v>
      </c>
      <c r="D948" s="513">
        <v>-135</v>
      </c>
      <c r="E948" s="513" t="s">
        <v>656</v>
      </c>
      <c r="F948" s="513">
        <f>Ops!J134</f>
        <v>0</v>
      </c>
      <c r="G948" s="513" t="str">
        <f>Ops!E134</f>
        <v>Operating period flag</v>
      </c>
      <c r="H948" s="513" t="s">
        <v>111</v>
      </c>
      <c r="I948" s="513">
        <f>COLUMN(Ops!E134)</f>
        <v>5</v>
      </c>
      <c r="J948" s="513" t="str">
        <f>Ops!G134</f>
        <v>flag</v>
      </c>
      <c r="K948" s="513"/>
      <c r="L948" s="513">
        <v>112</v>
      </c>
      <c r="M948" s="513">
        <v>457</v>
      </c>
      <c r="N948" s="513" t="str" cm="1">
        <f t="array" aca="1" ref="N948" ca="1">CELL("format",Ops!J134)</f>
        <v>,0</v>
      </c>
      <c r="O948" s="513">
        <f>ROW(Ops!J134)</f>
        <v>134</v>
      </c>
      <c r="P948" s="513">
        <f>COLUMN(Ops!J134)</f>
        <v>10</v>
      </c>
      <c r="Q948" s="513">
        <f>ROW(Ops!GJ134)</f>
        <v>134</v>
      </c>
      <c r="R948" s="513">
        <f>COLUMN(Ops!GJ134)</f>
        <v>192</v>
      </c>
      <c r="S948" s="513">
        <f ca="1">_xlfn.SHEET(Ops!J134)</f>
        <v>8</v>
      </c>
    </row>
    <row r="949" spans="1:19" x14ac:dyDescent="0.35">
      <c r="A949" s="513" t="s">
        <v>283</v>
      </c>
      <c r="B949" s="513">
        <v>455</v>
      </c>
      <c r="C949" s="513" t="s">
        <v>1155</v>
      </c>
      <c r="D949" s="513">
        <v>-135</v>
      </c>
      <c r="E949" s="513" t="s">
        <v>1174</v>
      </c>
      <c r="F949" s="513">
        <f>Ops!J135</f>
        <v>1</v>
      </c>
      <c r="G949" s="513" t="str">
        <f>Ops!E135</f>
        <v>CPI escalation factor</v>
      </c>
      <c r="H949" s="513" t="s">
        <v>676</v>
      </c>
      <c r="I949" s="513">
        <f>COLUMN(Ops!E135)</f>
        <v>5</v>
      </c>
      <c r="J949" s="513" t="str">
        <f>Ops!G135</f>
        <v>factor</v>
      </c>
      <c r="K949" s="513"/>
      <c r="L949" s="513">
        <v>351</v>
      </c>
      <c r="M949" s="513">
        <v>457</v>
      </c>
      <c r="N949" s="513" t="str" cm="1">
        <f t="array" aca="1" ref="N949" ca="1">CELL("format",Ops!J135)</f>
        <v>,4</v>
      </c>
      <c r="O949" s="513">
        <f>ROW(Ops!J135)</f>
        <v>135</v>
      </c>
      <c r="P949" s="513">
        <f>COLUMN(Ops!J135)</f>
        <v>10</v>
      </c>
      <c r="Q949" s="513">
        <f>ROW(Ops!GJ135)</f>
        <v>135</v>
      </c>
      <c r="R949" s="513">
        <f>COLUMN(Ops!GJ135)</f>
        <v>192</v>
      </c>
      <c r="S949" s="513">
        <f ca="1">_xlfn.SHEET(Ops!J135)</f>
        <v>8</v>
      </c>
    </row>
    <row r="950" spans="1:19" x14ac:dyDescent="0.35">
      <c r="A950" s="513" t="s">
        <v>274</v>
      </c>
      <c r="B950" s="513">
        <v>456</v>
      </c>
      <c r="C950" s="513" t="s">
        <v>863</v>
      </c>
      <c r="D950" s="513">
        <v>-135</v>
      </c>
      <c r="E950" s="513" t="s">
        <v>864</v>
      </c>
      <c r="F950" s="513">
        <f>Ops!H136</f>
        <v>191866.2607135039</v>
      </c>
      <c r="G950" s="513" t="str">
        <f>Ops!E136</f>
        <v>O&amp;M fee</v>
      </c>
      <c r="H950" s="513" t="s">
        <v>730</v>
      </c>
      <c r="I950" s="513">
        <f>COLUMN(Ops!E136)</f>
        <v>5</v>
      </c>
      <c r="J950" s="513" t="str">
        <f>Ops!G136</f>
        <v>$ 000s</v>
      </c>
      <c r="K950" s="513" t="s">
        <v>863</v>
      </c>
      <c r="L950" s="513">
        <v>457</v>
      </c>
      <c r="M950" s="513"/>
      <c r="N950" s="513" t="str" cm="1">
        <f t="array" aca="1" ref="N950" ca="1">CELL("format",Ops!H136)</f>
        <v>,0</v>
      </c>
      <c r="O950" s="513">
        <f>ROW(Ops!H136)</f>
        <v>136</v>
      </c>
      <c r="P950" s="513">
        <f>COLUMN(Ops!H136)</f>
        <v>8</v>
      </c>
      <c r="Q950" s="513">
        <f>ROW(Ops!H136)</f>
        <v>136</v>
      </c>
      <c r="R950" s="513">
        <f>COLUMN(Ops!H136)</f>
        <v>8</v>
      </c>
      <c r="S950" s="513">
        <f ca="1">_xlfn.SHEET(Ops!H136)</f>
        <v>8</v>
      </c>
    </row>
    <row r="951" spans="1:19" x14ac:dyDescent="0.35">
      <c r="A951" s="513" t="s">
        <v>277</v>
      </c>
      <c r="B951" s="513">
        <v>457</v>
      </c>
      <c r="C951" s="513" t="s">
        <v>865</v>
      </c>
      <c r="D951" s="513">
        <v>-135</v>
      </c>
      <c r="E951" s="513" t="s">
        <v>1185</v>
      </c>
      <c r="F951" s="513">
        <f>Ops!J136</f>
        <v>0</v>
      </c>
      <c r="G951" s="513" t="str">
        <f>Ops!E136</f>
        <v>O&amp;M fee</v>
      </c>
      <c r="H951" s="513" t="s">
        <v>730</v>
      </c>
      <c r="I951" s="513">
        <f>COLUMN(Ops!E136)</f>
        <v>5</v>
      </c>
      <c r="J951" s="513" t="str">
        <f>Ops!G136</f>
        <v>$ 000s</v>
      </c>
      <c r="K951" s="513" t="s">
        <v>865</v>
      </c>
      <c r="L951" s="513" t="s">
        <v>2452</v>
      </c>
      <c r="M951" s="513" t="s">
        <v>2453</v>
      </c>
      <c r="N951" s="513" t="str" cm="1">
        <f t="array" aca="1" ref="N951" ca="1">CELL("format",Ops!J136)</f>
        <v>,0</v>
      </c>
      <c r="O951" s="513">
        <f>ROW(Ops!J136)</f>
        <v>136</v>
      </c>
      <c r="P951" s="513">
        <f>COLUMN(Ops!J136)</f>
        <v>10</v>
      </c>
      <c r="Q951" s="513">
        <f>ROW(Ops!GJ136)</f>
        <v>136</v>
      </c>
      <c r="R951" s="513">
        <f>COLUMN(Ops!GJ136)</f>
        <v>192</v>
      </c>
      <c r="S951" s="513">
        <f ca="1">_xlfn.SHEET(Ops!J136)</f>
        <v>8</v>
      </c>
    </row>
    <row r="952" spans="1:19" x14ac:dyDescent="0.35">
      <c r="A952" s="513" t="s">
        <v>270</v>
      </c>
      <c r="B952" s="513">
        <v>-136</v>
      </c>
      <c r="C952" s="513" t="s">
        <v>866</v>
      </c>
      <c r="D952" s="513">
        <v>-132</v>
      </c>
      <c r="E952" s="513"/>
      <c r="F952" s="513">
        <f>Ops!A138</f>
        <v>0</v>
      </c>
      <c r="G952" s="513" t="str">
        <f>Ops!B138</f>
        <v>Reimbursable costs</v>
      </c>
      <c r="H952" s="513" t="s">
        <v>731</v>
      </c>
      <c r="I952" s="513">
        <f>COLUMN(Ops!B138)</f>
        <v>2</v>
      </c>
      <c r="J952" s="513"/>
      <c r="K952" s="513" t="s">
        <v>866</v>
      </c>
      <c r="L952" s="513"/>
      <c r="M952" s="513"/>
      <c r="N952" s="513" t="str" cm="1">
        <f t="array" aca="1" ref="N952" ca="1">CELL("format",Ops!A138)</f>
        <v>,0</v>
      </c>
      <c r="O952" s="513">
        <f>ROW(Ops!A138)</f>
        <v>138</v>
      </c>
      <c r="P952" s="513">
        <f>COLUMN(Ops!A138)</f>
        <v>1</v>
      </c>
      <c r="Q952" s="513">
        <f>ROW(Ops!A146)</f>
        <v>146</v>
      </c>
      <c r="R952" s="513">
        <f>COLUMN(Ops!A146)</f>
        <v>1</v>
      </c>
      <c r="S952" s="513">
        <f ca="1">_xlfn.SHEET(Ops!A138)</f>
        <v>8</v>
      </c>
    </row>
    <row r="953" spans="1:19" x14ac:dyDescent="0.35">
      <c r="A953" s="513" t="s">
        <v>283</v>
      </c>
      <c r="B953" s="513">
        <v>458</v>
      </c>
      <c r="C953" s="513" t="s">
        <v>367</v>
      </c>
      <c r="D953" s="513">
        <v>-136</v>
      </c>
      <c r="E953" s="513" t="s">
        <v>368</v>
      </c>
      <c r="F953" s="513">
        <f>Ops!F139</f>
        <v>3</v>
      </c>
      <c r="G953" s="513" t="str">
        <f>Ops!E139</f>
        <v>Length of operating period</v>
      </c>
      <c r="H953" s="513" t="s">
        <v>83</v>
      </c>
      <c r="I953" s="513">
        <f>COLUMN(Ops!E139)</f>
        <v>5</v>
      </c>
      <c r="J953" s="513" t="str">
        <f>Ops!G139</f>
        <v>months</v>
      </c>
      <c r="K953" s="513"/>
      <c r="L953" s="513">
        <v>963</v>
      </c>
      <c r="M953" s="513">
        <v>464</v>
      </c>
      <c r="N953" s="513" t="str" cm="1">
        <f t="array" aca="1" ref="N953" ca="1">CELL("format",Ops!F139)</f>
        <v>,0</v>
      </c>
      <c r="O953" s="513">
        <f>ROW(Ops!F139)</f>
        <v>139</v>
      </c>
      <c r="P953" s="513">
        <f>COLUMN(Ops!F139)</f>
        <v>6</v>
      </c>
      <c r="Q953" s="513">
        <f>ROW(Ops!F139)</f>
        <v>139</v>
      </c>
      <c r="R953" s="513">
        <f>COLUMN(Ops!F139)</f>
        <v>6</v>
      </c>
      <c r="S953" s="513">
        <f ca="1">_xlfn.SHEET(Ops!F139)</f>
        <v>8</v>
      </c>
    </row>
    <row r="954" spans="1:19" x14ac:dyDescent="0.35">
      <c r="A954" s="513" t="s">
        <v>283</v>
      </c>
      <c r="B954" s="513">
        <v>1307</v>
      </c>
      <c r="C954" s="513" t="s">
        <v>793</v>
      </c>
      <c r="D954" s="513">
        <v>-136</v>
      </c>
      <c r="E954" s="513" t="s">
        <v>1186</v>
      </c>
      <c r="F954" s="513">
        <f>Ops!F140</f>
        <v>280</v>
      </c>
      <c r="G954" s="513" t="str">
        <f>Ops!E140</f>
        <v>Reimbursable costs per quarter</v>
      </c>
      <c r="H954" s="513" t="s">
        <v>723</v>
      </c>
      <c r="I954" s="513">
        <f>COLUMN(Ops!E140)</f>
        <v>5</v>
      </c>
      <c r="J954" s="513" t="str">
        <f>Ops!G140</f>
        <v>$ 000s</v>
      </c>
      <c r="K954" s="513"/>
      <c r="L954" s="513">
        <v>996</v>
      </c>
      <c r="M954" s="513">
        <v>464</v>
      </c>
      <c r="N954" s="513" t="str" cm="1">
        <f t="array" aca="1" ref="N954" ca="1">CELL("format",Ops!F140)</f>
        <v>,0</v>
      </c>
      <c r="O954" s="513">
        <f>ROW(Ops!F140)</f>
        <v>140</v>
      </c>
      <c r="P954" s="513">
        <f>COLUMN(Ops!F140)</f>
        <v>6</v>
      </c>
      <c r="Q954" s="513">
        <f>ROW(Ops!F140)</f>
        <v>140</v>
      </c>
      <c r="R954" s="513">
        <f>COLUMN(Ops!F140)</f>
        <v>6</v>
      </c>
      <c r="S954" s="513">
        <f ca="1">_xlfn.SHEET(Ops!F140)</f>
        <v>8</v>
      </c>
    </row>
    <row r="955" spans="1:19" x14ac:dyDescent="0.35">
      <c r="A955" s="513" t="s">
        <v>283</v>
      </c>
      <c r="B955" s="513">
        <v>1308</v>
      </c>
      <c r="C955" s="513" t="s">
        <v>1089</v>
      </c>
      <c r="D955" s="513">
        <v>-136</v>
      </c>
      <c r="E955" s="513" t="s">
        <v>1187</v>
      </c>
      <c r="F955" s="513">
        <f>Ops!F141</f>
        <v>0.15</v>
      </c>
      <c r="G955" s="513" t="str">
        <f>Ops!E141</f>
        <v>EPC markup on reimbursables</v>
      </c>
      <c r="H955" s="513" t="s">
        <v>1018</v>
      </c>
      <c r="I955" s="513">
        <f>COLUMN(Ops!E141)</f>
        <v>5</v>
      </c>
      <c r="J955" s="513" t="str">
        <f>Ops!G141</f>
        <v>%</v>
      </c>
      <c r="K955" s="513"/>
      <c r="L955" s="513">
        <v>997</v>
      </c>
      <c r="M955" s="513">
        <v>464</v>
      </c>
      <c r="N955" s="513" t="str" cm="1">
        <f t="array" aca="1" ref="N955" ca="1">CELL("format",Ops!F141)</f>
        <v>P2</v>
      </c>
      <c r="O955" s="513">
        <f>ROW(Ops!F141)</f>
        <v>141</v>
      </c>
      <c r="P955" s="513">
        <f>COLUMN(Ops!F141)</f>
        <v>6</v>
      </c>
      <c r="Q955" s="513">
        <f>ROW(Ops!F141)</f>
        <v>141</v>
      </c>
      <c r="R955" s="513">
        <f>COLUMN(Ops!F141)</f>
        <v>6</v>
      </c>
      <c r="S955" s="513">
        <f ca="1">_xlfn.SHEET(Ops!F141)</f>
        <v>8</v>
      </c>
    </row>
    <row r="956" spans="1:19" x14ac:dyDescent="0.35">
      <c r="A956" s="513" t="s">
        <v>283</v>
      </c>
      <c r="B956" s="513">
        <v>460</v>
      </c>
      <c r="C956" s="513" t="s">
        <v>972</v>
      </c>
      <c r="D956" s="513">
        <v>-136</v>
      </c>
      <c r="E956" s="513" t="s">
        <v>975</v>
      </c>
      <c r="F956" s="513">
        <f>Ops!J142</f>
        <v>1</v>
      </c>
      <c r="G956" s="513" t="str">
        <f>Ops!E142</f>
        <v>Months per model period</v>
      </c>
      <c r="H956" s="513" t="s">
        <v>933</v>
      </c>
      <c r="I956" s="513">
        <f>COLUMN(Ops!E142)</f>
        <v>5</v>
      </c>
      <c r="J956" s="513" t="str">
        <f>Ops!G142</f>
        <v>months</v>
      </c>
      <c r="K956" s="513"/>
      <c r="L956" s="513">
        <v>72</v>
      </c>
      <c r="M956" s="513">
        <v>464</v>
      </c>
      <c r="N956" s="513" t="str" cm="1">
        <f t="array" aca="1" ref="N956" ca="1">CELL("format",Ops!J142)</f>
        <v>,0</v>
      </c>
      <c r="O956" s="513">
        <f>ROW(Ops!J142)</f>
        <v>142</v>
      </c>
      <c r="P956" s="513">
        <f>COLUMN(Ops!J142)</f>
        <v>10</v>
      </c>
      <c r="Q956" s="513">
        <f>ROW(Ops!GJ142)</f>
        <v>142</v>
      </c>
      <c r="R956" s="513">
        <f>COLUMN(Ops!GJ142)</f>
        <v>192</v>
      </c>
      <c r="S956" s="513">
        <f ca="1">_xlfn.SHEET(Ops!J142)</f>
        <v>8</v>
      </c>
    </row>
    <row r="957" spans="1:19" x14ac:dyDescent="0.35">
      <c r="A957" s="513" t="s">
        <v>283</v>
      </c>
      <c r="B957" s="513">
        <v>461</v>
      </c>
      <c r="C957" s="513" t="s">
        <v>644</v>
      </c>
      <c r="D957" s="513">
        <v>-136</v>
      </c>
      <c r="E957" s="513" t="s">
        <v>656</v>
      </c>
      <c r="F957" s="513">
        <f>Ops!J143</f>
        <v>0</v>
      </c>
      <c r="G957" s="513" t="str">
        <f>Ops!E143</f>
        <v>Operating period flag</v>
      </c>
      <c r="H957" s="513" t="s">
        <v>111</v>
      </c>
      <c r="I957" s="513">
        <f>COLUMN(Ops!E143)</f>
        <v>5</v>
      </c>
      <c r="J957" s="513" t="str">
        <f>Ops!G143</f>
        <v>flag</v>
      </c>
      <c r="K957" s="513"/>
      <c r="L957" s="513">
        <v>112</v>
      </c>
      <c r="M957" s="513">
        <v>464</v>
      </c>
      <c r="N957" s="513" t="str" cm="1">
        <f t="array" aca="1" ref="N957" ca="1">CELL("format",Ops!J143)</f>
        <v>,0</v>
      </c>
      <c r="O957" s="513">
        <f>ROW(Ops!J143)</f>
        <v>143</v>
      </c>
      <c r="P957" s="513">
        <f>COLUMN(Ops!J143)</f>
        <v>10</v>
      </c>
      <c r="Q957" s="513">
        <f>ROW(Ops!GJ143)</f>
        <v>143</v>
      </c>
      <c r="R957" s="513">
        <f>COLUMN(Ops!GJ143)</f>
        <v>192</v>
      </c>
      <c r="S957" s="513">
        <f ca="1">_xlfn.SHEET(Ops!J143)</f>
        <v>8</v>
      </c>
    </row>
    <row r="958" spans="1:19" x14ac:dyDescent="0.35">
      <c r="A958" s="513" t="s">
        <v>283</v>
      </c>
      <c r="B958" s="513">
        <v>462</v>
      </c>
      <c r="C958" s="513" t="s">
        <v>1155</v>
      </c>
      <c r="D958" s="513">
        <v>-136</v>
      </c>
      <c r="E958" s="513" t="s">
        <v>1174</v>
      </c>
      <c r="F958" s="513">
        <f>Ops!J144</f>
        <v>1</v>
      </c>
      <c r="G958" s="513" t="str">
        <f>Ops!E144</f>
        <v>CPI escalation factor</v>
      </c>
      <c r="H958" s="513" t="s">
        <v>676</v>
      </c>
      <c r="I958" s="513">
        <f>COLUMN(Ops!E144)</f>
        <v>5</v>
      </c>
      <c r="J958" s="513" t="str">
        <f>Ops!G144</f>
        <v>factor</v>
      </c>
      <c r="K958" s="513"/>
      <c r="L958" s="513">
        <v>351</v>
      </c>
      <c r="M958" s="513">
        <v>464</v>
      </c>
      <c r="N958" s="513" t="str" cm="1">
        <f t="array" aca="1" ref="N958" ca="1">CELL("format",Ops!J144)</f>
        <v>,4</v>
      </c>
      <c r="O958" s="513">
        <f>ROW(Ops!J144)</f>
        <v>144</v>
      </c>
      <c r="P958" s="513">
        <f>COLUMN(Ops!J144)</f>
        <v>10</v>
      </c>
      <c r="Q958" s="513">
        <f>ROW(Ops!GJ144)</f>
        <v>144</v>
      </c>
      <c r="R958" s="513">
        <f>COLUMN(Ops!GJ144)</f>
        <v>192</v>
      </c>
      <c r="S958" s="513">
        <f ca="1">_xlfn.SHEET(Ops!J144)</f>
        <v>8</v>
      </c>
    </row>
    <row r="959" spans="1:19" x14ac:dyDescent="0.35">
      <c r="A959" s="513" t="s">
        <v>274</v>
      </c>
      <c r="B959" s="513">
        <v>463</v>
      </c>
      <c r="C959" s="513" t="s">
        <v>1188</v>
      </c>
      <c r="D959" s="513">
        <v>-136</v>
      </c>
      <c r="E959" s="513" t="s">
        <v>1189</v>
      </c>
      <c r="F959" s="513">
        <f>Ops!H145</f>
        <v>48266.356210740749</v>
      </c>
      <c r="G959" s="513" t="str">
        <f>Ops!E145</f>
        <v>Reimbursable costs (incl. EPC markup)</v>
      </c>
      <c r="H959" s="513" t="s">
        <v>1026</v>
      </c>
      <c r="I959" s="513">
        <f>COLUMN(Ops!E145)</f>
        <v>5</v>
      </c>
      <c r="J959" s="513" t="str">
        <f>Ops!G145</f>
        <v>$ 000s</v>
      </c>
      <c r="K959" s="513" t="s">
        <v>1188</v>
      </c>
      <c r="L959" s="513">
        <v>464</v>
      </c>
      <c r="M959" s="513"/>
      <c r="N959" s="513" t="str" cm="1">
        <f t="array" aca="1" ref="N959" ca="1">CELL("format",Ops!H145)</f>
        <v>,0</v>
      </c>
      <c r="O959" s="513">
        <f>ROW(Ops!H145)</f>
        <v>145</v>
      </c>
      <c r="P959" s="513">
        <f>COLUMN(Ops!H145)</f>
        <v>8</v>
      </c>
      <c r="Q959" s="513">
        <f>ROW(Ops!H145)</f>
        <v>145</v>
      </c>
      <c r="R959" s="513">
        <f>COLUMN(Ops!H145)</f>
        <v>8</v>
      </c>
      <c r="S959" s="513">
        <f ca="1">_xlfn.SHEET(Ops!H145)</f>
        <v>8</v>
      </c>
    </row>
    <row r="960" spans="1:19" x14ac:dyDescent="0.35">
      <c r="A960" s="513" t="s">
        <v>277</v>
      </c>
      <c r="B960" s="513">
        <v>464</v>
      </c>
      <c r="C960" s="513" t="s">
        <v>1190</v>
      </c>
      <c r="D960" s="513">
        <v>-136</v>
      </c>
      <c r="E960" s="513" t="s">
        <v>1191</v>
      </c>
      <c r="F960" s="513">
        <f>Ops!J145</f>
        <v>0</v>
      </c>
      <c r="G960" s="513" t="str">
        <f>Ops!E145</f>
        <v>Reimbursable costs (incl. EPC markup)</v>
      </c>
      <c r="H960" s="513" t="s">
        <v>1026</v>
      </c>
      <c r="I960" s="513">
        <f>COLUMN(Ops!E145)</f>
        <v>5</v>
      </c>
      <c r="J960" s="513" t="str">
        <f>Ops!G145</f>
        <v>$ 000s</v>
      </c>
      <c r="K960" s="513" t="s">
        <v>1190</v>
      </c>
      <c r="L960" s="513" t="s">
        <v>2454</v>
      </c>
      <c r="M960" s="513" t="s">
        <v>2455</v>
      </c>
      <c r="N960" s="513" t="str" cm="1">
        <f t="array" aca="1" ref="N960" ca="1">CELL("format",Ops!J145)</f>
        <v>,0</v>
      </c>
      <c r="O960" s="513">
        <f>ROW(Ops!J145)</f>
        <v>145</v>
      </c>
      <c r="P960" s="513">
        <f>COLUMN(Ops!J145)</f>
        <v>10</v>
      </c>
      <c r="Q960" s="513">
        <f>ROW(Ops!GJ145)</f>
        <v>145</v>
      </c>
      <c r="R960" s="513">
        <f>COLUMN(Ops!GJ145)</f>
        <v>192</v>
      </c>
      <c r="S960" s="513">
        <f ca="1">_xlfn.SHEET(Ops!J145)</f>
        <v>8</v>
      </c>
    </row>
    <row r="961" spans="1:19" x14ac:dyDescent="0.35">
      <c r="A961" s="513" t="s">
        <v>270</v>
      </c>
      <c r="B961" s="513">
        <v>-137</v>
      </c>
      <c r="C961" s="513" t="s">
        <v>867</v>
      </c>
      <c r="D961" s="513">
        <v>-132</v>
      </c>
      <c r="E961" s="513"/>
      <c r="F961" s="513">
        <f>Ops!A147</f>
        <v>0</v>
      </c>
      <c r="G961" s="513" t="str">
        <f>Ops!B147</f>
        <v>Contracted consumables</v>
      </c>
      <c r="H961" s="513" t="s">
        <v>732</v>
      </c>
      <c r="I961" s="513">
        <f>COLUMN(Ops!B147)</f>
        <v>2</v>
      </c>
      <c r="J961" s="513"/>
      <c r="K961" s="513" t="s">
        <v>867</v>
      </c>
      <c r="L961" s="513"/>
      <c r="M961" s="513"/>
      <c r="N961" s="513" t="str" cm="1">
        <f t="array" aca="1" ref="N961" ca="1">CELL("format",Ops!A147)</f>
        <v>,0</v>
      </c>
      <c r="O961" s="513">
        <f>ROW(Ops!A147)</f>
        <v>147</v>
      </c>
      <c r="P961" s="513">
        <f>COLUMN(Ops!A147)</f>
        <v>1</v>
      </c>
      <c r="Q961" s="513">
        <f>ROW(Ops!A155)</f>
        <v>155</v>
      </c>
      <c r="R961" s="513">
        <f>COLUMN(Ops!A155)</f>
        <v>1</v>
      </c>
      <c r="S961" s="513">
        <f ca="1">_xlfn.SHEET(Ops!A147)</f>
        <v>8</v>
      </c>
    </row>
    <row r="962" spans="1:19" x14ac:dyDescent="0.35">
      <c r="A962" s="513" t="s">
        <v>283</v>
      </c>
      <c r="B962" s="513">
        <v>465</v>
      </c>
      <c r="C962" s="513" t="s">
        <v>367</v>
      </c>
      <c r="D962" s="513">
        <v>-137</v>
      </c>
      <c r="E962" s="513" t="s">
        <v>368</v>
      </c>
      <c r="F962" s="513">
        <f>Ops!F148</f>
        <v>3</v>
      </c>
      <c r="G962" s="513" t="str">
        <f>Ops!E148</f>
        <v>Length of operating period</v>
      </c>
      <c r="H962" s="513" t="s">
        <v>83</v>
      </c>
      <c r="I962" s="513">
        <f>COLUMN(Ops!E148)</f>
        <v>5</v>
      </c>
      <c r="J962" s="513" t="str">
        <f>Ops!G148</f>
        <v>months</v>
      </c>
      <c r="K962" s="513"/>
      <c r="L962" s="513">
        <v>963</v>
      </c>
      <c r="M962" s="513">
        <v>472</v>
      </c>
      <c r="N962" s="513" t="str" cm="1">
        <f t="array" aca="1" ref="N962" ca="1">CELL("format",Ops!F148)</f>
        <v>,0</v>
      </c>
      <c r="O962" s="513">
        <f>ROW(Ops!F148)</f>
        <v>148</v>
      </c>
      <c r="P962" s="513">
        <f>COLUMN(Ops!F148)</f>
        <v>6</v>
      </c>
      <c r="Q962" s="513">
        <f>ROW(Ops!F148)</f>
        <v>148</v>
      </c>
      <c r="R962" s="513">
        <f>COLUMN(Ops!F148)</f>
        <v>6</v>
      </c>
      <c r="S962" s="513">
        <f ca="1">_xlfn.SHEET(Ops!F148)</f>
        <v>8</v>
      </c>
    </row>
    <row r="963" spans="1:19" x14ac:dyDescent="0.35">
      <c r="A963" s="513" t="s">
        <v>283</v>
      </c>
      <c r="B963" s="513">
        <v>466</v>
      </c>
      <c r="C963" s="513" t="s">
        <v>1093</v>
      </c>
      <c r="D963" s="513">
        <v>-137</v>
      </c>
      <c r="E963" s="513" t="s">
        <v>1192</v>
      </c>
      <c r="F963" s="513">
        <f>Ops!F149</f>
        <v>1200</v>
      </c>
      <c r="G963" s="513" t="str">
        <f>Ops!E149</f>
        <v>Contracted consumables</v>
      </c>
      <c r="H963" s="513" t="s">
        <v>732</v>
      </c>
      <c r="I963" s="513">
        <f>COLUMN(Ops!E149)</f>
        <v>5</v>
      </c>
      <c r="J963" s="513" t="str">
        <f>Ops!G149</f>
        <v>$ 000s p.a.</v>
      </c>
      <c r="K963" s="513"/>
      <c r="L963" s="513">
        <v>998</v>
      </c>
      <c r="M963" s="513">
        <v>472</v>
      </c>
      <c r="N963" s="513" t="str" cm="1">
        <f t="array" aca="1" ref="N963" ca="1">CELL("format",Ops!F149)</f>
        <v>,0</v>
      </c>
      <c r="O963" s="513">
        <f>ROW(Ops!F149)</f>
        <v>149</v>
      </c>
      <c r="P963" s="513">
        <f>COLUMN(Ops!F149)</f>
        <v>6</v>
      </c>
      <c r="Q963" s="513">
        <f>ROW(Ops!F149)</f>
        <v>149</v>
      </c>
      <c r="R963" s="513">
        <f>COLUMN(Ops!F149)</f>
        <v>6</v>
      </c>
      <c r="S963" s="513">
        <f ca="1">_xlfn.SHEET(Ops!F149)</f>
        <v>8</v>
      </c>
    </row>
    <row r="964" spans="1:19" x14ac:dyDescent="0.35">
      <c r="A964" s="513" t="s">
        <v>283</v>
      </c>
      <c r="B964" s="513">
        <v>467</v>
      </c>
      <c r="C964" s="513" t="s">
        <v>568</v>
      </c>
      <c r="D964" s="513">
        <v>-137</v>
      </c>
      <c r="E964" s="513" t="s">
        <v>574</v>
      </c>
      <c r="F964" s="513">
        <f>Ops!F150</f>
        <v>4</v>
      </c>
      <c r="G964" s="513" t="str">
        <f>Ops!E150</f>
        <v>Number of periods in a year</v>
      </c>
      <c r="H964" s="513" t="s">
        <v>97</v>
      </c>
      <c r="I964" s="513">
        <f>COLUMN(Ops!E150)</f>
        <v>5</v>
      </c>
      <c r="J964" s="513" t="str">
        <f>Ops!G150</f>
        <v>periods</v>
      </c>
      <c r="K964" s="513"/>
      <c r="L964" s="513">
        <v>898</v>
      </c>
      <c r="M964" s="513">
        <v>472</v>
      </c>
      <c r="N964" s="513" t="str" cm="1">
        <f t="array" aca="1" ref="N964" ca="1">CELL("format",Ops!F150)</f>
        <v>,0</v>
      </c>
      <c r="O964" s="513">
        <f>ROW(Ops!F150)</f>
        <v>150</v>
      </c>
      <c r="P964" s="513">
        <f>COLUMN(Ops!F150)</f>
        <v>6</v>
      </c>
      <c r="Q964" s="513">
        <f>ROW(Ops!F150)</f>
        <v>150</v>
      </c>
      <c r="R964" s="513">
        <f>COLUMN(Ops!F150)</f>
        <v>6</v>
      </c>
      <c r="S964" s="513">
        <f ca="1">_xlfn.SHEET(Ops!F150)</f>
        <v>8</v>
      </c>
    </row>
    <row r="965" spans="1:19" x14ac:dyDescent="0.35">
      <c r="A965" s="513" t="s">
        <v>283</v>
      </c>
      <c r="B965" s="513">
        <v>468</v>
      </c>
      <c r="C965" s="513" t="s">
        <v>972</v>
      </c>
      <c r="D965" s="513">
        <v>-137</v>
      </c>
      <c r="E965" s="513" t="s">
        <v>975</v>
      </c>
      <c r="F965" s="513">
        <f>Ops!J151</f>
        <v>1</v>
      </c>
      <c r="G965" s="513" t="str">
        <f>Ops!E151</f>
        <v>Months per model period</v>
      </c>
      <c r="H965" s="513" t="s">
        <v>933</v>
      </c>
      <c r="I965" s="513">
        <f>COLUMN(Ops!E151)</f>
        <v>5</v>
      </c>
      <c r="J965" s="513" t="str">
        <f>Ops!G151</f>
        <v>months</v>
      </c>
      <c r="K965" s="513"/>
      <c r="L965" s="513">
        <v>72</v>
      </c>
      <c r="M965" s="513">
        <v>472</v>
      </c>
      <c r="N965" s="513" t="str" cm="1">
        <f t="array" aca="1" ref="N965" ca="1">CELL("format",Ops!J151)</f>
        <v>,0</v>
      </c>
      <c r="O965" s="513">
        <f>ROW(Ops!J151)</f>
        <v>151</v>
      </c>
      <c r="P965" s="513">
        <f>COLUMN(Ops!J151)</f>
        <v>10</v>
      </c>
      <c r="Q965" s="513">
        <f>ROW(Ops!GJ151)</f>
        <v>151</v>
      </c>
      <c r="R965" s="513">
        <f>COLUMN(Ops!GJ151)</f>
        <v>192</v>
      </c>
      <c r="S965" s="513">
        <f ca="1">_xlfn.SHEET(Ops!J151)</f>
        <v>8</v>
      </c>
    </row>
    <row r="966" spans="1:19" x14ac:dyDescent="0.35">
      <c r="A966" s="513" t="s">
        <v>283</v>
      </c>
      <c r="B966" s="513">
        <v>469</v>
      </c>
      <c r="C966" s="513" t="s">
        <v>644</v>
      </c>
      <c r="D966" s="513">
        <v>-137</v>
      </c>
      <c r="E966" s="513" t="s">
        <v>656</v>
      </c>
      <c r="F966" s="513">
        <f>Ops!J152</f>
        <v>0</v>
      </c>
      <c r="G966" s="513" t="str">
        <f>Ops!E152</f>
        <v>Operating period flag</v>
      </c>
      <c r="H966" s="513" t="s">
        <v>111</v>
      </c>
      <c r="I966" s="513">
        <f>COLUMN(Ops!E152)</f>
        <v>5</v>
      </c>
      <c r="J966" s="513" t="str">
        <f>Ops!G152</f>
        <v>flag</v>
      </c>
      <c r="K966" s="513"/>
      <c r="L966" s="513">
        <v>112</v>
      </c>
      <c r="M966" s="513">
        <v>472</v>
      </c>
      <c r="N966" s="513" t="str" cm="1">
        <f t="array" aca="1" ref="N966" ca="1">CELL("format",Ops!J152)</f>
        <v>,0</v>
      </c>
      <c r="O966" s="513">
        <f>ROW(Ops!J152)</f>
        <v>152</v>
      </c>
      <c r="P966" s="513">
        <f>COLUMN(Ops!J152)</f>
        <v>10</v>
      </c>
      <c r="Q966" s="513">
        <f>ROW(Ops!GJ152)</f>
        <v>152</v>
      </c>
      <c r="R966" s="513">
        <f>COLUMN(Ops!GJ152)</f>
        <v>192</v>
      </c>
      <c r="S966" s="513">
        <f ca="1">_xlfn.SHEET(Ops!J152)</f>
        <v>8</v>
      </c>
    </row>
    <row r="967" spans="1:19" x14ac:dyDescent="0.35">
      <c r="A967" s="513" t="s">
        <v>283</v>
      </c>
      <c r="B967" s="513">
        <v>470</v>
      </c>
      <c r="C967" s="513" t="s">
        <v>1155</v>
      </c>
      <c r="D967" s="513">
        <v>-137</v>
      </c>
      <c r="E967" s="513" t="s">
        <v>1174</v>
      </c>
      <c r="F967" s="513">
        <f>Ops!J153</f>
        <v>1</v>
      </c>
      <c r="G967" s="513" t="str">
        <f>Ops!E153</f>
        <v>CPI escalation factor</v>
      </c>
      <c r="H967" s="513" t="s">
        <v>676</v>
      </c>
      <c r="I967" s="513">
        <f>COLUMN(Ops!E153)</f>
        <v>5</v>
      </c>
      <c r="J967" s="513" t="str">
        <f>Ops!G153</f>
        <v>factor</v>
      </c>
      <c r="K967" s="513"/>
      <c r="L967" s="513">
        <v>351</v>
      </c>
      <c r="M967" s="513">
        <v>472</v>
      </c>
      <c r="N967" s="513" t="str" cm="1">
        <f t="array" aca="1" ref="N967" ca="1">CELL("format",Ops!J153)</f>
        <v>,4</v>
      </c>
      <c r="O967" s="513">
        <f>ROW(Ops!J153)</f>
        <v>153</v>
      </c>
      <c r="P967" s="513">
        <f>COLUMN(Ops!J153)</f>
        <v>10</v>
      </c>
      <c r="Q967" s="513">
        <f>ROW(Ops!GJ153)</f>
        <v>153</v>
      </c>
      <c r="R967" s="513">
        <f>COLUMN(Ops!GJ153)</f>
        <v>192</v>
      </c>
      <c r="S967" s="513">
        <f ca="1">_xlfn.SHEET(Ops!J153)</f>
        <v>8</v>
      </c>
    </row>
    <row r="968" spans="1:19" x14ac:dyDescent="0.35">
      <c r="A968" s="513" t="s">
        <v>274</v>
      </c>
      <c r="B968" s="513">
        <v>471</v>
      </c>
      <c r="C968" s="513" t="s">
        <v>868</v>
      </c>
      <c r="D968" s="513">
        <v>-137</v>
      </c>
      <c r="E968" s="513" t="s">
        <v>869</v>
      </c>
      <c r="F968" s="513">
        <f>Ops!H154</f>
        <v>44968.6548547274</v>
      </c>
      <c r="G968" s="513" t="str">
        <f>Ops!E154</f>
        <v>Contracted consumables</v>
      </c>
      <c r="H968" s="513" t="s">
        <v>732</v>
      </c>
      <c r="I968" s="513">
        <f>COLUMN(Ops!E154)</f>
        <v>5</v>
      </c>
      <c r="J968" s="513" t="str">
        <f>Ops!G154</f>
        <v>$ 000s</v>
      </c>
      <c r="K968" s="513" t="s">
        <v>868</v>
      </c>
      <c r="L968" s="513">
        <v>472</v>
      </c>
      <c r="M968" s="513"/>
      <c r="N968" s="513" t="str" cm="1">
        <f t="array" aca="1" ref="N968" ca="1">CELL("format",Ops!H154)</f>
        <v>,0</v>
      </c>
      <c r="O968" s="513">
        <f>ROW(Ops!H154)</f>
        <v>154</v>
      </c>
      <c r="P968" s="513">
        <f>COLUMN(Ops!H154)</f>
        <v>8</v>
      </c>
      <c r="Q968" s="513">
        <f>ROW(Ops!H154)</f>
        <v>154</v>
      </c>
      <c r="R968" s="513">
        <f>COLUMN(Ops!H154)</f>
        <v>8</v>
      </c>
      <c r="S968" s="513">
        <f ca="1">_xlfn.SHEET(Ops!H154)</f>
        <v>8</v>
      </c>
    </row>
    <row r="969" spans="1:19" x14ac:dyDescent="0.35">
      <c r="A969" s="513" t="s">
        <v>277</v>
      </c>
      <c r="B969" s="513">
        <v>472</v>
      </c>
      <c r="C969" s="513" t="s">
        <v>870</v>
      </c>
      <c r="D969" s="513">
        <v>-137</v>
      </c>
      <c r="E969" s="513" t="s">
        <v>1193</v>
      </c>
      <c r="F969" s="513">
        <f>Ops!J154</f>
        <v>0</v>
      </c>
      <c r="G969" s="513" t="str">
        <f>Ops!E154</f>
        <v>Contracted consumables</v>
      </c>
      <c r="H969" s="513" t="s">
        <v>732</v>
      </c>
      <c r="I969" s="513">
        <f>COLUMN(Ops!E154)</f>
        <v>5</v>
      </c>
      <c r="J969" s="513" t="str">
        <f>Ops!G154</f>
        <v>$ 000s</v>
      </c>
      <c r="K969" s="513" t="s">
        <v>870</v>
      </c>
      <c r="L969" s="513" t="s">
        <v>2456</v>
      </c>
      <c r="M969" s="513" t="s">
        <v>2457</v>
      </c>
      <c r="N969" s="513" t="str" cm="1">
        <f t="array" aca="1" ref="N969" ca="1">CELL("format",Ops!J154)</f>
        <v>,0</v>
      </c>
      <c r="O969" s="513">
        <f>ROW(Ops!J154)</f>
        <v>154</v>
      </c>
      <c r="P969" s="513">
        <f>COLUMN(Ops!J154)</f>
        <v>10</v>
      </c>
      <c r="Q969" s="513">
        <f>ROW(Ops!GJ154)</f>
        <v>154</v>
      </c>
      <c r="R969" s="513">
        <f>COLUMN(Ops!GJ154)</f>
        <v>192</v>
      </c>
      <c r="S969" s="513">
        <f ca="1">_xlfn.SHEET(Ops!J154)</f>
        <v>8</v>
      </c>
    </row>
    <row r="970" spans="1:19" x14ac:dyDescent="0.35">
      <c r="A970" s="513" t="s">
        <v>270</v>
      </c>
      <c r="B970" s="513">
        <v>-138</v>
      </c>
      <c r="C970" s="513" t="s">
        <v>871</v>
      </c>
      <c r="D970" s="513">
        <v>-132</v>
      </c>
      <c r="E970" s="513"/>
      <c r="F970" s="513">
        <f>Ops!A156</f>
        <v>0</v>
      </c>
      <c r="G970" s="513" t="str">
        <f>Ops!B156</f>
        <v>Total direct costs</v>
      </c>
      <c r="H970" s="513" t="s">
        <v>733</v>
      </c>
      <c r="I970" s="513">
        <f>COLUMN(Ops!B156)</f>
        <v>2</v>
      </c>
      <c r="J970" s="513"/>
      <c r="K970" s="513" t="s">
        <v>871</v>
      </c>
      <c r="L970" s="513"/>
      <c r="M970" s="513"/>
      <c r="N970" s="513" t="str" cm="1">
        <f t="array" aca="1" ref="N970" ca="1">CELL("format",Ops!A156)</f>
        <v>,0</v>
      </c>
      <c r="O970" s="513">
        <f>ROW(Ops!A156)</f>
        <v>156</v>
      </c>
      <c r="P970" s="513">
        <f>COLUMN(Ops!A156)</f>
        <v>1</v>
      </c>
      <c r="Q970" s="513">
        <f>ROW(Ops!A164)</f>
        <v>164</v>
      </c>
      <c r="R970" s="513">
        <f>COLUMN(Ops!A164)</f>
        <v>1</v>
      </c>
      <c r="S970" s="513">
        <f ca="1">_xlfn.SHEET(Ops!A156)</f>
        <v>8</v>
      </c>
    </row>
    <row r="971" spans="1:19" x14ac:dyDescent="0.35">
      <c r="A971" s="513" t="s">
        <v>283</v>
      </c>
      <c r="B971" s="513">
        <v>1271</v>
      </c>
      <c r="C971" s="513" t="s">
        <v>855</v>
      </c>
      <c r="D971" s="513">
        <v>-138</v>
      </c>
      <c r="E971" s="513" t="s">
        <v>872</v>
      </c>
      <c r="F971" s="513">
        <f>Ops!J157</f>
        <v>0</v>
      </c>
      <c r="G971" s="513" t="str">
        <f>Ops!E157</f>
        <v>APC residue cost</v>
      </c>
      <c r="H971" s="513" t="s">
        <v>727</v>
      </c>
      <c r="I971" s="513">
        <f>COLUMN(Ops!E157)</f>
        <v>5</v>
      </c>
      <c r="J971" s="513" t="str">
        <f>Ops!G157</f>
        <v>$ 000s</v>
      </c>
      <c r="K971" s="513"/>
      <c r="L971" s="513">
        <v>444</v>
      </c>
      <c r="M971" s="513">
        <v>479</v>
      </c>
      <c r="N971" s="513" t="str" cm="1">
        <f t="array" aca="1" ref="N971" ca="1">CELL("format",Ops!J157)</f>
        <v>,0</v>
      </c>
      <c r="O971" s="513">
        <f>ROW(Ops!J157)</f>
        <v>157</v>
      </c>
      <c r="P971" s="513">
        <f>COLUMN(Ops!J157)</f>
        <v>10</v>
      </c>
      <c r="Q971" s="513">
        <f>ROW(Ops!GJ157)</f>
        <v>157</v>
      </c>
      <c r="R971" s="513">
        <f>COLUMN(Ops!GJ157)</f>
        <v>192</v>
      </c>
      <c r="S971" s="513">
        <f ca="1">_xlfn.SHEET(Ops!J157)</f>
        <v>8</v>
      </c>
    </row>
    <row r="972" spans="1:19" x14ac:dyDescent="0.35">
      <c r="A972" s="513" t="s">
        <v>283</v>
      </c>
      <c r="B972" s="513">
        <v>1272</v>
      </c>
      <c r="C972" s="513" t="s">
        <v>861</v>
      </c>
      <c r="D972" s="513">
        <v>-138</v>
      </c>
      <c r="E972" s="513" t="s">
        <v>873</v>
      </c>
      <c r="F972" s="513">
        <f>Ops!J158</f>
        <v>0</v>
      </c>
      <c r="G972" s="513" t="str">
        <f>Ops!E158</f>
        <v>Inactive ash cost</v>
      </c>
      <c r="H972" s="513" t="s">
        <v>729</v>
      </c>
      <c r="I972" s="513">
        <f>COLUMN(Ops!E158)</f>
        <v>5</v>
      </c>
      <c r="J972" s="513" t="str">
        <f>Ops!G158</f>
        <v>$ 000s</v>
      </c>
      <c r="K972" s="513"/>
      <c r="L972" s="513">
        <v>450</v>
      </c>
      <c r="M972" s="513">
        <v>479</v>
      </c>
      <c r="N972" s="513" t="str" cm="1">
        <f t="array" aca="1" ref="N972" ca="1">CELL("format",Ops!J158)</f>
        <v>,0</v>
      </c>
      <c r="O972" s="513">
        <f>ROW(Ops!J158)</f>
        <v>158</v>
      </c>
      <c r="P972" s="513">
        <f>COLUMN(Ops!J158)</f>
        <v>10</v>
      </c>
      <c r="Q972" s="513">
        <f>ROW(Ops!GJ158)</f>
        <v>158</v>
      </c>
      <c r="R972" s="513">
        <f>COLUMN(Ops!GJ158)</f>
        <v>192</v>
      </c>
      <c r="S972" s="513">
        <f ca="1">_xlfn.SHEET(Ops!J158)</f>
        <v>8</v>
      </c>
    </row>
    <row r="973" spans="1:19" x14ac:dyDescent="0.35">
      <c r="A973" s="513" t="s">
        <v>283</v>
      </c>
      <c r="B973" s="513">
        <v>1273</v>
      </c>
      <c r="C973" s="513" t="s">
        <v>865</v>
      </c>
      <c r="D973" s="513">
        <v>-138</v>
      </c>
      <c r="E973" s="513" t="s">
        <v>874</v>
      </c>
      <c r="F973" s="513">
        <f>Ops!J159</f>
        <v>0</v>
      </c>
      <c r="G973" s="513" t="str">
        <f>Ops!E159</f>
        <v>O&amp;M fee</v>
      </c>
      <c r="H973" s="513" t="s">
        <v>730</v>
      </c>
      <c r="I973" s="513">
        <f>COLUMN(Ops!E159)</f>
        <v>5</v>
      </c>
      <c r="J973" s="513" t="str">
        <f>Ops!G159</f>
        <v>$ 000s</v>
      </c>
      <c r="K973" s="513"/>
      <c r="L973" s="513">
        <v>457</v>
      </c>
      <c r="M973" s="513">
        <v>479</v>
      </c>
      <c r="N973" s="513" t="str" cm="1">
        <f t="array" aca="1" ref="N973" ca="1">CELL("format",Ops!J159)</f>
        <v>,0</v>
      </c>
      <c r="O973" s="513">
        <f>ROW(Ops!J159)</f>
        <v>159</v>
      </c>
      <c r="P973" s="513">
        <f>COLUMN(Ops!J159)</f>
        <v>10</v>
      </c>
      <c r="Q973" s="513">
        <f>ROW(Ops!GJ159)</f>
        <v>159</v>
      </c>
      <c r="R973" s="513">
        <f>COLUMN(Ops!GJ159)</f>
        <v>192</v>
      </c>
      <c r="S973" s="513">
        <f ca="1">_xlfn.SHEET(Ops!J159)</f>
        <v>8</v>
      </c>
    </row>
    <row r="974" spans="1:19" x14ac:dyDescent="0.35">
      <c r="A974" s="513" t="s">
        <v>283</v>
      </c>
      <c r="B974" s="513">
        <v>1274</v>
      </c>
      <c r="C974" s="513" t="s">
        <v>1190</v>
      </c>
      <c r="D974" s="513">
        <v>-138</v>
      </c>
      <c r="E974" s="513" t="s">
        <v>1194</v>
      </c>
      <c r="F974" s="513">
        <f>Ops!J160</f>
        <v>0</v>
      </c>
      <c r="G974" s="513" t="str">
        <f>Ops!E160</f>
        <v>Reimbursable costs (incl. EPC markup)</v>
      </c>
      <c r="H974" s="513" t="s">
        <v>1026</v>
      </c>
      <c r="I974" s="513">
        <f>COLUMN(Ops!E160)</f>
        <v>5</v>
      </c>
      <c r="J974" s="513" t="str">
        <f>Ops!G160</f>
        <v>$ 000s</v>
      </c>
      <c r="K974" s="513"/>
      <c r="L974" s="513">
        <v>464</v>
      </c>
      <c r="M974" s="513">
        <v>479</v>
      </c>
      <c r="N974" s="513" t="str" cm="1">
        <f t="array" aca="1" ref="N974" ca="1">CELL("format",Ops!J160)</f>
        <v>,0</v>
      </c>
      <c r="O974" s="513">
        <f>ROW(Ops!J160)</f>
        <v>160</v>
      </c>
      <c r="P974" s="513">
        <f>COLUMN(Ops!J160)</f>
        <v>10</v>
      </c>
      <c r="Q974" s="513">
        <f>ROW(Ops!GJ160)</f>
        <v>160</v>
      </c>
      <c r="R974" s="513">
        <f>COLUMN(Ops!GJ160)</f>
        <v>192</v>
      </c>
      <c r="S974" s="513">
        <f ca="1">_xlfn.SHEET(Ops!J160)</f>
        <v>8</v>
      </c>
    </row>
    <row r="975" spans="1:19" x14ac:dyDescent="0.35">
      <c r="A975" s="513" t="s">
        <v>283</v>
      </c>
      <c r="B975" s="513">
        <v>1275</v>
      </c>
      <c r="C975" s="513" t="s">
        <v>870</v>
      </c>
      <c r="D975" s="513">
        <v>-138</v>
      </c>
      <c r="E975" s="513" t="s">
        <v>875</v>
      </c>
      <c r="F975" s="513">
        <f>Ops!J161</f>
        <v>0</v>
      </c>
      <c r="G975" s="513" t="str">
        <f>Ops!E161</f>
        <v>Contracted consumables</v>
      </c>
      <c r="H975" s="513" t="s">
        <v>732</v>
      </c>
      <c r="I975" s="513">
        <f>COLUMN(Ops!E161)</f>
        <v>5</v>
      </c>
      <c r="J975" s="513" t="str">
        <f>Ops!G161</f>
        <v>$ 000s</v>
      </c>
      <c r="K975" s="513"/>
      <c r="L975" s="513">
        <v>472</v>
      </c>
      <c r="M975" s="513">
        <v>479</v>
      </c>
      <c r="N975" s="513" t="str" cm="1">
        <f t="array" aca="1" ref="N975" ca="1">CELL("format",Ops!J161)</f>
        <v>,0</v>
      </c>
      <c r="O975" s="513">
        <f>ROW(Ops!J161)</f>
        <v>161</v>
      </c>
      <c r="P975" s="513">
        <f>COLUMN(Ops!J161)</f>
        <v>10</v>
      </c>
      <c r="Q975" s="513">
        <f>ROW(Ops!GJ161)</f>
        <v>161</v>
      </c>
      <c r="R975" s="513">
        <f>COLUMN(Ops!GJ161)</f>
        <v>192</v>
      </c>
      <c r="S975" s="513">
        <f ca="1">_xlfn.SHEET(Ops!J161)</f>
        <v>8</v>
      </c>
    </row>
    <row r="976" spans="1:19" x14ac:dyDescent="0.35">
      <c r="A976" s="513" t="s">
        <v>274</v>
      </c>
      <c r="B976" s="513">
        <v>478</v>
      </c>
      <c r="C976" s="513" t="s">
        <v>1195</v>
      </c>
      <c r="D976" s="513">
        <v>-138</v>
      </c>
      <c r="E976" s="513" t="s">
        <v>1196</v>
      </c>
      <c r="F976" s="513">
        <f>Ops!H162</f>
        <v>359322.5116392175</v>
      </c>
      <c r="G976" s="513" t="str">
        <f>Ops!E162</f>
        <v>Direct costs</v>
      </c>
      <c r="H976" s="513" t="s">
        <v>1044</v>
      </c>
      <c r="I976" s="513">
        <f>COLUMN(Ops!E162)</f>
        <v>5</v>
      </c>
      <c r="J976" s="513" t="str">
        <f>Ops!G162</f>
        <v>$ 000s</v>
      </c>
      <c r="K976" s="513" t="s">
        <v>1195</v>
      </c>
      <c r="L976" s="513">
        <v>479</v>
      </c>
      <c r="M976" s="513"/>
      <c r="N976" s="513" t="str" cm="1">
        <f t="array" aca="1" ref="N976" ca="1">CELL("format",Ops!H162)</f>
        <v>,0</v>
      </c>
      <c r="O976" s="513">
        <f>ROW(Ops!H162)</f>
        <v>162</v>
      </c>
      <c r="P976" s="513">
        <f>COLUMN(Ops!H162)</f>
        <v>8</v>
      </c>
      <c r="Q976" s="513">
        <f>ROW(Ops!H162)</f>
        <v>162</v>
      </c>
      <c r="R976" s="513">
        <f>COLUMN(Ops!H162)</f>
        <v>8</v>
      </c>
      <c r="S976" s="513">
        <f ca="1">_xlfn.SHEET(Ops!H162)</f>
        <v>8</v>
      </c>
    </row>
    <row r="977" spans="1:19" x14ac:dyDescent="0.35">
      <c r="A977" s="513" t="s">
        <v>277</v>
      </c>
      <c r="B977" s="513">
        <v>479</v>
      </c>
      <c r="C977" s="513" t="s">
        <v>1197</v>
      </c>
      <c r="D977" s="513">
        <v>-138</v>
      </c>
      <c r="E977" s="513" t="s">
        <v>1198</v>
      </c>
      <c r="F977" s="513">
        <f>Ops!J162</f>
        <v>0</v>
      </c>
      <c r="G977" s="513" t="str">
        <f>Ops!E162</f>
        <v>Direct costs</v>
      </c>
      <c r="H977" s="513" t="s">
        <v>1044</v>
      </c>
      <c r="I977" s="513">
        <f>COLUMN(Ops!E162)</f>
        <v>5</v>
      </c>
      <c r="J977" s="513" t="str">
        <f>Ops!G162</f>
        <v>$ 000s</v>
      </c>
      <c r="K977" s="513" t="s">
        <v>1197</v>
      </c>
      <c r="L977" s="513" t="s">
        <v>2458</v>
      </c>
      <c r="M977" s="513" t="s">
        <v>2459</v>
      </c>
      <c r="N977" s="513" t="str" cm="1">
        <f t="array" aca="1" ref="N977" ca="1">CELL("format",Ops!J162)</f>
        <v>,0</v>
      </c>
      <c r="O977" s="513">
        <f>ROW(Ops!J162)</f>
        <v>162</v>
      </c>
      <c r="P977" s="513">
        <f>COLUMN(Ops!J162)</f>
        <v>10</v>
      </c>
      <c r="Q977" s="513">
        <f>ROW(Ops!GJ162)</f>
        <v>162</v>
      </c>
      <c r="R977" s="513">
        <f>COLUMN(Ops!GJ162)</f>
        <v>192</v>
      </c>
      <c r="S977" s="513">
        <f ca="1">_xlfn.SHEET(Ops!J162)</f>
        <v>8</v>
      </c>
    </row>
    <row r="978" spans="1:19" x14ac:dyDescent="0.35">
      <c r="A978" s="513" t="s">
        <v>270</v>
      </c>
      <c r="B978" s="513">
        <v>-139</v>
      </c>
      <c r="C978" s="513" t="s">
        <v>736</v>
      </c>
      <c r="D978" s="513">
        <v>-122</v>
      </c>
      <c r="E978" s="513"/>
      <c r="F978" s="513" t="str">
        <f>Ops!A165</f>
        <v>OVERHEADS</v>
      </c>
      <c r="G978" s="513" t="str">
        <f>Ops!A165</f>
        <v>OVERHEADS</v>
      </c>
      <c r="H978" s="513" t="s">
        <v>737</v>
      </c>
      <c r="I978" s="513">
        <f>COLUMN(Ops!A165)</f>
        <v>1</v>
      </c>
      <c r="J978" s="513"/>
      <c r="K978" s="513" t="s">
        <v>736</v>
      </c>
      <c r="L978" s="513"/>
      <c r="M978" s="513"/>
      <c r="N978" s="513" t="str" cm="1">
        <f t="array" aca="1" ref="N978" ca="1">CELL("format",Ops!A165)</f>
        <v>,0</v>
      </c>
      <c r="O978" s="513">
        <f>ROW(Ops!A165)</f>
        <v>165</v>
      </c>
      <c r="P978" s="513">
        <f>COLUMN(Ops!A165)</f>
        <v>1</v>
      </c>
      <c r="Q978" s="513">
        <f>ROW(Ops!A297)</f>
        <v>297</v>
      </c>
      <c r="R978" s="513">
        <f>COLUMN(Ops!A297)</f>
        <v>1</v>
      </c>
      <c r="S978" s="513">
        <f ca="1">_xlfn.SHEET(Ops!A165)</f>
        <v>8</v>
      </c>
    </row>
    <row r="979" spans="1:19" x14ac:dyDescent="0.35">
      <c r="A979" s="513" t="s">
        <v>270</v>
      </c>
      <c r="B979" s="513">
        <v>-140</v>
      </c>
      <c r="C979" s="513" t="s">
        <v>1199</v>
      </c>
      <c r="D979" s="513">
        <v>-139</v>
      </c>
      <c r="E979" s="513"/>
      <c r="F979" s="513">
        <f>Ops!A167</f>
        <v>0</v>
      </c>
      <c r="G979" s="513" t="str">
        <f>Ops!B167</f>
        <v>Overhead items</v>
      </c>
      <c r="H979" s="513" t="s">
        <v>1027</v>
      </c>
      <c r="I979" s="513">
        <f>COLUMN(Ops!B167)</f>
        <v>2</v>
      </c>
      <c r="J979" s="513"/>
      <c r="K979" s="513" t="s">
        <v>1199</v>
      </c>
      <c r="L979" s="513"/>
      <c r="M979" s="513"/>
      <c r="N979" s="513" t="str" cm="1">
        <f t="array" aca="1" ref="N979" ca="1">CELL("format",Ops!A167)</f>
        <v>,0</v>
      </c>
      <c r="O979" s="513">
        <f>ROW(Ops!A167)</f>
        <v>167</v>
      </c>
      <c r="P979" s="513">
        <f>COLUMN(Ops!A167)</f>
        <v>1</v>
      </c>
      <c r="Q979" s="513">
        <f>ROW(Ops!A279)</f>
        <v>279</v>
      </c>
      <c r="R979" s="513">
        <f>COLUMN(Ops!A279)</f>
        <v>1</v>
      </c>
      <c r="S979" s="513">
        <f ca="1">_xlfn.SHEET(Ops!A167)</f>
        <v>8</v>
      </c>
    </row>
    <row r="980" spans="1:19" x14ac:dyDescent="0.35">
      <c r="A980" s="513" t="s">
        <v>283</v>
      </c>
      <c r="B980" s="513">
        <v>480</v>
      </c>
      <c r="C980" s="513" t="s">
        <v>367</v>
      </c>
      <c r="D980" s="513">
        <v>-140</v>
      </c>
      <c r="E980" s="513" t="s">
        <v>368</v>
      </c>
      <c r="F980" s="513">
        <f>Ops!F168</f>
        <v>3</v>
      </c>
      <c r="G980" s="513" t="str">
        <f>Ops!E168</f>
        <v>Length of operating period</v>
      </c>
      <c r="H980" s="513" t="s">
        <v>83</v>
      </c>
      <c r="I980" s="513">
        <f>COLUMN(Ops!E168)</f>
        <v>5</v>
      </c>
      <c r="J980" s="513" t="str">
        <f>Ops!G168</f>
        <v>months</v>
      </c>
      <c r="K980" s="513"/>
      <c r="L980" s="513">
        <v>963</v>
      </c>
      <c r="M980" s="513">
        <v>487</v>
      </c>
      <c r="N980" s="513" t="str" cm="1">
        <f t="array" aca="1" ref="N980" ca="1">CELL("format",Ops!F168)</f>
        <v>,0</v>
      </c>
      <c r="O980" s="513">
        <f>ROW(Ops!F168)</f>
        <v>168</v>
      </c>
      <c r="P980" s="513">
        <f>COLUMN(Ops!F168)</f>
        <v>6</v>
      </c>
      <c r="Q980" s="513">
        <f>ROW(Ops!F168)</f>
        <v>168</v>
      </c>
      <c r="R980" s="513">
        <f>COLUMN(Ops!F168)</f>
        <v>6</v>
      </c>
      <c r="S980" s="513">
        <f ca="1">_xlfn.SHEET(Ops!F168)</f>
        <v>8</v>
      </c>
    </row>
    <row r="981" spans="1:19" x14ac:dyDescent="0.35">
      <c r="A981" s="513" t="s">
        <v>283</v>
      </c>
      <c r="B981" s="513">
        <v>481</v>
      </c>
      <c r="C981" s="513" t="s">
        <v>1097</v>
      </c>
      <c r="D981" s="513">
        <v>-140</v>
      </c>
      <c r="E981" s="513" t="s">
        <v>1200</v>
      </c>
      <c r="F981" s="513">
        <f>Ops!F169</f>
        <v>1000</v>
      </c>
      <c r="G981" s="513" t="str">
        <f>Ops!E169</f>
        <v>Rates</v>
      </c>
      <c r="H981" s="513" t="s">
        <v>738</v>
      </c>
      <c r="I981" s="513">
        <f>COLUMN(Ops!E169)</f>
        <v>5</v>
      </c>
      <c r="J981" s="513" t="str">
        <f>Ops!G169</f>
        <v>$ 000s p.a.</v>
      </c>
      <c r="K981" s="513"/>
      <c r="L981" s="513">
        <v>999</v>
      </c>
      <c r="M981" s="513">
        <v>487</v>
      </c>
      <c r="N981" s="513" t="str" cm="1">
        <f t="array" aca="1" ref="N981" ca="1">CELL("format",Ops!F169)</f>
        <v>,0</v>
      </c>
      <c r="O981" s="513">
        <f>ROW(Ops!F169)</f>
        <v>169</v>
      </c>
      <c r="P981" s="513">
        <f>COLUMN(Ops!F169)</f>
        <v>6</v>
      </c>
      <c r="Q981" s="513">
        <f>ROW(Ops!F169)</f>
        <v>169</v>
      </c>
      <c r="R981" s="513">
        <f>COLUMN(Ops!F169)</f>
        <v>6</v>
      </c>
      <c r="S981" s="513">
        <f ca="1">_xlfn.SHEET(Ops!F169)</f>
        <v>8</v>
      </c>
    </row>
    <row r="982" spans="1:19" x14ac:dyDescent="0.35">
      <c r="A982" s="513" t="s">
        <v>283</v>
      </c>
      <c r="B982" s="513">
        <v>482</v>
      </c>
      <c r="C982" s="513" t="s">
        <v>568</v>
      </c>
      <c r="D982" s="513">
        <v>-140</v>
      </c>
      <c r="E982" s="513" t="s">
        <v>574</v>
      </c>
      <c r="F982" s="513">
        <f>Ops!F170</f>
        <v>4</v>
      </c>
      <c r="G982" s="513" t="str">
        <f>Ops!E170</f>
        <v>Number of periods in a year</v>
      </c>
      <c r="H982" s="513" t="s">
        <v>97</v>
      </c>
      <c r="I982" s="513">
        <f>COLUMN(Ops!E170)</f>
        <v>5</v>
      </c>
      <c r="J982" s="513" t="str">
        <f>Ops!G170</f>
        <v>periods</v>
      </c>
      <c r="K982" s="513"/>
      <c r="L982" s="513">
        <v>898</v>
      </c>
      <c r="M982" s="513">
        <v>487</v>
      </c>
      <c r="N982" s="513" t="str" cm="1">
        <f t="array" aca="1" ref="N982" ca="1">CELL("format",Ops!F170)</f>
        <v>,0</v>
      </c>
      <c r="O982" s="513">
        <f>ROW(Ops!F170)</f>
        <v>170</v>
      </c>
      <c r="P982" s="513">
        <f>COLUMN(Ops!F170)</f>
        <v>6</v>
      </c>
      <c r="Q982" s="513">
        <f>ROW(Ops!F170)</f>
        <v>170</v>
      </c>
      <c r="R982" s="513">
        <f>COLUMN(Ops!F170)</f>
        <v>6</v>
      </c>
      <c r="S982" s="513">
        <f ca="1">_xlfn.SHEET(Ops!F170)</f>
        <v>8</v>
      </c>
    </row>
    <row r="983" spans="1:19" x14ac:dyDescent="0.35">
      <c r="A983" s="513" t="s">
        <v>283</v>
      </c>
      <c r="B983" s="513">
        <v>483</v>
      </c>
      <c r="C983" s="513" t="s">
        <v>972</v>
      </c>
      <c r="D983" s="513">
        <v>-140</v>
      </c>
      <c r="E983" s="513" t="s">
        <v>975</v>
      </c>
      <c r="F983" s="513">
        <f>Ops!J171</f>
        <v>1</v>
      </c>
      <c r="G983" s="513" t="str">
        <f>Ops!E171</f>
        <v>Months per model period</v>
      </c>
      <c r="H983" s="513" t="s">
        <v>933</v>
      </c>
      <c r="I983" s="513">
        <f>COLUMN(Ops!E171)</f>
        <v>5</v>
      </c>
      <c r="J983" s="513" t="str">
        <f>Ops!G171</f>
        <v>months</v>
      </c>
      <c r="K983" s="513"/>
      <c r="L983" s="513">
        <v>72</v>
      </c>
      <c r="M983" s="513">
        <v>487</v>
      </c>
      <c r="N983" s="513" t="str" cm="1">
        <f t="array" aca="1" ref="N983" ca="1">CELL("format",Ops!J171)</f>
        <v>,0</v>
      </c>
      <c r="O983" s="513">
        <f>ROW(Ops!J171)</f>
        <v>171</v>
      </c>
      <c r="P983" s="513">
        <f>COLUMN(Ops!J171)</f>
        <v>10</v>
      </c>
      <c r="Q983" s="513">
        <f>ROW(Ops!GJ171)</f>
        <v>171</v>
      </c>
      <c r="R983" s="513">
        <f>COLUMN(Ops!GJ171)</f>
        <v>192</v>
      </c>
      <c r="S983" s="513">
        <f ca="1">_xlfn.SHEET(Ops!J171)</f>
        <v>8</v>
      </c>
    </row>
    <row r="984" spans="1:19" x14ac:dyDescent="0.35">
      <c r="A984" s="513" t="s">
        <v>283</v>
      </c>
      <c r="B984" s="513">
        <v>484</v>
      </c>
      <c r="C984" s="513" t="s">
        <v>644</v>
      </c>
      <c r="D984" s="513">
        <v>-140</v>
      </c>
      <c r="E984" s="513" t="s">
        <v>656</v>
      </c>
      <c r="F984" s="513">
        <f>Ops!J172</f>
        <v>0</v>
      </c>
      <c r="G984" s="513" t="str">
        <f>Ops!E172</f>
        <v>Operating period flag</v>
      </c>
      <c r="H984" s="513" t="s">
        <v>111</v>
      </c>
      <c r="I984" s="513">
        <f>COLUMN(Ops!E172)</f>
        <v>5</v>
      </c>
      <c r="J984" s="513" t="str">
        <f>Ops!G172</f>
        <v>flag</v>
      </c>
      <c r="K984" s="513"/>
      <c r="L984" s="513">
        <v>112</v>
      </c>
      <c r="M984" s="513">
        <v>487</v>
      </c>
      <c r="N984" s="513" t="str" cm="1">
        <f t="array" aca="1" ref="N984" ca="1">CELL("format",Ops!J172)</f>
        <v>,0</v>
      </c>
      <c r="O984" s="513">
        <f>ROW(Ops!J172)</f>
        <v>172</v>
      </c>
      <c r="P984" s="513">
        <f>COLUMN(Ops!J172)</f>
        <v>10</v>
      </c>
      <c r="Q984" s="513">
        <f>ROW(Ops!GJ172)</f>
        <v>172</v>
      </c>
      <c r="R984" s="513">
        <f>COLUMN(Ops!GJ172)</f>
        <v>192</v>
      </c>
      <c r="S984" s="513">
        <f ca="1">_xlfn.SHEET(Ops!J172)</f>
        <v>8</v>
      </c>
    </row>
    <row r="985" spans="1:19" x14ac:dyDescent="0.35">
      <c r="A985" s="513" t="s">
        <v>283</v>
      </c>
      <c r="B985" s="513">
        <v>485</v>
      </c>
      <c r="C985" s="513" t="s">
        <v>1155</v>
      </c>
      <c r="D985" s="513">
        <v>-140</v>
      </c>
      <c r="E985" s="513" t="s">
        <v>1174</v>
      </c>
      <c r="F985" s="513">
        <f>Ops!J173</f>
        <v>1</v>
      </c>
      <c r="G985" s="513" t="str">
        <f>Ops!E173</f>
        <v>CPI escalation factor</v>
      </c>
      <c r="H985" s="513" t="s">
        <v>676</v>
      </c>
      <c r="I985" s="513">
        <f>COLUMN(Ops!E173)</f>
        <v>5</v>
      </c>
      <c r="J985" s="513" t="str">
        <f>Ops!G173</f>
        <v>factor</v>
      </c>
      <c r="K985" s="513"/>
      <c r="L985" s="513">
        <v>351</v>
      </c>
      <c r="M985" s="513">
        <v>487</v>
      </c>
      <c r="N985" s="513" t="str" cm="1">
        <f t="array" aca="1" ref="N985" ca="1">CELL("format",Ops!J173)</f>
        <v>,4</v>
      </c>
      <c r="O985" s="513">
        <f>ROW(Ops!J173)</f>
        <v>173</v>
      </c>
      <c r="P985" s="513">
        <f>COLUMN(Ops!J173)</f>
        <v>10</v>
      </c>
      <c r="Q985" s="513">
        <f>ROW(Ops!GJ173)</f>
        <v>173</v>
      </c>
      <c r="R985" s="513">
        <f>COLUMN(Ops!GJ173)</f>
        <v>192</v>
      </c>
      <c r="S985" s="513">
        <f ca="1">_xlfn.SHEET(Ops!J173)</f>
        <v>8</v>
      </c>
    </row>
    <row r="986" spans="1:19" x14ac:dyDescent="0.35">
      <c r="A986" s="513" t="s">
        <v>274</v>
      </c>
      <c r="B986" s="513">
        <v>486</v>
      </c>
      <c r="C986" s="513" t="s">
        <v>876</v>
      </c>
      <c r="D986" s="513">
        <v>-140</v>
      </c>
      <c r="E986" s="513" t="s">
        <v>877</v>
      </c>
      <c r="F986" s="513">
        <f>Ops!H174</f>
        <v>37473.879045606212</v>
      </c>
      <c r="G986" s="513" t="str">
        <f>Ops!E174</f>
        <v>Rates</v>
      </c>
      <c r="H986" s="513" t="s">
        <v>738</v>
      </c>
      <c r="I986" s="513">
        <f>COLUMN(Ops!E174)</f>
        <v>5</v>
      </c>
      <c r="J986" s="513" t="str">
        <f>Ops!G174</f>
        <v>$ 000s</v>
      </c>
      <c r="K986" s="513" t="s">
        <v>876</v>
      </c>
      <c r="L986" s="513">
        <v>487</v>
      </c>
      <c r="M986" s="513"/>
      <c r="N986" s="513" t="str" cm="1">
        <f t="array" aca="1" ref="N986" ca="1">CELL("format",Ops!H174)</f>
        <v>,0</v>
      </c>
      <c r="O986" s="513">
        <f>ROW(Ops!H174)</f>
        <v>174</v>
      </c>
      <c r="P986" s="513">
        <f>COLUMN(Ops!H174)</f>
        <v>8</v>
      </c>
      <c r="Q986" s="513">
        <f>ROW(Ops!H174)</f>
        <v>174</v>
      </c>
      <c r="R986" s="513">
        <f>COLUMN(Ops!H174)</f>
        <v>8</v>
      </c>
      <c r="S986" s="513">
        <f ca="1">_xlfn.SHEET(Ops!H174)</f>
        <v>8</v>
      </c>
    </row>
    <row r="987" spans="1:19" x14ac:dyDescent="0.35">
      <c r="A987" s="513" t="s">
        <v>277</v>
      </c>
      <c r="B987" s="513">
        <v>487</v>
      </c>
      <c r="C987" s="513" t="s">
        <v>878</v>
      </c>
      <c r="D987" s="513">
        <v>-140</v>
      </c>
      <c r="E987" s="513" t="s">
        <v>1201</v>
      </c>
      <c r="F987" s="513">
        <f>Ops!J174</f>
        <v>0</v>
      </c>
      <c r="G987" s="513" t="str">
        <f>Ops!E174</f>
        <v>Rates</v>
      </c>
      <c r="H987" s="513" t="s">
        <v>738</v>
      </c>
      <c r="I987" s="513">
        <f>COLUMN(Ops!E174)</f>
        <v>5</v>
      </c>
      <c r="J987" s="513" t="str">
        <f>Ops!G174</f>
        <v>$ 000s</v>
      </c>
      <c r="K987" s="513" t="s">
        <v>878</v>
      </c>
      <c r="L987" s="513" t="s">
        <v>2460</v>
      </c>
      <c r="M987" s="513" t="s">
        <v>2461</v>
      </c>
      <c r="N987" s="513" t="str" cm="1">
        <f t="array" aca="1" ref="N987" ca="1">CELL("format",Ops!J174)</f>
        <v>,0</v>
      </c>
      <c r="O987" s="513">
        <f>ROW(Ops!J174)</f>
        <v>174</v>
      </c>
      <c r="P987" s="513">
        <f>COLUMN(Ops!J174)</f>
        <v>10</v>
      </c>
      <c r="Q987" s="513">
        <f>ROW(Ops!GJ174)</f>
        <v>174</v>
      </c>
      <c r="R987" s="513">
        <f>COLUMN(Ops!GJ174)</f>
        <v>192</v>
      </c>
      <c r="S987" s="513">
        <f ca="1">_xlfn.SHEET(Ops!J174)</f>
        <v>8</v>
      </c>
    </row>
    <row r="988" spans="1:19" x14ac:dyDescent="0.35">
      <c r="A988" s="513" t="s">
        <v>283</v>
      </c>
      <c r="B988" s="513">
        <v>488</v>
      </c>
      <c r="C988" s="513" t="s">
        <v>367</v>
      </c>
      <c r="D988" s="513">
        <v>-140</v>
      </c>
      <c r="E988" s="513" t="s">
        <v>368</v>
      </c>
      <c r="F988" s="513">
        <f>Ops!F176</f>
        <v>3</v>
      </c>
      <c r="G988" s="513" t="str">
        <f>Ops!E176</f>
        <v>Length of operating period</v>
      </c>
      <c r="H988" s="513" t="s">
        <v>83</v>
      </c>
      <c r="I988" s="513">
        <f>COLUMN(Ops!E176)</f>
        <v>5</v>
      </c>
      <c r="J988" s="513" t="str">
        <f>Ops!G176</f>
        <v>months</v>
      </c>
      <c r="K988" s="513"/>
      <c r="L988" s="513">
        <v>963</v>
      </c>
      <c r="M988" s="513">
        <v>495</v>
      </c>
      <c r="N988" s="513" t="str" cm="1">
        <f t="array" aca="1" ref="N988" ca="1">CELL("format",Ops!F176)</f>
        <v>,0</v>
      </c>
      <c r="O988" s="513">
        <f>ROW(Ops!F176)</f>
        <v>176</v>
      </c>
      <c r="P988" s="513">
        <f>COLUMN(Ops!F176)</f>
        <v>6</v>
      </c>
      <c r="Q988" s="513">
        <f>ROW(Ops!F176)</f>
        <v>176</v>
      </c>
      <c r="R988" s="513">
        <f>COLUMN(Ops!F176)</f>
        <v>6</v>
      </c>
      <c r="S988" s="513">
        <f ca="1">_xlfn.SHEET(Ops!F176)</f>
        <v>8</v>
      </c>
    </row>
    <row r="989" spans="1:19" x14ac:dyDescent="0.35">
      <c r="A989" s="513" t="s">
        <v>283</v>
      </c>
      <c r="B989" s="513">
        <v>489</v>
      </c>
      <c r="C989" s="513" t="s">
        <v>1101</v>
      </c>
      <c r="D989" s="513">
        <v>-140</v>
      </c>
      <c r="E989" s="513" t="s">
        <v>1202</v>
      </c>
      <c r="F989" s="513">
        <f>Ops!F177</f>
        <v>675</v>
      </c>
      <c r="G989" s="513" t="str">
        <f>Ops!E177</f>
        <v>MSA</v>
      </c>
      <c r="H989" s="513" t="s">
        <v>739</v>
      </c>
      <c r="I989" s="513">
        <f>COLUMN(Ops!E177)</f>
        <v>5</v>
      </c>
      <c r="J989" s="513" t="str">
        <f>Ops!G177</f>
        <v>$ 000s p.a.</v>
      </c>
      <c r="K989" s="513"/>
      <c r="L989" s="513">
        <v>1000</v>
      </c>
      <c r="M989" s="513">
        <v>495</v>
      </c>
      <c r="N989" s="513" t="str" cm="1">
        <f t="array" aca="1" ref="N989" ca="1">CELL("format",Ops!F177)</f>
        <v>,0</v>
      </c>
      <c r="O989" s="513">
        <f>ROW(Ops!F177)</f>
        <v>177</v>
      </c>
      <c r="P989" s="513">
        <f>COLUMN(Ops!F177)</f>
        <v>6</v>
      </c>
      <c r="Q989" s="513">
        <f>ROW(Ops!F177)</f>
        <v>177</v>
      </c>
      <c r="R989" s="513">
        <f>COLUMN(Ops!F177)</f>
        <v>6</v>
      </c>
      <c r="S989" s="513">
        <f ca="1">_xlfn.SHEET(Ops!F177)</f>
        <v>8</v>
      </c>
    </row>
    <row r="990" spans="1:19" x14ac:dyDescent="0.35">
      <c r="A990" s="513" t="s">
        <v>283</v>
      </c>
      <c r="B990" s="513">
        <v>490</v>
      </c>
      <c r="C990" s="513" t="s">
        <v>568</v>
      </c>
      <c r="D990" s="513">
        <v>-140</v>
      </c>
      <c r="E990" s="513" t="s">
        <v>574</v>
      </c>
      <c r="F990" s="513">
        <f>Ops!F178</f>
        <v>4</v>
      </c>
      <c r="G990" s="513" t="str">
        <f>Ops!E178</f>
        <v>Number of periods in a year</v>
      </c>
      <c r="H990" s="513" t="s">
        <v>97</v>
      </c>
      <c r="I990" s="513">
        <f>COLUMN(Ops!E178)</f>
        <v>5</v>
      </c>
      <c r="J990" s="513" t="str">
        <f>Ops!G178</f>
        <v>periods</v>
      </c>
      <c r="K990" s="513"/>
      <c r="L990" s="513">
        <v>898</v>
      </c>
      <c r="M990" s="513">
        <v>495</v>
      </c>
      <c r="N990" s="513" t="str" cm="1">
        <f t="array" aca="1" ref="N990" ca="1">CELL("format",Ops!F178)</f>
        <v>,0</v>
      </c>
      <c r="O990" s="513">
        <f>ROW(Ops!F178)</f>
        <v>178</v>
      </c>
      <c r="P990" s="513">
        <f>COLUMN(Ops!F178)</f>
        <v>6</v>
      </c>
      <c r="Q990" s="513">
        <f>ROW(Ops!F178)</f>
        <v>178</v>
      </c>
      <c r="R990" s="513">
        <f>COLUMN(Ops!F178)</f>
        <v>6</v>
      </c>
      <c r="S990" s="513">
        <f ca="1">_xlfn.SHEET(Ops!F178)</f>
        <v>8</v>
      </c>
    </row>
    <row r="991" spans="1:19" x14ac:dyDescent="0.35">
      <c r="A991" s="513" t="s">
        <v>283</v>
      </c>
      <c r="B991" s="513">
        <v>491</v>
      </c>
      <c r="C991" s="513" t="s">
        <v>972</v>
      </c>
      <c r="D991" s="513">
        <v>-140</v>
      </c>
      <c r="E991" s="513" t="s">
        <v>975</v>
      </c>
      <c r="F991" s="513">
        <f>Ops!J179</f>
        <v>1</v>
      </c>
      <c r="G991" s="513" t="str">
        <f>Ops!E179</f>
        <v>Months per model period</v>
      </c>
      <c r="H991" s="513" t="s">
        <v>933</v>
      </c>
      <c r="I991" s="513">
        <f>COLUMN(Ops!E179)</f>
        <v>5</v>
      </c>
      <c r="J991" s="513" t="str">
        <f>Ops!G179</f>
        <v>months</v>
      </c>
      <c r="K991" s="513"/>
      <c r="L991" s="513">
        <v>72</v>
      </c>
      <c r="M991" s="513">
        <v>495</v>
      </c>
      <c r="N991" s="513" t="str" cm="1">
        <f t="array" aca="1" ref="N991" ca="1">CELL("format",Ops!J179)</f>
        <v>,0</v>
      </c>
      <c r="O991" s="513">
        <f>ROW(Ops!J179)</f>
        <v>179</v>
      </c>
      <c r="P991" s="513">
        <f>COLUMN(Ops!J179)</f>
        <v>10</v>
      </c>
      <c r="Q991" s="513">
        <f>ROW(Ops!GJ179)</f>
        <v>179</v>
      </c>
      <c r="R991" s="513">
        <f>COLUMN(Ops!GJ179)</f>
        <v>192</v>
      </c>
      <c r="S991" s="513">
        <f ca="1">_xlfn.SHEET(Ops!J179)</f>
        <v>8</v>
      </c>
    </row>
    <row r="992" spans="1:19" x14ac:dyDescent="0.35">
      <c r="A992" s="513" t="s">
        <v>283</v>
      </c>
      <c r="B992" s="513">
        <v>492</v>
      </c>
      <c r="C992" s="513" t="s">
        <v>644</v>
      </c>
      <c r="D992" s="513">
        <v>-140</v>
      </c>
      <c r="E992" s="513" t="s">
        <v>656</v>
      </c>
      <c r="F992" s="513">
        <f>Ops!J180</f>
        <v>0</v>
      </c>
      <c r="G992" s="513" t="str">
        <f>Ops!E180</f>
        <v>Operating period flag</v>
      </c>
      <c r="H992" s="513" t="s">
        <v>111</v>
      </c>
      <c r="I992" s="513">
        <f>COLUMN(Ops!E180)</f>
        <v>5</v>
      </c>
      <c r="J992" s="513" t="str">
        <f>Ops!G180</f>
        <v>flag</v>
      </c>
      <c r="K992" s="513"/>
      <c r="L992" s="513">
        <v>112</v>
      </c>
      <c r="M992" s="513">
        <v>495</v>
      </c>
      <c r="N992" s="513" t="str" cm="1">
        <f t="array" aca="1" ref="N992" ca="1">CELL("format",Ops!J180)</f>
        <v>,0</v>
      </c>
      <c r="O992" s="513">
        <f>ROW(Ops!J180)</f>
        <v>180</v>
      </c>
      <c r="P992" s="513">
        <f>COLUMN(Ops!J180)</f>
        <v>10</v>
      </c>
      <c r="Q992" s="513">
        <f>ROW(Ops!GJ180)</f>
        <v>180</v>
      </c>
      <c r="R992" s="513">
        <f>COLUMN(Ops!GJ180)</f>
        <v>192</v>
      </c>
      <c r="S992" s="513">
        <f ca="1">_xlfn.SHEET(Ops!J180)</f>
        <v>8</v>
      </c>
    </row>
    <row r="993" spans="1:19" x14ac:dyDescent="0.35">
      <c r="A993" s="513" t="s">
        <v>283</v>
      </c>
      <c r="B993" s="513">
        <v>493</v>
      </c>
      <c r="C993" s="513" t="s">
        <v>1155</v>
      </c>
      <c r="D993" s="513">
        <v>-140</v>
      </c>
      <c r="E993" s="513" t="s">
        <v>1174</v>
      </c>
      <c r="F993" s="513">
        <f>Ops!J181</f>
        <v>1</v>
      </c>
      <c r="G993" s="513" t="str">
        <f>Ops!E181</f>
        <v>CPI escalation factor</v>
      </c>
      <c r="H993" s="513" t="s">
        <v>676</v>
      </c>
      <c r="I993" s="513">
        <f>COLUMN(Ops!E181)</f>
        <v>5</v>
      </c>
      <c r="J993" s="513" t="str">
        <f>Ops!G181</f>
        <v>factor</v>
      </c>
      <c r="K993" s="513"/>
      <c r="L993" s="513">
        <v>351</v>
      </c>
      <c r="M993" s="513">
        <v>495</v>
      </c>
      <c r="N993" s="513" t="str" cm="1">
        <f t="array" aca="1" ref="N993" ca="1">CELL("format",Ops!J181)</f>
        <v>,4</v>
      </c>
      <c r="O993" s="513">
        <f>ROW(Ops!J181)</f>
        <v>181</v>
      </c>
      <c r="P993" s="513">
        <f>COLUMN(Ops!J181)</f>
        <v>10</v>
      </c>
      <c r="Q993" s="513">
        <f>ROW(Ops!GJ181)</f>
        <v>181</v>
      </c>
      <c r="R993" s="513">
        <f>COLUMN(Ops!GJ181)</f>
        <v>192</v>
      </c>
      <c r="S993" s="513">
        <f ca="1">_xlfn.SHEET(Ops!J181)</f>
        <v>8</v>
      </c>
    </row>
    <row r="994" spans="1:19" x14ac:dyDescent="0.35">
      <c r="A994" s="513" t="s">
        <v>274</v>
      </c>
      <c r="B994" s="513">
        <v>494</v>
      </c>
      <c r="C994" s="513" t="s">
        <v>879</v>
      </c>
      <c r="D994" s="513">
        <v>-140</v>
      </c>
      <c r="E994" s="513" t="s">
        <v>880</v>
      </c>
      <c r="F994" s="513">
        <f>Ops!H182</f>
        <v>25294.868355784172</v>
      </c>
      <c r="G994" s="513" t="str">
        <f>Ops!E182</f>
        <v>MSA</v>
      </c>
      <c r="H994" s="513" t="s">
        <v>739</v>
      </c>
      <c r="I994" s="513">
        <f>COLUMN(Ops!E182)</f>
        <v>5</v>
      </c>
      <c r="J994" s="513" t="str">
        <f>Ops!G182</f>
        <v>$ 000s</v>
      </c>
      <c r="K994" s="513" t="s">
        <v>879</v>
      </c>
      <c r="L994" s="513">
        <v>495</v>
      </c>
      <c r="M994" s="513"/>
      <c r="N994" s="513" t="str" cm="1">
        <f t="array" aca="1" ref="N994" ca="1">CELL("format",Ops!H182)</f>
        <v>,0</v>
      </c>
      <c r="O994" s="513">
        <f>ROW(Ops!H182)</f>
        <v>182</v>
      </c>
      <c r="P994" s="513">
        <f>COLUMN(Ops!H182)</f>
        <v>8</v>
      </c>
      <c r="Q994" s="513">
        <f>ROW(Ops!H182)</f>
        <v>182</v>
      </c>
      <c r="R994" s="513">
        <f>COLUMN(Ops!H182)</f>
        <v>8</v>
      </c>
      <c r="S994" s="513">
        <f ca="1">_xlfn.SHEET(Ops!H182)</f>
        <v>8</v>
      </c>
    </row>
    <row r="995" spans="1:19" x14ac:dyDescent="0.35">
      <c r="A995" s="513" t="s">
        <v>277</v>
      </c>
      <c r="B995" s="513">
        <v>495</v>
      </c>
      <c r="C995" s="513" t="s">
        <v>881</v>
      </c>
      <c r="D995" s="513">
        <v>-140</v>
      </c>
      <c r="E995" s="513" t="s">
        <v>1203</v>
      </c>
      <c r="F995" s="513">
        <f>Ops!J182</f>
        <v>0</v>
      </c>
      <c r="G995" s="513" t="str">
        <f>Ops!E182</f>
        <v>MSA</v>
      </c>
      <c r="H995" s="513" t="s">
        <v>739</v>
      </c>
      <c r="I995" s="513">
        <f>COLUMN(Ops!E182)</f>
        <v>5</v>
      </c>
      <c r="J995" s="513" t="str">
        <f>Ops!G182</f>
        <v>$ 000s</v>
      </c>
      <c r="K995" s="513" t="s">
        <v>881</v>
      </c>
      <c r="L995" s="513" t="s">
        <v>2462</v>
      </c>
      <c r="M995" s="513" t="s">
        <v>2463</v>
      </c>
      <c r="N995" s="513" t="str" cm="1">
        <f t="array" aca="1" ref="N995" ca="1">CELL("format",Ops!J182)</f>
        <v>,0</v>
      </c>
      <c r="O995" s="513">
        <f>ROW(Ops!J182)</f>
        <v>182</v>
      </c>
      <c r="P995" s="513">
        <f>COLUMN(Ops!J182)</f>
        <v>10</v>
      </c>
      <c r="Q995" s="513">
        <f>ROW(Ops!GJ182)</f>
        <v>182</v>
      </c>
      <c r="R995" s="513">
        <f>COLUMN(Ops!GJ182)</f>
        <v>192</v>
      </c>
      <c r="S995" s="513">
        <f ca="1">_xlfn.SHEET(Ops!J182)</f>
        <v>8</v>
      </c>
    </row>
    <row r="996" spans="1:19" x14ac:dyDescent="0.35">
      <c r="A996" s="513" t="s">
        <v>283</v>
      </c>
      <c r="B996" s="513">
        <v>496</v>
      </c>
      <c r="C996" s="513" t="s">
        <v>367</v>
      </c>
      <c r="D996" s="513">
        <v>-140</v>
      </c>
      <c r="E996" s="513" t="s">
        <v>368</v>
      </c>
      <c r="F996" s="513">
        <f>Ops!F184</f>
        <v>3</v>
      </c>
      <c r="G996" s="513" t="str">
        <f>Ops!E184</f>
        <v>Length of operating period</v>
      </c>
      <c r="H996" s="513" t="s">
        <v>83</v>
      </c>
      <c r="I996" s="513">
        <f>COLUMN(Ops!E184)</f>
        <v>5</v>
      </c>
      <c r="J996" s="513" t="str">
        <f>Ops!G184</f>
        <v>months</v>
      </c>
      <c r="K996" s="513"/>
      <c r="L996" s="513">
        <v>963</v>
      </c>
      <c r="M996" s="513">
        <v>503</v>
      </c>
      <c r="N996" s="513" t="str" cm="1">
        <f t="array" aca="1" ref="N996" ca="1">CELL("format",Ops!F184)</f>
        <v>,0</v>
      </c>
      <c r="O996" s="513">
        <f>ROW(Ops!F184)</f>
        <v>184</v>
      </c>
      <c r="P996" s="513">
        <f>COLUMN(Ops!F184)</f>
        <v>6</v>
      </c>
      <c r="Q996" s="513">
        <f>ROW(Ops!F184)</f>
        <v>184</v>
      </c>
      <c r="R996" s="513">
        <f>COLUMN(Ops!F184)</f>
        <v>6</v>
      </c>
      <c r="S996" s="513">
        <f ca="1">_xlfn.SHEET(Ops!F184)</f>
        <v>8</v>
      </c>
    </row>
    <row r="997" spans="1:19" x14ac:dyDescent="0.35">
      <c r="A997" s="513" t="s">
        <v>283</v>
      </c>
      <c r="B997" s="513">
        <v>497</v>
      </c>
      <c r="C997" s="513" t="s">
        <v>1105</v>
      </c>
      <c r="D997" s="513">
        <v>-140</v>
      </c>
      <c r="E997" s="513" t="s">
        <v>1204</v>
      </c>
      <c r="F997" s="513">
        <f>Ops!F185</f>
        <v>1500</v>
      </c>
      <c r="G997" s="513" t="str">
        <f>Ops!E185</f>
        <v>Insurance</v>
      </c>
      <c r="H997" s="513" t="s">
        <v>740</v>
      </c>
      <c r="I997" s="513">
        <f>COLUMN(Ops!E185)</f>
        <v>5</v>
      </c>
      <c r="J997" s="513" t="str">
        <f>Ops!G185</f>
        <v>$ 000s p.a.</v>
      </c>
      <c r="K997" s="513"/>
      <c r="L997" s="513">
        <v>1001</v>
      </c>
      <c r="M997" s="513">
        <v>503</v>
      </c>
      <c r="N997" s="513" t="str" cm="1">
        <f t="array" aca="1" ref="N997" ca="1">CELL("format",Ops!F185)</f>
        <v>,0</v>
      </c>
      <c r="O997" s="513">
        <f>ROW(Ops!F185)</f>
        <v>185</v>
      </c>
      <c r="P997" s="513">
        <f>COLUMN(Ops!F185)</f>
        <v>6</v>
      </c>
      <c r="Q997" s="513">
        <f>ROW(Ops!F185)</f>
        <v>185</v>
      </c>
      <c r="R997" s="513">
        <f>COLUMN(Ops!F185)</f>
        <v>6</v>
      </c>
      <c r="S997" s="513">
        <f ca="1">_xlfn.SHEET(Ops!F185)</f>
        <v>8</v>
      </c>
    </row>
    <row r="998" spans="1:19" x14ac:dyDescent="0.35">
      <c r="A998" s="513" t="s">
        <v>283</v>
      </c>
      <c r="B998" s="513">
        <v>498</v>
      </c>
      <c r="C998" s="513" t="s">
        <v>568</v>
      </c>
      <c r="D998" s="513">
        <v>-140</v>
      </c>
      <c r="E998" s="513" t="s">
        <v>574</v>
      </c>
      <c r="F998" s="513">
        <f>Ops!F186</f>
        <v>4</v>
      </c>
      <c r="G998" s="513" t="str">
        <f>Ops!E186</f>
        <v>Number of periods in a year</v>
      </c>
      <c r="H998" s="513" t="s">
        <v>97</v>
      </c>
      <c r="I998" s="513">
        <f>COLUMN(Ops!E186)</f>
        <v>5</v>
      </c>
      <c r="J998" s="513" t="str">
        <f>Ops!G186</f>
        <v>periods</v>
      </c>
      <c r="K998" s="513"/>
      <c r="L998" s="513">
        <v>898</v>
      </c>
      <c r="M998" s="513">
        <v>503</v>
      </c>
      <c r="N998" s="513" t="str" cm="1">
        <f t="array" aca="1" ref="N998" ca="1">CELL("format",Ops!F186)</f>
        <v>,0</v>
      </c>
      <c r="O998" s="513">
        <f>ROW(Ops!F186)</f>
        <v>186</v>
      </c>
      <c r="P998" s="513">
        <f>COLUMN(Ops!F186)</f>
        <v>6</v>
      </c>
      <c r="Q998" s="513">
        <f>ROW(Ops!F186)</f>
        <v>186</v>
      </c>
      <c r="R998" s="513">
        <f>COLUMN(Ops!F186)</f>
        <v>6</v>
      </c>
      <c r="S998" s="513">
        <f ca="1">_xlfn.SHEET(Ops!F186)</f>
        <v>8</v>
      </c>
    </row>
    <row r="999" spans="1:19" x14ac:dyDescent="0.35">
      <c r="A999" s="513" t="s">
        <v>283</v>
      </c>
      <c r="B999" s="513">
        <v>499</v>
      </c>
      <c r="C999" s="513" t="s">
        <v>972</v>
      </c>
      <c r="D999" s="513">
        <v>-140</v>
      </c>
      <c r="E999" s="513" t="s">
        <v>975</v>
      </c>
      <c r="F999" s="513">
        <f>Ops!J187</f>
        <v>1</v>
      </c>
      <c r="G999" s="513" t="str">
        <f>Ops!E187</f>
        <v>Months per model period</v>
      </c>
      <c r="H999" s="513" t="s">
        <v>933</v>
      </c>
      <c r="I999" s="513">
        <f>COLUMN(Ops!E187)</f>
        <v>5</v>
      </c>
      <c r="J999" s="513" t="str">
        <f>Ops!G187</f>
        <v>months</v>
      </c>
      <c r="K999" s="513"/>
      <c r="L999" s="513">
        <v>72</v>
      </c>
      <c r="M999" s="513">
        <v>503</v>
      </c>
      <c r="N999" s="513" t="str" cm="1">
        <f t="array" aca="1" ref="N999" ca="1">CELL("format",Ops!J187)</f>
        <v>,0</v>
      </c>
      <c r="O999" s="513">
        <f>ROW(Ops!J187)</f>
        <v>187</v>
      </c>
      <c r="P999" s="513">
        <f>COLUMN(Ops!J187)</f>
        <v>10</v>
      </c>
      <c r="Q999" s="513">
        <f>ROW(Ops!GJ187)</f>
        <v>187</v>
      </c>
      <c r="R999" s="513">
        <f>COLUMN(Ops!GJ187)</f>
        <v>192</v>
      </c>
      <c r="S999" s="513">
        <f ca="1">_xlfn.SHEET(Ops!J187)</f>
        <v>8</v>
      </c>
    </row>
    <row r="1000" spans="1:19" x14ac:dyDescent="0.35">
      <c r="A1000" s="513" t="s">
        <v>283</v>
      </c>
      <c r="B1000" s="513">
        <v>500</v>
      </c>
      <c r="C1000" s="513" t="s">
        <v>644</v>
      </c>
      <c r="D1000" s="513">
        <v>-140</v>
      </c>
      <c r="E1000" s="513" t="s">
        <v>656</v>
      </c>
      <c r="F1000" s="513">
        <f>Ops!J188</f>
        <v>0</v>
      </c>
      <c r="G1000" s="513" t="str">
        <f>Ops!E188</f>
        <v>Operating period flag</v>
      </c>
      <c r="H1000" s="513" t="s">
        <v>111</v>
      </c>
      <c r="I1000" s="513">
        <f>COLUMN(Ops!E188)</f>
        <v>5</v>
      </c>
      <c r="J1000" s="513" t="str">
        <f>Ops!G188</f>
        <v>flag</v>
      </c>
      <c r="K1000" s="513"/>
      <c r="L1000" s="513">
        <v>112</v>
      </c>
      <c r="M1000" s="513">
        <v>503</v>
      </c>
      <c r="N1000" s="513" t="str" cm="1">
        <f t="array" aca="1" ref="N1000" ca="1">CELL("format",Ops!J188)</f>
        <v>,0</v>
      </c>
      <c r="O1000" s="513">
        <f>ROW(Ops!J188)</f>
        <v>188</v>
      </c>
      <c r="P1000" s="513">
        <f>COLUMN(Ops!J188)</f>
        <v>10</v>
      </c>
      <c r="Q1000" s="513">
        <f>ROW(Ops!GJ188)</f>
        <v>188</v>
      </c>
      <c r="R1000" s="513">
        <f>COLUMN(Ops!GJ188)</f>
        <v>192</v>
      </c>
      <c r="S1000" s="513">
        <f ca="1">_xlfn.SHEET(Ops!J188)</f>
        <v>8</v>
      </c>
    </row>
    <row r="1001" spans="1:19" x14ac:dyDescent="0.35">
      <c r="A1001" s="513" t="s">
        <v>283</v>
      </c>
      <c r="B1001" s="513">
        <v>501</v>
      </c>
      <c r="C1001" s="513" t="s">
        <v>1155</v>
      </c>
      <c r="D1001" s="513">
        <v>-140</v>
      </c>
      <c r="E1001" s="513" t="s">
        <v>1174</v>
      </c>
      <c r="F1001" s="513">
        <f>Ops!J189</f>
        <v>1</v>
      </c>
      <c r="G1001" s="513" t="str">
        <f>Ops!E189</f>
        <v>CPI escalation factor</v>
      </c>
      <c r="H1001" s="513" t="s">
        <v>676</v>
      </c>
      <c r="I1001" s="513">
        <f>COLUMN(Ops!E189)</f>
        <v>5</v>
      </c>
      <c r="J1001" s="513" t="str">
        <f>Ops!G189</f>
        <v>factor</v>
      </c>
      <c r="K1001" s="513"/>
      <c r="L1001" s="513">
        <v>351</v>
      </c>
      <c r="M1001" s="513">
        <v>503</v>
      </c>
      <c r="N1001" s="513" t="str" cm="1">
        <f t="array" aca="1" ref="N1001" ca="1">CELL("format",Ops!J189)</f>
        <v>,4</v>
      </c>
      <c r="O1001" s="513">
        <f>ROW(Ops!J189)</f>
        <v>189</v>
      </c>
      <c r="P1001" s="513">
        <f>COLUMN(Ops!J189)</f>
        <v>10</v>
      </c>
      <c r="Q1001" s="513">
        <f>ROW(Ops!GJ189)</f>
        <v>189</v>
      </c>
      <c r="R1001" s="513">
        <f>COLUMN(Ops!GJ189)</f>
        <v>192</v>
      </c>
      <c r="S1001" s="513">
        <f ca="1">_xlfn.SHEET(Ops!J189)</f>
        <v>8</v>
      </c>
    </row>
    <row r="1002" spans="1:19" x14ac:dyDescent="0.35">
      <c r="A1002" s="513" t="s">
        <v>274</v>
      </c>
      <c r="B1002" s="513">
        <v>502</v>
      </c>
      <c r="C1002" s="513" t="s">
        <v>882</v>
      </c>
      <c r="D1002" s="513">
        <v>-140</v>
      </c>
      <c r="E1002" s="513" t="s">
        <v>883</v>
      </c>
      <c r="F1002" s="513">
        <f>Ops!H190</f>
        <v>56210.818568409268</v>
      </c>
      <c r="G1002" s="513" t="str">
        <f>Ops!E190</f>
        <v>Insurance</v>
      </c>
      <c r="H1002" s="513" t="s">
        <v>740</v>
      </c>
      <c r="I1002" s="513">
        <f>COLUMN(Ops!E190)</f>
        <v>5</v>
      </c>
      <c r="J1002" s="513" t="str">
        <f>Ops!G190</f>
        <v>$ 000s</v>
      </c>
      <c r="K1002" s="513" t="s">
        <v>882</v>
      </c>
      <c r="L1002" s="513">
        <v>503</v>
      </c>
      <c r="M1002" s="513"/>
      <c r="N1002" s="513" t="str" cm="1">
        <f t="array" aca="1" ref="N1002" ca="1">CELL("format",Ops!H190)</f>
        <v>,0</v>
      </c>
      <c r="O1002" s="513">
        <f>ROW(Ops!H190)</f>
        <v>190</v>
      </c>
      <c r="P1002" s="513">
        <f>COLUMN(Ops!H190)</f>
        <v>8</v>
      </c>
      <c r="Q1002" s="513">
        <f>ROW(Ops!H190)</f>
        <v>190</v>
      </c>
      <c r="R1002" s="513">
        <f>COLUMN(Ops!H190)</f>
        <v>8</v>
      </c>
      <c r="S1002" s="513">
        <f ca="1">_xlfn.SHEET(Ops!H190)</f>
        <v>8</v>
      </c>
    </row>
    <row r="1003" spans="1:19" x14ac:dyDescent="0.35">
      <c r="A1003" s="513" t="s">
        <v>277</v>
      </c>
      <c r="B1003" s="513">
        <v>503</v>
      </c>
      <c r="C1003" s="513" t="s">
        <v>884</v>
      </c>
      <c r="D1003" s="513">
        <v>-140</v>
      </c>
      <c r="E1003" s="513" t="s">
        <v>1205</v>
      </c>
      <c r="F1003" s="513">
        <f>Ops!J190</f>
        <v>0</v>
      </c>
      <c r="G1003" s="513" t="str">
        <f>Ops!E190</f>
        <v>Insurance</v>
      </c>
      <c r="H1003" s="513" t="s">
        <v>740</v>
      </c>
      <c r="I1003" s="513">
        <f>COLUMN(Ops!E190)</f>
        <v>5</v>
      </c>
      <c r="J1003" s="513" t="str">
        <f>Ops!G190</f>
        <v>$ 000s</v>
      </c>
      <c r="K1003" s="513" t="s">
        <v>884</v>
      </c>
      <c r="L1003" s="513" t="s">
        <v>2464</v>
      </c>
      <c r="M1003" s="513" t="s">
        <v>2465</v>
      </c>
      <c r="N1003" s="513" t="str" cm="1">
        <f t="array" aca="1" ref="N1003" ca="1">CELL("format",Ops!J190)</f>
        <v>,0</v>
      </c>
      <c r="O1003" s="513">
        <f>ROW(Ops!J190)</f>
        <v>190</v>
      </c>
      <c r="P1003" s="513">
        <f>COLUMN(Ops!J190)</f>
        <v>10</v>
      </c>
      <c r="Q1003" s="513">
        <f>ROW(Ops!GJ190)</f>
        <v>190</v>
      </c>
      <c r="R1003" s="513">
        <f>COLUMN(Ops!GJ190)</f>
        <v>192</v>
      </c>
      <c r="S1003" s="513">
        <f ca="1">_xlfn.SHEET(Ops!J190)</f>
        <v>8</v>
      </c>
    </row>
    <row r="1004" spans="1:19" x14ac:dyDescent="0.35">
      <c r="A1004" s="513" t="s">
        <v>283</v>
      </c>
      <c r="B1004" s="513">
        <v>504</v>
      </c>
      <c r="C1004" s="513" t="s">
        <v>367</v>
      </c>
      <c r="D1004" s="513">
        <v>-140</v>
      </c>
      <c r="E1004" s="513" t="s">
        <v>368</v>
      </c>
      <c r="F1004" s="513">
        <f>Ops!F192</f>
        <v>3</v>
      </c>
      <c r="G1004" s="513" t="str">
        <f>Ops!E192</f>
        <v>Length of operating period</v>
      </c>
      <c r="H1004" s="513" t="s">
        <v>83</v>
      </c>
      <c r="I1004" s="513">
        <f>COLUMN(Ops!E192)</f>
        <v>5</v>
      </c>
      <c r="J1004" s="513" t="str">
        <f>Ops!G192</f>
        <v>months</v>
      </c>
      <c r="K1004" s="513"/>
      <c r="L1004" s="513">
        <v>963</v>
      </c>
      <c r="M1004" s="513">
        <v>511</v>
      </c>
      <c r="N1004" s="513" t="str" cm="1">
        <f t="array" aca="1" ref="N1004" ca="1">CELL("format",Ops!F192)</f>
        <v>,0</v>
      </c>
      <c r="O1004" s="513">
        <f>ROW(Ops!F192)</f>
        <v>192</v>
      </c>
      <c r="P1004" s="513">
        <f>COLUMN(Ops!F192)</f>
        <v>6</v>
      </c>
      <c r="Q1004" s="513">
        <f>ROW(Ops!F192)</f>
        <v>192</v>
      </c>
      <c r="R1004" s="513">
        <f>COLUMN(Ops!F192)</f>
        <v>6</v>
      </c>
      <c r="S1004" s="513">
        <f ca="1">_xlfn.SHEET(Ops!F192)</f>
        <v>8</v>
      </c>
    </row>
    <row r="1005" spans="1:19" x14ac:dyDescent="0.35">
      <c r="A1005" s="513" t="s">
        <v>283</v>
      </c>
      <c r="B1005" s="513">
        <v>505</v>
      </c>
      <c r="C1005" s="513" t="s">
        <v>1109</v>
      </c>
      <c r="D1005" s="513">
        <v>-140</v>
      </c>
      <c r="E1005" s="513" t="s">
        <v>1206</v>
      </c>
      <c r="F1005" s="513">
        <f>Ops!F193</f>
        <v>100</v>
      </c>
      <c r="G1005" s="513" t="str">
        <f>Ops!E193</f>
        <v>Contingency</v>
      </c>
      <c r="H1005" s="513" t="s">
        <v>741</v>
      </c>
      <c r="I1005" s="513">
        <f>COLUMN(Ops!E193)</f>
        <v>5</v>
      </c>
      <c r="J1005" s="513" t="str">
        <f>Ops!G193</f>
        <v>$ 000s p.a.</v>
      </c>
      <c r="K1005" s="513"/>
      <c r="L1005" s="513">
        <v>1002</v>
      </c>
      <c r="M1005" s="513">
        <v>511</v>
      </c>
      <c r="N1005" s="513" t="str" cm="1">
        <f t="array" aca="1" ref="N1005" ca="1">CELL("format",Ops!F193)</f>
        <v>,0</v>
      </c>
      <c r="O1005" s="513">
        <f>ROW(Ops!F193)</f>
        <v>193</v>
      </c>
      <c r="P1005" s="513">
        <f>COLUMN(Ops!F193)</f>
        <v>6</v>
      </c>
      <c r="Q1005" s="513">
        <f>ROW(Ops!F193)</f>
        <v>193</v>
      </c>
      <c r="R1005" s="513">
        <f>COLUMN(Ops!F193)</f>
        <v>6</v>
      </c>
      <c r="S1005" s="513">
        <f ca="1">_xlfn.SHEET(Ops!F193)</f>
        <v>8</v>
      </c>
    </row>
    <row r="1006" spans="1:19" x14ac:dyDescent="0.35">
      <c r="A1006" s="513" t="s">
        <v>283</v>
      </c>
      <c r="B1006" s="513">
        <v>506</v>
      </c>
      <c r="C1006" s="513" t="s">
        <v>568</v>
      </c>
      <c r="D1006" s="513">
        <v>-140</v>
      </c>
      <c r="E1006" s="513" t="s">
        <v>574</v>
      </c>
      <c r="F1006" s="513">
        <f>Ops!F194</f>
        <v>4</v>
      </c>
      <c r="G1006" s="513" t="str">
        <f>Ops!E194</f>
        <v>Number of periods in a year</v>
      </c>
      <c r="H1006" s="513" t="s">
        <v>97</v>
      </c>
      <c r="I1006" s="513">
        <f>COLUMN(Ops!E194)</f>
        <v>5</v>
      </c>
      <c r="J1006" s="513" t="str">
        <f>Ops!G194</f>
        <v>periods</v>
      </c>
      <c r="K1006" s="513"/>
      <c r="L1006" s="513">
        <v>898</v>
      </c>
      <c r="M1006" s="513">
        <v>511</v>
      </c>
      <c r="N1006" s="513" t="str" cm="1">
        <f t="array" aca="1" ref="N1006" ca="1">CELL("format",Ops!F194)</f>
        <v>,0</v>
      </c>
      <c r="O1006" s="513">
        <f>ROW(Ops!F194)</f>
        <v>194</v>
      </c>
      <c r="P1006" s="513">
        <f>COLUMN(Ops!F194)</f>
        <v>6</v>
      </c>
      <c r="Q1006" s="513">
        <f>ROW(Ops!F194)</f>
        <v>194</v>
      </c>
      <c r="R1006" s="513">
        <f>COLUMN(Ops!F194)</f>
        <v>6</v>
      </c>
      <c r="S1006" s="513">
        <f ca="1">_xlfn.SHEET(Ops!F194)</f>
        <v>8</v>
      </c>
    </row>
    <row r="1007" spans="1:19" x14ac:dyDescent="0.35">
      <c r="A1007" s="513" t="s">
        <v>283</v>
      </c>
      <c r="B1007" s="513">
        <v>507</v>
      </c>
      <c r="C1007" s="513" t="s">
        <v>972</v>
      </c>
      <c r="D1007" s="513">
        <v>-140</v>
      </c>
      <c r="E1007" s="513" t="s">
        <v>975</v>
      </c>
      <c r="F1007" s="513">
        <f>Ops!J195</f>
        <v>1</v>
      </c>
      <c r="G1007" s="513" t="str">
        <f>Ops!E195</f>
        <v>Months per model period</v>
      </c>
      <c r="H1007" s="513" t="s">
        <v>933</v>
      </c>
      <c r="I1007" s="513">
        <f>COLUMN(Ops!E195)</f>
        <v>5</v>
      </c>
      <c r="J1007" s="513" t="str">
        <f>Ops!G195</f>
        <v>months</v>
      </c>
      <c r="K1007" s="513"/>
      <c r="L1007" s="513">
        <v>72</v>
      </c>
      <c r="M1007" s="513">
        <v>511</v>
      </c>
      <c r="N1007" s="513" t="str" cm="1">
        <f t="array" aca="1" ref="N1007" ca="1">CELL("format",Ops!J195)</f>
        <v>,0</v>
      </c>
      <c r="O1007" s="513">
        <f>ROW(Ops!J195)</f>
        <v>195</v>
      </c>
      <c r="P1007" s="513">
        <f>COLUMN(Ops!J195)</f>
        <v>10</v>
      </c>
      <c r="Q1007" s="513">
        <f>ROW(Ops!GJ195)</f>
        <v>195</v>
      </c>
      <c r="R1007" s="513">
        <f>COLUMN(Ops!GJ195)</f>
        <v>192</v>
      </c>
      <c r="S1007" s="513">
        <f ca="1">_xlfn.SHEET(Ops!J195)</f>
        <v>8</v>
      </c>
    </row>
    <row r="1008" spans="1:19" x14ac:dyDescent="0.35">
      <c r="A1008" s="513" t="s">
        <v>283</v>
      </c>
      <c r="B1008" s="513">
        <v>508</v>
      </c>
      <c r="C1008" s="513" t="s">
        <v>644</v>
      </c>
      <c r="D1008" s="513">
        <v>-140</v>
      </c>
      <c r="E1008" s="513" t="s">
        <v>656</v>
      </c>
      <c r="F1008" s="513">
        <f>Ops!J196</f>
        <v>0</v>
      </c>
      <c r="G1008" s="513" t="str">
        <f>Ops!E196</f>
        <v>Operating period flag</v>
      </c>
      <c r="H1008" s="513" t="s">
        <v>111</v>
      </c>
      <c r="I1008" s="513">
        <f>COLUMN(Ops!E196)</f>
        <v>5</v>
      </c>
      <c r="J1008" s="513" t="str">
        <f>Ops!G196</f>
        <v>flag</v>
      </c>
      <c r="K1008" s="513"/>
      <c r="L1008" s="513">
        <v>112</v>
      </c>
      <c r="M1008" s="513">
        <v>511</v>
      </c>
      <c r="N1008" s="513" t="str" cm="1">
        <f t="array" aca="1" ref="N1008" ca="1">CELL("format",Ops!J196)</f>
        <v>,0</v>
      </c>
      <c r="O1008" s="513">
        <f>ROW(Ops!J196)</f>
        <v>196</v>
      </c>
      <c r="P1008" s="513">
        <f>COLUMN(Ops!J196)</f>
        <v>10</v>
      </c>
      <c r="Q1008" s="513">
        <f>ROW(Ops!GJ196)</f>
        <v>196</v>
      </c>
      <c r="R1008" s="513">
        <f>COLUMN(Ops!GJ196)</f>
        <v>192</v>
      </c>
      <c r="S1008" s="513">
        <f ca="1">_xlfn.SHEET(Ops!J196)</f>
        <v>8</v>
      </c>
    </row>
    <row r="1009" spans="1:19" x14ac:dyDescent="0.35">
      <c r="A1009" s="513" t="s">
        <v>283</v>
      </c>
      <c r="B1009" s="513">
        <v>509</v>
      </c>
      <c r="C1009" s="513" t="s">
        <v>1155</v>
      </c>
      <c r="D1009" s="513">
        <v>-140</v>
      </c>
      <c r="E1009" s="513" t="s">
        <v>1174</v>
      </c>
      <c r="F1009" s="513">
        <f>Ops!J197</f>
        <v>1</v>
      </c>
      <c r="G1009" s="513" t="str">
        <f>Ops!E197</f>
        <v>CPI escalation factor</v>
      </c>
      <c r="H1009" s="513" t="s">
        <v>676</v>
      </c>
      <c r="I1009" s="513">
        <f>COLUMN(Ops!E197)</f>
        <v>5</v>
      </c>
      <c r="J1009" s="513" t="str">
        <f>Ops!G197</f>
        <v>factor</v>
      </c>
      <c r="K1009" s="513"/>
      <c r="L1009" s="513">
        <v>351</v>
      </c>
      <c r="M1009" s="513">
        <v>511</v>
      </c>
      <c r="N1009" s="513" t="str" cm="1">
        <f t="array" aca="1" ref="N1009" ca="1">CELL("format",Ops!J197)</f>
        <v>,4</v>
      </c>
      <c r="O1009" s="513">
        <f>ROW(Ops!J197)</f>
        <v>197</v>
      </c>
      <c r="P1009" s="513">
        <f>COLUMN(Ops!J197)</f>
        <v>10</v>
      </c>
      <c r="Q1009" s="513">
        <f>ROW(Ops!GJ197)</f>
        <v>197</v>
      </c>
      <c r="R1009" s="513">
        <f>COLUMN(Ops!GJ197)</f>
        <v>192</v>
      </c>
      <c r="S1009" s="513">
        <f ca="1">_xlfn.SHEET(Ops!J197)</f>
        <v>8</v>
      </c>
    </row>
    <row r="1010" spans="1:19" x14ac:dyDescent="0.35">
      <c r="A1010" s="513" t="s">
        <v>274</v>
      </c>
      <c r="B1010" s="513">
        <v>510</v>
      </c>
      <c r="C1010" s="513" t="s">
        <v>885</v>
      </c>
      <c r="D1010" s="513">
        <v>-140</v>
      </c>
      <c r="E1010" s="513" t="s">
        <v>886</v>
      </c>
      <c r="F1010" s="513">
        <f>Ops!H198</f>
        <v>3747.3879045606182</v>
      </c>
      <c r="G1010" s="513" t="str">
        <f>Ops!E198</f>
        <v>Contingency</v>
      </c>
      <c r="H1010" s="513" t="s">
        <v>741</v>
      </c>
      <c r="I1010" s="513">
        <f>COLUMN(Ops!E198)</f>
        <v>5</v>
      </c>
      <c r="J1010" s="513" t="str">
        <f>Ops!G198</f>
        <v>$ 000s</v>
      </c>
      <c r="K1010" s="513" t="s">
        <v>885</v>
      </c>
      <c r="L1010" s="513">
        <v>511</v>
      </c>
      <c r="M1010" s="513"/>
      <c r="N1010" s="513" t="str" cm="1">
        <f t="array" aca="1" ref="N1010" ca="1">CELL("format",Ops!H198)</f>
        <v>,0</v>
      </c>
      <c r="O1010" s="513">
        <f>ROW(Ops!H198)</f>
        <v>198</v>
      </c>
      <c r="P1010" s="513">
        <f>COLUMN(Ops!H198)</f>
        <v>8</v>
      </c>
      <c r="Q1010" s="513">
        <f>ROW(Ops!H198)</f>
        <v>198</v>
      </c>
      <c r="R1010" s="513">
        <f>COLUMN(Ops!H198)</f>
        <v>8</v>
      </c>
      <c r="S1010" s="513">
        <f ca="1">_xlfn.SHEET(Ops!H198)</f>
        <v>8</v>
      </c>
    </row>
    <row r="1011" spans="1:19" x14ac:dyDescent="0.35">
      <c r="A1011" s="513" t="s">
        <v>277</v>
      </c>
      <c r="B1011" s="513">
        <v>511</v>
      </c>
      <c r="C1011" s="513" t="s">
        <v>887</v>
      </c>
      <c r="D1011" s="513">
        <v>-140</v>
      </c>
      <c r="E1011" s="513" t="s">
        <v>1207</v>
      </c>
      <c r="F1011" s="513">
        <f>Ops!J198</f>
        <v>0</v>
      </c>
      <c r="G1011" s="513" t="str">
        <f>Ops!E198</f>
        <v>Contingency</v>
      </c>
      <c r="H1011" s="513" t="s">
        <v>741</v>
      </c>
      <c r="I1011" s="513">
        <f>COLUMN(Ops!E198)</f>
        <v>5</v>
      </c>
      <c r="J1011" s="513" t="str">
        <f>Ops!G198</f>
        <v>$ 000s</v>
      </c>
      <c r="K1011" s="513" t="s">
        <v>887</v>
      </c>
      <c r="L1011" s="513" t="s">
        <v>2466</v>
      </c>
      <c r="M1011" s="513" t="s">
        <v>2467</v>
      </c>
      <c r="N1011" s="513" t="str" cm="1">
        <f t="array" aca="1" ref="N1011" ca="1">CELL("format",Ops!J198)</f>
        <v>,0</v>
      </c>
      <c r="O1011" s="513">
        <f>ROW(Ops!J198)</f>
        <v>198</v>
      </c>
      <c r="P1011" s="513">
        <f>COLUMN(Ops!J198)</f>
        <v>10</v>
      </c>
      <c r="Q1011" s="513">
        <f>ROW(Ops!GJ198)</f>
        <v>198</v>
      </c>
      <c r="R1011" s="513">
        <f>COLUMN(Ops!GJ198)</f>
        <v>192</v>
      </c>
      <c r="S1011" s="513">
        <f ca="1">_xlfn.SHEET(Ops!J198)</f>
        <v>8</v>
      </c>
    </row>
    <row r="1012" spans="1:19" x14ac:dyDescent="0.35">
      <c r="A1012" s="513" t="s">
        <v>283</v>
      </c>
      <c r="B1012" s="513">
        <v>512</v>
      </c>
      <c r="C1012" s="513" t="s">
        <v>367</v>
      </c>
      <c r="D1012" s="513">
        <v>-140</v>
      </c>
      <c r="E1012" s="513" t="s">
        <v>368</v>
      </c>
      <c r="F1012" s="513">
        <f>Ops!F200</f>
        <v>3</v>
      </c>
      <c r="G1012" s="513" t="str">
        <f>Ops!E200</f>
        <v>Length of operating period</v>
      </c>
      <c r="H1012" s="513" t="s">
        <v>83</v>
      </c>
      <c r="I1012" s="513">
        <f>COLUMN(Ops!E200)</f>
        <v>5</v>
      </c>
      <c r="J1012" s="513" t="str">
        <f>Ops!G200</f>
        <v>months</v>
      </c>
      <c r="K1012" s="513"/>
      <c r="L1012" s="513">
        <v>963</v>
      </c>
      <c r="M1012" s="513">
        <v>519</v>
      </c>
      <c r="N1012" s="513" t="str" cm="1">
        <f t="array" aca="1" ref="N1012" ca="1">CELL("format",Ops!F200)</f>
        <v>,0</v>
      </c>
      <c r="O1012" s="513">
        <f>ROW(Ops!F200)</f>
        <v>200</v>
      </c>
      <c r="P1012" s="513">
        <f>COLUMN(Ops!F200)</f>
        <v>6</v>
      </c>
      <c r="Q1012" s="513">
        <f>ROW(Ops!F200)</f>
        <v>200</v>
      </c>
      <c r="R1012" s="513">
        <f>COLUMN(Ops!F200)</f>
        <v>6</v>
      </c>
      <c r="S1012" s="513">
        <f ca="1">_xlfn.SHEET(Ops!F200)</f>
        <v>8</v>
      </c>
    </row>
    <row r="1013" spans="1:19" x14ac:dyDescent="0.35">
      <c r="A1013" s="513" t="s">
        <v>283</v>
      </c>
      <c r="B1013" s="513">
        <v>513</v>
      </c>
      <c r="C1013" s="513" t="s">
        <v>1113</v>
      </c>
      <c r="D1013" s="513">
        <v>-140</v>
      </c>
      <c r="E1013" s="513" t="s">
        <v>1208</v>
      </c>
      <c r="F1013" s="513">
        <f>Ops!F201</f>
        <v>491</v>
      </c>
      <c r="G1013" s="513" t="str">
        <f>Ops!E201</f>
        <v>Rent</v>
      </c>
      <c r="H1013" s="513" t="s">
        <v>742</v>
      </c>
      <c r="I1013" s="513">
        <f>COLUMN(Ops!E201)</f>
        <v>5</v>
      </c>
      <c r="J1013" s="513" t="str">
        <f>Ops!G201</f>
        <v>$ 000s p.a.</v>
      </c>
      <c r="K1013" s="513"/>
      <c r="L1013" s="513">
        <v>1003</v>
      </c>
      <c r="M1013" s="513">
        <v>519</v>
      </c>
      <c r="N1013" s="513" t="str" cm="1">
        <f t="array" aca="1" ref="N1013" ca="1">CELL("format",Ops!F201)</f>
        <v>,0</v>
      </c>
      <c r="O1013" s="513">
        <f>ROW(Ops!F201)</f>
        <v>201</v>
      </c>
      <c r="P1013" s="513">
        <f>COLUMN(Ops!F201)</f>
        <v>6</v>
      </c>
      <c r="Q1013" s="513">
        <f>ROW(Ops!F201)</f>
        <v>201</v>
      </c>
      <c r="R1013" s="513">
        <f>COLUMN(Ops!F201)</f>
        <v>6</v>
      </c>
      <c r="S1013" s="513">
        <f ca="1">_xlfn.SHEET(Ops!F201)</f>
        <v>8</v>
      </c>
    </row>
    <row r="1014" spans="1:19" x14ac:dyDescent="0.35">
      <c r="A1014" s="513" t="s">
        <v>283</v>
      </c>
      <c r="B1014" s="513">
        <v>514</v>
      </c>
      <c r="C1014" s="513" t="s">
        <v>568</v>
      </c>
      <c r="D1014" s="513">
        <v>-140</v>
      </c>
      <c r="E1014" s="513" t="s">
        <v>574</v>
      </c>
      <c r="F1014" s="513">
        <f>Ops!F202</f>
        <v>4</v>
      </c>
      <c r="G1014" s="513" t="str">
        <f>Ops!E202</f>
        <v>Number of periods in a year</v>
      </c>
      <c r="H1014" s="513" t="s">
        <v>97</v>
      </c>
      <c r="I1014" s="513">
        <f>COLUMN(Ops!E202)</f>
        <v>5</v>
      </c>
      <c r="J1014" s="513" t="str">
        <f>Ops!G202</f>
        <v>periods</v>
      </c>
      <c r="K1014" s="513"/>
      <c r="L1014" s="513">
        <v>898</v>
      </c>
      <c r="M1014" s="513">
        <v>519</v>
      </c>
      <c r="N1014" s="513" t="str" cm="1">
        <f t="array" aca="1" ref="N1014" ca="1">CELL("format",Ops!F202)</f>
        <v>,0</v>
      </c>
      <c r="O1014" s="513">
        <f>ROW(Ops!F202)</f>
        <v>202</v>
      </c>
      <c r="P1014" s="513">
        <f>COLUMN(Ops!F202)</f>
        <v>6</v>
      </c>
      <c r="Q1014" s="513">
        <f>ROW(Ops!F202)</f>
        <v>202</v>
      </c>
      <c r="R1014" s="513">
        <f>COLUMN(Ops!F202)</f>
        <v>6</v>
      </c>
      <c r="S1014" s="513">
        <f ca="1">_xlfn.SHEET(Ops!F202)</f>
        <v>8</v>
      </c>
    </row>
    <row r="1015" spans="1:19" x14ac:dyDescent="0.35">
      <c r="A1015" s="513" t="s">
        <v>283</v>
      </c>
      <c r="B1015" s="513">
        <v>515</v>
      </c>
      <c r="C1015" s="513" t="s">
        <v>972</v>
      </c>
      <c r="D1015" s="513">
        <v>-140</v>
      </c>
      <c r="E1015" s="513" t="s">
        <v>975</v>
      </c>
      <c r="F1015" s="513">
        <f>Ops!J203</f>
        <v>1</v>
      </c>
      <c r="G1015" s="513" t="str">
        <f>Ops!E203</f>
        <v>Months per model period</v>
      </c>
      <c r="H1015" s="513" t="s">
        <v>933</v>
      </c>
      <c r="I1015" s="513">
        <f>COLUMN(Ops!E203)</f>
        <v>5</v>
      </c>
      <c r="J1015" s="513" t="str">
        <f>Ops!G203</f>
        <v>months</v>
      </c>
      <c r="K1015" s="513"/>
      <c r="L1015" s="513">
        <v>72</v>
      </c>
      <c r="M1015" s="513">
        <v>519</v>
      </c>
      <c r="N1015" s="513" t="str" cm="1">
        <f t="array" aca="1" ref="N1015" ca="1">CELL("format",Ops!J203)</f>
        <v>,0</v>
      </c>
      <c r="O1015" s="513">
        <f>ROW(Ops!J203)</f>
        <v>203</v>
      </c>
      <c r="P1015" s="513">
        <f>COLUMN(Ops!J203)</f>
        <v>10</v>
      </c>
      <c r="Q1015" s="513">
        <f>ROW(Ops!GJ203)</f>
        <v>203</v>
      </c>
      <c r="R1015" s="513">
        <f>COLUMN(Ops!GJ203)</f>
        <v>192</v>
      </c>
      <c r="S1015" s="513">
        <f ca="1">_xlfn.SHEET(Ops!J203)</f>
        <v>8</v>
      </c>
    </row>
    <row r="1016" spans="1:19" x14ac:dyDescent="0.35">
      <c r="A1016" s="513" t="s">
        <v>283</v>
      </c>
      <c r="B1016" s="513">
        <v>516</v>
      </c>
      <c r="C1016" s="513" t="s">
        <v>644</v>
      </c>
      <c r="D1016" s="513">
        <v>-140</v>
      </c>
      <c r="E1016" s="513" t="s">
        <v>656</v>
      </c>
      <c r="F1016" s="513">
        <f>Ops!J204</f>
        <v>0</v>
      </c>
      <c r="G1016" s="513" t="str">
        <f>Ops!E204</f>
        <v>Operating period flag</v>
      </c>
      <c r="H1016" s="513" t="s">
        <v>111</v>
      </c>
      <c r="I1016" s="513">
        <f>COLUMN(Ops!E204)</f>
        <v>5</v>
      </c>
      <c r="J1016" s="513" t="str">
        <f>Ops!G204</f>
        <v>flag</v>
      </c>
      <c r="K1016" s="513"/>
      <c r="L1016" s="513">
        <v>112</v>
      </c>
      <c r="M1016" s="513">
        <v>519</v>
      </c>
      <c r="N1016" s="513" t="str" cm="1">
        <f t="array" aca="1" ref="N1016" ca="1">CELL("format",Ops!J204)</f>
        <v>,0</v>
      </c>
      <c r="O1016" s="513">
        <f>ROW(Ops!J204)</f>
        <v>204</v>
      </c>
      <c r="P1016" s="513">
        <f>COLUMN(Ops!J204)</f>
        <v>10</v>
      </c>
      <c r="Q1016" s="513">
        <f>ROW(Ops!GJ204)</f>
        <v>204</v>
      </c>
      <c r="R1016" s="513">
        <f>COLUMN(Ops!GJ204)</f>
        <v>192</v>
      </c>
      <c r="S1016" s="513">
        <f ca="1">_xlfn.SHEET(Ops!J204)</f>
        <v>8</v>
      </c>
    </row>
    <row r="1017" spans="1:19" x14ac:dyDescent="0.35">
      <c r="A1017" s="513" t="s">
        <v>283</v>
      </c>
      <c r="B1017" s="513">
        <v>517</v>
      </c>
      <c r="C1017" s="513" t="s">
        <v>1155</v>
      </c>
      <c r="D1017" s="513">
        <v>-140</v>
      </c>
      <c r="E1017" s="513" t="s">
        <v>1174</v>
      </c>
      <c r="F1017" s="513">
        <f>Ops!J205</f>
        <v>1</v>
      </c>
      <c r="G1017" s="513" t="str">
        <f>Ops!E205</f>
        <v>CPI escalation factor</v>
      </c>
      <c r="H1017" s="513" t="s">
        <v>676</v>
      </c>
      <c r="I1017" s="513">
        <f>COLUMN(Ops!E205)</f>
        <v>5</v>
      </c>
      <c r="J1017" s="513" t="str">
        <f>Ops!G205</f>
        <v>factor</v>
      </c>
      <c r="K1017" s="513"/>
      <c r="L1017" s="513">
        <v>351</v>
      </c>
      <c r="M1017" s="513">
        <v>519</v>
      </c>
      <c r="N1017" s="513" t="str" cm="1">
        <f t="array" aca="1" ref="N1017" ca="1">CELL("format",Ops!J205)</f>
        <v>,4</v>
      </c>
      <c r="O1017" s="513">
        <f>ROW(Ops!J205)</f>
        <v>205</v>
      </c>
      <c r="P1017" s="513">
        <f>COLUMN(Ops!J205)</f>
        <v>10</v>
      </c>
      <c r="Q1017" s="513">
        <f>ROW(Ops!GJ205)</f>
        <v>205</v>
      </c>
      <c r="R1017" s="513">
        <f>COLUMN(Ops!GJ205)</f>
        <v>192</v>
      </c>
      <c r="S1017" s="513">
        <f ca="1">_xlfn.SHEET(Ops!J205)</f>
        <v>8</v>
      </c>
    </row>
    <row r="1018" spans="1:19" x14ac:dyDescent="0.35">
      <c r="A1018" s="513" t="s">
        <v>274</v>
      </c>
      <c r="B1018" s="513">
        <v>518</v>
      </c>
      <c r="C1018" s="513" t="s">
        <v>888</v>
      </c>
      <c r="D1018" s="513">
        <v>-140</v>
      </c>
      <c r="E1018" s="513" t="s">
        <v>889</v>
      </c>
      <c r="F1018" s="513">
        <f>Ops!H206</f>
        <v>18399.674611392642</v>
      </c>
      <c r="G1018" s="513" t="str">
        <f>Ops!E206</f>
        <v>Rent</v>
      </c>
      <c r="H1018" s="513" t="s">
        <v>742</v>
      </c>
      <c r="I1018" s="513">
        <f>COLUMN(Ops!E206)</f>
        <v>5</v>
      </c>
      <c r="J1018" s="513" t="str">
        <f>Ops!G206</f>
        <v>$ 000s</v>
      </c>
      <c r="K1018" s="513" t="s">
        <v>888</v>
      </c>
      <c r="L1018" s="513">
        <v>519</v>
      </c>
      <c r="M1018" s="513"/>
      <c r="N1018" s="513" t="str" cm="1">
        <f t="array" aca="1" ref="N1018" ca="1">CELL("format",Ops!H206)</f>
        <v>,0</v>
      </c>
      <c r="O1018" s="513">
        <f>ROW(Ops!H206)</f>
        <v>206</v>
      </c>
      <c r="P1018" s="513">
        <f>COLUMN(Ops!H206)</f>
        <v>8</v>
      </c>
      <c r="Q1018" s="513">
        <f>ROW(Ops!H206)</f>
        <v>206</v>
      </c>
      <c r="R1018" s="513">
        <f>COLUMN(Ops!H206)</f>
        <v>8</v>
      </c>
      <c r="S1018" s="513">
        <f ca="1">_xlfn.SHEET(Ops!H206)</f>
        <v>8</v>
      </c>
    </row>
    <row r="1019" spans="1:19" x14ac:dyDescent="0.35">
      <c r="A1019" s="513" t="s">
        <v>277</v>
      </c>
      <c r="B1019" s="513">
        <v>519</v>
      </c>
      <c r="C1019" s="513" t="s">
        <v>890</v>
      </c>
      <c r="D1019" s="513">
        <v>-140</v>
      </c>
      <c r="E1019" s="513" t="s">
        <v>1209</v>
      </c>
      <c r="F1019" s="513">
        <f>Ops!J206</f>
        <v>0</v>
      </c>
      <c r="G1019" s="513" t="str">
        <f>Ops!E206</f>
        <v>Rent</v>
      </c>
      <c r="H1019" s="513" t="s">
        <v>742</v>
      </c>
      <c r="I1019" s="513">
        <f>COLUMN(Ops!E206)</f>
        <v>5</v>
      </c>
      <c r="J1019" s="513" t="str">
        <f>Ops!G206</f>
        <v>$ 000s</v>
      </c>
      <c r="K1019" s="513" t="s">
        <v>890</v>
      </c>
      <c r="L1019" s="513" t="s">
        <v>2468</v>
      </c>
      <c r="M1019" s="513" t="s">
        <v>2469</v>
      </c>
      <c r="N1019" s="513" t="str" cm="1">
        <f t="array" aca="1" ref="N1019" ca="1">CELL("format",Ops!J206)</f>
        <v>,0</v>
      </c>
      <c r="O1019" s="513">
        <f>ROW(Ops!J206)</f>
        <v>206</v>
      </c>
      <c r="P1019" s="513">
        <f>COLUMN(Ops!J206)</f>
        <v>10</v>
      </c>
      <c r="Q1019" s="513">
        <f>ROW(Ops!GJ206)</f>
        <v>206</v>
      </c>
      <c r="R1019" s="513">
        <f>COLUMN(Ops!GJ206)</f>
        <v>192</v>
      </c>
      <c r="S1019" s="513">
        <f ca="1">_xlfn.SHEET(Ops!J206)</f>
        <v>8</v>
      </c>
    </row>
    <row r="1020" spans="1:19" x14ac:dyDescent="0.35">
      <c r="A1020" s="513" t="s">
        <v>283</v>
      </c>
      <c r="B1020" s="513">
        <v>520</v>
      </c>
      <c r="C1020" s="513" t="s">
        <v>367</v>
      </c>
      <c r="D1020" s="513">
        <v>-140</v>
      </c>
      <c r="E1020" s="513" t="s">
        <v>368</v>
      </c>
      <c r="F1020" s="513">
        <f>Ops!F208</f>
        <v>3</v>
      </c>
      <c r="G1020" s="513" t="str">
        <f>Ops!E208</f>
        <v>Length of operating period</v>
      </c>
      <c r="H1020" s="513" t="s">
        <v>83</v>
      </c>
      <c r="I1020" s="513">
        <f>COLUMN(Ops!E208)</f>
        <v>5</v>
      </c>
      <c r="J1020" s="513" t="str">
        <f>Ops!G208</f>
        <v>months</v>
      </c>
      <c r="K1020" s="513"/>
      <c r="L1020" s="513">
        <v>963</v>
      </c>
      <c r="M1020" s="513">
        <v>527</v>
      </c>
      <c r="N1020" s="513" t="str" cm="1">
        <f t="array" aca="1" ref="N1020" ca="1">CELL("format",Ops!F208)</f>
        <v>,0</v>
      </c>
      <c r="O1020" s="513">
        <f>ROW(Ops!F208)</f>
        <v>208</v>
      </c>
      <c r="P1020" s="513">
        <f>COLUMN(Ops!F208)</f>
        <v>6</v>
      </c>
      <c r="Q1020" s="513">
        <f>ROW(Ops!F208)</f>
        <v>208</v>
      </c>
      <c r="R1020" s="513">
        <f>COLUMN(Ops!F208)</f>
        <v>6</v>
      </c>
      <c r="S1020" s="513">
        <f ca="1">_xlfn.SHEET(Ops!F208)</f>
        <v>8</v>
      </c>
    </row>
    <row r="1021" spans="1:19" x14ac:dyDescent="0.35">
      <c r="A1021" s="513" t="s">
        <v>283</v>
      </c>
      <c r="B1021" s="513">
        <v>521</v>
      </c>
      <c r="C1021" s="513" t="s">
        <v>1117</v>
      </c>
      <c r="D1021" s="513">
        <v>-140</v>
      </c>
      <c r="E1021" s="513" t="s">
        <v>1210</v>
      </c>
      <c r="F1021" s="513">
        <f>Ops!F209</f>
        <v>40</v>
      </c>
      <c r="G1021" s="513" t="str">
        <f>Ops!E209</f>
        <v>Legals and professional</v>
      </c>
      <c r="H1021" s="513" t="s">
        <v>743</v>
      </c>
      <c r="I1021" s="513">
        <f>COLUMN(Ops!E209)</f>
        <v>5</v>
      </c>
      <c r="J1021" s="513" t="str">
        <f>Ops!G209</f>
        <v>$ 000s p.a.</v>
      </c>
      <c r="K1021" s="513"/>
      <c r="L1021" s="513">
        <v>1004</v>
      </c>
      <c r="M1021" s="513">
        <v>527</v>
      </c>
      <c r="N1021" s="513" t="str" cm="1">
        <f t="array" aca="1" ref="N1021" ca="1">CELL("format",Ops!F209)</f>
        <v>,0</v>
      </c>
      <c r="O1021" s="513">
        <f>ROW(Ops!F209)</f>
        <v>209</v>
      </c>
      <c r="P1021" s="513">
        <f>COLUMN(Ops!F209)</f>
        <v>6</v>
      </c>
      <c r="Q1021" s="513">
        <f>ROW(Ops!F209)</f>
        <v>209</v>
      </c>
      <c r="R1021" s="513">
        <f>COLUMN(Ops!F209)</f>
        <v>6</v>
      </c>
      <c r="S1021" s="513">
        <f ca="1">_xlfn.SHEET(Ops!F209)</f>
        <v>8</v>
      </c>
    </row>
    <row r="1022" spans="1:19" x14ac:dyDescent="0.35">
      <c r="A1022" s="513" t="s">
        <v>283</v>
      </c>
      <c r="B1022" s="513">
        <v>522</v>
      </c>
      <c r="C1022" s="513" t="s">
        <v>568</v>
      </c>
      <c r="D1022" s="513">
        <v>-140</v>
      </c>
      <c r="E1022" s="513" t="s">
        <v>574</v>
      </c>
      <c r="F1022" s="513">
        <f>Ops!F210</f>
        <v>4</v>
      </c>
      <c r="G1022" s="513" t="str">
        <f>Ops!E210</f>
        <v>Number of periods in a year</v>
      </c>
      <c r="H1022" s="513" t="s">
        <v>97</v>
      </c>
      <c r="I1022" s="513">
        <f>COLUMN(Ops!E210)</f>
        <v>5</v>
      </c>
      <c r="J1022" s="513" t="str">
        <f>Ops!G210</f>
        <v>periods</v>
      </c>
      <c r="K1022" s="513"/>
      <c r="L1022" s="513">
        <v>898</v>
      </c>
      <c r="M1022" s="513">
        <v>527</v>
      </c>
      <c r="N1022" s="513" t="str" cm="1">
        <f t="array" aca="1" ref="N1022" ca="1">CELL("format",Ops!F210)</f>
        <v>,0</v>
      </c>
      <c r="O1022" s="513">
        <f>ROW(Ops!F210)</f>
        <v>210</v>
      </c>
      <c r="P1022" s="513">
        <f>COLUMN(Ops!F210)</f>
        <v>6</v>
      </c>
      <c r="Q1022" s="513">
        <f>ROW(Ops!F210)</f>
        <v>210</v>
      </c>
      <c r="R1022" s="513">
        <f>COLUMN(Ops!F210)</f>
        <v>6</v>
      </c>
      <c r="S1022" s="513">
        <f ca="1">_xlfn.SHEET(Ops!F210)</f>
        <v>8</v>
      </c>
    </row>
    <row r="1023" spans="1:19" x14ac:dyDescent="0.35">
      <c r="A1023" s="513" t="s">
        <v>283</v>
      </c>
      <c r="B1023" s="513">
        <v>523</v>
      </c>
      <c r="C1023" s="513" t="s">
        <v>972</v>
      </c>
      <c r="D1023" s="513">
        <v>-140</v>
      </c>
      <c r="E1023" s="513" t="s">
        <v>975</v>
      </c>
      <c r="F1023" s="513">
        <f>Ops!J211</f>
        <v>1</v>
      </c>
      <c r="G1023" s="513" t="str">
        <f>Ops!E211</f>
        <v>Months per model period</v>
      </c>
      <c r="H1023" s="513" t="s">
        <v>933</v>
      </c>
      <c r="I1023" s="513">
        <f>COLUMN(Ops!E211)</f>
        <v>5</v>
      </c>
      <c r="J1023" s="513" t="str">
        <f>Ops!G211</f>
        <v>months</v>
      </c>
      <c r="K1023" s="513"/>
      <c r="L1023" s="513">
        <v>72</v>
      </c>
      <c r="M1023" s="513">
        <v>527</v>
      </c>
      <c r="N1023" s="513" t="str" cm="1">
        <f t="array" aca="1" ref="N1023" ca="1">CELL("format",Ops!J211)</f>
        <v>,0</v>
      </c>
      <c r="O1023" s="513">
        <f>ROW(Ops!J211)</f>
        <v>211</v>
      </c>
      <c r="P1023" s="513">
        <f>COLUMN(Ops!J211)</f>
        <v>10</v>
      </c>
      <c r="Q1023" s="513">
        <f>ROW(Ops!GJ211)</f>
        <v>211</v>
      </c>
      <c r="R1023" s="513">
        <f>COLUMN(Ops!GJ211)</f>
        <v>192</v>
      </c>
      <c r="S1023" s="513">
        <f ca="1">_xlfn.SHEET(Ops!J211)</f>
        <v>8</v>
      </c>
    </row>
    <row r="1024" spans="1:19" x14ac:dyDescent="0.35">
      <c r="A1024" s="513" t="s">
        <v>283</v>
      </c>
      <c r="B1024" s="513">
        <v>524</v>
      </c>
      <c r="C1024" s="513" t="s">
        <v>644</v>
      </c>
      <c r="D1024" s="513">
        <v>-140</v>
      </c>
      <c r="E1024" s="513" t="s">
        <v>656</v>
      </c>
      <c r="F1024" s="513">
        <f>Ops!J212</f>
        <v>0</v>
      </c>
      <c r="G1024" s="513" t="str">
        <f>Ops!E212</f>
        <v>Operating period flag</v>
      </c>
      <c r="H1024" s="513" t="s">
        <v>111</v>
      </c>
      <c r="I1024" s="513">
        <f>COLUMN(Ops!E212)</f>
        <v>5</v>
      </c>
      <c r="J1024" s="513" t="str">
        <f>Ops!G212</f>
        <v>flag</v>
      </c>
      <c r="K1024" s="513"/>
      <c r="L1024" s="513">
        <v>112</v>
      </c>
      <c r="M1024" s="513">
        <v>527</v>
      </c>
      <c r="N1024" s="513" t="str" cm="1">
        <f t="array" aca="1" ref="N1024" ca="1">CELL("format",Ops!J212)</f>
        <v>,0</v>
      </c>
      <c r="O1024" s="513">
        <f>ROW(Ops!J212)</f>
        <v>212</v>
      </c>
      <c r="P1024" s="513">
        <f>COLUMN(Ops!J212)</f>
        <v>10</v>
      </c>
      <c r="Q1024" s="513">
        <f>ROW(Ops!GJ212)</f>
        <v>212</v>
      </c>
      <c r="R1024" s="513">
        <f>COLUMN(Ops!GJ212)</f>
        <v>192</v>
      </c>
      <c r="S1024" s="513">
        <f ca="1">_xlfn.SHEET(Ops!J212)</f>
        <v>8</v>
      </c>
    </row>
    <row r="1025" spans="1:19" x14ac:dyDescent="0.35">
      <c r="A1025" s="513" t="s">
        <v>283</v>
      </c>
      <c r="B1025" s="513">
        <v>525</v>
      </c>
      <c r="C1025" s="513" t="s">
        <v>1155</v>
      </c>
      <c r="D1025" s="513">
        <v>-140</v>
      </c>
      <c r="E1025" s="513" t="s">
        <v>1174</v>
      </c>
      <c r="F1025" s="513">
        <f>Ops!J213</f>
        <v>1</v>
      </c>
      <c r="G1025" s="513" t="str">
        <f>Ops!E213</f>
        <v>CPI escalation factor</v>
      </c>
      <c r="H1025" s="513" t="s">
        <v>676</v>
      </c>
      <c r="I1025" s="513">
        <f>COLUMN(Ops!E213)</f>
        <v>5</v>
      </c>
      <c r="J1025" s="513" t="str">
        <f>Ops!G213</f>
        <v>factor</v>
      </c>
      <c r="K1025" s="513"/>
      <c r="L1025" s="513">
        <v>351</v>
      </c>
      <c r="M1025" s="513">
        <v>527</v>
      </c>
      <c r="N1025" s="513" t="str" cm="1">
        <f t="array" aca="1" ref="N1025" ca="1">CELL("format",Ops!J213)</f>
        <v>,4</v>
      </c>
      <c r="O1025" s="513">
        <f>ROW(Ops!J213)</f>
        <v>213</v>
      </c>
      <c r="P1025" s="513">
        <f>COLUMN(Ops!J213)</f>
        <v>10</v>
      </c>
      <c r="Q1025" s="513">
        <f>ROW(Ops!GJ213)</f>
        <v>213</v>
      </c>
      <c r="R1025" s="513">
        <f>COLUMN(Ops!GJ213)</f>
        <v>192</v>
      </c>
      <c r="S1025" s="513">
        <f ca="1">_xlfn.SHEET(Ops!J213)</f>
        <v>8</v>
      </c>
    </row>
    <row r="1026" spans="1:19" x14ac:dyDescent="0.35">
      <c r="A1026" s="513" t="s">
        <v>274</v>
      </c>
      <c r="B1026" s="513">
        <v>526</v>
      </c>
      <c r="C1026" s="513" t="s">
        <v>891</v>
      </c>
      <c r="D1026" s="513">
        <v>-140</v>
      </c>
      <c r="E1026" s="513" t="s">
        <v>892</v>
      </c>
      <c r="F1026" s="513">
        <f>Ops!H214</f>
        <v>1498.9551618242492</v>
      </c>
      <c r="G1026" s="513" t="str">
        <f>Ops!E214</f>
        <v>Legals and professional</v>
      </c>
      <c r="H1026" s="513" t="s">
        <v>743</v>
      </c>
      <c r="I1026" s="513">
        <f>COLUMN(Ops!E214)</f>
        <v>5</v>
      </c>
      <c r="J1026" s="513" t="str">
        <f>Ops!G214</f>
        <v>$ 000s</v>
      </c>
      <c r="K1026" s="513" t="s">
        <v>891</v>
      </c>
      <c r="L1026" s="513">
        <v>527</v>
      </c>
      <c r="M1026" s="513"/>
      <c r="N1026" s="513" t="str" cm="1">
        <f t="array" aca="1" ref="N1026" ca="1">CELL("format",Ops!H214)</f>
        <v>,0</v>
      </c>
      <c r="O1026" s="513">
        <f>ROW(Ops!H214)</f>
        <v>214</v>
      </c>
      <c r="P1026" s="513">
        <f>COLUMN(Ops!H214)</f>
        <v>8</v>
      </c>
      <c r="Q1026" s="513">
        <f>ROW(Ops!H214)</f>
        <v>214</v>
      </c>
      <c r="R1026" s="513">
        <f>COLUMN(Ops!H214)</f>
        <v>8</v>
      </c>
      <c r="S1026" s="513">
        <f ca="1">_xlfn.SHEET(Ops!H214)</f>
        <v>8</v>
      </c>
    </row>
    <row r="1027" spans="1:19" x14ac:dyDescent="0.35">
      <c r="A1027" s="513" t="s">
        <v>277</v>
      </c>
      <c r="B1027" s="513">
        <v>527</v>
      </c>
      <c r="C1027" s="513" t="s">
        <v>893</v>
      </c>
      <c r="D1027" s="513">
        <v>-140</v>
      </c>
      <c r="E1027" s="513" t="s">
        <v>1211</v>
      </c>
      <c r="F1027" s="513">
        <f>Ops!J214</f>
        <v>0</v>
      </c>
      <c r="G1027" s="513" t="str">
        <f>Ops!E214</f>
        <v>Legals and professional</v>
      </c>
      <c r="H1027" s="513" t="s">
        <v>743</v>
      </c>
      <c r="I1027" s="513">
        <f>COLUMN(Ops!E214)</f>
        <v>5</v>
      </c>
      <c r="J1027" s="513" t="str">
        <f>Ops!G214</f>
        <v>$ 000s</v>
      </c>
      <c r="K1027" s="513" t="s">
        <v>893</v>
      </c>
      <c r="L1027" s="513" t="s">
        <v>2470</v>
      </c>
      <c r="M1027" s="513" t="s">
        <v>2471</v>
      </c>
      <c r="N1027" s="513" t="str" cm="1">
        <f t="array" aca="1" ref="N1027" ca="1">CELL("format",Ops!J214)</f>
        <v>,0</v>
      </c>
      <c r="O1027" s="513">
        <f>ROW(Ops!J214)</f>
        <v>214</v>
      </c>
      <c r="P1027" s="513">
        <f>COLUMN(Ops!J214)</f>
        <v>10</v>
      </c>
      <c r="Q1027" s="513">
        <f>ROW(Ops!GJ214)</f>
        <v>214</v>
      </c>
      <c r="R1027" s="513">
        <f>COLUMN(Ops!GJ214)</f>
        <v>192</v>
      </c>
      <c r="S1027" s="513">
        <f ca="1">_xlfn.SHEET(Ops!J214)</f>
        <v>8</v>
      </c>
    </row>
    <row r="1028" spans="1:19" x14ac:dyDescent="0.35">
      <c r="A1028" s="513" t="s">
        <v>283</v>
      </c>
      <c r="B1028" s="513">
        <v>528</v>
      </c>
      <c r="C1028" s="513" t="s">
        <v>367</v>
      </c>
      <c r="D1028" s="513">
        <v>-140</v>
      </c>
      <c r="E1028" s="513" t="s">
        <v>368</v>
      </c>
      <c r="F1028" s="513">
        <f>Ops!F216</f>
        <v>3</v>
      </c>
      <c r="G1028" s="513" t="str">
        <f>Ops!E216</f>
        <v>Length of operating period</v>
      </c>
      <c r="H1028" s="513" t="s">
        <v>83</v>
      </c>
      <c r="I1028" s="513">
        <f>COLUMN(Ops!E216)</f>
        <v>5</v>
      </c>
      <c r="J1028" s="513" t="str">
        <f>Ops!G216</f>
        <v>months</v>
      </c>
      <c r="K1028" s="513"/>
      <c r="L1028" s="513">
        <v>963</v>
      </c>
      <c r="M1028" s="513">
        <v>535</v>
      </c>
      <c r="N1028" s="513" t="str" cm="1">
        <f t="array" aca="1" ref="N1028" ca="1">CELL("format",Ops!F216)</f>
        <v>,0</v>
      </c>
      <c r="O1028" s="513">
        <f>ROW(Ops!F216)</f>
        <v>216</v>
      </c>
      <c r="P1028" s="513">
        <f>COLUMN(Ops!F216)</f>
        <v>6</v>
      </c>
      <c r="Q1028" s="513">
        <f>ROW(Ops!F216)</f>
        <v>216</v>
      </c>
      <c r="R1028" s="513">
        <f>COLUMN(Ops!F216)</f>
        <v>6</v>
      </c>
      <c r="S1028" s="513">
        <f ca="1">_xlfn.SHEET(Ops!F216)</f>
        <v>8</v>
      </c>
    </row>
    <row r="1029" spans="1:19" x14ac:dyDescent="0.35">
      <c r="A1029" s="513" t="s">
        <v>283</v>
      </c>
      <c r="B1029" s="513">
        <v>529</v>
      </c>
      <c r="C1029" s="513" t="s">
        <v>1121</v>
      </c>
      <c r="D1029" s="513">
        <v>-140</v>
      </c>
      <c r="E1029" s="513" t="s">
        <v>1212</v>
      </c>
      <c r="F1029" s="513">
        <f>Ops!F217</f>
        <v>35</v>
      </c>
      <c r="G1029" s="513" t="str">
        <f>Ops!E217</f>
        <v>Water costs</v>
      </c>
      <c r="H1029" s="513" t="s">
        <v>744</v>
      </c>
      <c r="I1029" s="513">
        <f>COLUMN(Ops!E217)</f>
        <v>5</v>
      </c>
      <c r="J1029" s="513" t="str">
        <f>Ops!G217</f>
        <v>$ 000s p.a.</v>
      </c>
      <c r="K1029" s="513"/>
      <c r="L1029" s="513">
        <v>1005</v>
      </c>
      <c r="M1029" s="513">
        <v>535</v>
      </c>
      <c r="N1029" s="513" t="str" cm="1">
        <f t="array" aca="1" ref="N1029" ca="1">CELL("format",Ops!F217)</f>
        <v>,0</v>
      </c>
      <c r="O1029" s="513">
        <f>ROW(Ops!F217)</f>
        <v>217</v>
      </c>
      <c r="P1029" s="513">
        <f>COLUMN(Ops!F217)</f>
        <v>6</v>
      </c>
      <c r="Q1029" s="513">
        <f>ROW(Ops!F217)</f>
        <v>217</v>
      </c>
      <c r="R1029" s="513">
        <f>COLUMN(Ops!F217)</f>
        <v>6</v>
      </c>
      <c r="S1029" s="513">
        <f ca="1">_xlfn.SHEET(Ops!F217)</f>
        <v>8</v>
      </c>
    </row>
    <row r="1030" spans="1:19" x14ac:dyDescent="0.35">
      <c r="A1030" s="513" t="s">
        <v>283</v>
      </c>
      <c r="B1030" s="513">
        <v>530</v>
      </c>
      <c r="C1030" s="513" t="s">
        <v>568</v>
      </c>
      <c r="D1030" s="513">
        <v>-140</v>
      </c>
      <c r="E1030" s="513" t="s">
        <v>574</v>
      </c>
      <c r="F1030" s="513">
        <f>Ops!F218</f>
        <v>4</v>
      </c>
      <c r="G1030" s="513" t="str">
        <f>Ops!E218</f>
        <v>Number of periods in a year</v>
      </c>
      <c r="H1030" s="513" t="s">
        <v>97</v>
      </c>
      <c r="I1030" s="513">
        <f>COLUMN(Ops!E218)</f>
        <v>5</v>
      </c>
      <c r="J1030" s="513" t="str">
        <f>Ops!G218</f>
        <v>periods</v>
      </c>
      <c r="K1030" s="513"/>
      <c r="L1030" s="513">
        <v>898</v>
      </c>
      <c r="M1030" s="513">
        <v>535</v>
      </c>
      <c r="N1030" s="513" t="str" cm="1">
        <f t="array" aca="1" ref="N1030" ca="1">CELL("format",Ops!F218)</f>
        <v>,0</v>
      </c>
      <c r="O1030" s="513">
        <f>ROW(Ops!F218)</f>
        <v>218</v>
      </c>
      <c r="P1030" s="513">
        <f>COLUMN(Ops!F218)</f>
        <v>6</v>
      </c>
      <c r="Q1030" s="513">
        <f>ROW(Ops!F218)</f>
        <v>218</v>
      </c>
      <c r="R1030" s="513">
        <f>COLUMN(Ops!F218)</f>
        <v>6</v>
      </c>
      <c r="S1030" s="513">
        <f ca="1">_xlfn.SHEET(Ops!F218)</f>
        <v>8</v>
      </c>
    </row>
    <row r="1031" spans="1:19" x14ac:dyDescent="0.35">
      <c r="A1031" s="513" t="s">
        <v>283</v>
      </c>
      <c r="B1031" s="513">
        <v>531</v>
      </c>
      <c r="C1031" s="513" t="s">
        <v>972</v>
      </c>
      <c r="D1031" s="513">
        <v>-140</v>
      </c>
      <c r="E1031" s="513" t="s">
        <v>975</v>
      </c>
      <c r="F1031" s="513">
        <f>Ops!J219</f>
        <v>1</v>
      </c>
      <c r="G1031" s="513" t="str">
        <f>Ops!E219</f>
        <v>Months per model period</v>
      </c>
      <c r="H1031" s="513" t="s">
        <v>933</v>
      </c>
      <c r="I1031" s="513">
        <f>COLUMN(Ops!E219)</f>
        <v>5</v>
      </c>
      <c r="J1031" s="513" t="str">
        <f>Ops!G219</f>
        <v>months</v>
      </c>
      <c r="K1031" s="513"/>
      <c r="L1031" s="513">
        <v>72</v>
      </c>
      <c r="M1031" s="513">
        <v>535</v>
      </c>
      <c r="N1031" s="513" t="str" cm="1">
        <f t="array" aca="1" ref="N1031" ca="1">CELL("format",Ops!J219)</f>
        <v>,0</v>
      </c>
      <c r="O1031" s="513">
        <f>ROW(Ops!J219)</f>
        <v>219</v>
      </c>
      <c r="P1031" s="513">
        <f>COLUMN(Ops!J219)</f>
        <v>10</v>
      </c>
      <c r="Q1031" s="513">
        <f>ROW(Ops!GJ219)</f>
        <v>219</v>
      </c>
      <c r="R1031" s="513">
        <f>COLUMN(Ops!GJ219)</f>
        <v>192</v>
      </c>
      <c r="S1031" s="513">
        <f ca="1">_xlfn.SHEET(Ops!J219)</f>
        <v>8</v>
      </c>
    </row>
    <row r="1032" spans="1:19" x14ac:dyDescent="0.35">
      <c r="A1032" s="513" t="s">
        <v>283</v>
      </c>
      <c r="B1032" s="513">
        <v>532</v>
      </c>
      <c r="C1032" s="513" t="s">
        <v>644</v>
      </c>
      <c r="D1032" s="513">
        <v>-140</v>
      </c>
      <c r="E1032" s="513" t="s">
        <v>656</v>
      </c>
      <c r="F1032" s="513">
        <f>Ops!J220</f>
        <v>0</v>
      </c>
      <c r="G1032" s="513" t="str">
        <f>Ops!E220</f>
        <v>Operating period flag</v>
      </c>
      <c r="H1032" s="513" t="s">
        <v>111</v>
      </c>
      <c r="I1032" s="513">
        <f>COLUMN(Ops!E220)</f>
        <v>5</v>
      </c>
      <c r="J1032" s="513" t="str">
        <f>Ops!G220</f>
        <v>flag</v>
      </c>
      <c r="K1032" s="513"/>
      <c r="L1032" s="513">
        <v>112</v>
      </c>
      <c r="M1032" s="513">
        <v>535</v>
      </c>
      <c r="N1032" s="513" t="str" cm="1">
        <f t="array" aca="1" ref="N1032" ca="1">CELL("format",Ops!J220)</f>
        <v>,0</v>
      </c>
      <c r="O1032" s="513">
        <f>ROW(Ops!J220)</f>
        <v>220</v>
      </c>
      <c r="P1032" s="513">
        <f>COLUMN(Ops!J220)</f>
        <v>10</v>
      </c>
      <c r="Q1032" s="513">
        <f>ROW(Ops!GJ220)</f>
        <v>220</v>
      </c>
      <c r="R1032" s="513">
        <f>COLUMN(Ops!GJ220)</f>
        <v>192</v>
      </c>
      <c r="S1032" s="513">
        <f ca="1">_xlfn.SHEET(Ops!J220)</f>
        <v>8</v>
      </c>
    </row>
    <row r="1033" spans="1:19" x14ac:dyDescent="0.35">
      <c r="A1033" s="513" t="s">
        <v>283</v>
      </c>
      <c r="B1033" s="513">
        <v>533</v>
      </c>
      <c r="C1033" s="513" t="s">
        <v>1155</v>
      </c>
      <c r="D1033" s="513">
        <v>-140</v>
      </c>
      <c r="E1033" s="513" t="s">
        <v>1174</v>
      </c>
      <c r="F1033" s="513">
        <f>Ops!J221</f>
        <v>1</v>
      </c>
      <c r="G1033" s="513" t="str">
        <f>Ops!E221</f>
        <v>CPI escalation factor</v>
      </c>
      <c r="H1033" s="513" t="s">
        <v>676</v>
      </c>
      <c r="I1033" s="513">
        <f>COLUMN(Ops!E221)</f>
        <v>5</v>
      </c>
      <c r="J1033" s="513" t="str">
        <f>Ops!G221</f>
        <v>factor</v>
      </c>
      <c r="K1033" s="513"/>
      <c r="L1033" s="513">
        <v>351</v>
      </c>
      <c r="M1033" s="513">
        <v>535</v>
      </c>
      <c r="N1033" s="513" t="str" cm="1">
        <f t="array" aca="1" ref="N1033" ca="1">CELL("format",Ops!J221)</f>
        <v>,4</v>
      </c>
      <c r="O1033" s="513">
        <f>ROW(Ops!J221)</f>
        <v>221</v>
      </c>
      <c r="P1033" s="513">
        <f>COLUMN(Ops!J221)</f>
        <v>10</v>
      </c>
      <c r="Q1033" s="513">
        <f>ROW(Ops!GJ221)</f>
        <v>221</v>
      </c>
      <c r="R1033" s="513">
        <f>COLUMN(Ops!GJ221)</f>
        <v>192</v>
      </c>
      <c r="S1033" s="513">
        <f ca="1">_xlfn.SHEET(Ops!J221)</f>
        <v>8</v>
      </c>
    </row>
    <row r="1034" spans="1:19" x14ac:dyDescent="0.35">
      <c r="A1034" s="513" t="s">
        <v>274</v>
      </c>
      <c r="B1034" s="513">
        <v>534</v>
      </c>
      <c r="C1034" s="513" t="s">
        <v>894</v>
      </c>
      <c r="D1034" s="513">
        <v>-140</v>
      </c>
      <c r="E1034" s="513" t="s">
        <v>895</v>
      </c>
      <c r="F1034" s="513">
        <f>Ops!H222</f>
        <v>1311.585766596216</v>
      </c>
      <c r="G1034" s="513" t="str">
        <f>Ops!E222</f>
        <v>Water costs</v>
      </c>
      <c r="H1034" s="513" t="s">
        <v>744</v>
      </c>
      <c r="I1034" s="513">
        <f>COLUMN(Ops!E222)</f>
        <v>5</v>
      </c>
      <c r="J1034" s="513" t="str">
        <f>Ops!G222</f>
        <v>$ 000s</v>
      </c>
      <c r="K1034" s="513" t="s">
        <v>894</v>
      </c>
      <c r="L1034" s="513">
        <v>535</v>
      </c>
      <c r="M1034" s="513"/>
      <c r="N1034" s="513" t="str" cm="1">
        <f t="array" aca="1" ref="N1034" ca="1">CELL("format",Ops!H222)</f>
        <v>,0</v>
      </c>
      <c r="O1034" s="513">
        <f>ROW(Ops!H222)</f>
        <v>222</v>
      </c>
      <c r="P1034" s="513">
        <f>COLUMN(Ops!H222)</f>
        <v>8</v>
      </c>
      <c r="Q1034" s="513">
        <f>ROW(Ops!H222)</f>
        <v>222</v>
      </c>
      <c r="R1034" s="513">
        <f>COLUMN(Ops!H222)</f>
        <v>8</v>
      </c>
      <c r="S1034" s="513">
        <f ca="1">_xlfn.SHEET(Ops!H222)</f>
        <v>8</v>
      </c>
    </row>
    <row r="1035" spans="1:19" x14ac:dyDescent="0.35">
      <c r="A1035" s="513" t="s">
        <v>277</v>
      </c>
      <c r="B1035" s="513">
        <v>535</v>
      </c>
      <c r="C1035" s="513" t="s">
        <v>896</v>
      </c>
      <c r="D1035" s="513">
        <v>-140</v>
      </c>
      <c r="E1035" s="513" t="s">
        <v>1213</v>
      </c>
      <c r="F1035" s="513">
        <f>Ops!J222</f>
        <v>0</v>
      </c>
      <c r="G1035" s="513" t="str">
        <f>Ops!E222</f>
        <v>Water costs</v>
      </c>
      <c r="H1035" s="513" t="s">
        <v>744</v>
      </c>
      <c r="I1035" s="513">
        <f>COLUMN(Ops!E222)</f>
        <v>5</v>
      </c>
      <c r="J1035" s="513" t="str">
        <f>Ops!G222</f>
        <v>$ 000s</v>
      </c>
      <c r="K1035" s="513" t="s">
        <v>896</v>
      </c>
      <c r="L1035" s="513" t="s">
        <v>2472</v>
      </c>
      <c r="M1035" s="513" t="s">
        <v>2473</v>
      </c>
      <c r="N1035" s="513" t="str" cm="1">
        <f t="array" aca="1" ref="N1035" ca="1">CELL("format",Ops!J222)</f>
        <v>,0</v>
      </c>
      <c r="O1035" s="513">
        <f>ROW(Ops!J222)</f>
        <v>222</v>
      </c>
      <c r="P1035" s="513">
        <f>COLUMN(Ops!J222)</f>
        <v>10</v>
      </c>
      <c r="Q1035" s="513">
        <f>ROW(Ops!GJ222)</f>
        <v>222</v>
      </c>
      <c r="R1035" s="513">
        <f>COLUMN(Ops!GJ222)</f>
        <v>192</v>
      </c>
      <c r="S1035" s="513">
        <f ca="1">_xlfn.SHEET(Ops!J222)</f>
        <v>8</v>
      </c>
    </row>
    <row r="1036" spans="1:19" x14ac:dyDescent="0.35">
      <c r="A1036" s="513" t="s">
        <v>283</v>
      </c>
      <c r="B1036" s="513">
        <v>536</v>
      </c>
      <c r="C1036" s="513" t="s">
        <v>367</v>
      </c>
      <c r="D1036" s="513">
        <v>-140</v>
      </c>
      <c r="E1036" s="513" t="s">
        <v>368</v>
      </c>
      <c r="F1036" s="513">
        <f>Ops!F224</f>
        <v>3</v>
      </c>
      <c r="G1036" s="513" t="str">
        <f>Ops!E224</f>
        <v>Length of operating period</v>
      </c>
      <c r="H1036" s="513" t="s">
        <v>83</v>
      </c>
      <c r="I1036" s="513">
        <f>COLUMN(Ops!E224)</f>
        <v>5</v>
      </c>
      <c r="J1036" s="513" t="str">
        <f>Ops!G224</f>
        <v>months</v>
      </c>
      <c r="K1036" s="513"/>
      <c r="L1036" s="513">
        <v>963</v>
      </c>
      <c r="M1036" s="513">
        <v>543</v>
      </c>
      <c r="N1036" s="513" t="str" cm="1">
        <f t="array" aca="1" ref="N1036" ca="1">CELL("format",Ops!F224)</f>
        <v>,0</v>
      </c>
      <c r="O1036" s="513">
        <f>ROW(Ops!F224)</f>
        <v>224</v>
      </c>
      <c r="P1036" s="513">
        <f>COLUMN(Ops!F224)</f>
        <v>6</v>
      </c>
      <c r="Q1036" s="513">
        <f>ROW(Ops!F224)</f>
        <v>224</v>
      </c>
      <c r="R1036" s="513">
        <f>COLUMN(Ops!F224)</f>
        <v>6</v>
      </c>
      <c r="S1036" s="513">
        <f ca="1">_xlfn.SHEET(Ops!F224)</f>
        <v>8</v>
      </c>
    </row>
    <row r="1037" spans="1:19" x14ac:dyDescent="0.35">
      <c r="A1037" s="513" t="s">
        <v>283</v>
      </c>
      <c r="B1037" s="513">
        <v>537</v>
      </c>
      <c r="C1037" s="513" t="s">
        <v>1125</v>
      </c>
      <c r="D1037" s="513">
        <v>-140</v>
      </c>
      <c r="E1037" s="513" t="s">
        <v>1214</v>
      </c>
      <c r="F1037" s="513">
        <f>Ops!F225</f>
        <v>30</v>
      </c>
      <c r="G1037" s="513" t="str">
        <f>Ops!E225</f>
        <v>Fuel testing</v>
      </c>
      <c r="H1037" s="513" t="s">
        <v>745</v>
      </c>
      <c r="I1037" s="513">
        <f>COLUMN(Ops!E225)</f>
        <v>5</v>
      </c>
      <c r="J1037" s="513" t="str">
        <f>Ops!G225</f>
        <v>$ 000s p.a.</v>
      </c>
      <c r="K1037" s="513"/>
      <c r="L1037" s="513">
        <v>1006</v>
      </c>
      <c r="M1037" s="513">
        <v>543</v>
      </c>
      <c r="N1037" s="513" t="str" cm="1">
        <f t="array" aca="1" ref="N1037" ca="1">CELL("format",Ops!F225)</f>
        <v>,0</v>
      </c>
      <c r="O1037" s="513">
        <f>ROW(Ops!F225)</f>
        <v>225</v>
      </c>
      <c r="P1037" s="513">
        <f>COLUMN(Ops!F225)</f>
        <v>6</v>
      </c>
      <c r="Q1037" s="513">
        <f>ROW(Ops!F225)</f>
        <v>225</v>
      </c>
      <c r="R1037" s="513">
        <f>COLUMN(Ops!F225)</f>
        <v>6</v>
      </c>
      <c r="S1037" s="513">
        <f ca="1">_xlfn.SHEET(Ops!F225)</f>
        <v>8</v>
      </c>
    </row>
    <row r="1038" spans="1:19" x14ac:dyDescent="0.35">
      <c r="A1038" s="513" t="s">
        <v>283</v>
      </c>
      <c r="B1038" s="513">
        <v>538</v>
      </c>
      <c r="C1038" s="513" t="s">
        <v>568</v>
      </c>
      <c r="D1038" s="513">
        <v>-140</v>
      </c>
      <c r="E1038" s="513" t="s">
        <v>574</v>
      </c>
      <c r="F1038" s="513">
        <f>Ops!F226</f>
        <v>4</v>
      </c>
      <c r="G1038" s="513" t="str">
        <f>Ops!E226</f>
        <v>Number of periods in a year</v>
      </c>
      <c r="H1038" s="513" t="s">
        <v>97</v>
      </c>
      <c r="I1038" s="513">
        <f>COLUMN(Ops!E226)</f>
        <v>5</v>
      </c>
      <c r="J1038" s="513" t="str">
        <f>Ops!G226</f>
        <v>periods</v>
      </c>
      <c r="K1038" s="513"/>
      <c r="L1038" s="513">
        <v>898</v>
      </c>
      <c r="M1038" s="513">
        <v>543</v>
      </c>
      <c r="N1038" s="513" t="str" cm="1">
        <f t="array" aca="1" ref="N1038" ca="1">CELL("format",Ops!F226)</f>
        <v>,0</v>
      </c>
      <c r="O1038" s="513">
        <f>ROW(Ops!F226)</f>
        <v>226</v>
      </c>
      <c r="P1038" s="513">
        <f>COLUMN(Ops!F226)</f>
        <v>6</v>
      </c>
      <c r="Q1038" s="513">
        <f>ROW(Ops!F226)</f>
        <v>226</v>
      </c>
      <c r="R1038" s="513">
        <f>COLUMN(Ops!F226)</f>
        <v>6</v>
      </c>
      <c r="S1038" s="513">
        <f ca="1">_xlfn.SHEET(Ops!F226)</f>
        <v>8</v>
      </c>
    </row>
    <row r="1039" spans="1:19" x14ac:dyDescent="0.35">
      <c r="A1039" s="513" t="s">
        <v>283</v>
      </c>
      <c r="B1039" s="513">
        <v>539</v>
      </c>
      <c r="C1039" s="513" t="s">
        <v>972</v>
      </c>
      <c r="D1039" s="513">
        <v>-140</v>
      </c>
      <c r="E1039" s="513" t="s">
        <v>975</v>
      </c>
      <c r="F1039" s="513">
        <f>Ops!J227</f>
        <v>1</v>
      </c>
      <c r="G1039" s="513" t="str">
        <f>Ops!E227</f>
        <v>Months per model period</v>
      </c>
      <c r="H1039" s="513" t="s">
        <v>933</v>
      </c>
      <c r="I1039" s="513">
        <f>COLUMN(Ops!E227)</f>
        <v>5</v>
      </c>
      <c r="J1039" s="513" t="str">
        <f>Ops!G227</f>
        <v>months</v>
      </c>
      <c r="K1039" s="513"/>
      <c r="L1039" s="513">
        <v>72</v>
      </c>
      <c r="M1039" s="513">
        <v>543</v>
      </c>
      <c r="N1039" s="513" t="str" cm="1">
        <f t="array" aca="1" ref="N1039" ca="1">CELL("format",Ops!J227)</f>
        <v>,0</v>
      </c>
      <c r="O1039" s="513">
        <f>ROW(Ops!J227)</f>
        <v>227</v>
      </c>
      <c r="P1039" s="513">
        <f>COLUMN(Ops!J227)</f>
        <v>10</v>
      </c>
      <c r="Q1039" s="513">
        <f>ROW(Ops!GJ227)</f>
        <v>227</v>
      </c>
      <c r="R1039" s="513">
        <f>COLUMN(Ops!GJ227)</f>
        <v>192</v>
      </c>
      <c r="S1039" s="513">
        <f ca="1">_xlfn.SHEET(Ops!J227)</f>
        <v>8</v>
      </c>
    </row>
    <row r="1040" spans="1:19" x14ac:dyDescent="0.35">
      <c r="A1040" s="513" t="s">
        <v>283</v>
      </c>
      <c r="B1040" s="513">
        <v>540</v>
      </c>
      <c r="C1040" s="513" t="s">
        <v>644</v>
      </c>
      <c r="D1040" s="513">
        <v>-140</v>
      </c>
      <c r="E1040" s="513" t="s">
        <v>656</v>
      </c>
      <c r="F1040" s="513">
        <f>Ops!J228</f>
        <v>0</v>
      </c>
      <c r="G1040" s="513" t="str">
        <f>Ops!E228</f>
        <v>Operating period flag</v>
      </c>
      <c r="H1040" s="513" t="s">
        <v>111</v>
      </c>
      <c r="I1040" s="513">
        <f>COLUMN(Ops!E228)</f>
        <v>5</v>
      </c>
      <c r="J1040" s="513" t="str">
        <f>Ops!G228</f>
        <v>flag</v>
      </c>
      <c r="K1040" s="513"/>
      <c r="L1040" s="513">
        <v>112</v>
      </c>
      <c r="M1040" s="513">
        <v>543</v>
      </c>
      <c r="N1040" s="513" t="str" cm="1">
        <f t="array" aca="1" ref="N1040" ca="1">CELL("format",Ops!J228)</f>
        <v>,0</v>
      </c>
      <c r="O1040" s="513">
        <f>ROW(Ops!J228)</f>
        <v>228</v>
      </c>
      <c r="P1040" s="513">
        <f>COLUMN(Ops!J228)</f>
        <v>10</v>
      </c>
      <c r="Q1040" s="513">
        <f>ROW(Ops!GJ228)</f>
        <v>228</v>
      </c>
      <c r="R1040" s="513">
        <f>COLUMN(Ops!GJ228)</f>
        <v>192</v>
      </c>
      <c r="S1040" s="513">
        <f ca="1">_xlfn.SHEET(Ops!J228)</f>
        <v>8</v>
      </c>
    </row>
    <row r="1041" spans="1:19" x14ac:dyDescent="0.35">
      <c r="A1041" s="513" t="s">
        <v>283</v>
      </c>
      <c r="B1041" s="513">
        <v>541</v>
      </c>
      <c r="C1041" s="513" t="s">
        <v>1155</v>
      </c>
      <c r="D1041" s="513">
        <v>-140</v>
      </c>
      <c r="E1041" s="513" t="s">
        <v>1174</v>
      </c>
      <c r="F1041" s="513">
        <f>Ops!J229</f>
        <v>1</v>
      </c>
      <c r="G1041" s="513" t="str">
        <f>Ops!E229</f>
        <v>CPI escalation factor</v>
      </c>
      <c r="H1041" s="513" t="s">
        <v>676</v>
      </c>
      <c r="I1041" s="513">
        <f>COLUMN(Ops!E229)</f>
        <v>5</v>
      </c>
      <c r="J1041" s="513" t="str">
        <f>Ops!G229</f>
        <v>factor</v>
      </c>
      <c r="K1041" s="513"/>
      <c r="L1041" s="513">
        <v>351</v>
      </c>
      <c r="M1041" s="513">
        <v>543</v>
      </c>
      <c r="N1041" s="513" t="str" cm="1">
        <f t="array" aca="1" ref="N1041" ca="1">CELL("format",Ops!J229)</f>
        <v>,4</v>
      </c>
      <c r="O1041" s="513">
        <f>ROW(Ops!J229)</f>
        <v>229</v>
      </c>
      <c r="P1041" s="513">
        <f>COLUMN(Ops!J229)</f>
        <v>10</v>
      </c>
      <c r="Q1041" s="513">
        <f>ROW(Ops!GJ229)</f>
        <v>229</v>
      </c>
      <c r="R1041" s="513">
        <f>COLUMN(Ops!GJ229)</f>
        <v>192</v>
      </c>
      <c r="S1041" s="513">
        <f ca="1">_xlfn.SHEET(Ops!J229)</f>
        <v>8</v>
      </c>
    </row>
    <row r="1042" spans="1:19" x14ac:dyDescent="0.35">
      <c r="A1042" s="513" t="s">
        <v>274</v>
      </c>
      <c r="B1042" s="513">
        <v>542</v>
      </c>
      <c r="C1042" s="513" t="s">
        <v>897</v>
      </c>
      <c r="D1042" s="513">
        <v>-140</v>
      </c>
      <c r="E1042" s="513" t="s">
        <v>898</v>
      </c>
      <c r="F1042" s="513">
        <f>Ops!H230</f>
        <v>1124.2163713681857</v>
      </c>
      <c r="G1042" s="513" t="str">
        <f>Ops!E230</f>
        <v>Fuel testing</v>
      </c>
      <c r="H1042" s="513" t="s">
        <v>745</v>
      </c>
      <c r="I1042" s="513">
        <f>COLUMN(Ops!E230)</f>
        <v>5</v>
      </c>
      <c r="J1042" s="513" t="str">
        <f>Ops!G230</f>
        <v>$ 000s</v>
      </c>
      <c r="K1042" s="513" t="s">
        <v>897</v>
      </c>
      <c r="L1042" s="513">
        <v>543</v>
      </c>
      <c r="M1042" s="513"/>
      <c r="N1042" s="513" t="str" cm="1">
        <f t="array" aca="1" ref="N1042" ca="1">CELL("format",Ops!H230)</f>
        <v>,0</v>
      </c>
      <c r="O1042" s="513">
        <f>ROW(Ops!H230)</f>
        <v>230</v>
      </c>
      <c r="P1042" s="513">
        <f>COLUMN(Ops!H230)</f>
        <v>8</v>
      </c>
      <c r="Q1042" s="513">
        <f>ROW(Ops!H230)</f>
        <v>230</v>
      </c>
      <c r="R1042" s="513">
        <f>COLUMN(Ops!H230)</f>
        <v>8</v>
      </c>
      <c r="S1042" s="513">
        <f ca="1">_xlfn.SHEET(Ops!H230)</f>
        <v>8</v>
      </c>
    </row>
    <row r="1043" spans="1:19" x14ac:dyDescent="0.35">
      <c r="A1043" s="513" t="s">
        <v>277</v>
      </c>
      <c r="B1043" s="513">
        <v>543</v>
      </c>
      <c r="C1043" s="513" t="s">
        <v>899</v>
      </c>
      <c r="D1043" s="513">
        <v>-140</v>
      </c>
      <c r="E1043" s="513" t="s">
        <v>1215</v>
      </c>
      <c r="F1043" s="513">
        <f>Ops!J230</f>
        <v>0</v>
      </c>
      <c r="G1043" s="513" t="str">
        <f>Ops!E230</f>
        <v>Fuel testing</v>
      </c>
      <c r="H1043" s="513" t="s">
        <v>745</v>
      </c>
      <c r="I1043" s="513">
        <f>COLUMN(Ops!E230)</f>
        <v>5</v>
      </c>
      <c r="J1043" s="513" t="str">
        <f>Ops!G230</f>
        <v>$ 000s</v>
      </c>
      <c r="K1043" s="513" t="s">
        <v>899</v>
      </c>
      <c r="L1043" s="513" t="s">
        <v>2474</v>
      </c>
      <c r="M1043" s="513" t="s">
        <v>2475</v>
      </c>
      <c r="N1043" s="513" t="str" cm="1">
        <f t="array" aca="1" ref="N1043" ca="1">CELL("format",Ops!J230)</f>
        <v>,0</v>
      </c>
      <c r="O1043" s="513">
        <f>ROW(Ops!J230)</f>
        <v>230</v>
      </c>
      <c r="P1043" s="513">
        <f>COLUMN(Ops!J230)</f>
        <v>10</v>
      </c>
      <c r="Q1043" s="513">
        <f>ROW(Ops!GJ230)</f>
        <v>230</v>
      </c>
      <c r="R1043" s="513">
        <f>COLUMN(Ops!GJ230)</f>
        <v>192</v>
      </c>
      <c r="S1043" s="513">
        <f ca="1">_xlfn.SHEET(Ops!J230)</f>
        <v>8</v>
      </c>
    </row>
    <row r="1044" spans="1:19" x14ac:dyDescent="0.35">
      <c r="A1044" s="513" t="s">
        <v>283</v>
      </c>
      <c r="B1044" s="513">
        <v>544</v>
      </c>
      <c r="C1044" s="513" t="s">
        <v>367</v>
      </c>
      <c r="D1044" s="513">
        <v>-140</v>
      </c>
      <c r="E1044" s="513" t="s">
        <v>368</v>
      </c>
      <c r="F1044" s="513">
        <f>Ops!F232</f>
        <v>3</v>
      </c>
      <c r="G1044" s="513" t="str">
        <f>Ops!E232</f>
        <v>Length of operating period</v>
      </c>
      <c r="H1044" s="513" t="s">
        <v>83</v>
      </c>
      <c r="I1044" s="513">
        <f>COLUMN(Ops!E232)</f>
        <v>5</v>
      </c>
      <c r="J1044" s="513" t="str">
        <f>Ops!G232</f>
        <v>months</v>
      </c>
      <c r="K1044" s="513"/>
      <c r="L1044" s="513">
        <v>963</v>
      </c>
      <c r="M1044" s="513">
        <v>551</v>
      </c>
      <c r="N1044" s="513" t="str" cm="1">
        <f t="array" aca="1" ref="N1044" ca="1">CELL("format",Ops!F232)</f>
        <v>,0</v>
      </c>
      <c r="O1044" s="513">
        <f>ROW(Ops!F232)</f>
        <v>232</v>
      </c>
      <c r="P1044" s="513">
        <f>COLUMN(Ops!F232)</f>
        <v>6</v>
      </c>
      <c r="Q1044" s="513">
        <f>ROW(Ops!F232)</f>
        <v>232</v>
      </c>
      <c r="R1044" s="513">
        <f>COLUMN(Ops!F232)</f>
        <v>6</v>
      </c>
      <c r="S1044" s="513">
        <f ca="1">_xlfn.SHEET(Ops!F232)</f>
        <v>8</v>
      </c>
    </row>
    <row r="1045" spans="1:19" x14ac:dyDescent="0.35">
      <c r="A1045" s="513" t="s">
        <v>283</v>
      </c>
      <c r="B1045" s="513">
        <v>545</v>
      </c>
      <c r="C1045" s="513" t="s">
        <v>1129</v>
      </c>
      <c r="D1045" s="513">
        <v>-140</v>
      </c>
      <c r="E1045" s="513" t="s">
        <v>1216</v>
      </c>
      <c r="F1045" s="513">
        <f>Ops!F233</f>
        <v>29.77</v>
      </c>
      <c r="G1045" s="513" t="str">
        <f>Ops!E233</f>
        <v>EA permit fee</v>
      </c>
      <c r="H1045" s="513" t="s">
        <v>746</v>
      </c>
      <c r="I1045" s="513">
        <f>COLUMN(Ops!E233)</f>
        <v>5</v>
      </c>
      <c r="J1045" s="513" t="str">
        <f>Ops!G233</f>
        <v>$ 000s p.a.</v>
      </c>
      <c r="K1045" s="513"/>
      <c r="L1045" s="513">
        <v>1007</v>
      </c>
      <c r="M1045" s="513">
        <v>551</v>
      </c>
      <c r="N1045" s="513" t="str" cm="1">
        <f t="array" aca="1" ref="N1045" ca="1">CELL("format",Ops!F233)</f>
        <v>,0</v>
      </c>
      <c r="O1045" s="513">
        <f>ROW(Ops!F233)</f>
        <v>233</v>
      </c>
      <c r="P1045" s="513">
        <f>COLUMN(Ops!F233)</f>
        <v>6</v>
      </c>
      <c r="Q1045" s="513">
        <f>ROW(Ops!F233)</f>
        <v>233</v>
      </c>
      <c r="R1045" s="513">
        <f>COLUMN(Ops!F233)</f>
        <v>6</v>
      </c>
      <c r="S1045" s="513">
        <f ca="1">_xlfn.SHEET(Ops!F233)</f>
        <v>8</v>
      </c>
    </row>
    <row r="1046" spans="1:19" x14ac:dyDescent="0.35">
      <c r="A1046" s="513" t="s">
        <v>283</v>
      </c>
      <c r="B1046" s="513">
        <v>546</v>
      </c>
      <c r="C1046" s="513" t="s">
        <v>568</v>
      </c>
      <c r="D1046" s="513">
        <v>-140</v>
      </c>
      <c r="E1046" s="513" t="s">
        <v>574</v>
      </c>
      <c r="F1046" s="513">
        <f>Ops!F234</f>
        <v>4</v>
      </c>
      <c r="G1046" s="513" t="str">
        <f>Ops!E234</f>
        <v>Number of periods in a year</v>
      </c>
      <c r="H1046" s="513" t="s">
        <v>97</v>
      </c>
      <c r="I1046" s="513">
        <f>COLUMN(Ops!E234)</f>
        <v>5</v>
      </c>
      <c r="J1046" s="513" t="str">
        <f>Ops!G234</f>
        <v>periods</v>
      </c>
      <c r="K1046" s="513"/>
      <c r="L1046" s="513">
        <v>898</v>
      </c>
      <c r="M1046" s="513">
        <v>551</v>
      </c>
      <c r="N1046" s="513" t="str" cm="1">
        <f t="array" aca="1" ref="N1046" ca="1">CELL("format",Ops!F234)</f>
        <v>,0</v>
      </c>
      <c r="O1046" s="513">
        <f>ROW(Ops!F234)</f>
        <v>234</v>
      </c>
      <c r="P1046" s="513">
        <f>COLUMN(Ops!F234)</f>
        <v>6</v>
      </c>
      <c r="Q1046" s="513">
        <f>ROW(Ops!F234)</f>
        <v>234</v>
      </c>
      <c r="R1046" s="513">
        <f>COLUMN(Ops!F234)</f>
        <v>6</v>
      </c>
      <c r="S1046" s="513">
        <f ca="1">_xlfn.SHEET(Ops!F234)</f>
        <v>8</v>
      </c>
    </row>
    <row r="1047" spans="1:19" x14ac:dyDescent="0.35">
      <c r="A1047" s="513" t="s">
        <v>283</v>
      </c>
      <c r="B1047" s="513">
        <v>547</v>
      </c>
      <c r="C1047" s="513" t="s">
        <v>972</v>
      </c>
      <c r="D1047" s="513">
        <v>-140</v>
      </c>
      <c r="E1047" s="513" t="s">
        <v>975</v>
      </c>
      <c r="F1047" s="513">
        <f>Ops!J235</f>
        <v>1</v>
      </c>
      <c r="G1047" s="513" t="str">
        <f>Ops!E235</f>
        <v>Months per model period</v>
      </c>
      <c r="H1047" s="513" t="s">
        <v>933</v>
      </c>
      <c r="I1047" s="513">
        <f>COLUMN(Ops!E235)</f>
        <v>5</v>
      </c>
      <c r="J1047" s="513" t="str">
        <f>Ops!G235</f>
        <v>months</v>
      </c>
      <c r="K1047" s="513"/>
      <c r="L1047" s="513">
        <v>72</v>
      </c>
      <c r="M1047" s="513">
        <v>551</v>
      </c>
      <c r="N1047" s="513" t="str" cm="1">
        <f t="array" aca="1" ref="N1047" ca="1">CELL("format",Ops!J235)</f>
        <v>,0</v>
      </c>
      <c r="O1047" s="513">
        <f>ROW(Ops!J235)</f>
        <v>235</v>
      </c>
      <c r="P1047" s="513">
        <f>COLUMN(Ops!J235)</f>
        <v>10</v>
      </c>
      <c r="Q1047" s="513">
        <f>ROW(Ops!GJ235)</f>
        <v>235</v>
      </c>
      <c r="R1047" s="513">
        <f>COLUMN(Ops!GJ235)</f>
        <v>192</v>
      </c>
      <c r="S1047" s="513">
        <f ca="1">_xlfn.SHEET(Ops!J235)</f>
        <v>8</v>
      </c>
    </row>
    <row r="1048" spans="1:19" x14ac:dyDescent="0.35">
      <c r="A1048" s="513" t="s">
        <v>283</v>
      </c>
      <c r="B1048" s="513">
        <v>548</v>
      </c>
      <c r="C1048" s="513" t="s">
        <v>644</v>
      </c>
      <c r="D1048" s="513">
        <v>-140</v>
      </c>
      <c r="E1048" s="513" t="s">
        <v>656</v>
      </c>
      <c r="F1048" s="513">
        <f>Ops!J236</f>
        <v>0</v>
      </c>
      <c r="G1048" s="513" t="str">
        <f>Ops!E236</f>
        <v>Operating period flag</v>
      </c>
      <c r="H1048" s="513" t="s">
        <v>111</v>
      </c>
      <c r="I1048" s="513">
        <f>COLUMN(Ops!E236)</f>
        <v>5</v>
      </c>
      <c r="J1048" s="513" t="str">
        <f>Ops!G236</f>
        <v>flag</v>
      </c>
      <c r="K1048" s="513"/>
      <c r="L1048" s="513">
        <v>112</v>
      </c>
      <c r="M1048" s="513">
        <v>551</v>
      </c>
      <c r="N1048" s="513" t="str" cm="1">
        <f t="array" aca="1" ref="N1048" ca="1">CELL("format",Ops!J236)</f>
        <v>,0</v>
      </c>
      <c r="O1048" s="513">
        <f>ROW(Ops!J236)</f>
        <v>236</v>
      </c>
      <c r="P1048" s="513">
        <f>COLUMN(Ops!J236)</f>
        <v>10</v>
      </c>
      <c r="Q1048" s="513">
        <f>ROW(Ops!GJ236)</f>
        <v>236</v>
      </c>
      <c r="R1048" s="513">
        <f>COLUMN(Ops!GJ236)</f>
        <v>192</v>
      </c>
      <c r="S1048" s="513">
        <f ca="1">_xlfn.SHEET(Ops!J236)</f>
        <v>8</v>
      </c>
    </row>
    <row r="1049" spans="1:19" x14ac:dyDescent="0.35">
      <c r="A1049" s="513" t="s">
        <v>283</v>
      </c>
      <c r="B1049" s="513">
        <v>549</v>
      </c>
      <c r="C1049" s="513" t="s">
        <v>1155</v>
      </c>
      <c r="D1049" s="513">
        <v>-140</v>
      </c>
      <c r="E1049" s="513" t="s">
        <v>1174</v>
      </c>
      <c r="F1049" s="513">
        <f>Ops!J237</f>
        <v>1</v>
      </c>
      <c r="G1049" s="513" t="str">
        <f>Ops!E237</f>
        <v>CPI escalation factor</v>
      </c>
      <c r="H1049" s="513" t="s">
        <v>676</v>
      </c>
      <c r="I1049" s="513">
        <f>COLUMN(Ops!E237)</f>
        <v>5</v>
      </c>
      <c r="J1049" s="513" t="str">
        <f>Ops!G237</f>
        <v>factor</v>
      </c>
      <c r="K1049" s="513"/>
      <c r="L1049" s="513">
        <v>351</v>
      </c>
      <c r="M1049" s="513">
        <v>551</v>
      </c>
      <c r="N1049" s="513" t="str" cm="1">
        <f t="array" aca="1" ref="N1049" ca="1">CELL("format",Ops!J237)</f>
        <v>,4</v>
      </c>
      <c r="O1049" s="513">
        <f>ROW(Ops!J237)</f>
        <v>237</v>
      </c>
      <c r="P1049" s="513">
        <f>COLUMN(Ops!J237)</f>
        <v>10</v>
      </c>
      <c r="Q1049" s="513">
        <f>ROW(Ops!GJ237)</f>
        <v>237</v>
      </c>
      <c r="R1049" s="513">
        <f>COLUMN(Ops!GJ237)</f>
        <v>192</v>
      </c>
      <c r="S1049" s="513">
        <f ca="1">_xlfn.SHEET(Ops!J237)</f>
        <v>8</v>
      </c>
    </row>
    <row r="1050" spans="1:19" x14ac:dyDescent="0.35">
      <c r="A1050" s="513" t="s">
        <v>274</v>
      </c>
      <c r="B1050" s="513">
        <v>550</v>
      </c>
      <c r="C1050" s="513" t="s">
        <v>900</v>
      </c>
      <c r="D1050" s="513">
        <v>-140</v>
      </c>
      <c r="E1050" s="513" t="s">
        <v>901</v>
      </c>
      <c r="F1050" s="513">
        <f>Ops!H238</f>
        <v>1115.5973791876963</v>
      </c>
      <c r="G1050" s="513" t="str">
        <f>Ops!E238</f>
        <v>EA permit fee</v>
      </c>
      <c r="H1050" s="513" t="s">
        <v>746</v>
      </c>
      <c r="I1050" s="513">
        <f>COLUMN(Ops!E238)</f>
        <v>5</v>
      </c>
      <c r="J1050" s="513" t="str">
        <f>Ops!G238</f>
        <v>$ 000s</v>
      </c>
      <c r="K1050" s="513" t="s">
        <v>900</v>
      </c>
      <c r="L1050" s="513">
        <v>551</v>
      </c>
      <c r="M1050" s="513"/>
      <c r="N1050" s="513" t="str" cm="1">
        <f t="array" aca="1" ref="N1050" ca="1">CELL("format",Ops!H238)</f>
        <v>,0</v>
      </c>
      <c r="O1050" s="513">
        <f>ROW(Ops!H238)</f>
        <v>238</v>
      </c>
      <c r="P1050" s="513">
        <f>COLUMN(Ops!H238)</f>
        <v>8</v>
      </c>
      <c r="Q1050" s="513">
        <f>ROW(Ops!H238)</f>
        <v>238</v>
      </c>
      <c r="R1050" s="513">
        <f>COLUMN(Ops!H238)</f>
        <v>8</v>
      </c>
      <c r="S1050" s="513">
        <f ca="1">_xlfn.SHEET(Ops!H238)</f>
        <v>8</v>
      </c>
    </row>
    <row r="1051" spans="1:19" x14ac:dyDescent="0.35">
      <c r="A1051" s="513" t="s">
        <v>277</v>
      </c>
      <c r="B1051" s="513">
        <v>551</v>
      </c>
      <c r="C1051" s="513" t="s">
        <v>902</v>
      </c>
      <c r="D1051" s="513">
        <v>-140</v>
      </c>
      <c r="E1051" s="513" t="s">
        <v>1217</v>
      </c>
      <c r="F1051" s="513">
        <f>Ops!J238</f>
        <v>0</v>
      </c>
      <c r="G1051" s="513" t="str">
        <f>Ops!E238</f>
        <v>EA permit fee</v>
      </c>
      <c r="H1051" s="513" t="s">
        <v>746</v>
      </c>
      <c r="I1051" s="513">
        <f>COLUMN(Ops!E238)</f>
        <v>5</v>
      </c>
      <c r="J1051" s="513" t="str">
        <f>Ops!G238</f>
        <v>$ 000s</v>
      </c>
      <c r="K1051" s="513" t="s">
        <v>902</v>
      </c>
      <c r="L1051" s="513" t="s">
        <v>2476</v>
      </c>
      <c r="M1051" s="513" t="s">
        <v>2477</v>
      </c>
      <c r="N1051" s="513" t="str" cm="1">
        <f t="array" aca="1" ref="N1051" ca="1">CELL("format",Ops!J238)</f>
        <v>,0</v>
      </c>
      <c r="O1051" s="513">
        <f>ROW(Ops!J238)</f>
        <v>238</v>
      </c>
      <c r="P1051" s="513">
        <f>COLUMN(Ops!J238)</f>
        <v>10</v>
      </c>
      <c r="Q1051" s="513">
        <f>ROW(Ops!GJ238)</f>
        <v>238</v>
      </c>
      <c r="R1051" s="513">
        <f>COLUMN(Ops!GJ238)</f>
        <v>192</v>
      </c>
      <c r="S1051" s="513">
        <f ca="1">_xlfn.SHEET(Ops!J238)</f>
        <v>8</v>
      </c>
    </row>
    <row r="1052" spans="1:19" x14ac:dyDescent="0.35">
      <c r="A1052" s="513" t="s">
        <v>283</v>
      </c>
      <c r="B1052" s="513">
        <v>552</v>
      </c>
      <c r="C1052" s="513" t="s">
        <v>367</v>
      </c>
      <c r="D1052" s="513">
        <v>-140</v>
      </c>
      <c r="E1052" s="513" t="s">
        <v>368</v>
      </c>
      <c r="F1052" s="513">
        <f>Ops!F240</f>
        <v>3</v>
      </c>
      <c r="G1052" s="513" t="str">
        <f>Ops!E240</f>
        <v>Length of operating period</v>
      </c>
      <c r="H1052" s="513" t="s">
        <v>83</v>
      </c>
      <c r="I1052" s="513">
        <f>COLUMN(Ops!E240)</f>
        <v>5</v>
      </c>
      <c r="J1052" s="513" t="str">
        <f>Ops!G240</f>
        <v>months</v>
      </c>
      <c r="K1052" s="513"/>
      <c r="L1052" s="513">
        <v>963</v>
      </c>
      <c r="M1052" s="513">
        <v>559</v>
      </c>
      <c r="N1052" s="513" t="str" cm="1">
        <f t="array" aca="1" ref="N1052" ca="1">CELL("format",Ops!F240)</f>
        <v>,0</v>
      </c>
      <c r="O1052" s="513">
        <f>ROW(Ops!F240)</f>
        <v>240</v>
      </c>
      <c r="P1052" s="513">
        <f>COLUMN(Ops!F240)</f>
        <v>6</v>
      </c>
      <c r="Q1052" s="513">
        <f>ROW(Ops!F240)</f>
        <v>240</v>
      </c>
      <c r="R1052" s="513">
        <f>COLUMN(Ops!F240)</f>
        <v>6</v>
      </c>
      <c r="S1052" s="513">
        <f ca="1">_xlfn.SHEET(Ops!F240)</f>
        <v>8</v>
      </c>
    </row>
    <row r="1053" spans="1:19" x14ac:dyDescent="0.35">
      <c r="A1053" s="513" t="s">
        <v>283</v>
      </c>
      <c r="B1053" s="513">
        <v>553</v>
      </c>
      <c r="C1053" s="513" t="s">
        <v>1133</v>
      </c>
      <c r="D1053" s="513">
        <v>-140</v>
      </c>
      <c r="E1053" s="513" t="s">
        <v>1218</v>
      </c>
      <c r="F1053" s="513">
        <f>Ops!F241</f>
        <v>25</v>
      </c>
      <c r="G1053" s="513" t="str">
        <f>Ops!E241</f>
        <v>Annual audit</v>
      </c>
      <c r="H1053" s="513" t="s">
        <v>747</v>
      </c>
      <c r="I1053" s="513">
        <f>COLUMN(Ops!E241)</f>
        <v>5</v>
      </c>
      <c r="J1053" s="513" t="str">
        <f>Ops!G241</f>
        <v>$ 000s p.a.</v>
      </c>
      <c r="K1053" s="513"/>
      <c r="L1053" s="513">
        <v>1008</v>
      </c>
      <c r="M1053" s="513">
        <v>559</v>
      </c>
      <c r="N1053" s="513" t="str" cm="1">
        <f t="array" aca="1" ref="N1053" ca="1">CELL("format",Ops!F241)</f>
        <v>,0</v>
      </c>
      <c r="O1053" s="513">
        <f>ROW(Ops!F241)</f>
        <v>241</v>
      </c>
      <c r="P1053" s="513">
        <f>COLUMN(Ops!F241)</f>
        <v>6</v>
      </c>
      <c r="Q1053" s="513">
        <f>ROW(Ops!F241)</f>
        <v>241</v>
      </c>
      <c r="R1053" s="513">
        <f>COLUMN(Ops!F241)</f>
        <v>6</v>
      </c>
      <c r="S1053" s="513">
        <f ca="1">_xlfn.SHEET(Ops!F241)</f>
        <v>8</v>
      </c>
    </row>
    <row r="1054" spans="1:19" x14ac:dyDescent="0.35">
      <c r="A1054" s="513" t="s">
        <v>283</v>
      </c>
      <c r="B1054" s="513">
        <v>554</v>
      </c>
      <c r="C1054" s="513" t="s">
        <v>568</v>
      </c>
      <c r="D1054" s="513">
        <v>-140</v>
      </c>
      <c r="E1054" s="513" t="s">
        <v>574</v>
      </c>
      <c r="F1054" s="513">
        <f>Ops!F242</f>
        <v>4</v>
      </c>
      <c r="G1054" s="513" t="str">
        <f>Ops!E242</f>
        <v>Number of periods in a year</v>
      </c>
      <c r="H1054" s="513" t="s">
        <v>97</v>
      </c>
      <c r="I1054" s="513">
        <f>COLUMN(Ops!E242)</f>
        <v>5</v>
      </c>
      <c r="J1054" s="513" t="str">
        <f>Ops!G242</f>
        <v>periods</v>
      </c>
      <c r="K1054" s="513"/>
      <c r="L1054" s="513">
        <v>898</v>
      </c>
      <c r="M1054" s="513">
        <v>559</v>
      </c>
      <c r="N1054" s="513" t="str" cm="1">
        <f t="array" aca="1" ref="N1054" ca="1">CELL("format",Ops!F242)</f>
        <v>,0</v>
      </c>
      <c r="O1054" s="513">
        <f>ROW(Ops!F242)</f>
        <v>242</v>
      </c>
      <c r="P1054" s="513">
        <f>COLUMN(Ops!F242)</f>
        <v>6</v>
      </c>
      <c r="Q1054" s="513">
        <f>ROW(Ops!F242)</f>
        <v>242</v>
      </c>
      <c r="R1054" s="513">
        <f>COLUMN(Ops!F242)</f>
        <v>6</v>
      </c>
      <c r="S1054" s="513">
        <f ca="1">_xlfn.SHEET(Ops!F242)</f>
        <v>8</v>
      </c>
    </row>
    <row r="1055" spans="1:19" x14ac:dyDescent="0.35">
      <c r="A1055" s="513" t="s">
        <v>283</v>
      </c>
      <c r="B1055" s="513">
        <v>555</v>
      </c>
      <c r="C1055" s="513" t="s">
        <v>972</v>
      </c>
      <c r="D1055" s="513">
        <v>-140</v>
      </c>
      <c r="E1055" s="513" t="s">
        <v>975</v>
      </c>
      <c r="F1055" s="513">
        <f>Ops!J243</f>
        <v>1</v>
      </c>
      <c r="G1055" s="513" t="str">
        <f>Ops!E243</f>
        <v>Months per model period</v>
      </c>
      <c r="H1055" s="513" t="s">
        <v>933</v>
      </c>
      <c r="I1055" s="513">
        <f>COLUMN(Ops!E243)</f>
        <v>5</v>
      </c>
      <c r="J1055" s="513" t="str">
        <f>Ops!G243</f>
        <v>months</v>
      </c>
      <c r="K1055" s="513"/>
      <c r="L1055" s="513">
        <v>72</v>
      </c>
      <c r="M1055" s="513">
        <v>559</v>
      </c>
      <c r="N1055" s="513" t="str" cm="1">
        <f t="array" aca="1" ref="N1055" ca="1">CELL("format",Ops!J243)</f>
        <v>,0</v>
      </c>
      <c r="O1055" s="513">
        <f>ROW(Ops!J243)</f>
        <v>243</v>
      </c>
      <c r="P1055" s="513">
        <f>COLUMN(Ops!J243)</f>
        <v>10</v>
      </c>
      <c r="Q1055" s="513">
        <f>ROW(Ops!GJ243)</f>
        <v>243</v>
      </c>
      <c r="R1055" s="513">
        <f>COLUMN(Ops!GJ243)</f>
        <v>192</v>
      </c>
      <c r="S1055" s="513">
        <f ca="1">_xlfn.SHEET(Ops!J243)</f>
        <v>8</v>
      </c>
    </row>
    <row r="1056" spans="1:19" x14ac:dyDescent="0.35">
      <c r="A1056" s="513" t="s">
        <v>283</v>
      </c>
      <c r="B1056" s="513">
        <v>556</v>
      </c>
      <c r="C1056" s="513" t="s">
        <v>644</v>
      </c>
      <c r="D1056" s="513">
        <v>-140</v>
      </c>
      <c r="E1056" s="513" t="s">
        <v>656</v>
      </c>
      <c r="F1056" s="513">
        <f>Ops!J244</f>
        <v>0</v>
      </c>
      <c r="G1056" s="513" t="str">
        <f>Ops!E244</f>
        <v>Operating period flag</v>
      </c>
      <c r="H1056" s="513" t="s">
        <v>111</v>
      </c>
      <c r="I1056" s="513">
        <f>COLUMN(Ops!E244)</f>
        <v>5</v>
      </c>
      <c r="J1056" s="513" t="str">
        <f>Ops!G244</f>
        <v>flag</v>
      </c>
      <c r="K1056" s="513"/>
      <c r="L1056" s="513">
        <v>112</v>
      </c>
      <c r="M1056" s="513">
        <v>559</v>
      </c>
      <c r="N1056" s="513" t="str" cm="1">
        <f t="array" aca="1" ref="N1056" ca="1">CELL("format",Ops!J244)</f>
        <v>,0</v>
      </c>
      <c r="O1056" s="513">
        <f>ROW(Ops!J244)</f>
        <v>244</v>
      </c>
      <c r="P1056" s="513">
        <f>COLUMN(Ops!J244)</f>
        <v>10</v>
      </c>
      <c r="Q1056" s="513">
        <f>ROW(Ops!GJ244)</f>
        <v>244</v>
      </c>
      <c r="R1056" s="513">
        <f>COLUMN(Ops!GJ244)</f>
        <v>192</v>
      </c>
      <c r="S1056" s="513">
        <f ca="1">_xlfn.SHEET(Ops!J244)</f>
        <v>8</v>
      </c>
    </row>
    <row r="1057" spans="1:19" x14ac:dyDescent="0.35">
      <c r="A1057" s="513" t="s">
        <v>283</v>
      </c>
      <c r="B1057" s="513">
        <v>557</v>
      </c>
      <c r="C1057" s="513" t="s">
        <v>1155</v>
      </c>
      <c r="D1057" s="513">
        <v>-140</v>
      </c>
      <c r="E1057" s="513" t="s">
        <v>1174</v>
      </c>
      <c r="F1057" s="513">
        <f>Ops!J245</f>
        <v>1</v>
      </c>
      <c r="G1057" s="513" t="str">
        <f>Ops!E245</f>
        <v>CPI escalation factor</v>
      </c>
      <c r="H1057" s="513" t="s">
        <v>676</v>
      </c>
      <c r="I1057" s="513">
        <f>COLUMN(Ops!E245)</f>
        <v>5</v>
      </c>
      <c r="J1057" s="513" t="str">
        <f>Ops!G245</f>
        <v>factor</v>
      </c>
      <c r="K1057" s="513"/>
      <c r="L1057" s="513">
        <v>351</v>
      </c>
      <c r="M1057" s="513">
        <v>559</v>
      </c>
      <c r="N1057" s="513" t="str" cm="1">
        <f t="array" aca="1" ref="N1057" ca="1">CELL("format",Ops!J245)</f>
        <v>,4</v>
      </c>
      <c r="O1057" s="513">
        <f>ROW(Ops!J245)</f>
        <v>245</v>
      </c>
      <c r="P1057" s="513">
        <f>COLUMN(Ops!J245)</f>
        <v>10</v>
      </c>
      <c r="Q1057" s="513">
        <f>ROW(Ops!GJ245)</f>
        <v>245</v>
      </c>
      <c r="R1057" s="513">
        <f>COLUMN(Ops!GJ245)</f>
        <v>192</v>
      </c>
      <c r="S1057" s="513">
        <f ca="1">_xlfn.SHEET(Ops!J245)</f>
        <v>8</v>
      </c>
    </row>
    <row r="1058" spans="1:19" x14ac:dyDescent="0.35">
      <c r="A1058" s="513" t="s">
        <v>274</v>
      </c>
      <c r="B1058" s="513">
        <v>558</v>
      </c>
      <c r="C1058" s="513" t="s">
        <v>903</v>
      </c>
      <c r="D1058" s="513">
        <v>-140</v>
      </c>
      <c r="E1058" s="513" t="s">
        <v>904</v>
      </c>
      <c r="F1058" s="513">
        <f>Ops!H246</f>
        <v>936.84697614015454</v>
      </c>
      <c r="G1058" s="513" t="str">
        <f>Ops!E246</f>
        <v>Annual audit</v>
      </c>
      <c r="H1058" s="513" t="s">
        <v>747</v>
      </c>
      <c r="I1058" s="513">
        <f>COLUMN(Ops!E246)</f>
        <v>5</v>
      </c>
      <c r="J1058" s="513" t="str">
        <f>Ops!G246</f>
        <v>$ 000s</v>
      </c>
      <c r="K1058" s="513" t="s">
        <v>903</v>
      </c>
      <c r="L1058" s="513">
        <v>559</v>
      </c>
      <c r="M1058" s="513"/>
      <c r="N1058" s="513" t="str" cm="1">
        <f t="array" aca="1" ref="N1058" ca="1">CELL("format",Ops!H246)</f>
        <v>,0</v>
      </c>
      <c r="O1058" s="513">
        <f>ROW(Ops!H246)</f>
        <v>246</v>
      </c>
      <c r="P1058" s="513">
        <f>COLUMN(Ops!H246)</f>
        <v>8</v>
      </c>
      <c r="Q1058" s="513">
        <f>ROW(Ops!H246)</f>
        <v>246</v>
      </c>
      <c r="R1058" s="513">
        <f>COLUMN(Ops!H246)</f>
        <v>8</v>
      </c>
      <c r="S1058" s="513">
        <f ca="1">_xlfn.SHEET(Ops!H246)</f>
        <v>8</v>
      </c>
    </row>
    <row r="1059" spans="1:19" x14ac:dyDescent="0.35">
      <c r="A1059" s="513" t="s">
        <v>277</v>
      </c>
      <c r="B1059" s="513">
        <v>559</v>
      </c>
      <c r="C1059" s="513" t="s">
        <v>905</v>
      </c>
      <c r="D1059" s="513">
        <v>-140</v>
      </c>
      <c r="E1059" s="513" t="s">
        <v>1219</v>
      </c>
      <c r="F1059" s="513">
        <f>Ops!J246</f>
        <v>0</v>
      </c>
      <c r="G1059" s="513" t="str">
        <f>Ops!E246</f>
        <v>Annual audit</v>
      </c>
      <c r="H1059" s="513" t="s">
        <v>747</v>
      </c>
      <c r="I1059" s="513">
        <f>COLUMN(Ops!E246)</f>
        <v>5</v>
      </c>
      <c r="J1059" s="513" t="str">
        <f>Ops!G246</f>
        <v>$ 000s</v>
      </c>
      <c r="K1059" s="513" t="s">
        <v>905</v>
      </c>
      <c r="L1059" s="513" t="s">
        <v>2478</v>
      </c>
      <c r="M1059" s="513" t="s">
        <v>2479</v>
      </c>
      <c r="N1059" s="513" t="str" cm="1">
        <f t="array" aca="1" ref="N1059" ca="1">CELL("format",Ops!J246)</f>
        <v>,0</v>
      </c>
      <c r="O1059" s="513">
        <f>ROW(Ops!J246)</f>
        <v>246</v>
      </c>
      <c r="P1059" s="513">
        <f>COLUMN(Ops!J246)</f>
        <v>10</v>
      </c>
      <c r="Q1059" s="513">
        <f>ROW(Ops!GJ246)</f>
        <v>246</v>
      </c>
      <c r="R1059" s="513">
        <f>COLUMN(Ops!GJ246)</f>
        <v>192</v>
      </c>
      <c r="S1059" s="513">
        <f ca="1">_xlfn.SHEET(Ops!J246)</f>
        <v>8</v>
      </c>
    </row>
    <row r="1060" spans="1:19" x14ac:dyDescent="0.35">
      <c r="A1060" s="513" t="s">
        <v>283</v>
      </c>
      <c r="B1060" s="513">
        <v>560</v>
      </c>
      <c r="C1060" s="513" t="s">
        <v>367</v>
      </c>
      <c r="D1060" s="513">
        <v>-140</v>
      </c>
      <c r="E1060" s="513" t="s">
        <v>368</v>
      </c>
      <c r="F1060" s="513">
        <f>Ops!F248</f>
        <v>3</v>
      </c>
      <c r="G1060" s="513" t="str">
        <f>Ops!E248</f>
        <v>Length of operating period</v>
      </c>
      <c r="H1060" s="513" t="s">
        <v>83</v>
      </c>
      <c r="I1060" s="513">
        <f>COLUMN(Ops!E248)</f>
        <v>5</v>
      </c>
      <c r="J1060" s="513" t="str">
        <f>Ops!G248</f>
        <v>months</v>
      </c>
      <c r="K1060" s="513"/>
      <c r="L1060" s="513">
        <v>963</v>
      </c>
      <c r="M1060" s="513">
        <v>567</v>
      </c>
      <c r="N1060" s="513" t="str" cm="1">
        <f t="array" aca="1" ref="N1060" ca="1">CELL("format",Ops!F248)</f>
        <v>,0</v>
      </c>
      <c r="O1060" s="513">
        <f>ROW(Ops!F248)</f>
        <v>248</v>
      </c>
      <c r="P1060" s="513">
        <f>COLUMN(Ops!F248)</f>
        <v>6</v>
      </c>
      <c r="Q1060" s="513">
        <f>ROW(Ops!F248)</f>
        <v>248</v>
      </c>
      <c r="R1060" s="513">
        <f>COLUMN(Ops!F248)</f>
        <v>6</v>
      </c>
      <c r="S1060" s="513">
        <f ca="1">_xlfn.SHEET(Ops!F248)</f>
        <v>8</v>
      </c>
    </row>
    <row r="1061" spans="1:19" x14ac:dyDescent="0.35">
      <c r="A1061" s="513" t="s">
        <v>283</v>
      </c>
      <c r="B1061" s="513">
        <v>561</v>
      </c>
      <c r="C1061" s="513" t="s">
        <v>1137</v>
      </c>
      <c r="D1061" s="513">
        <v>-140</v>
      </c>
      <c r="E1061" s="513" t="s">
        <v>1220</v>
      </c>
      <c r="F1061" s="513">
        <f>Ops!F249</f>
        <v>25</v>
      </c>
      <c r="G1061" s="513" t="str">
        <f>Ops!E249</f>
        <v>Opex contingency</v>
      </c>
      <c r="H1061" s="513" t="s">
        <v>748</v>
      </c>
      <c r="I1061" s="513">
        <f>COLUMN(Ops!E249)</f>
        <v>5</v>
      </c>
      <c r="J1061" s="513" t="str">
        <f>Ops!G249</f>
        <v>$ 000s p.a.</v>
      </c>
      <c r="K1061" s="513"/>
      <c r="L1061" s="513">
        <v>1009</v>
      </c>
      <c r="M1061" s="513">
        <v>567</v>
      </c>
      <c r="N1061" s="513" t="str" cm="1">
        <f t="array" aca="1" ref="N1061" ca="1">CELL("format",Ops!F249)</f>
        <v>,0</v>
      </c>
      <c r="O1061" s="513">
        <f>ROW(Ops!F249)</f>
        <v>249</v>
      </c>
      <c r="P1061" s="513">
        <f>COLUMN(Ops!F249)</f>
        <v>6</v>
      </c>
      <c r="Q1061" s="513">
        <f>ROW(Ops!F249)</f>
        <v>249</v>
      </c>
      <c r="R1061" s="513">
        <f>COLUMN(Ops!F249)</f>
        <v>6</v>
      </c>
      <c r="S1061" s="513">
        <f ca="1">_xlfn.SHEET(Ops!F249)</f>
        <v>8</v>
      </c>
    </row>
    <row r="1062" spans="1:19" x14ac:dyDescent="0.35">
      <c r="A1062" s="513" t="s">
        <v>283</v>
      </c>
      <c r="B1062" s="513">
        <v>562</v>
      </c>
      <c r="C1062" s="513" t="s">
        <v>568</v>
      </c>
      <c r="D1062" s="513">
        <v>-140</v>
      </c>
      <c r="E1062" s="513" t="s">
        <v>574</v>
      </c>
      <c r="F1062" s="513">
        <f>Ops!F250</f>
        <v>4</v>
      </c>
      <c r="G1062" s="513" t="str">
        <f>Ops!E250</f>
        <v>Number of periods in a year</v>
      </c>
      <c r="H1062" s="513" t="s">
        <v>97</v>
      </c>
      <c r="I1062" s="513">
        <f>COLUMN(Ops!E250)</f>
        <v>5</v>
      </c>
      <c r="J1062" s="513" t="str">
        <f>Ops!G250</f>
        <v>periods</v>
      </c>
      <c r="K1062" s="513"/>
      <c r="L1062" s="513">
        <v>898</v>
      </c>
      <c r="M1062" s="513">
        <v>567</v>
      </c>
      <c r="N1062" s="513" t="str" cm="1">
        <f t="array" aca="1" ref="N1062" ca="1">CELL("format",Ops!F250)</f>
        <v>,0</v>
      </c>
      <c r="O1062" s="513">
        <f>ROW(Ops!F250)</f>
        <v>250</v>
      </c>
      <c r="P1062" s="513">
        <f>COLUMN(Ops!F250)</f>
        <v>6</v>
      </c>
      <c r="Q1062" s="513">
        <f>ROW(Ops!F250)</f>
        <v>250</v>
      </c>
      <c r="R1062" s="513">
        <f>COLUMN(Ops!F250)</f>
        <v>6</v>
      </c>
      <c r="S1062" s="513">
        <f ca="1">_xlfn.SHEET(Ops!F250)</f>
        <v>8</v>
      </c>
    </row>
    <row r="1063" spans="1:19" x14ac:dyDescent="0.35">
      <c r="A1063" s="513" t="s">
        <v>283</v>
      </c>
      <c r="B1063" s="513">
        <v>563</v>
      </c>
      <c r="C1063" s="513" t="s">
        <v>972</v>
      </c>
      <c r="D1063" s="513">
        <v>-140</v>
      </c>
      <c r="E1063" s="513" t="s">
        <v>975</v>
      </c>
      <c r="F1063" s="513">
        <f>Ops!J251</f>
        <v>1</v>
      </c>
      <c r="G1063" s="513" t="str">
        <f>Ops!E251</f>
        <v>Months per model period</v>
      </c>
      <c r="H1063" s="513" t="s">
        <v>933</v>
      </c>
      <c r="I1063" s="513">
        <f>COLUMN(Ops!E251)</f>
        <v>5</v>
      </c>
      <c r="J1063" s="513" t="str">
        <f>Ops!G251</f>
        <v>months</v>
      </c>
      <c r="K1063" s="513"/>
      <c r="L1063" s="513">
        <v>72</v>
      </c>
      <c r="M1063" s="513">
        <v>567</v>
      </c>
      <c r="N1063" s="513" t="str" cm="1">
        <f t="array" aca="1" ref="N1063" ca="1">CELL("format",Ops!J251)</f>
        <v>,0</v>
      </c>
      <c r="O1063" s="513">
        <f>ROW(Ops!J251)</f>
        <v>251</v>
      </c>
      <c r="P1063" s="513">
        <f>COLUMN(Ops!J251)</f>
        <v>10</v>
      </c>
      <c r="Q1063" s="513">
        <f>ROW(Ops!GJ251)</f>
        <v>251</v>
      </c>
      <c r="R1063" s="513">
        <f>COLUMN(Ops!GJ251)</f>
        <v>192</v>
      </c>
      <c r="S1063" s="513">
        <f ca="1">_xlfn.SHEET(Ops!J251)</f>
        <v>8</v>
      </c>
    </row>
    <row r="1064" spans="1:19" x14ac:dyDescent="0.35">
      <c r="A1064" s="513" t="s">
        <v>283</v>
      </c>
      <c r="B1064" s="513">
        <v>564</v>
      </c>
      <c r="C1064" s="513" t="s">
        <v>644</v>
      </c>
      <c r="D1064" s="513">
        <v>-140</v>
      </c>
      <c r="E1064" s="513" t="s">
        <v>656</v>
      </c>
      <c r="F1064" s="513">
        <f>Ops!J252</f>
        <v>0</v>
      </c>
      <c r="G1064" s="513" t="str">
        <f>Ops!E252</f>
        <v>Operating period flag</v>
      </c>
      <c r="H1064" s="513" t="s">
        <v>111</v>
      </c>
      <c r="I1064" s="513">
        <f>COLUMN(Ops!E252)</f>
        <v>5</v>
      </c>
      <c r="J1064" s="513" t="str">
        <f>Ops!G252</f>
        <v>flag</v>
      </c>
      <c r="K1064" s="513"/>
      <c r="L1064" s="513">
        <v>112</v>
      </c>
      <c r="M1064" s="513">
        <v>567</v>
      </c>
      <c r="N1064" s="513" t="str" cm="1">
        <f t="array" aca="1" ref="N1064" ca="1">CELL("format",Ops!J252)</f>
        <v>,0</v>
      </c>
      <c r="O1064" s="513">
        <f>ROW(Ops!J252)</f>
        <v>252</v>
      </c>
      <c r="P1064" s="513">
        <f>COLUMN(Ops!J252)</f>
        <v>10</v>
      </c>
      <c r="Q1064" s="513">
        <f>ROW(Ops!GJ252)</f>
        <v>252</v>
      </c>
      <c r="R1064" s="513">
        <f>COLUMN(Ops!GJ252)</f>
        <v>192</v>
      </c>
      <c r="S1064" s="513">
        <f ca="1">_xlfn.SHEET(Ops!J252)</f>
        <v>8</v>
      </c>
    </row>
    <row r="1065" spans="1:19" x14ac:dyDescent="0.35">
      <c r="A1065" s="513" t="s">
        <v>283</v>
      </c>
      <c r="B1065" s="513">
        <v>565</v>
      </c>
      <c r="C1065" s="513" t="s">
        <v>1155</v>
      </c>
      <c r="D1065" s="513">
        <v>-140</v>
      </c>
      <c r="E1065" s="513" t="s">
        <v>1174</v>
      </c>
      <c r="F1065" s="513">
        <f>Ops!J253</f>
        <v>1</v>
      </c>
      <c r="G1065" s="513" t="str">
        <f>Ops!E253</f>
        <v>CPI escalation factor</v>
      </c>
      <c r="H1065" s="513" t="s">
        <v>676</v>
      </c>
      <c r="I1065" s="513">
        <f>COLUMN(Ops!E253)</f>
        <v>5</v>
      </c>
      <c r="J1065" s="513" t="str">
        <f>Ops!G253</f>
        <v>factor</v>
      </c>
      <c r="K1065" s="513"/>
      <c r="L1065" s="513">
        <v>351</v>
      </c>
      <c r="M1065" s="513">
        <v>567</v>
      </c>
      <c r="N1065" s="513" t="str" cm="1">
        <f t="array" aca="1" ref="N1065" ca="1">CELL("format",Ops!J253)</f>
        <v>,4</v>
      </c>
      <c r="O1065" s="513">
        <f>ROW(Ops!J253)</f>
        <v>253</v>
      </c>
      <c r="P1065" s="513">
        <f>COLUMN(Ops!J253)</f>
        <v>10</v>
      </c>
      <c r="Q1065" s="513">
        <f>ROW(Ops!GJ253)</f>
        <v>253</v>
      </c>
      <c r="R1065" s="513">
        <f>COLUMN(Ops!GJ253)</f>
        <v>192</v>
      </c>
      <c r="S1065" s="513">
        <f ca="1">_xlfn.SHEET(Ops!J253)</f>
        <v>8</v>
      </c>
    </row>
    <row r="1066" spans="1:19" x14ac:dyDescent="0.35">
      <c r="A1066" s="513" t="s">
        <v>274</v>
      </c>
      <c r="B1066" s="513">
        <v>566</v>
      </c>
      <c r="C1066" s="513" t="s">
        <v>906</v>
      </c>
      <c r="D1066" s="513">
        <v>-140</v>
      </c>
      <c r="E1066" s="513" t="s">
        <v>907</v>
      </c>
      <c r="F1066" s="513">
        <f>Ops!H254</f>
        <v>936.84697614015454</v>
      </c>
      <c r="G1066" s="513" t="str">
        <f>Ops!E254</f>
        <v>Opex contingency</v>
      </c>
      <c r="H1066" s="513" t="s">
        <v>748</v>
      </c>
      <c r="I1066" s="513">
        <f>COLUMN(Ops!E254)</f>
        <v>5</v>
      </c>
      <c r="J1066" s="513" t="str">
        <f>Ops!G254</f>
        <v>$ 000s</v>
      </c>
      <c r="K1066" s="513" t="s">
        <v>906</v>
      </c>
      <c r="L1066" s="513">
        <v>567</v>
      </c>
      <c r="M1066" s="513"/>
      <c r="N1066" s="513" t="str" cm="1">
        <f t="array" aca="1" ref="N1066" ca="1">CELL("format",Ops!H254)</f>
        <v>,0</v>
      </c>
      <c r="O1066" s="513">
        <f>ROW(Ops!H254)</f>
        <v>254</v>
      </c>
      <c r="P1066" s="513">
        <f>COLUMN(Ops!H254)</f>
        <v>8</v>
      </c>
      <c r="Q1066" s="513">
        <f>ROW(Ops!H254)</f>
        <v>254</v>
      </c>
      <c r="R1066" s="513">
        <f>COLUMN(Ops!H254)</f>
        <v>8</v>
      </c>
      <c r="S1066" s="513">
        <f ca="1">_xlfn.SHEET(Ops!H254)</f>
        <v>8</v>
      </c>
    </row>
    <row r="1067" spans="1:19" x14ac:dyDescent="0.35">
      <c r="A1067" s="513" t="s">
        <v>277</v>
      </c>
      <c r="B1067" s="513">
        <v>567</v>
      </c>
      <c r="C1067" s="513" t="s">
        <v>908</v>
      </c>
      <c r="D1067" s="513">
        <v>-140</v>
      </c>
      <c r="E1067" s="513" t="s">
        <v>1221</v>
      </c>
      <c r="F1067" s="513">
        <f>Ops!J254</f>
        <v>0</v>
      </c>
      <c r="G1067" s="513" t="str">
        <f>Ops!E254</f>
        <v>Opex contingency</v>
      </c>
      <c r="H1067" s="513" t="s">
        <v>748</v>
      </c>
      <c r="I1067" s="513">
        <f>COLUMN(Ops!E254)</f>
        <v>5</v>
      </c>
      <c r="J1067" s="513" t="str">
        <f>Ops!G254</f>
        <v>$ 000s</v>
      </c>
      <c r="K1067" s="513" t="s">
        <v>908</v>
      </c>
      <c r="L1067" s="513" t="s">
        <v>2480</v>
      </c>
      <c r="M1067" s="513" t="s">
        <v>2481</v>
      </c>
      <c r="N1067" s="513" t="str" cm="1">
        <f t="array" aca="1" ref="N1067" ca="1">CELL("format",Ops!J254)</f>
        <v>,0</v>
      </c>
      <c r="O1067" s="513">
        <f>ROW(Ops!J254)</f>
        <v>254</v>
      </c>
      <c r="P1067" s="513">
        <f>COLUMN(Ops!J254)</f>
        <v>10</v>
      </c>
      <c r="Q1067" s="513">
        <f>ROW(Ops!GJ254)</f>
        <v>254</v>
      </c>
      <c r="R1067" s="513">
        <f>COLUMN(Ops!GJ254)</f>
        <v>192</v>
      </c>
      <c r="S1067" s="513">
        <f ca="1">_xlfn.SHEET(Ops!J254)</f>
        <v>8</v>
      </c>
    </row>
    <row r="1068" spans="1:19" x14ac:dyDescent="0.35">
      <c r="A1068" s="513" t="s">
        <v>283</v>
      </c>
      <c r="B1068" s="513">
        <v>568</v>
      </c>
      <c r="C1068" s="513" t="s">
        <v>367</v>
      </c>
      <c r="D1068" s="513">
        <v>-140</v>
      </c>
      <c r="E1068" s="513" t="s">
        <v>368</v>
      </c>
      <c r="F1068" s="513">
        <f>Ops!F256</f>
        <v>3</v>
      </c>
      <c r="G1068" s="513" t="str">
        <f>Ops!E256</f>
        <v>Length of operating period</v>
      </c>
      <c r="H1068" s="513" t="s">
        <v>83</v>
      </c>
      <c r="I1068" s="513">
        <f>COLUMN(Ops!E256)</f>
        <v>5</v>
      </c>
      <c r="J1068" s="513" t="str">
        <f>Ops!G256</f>
        <v>months</v>
      </c>
      <c r="K1068" s="513"/>
      <c r="L1068" s="513">
        <v>963</v>
      </c>
      <c r="M1068" s="513">
        <v>575</v>
      </c>
      <c r="N1068" s="513" t="str" cm="1">
        <f t="array" aca="1" ref="N1068" ca="1">CELL("format",Ops!F256)</f>
        <v>,0</v>
      </c>
      <c r="O1068" s="513">
        <f>ROW(Ops!F256)</f>
        <v>256</v>
      </c>
      <c r="P1068" s="513">
        <f>COLUMN(Ops!F256)</f>
        <v>6</v>
      </c>
      <c r="Q1068" s="513">
        <f>ROW(Ops!F256)</f>
        <v>256</v>
      </c>
      <c r="R1068" s="513">
        <f>COLUMN(Ops!F256)</f>
        <v>6</v>
      </c>
      <c r="S1068" s="513">
        <f ca="1">_xlfn.SHEET(Ops!F256)</f>
        <v>8</v>
      </c>
    </row>
    <row r="1069" spans="1:19" x14ac:dyDescent="0.35">
      <c r="A1069" s="513" t="s">
        <v>283</v>
      </c>
      <c r="B1069" s="513">
        <v>569</v>
      </c>
      <c r="C1069" s="513" t="s">
        <v>1141</v>
      </c>
      <c r="D1069" s="513">
        <v>-140</v>
      </c>
      <c r="E1069" s="513" t="s">
        <v>1222</v>
      </c>
      <c r="F1069" s="513">
        <f>Ops!F257</f>
        <v>6.55</v>
      </c>
      <c r="G1069" s="513" t="str">
        <f>Ops!E257</f>
        <v>Rent for surface water drainage</v>
      </c>
      <c r="H1069" s="513" t="s">
        <v>749</v>
      </c>
      <c r="I1069" s="513">
        <f>COLUMN(Ops!E257)</f>
        <v>5</v>
      </c>
      <c r="J1069" s="513" t="str">
        <f>Ops!G257</f>
        <v>$ 000s p.a.</v>
      </c>
      <c r="K1069" s="513"/>
      <c r="L1069" s="513">
        <v>1010</v>
      </c>
      <c r="M1069" s="513">
        <v>575</v>
      </c>
      <c r="N1069" s="513" t="str" cm="1">
        <f t="array" aca="1" ref="N1069" ca="1">CELL("format",Ops!F257)</f>
        <v>,0</v>
      </c>
      <c r="O1069" s="513">
        <f>ROW(Ops!F257)</f>
        <v>257</v>
      </c>
      <c r="P1069" s="513">
        <f>COLUMN(Ops!F257)</f>
        <v>6</v>
      </c>
      <c r="Q1069" s="513">
        <f>ROW(Ops!F257)</f>
        <v>257</v>
      </c>
      <c r="R1069" s="513">
        <f>COLUMN(Ops!F257)</f>
        <v>6</v>
      </c>
      <c r="S1069" s="513">
        <f ca="1">_xlfn.SHEET(Ops!F257)</f>
        <v>8</v>
      </c>
    </row>
    <row r="1070" spans="1:19" x14ac:dyDescent="0.35">
      <c r="A1070" s="513" t="s">
        <v>283</v>
      </c>
      <c r="B1070" s="513">
        <v>570</v>
      </c>
      <c r="C1070" s="513" t="s">
        <v>568</v>
      </c>
      <c r="D1070" s="513">
        <v>-140</v>
      </c>
      <c r="E1070" s="513" t="s">
        <v>574</v>
      </c>
      <c r="F1070" s="513">
        <f>Ops!F258</f>
        <v>4</v>
      </c>
      <c r="G1070" s="513" t="str">
        <f>Ops!E258</f>
        <v>Number of periods in a year</v>
      </c>
      <c r="H1070" s="513" t="s">
        <v>97</v>
      </c>
      <c r="I1070" s="513">
        <f>COLUMN(Ops!E258)</f>
        <v>5</v>
      </c>
      <c r="J1070" s="513" t="str">
        <f>Ops!G258</f>
        <v>periods</v>
      </c>
      <c r="K1070" s="513"/>
      <c r="L1070" s="513">
        <v>898</v>
      </c>
      <c r="M1070" s="513">
        <v>575</v>
      </c>
      <c r="N1070" s="513" t="str" cm="1">
        <f t="array" aca="1" ref="N1070" ca="1">CELL("format",Ops!F258)</f>
        <v>,0</v>
      </c>
      <c r="O1070" s="513">
        <f>ROW(Ops!F258)</f>
        <v>258</v>
      </c>
      <c r="P1070" s="513">
        <f>COLUMN(Ops!F258)</f>
        <v>6</v>
      </c>
      <c r="Q1070" s="513">
        <f>ROW(Ops!F258)</f>
        <v>258</v>
      </c>
      <c r="R1070" s="513">
        <f>COLUMN(Ops!F258)</f>
        <v>6</v>
      </c>
      <c r="S1070" s="513">
        <f ca="1">_xlfn.SHEET(Ops!F258)</f>
        <v>8</v>
      </c>
    </row>
    <row r="1071" spans="1:19" x14ac:dyDescent="0.35">
      <c r="A1071" s="513" t="s">
        <v>283</v>
      </c>
      <c r="B1071" s="513">
        <v>571</v>
      </c>
      <c r="C1071" s="513" t="s">
        <v>972</v>
      </c>
      <c r="D1071" s="513">
        <v>-140</v>
      </c>
      <c r="E1071" s="513" t="s">
        <v>975</v>
      </c>
      <c r="F1071" s="513">
        <f>Ops!J259</f>
        <v>1</v>
      </c>
      <c r="G1071" s="513" t="str">
        <f>Ops!E259</f>
        <v>Months per model period</v>
      </c>
      <c r="H1071" s="513" t="s">
        <v>933</v>
      </c>
      <c r="I1071" s="513">
        <f>COLUMN(Ops!E259)</f>
        <v>5</v>
      </c>
      <c r="J1071" s="513" t="str">
        <f>Ops!G259</f>
        <v>months</v>
      </c>
      <c r="K1071" s="513"/>
      <c r="L1071" s="513">
        <v>72</v>
      </c>
      <c r="M1071" s="513">
        <v>575</v>
      </c>
      <c r="N1071" s="513" t="str" cm="1">
        <f t="array" aca="1" ref="N1071" ca="1">CELL("format",Ops!J259)</f>
        <v>,0</v>
      </c>
      <c r="O1071" s="513">
        <f>ROW(Ops!J259)</f>
        <v>259</v>
      </c>
      <c r="P1071" s="513">
        <f>COLUMN(Ops!J259)</f>
        <v>10</v>
      </c>
      <c r="Q1071" s="513">
        <f>ROW(Ops!GJ259)</f>
        <v>259</v>
      </c>
      <c r="R1071" s="513">
        <f>COLUMN(Ops!GJ259)</f>
        <v>192</v>
      </c>
      <c r="S1071" s="513">
        <f ca="1">_xlfn.SHEET(Ops!J259)</f>
        <v>8</v>
      </c>
    </row>
    <row r="1072" spans="1:19" x14ac:dyDescent="0.35">
      <c r="A1072" s="513" t="s">
        <v>283</v>
      </c>
      <c r="B1072" s="513">
        <v>572</v>
      </c>
      <c r="C1072" s="513" t="s">
        <v>644</v>
      </c>
      <c r="D1072" s="513">
        <v>-140</v>
      </c>
      <c r="E1072" s="513" t="s">
        <v>656</v>
      </c>
      <c r="F1072" s="513">
        <f>Ops!J260</f>
        <v>0</v>
      </c>
      <c r="G1072" s="513" t="str">
        <f>Ops!E260</f>
        <v>Operating period flag</v>
      </c>
      <c r="H1072" s="513" t="s">
        <v>111</v>
      </c>
      <c r="I1072" s="513">
        <f>COLUMN(Ops!E260)</f>
        <v>5</v>
      </c>
      <c r="J1072" s="513" t="str">
        <f>Ops!G260</f>
        <v>flag</v>
      </c>
      <c r="K1072" s="513"/>
      <c r="L1072" s="513">
        <v>112</v>
      </c>
      <c r="M1072" s="513">
        <v>575</v>
      </c>
      <c r="N1072" s="513" t="str" cm="1">
        <f t="array" aca="1" ref="N1072" ca="1">CELL("format",Ops!J260)</f>
        <v>,0</v>
      </c>
      <c r="O1072" s="513">
        <f>ROW(Ops!J260)</f>
        <v>260</v>
      </c>
      <c r="P1072" s="513">
        <f>COLUMN(Ops!J260)</f>
        <v>10</v>
      </c>
      <c r="Q1072" s="513">
        <f>ROW(Ops!GJ260)</f>
        <v>260</v>
      </c>
      <c r="R1072" s="513">
        <f>COLUMN(Ops!GJ260)</f>
        <v>192</v>
      </c>
      <c r="S1072" s="513">
        <f ca="1">_xlfn.SHEET(Ops!J260)</f>
        <v>8</v>
      </c>
    </row>
    <row r="1073" spans="1:19" x14ac:dyDescent="0.35">
      <c r="A1073" s="513" t="s">
        <v>283</v>
      </c>
      <c r="B1073" s="513">
        <v>573</v>
      </c>
      <c r="C1073" s="513" t="s">
        <v>1155</v>
      </c>
      <c r="D1073" s="513">
        <v>-140</v>
      </c>
      <c r="E1073" s="513" t="s">
        <v>1174</v>
      </c>
      <c r="F1073" s="513">
        <f>Ops!J261</f>
        <v>1</v>
      </c>
      <c r="G1073" s="513" t="str">
        <f>Ops!E261</f>
        <v>CPI escalation factor</v>
      </c>
      <c r="H1073" s="513" t="s">
        <v>676</v>
      </c>
      <c r="I1073" s="513">
        <f>COLUMN(Ops!E261)</f>
        <v>5</v>
      </c>
      <c r="J1073" s="513" t="str">
        <f>Ops!G261</f>
        <v>factor</v>
      </c>
      <c r="K1073" s="513"/>
      <c r="L1073" s="513">
        <v>351</v>
      </c>
      <c r="M1073" s="513">
        <v>575</v>
      </c>
      <c r="N1073" s="513" t="str" cm="1">
        <f t="array" aca="1" ref="N1073" ca="1">CELL("format",Ops!J261)</f>
        <v>,4</v>
      </c>
      <c r="O1073" s="513">
        <f>ROW(Ops!J261)</f>
        <v>261</v>
      </c>
      <c r="P1073" s="513">
        <f>COLUMN(Ops!J261)</f>
        <v>10</v>
      </c>
      <c r="Q1073" s="513">
        <f>ROW(Ops!GJ261)</f>
        <v>261</v>
      </c>
      <c r="R1073" s="513">
        <f>COLUMN(Ops!GJ261)</f>
        <v>192</v>
      </c>
      <c r="S1073" s="513">
        <f ca="1">_xlfn.SHEET(Ops!J261)</f>
        <v>8</v>
      </c>
    </row>
    <row r="1074" spans="1:19" x14ac:dyDescent="0.35">
      <c r="A1074" s="513" t="s">
        <v>274</v>
      </c>
      <c r="B1074" s="513">
        <v>574</v>
      </c>
      <c r="C1074" s="513" t="s">
        <v>909</v>
      </c>
      <c r="D1074" s="513">
        <v>-140</v>
      </c>
      <c r="E1074" s="513" t="s">
        <v>910</v>
      </c>
      <c r="F1074" s="513">
        <f>Ops!H262</f>
        <v>245.45390774872058</v>
      </c>
      <c r="G1074" s="513" t="str">
        <f>Ops!E262</f>
        <v>Rent for surface water drainage</v>
      </c>
      <c r="H1074" s="513" t="s">
        <v>749</v>
      </c>
      <c r="I1074" s="513">
        <f>COLUMN(Ops!E262)</f>
        <v>5</v>
      </c>
      <c r="J1074" s="513" t="str">
        <f>Ops!G262</f>
        <v>$ 000s</v>
      </c>
      <c r="K1074" s="513" t="s">
        <v>909</v>
      </c>
      <c r="L1074" s="513">
        <v>575</v>
      </c>
      <c r="M1074" s="513"/>
      <c r="N1074" s="513" t="str" cm="1">
        <f t="array" aca="1" ref="N1074" ca="1">CELL("format",Ops!H262)</f>
        <v>,0</v>
      </c>
      <c r="O1074" s="513">
        <f>ROW(Ops!H262)</f>
        <v>262</v>
      </c>
      <c r="P1074" s="513">
        <f>COLUMN(Ops!H262)</f>
        <v>8</v>
      </c>
      <c r="Q1074" s="513">
        <f>ROW(Ops!H262)</f>
        <v>262</v>
      </c>
      <c r="R1074" s="513">
        <f>COLUMN(Ops!H262)</f>
        <v>8</v>
      </c>
      <c r="S1074" s="513">
        <f ca="1">_xlfn.SHEET(Ops!H262)</f>
        <v>8</v>
      </c>
    </row>
    <row r="1075" spans="1:19" x14ac:dyDescent="0.35">
      <c r="A1075" s="513" t="s">
        <v>277</v>
      </c>
      <c r="B1075" s="513">
        <v>575</v>
      </c>
      <c r="C1075" s="513" t="s">
        <v>911</v>
      </c>
      <c r="D1075" s="513">
        <v>-140</v>
      </c>
      <c r="E1075" s="513" t="s">
        <v>1223</v>
      </c>
      <c r="F1075" s="513">
        <f>Ops!J262</f>
        <v>0</v>
      </c>
      <c r="G1075" s="513" t="str">
        <f>Ops!E262</f>
        <v>Rent for surface water drainage</v>
      </c>
      <c r="H1075" s="513" t="s">
        <v>749</v>
      </c>
      <c r="I1075" s="513">
        <f>COLUMN(Ops!E262)</f>
        <v>5</v>
      </c>
      <c r="J1075" s="513" t="str">
        <f>Ops!G262</f>
        <v>$ 000s</v>
      </c>
      <c r="K1075" s="513" t="s">
        <v>911</v>
      </c>
      <c r="L1075" s="513" t="s">
        <v>2482</v>
      </c>
      <c r="M1075" s="513" t="s">
        <v>2483</v>
      </c>
      <c r="N1075" s="513" t="str" cm="1">
        <f t="array" aca="1" ref="N1075" ca="1">CELL("format",Ops!J262)</f>
        <v>,0</v>
      </c>
      <c r="O1075" s="513">
        <f>ROW(Ops!J262)</f>
        <v>262</v>
      </c>
      <c r="P1075" s="513">
        <f>COLUMN(Ops!J262)</f>
        <v>10</v>
      </c>
      <c r="Q1075" s="513">
        <f>ROW(Ops!GJ262)</f>
        <v>262</v>
      </c>
      <c r="R1075" s="513">
        <f>COLUMN(Ops!GJ262)</f>
        <v>192</v>
      </c>
      <c r="S1075" s="513">
        <f ca="1">_xlfn.SHEET(Ops!J262)</f>
        <v>8</v>
      </c>
    </row>
    <row r="1076" spans="1:19" x14ac:dyDescent="0.35">
      <c r="A1076" s="513" t="s">
        <v>283</v>
      </c>
      <c r="B1076" s="513">
        <v>576</v>
      </c>
      <c r="C1076" s="513" t="s">
        <v>367</v>
      </c>
      <c r="D1076" s="513">
        <v>-140</v>
      </c>
      <c r="E1076" s="513" t="s">
        <v>368</v>
      </c>
      <c r="F1076" s="513">
        <f>Ops!F264</f>
        <v>3</v>
      </c>
      <c r="G1076" s="513" t="str">
        <f>Ops!E264</f>
        <v>Length of operating period</v>
      </c>
      <c r="H1076" s="513" t="s">
        <v>83</v>
      </c>
      <c r="I1076" s="513">
        <f>COLUMN(Ops!E264)</f>
        <v>5</v>
      </c>
      <c r="J1076" s="513" t="str">
        <f>Ops!G264</f>
        <v>months</v>
      </c>
      <c r="K1076" s="513"/>
      <c r="L1076" s="513">
        <v>963</v>
      </c>
      <c r="M1076" s="513">
        <v>583</v>
      </c>
      <c r="N1076" s="513" t="str" cm="1">
        <f t="array" aca="1" ref="N1076" ca="1">CELL("format",Ops!F264)</f>
        <v>,0</v>
      </c>
      <c r="O1076" s="513">
        <f>ROW(Ops!F264)</f>
        <v>264</v>
      </c>
      <c r="P1076" s="513">
        <f>COLUMN(Ops!F264)</f>
        <v>6</v>
      </c>
      <c r="Q1076" s="513">
        <f>ROW(Ops!F264)</f>
        <v>264</v>
      </c>
      <c r="R1076" s="513">
        <f>COLUMN(Ops!F264)</f>
        <v>6</v>
      </c>
      <c r="S1076" s="513">
        <f ca="1">_xlfn.SHEET(Ops!F264)</f>
        <v>8</v>
      </c>
    </row>
    <row r="1077" spans="1:19" x14ac:dyDescent="0.35">
      <c r="A1077" s="513" t="s">
        <v>283</v>
      </c>
      <c r="B1077" s="513">
        <v>577</v>
      </c>
      <c r="C1077" s="513" t="s">
        <v>1145</v>
      </c>
      <c r="D1077" s="513">
        <v>-140</v>
      </c>
      <c r="E1077" s="513" t="s">
        <v>1224</v>
      </c>
      <c r="F1077" s="513">
        <f>Ops!F265</f>
        <v>6</v>
      </c>
      <c r="G1077" s="513" t="str">
        <f>Ops!E265</f>
        <v>Telephones/bank charges</v>
      </c>
      <c r="H1077" s="513" t="s">
        <v>750</v>
      </c>
      <c r="I1077" s="513">
        <f>COLUMN(Ops!E265)</f>
        <v>5</v>
      </c>
      <c r="J1077" s="513" t="str">
        <f>Ops!G265</f>
        <v>$ 000s p.a.</v>
      </c>
      <c r="K1077" s="513"/>
      <c r="L1077" s="513">
        <v>1011</v>
      </c>
      <c r="M1077" s="513">
        <v>583</v>
      </c>
      <c r="N1077" s="513" t="str" cm="1">
        <f t="array" aca="1" ref="N1077" ca="1">CELL("format",Ops!F265)</f>
        <v>,0</v>
      </c>
      <c r="O1077" s="513">
        <f>ROW(Ops!F265)</f>
        <v>265</v>
      </c>
      <c r="P1077" s="513">
        <f>COLUMN(Ops!F265)</f>
        <v>6</v>
      </c>
      <c r="Q1077" s="513">
        <f>ROW(Ops!F265)</f>
        <v>265</v>
      </c>
      <c r="R1077" s="513">
        <f>COLUMN(Ops!F265)</f>
        <v>6</v>
      </c>
      <c r="S1077" s="513">
        <f ca="1">_xlfn.SHEET(Ops!F265)</f>
        <v>8</v>
      </c>
    </row>
    <row r="1078" spans="1:19" x14ac:dyDescent="0.35">
      <c r="A1078" s="513" t="s">
        <v>283</v>
      </c>
      <c r="B1078" s="513">
        <v>578</v>
      </c>
      <c r="C1078" s="513" t="s">
        <v>568</v>
      </c>
      <c r="D1078" s="513">
        <v>-140</v>
      </c>
      <c r="E1078" s="513" t="s">
        <v>574</v>
      </c>
      <c r="F1078" s="513">
        <f>Ops!F266</f>
        <v>4</v>
      </c>
      <c r="G1078" s="513" t="str">
        <f>Ops!E266</f>
        <v>Number of periods in a year</v>
      </c>
      <c r="H1078" s="513" t="s">
        <v>97</v>
      </c>
      <c r="I1078" s="513">
        <f>COLUMN(Ops!E266)</f>
        <v>5</v>
      </c>
      <c r="J1078" s="513" t="str">
        <f>Ops!G266</f>
        <v>periods</v>
      </c>
      <c r="K1078" s="513"/>
      <c r="L1078" s="513">
        <v>898</v>
      </c>
      <c r="M1078" s="513">
        <v>583</v>
      </c>
      <c r="N1078" s="513" t="str" cm="1">
        <f t="array" aca="1" ref="N1078" ca="1">CELL("format",Ops!F266)</f>
        <v>,0</v>
      </c>
      <c r="O1078" s="513">
        <f>ROW(Ops!F266)</f>
        <v>266</v>
      </c>
      <c r="P1078" s="513">
        <f>COLUMN(Ops!F266)</f>
        <v>6</v>
      </c>
      <c r="Q1078" s="513">
        <f>ROW(Ops!F266)</f>
        <v>266</v>
      </c>
      <c r="R1078" s="513">
        <f>COLUMN(Ops!F266)</f>
        <v>6</v>
      </c>
      <c r="S1078" s="513">
        <f ca="1">_xlfn.SHEET(Ops!F266)</f>
        <v>8</v>
      </c>
    </row>
    <row r="1079" spans="1:19" x14ac:dyDescent="0.35">
      <c r="A1079" s="513" t="s">
        <v>283</v>
      </c>
      <c r="B1079" s="513">
        <v>579</v>
      </c>
      <c r="C1079" s="513" t="s">
        <v>972</v>
      </c>
      <c r="D1079" s="513">
        <v>-140</v>
      </c>
      <c r="E1079" s="513" t="s">
        <v>975</v>
      </c>
      <c r="F1079" s="513">
        <f>Ops!J267</f>
        <v>1</v>
      </c>
      <c r="G1079" s="513" t="str">
        <f>Ops!E267</f>
        <v>Months per model period</v>
      </c>
      <c r="H1079" s="513" t="s">
        <v>933</v>
      </c>
      <c r="I1079" s="513">
        <f>COLUMN(Ops!E267)</f>
        <v>5</v>
      </c>
      <c r="J1079" s="513" t="str">
        <f>Ops!G267</f>
        <v>months</v>
      </c>
      <c r="K1079" s="513"/>
      <c r="L1079" s="513">
        <v>72</v>
      </c>
      <c r="M1079" s="513">
        <v>583</v>
      </c>
      <c r="N1079" s="513" t="str" cm="1">
        <f t="array" aca="1" ref="N1079" ca="1">CELL("format",Ops!J267)</f>
        <v>,0</v>
      </c>
      <c r="O1079" s="513">
        <f>ROW(Ops!J267)</f>
        <v>267</v>
      </c>
      <c r="P1079" s="513">
        <f>COLUMN(Ops!J267)</f>
        <v>10</v>
      </c>
      <c r="Q1079" s="513">
        <f>ROW(Ops!GJ267)</f>
        <v>267</v>
      </c>
      <c r="R1079" s="513">
        <f>COLUMN(Ops!GJ267)</f>
        <v>192</v>
      </c>
      <c r="S1079" s="513">
        <f ca="1">_xlfn.SHEET(Ops!J267)</f>
        <v>8</v>
      </c>
    </row>
    <row r="1080" spans="1:19" x14ac:dyDescent="0.35">
      <c r="A1080" s="513" t="s">
        <v>283</v>
      </c>
      <c r="B1080" s="513">
        <v>580</v>
      </c>
      <c r="C1080" s="513" t="s">
        <v>644</v>
      </c>
      <c r="D1080" s="513">
        <v>-140</v>
      </c>
      <c r="E1080" s="513" t="s">
        <v>656</v>
      </c>
      <c r="F1080" s="513">
        <f>Ops!J268</f>
        <v>0</v>
      </c>
      <c r="G1080" s="513" t="str">
        <f>Ops!E268</f>
        <v>Operating period flag</v>
      </c>
      <c r="H1080" s="513" t="s">
        <v>111</v>
      </c>
      <c r="I1080" s="513">
        <f>COLUMN(Ops!E268)</f>
        <v>5</v>
      </c>
      <c r="J1080" s="513" t="str">
        <f>Ops!G268</f>
        <v>flag</v>
      </c>
      <c r="K1080" s="513"/>
      <c r="L1080" s="513">
        <v>112</v>
      </c>
      <c r="M1080" s="513">
        <v>583</v>
      </c>
      <c r="N1080" s="513" t="str" cm="1">
        <f t="array" aca="1" ref="N1080" ca="1">CELL("format",Ops!J268)</f>
        <v>,0</v>
      </c>
      <c r="O1080" s="513">
        <f>ROW(Ops!J268)</f>
        <v>268</v>
      </c>
      <c r="P1080" s="513">
        <f>COLUMN(Ops!J268)</f>
        <v>10</v>
      </c>
      <c r="Q1080" s="513">
        <f>ROW(Ops!GJ268)</f>
        <v>268</v>
      </c>
      <c r="R1080" s="513">
        <f>COLUMN(Ops!GJ268)</f>
        <v>192</v>
      </c>
      <c r="S1080" s="513">
        <f ca="1">_xlfn.SHEET(Ops!J268)</f>
        <v>8</v>
      </c>
    </row>
    <row r="1081" spans="1:19" x14ac:dyDescent="0.35">
      <c r="A1081" s="513" t="s">
        <v>283</v>
      </c>
      <c r="B1081" s="513">
        <v>581</v>
      </c>
      <c r="C1081" s="513" t="s">
        <v>1155</v>
      </c>
      <c r="D1081" s="513">
        <v>-140</v>
      </c>
      <c r="E1081" s="513" t="s">
        <v>1174</v>
      </c>
      <c r="F1081" s="513">
        <f>Ops!J269</f>
        <v>1</v>
      </c>
      <c r="G1081" s="513" t="str">
        <f>Ops!E269</f>
        <v>CPI escalation factor</v>
      </c>
      <c r="H1081" s="513" t="s">
        <v>676</v>
      </c>
      <c r="I1081" s="513">
        <f>COLUMN(Ops!E269)</f>
        <v>5</v>
      </c>
      <c r="J1081" s="513" t="str">
        <f>Ops!G269</f>
        <v>factor</v>
      </c>
      <c r="K1081" s="513"/>
      <c r="L1081" s="513">
        <v>351</v>
      </c>
      <c r="M1081" s="513">
        <v>583</v>
      </c>
      <c r="N1081" s="513" t="str" cm="1">
        <f t="array" aca="1" ref="N1081" ca="1">CELL("format",Ops!J269)</f>
        <v>,4</v>
      </c>
      <c r="O1081" s="513">
        <f>ROW(Ops!J269)</f>
        <v>269</v>
      </c>
      <c r="P1081" s="513">
        <f>COLUMN(Ops!J269)</f>
        <v>10</v>
      </c>
      <c r="Q1081" s="513">
        <f>ROW(Ops!GJ269)</f>
        <v>269</v>
      </c>
      <c r="R1081" s="513">
        <f>COLUMN(Ops!GJ269)</f>
        <v>192</v>
      </c>
      <c r="S1081" s="513">
        <f ca="1">_xlfn.SHEET(Ops!J269)</f>
        <v>8</v>
      </c>
    </row>
    <row r="1082" spans="1:19" x14ac:dyDescent="0.35">
      <c r="A1082" s="513" t="s">
        <v>274</v>
      </c>
      <c r="B1082" s="513">
        <v>582</v>
      </c>
      <c r="C1082" s="513" t="s">
        <v>1225</v>
      </c>
      <c r="D1082" s="513">
        <v>-140</v>
      </c>
      <c r="E1082" s="513" t="s">
        <v>1226</v>
      </c>
      <c r="F1082" s="513">
        <f>Ops!H270</f>
        <v>224.84327427363709</v>
      </c>
      <c r="G1082" s="513" t="str">
        <f>Ops!E270</f>
        <v>Telephones/bank charges</v>
      </c>
      <c r="H1082" s="513" t="s">
        <v>750</v>
      </c>
      <c r="I1082" s="513">
        <f>COLUMN(Ops!E270)</f>
        <v>5</v>
      </c>
      <c r="J1082" s="513" t="str">
        <f>Ops!G270</f>
        <v>$ 000s</v>
      </c>
      <c r="K1082" s="513" t="s">
        <v>1225</v>
      </c>
      <c r="L1082" s="513">
        <v>583</v>
      </c>
      <c r="M1082" s="513"/>
      <c r="N1082" s="513" t="str" cm="1">
        <f t="array" aca="1" ref="N1082" ca="1">CELL("format",Ops!H270)</f>
        <v>,0</v>
      </c>
      <c r="O1082" s="513">
        <f>ROW(Ops!H270)</f>
        <v>270</v>
      </c>
      <c r="P1082" s="513">
        <f>COLUMN(Ops!H270)</f>
        <v>8</v>
      </c>
      <c r="Q1082" s="513">
        <f>ROW(Ops!H270)</f>
        <v>270</v>
      </c>
      <c r="R1082" s="513">
        <f>COLUMN(Ops!H270)</f>
        <v>8</v>
      </c>
      <c r="S1082" s="513">
        <f ca="1">_xlfn.SHEET(Ops!H270)</f>
        <v>8</v>
      </c>
    </row>
    <row r="1083" spans="1:19" x14ac:dyDescent="0.35">
      <c r="A1083" s="513" t="s">
        <v>277</v>
      </c>
      <c r="B1083" s="513">
        <v>583</v>
      </c>
      <c r="C1083" s="513" t="s">
        <v>1146</v>
      </c>
      <c r="D1083" s="513">
        <v>-140</v>
      </c>
      <c r="E1083" s="513" t="s">
        <v>1227</v>
      </c>
      <c r="F1083" s="513">
        <f>Ops!J270</f>
        <v>0</v>
      </c>
      <c r="G1083" s="513" t="str">
        <f>Ops!E270</f>
        <v>Telephones/bank charges</v>
      </c>
      <c r="H1083" s="513" t="s">
        <v>750</v>
      </c>
      <c r="I1083" s="513">
        <f>COLUMN(Ops!E270)</f>
        <v>5</v>
      </c>
      <c r="J1083" s="513" t="str">
        <f>Ops!G270</f>
        <v>$ 000s</v>
      </c>
      <c r="K1083" s="513" t="s">
        <v>1146</v>
      </c>
      <c r="L1083" s="513" t="s">
        <v>2484</v>
      </c>
      <c r="M1083" s="513" t="s">
        <v>2485</v>
      </c>
      <c r="N1083" s="513" t="str" cm="1">
        <f t="array" aca="1" ref="N1083" ca="1">CELL("format",Ops!J270)</f>
        <v>,0</v>
      </c>
      <c r="O1083" s="513">
        <f>ROW(Ops!J270)</f>
        <v>270</v>
      </c>
      <c r="P1083" s="513">
        <f>COLUMN(Ops!J270)</f>
        <v>10</v>
      </c>
      <c r="Q1083" s="513">
        <f>ROW(Ops!GJ270)</f>
        <v>270</v>
      </c>
      <c r="R1083" s="513">
        <f>COLUMN(Ops!GJ270)</f>
        <v>192</v>
      </c>
      <c r="S1083" s="513">
        <f ca="1">_xlfn.SHEET(Ops!J270)</f>
        <v>8</v>
      </c>
    </row>
    <row r="1084" spans="1:19" x14ac:dyDescent="0.35">
      <c r="A1084" s="513" t="s">
        <v>283</v>
      </c>
      <c r="B1084" s="513">
        <v>584</v>
      </c>
      <c r="C1084" s="513" t="s">
        <v>367</v>
      </c>
      <c r="D1084" s="513">
        <v>-140</v>
      </c>
      <c r="E1084" s="513" t="s">
        <v>368</v>
      </c>
      <c r="F1084" s="513">
        <f>Ops!F272</f>
        <v>3</v>
      </c>
      <c r="G1084" s="513" t="str">
        <f>Ops!E272</f>
        <v>Length of operating period</v>
      </c>
      <c r="H1084" s="513" t="s">
        <v>83</v>
      </c>
      <c r="I1084" s="513">
        <f>COLUMN(Ops!E272)</f>
        <v>5</v>
      </c>
      <c r="J1084" s="513" t="str">
        <f>Ops!G272</f>
        <v>months</v>
      </c>
      <c r="K1084" s="513"/>
      <c r="L1084" s="513">
        <v>963</v>
      </c>
      <c r="M1084" s="513">
        <v>591</v>
      </c>
      <c r="N1084" s="513" t="str" cm="1">
        <f t="array" aca="1" ref="N1084" ca="1">CELL("format",Ops!F272)</f>
        <v>,0</v>
      </c>
      <c r="O1084" s="513">
        <f>ROW(Ops!F272)</f>
        <v>272</v>
      </c>
      <c r="P1084" s="513">
        <f>COLUMN(Ops!F272)</f>
        <v>6</v>
      </c>
      <c r="Q1084" s="513">
        <f>ROW(Ops!F272)</f>
        <v>272</v>
      </c>
      <c r="R1084" s="513">
        <f>COLUMN(Ops!F272)</f>
        <v>6</v>
      </c>
      <c r="S1084" s="513">
        <f ca="1">_xlfn.SHEET(Ops!F272)</f>
        <v>8</v>
      </c>
    </row>
    <row r="1085" spans="1:19" x14ac:dyDescent="0.35">
      <c r="A1085" s="513" t="s">
        <v>283</v>
      </c>
      <c r="B1085" s="513">
        <v>585</v>
      </c>
      <c r="C1085" s="513" t="s">
        <v>1150</v>
      </c>
      <c r="D1085" s="513">
        <v>-140</v>
      </c>
      <c r="E1085" s="513" t="s">
        <v>1228</v>
      </c>
      <c r="F1085" s="513">
        <f>Ops!F273</f>
        <v>2.5</v>
      </c>
      <c r="G1085" s="513" t="str">
        <f>Ops!E273</f>
        <v>Bank charges</v>
      </c>
      <c r="H1085" s="513" t="s">
        <v>751</v>
      </c>
      <c r="I1085" s="513">
        <f>COLUMN(Ops!E273)</f>
        <v>5</v>
      </c>
      <c r="J1085" s="513" t="str">
        <f>Ops!G273</f>
        <v>$ 000s p.a.</v>
      </c>
      <c r="K1085" s="513"/>
      <c r="L1085" s="513">
        <v>1012</v>
      </c>
      <c r="M1085" s="513">
        <v>591</v>
      </c>
      <c r="N1085" s="513" t="str" cm="1">
        <f t="array" aca="1" ref="N1085" ca="1">CELL("format",Ops!F273)</f>
        <v>,0</v>
      </c>
      <c r="O1085" s="513">
        <f>ROW(Ops!F273)</f>
        <v>273</v>
      </c>
      <c r="P1085" s="513">
        <f>COLUMN(Ops!F273)</f>
        <v>6</v>
      </c>
      <c r="Q1085" s="513">
        <f>ROW(Ops!F273)</f>
        <v>273</v>
      </c>
      <c r="R1085" s="513">
        <f>COLUMN(Ops!F273)</f>
        <v>6</v>
      </c>
      <c r="S1085" s="513">
        <f ca="1">_xlfn.SHEET(Ops!F273)</f>
        <v>8</v>
      </c>
    </row>
    <row r="1086" spans="1:19" x14ac:dyDescent="0.35">
      <c r="A1086" s="513" t="s">
        <v>283</v>
      </c>
      <c r="B1086" s="513">
        <v>586</v>
      </c>
      <c r="C1086" s="513" t="s">
        <v>568</v>
      </c>
      <c r="D1086" s="513">
        <v>-140</v>
      </c>
      <c r="E1086" s="513" t="s">
        <v>574</v>
      </c>
      <c r="F1086" s="513">
        <f>Ops!F274</f>
        <v>4</v>
      </c>
      <c r="G1086" s="513" t="str">
        <f>Ops!E274</f>
        <v>Number of periods in a year</v>
      </c>
      <c r="H1086" s="513" t="s">
        <v>97</v>
      </c>
      <c r="I1086" s="513">
        <f>COLUMN(Ops!E274)</f>
        <v>5</v>
      </c>
      <c r="J1086" s="513" t="str">
        <f>Ops!G274</f>
        <v>periods</v>
      </c>
      <c r="K1086" s="513"/>
      <c r="L1086" s="513">
        <v>898</v>
      </c>
      <c r="M1086" s="513">
        <v>591</v>
      </c>
      <c r="N1086" s="513" t="str" cm="1">
        <f t="array" aca="1" ref="N1086" ca="1">CELL("format",Ops!F274)</f>
        <v>,0</v>
      </c>
      <c r="O1086" s="513">
        <f>ROW(Ops!F274)</f>
        <v>274</v>
      </c>
      <c r="P1086" s="513">
        <f>COLUMN(Ops!F274)</f>
        <v>6</v>
      </c>
      <c r="Q1086" s="513">
        <f>ROW(Ops!F274)</f>
        <v>274</v>
      </c>
      <c r="R1086" s="513">
        <f>COLUMN(Ops!F274)</f>
        <v>6</v>
      </c>
      <c r="S1086" s="513">
        <f ca="1">_xlfn.SHEET(Ops!F274)</f>
        <v>8</v>
      </c>
    </row>
    <row r="1087" spans="1:19" x14ac:dyDescent="0.35">
      <c r="A1087" s="513" t="s">
        <v>283</v>
      </c>
      <c r="B1087" s="513">
        <v>587</v>
      </c>
      <c r="C1087" s="513" t="s">
        <v>972</v>
      </c>
      <c r="D1087" s="513">
        <v>-140</v>
      </c>
      <c r="E1087" s="513" t="s">
        <v>975</v>
      </c>
      <c r="F1087" s="513">
        <f>Ops!J275</f>
        <v>1</v>
      </c>
      <c r="G1087" s="513" t="str">
        <f>Ops!E275</f>
        <v>Months per model period</v>
      </c>
      <c r="H1087" s="513" t="s">
        <v>933</v>
      </c>
      <c r="I1087" s="513">
        <f>COLUMN(Ops!E275)</f>
        <v>5</v>
      </c>
      <c r="J1087" s="513" t="str">
        <f>Ops!G275</f>
        <v>months</v>
      </c>
      <c r="K1087" s="513"/>
      <c r="L1087" s="513">
        <v>72</v>
      </c>
      <c r="M1087" s="513">
        <v>591</v>
      </c>
      <c r="N1087" s="513" t="str" cm="1">
        <f t="array" aca="1" ref="N1087" ca="1">CELL("format",Ops!J275)</f>
        <v>,0</v>
      </c>
      <c r="O1087" s="513">
        <f>ROW(Ops!J275)</f>
        <v>275</v>
      </c>
      <c r="P1087" s="513">
        <f>COLUMN(Ops!J275)</f>
        <v>10</v>
      </c>
      <c r="Q1087" s="513">
        <f>ROW(Ops!GJ275)</f>
        <v>275</v>
      </c>
      <c r="R1087" s="513">
        <f>COLUMN(Ops!GJ275)</f>
        <v>192</v>
      </c>
      <c r="S1087" s="513">
        <f ca="1">_xlfn.SHEET(Ops!J275)</f>
        <v>8</v>
      </c>
    </row>
    <row r="1088" spans="1:19" x14ac:dyDescent="0.35">
      <c r="A1088" s="513" t="s">
        <v>283</v>
      </c>
      <c r="B1088" s="513">
        <v>588</v>
      </c>
      <c r="C1088" s="513" t="s">
        <v>644</v>
      </c>
      <c r="D1088" s="513">
        <v>-140</v>
      </c>
      <c r="E1088" s="513" t="s">
        <v>656</v>
      </c>
      <c r="F1088" s="513">
        <f>Ops!J276</f>
        <v>0</v>
      </c>
      <c r="G1088" s="513" t="str">
        <f>Ops!E276</f>
        <v>Operating period flag</v>
      </c>
      <c r="H1088" s="513" t="s">
        <v>111</v>
      </c>
      <c r="I1088" s="513">
        <f>COLUMN(Ops!E276)</f>
        <v>5</v>
      </c>
      <c r="J1088" s="513" t="str">
        <f>Ops!G276</f>
        <v>flag</v>
      </c>
      <c r="K1088" s="513"/>
      <c r="L1088" s="513">
        <v>112</v>
      </c>
      <c r="M1088" s="513">
        <v>591</v>
      </c>
      <c r="N1088" s="513" t="str" cm="1">
        <f t="array" aca="1" ref="N1088" ca="1">CELL("format",Ops!J276)</f>
        <v>,0</v>
      </c>
      <c r="O1088" s="513">
        <f>ROW(Ops!J276)</f>
        <v>276</v>
      </c>
      <c r="P1088" s="513">
        <f>COLUMN(Ops!J276)</f>
        <v>10</v>
      </c>
      <c r="Q1088" s="513">
        <f>ROW(Ops!GJ276)</f>
        <v>276</v>
      </c>
      <c r="R1088" s="513">
        <f>COLUMN(Ops!GJ276)</f>
        <v>192</v>
      </c>
      <c r="S1088" s="513">
        <f ca="1">_xlfn.SHEET(Ops!J276)</f>
        <v>8</v>
      </c>
    </row>
    <row r="1089" spans="1:19" x14ac:dyDescent="0.35">
      <c r="A1089" s="513" t="s">
        <v>283</v>
      </c>
      <c r="B1089" s="513">
        <v>589</v>
      </c>
      <c r="C1089" s="513" t="s">
        <v>1155</v>
      </c>
      <c r="D1089" s="513">
        <v>-140</v>
      </c>
      <c r="E1089" s="513" t="s">
        <v>1174</v>
      </c>
      <c r="F1089" s="513">
        <f>Ops!J277</f>
        <v>1</v>
      </c>
      <c r="G1089" s="513" t="str">
        <f>Ops!E277</f>
        <v>CPI escalation factor</v>
      </c>
      <c r="H1089" s="513" t="s">
        <v>676</v>
      </c>
      <c r="I1089" s="513">
        <f>COLUMN(Ops!E277)</f>
        <v>5</v>
      </c>
      <c r="J1089" s="513" t="str">
        <f>Ops!G277</f>
        <v>factor</v>
      </c>
      <c r="K1089" s="513"/>
      <c r="L1089" s="513">
        <v>351</v>
      </c>
      <c r="M1089" s="513">
        <v>591</v>
      </c>
      <c r="N1089" s="513" t="str" cm="1">
        <f t="array" aca="1" ref="N1089" ca="1">CELL("format",Ops!J277)</f>
        <v>,4</v>
      </c>
      <c r="O1089" s="513">
        <f>ROW(Ops!J277)</f>
        <v>277</v>
      </c>
      <c r="P1089" s="513">
        <f>COLUMN(Ops!J277)</f>
        <v>10</v>
      </c>
      <c r="Q1089" s="513">
        <f>ROW(Ops!GJ277)</f>
        <v>277</v>
      </c>
      <c r="R1089" s="513">
        <f>COLUMN(Ops!GJ277)</f>
        <v>192</v>
      </c>
      <c r="S1089" s="513">
        <f ca="1">_xlfn.SHEET(Ops!J277)</f>
        <v>8</v>
      </c>
    </row>
    <row r="1090" spans="1:19" x14ac:dyDescent="0.35">
      <c r="A1090" s="513" t="s">
        <v>274</v>
      </c>
      <c r="B1090" s="513">
        <v>590</v>
      </c>
      <c r="C1090" s="513" t="s">
        <v>912</v>
      </c>
      <c r="D1090" s="513">
        <v>-140</v>
      </c>
      <c r="E1090" s="513" t="s">
        <v>913</v>
      </c>
      <c r="F1090" s="513">
        <f>Ops!H278</f>
        <v>93.684697614015576</v>
      </c>
      <c r="G1090" s="513" t="str">
        <f>Ops!E278</f>
        <v>Bank charges</v>
      </c>
      <c r="H1090" s="513" t="s">
        <v>751</v>
      </c>
      <c r="I1090" s="513">
        <f>COLUMN(Ops!E278)</f>
        <v>5</v>
      </c>
      <c r="J1090" s="513" t="str">
        <f>Ops!G278</f>
        <v>$ 000s</v>
      </c>
      <c r="K1090" s="513" t="s">
        <v>912</v>
      </c>
      <c r="L1090" s="513">
        <v>591</v>
      </c>
      <c r="M1090" s="513"/>
      <c r="N1090" s="513" t="str" cm="1">
        <f t="array" aca="1" ref="N1090" ca="1">CELL("format",Ops!H278)</f>
        <v>,0</v>
      </c>
      <c r="O1090" s="513">
        <f>ROW(Ops!H278)</f>
        <v>278</v>
      </c>
      <c r="P1090" s="513">
        <f>COLUMN(Ops!H278)</f>
        <v>8</v>
      </c>
      <c r="Q1090" s="513">
        <f>ROW(Ops!H278)</f>
        <v>278</v>
      </c>
      <c r="R1090" s="513">
        <f>COLUMN(Ops!H278)</f>
        <v>8</v>
      </c>
      <c r="S1090" s="513">
        <f ca="1">_xlfn.SHEET(Ops!H278)</f>
        <v>8</v>
      </c>
    </row>
    <row r="1091" spans="1:19" x14ac:dyDescent="0.35">
      <c r="A1091" s="513" t="s">
        <v>277</v>
      </c>
      <c r="B1091" s="513">
        <v>591</v>
      </c>
      <c r="C1091" s="513" t="s">
        <v>914</v>
      </c>
      <c r="D1091" s="513">
        <v>-140</v>
      </c>
      <c r="E1091" s="513" t="s">
        <v>1229</v>
      </c>
      <c r="F1091" s="513">
        <f>Ops!J278</f>
        <v>0</v>
      </c>
      <c r="G1091" s="513" t="str">
        <f>Ops!E278</f>
        <v>Bank charges</v>
      </c>
      <c r="H1091" s="513" t="s">
        <v>751</v>
      </c>
      <c r="I1091" s="513">
        <f>COLUMN(Ops!E278)</f>
        <v>5</v>
      </c>
      <c r="J1091" s="513" t="str">
        <f>Ops!G278</f>
        <v>$ 000s</v>
      </c>
      <c r="K1091" s="513" t="s">
        <v>914</v>
      </c>
      <c r="L1091" s="513" t="s">
        <v>2486</v>
      </c>
      <c r="M1091" s="513" t="s">
        <v>2487</v>
      </c>
      <c r="N1091" s="513" t="str" cm="1">
        <f t="array" aca="1" ref="N1091" ca="1">CELL("format",Ops!J278)</f>
        <v>,0</v>
      </c>
      <c r="O1091" s="513">
        <f>ROW(Ops!J278)</f>
        <v>278</v>
      </c>
      <c r="P1091" s="513">
        <f>COLUMN(Ops!J278)</f>
        <v>10</v>
      </c>
      <c r="Q1091" s="513">
        <f>ROW(Ops!GJ278)</f>
        <v>278</v>
      </c>
      <c r="R1091" s="513">
        <f>COLUMN(Ops!GJ278)</f>
        <v>192</v>
      </c>
      <c r="S1091" s="513">
        <f ca="1">_xlfn.SHEET(Ops!J278)</f>
        <v>8</v>
      </c>
    </row>
    <row r="1092" spans="1:19" x14ac:dyDescent="0.35">
      <c r="A1092" s="513" t="s">
        <v>270</v>
      </c>
      <c r="B1092" s="513">
        <v>-141</v>
      </c>
      <c r="C1092" s="513" t="s">
        <v>1028</v>
      </c>
      <c r="D1092" s="513">
        <v>-139</v>
      </c>
      <c r="E1092" s="513"/>
      <c r="F1092" s="513">
        <f>Ops!A280</f>
        <v>0</v>
      </c>
      <c r="G1092" s="513" t="str">
        <f>Ops!B280</f>
        <v>Total overheads</v>
      </c>
      <c r="H1092" s="513" t="s">
        <v>1029</v>
      </c>
      <c r="I1092" s="513">
        <f>COLUMN(Ops!B280)</f>
        <v>2</v>
      </c>
      <c r="J1092" s="513"/>
      <c r="K1092" s="513" t="s">
        <v>1028</v>
      </c>
      <c r="L1092" s="513"/>
      <c r="M1092" s="513"/>
      <c r="N1092" s="513" t="str" cm="1">
        <f t="array" aca="1" ref="N1092" ca="1">CELL("format",Ops!A280)</f>
        <v>,0</v>
      </c>
      <c r="O1092" s="513">
        <f>ROW(Ops!A280)</f>
        <v>280</v>
      </c>
      <c r="P1092" s="513">
        <f>COLUMN(Ops!A280)</f>
        <v>1</v>
      </c>
      <c r="Q1092" s="513">
        <f>ROW(Ops!A297)</f>
        <v>297</v>
      </c>
      <c r="R1092" s="513">
        <f>COLUMN(Ops!A297)</f>
        <v>1</v>
      </c>
      <c r="S1092" s="513">
        <f ca="1">_xlfn.SHEET(Ops!A280)</f>
        <v>8</v>
      </c>
    </row>
    <row r="1093" spans="1:19" x14ac:dyDescent="0.35">
      <c r="A1093" s="513" t="s">
        <v>283</v>
      </c>
      <c r="B1093" s="513">
        <v>1276</v>
      </c>
      <c r="C1093" s="513" t="s">
        <v>878</v>
      </c>
      <c r="D1093" s="513">
        <v>-141</v>
      </c>
      <c r="E1093" s="513" t="s">
        <v>915</v>
      </c>
      <c r="F1093" s="513">
        <f>Ops!J281</f>
        <v>0</v>
      </c>
      <c r="G1093" s="513" t="str">
        <f>Ops!E281</f>
        <v>Rates</v>
      </c>
      <c r="H1093" s="513" t="s">
        <v>738</v>
      </c>
      <c r="I1093" s="513">
        <f>COLUMN(Ops!E281)</f>
        <v>5</v>
      </c>
      <c r="J1093" s="513" t="str">
        <f>Ops!G281</f>
        <v>$ 000s</v>
      </c>
      <c r="K1093" s="513"/>
      <c r="L1093" s="513">
        <v>487</v>
      </c>
      <c r="M1093" s="513">
        <v>607</v>
      </c>
      <c r="N1093" s="513" t="str" cm="1">
        <f t="array" aca="1" ref="N1093" ca="1">CELL("format",Ops!J281)</f>
        <v>,0</v>
      </c>
      <c r="O1093" s="513">
        <f>ROW(Ops!J281)</f>
        <v>281</v>
      </c>
      <c r="P1093" s="513">
        <f>COLUMN(Ops!J281)</f>
        <v>10</v>
      </c>
      <c r="Q1093" s="513">
        <f>ROW(Ops!GJ281)</f>
        <v>281</v>
      </c>
      <c r="R1093" s="513">
        <f>COLUMN(Ops!GJ281)</f>
        <v>192</v>
      </c>
      <c r="S1093" s="513">
        <f ca="1">_xlfn.SHEET(Ops!J281)</f>
        <v>8</v>
      </c>
    </row>
    <row r="1094" spans="1:19" x14ac:dyDescent="0.35">
      <c r="A1094" s="513" t="s">
        <v>283</v>
      </c>
      <c r="B1094" s="513">
        <v>1277</v>
      </c>
      <c r="C1094" s="513" t="s">
        <v>881</v>
      </c>
      <c r="D1094" s="513">
        <v>-141</v>
      </c>
      <c r="E1094" s="513" t="s">
        <v>916</v>
      </c>
      <c r="F1094" s="513">
        <f>Ops!J282</f>
        <v>0</v>
      </c>
      <c r="G1094" s="513" t="str">
        <f>Ops!E282</f>
        <v>MSA</v>
      </c>
      <c r="H1094" s="513" t="s">
        <v>739</v>
      </c>
      <c r="I1094" s="513">
        <f>COLUMN(Ops!E282)</f>
        <v>5</v>
      </c>
      <c r="J1094" s="513" t="str">
        <f>Ops!G282</f>
        <v>$ 000s</v>
      </c>
      <c r="K1094" s="513"/>
      <c r="L1094" s="513">
        <v>495</v>
      </c>
      <c r="M1094" s="513">
        <v>607</v>
      </c>
      <c r="N1094" s="513" t="str" cm="1">
        <f t="array" aca="1" ref="N1094" ca="1">CELL("format",Ops!J282)</f>
        <v>,0</v>
      </c>
      <c r="O1094" s="513">
        <f>ROW(Ops!J282)</f>
        <v>282</v>
      </c>
      <c r="P1094" s="513">
        <f>COLUMN(Ops!J282)</f>
        <v>10</v>
      </c>
      <c r="Q1094" s="513">
        <f>ROW(Ops!GJ282)</f>
        <v>282</v>
      </c>
      <c r="R1094" s="513">
        <f>COLUMN(Ops!GJ282)</f>
        <v>192</v>
      </c>
      <c r="S1094" s="513">
        <f ca="1">_xlfn.SHEET(Ops!J282)</f>
        <v>8</v>
      </c>
    </row>
    <row r="1095" spans="1:19" x14ac:dyDescent="0.35">
      <c r="A1095" s="513" t="s">
        <v>283</v>
      </c>
      <c r="B1095" s="513">
        <v>1278</v>
      </c>
      <c r="C1095" s="513" t="s">
        <v>884</v>
      </c>
      <c r="D1095" s="513">
        <v>-141</v>
      </c>
      <c r="E1095" s="513" t="s">
        <v>917</v>
      </c>
      <c r="F1095" s="513">
        <f>Ops!J283</f>
        <v>0</v>
      </c>
      <c r="G1095" s="513" t="str">
        <f>Ops!E283</f>
        <v>Insurance</v>
      </c>
      <c r="H1095" s="513" t="s">
        <v>740</v>
      </c>
      <c r="I1095" s="513">
        <f>COLUMN(Ops!E283)</f>
        <v>5</v>
      </c>
      <c r="J1095" s="513" t="str">
        <f>Ops!G283</f>
        <v>$ 000s</v>
      </c>
      <c r="K1095" s="513"/>
      <c r="L1095" s="513">
        <v>503</v>
      </c>
      <c r="M1095" s="513">
        <v>607</v>
      </c>
      <c r="N1095" s="513" t="str" cm="1">
        <f t="array" aca="1" ref="N1095" ca="1">CELL("format",Ops!J283)</f>
        <v>,0</v>
      </c>
      <c r="O1095" s="513">
        <f>ROW(Ops!J283)</f>
        <v>283</v>
      </c>
      <c r="P1095" s="513">
        <f>COLUMN(Ops!J283)</f>
        <v>10</v>
      </c>
      <c r="Q1095" s="513">
        <f>ROW(Ops!GJ283)</f>
        <v>283</v>
      </c>
      <c r="R1095" s="513">
        <f>COLUMN(Ops!GJ283)</f>
        <v>192</v>
      </c>
      <c r="S1095" s="513">
        <f ca="1">_xlfn.SHEET(Ops!J283)</f>
        <v>8</v>
      </c>
    </row>
    <row r="1096" spans="1:19" x14ac:dyDescent="0.35">
      <c r="A1096" s="513" t="s">
        <v>283</v>
      </c>
      <c r="B1096" s="513">
        <v>1279</v>
      </c>
      <c r="C1096" s="513" t="s">
        <v>887</v>
      </c>
      <c r="D1096" s="513">
        <v>-141</v>
      </c>
      <c r="E1096" s="513" t="s">
        <v>918</v>
      </c>
      <c r="F1096" s="513">
        <f>Ops!J284</f>
        <v>0</v>
      </c>
      <c r="G1096" s="513" t="str">
        <f>Ops!E284</f>
        <v>Contingency</v>
      </c>
      <c r="H1096" s="513" t="s">
        <v>741</v>
      </c>
      <c r="I1096" s="513">
        <f>COLUMN(Ops!E284)</f>
        <v>5</v>
      </c>
      <c r="J1096" s="513" t="str">
        <f>Ops!G284</f>
        <v>$ 000s</v>
      </c>
      <c r="K1096" s="513"/>
      <c r="L1096" s="513">
        <v>511</v>
      </c>
      <c r="M1096" s="513">
        <v>607</v>
      </c>
      <c r="N1096" s="513" t="str" cm="1">
        <f t="array" aca="1" ref="N1096" ca="1">CELL("format",Ops!J284)</f>
        <v>,0</v>
      </c>
      <c r="O1096" s="513">
        <f>ROW(Ops!J284)</f>
        <v>284</v>
      </c>
      <c r="P1096" s="513">
        <f>COLUMN(Ops!J284)</f>
        <v>10</v>
      </c>
      <c r="Q1096" s="513">
        <f>ROW(Ops!GJ284)</f>
        <v>284</v>
      </c>
      <c r="R1096" s="513">
        <f>COLUMN(Ops!GJ284)</f>
        <v>192</v>
      </c>
      <c r="S1096" s="513">
        <f ca="1">_xlfn.SHEET(Ops!J284)</f>
        <v>8</v>
      </c>
    </row>
    <row r="1097" spans="1:19" x14ac:dyDescent="0.35">
      <c r="A1097" s="513" t="s">
        <v>283</v>
      </c>
      <c r="B1097" s="513">
        <v>1280</v>
      </c>
      <c r="C1097" s="513" t="s">
        <v>890</v>
      </c>
      <c r="D1097" s="513">
        <v>-141</v>
      </c>
      <c r="E1097" s="513" t="s">
        <v>919</v>
      </c>
      <c r="F1097" s="513">
        <f>Ops!J285</f>
        <v>0</v>
      </c>
      <c r="G1097" s="513" t="str">
        <f>Ops!E285</f>
        <v>Rent</v>
      </c>
      <c r="H1097" s="513" t="s">
        <v>742</v>
      </c>
      <c r="I1097" s="513">
        <f>COLUMN(Ops!E285)</f>
        <v>5</v>
      </c>
      <c r="J1097" s="513" t="str">
        <f>Ops!G285</f>
        <v>$ 000s</v>
      </c>
      <c r="K1097" s="513"/>
      <c r="L1097" s="513">
        <v>519</v>
      </c>
      <c r="M1097" s="513">
        <v>607</v>
      </c>
      <c r="N1097" s="513" t="str" cm="1">
        <f t="array" aca="1" ref="N1097" ca="1">CELL("format",Ops!J285)</f>
        <v>,0</v>
      </c>
      <c r="O1097" s="513">
        <f>ROW(Ops!J285)</f>
        <v>285</v>
      </c>
      <c r="P1097" s="513">
        <f>COLUMN(Ops!J285)</f>
        <v>10</v>
      </c>
      <c r="Q1097" s="513">
        <f>ROW(Ops!GJ285)</f>
        <v>285</v>
      </c>
      <c r="R1097" s="513">
        <f>COLUMN(Ops!GJ285)</f>
        <v>192</v>
      </c>
      <c r="S1097" s="513">
        <f ca="1">_xlfn.SHEET(Ops!J285)</f>
        <v>8</v>
      </c>
    </row>
    <row r="1098" spans="1:19" x14ac:dyDescent="0.35">
      <c r="A1098" s="513" t="s">
        <v>283</v>
      </c>
      <c r="B1098" s="513">
        <v>1281</v>
      </c>
      <c r="C1098" s="513" t="s">
        <v>893</v>
      </c>
      <c r="D1098" s="513">
        <v>-141</v>
      </c>
      <c r="E1098" s="513" t="s">
        <v>920</v>
      </c>
      <c r="F1098" s="513">
        <f>Ops!J286</f>
        <v>0</v>
      </c>
      <c r="G1098" s="513" t="str">
        <f>Ops!E286</f>
        <v>Legals and professional</v>
      </c>
      <c r="H1098" s="513" t="s">
        <v>743</v>
      </c>
      <c r="I1098" s="513">
        <f>COLUMN(Ops!E286)</f>
        <v>5</v>
      </c>
      <c r="J1098" s="513" t="str">
        <f>Ops!G286</f>
        <v>$ 000s</v>
      </c>
      <c r="K1098" s="513"/>
      <c r="L1098" s="513">
        <v>527</v>
      </c>
      <c r="M1098" s="513">
        <v>607</v>
      </c>
      <c r="N1098" s="513" t="str" cm="1">
        <f t="array" aca="1" ref="N1098" ca="1">CELL("format",Ops!J286)</f>
        <v>,0</v>
      </c>
      <c r="O1098" s="513">
        <f>ROW(Ops!J286)</f>
        <v>286</v>
      </c>
      <c r="P1098" s="513">
        <f>COLUMN(Ops!J286)</f>
        <v>10</v>
      </c>
      <c r="Q1098" s="513">
        <f>ROW(Ops!GJ286)</f>
        <v>286</v>
      </c>
      <c r="R1098" s="513">
        <f>COLUMN(Ops!GJ286)</f>
        <v>192</v>
      </c>
      <c r="S1098" s="513">
        <f ca="1">_xlfn.SHEET(Ops!J286)</f>
        <v>8</v>
      </c>
    </row>
    <row r="1099" spans="1:19" x14ac:dyDescent="0.35">
      <c r="A1099" s="513" t="s">
        <v>283</v>
      </c>
      <c r="B1099" s="513">
        <v>1282</v>
      </c>
      <c r="C1099" s="513" t="s">
        <v>896</v>
      </c>
      <c r="D1099" s="513">
        <v>-141</v>
      </c>
      <c r="E1099" s="513" t="s">
        <v>921</v>
      </c>
      <c r="F1099" s="513">
        <f>Ops!J287</f>
        <v>0</v>
      </c>
      <c r="G1099" s="513" t="str">
        <f>Ops!E287</f>
        <v>Water costs</v>
      </c>
      <c r="H1099" s="513" t="s">
        <v>744</v>
      </c>
      <c r="I1099" s="513">
        <f>COLUMN(Ops!E287)</f>
        <v>5</v>
      </c>
      <c r="J1099" s="513" t="str">
        <f>Ops!G287</f>
        <v>$ 000s</v>
      </c>
      <c r="K1099" s="513"/>
      <c r="L1099" s="513">
        <v>535</v>
      </c>
      <c r="M1099" s="513">
        <v>607</v>
      </c>
      <c r="N1099" s="513" t="str" cm="1">
        <f t="array" aca="1" ref="N1099" ca="1">CELL("format",Ops!J287)</f>
        <v>,0</v>
      </c>
      <c r="O1099" s="513">
        <f>ROW(Ops!J287)</f>
        <v>287</v>
      </c>
      <c r="P1099" s="513">
        <f>COLUMN(Ops!J287)</f>
        <v>10</v>
      </c>
      <c r="Q1099" s="513">
        <f>ROW(Ops!GJ287)</f>
        <v>287</v>
      </c>
      <c r="R1099" s="513">
        <f>COLUMN(Ops!GJ287)</f>
        <v>192</v>
      </c>
      <c r="S1099" s="513">
        <f ca="1">_xlfn.SHEET(Ops!J287)</f>
        <v>8</v>
      </c>
    </row>
    <row r="1100" spans="1:19" x14ac:dyDescent="0.35">
      <c r="A1100" s="513" t="s">
        <v>283</v>
      </c>
      <c r="B1100" s="513">
        <v>1283</v>
      </c>
      <c r="C1100" s="513" t="s">
        <v>899</v>
      </c>
      <c r="D1100" s="513">
        <v>-141</v>
      </c>
      <c r="E1100" s="513" t="s">
        <v>922</v>
      </c>
      <c r="F1100" s="513">
        <f>Ops!J288</f>
        <v>0</v>
      </c>
      <c r="G1100" s="513" t="str">
        <f>Ops!E288</f>
        <v>Fuel testing</v>
      </c>
      <c r="H1100" s="513" t="s">
        <v>745</v>
      </c>
      <c r="I1100" s="513">
        <f>COLUMN(Ops!E288)</f>
        <v>5</v>
      </c>
      <c r="J1100" s="513" t="str">
        <f>Ops!G288</f>
        <v>$ 000s</v>
      </c>
      <c r="K1100" s="513"/>
      <c r="L1100" s="513">
        <v>543</v>
      </c>
      <c r="M1100" s="513">
        <v>607</v>
      </c>
      <c r="N1100" s="513" t="str" cm="1">
        <f t="array" aca="1" ref="N1100" ca="1">CELL("format",Ops!J288)</f>
        <v>,0</v>
      </c>
      <c r="O1100" s="513">
        <f>ROW(Ops!J288)</f>
        <v>288</v>
      </c>
      <c r="P1100" s="513">
        <f>COLUMN(Ops!J288)</f>
        <v>10</v>
      </c>
      <c r="Q1100" s="513">
        <f>ROW(Ops!GJ288)</f>
        <v>288</v>
      </c>
      <c r="R1100" s="513">
        <f>COLUMN(Ops!GJ288)</f>
        <v>192</v>
      </c>
      <c r="S1100" s="513">
        <f ca="1">_xlfn.SHEET(Ops!J288)</f>
        <v>8</v>
      </c>
    </row>
    <row r="1101" spans="1:19" x14ac:dyDescent="0.35">
      <c r="A1101" s="513" t="s">
        <v>283</v>
      </c>
      <c r="B1101" s="513">
        <v>1284</v>
      </c>
      <c r="C1101" s="513" t="s">
        <v>902</v>
      </c>
      <c r="D1101" s="513">
        <v>-141</v>
      </c>
      <c r="E1101" s="513" t="s">
        <v>923</v>
      </c>
      <c r="F1101" s="513">
        <f>Ops!J289</f>
        <v>0</v>
      </c>
      <c r="G1101" s="513" t="str">
        <f>Ops!E289</f>
        <v>EA permit fee</v>
      </c>
      <c r="H1101" s="513" t="s">
        <v>746</v>
      </c>
      <c r="I1101" s="513">
        <f>COLUMN(Ops!E289)</f>
        <v>5</v>
      </c>
      <c r="J1101" s="513" t="str">
        <f>Ops!G289</f>
        <v>$ 000s</v>
      </c>
      <c r="K1101" s="513"/>
      <c r="L1101" s="513">
        <v>551</v>
      </c>
      <c r="M1101" s="513">
        <v>607</v>
      </c>
      <c r="N1101" s="513" t="str" cm="1">
        <f t="array" aca="1" ref="N1101" ca="1">CELL("format",Ops!J289)</f>
        <v>,0</v>
      </c>
      <c r="O1101" s="513">
        <f>ROW(Ops!J289)</f>
        <v>289</v>
      </c>
      <c r="P1101" s="513">
        <f>COLUMN(Ops!J289)</f>
        <v>10</v>
      </c>
      <c r="Q1101" s="513">
        <f>ROW(Ops!GJ289)</f>
        <v>289</v>
      </c>
      <c r="R1101" s="513">
        <f>COLUMN(Ops!GJ289)</f>
        <v>192</v>
      </c>
      <c r="S1101" s="513">
        <f ca="1">_xlfn.SHEET(Ops!J289)</f>
        <v>8</v>
      </c>
    </row>
    <row r="1102" spans="1:19" x14ac:dyDescent="0.35">
      <c r="A1102" s="513" t="s">
        <v>283</v>
      </c>
      <c r="B1102" s="513">
        <v>1285</v>
      </c>
      <c r="C1102" s="513" t="s">
        <v>905</v>
      </c>
      <c r="D1102" s="513">
        <v>-141</v>
      </c>
      <c r="E1102" s="513" t="s">
        <v>924</v>
      </c>
      <c r="F1102" s="513">
        <f>Ops!J290</f>
        <v>0</v>
      </c>
      <c r="G1102" s="513" t="str">
        <f>Ops!E290</f>
        <v>Annual audit</v>
      </c>
      <c r="H1102" s="513" t="s">
        <v>747</v>
      </c>
      <c r="I1102" s="513">
        <f>COLUMN(Ops!E290)</f>
        <v>5</v>
      </c>
      <c r="J1102" s="513" t="str">
        <f>Ops!G290</f>
        <v>$ 000s</v>
      </c>
      <c r="K1102" s="513"/>
      <c r="L1102" s="513">
        <v>559</v>
      </c>
      <c r="M1102" s="513">
        <v>607</v>
      </c>
      <c r="N1102" s="513" t="str" cm="1">
        <f t="array" aca="1" ref="N1102" ca="1">CELL("format",Ops!J290)</f>
        <v>,0</v>
      </c>
      <c r="O1102" s="513">
        <f>ROW(Ops!J290)</f>
        <v>290</v>
      </c>
      <c r="P1102" s="513">
        <f>COLUMN(Ops!J290)</f>
        <v>10</v>
      </c>
      <c r="Q1102" s="513">
        <f>ROW(Ops!GJ290)</f>
        <v>290</v>
      </c>
      <c r="R1102" s="513">
        <f>COLUMN(Ops!GJ290)</f>
        <v>192</v>
      </c>
      <c r="S1102" s="513">
        <f ca="1">_xlfn.SHEET(Ops!J290)</f>
        <v>8</v>
      </c>
    </row>
    <row r="1103" spans="1:19" x14ac:dyDescent="0.35">
      <c r="A1103" s="513" t="s">
        <v>283</v>
      </c>
      <c r="B1103" s="513">
        <v>1286</v>
      </c>
      <c r="C1103" s="513" t="s">
        <v>908</v>
      </c>
      <c r="D1103" s="513">
        <v>-141</v>
      </c>
      <c r="E1103" s="513" t="s">
        <v>925</v>
      </c>
      <c r="F1103" s="513">
        <f>Ops!J291</f>
        <v>0</v>
      </c>
      <c r="G1103" s="513" t="str">
        <f>Ops!E291</f>
        <v>Opex contingency</v>
      </c>
      <c r="H1103" s="513" t="s">
        <v>748</v>
      </c>
      <c r="I1103" s="513">
        <f>COLUMN(Ops!E291)</f>
        <v>5</v>
      </c>
      <c r="J1103" s="513" t="str">
        <f>Ops!G291</f>
        <v>$ 000s</v>
      </c>
      <c r="K1103" s="513"/>
      <c r="L1103" s="513">
        <v>567</v>
      </c>
      <c r="M1103" s="513">
        <v>607</v>
      </c>
      <c r="N1103" s="513" t="str" cm="1">
        <f t="array" aca="1" ref="N1103" ca="1">CELL("format",Ops!J291)</f>
        <v>,0</v>
      </c>
      <c r="O1103" s="513">
        <f>ROW(Ops!J291)</f>
        <v>291</v>
      </c>
      <c r="P1103" s="513">
        <f>COLUMN(Ops!J291)</f>
        <v>10</v>
      </c>
      <c r="Q1103" s="513">
        <f>ROW(Ops!GJ291)</f>
        <v>291</v>
      </c>
      <c r="R1103" s="513">
        <f>COLUMN(Ops!GJ291)</f>
        <v>192</v>
      </c>
      <c r="S1103" s="513">
        <f ca="1">_xlfn.SHEET(Ops!J291)</f>
        <v>8</v>
      </c>
    </row>
    <row r="1104" spans="1:19" x14ac:dyDescent="0.35">
      <c r="A1104" s="513" t="s">
        <v>283</v>
      </c>
      <c r="B1104" s="513">
        <v>1287</v>
      </c>
      <c r="C1104" s="513" t="s">
        <v>911</v>
      </c>
      <c r="D1104" s="513">
        <v>-141</v>
      </c>
      <c r="E1104" s="513" t="s">
        <v>926</v>
      </c>
      <c r="F1104" s="513">
        <f>Ops!J292</f>
        <v>0</v>
      </c>
      <c r="G1104" s="513" t="str">
        <f>Ops!E292</f>
        <v>Rent for surface water drainage</v>
      </c>
      <c r="H1104" s="513" t="s">
        <v>749</v>
      </c>
      <c r="I1104" s="513">
        <f>COLUMN(Ops!E292)</f>
        <v>5</v>
      </c>
      <c r="J1104" s="513" t="str">
        <f>Ops!G292</f>
        <v>$ 000s</v>
      </c>
      <c r="K1104" s="513"/>
      <c r="L1104" s="513">
        <v>575</v>
      </c>
      <c r="M1104" s="513">
        <v>607</v>
      </c>
      <c r="N1104" s="513" t="str" cm="1">
        <f t="array" aca="1" ref="N1104" ca="1">CELL("format",Ops!J292)</f>
        <v>,0</v>
      </c>
      <c r="O1104" s="513">
        <f>ROW(Ops!J292)</f>
        <v>292</v>
      </c>
      <c r="P1104" s="513">
        <f>COLUMN(Ops!J292)</f>
        <v>10</v>
      </c>
      <c r="Q1104" s="513">
        <f>ROW(Ops!GJ292)</f>
        <v>292</v>
      </c>
      <c r="R1104" s="513">
        <f>COLUMN(Ops!GJ292)</f>
        <v>192</v>
      </c>
      <c r="S1104" s="513">
        <f ca="1">_xlfn.SHEET(Ops!J292)</f>
        <v>8</v>
      </c>
    </row>
    <row r="1105" spans="1:19" x14ac:dyDescent="0.35">
      <c r="A1105" s="513" t="s">
        <v>283</v>
      </c>
      <c r="B1105" s="513">
        <v>1288</v>
      </c>
      <c r="C1105" s="513" t="s">
        <v>1146</v>
      </c>
      <c r="D1105" s="513">
        <v>-141</v>
      </c>
      <c r="E1105" s="513" t="s">
        <v>1230</v>
      </c>
      <c r="F1105" s="513">
        <f>Ops!J293</f>
        <v>0</v>
      </c>
      <c r="G1105" s="513" t="str">
        <f>Ops!E293</f>
        <v>Telephones/bank charges</v>
      </c>
      <c r="H1105" s="513" t="s">
        <v>750</v>
      </c>
      <c r="I1105" s="513">
        <f>COLUMN(Ops!E293)</f>
        <v>5</v>
      </c>
      <c r="J1105" s="513" t="str">
        <f>Ops!G293</f>
        <v>$ 000s</v>
      </c>
      <c r="K1105" s="513"/>
      <c r="L1105" s="513">
        <v>583</v>
      </c>
      <c r="M1105" s="513">
        <v>607</v>
      </c>
      <c r="N1105" s="513" t="str" cm="1">
        <f t="array" aca="1" ref="N1105" ca="1">CELL("format",Ops!J293)</f>
        <v>,0</v>
      </c>
      <c r="O1105" s="513">
        <f>ROW(Ops!J293)</f>
        <v>293</v>
      </c>
      <c r="P1105" s="513">
        <f>COLUMN(Ops!J293)</f>
        <v>10</v>
      </c>
      <c r="Q1105" s="513">
        <f>ROW(Ops!GJ293)</f>
        <v>293</v>
      </c>
      <c r="R1105" s="513">
        <f>COLUMN(Ops!GJ293)</f>
        <v>192</v>
      </c>
      <c r="S1105" s="513">
        <f ca="1">_xlfn.SHEET(Ops!J293)</f>
        <v>8</v>
      </c>
    </row>
    <row r="1106" spans="1:19" x14ac:dyDescent="0.35">
      <c r="A1106" s="513" t="s">
        <v>283</v>
      </c>
      <c r="B1106" s="513">
        <v>1289</v>
      </c>
      <c r="C1106" s="513" t="s">
        <v>914</v>
      </c>
      <c r="D1106" s="513">
        <v>-141</v>
      </c>
      <c r="E1106" s="513" t="s">
        <v>927</v>
      </c>
      <c r="F1106" s="513">
        <f>Ops!J294</f>
        <v>0</v>
      </c>
      <c r="G1106" s="513" t="str">
        <f>Ops!E294</f>
        <v>Bank charges</v>
      </c>
      <c r="H1106" s="513" t="s">
        <v>751</v>
      </c>
      <c r="I1106" s="513">
        <f>COLUMN(Ops!E294)</f>
        <v>5</v>
      </c>
      <c r="J1106" s="513" t="str">
        <f>Ops!G294</f>
        <v>$ 000s</v>
      </c>
      <c r="K1106" s="513"/>
      <c r="L1106" s="513">
        <v>591</v>
      </c>
      <c r="M1106" s="513">
        <v>607</v>
      </c>
      <c r="N1106" s="513" t="str" cm="1">
        <f t="array" aca="1" ref="N1106" ca="1">CELL("format",Ops!J294)</f>
        <v>,0</v>
      </c>
      <c r="O1106" s="513">
        <f>ROW(Ops!J294)</f>
        <v>294</v>
      </c>
      <c r="P1106" s="513">
        <f>COLUMN(Ops!J294)</f>
        <v>10</v>
      </c>
      <c r="Q1106" s="513">
        <f>ROW(Ops!GJ294)</f>
        <v>294</v>
      </c>
      <c r="R1106" s="513">
        <f>COLUMN(Ops!GJ294)</f>
        <v>192</v>
      </c>
      <c r="S1106" s="513">
        <f ca="1">_xlfn.SHEET(Ops!J294)</f>
        <v>8</v>
      </c>
    </row>
    <row r="1107" spans="1:19" x14ac:dyDescent="0.35">
      <c r="A1107" s="513" t="s">
        <v>274</v>
      </c>
      <c r="B1107" s="513">
        <v>606</v>
      </c>
      <c r="C1107" s="513" t="s">
        <v>1231</v>
      </c>
      <c r="D1107" s="513">
        <v>-141</v>
      </c>
      <c r="E1107" s="513" t="s">
        <v>1232</v>
      </c>
      <c r="F1107" s="513">
        <f>Ops!H295</f>
        <v>148614.65899664586</v>
      </c>
      <c r="G1107" s="513" t="str">
        <f>Ops!E295</f>
        <v>Overheads</v>
      </c>
      <c r="H1107" s="513" t="s">
        <v>1045</v>
      </c>
      <c r="I1107" s="513">
        <f>COLUMN(Ops!E295)</f>
        <v>5</v>
      </c>
      <c r="J1107" s="513" t="str">
        <f>Ops!G295</f>
        <v>$ 000s</v>
      </c>
      <c r="K1107" s="513" t="s">
        <v>1231</v>
      </c>
      <c r="L1107" s="513">
        <v>607</v>
      </c>
      <c r="M1107" s="513"/>
      <c r="N1107" s="513" t="str" cm="1">
        <f t="array" aca="1" ref="N1107" ca="1">CELL("format",Ops!H295)</f>
        <v>,0</v>
      </c>
      <c r="O1107" s="513">
        <f>ROW(Ops!H295)</f>
        <v>295</v>
      </c>
      <c r="P1107" s="513">
        <f>COLUMN(Ops!H295)</f>
        <v>8</v>
      </c>
      <c r="Q1107" s="513">
        <f>ROW(Ops!H295)</f>
        <v>295</v>
      </c>
      <c r="R1107" s="513">
        <f>COLUMN(Ops!H295)</f>
        <v>8</v>
      </c>
      <c r="S1107" s="513">
        <f ca="1">_xlfn.SHEET(Ops!H295)</f>
        <v>8</v>
      </c>
    </row>
    <row r="1108" spans="1:19" x14ac:dyDescent="0.35">
      <c r="A1108" s="513" t="s">
        <v>277</v>
      </c>
      <c r="B1108" s="513">
        <v>607</v>
      </c>
      <c r="C1108" s="513" t="s">
        <v>1233</v>
      </c>
      <c r="D1108" s="513">
        <v>-141</v>
      </c>
      <c r="E1108" s="513" t="s">
        <v>1234</v>
      </c>
      <c r="F1108" s="513">
        <f>Ops!J295</f>
        <v>0</v>
      </c>
      <c r="G1108" s="513" t="str">
        <f>Ops!E295</f>
        <v>Overheads</v>
      </c>
      <c r="H1108" s="513" t="s">
        <v>1045</v>
      </c>
      <c r="I1108" s="513">
        <f>COLUMN(Ops!E295)</f>
        <v>5</v>
      </c>
      <c r="J1108" s="513" t="str">
        <f>Ops!G295</f>
        <v>$ 000s</v>
      </c>
      <c r="K1108" s="513" t="s">
        <v>1233</v>
      </c>
      <c r="L1108" s="513" t="s">
        <v>2488</v>
      </c>
      <c r="M1108" s="513" t="s">
        <v>2489</v>
      </c>
      <c r="N1108" s="513" t="str" cm="1">
        <f t="array" aca="1" ref="N1108" ca="1">CELL("format",Ops!J295)</f>
        <v>,0</v>
      </c>
      <c r="O1108" s="513">
        <f>ROW(Ops!J295)</f>
        <v>295</v>
      </c>
      <c r="P1108" s="513">
        <f>COLUMN(Ops!J295)</f>
        <v>10</v>
      </c>
      <c r="Q1108" s="513">
        <f>ROW(Ops!GJ295)</f>
        <v>295</v>
      </c>
      <c r="R1108" s="513">
        <f>COLUMN(Ops!GJ295)</f>
        <v>192</v>
      </c>
      <c r="S1108" s="513">
        <f ca="1">_xlfn.SHEET(Ops!J295)</f>
        <v>8</v>
      </c>
    </row>
    <row r="1109" spans="1:19" x14ac:dyDescent="0.35">
      <c r="A1109" s="513" t="s">
        <v>270</v>
      </c>
      <c r="B1109" s="513">
        <v>-142</v>
      </c>
      <c r="C1109" s="513" t="s">
        <v>1049</v>
      </c>
      <c r="D1109" s="513">
        <v>-122</v>
      </c>
      <c r="E1109" s="513"/>
      <c r="F1109" s="513" t="str">
        <f>Ops!A298</f>
        <v>TOTAL OPERATING EXPENDITURE</v>
      </c>
      <c r="G1109" s="513" t="str">
        <f>Ops!A298</f>
        <v>TOTAL OPERATING EXPENDITURE</v>
      </c>
      <c r="H1109" s="513" t="s">
        <v>1030</v>
      </c>
      <c r="I1109" s="513">
        <f>COLUMN(Ops!A298)</f>
        <v>1</v>
      </c>
      <c r="J1109" s="513"/>
      <c r="K1109" s="513" t="s">
        <v>1049</v>
      </c>
      <c r="L1109" s="513"/>
      <c r="M1109" s="513"/>
      <c r="N1109" s="513" t="str" cm="1">
        <f t="array" aca="1" ref="N1109" ca="1">CELL("format",Ops!A298)</f>
        <v>,0</v>
      </c>
      <c r="O1109" s="513">
        <f>ROW(Ops!A298)</f>
        <v>298</v>
      </c>
      <c r="P1109" s="513">
        <f>COLUMN(Ops!A298)</f>
        <v>1</v>
      </c>
      <c r="Q1109" s="513">
        <f>ROW(Ops!A305)</f>
        <v>305</v>
      </c>
      <c r="R1109" s="513">
        <f>COLUMN(Ops!A305)</f>
        <v>1</v>
      </c>
      <c r="S1109" s="513">
        <f ca="1">_xlfn.SHEET(Ops!A298)</f>
        <v>8</v>
      </c>
    </row>
    <row r="1110" spans="1:19" x14ac:dyDescent="0.35">
      <c r="A1110" s="513" t="s">
        <v>283</v>
      </c>
      <c r="B1110" s="513">
        <v>608</v>
      </c>
      <c r="C1110" s="513" t="s">
        <v>1197</v>
      </c>
      <c r="D1110" s="513">
        <v>-142</v>
      </c>
      <c r="E1110" s="513" t="s">
        <v>1235</v>
      </c>
      <c r="F1110" s="513">
        <f>Ops!J300</f>
        <v>0</v>
      </c>
      <c r="G1110" s="513" t="str">
        <f>Ops!E300</f>
        <v>Direct costs</v>
      </c>
      <c r="H1110" s="513" t="s">
        <v>1044</v>
      </c>
      <c r="I1110" s="513">
        <f>COLUMN(Ops!E300)</f>
        <v>5</v>
      </c>
      <c r="J1110" s="513" t="str">
        <f>Ops!G300</f>
        <v>$ 000s</v>
      </c>
      <c r="K1110" s="513"/>
      <c r="L1110" s="513">
        <v>479</v>
      </c>
      <c r="M1110" s="513">
        <v>611</v>
      </c>
      <c r="N1110" s="513" t="str" cm="1">
        <f t="array" aca="1" ref="N1110" ca="1">CELL("format",Ops!J300)</f>
        <v>,0</v>
      </c>
      <c r="O1110" s="513">
        <f>ROW(Ops!J300)</f>
        <v>300</v>
      </c>
      <c r="P1110" s="513">
        <f>COLUMN(Ops!J300)</f>
        <v>10</v>
      </c>
      <c r="Q1110" s="513">
        <f>ROW(Ops!GJ300)</f>
        <v>300</v>
      </c>
      <c r="R1110" s="513">
        <f>COLUMN(Ops!GJ300)</f>
        <v>192</v>
      </c>
      <c r="S1110" s="513">
        <f ca="1">_xlfn.SHEET(Ops!J300)</f>
        <v>8</v>
      </c>
    </row>
    <row r="1111" spans="1:19" x14ac:dyDescent="0.35">
      <c r="A1111" s="513" t="s">
        <v>283</v>
      </c>
      <c r="B1111" s="513">
        <v>609</v>
      </c>
      <c r="C1111" s="513" t="s">
        <v>1233</v>
      </c>
      <c r="D1111" s="513">
        <v>-142</v>
      </c>
      <c r="E1111" s="513" t="s">
        <v>1236</v>
      </c>
      <c r="F1111" s="513">
        <f>Ops!J301</f>
        <v>0</v>
      </c>
      <c r="G1111" s="513" t="str">
        <f>Ops!E301</f>
        <v>Overheads</v>
      </c>
      <c r="H1111" s="513" t="s">
        <v>1045</v>
      </c>
      <c r="I1111" s="513">
        <f>COLUMN(Ops!E301)</f>
        <v>5</v>
      </c>
      <c r="J1111" s="513" t="str">
        <f>Ops!G301</f>
        <v>$ 000s</v>
      </c>
      <c r="K1111" s="513"/>
      <c r="L1111" s="513">
        <v>607</v>
      </c>
      <c r="M1111" s="513">
        <v>611</v>
      </c>
      <c r="N1111" s="513" t="str" cm="1">
        <f t="array" aca="1" ref="N1111" ca="1">CELL("format",Ops!J301)</f>
        <v>,0</v>
      </c>
      <c r="O1111" s="513">
        <f>ROW(Ops!J301)</f>
        <v>301</v>
      </c>
      <c r="P1111" s="513">
        <f>COLUMN(Ops!J301)</f>
        <v>10</v>
      </c>
      <c r="Q1111" s="513">
        <f>ROW(Ops!GJ301)</f>
        <v>301</v>
      </c>
      <c r="R1111" s="513">
        <f>COLUMN(Ops!GJ301)</f>
        <v>192</v>
      </c>
      <c r="S1111" s="513">
        <f ca="1">_xlfn.SHEET(Ops!J301)</f>
        <v>8</v>
      </c>
    </row>
    <row r="1112" spans="1:19" x14ac:dyDescent="0.35">
      <c r="A1112" s="513" t="s">
        <v>274</v>
      </c>
      <c r="B1112" s="513">
        <v>1342</v>
      </c>
      <c r="C1112" s="513" t="s">
        <v>1800</v>
      </c>
      <c r="D1112" s="513">
        <v>-142</v>
      </c>
      <c r="E1112" s="513" t="s">
        <v>1237</v>
      </c>
      <c r="F1112" s="513">
        <f>Ops!H302</f>
        <v>507937.17063586338</v>
      </c>
      <c r="G1112" s="513" t="str">
        <f>Ops!E302</f>
        <v>Total operating expenditure POS</v>
      </c>
      <c r="H1112" s="513" t="s">
        <v>1031</v>
      </c>
      <c r="I1112" s="513">
        <f>COLUMN(Ops!E302)</f>
        <v>5</v>
      </c>
      <c r="J1112" s="513" t="str">
        <f>Ops!G302</f>
        <v>$ 000s</v>
      </c>
      <c r="K1112" s="513" t="s">
        <v>575</v>
      </c>
      <c r="L1112" s="513">
        <v>611</v>
      </c>
      <c r="M1112" s="513"/>
      <c r="N1112" s="513" t="str" cm="1">
        <f t="array" aca="1" ref="N1112" ca="1">CELL("format",Ops!H302)</f>
        <v>,0</v>
      </c>
      <c r="O1112" s="513">
        <f>ROW(Ops!H302)</f>
        <v>302</v>
      </c>
      <c r="P1112" s="513">
        <f>COLUMN(Ops!H302)</f>
        <v>8</v>
      </c>
      <c r="Q1112" s="513">
        <f>ROW(Ops!H302)</f>
        <v>302</v>
      </c>
      <c r="R1112" s="513">
        <f>COLUMN(Ops!H302)</f>
        <v>8</v>
      </c>
      <c r="S1112" s="513">
        <f ca="1">_xlfn.SHEET(Ops!H302)</f>
        <v>8</v>
      </c>
    </row>
    <row r="1113" spans="1:19" x14ac:dyDescent="0.35">
      <c r="A1113" s="513" t="s">
        <v>277</v>
      </c>
      <c r="B1113" s="513">
        <v>611</v>
      </c>
      <c r="C1113" s="513" t="s">
        <v>1238</v>
      </c>
      <c r="D1113" s="513">
        <v>-142</v>
      </c>
      <c r="E1113" s="513" t="s">
        <v>1239</v>
      </c>
      <c r="F1113" s="513">
        <f>Ops!J302</f>
        <v>0</v>
      </c>
      <c r="G1113" s="513" t="str">
        <f>Ops!E302</f>
        <v>Total operating expenditure POS</v>
      </c>
      <c r="H1113" s="513" t="s">
        <v>1031</v>
      </c>
      <c r="I1113" s="513">
        <f>COLUMN(Ops!E302)</f>
        <v>5</v>
      </c>
      <c r="J1113" s="513" t="str">
        <f>Ops!G302</f>
        <v>$ 000s</v>
      </c>
      <c r="K1113" s="513" t="s">
        <v>577</v>
      </c>
      <c r="L1113" s="513" t="s">
        <v>2490</v>
      </c>
      <c r="M1113" s="513" t="s">
        <v>2491</v>
      </c>
      <c r="N1113" s="513" t="str" cm="1">
        <f t="array" aca="1" ref="N1113" ca="1">CELL("format",Ops!J302)</f>
        <v>,0</v>
      </c>
      <c r="O1113" s="513">
        <f>ROW(Ops!J302)</f>
        <v>302</v>
      </c>
      <c r="P1113" s="513">
        <f>COLUMN(Ops!J302)</f>
        <v>10</v>
      </c>
      <c r="Q1113" s="513">
        <f>ROW(Ops!GJ302)</f>
        <v>302</v>
      </c>
      <c r="R1113" s="513">
        <f>COLUMN(Ops!GJ302)</f>
        <v>192</v>
      </c>
      <c r="S1113" s="513">
        <f ca="1">_xlfn.SHEET(Ops!J302)</f>
        <v>8</v>
      </c>
    </row>
    <row r="1114" spans="1:19" x14ac:dyDescent="0.35">
      <c r="A1114" s="513" t="s">
        <v>274</v>
      </c>
      <c r="B1114" s="513">
        <v>1343</v>
      </c>
      <c r="C1114" s="513" t="s">
        <v>1240</v>
      </c>
      <c r="D1114" s="513">
        <v>-142</v>
      </c>
      <c r="E1114" s="513" t="s">
        <v>1241</v>
      </c>
      <c r="F1114" s="513">
        <f>Ops!H303</f>
        <v>-507937.17063586338</v>
      </c>
      <c r="G1114" s="513" t="str">
        <f>Ops!E303</f>
        <v>Total operating expenditure</v>
      </c>
      <c r="H1114" s="513" t="s">
        <v>1032</v>
      </c>
      <c r="I1114" s="513">
        <f>COLUMN(Ops!E303)</f>
        <v>5</v>
      </c>
      <c r="J1114" s="513" t="str">
        <f>Ops!G303</f>
        <v>$ 000s</v>
      </c>
      <c r="K1114" s="513" t="s">
        <v>1240</v>
      </c>
      <c r="L1114" s="513">
        <v>612</v>
      </c>
      <c r="M1114" s="513"/>
      <c r="N1114" s="513" t="str" cm="1">
        <f t="array" aca="1" ref="N1114" ca="1">CELL("format",Ops!H303)</f>
        <v>,0</v>
      </c>
      <c r="O1114" s="513">
        <f>ROW(Ops!H303)</f>
        <v>303</v>
      </c>
      <c r="P1114" s="513">
        <f>COLUMN(Ops!H303)</f>
        <v>8</v>
      </c>
      <c r="Q1114" s="513">
        <f>ROW(Ops!H303)</f>
        <v>303</v>
      </c>
      <c r="R1114" s="513">
        <f>COLUMN(Ops!H303)</f>
        <v>8</v>
      </c>
      <c r="S1114" s="513">
        <f ca="1">_xlfn.SHEET(Ops!H303)</f>
        <v>8</v>
      </c>
    </row>
    <row r="1115" spans="1:19" x14ac:dyDescent="0.35">
      <c r="A1115" s="513" t="s">
        <v>277</v>
      </c>
      <c r="B1115" s="513">
        <v>612</v>
      </c>
      <c r="C1115" s="513" t="s">
        <v>1052</v>
      </c>
      <c r="D1115" s="513">
        <v>-142</v>
      </c>
      <c r="E1115" s="513" t="s">
        <v>1242</v>
      </c>
      <c r="F1115" s="513">
        <f>Ops!J303</f>
        <v>0</v>
      </c>
      <c r="G1115" s="513" t="str">
        <f>Ops!E303</f>
        <v>Total operating expenditure</v>
      </c>
      <c r="H1115" s="513" t="s">
        <v>1032</v>
      </c>
      <c r="I1115" s="513">
        <f>COLUMN(Ops!E303)</f>
        <v>5</v>
      </c>
      <c r="J1115" s="513" t="str">
        <f>Ops!G303</f>
        <v>$ 000s</v>
      </c>
      <c r="K1115" s="513" t="s">
        <v>1052</v>
      </c>
      <c r="L1115" s="513">
        <v>611</v>
      </c>
      <c r="M1115" s="513" t="s">
        <v>2492</v>
      </c>
      <c r="N1115" s="513" t="str" cm="1">
        <f t="array" aca="1" ref="N1115" ca="1">CELL("format",Ops!J303)</f>
        <v>,0</v>
      </c>
      <c r="O1115" s="513">
        <f>ROW(Ops!J303)</f>
        <v>303</v>
      </c>
      <c r="P1115" s="513">
        <f>COLUMN(Ops!J303)</f>
        <v>10</v>
      </c>
      <c r="Q1115" s="513">
        <f>ROW(Ops!GJ303)</f>
        <v>303</v>
      </c>
      <c r="R1115" s="513">
        <f>COLUMN(Ops!GJ303)</f>
        <v>192</v>
      </c>
      <c r="S1115" s="513">
        <f ca="1">_xlfn.SHEET(Ops!J303)</f>
        <v>8</v>
      </c>
    </row>
    <row r="1116" spans="1:19" x14ac:dyDescent="0.35">
      <c r="A1116" s="513" t="s">
        <v>270</v>
      </c>
      <c r="B1116" s="513">
        <v>-143</v>
      </c>
      <c r="C1116" s="513" t="s">
        <v>1246</v>
      </c>
      <c r="D1116" s="513">
        <v>-122</v>
      </c>
      <c r="E1116" s="513"/>
      <c r="F1116" s="513" t="str">
        <f>Ops!A306</f>
        <v>WORKING CAPITAL</v>
      </c>
      <c r="G1116" s="513" t="str">
        <f>Ops!A306</f>
        <v>WORKING CAPITAL</v>
      </c>
      <c r="H1116" s="513" t="s">
        <v>1247</v>
      </c>
      <c r="I1116" s="513">
        <f>COLUMN(Ops!A306)</f>
        <v>1</v>
      </c>
      <c r="J1116" s="513"/>
      <c r="K1116" s="513" t="s">
        <v>1246</v>
      </c>
      <c r="L1116" s="513"/>
      <c r="M1116" s="513"/>
      <c r="N1116" s="513" t="str" cm="1">
        <f t="array" aca="1" ref="N1116" ca="1">CELL("format",Ops!A306)</f>
        <v>,0</v>
      </c>
      <c r="O1116" s="513">
        <f>ROW(Ops!A306)</f>
        <v>306</v>
      </c>
      <c r="P1116" s="513">
        <f>COLUMN(Ops!A306)</f>
        <v>1</v>
      </c>
      <c r="Q1116" s="513">
        <f>ROW(Ops!A331)</f>
        <v>331</v>
      </c>
      <c r="R1116" s="513">
        <f>COLUMN(Ops!A331)</f>
        <v>1</v>
      </c>
      <c r="S1116" s="513">
        <f ca="1">_xlfn.SHEET(Ops!A306)</f>
        <v>8</v>
      </c>
    </row>
    <row r="1117" spans="1:19" x14ac:dyDescent="0.35">
      <c r="A1117" s="513" t="s">
        <v>270</v>
      </c>
      <c r="B1117" s="513">
        <v>-144</v>
      </c>
      <c r="C1117" s="513" t="s">
        <v>1280</v>
      </c>
      <c r="D1117" s="513">
        <v>-143</v>
      </c>
      <c r="E1117" s="513"/>
      <c r="F1117" s="513">
        <f>Ops!A308</f>
        <v>0</v>
      </c>
      <c r="G1117" s="513" t="str">
        <f>Ops!B308</f>
        <v>Accounts receivable</v>
      </c>
      <c r="H1117" s="513" t="s">
        <v>1248</v>
      </c>
      <c r="I1117" s="513">
        <f>COLUMN(Ops!B308)</f>
        <v>2</v>
      </c>
      <c r="J1117" s="513"/>
      <c r="K1117" s="513" t="s">
        <v>1280</v>
      </c>
      <c r="L1117" s="513"/>
      <c r="M1117" s="513"/>
      <c r="N1117" s="513" t="str" cm="1">
        <f t="array" aca="1" ref="N1117" ca="1">CELL("format",Ops!A308)</f>
        <v>,0</v>
      </c>
      <c r="O1117" s="513">
        <f>ROW(Ops!A308)</f>
        <v>308</v>
      </c>
      <c r="P1117" s="513">
        <f>COLUMN(Ops!A308)</f>
        <v>1</v>
      </c>
      <c r="Q1117" s="513">
        <f>ROW(Ops!A316)</f>
        <v>316</v>
      </c>
      <c r="R1117" s="513">
        <f>COLUMN(Ops!A316)</f>
        <v>1</v>
      </c>
      <c r="S1117" s="513">
        <f ca="1">_xlfn.SHEET(Ops!A308)</f>
        <v>8</v>
      </c>
    </row>
    <row r="1118" spans="1:19" x14ac:dyDescent="0.35">
      <c r="A1118" s="513" t="s">
        <v>283</v>
      </c>
      <c r="B1118" s="513">
        <v>613</v>
      </c>
      <c r="C1118" s="513" t="s">
        <v>1264</v>
      </c>
      <c r="D1118" s="513">
        <v>-144</v>
      </c>
      <c r="E1118" s="513" t="s">
        <v>1281</v>
      </c>
      <c r="F1118" s="513">
        <f>Ops!F309</f>
        <v>1</v>
      </c>
      <c r="G1118" s="513" t="str">
        <f>Ops!E309</f>
        <v>Accounts receivable lag</v>
      </c>
      <c r="H1118" s="513" t="s">
        <v>1244</v>
      </c>
      <c r="I1118" s="513">
        <f>COLUMN(Ops!E309)</f>
        <v>5</v>
      </c>
      <c r="J1118" s="513" t="str">
        <f>Ops!G309</f>
        <v>months</v>
      </c>
      <c r="K1118" s="513"/>
      <c r="L1118" s="513">
        <v>1319</v>
      </c>
      <c r="M1118" s="513">
        <v>616</v>
      </c>
      <c r="N1118" s="513" t="str" cm="1">
        <f t="array" aca="1" ref="N1118" ca="1">CELL("format",Ops!F309)</f>
        <v>,0</v>
      </c>
      <c r="O1118" s="513">
        <f>ROW(Ops!F309)</f>
        <v>309</v>
      </c>
      <c r="P1118" s="513">
        <f>COLUMN(Ops!F309)</f>
        <v>6</v>
      </c>
      <c r="Q1118" s="513">
        <f>ROW(Ops!F309)</f>
        <v>309</v>
      </c>
      <c r="R1118" s="513">
        <f>COLUMN(Ops!F309)</f>
        <v>6</v>
      </c>
      <c r="S1118" s="513">
        <f ca="1">_xlfn.SHEET(Ops!F309)</f>
        <v>8</v>
      </c>
    </row>
    <row r="1119" spans="1:19" x14ac:dyDescent="0.35">
      <c r="A1119" s="513" t="s">
        <v>283</v>
      </c>
      <c r="B1119" s="513">
        <v>614</v>
      </c>
      <c r="C1119" s="513" t="s">
        <v>972</v>
      </c>
      <c r="D1119" s="513">
        <v>-144</v>
      </c>
      <c r="E1119" s="513" t="s">
        <v>975</v>
      </c>
      <c r="F1119" s="513">
        <f>Ops!J310</f>
        <v>1</v>
      </c>
      <c r="G1119" s="513" t="str">
        <f>Ops!E310</f>
        <v>Months per model period</v>
      </c>
      <c r="H1119" s="513" t="s">
        <v>933</v>
      </c>
      <c r="I1119" s="513">
        <f>COLUMN(Ops!E310)</f>
        <v>5</v>
      </c>
      <c r="J1119" s="513" t="str">
        <f>Ops!G310</f>
        <v>months</v>
      </c>
      <c r="K1119" s="513"/>
      <c r="L1119" s="513">
        <v>72</v>
      </c>
      <c r="M1119" s="513">
        <v>616</v>
      </c>
      <c r="N1119" s="513" t="str" cm="1">
        <f t="array" aca="1" ref="N1119" ca="1">CELL("format",Ops!J310)</f>
        <v>,0</v>
      </c>
      <c r="O1119" s="513">
        <f>ROW(Ops!J310)</f>
        <v>310</v>
      </c>
      <c r="P1119" s="513">
        <f>COLUMN(Ops!J310)</f>
        <v>10</v>
      </c>
      <c r="Q1119" s="513">
        <f>ROW(Ops!GJ310)</f>
        <v>310</v>
      </c>
      <c r="R1119" s="513">
        <f>COLUMN(Ops!GJ310)</f>
        <v>192</v>
      </c>
      <c r="S1119" s="513">
        <f ca="1">_xlfn.SHEET(Ops!J310)</f>
        <v>8</v>
      </c>
    </row>
    <row r="1120" spans="1:19" x14ac:dyDescent="0.35">
      <c r="A1120" s="513" t="s">
        <v>283</v>
      </c>
      <c r="B1120" s="513">
        <v>615</v>
      </c>
      <c r="C1120" s="513" t="s">
        <v>849</v>
      </c>
      <c r="D1120" s="513">
        <v>-144</v>
      </c>
      <c r="E1120" s="513" t="s">
        <v>1051</v>
      </c>
      <c r="F1120" s="513">
        <f>Ops!J311</f>
        <v>0</v>
      </c>
      <c r="G1120" s="513" t="str">
        <f>Ops!E311</f>
        <v>Revenue</v>
      </c>
      <c r="H1120" s="513" t="s">
        <v>716</v>
      </c>
      <c r="I1120" s="513">
        <f>COLUMN(Ops!E311)</f>
        <v>5</v>
      </c>
      <c r="J1120" s="513" t="str">
        <f>Ops!G311</f>
        <v>$ 000s</v>
      </c>
      <c r="K1120" s="513"/>
      <c r="L1120" s="513">
        <v>438</v>
      </c>
      <c r="M1120" s="513">
        <v>616</v>
      </c>
      <c r="N1120" s="513" t="str" cm="1">
        <f t="array" aca="1" ref="N1120" ca="1">CELL("format",Ops!J311)</f>
        <v>,0</v>
      </c>
      <c r="O1120" s="513">
        <f>ROW(Ops!J311)</f>
        <v>311</v>
      </c>
      <c r="P1120" s="513">
        <f>COLUMN(Ops!J311)</f>
        <v>10</v>
      </c>
      <c r="Q1120" s="513">
        <f>ROW(Ops!GJ311)</f>
        <v>311</v>
      </c>
      <c r="R1120" s="513">
        <f>COLUMN(Ops!GJ311)</f>
        <v>192</v>
      </c>
      <c r="S1120" s="513">
        <f ca="1">_xlfn.SHEET(Ops!J311)</f>
        <v>8</v>
      </c>
    </row>
    <row r="1121" spans="1:19" x14ac:dyDescent="0.35">
      <c r="A1121" s="513" t="s">
        <v>277</v>
      </c>
      <c r="B1121" s="513">
        <v>616</v>
      </c>
      <c r="C1121" s="513" t="s">
        <v>565</v>
      </c>
      <c r="D1121" s="513">
        <v>-144</v>
      </c>
      <c r="E1121" s="513" t="s">
        <v>1282</v>
      </c>
      <c r="F1121" s="513">
        <f>Ops!J312</f>
        <v>0</v>
      </c>
      <c r="G1121" s="513" t="str">
        <f>Ops!E312</f>
        <v>Accounts receivable balance</v>
      </c>
      <c r="H1121" s="513" t="s">
        <v>1249</v>
      </c>
      <c r="I1121" s="513">
        <f>COLUMN(Ops!E312)</f>
        <v>5</v>
      </c>
      <c r="J1121" s="513" t="str">
        <f>Ops!G312</f>
        <v>$ 000s</v>
      </c>
      <c r="K1121" s="513" t="s">
        <v>565</v>
      </c>
      <c r="L1121" s="513" t="s">
        <v>2493</v>
      </c>
      <c r="M1121" s="513" t="s">
        <v>2494</v>
      </c>
      <c r="N1121" s="513" t="str" cm="1">
        <f t="array" aca="1" ref="N1121" ca="1">CELL("format",Ops!J312)</f>
        <v>,0</v>
      </c>
      <c r="O1121" s="513">
        <f>ROW(Ops!J312)</f>
        <v>312</v>
      </c>
      <c r="P1121" s="513">
        <f>COLUMN(Ops!J312)</f>
        <v>10</v>
      </c>
      <c r="Q1121" s="513">
        <f>ROW(Ops!GJ312)</f>
        <v>312</v>
      </c>
      <c r="R1121" s="513">
        <f>COLUMN(Ops!GJ312)</f>
        <v>192</v>
      </c>
      <c r="S1121" s="513">
        <f ca="1">_xlfn.SHEET(Ops!J312)</f>
        <v>8</v>
      </c>
    </row>
    <row r="1122" spans="1:19" x14ac:dyDescent="0.35">
      <c r="A1122" s="513" t="s">
        <v>281</v>
      </c>
      <c r="B1122" s="513">
        <v>908</v>
      </c>
      <c r="C1122" s="513">
        <v>908</v>
      </c>
      <c r="D1122" s="513">
        <v>-144</v>
      </c>
      <c r="E1122" s="513" t="s">
        <v>335</v>
      </c>
      <c r="F1122" s="513">
        <f>Ops!I314</f>
        <v>0</v>
      </c>
      <c r="G1122" s="513" t="str">
        <f>Ops!E314</f>
        <v>Accounts receivable balance</v>
      </c>
      <c r="H1122" s="513" t="s">
        <v>1249</v>
      </c>
      <c r="I1122" s="513">
        <f>COLUMN(Ops!E314)</f>
        <v>5</v>
      </c>
      <c r="J1122" s="513" t="str">
        <f>Ops!G314</f>
        <v>$ 000s</v>
      </c>
      <c r="K1122" s="513"/>
      <c r="L1122" s="513"/>
      <c r="M1122" s="513"/>
      <c r="N1122" s="513" t="str" cm="1">
        <f t="array" aca="1" ref="N1122" ca="1">CELL("format",Ops!I314)</f>
        <v>,0</v>
      </c>
      <c r="O1122" s="513">
        <f>ROW(Ops!I314)</f>
        <v>314</v>
      </c>
      <c r="P1122" s="513">
        <f>COLUMN(Ops!I314)</f>
        <v>9</v>
      </c>
      <c r="Q1122" s="513">
        <f>ROW(Ops!I314)</f>
        <v>314</v>
      </c>
      <c r="R1122" s="513">
        <f>COLUMN(Ops!I314)</f>
        <v>9</v>
      </c>
      <c r="S1122" s="513">
        <f ca="1">_xlfn.SHEET(Ops!I314)</f>
        <v>8</v>
      </c>
    </row>
    <row r="1123" spans="1:19" x14ac:dyDescent="0.35">
      <c r="A1123" s="513" t="s">
        <v>283</v>
      </c>
      <c r="B1123" s="513">
        <v>617</v>
      </c>
      <c r="C1123" s="513" t="s">
        <v>565</v>
      </c>
      <c r="D1123" s="513">
        <v>-144</v>
      </c>
      <c r="E1123" s="513" t="s">
        <v>1261</v>
      </c>
      <c r="F1123" s="513">
        <f>Ops!J314</f>
        <v>0</v>
      </c>
      <c r="G1123" s="513" t="str">
        <f>Ops!E314</f>
        <v>Accounts receivable balance</v>
      </c>
      <c r="H1123" s="513" t="s">
        <v>1249</v>
      </c>
      <c r="I1123" s="513">
        <f>COLUMN(Ops!E314)</f>
        <v>5</v>
      </c>
      <c r="J1123" s="513" t="str">
        <f>Ops!G314</f>
        <v>$ 000s</v>
      </c>
      <c r="K1123" s="513"/>
      <c r="L1123" s="513">
        <v>616</v>
      </c>
      <c r="M1123" s="513">
        <v>619</v>
      </c>
      <c r="N1123" s="513" t="str" cm="1">
        <f t="array" aca="1" ref="N1123" ca="1">CELL("format",Ops!J314)</f>
        <v>,0</v>
      </c>
      <c r="O1123" s="513">
        <f>ROW(Ops!J314)</f>
        <v>314</v>
      </c>
      <c r="P1123" s="513">
        <f>COLUMN(Ops!J314)</f>
        <v>10</v>
      </c>
      <c r="Q1123" s="513">
        <f>ROW(Ops!GJ314)</f>
        <v>314</v>
      </c>
      <c r="R1123" s="513">
        <f>COLUMN(Ops!GJ314)</f>
        <v>192</v>
      </c>
      <c r="S1123" s="513">
        <f ca="1">_xlfn.SHEET(Ops!J314)</f>
        <v>8</v>
      </c>
    </row>
    <row r="1124" spans="1:19" x14ac:dyDescent="0.35">
      <c r="A1124" s="513" t="s">
        <v>274</v>
      </c>
      <c r="B1124" s="513">
        <v>618</v>
      </c>
      <c r="C1124" s="513" t="s">
        <v>1283</v>
      </c>
      <c r="D1124" s="513">
        <v>-144</v>
      </c>
      <c r="E1124" s="513" t="s">
        <v>1284</v>
      </c>
      <c r="F1124" s="513">
        <f>Ops!H315</f>
        <v>0</v>
      </c>
      <c r="G1124" s="513" t="str">
        <f>Ops!E315</f>
        <v>Movement in accounts receivable</v>
      </c>
      <c r="H1124" s="513" t="s">
        <v>1250</v>
      </c>
      <c r="I1124" s="513">
        <f>COLUMN(Ops!E315)</f>
        <v>5</v>
      </c>
      <c r="J1124" s="513" t="str">
        <f>Ops!G315</f>
        <v>$ 000s</v>
      </c>
      <c r="K1124" s="513" t="s">
        <v>1283</v>
      </c>
      <c r="L1124" s="513">
        <v>619</v>
      </c>
      <c r="M1124" s="513"/>
      <c r="N1124" s="513" t="str" cm="1">
        <f t="array" aca="1" ref="N1124" ca="1">CELL("format",Ops!H315)</f>
        <v>,0</v>
      </c>
      <c r="O1124" s="513">
        <f>ROW(Ops!H315)</f>
        <v>315</v>
      </c>
      <c r="P1124" s="513">
        <f>COLUMN(Ops!H315)</f>
        <v>8</v>
      </c>
      <c r="Q1124" s="513">
        <f>ROW(Ops!H315)</f>
        <v>315</v>
      </c>
      <c r="R1124" s="513">
        <f>COLUMN(Ops!H315)</f>
        <v>8</v>
      </c>
      <c r="S1124" s="513">
        <f ca="1">_xlfn.SHEET(Ops!H315)</f>
        <v>8</v>
      </c>
    </row>
    <row r="1125" spans="1:19" x14ac:dyDescent="0.35">
      <c r="A1125" s="513" t="s">
        <v>277</v>
      </c>
      <c r="B1125" s="513">
        <v>619</v>
      </c>
      <c r="C1125" s="513" t="s">
        <v>1285</v>
      </c>
      <c r="D1125" s="513">
        <v>-144</v>
      </c>
      <c r="E1125" s="513" t="s">
        <v>1267</v>
      </c>
      <c r="F1125" s="513">
        <f>Ops!J315</f>
        <v>0</v>
      </c>
      <c r="G1125" s="513" t="str">
        <f>Ops!E315</f>
        <v>Movement in accounts receivable</v>
      </c>
      <c r="H1125" s="513" t="s">
        <v>1250</v>
      </c>
      <c r="I1125" s="513">
        <f>COLUMN(Ops!E315)</f>
        <v>5</v>
      </c>
      <c r="J1125" s="513" t="str">
        <f>Ops!G315</f>
        <v>$ 000s</v>
      </c>
      <c r="K1125" s="513" t="s">
        <v>1285</v>
      </c>
      <c r="L1125" s="513">
        <v>617</v>
      </c>
      <c r="M1125" s="513" t="s">
        <v>2495</v>
      </c>
      <c r="N1125" s="513" t="str" cm="1">
        <f t="array" aca="1" ref="N1125" ca="1">CELL("format",Ops!J315)</f>
        <v>,0</v>
      </c>
      <c r="O1125" s="513">
        <f>ROW(Ops!J315)</f>
        <v>315</v>
      </c>
      <c r="P1125" s="513">
        <f>COLUMN(Ops!J315)</f>
        <v>10</v>
      </c>
      <c r="Q1125" s="513">
        <f>ROW(Ops!GJ315)</f>
        <v>315</v>
      </c>
      <c r="R1125" s="513">
        <f>COLUMN(Ops!GJ315)</f>
        <v>192</v>
      </c>
      <c r="S1125" s="513">
        <f ca="1">_xlfn.SHEET(Ops!J315)</f>
        <v>8</v>
      </c>
    </row>
    <row r="1126" spans="1:19" x14ac:dyDescent="0.35">
      <c r="A1126" s="513" t="s">
        <v>270</v>
      </c>
      <c r="B1126" s="513">
        <v>-145</v>
      </c>
      <c r="C1126" s="513" t="s">
        <v>1286</v>
      </c>
      <c r="D1126" s="513">
        <v>-143</v>
      </c>
      <c r="E1126" s="513"/>
      <c r="F1126" s="513">
        <f>Ops!A317</f>
        <v>0</v>
      </c>
      <c r="G1126" s="513" t="str">
        <f>Ops!B317</f>
        <v>Accounts payable</v>
      </c>
      <c r="H1126" s="513" t="s">
        <v>1251</v>
      </c>
      <c r="I1126" s="513">
        <f>COLUMN(Ops!B317)</f>
        <v>2</v>
      </c>
      <c r="J1126" s="513"/>
      <c r="K1126" s="513" t="s">
        <v>1286</v>
      </c>
      <c r="L1126" s="513"/>
      <c r="M1126" s="513"/>
      <c r="N1126" s="513" t="str" cm="1">
        <f t="array" aca="1" ref="N1126" ca="1">CELL("format",Ops!A317)</f>
        <v>,0</v>
      </c>
      <c r="O1126" s="513">
        <f>ROW(Ops!A317)</f>
        <v>317</v>
      </c>
      <c r="P1126" s="513">
        <f>COLUMN(Ops!A317)</f>
        <v>1</v>
      </c>
      <c r="Q1126" s="513">
        <f>ROW(Ops!A325)</f>
        <v>325</v>
      </c>
      <c r="R1126" s="513">
        <f>COLUMN(Ops!A325)</f>
        <v>1</v>
      </c>
      <c r="S1126" s="513">
        <f ca="1">_xlfn.SHEET(Ops!A317)</f>
        <v>8</v>
      </c>
    </row>
    <row r="1127" spans="1:19" x14ac:dyDescent="0.35">
      <c r="A1127" s="513" t="s">
        <v>283</v>
      </c>
      <c r="B1127" s="513">
        <v>620</v>
      </c>
      <c r="C1127" s="513" t="s">
        <v>1266</v>
      </c>
      <c r="D1127" s="513">
        <v>-145</v>
      </c>
      <c r="E1127" s="513" t="s">
        <v>1287</v>
      </c>
      <c r="F1127" s="513">
        <f>Ops!F318</f>
        <v>1</v>
      </c>
      <c r="G1127" s="513" t="str">
        <f>Ops!E318</f>
        <v>Accounts payable lag</v>
      </c>
      <c r="H1127" s="513" t="s">
        <v>1245</v>
      </c>
      <c r="I1127" s="513">
        <f>COLUMN(Ops!E318)</f>
        <v>5</v>
      </c>
      <c r="J1127" s="513" t="str">
        <f>Ops!G318</f>
        <v>months</v>
      </c>
      <c r="K1127" s="513"/>
      <c r="L1127" s="513">
        <v>1320</v>
      </c>
      <c r="M1127" s="513">
        <v>623</v>
      </c>
      <c r="N1127" s="513" t="str" cm="1">
        <f t="array" aca="1" ref="N1127" ca="1">CELL("format",Ops!F318)</f>
        <v>,0</v>
      </c>
      <c r="O1127" s="513">
        <f>ROW(Ops!F318)</f>
        <v>318</v>
      </c>
      <c r="P1127" s="513">
        <f>COLUMN(Ops!F318)</f>
        <v>6</v>
      </c>
      <c r="Q1127" s="513">
        <f>ROW(Ops!F318)</f>
        <v>318</v>
      </c>
      <c r="R1127" s="513">
        <f>COLUMN(Ops!F318)</f>
        <v>6</v>
      </c>
      <c r="S1127" s="513">
        <f ca="1">_xlfn.SHEET(Ops!F318)</f>
        <v>8</v>
      </c>
    </row>
    <row r="1128" spans="1:19" x14ac:dyDescent="0.35">
      <c r="A1128" s="513" t="s">
        <v>283</v>
      </c>
      <c r="B1128" s="513">
        <v>621</v>
      </c>
      <c r="C1128" s="513" t="s">
        <v>972</v>
      </c>
      <c r="D1128" s="513">
        <v>-145</v>
      </c>
      <c r="E1128" s="513" t="s">
        <v>975</v>
      </c>
      <c r="F1128" s="513">
        <f>Ops!J319</f>
        <v>1</v>
      </c>
      <c r="G1128" s="513" t="str">
        <f>Ops!E319</f>
        <v>Months per model period</v>
      </c>
      <c r="H1128" s="513" t="s">
        <v>933</v>
      </c>
      <c r="I1128" s="513">
        <f>COLUMN(Ops!E319)</f>
        <v>5</v>
      </c>
      <c r="J1128" s="513" t="str">
        <f>Ops!G319</f>
        <v>months</v>
      </c>
      <c r="K1128" s="513"/>
      <c r="L1128" s="513">
        <v>72</v>
      </c>
      <c r="M1128" s="513">
        <v>623</v>
      </c>
      <c r="N1128" s="513" t="str" cm="1">
        <f t="array" aca="1" ref="N1128" ca="1">CELL("format",Ops!J319)</f>
        <v>,0</v>
      </c>
      <c r="O1128" s="513">
        <f>ROW(Ops!J319)</f>
        <v>319</v>
      </c>
      <c r="P1128" s="513">
        <f>COLUMN(Ops!J319)</f>
        <v>10</v>
      </c>
      <c r="Q1128" s="513">
        <f>ROW(Ops!GJ319)</f>
        <v>319</v>
      </c>
      <c r="R1128" s="513">
        <f>COLUMN(Ops!GJ319)</f>
        <v>192</v>
      </c>
      <c r="S1128" s="513">
        <f ca="1">_xlfn.SHEET(Ops!J319)</f>
        <v>8</v>
      </c>
    </row>
    <row r="1129" spans="1:19" x14ac:dyDescent="0.35">
      <c r="A1129" s="513" t="s">
        <v>283</v>
      </c>
      <c r="B1129" s="513">
        <v>622</v>
      </c>
      <c r="C1129" s="513" t="s">
        <v>1238</v>
      </c>
      <c r="D1129" s="513">
        <v>-145</v>
      </c>
      <c r="E1129" s="513" t="s">
        <v>1268</v>
      </c>
      <c r="F1129" s="513">
        <f>Ops!J320</f>
        <v>0</v>
      </c>
      <c r="G1129" s="513" t="str">
        <f>Ops!E320</f>
        <v>Total operating expenditure POS</v>
      </c>
      <c r="H1129" s="513" t="s">
        <v>1031</v>
      </c>
      <c r="I1129" s="513">
        <f>COLUMN(Ops!E320)</f>
        <v>5</v>
      </c>
      <c r="J1129" s="513" t="str">
        <f>Ops!G320</f>
        <v>$ 000s</v>
      </c>
      <c r="K1129" s="513"/>
      <c r="L1129" s="513">
        <v>611</v>
      </c>
      <c r="M1129" s="513">
        <v>623</v>
      </c>
      <c r="N1129" s="513" t="str" cm="1">
        <f t="array" aca="1" ref="N1129" ca="1">CELL("format",Ops!J320)</f>
        <v>,0</v>
      </c>
      <c r="O1129" s="513">
        <f>ROW(Ops!J320)</f>
        <v>320</v>
      </c>
      <c r="P1129" s="513">
        <f>COLUMN(Ops!J320)</f>
        <v>10</v>
      </c>
      <c r="Q1129" s="513">
        <f>ROW(Ops!GJ320)</f>
        <v>320</v>
      </c>
      <c r="R1129" s="513">
        <f>COLUMN(Ops!GJ320)</f>
        <v>192</v>
      </c>
      <c r="S1129" s="513">
        <f ca="1">_xlfn.SHEET(Ops!J320)</f>
        <v>8</v>
      </c>
    </row>
    <row r="1130" spans="1:19" x14ac:dyDescent="0.35">
      <c r="A1130" s="513" t="s">
        <v>277</v>
      </c>
      <c r="B1130" s="513">
        <v>623</v>
      </c>
      <c r="C1130" s="513" t="s">
        <v>566</v>
      </c>
      <c r="D1130" s="513">
        <v>-145</v>
      </c>
      <c r="E1130" s="513" t="s">
        <v>1288</v>
      </c>
      <c r="F1130" s="513">
        <f>Ops!J321</f>
        <v>0</v>
      </c>
      <c r="G1130" s="513" t="str">
        <f>Ops!E321</f>
        <v>Accounts payable balance</v>
      </c>
      <c r="H1130" s="513" t="s">
        <v>1252</v>
      </c>
      <c r="I1130" s="513">
        <f>COLUMN(Ops!E321)</f>
        <v>5</v>
      </c>
      <c r="J1130" s="513" t="str">
        <f>Ops!G321</f>
        <v>$ 000s</v>
      </c>
      <c r="K1130" s="513" t="s">
        <v>566</v>
      </c>
      <c r="L1130" s="513" t="s">
        <v>2496</v>
      </c>
      <c r="M1130" s="513" t="s">
        <v>2497</v>
      </c>
      <c r="N1130" s="513" t="str" cm="1">
        <f t="array" aca="1" ref="N1130" ca="1">CELL("format",Ops!J321)</f>
        <v>,0</v>
      </c>
      <c r="O1130" s="513">
        <f>ROW(Ops!J321)</f>
        <v>321</v>
      </c>
      <c r="P1130" s="513">
        <f>COLUMN(Ops!J321)</f>
        <v>10</v>
      </c>
      <c r="Q1130" s="513">
        <f>ROW(Ops!GJ321)</f>
        <v>321</v>
      </c>
      <c r="R1130" s="513">
        <f>COLUMN(Ops!GJ321)</f>
        <v>192</v>
      </c>
      <c r="S1130" s="513">
        <f ca="1">_xlfn.SHEET(Ops!J321)</f>
        <v>8</v>
      </c>
    </row>
    <row r="1131" spans="1:19" x14ac:dyDescent="0.35">
      <c r="A1131" s="513" t="s">
        <v>281</v>
      </c>
      <c r="B1131" s="513">
        <v>909</v>
      </c>
      <c r="C1131" s="513">
        <v>909</v>
      </c>
      <c r="D1131" s="513">
        <v>-145</v>
      </c>
      <c r="E1131" s="513" t="s">
        <v>335</v>
      </c>
      <c r="F1131" s="513">
        <f>Ops!I323</f>
        <v>0</v>
      </c>
      <c r="G1131" s="513" t="str">
        <f>Ops!E323</f>
        <v>Accounts payable balance</v>
      </c>
      <c r="H1131" s="513" t="s">
        <v>1252</v>
      </c>
      <c r="I1131" s="513">
        <f>COLUMN(Ops!E323)</f>
        <v>5</v>
      </c>
      <c r="J1131" s="513" t="str">
        <f>Ops!G323</f>
        <v>$ 000s</v>
      </c>
      <c r="K1131" s="513"/>
      <c r="L1131" s="513"/>
      <c r="M1131" s="513"/>
      <c r="N1131" s="513" t="str" cm="1">
        <f t="array" aca="1" ref="N1131" ca="1">CELL("format",Ops!I323)</f>
        <v>,0</v>
      </c>
      <c r="O1131" s="513">
        <f>ROW(Ops!I323)</f>
        <v>323</v>
      </c>
      <c r="P1131" s="513">
        <f>COLUMN(Ops!I323)</f>
        <v>9</v>
      </c>
      <c r="Q1131" s="513">
        <f>ROW(Ops!I323)</f>
        <v>323</v>
      </c>
      <c r="R1131" s="513">
        <f>COLUMN(Ops!I323)</f>
        <v>9</v>
      </c>
      <c r="S1131" s="513">
        <f ca="1">_xlfn.SHEET(Ops!I323)</f>
        <v>8</v>
      </c>
    </row>
    <row r="1132" spans="1:19" x14ac:dyDescent="0.35">
      <c r="A1132" s="513" t="s">
        <v>283</v>
      </c>
      <c r="B1132" s="513">
        <v>624</v>
      </c>
      <c r="C1132" s="513" t="s">
        <v>566</v>
      </c>
      <c r="D1132" s="513">
        <v>-145</v>
      </c>
      <c r="E1132" s="513" t="s">
        <v>1262</v>
      </c>
      <c r="F1132" s="513">
        <f>Ops!J323</f>
        <v>0</v>
      </c>
      <c r="G1132" s="513" t="str">
        <f>Ops!E323</f>
        <v>Accounts payable balance</v>
      </c>
      <c r="H1132" s="513" t="s">
        <v>1252</v>
      </c>
      <c r="I1132" s="513">
        <f>COLUMN(Ops!E323)</f>
        <v>5</v>
      </c>
      <c r="J1132" s="513" t="str">
        <f>Ops!G323</f>
        <v>$ 000s</v>
      </c>
      <c r="K1132" s="513"/>
      <c r="L1132" s="513">
        <v>623</v>
      </c>
      <c r="M1132" s="513">
        <v>626</v>
      </c>
      <c r="N1132" s="513" t="str" cm="1">
        <f t="array" aca="1" ref="N1132" ca="1">CELL("format",Ops!J323)</f>
        <v>,0</v>
      </c>
      <c r="O1132" s="513">
        <f>ROW(Ops!J323)</f>
        <v>323</v>
      </c>
      <c r="P1132" s="513">
        <f>COLUMN(Ops!J323)</f>
        <v>10</v>
      </c>
      <c r="Q1132" s="513">
        <f>ROW(Ops!GJ323)</f>
        <v>323</v>
      </c>
      <c r="R1132" s="513">
        <f>COLUMN(Ops!GJ323)</f>
        <v>192</v>
      </c>
      <c r="S1132" s="513">
        <f ca="1">_xlfn.SHEET(Ops!J323)</f>
        <v>8</v>
      </c>
    </row>
    <row r="1133" spans="1:19" x14ac:dyDescent="0.35">
      <c r="A1133" s="513" t="s">
        <v>274</v>
      </c>
      <c r="B1133" s="513">
        <v>625</v>
      </c>
      <c r="C1133" s="513" t="s">
        <v>1289</v>
      </c>
      <c r="D1133" s="513">
        <v>-145</v>
      </c>
      <c r="E1133" s="513" t="s">
        <v>1290</v>
      </c>
      <c r="F1133" s="513">
        <f>Ops!H324</f>
        <v>4.5474735088646412E-13</v>
      </c>
      <c r="G1133" s="513" t="str">
        <f>Ops!E324</f>
        <v>Movement in accounts payable</v>
      </c>
      <c r="H1133" s="513" t="s">
        <v>1253</v>
      </c>
      <c r="I1133" s="513">
        <f>COLUMN(Ops!E324)</f>
        <v>5</v>
      </c>
      <c r="J1133" s="513" t="str">
        <f>Ops!G324</f>
        <v>$ 000s</v>
      </c>
      <c r="K1133" s="513" t="s">
        <v>1289</v>
      </c>
      <c r="L1133" s="513">
        <v>626</v>
      </c>
      <c r="M1133" s="513"/>
      <c r="N1133" s="513" t="str" cm="1">
        <f t="array" aca="1" ref="N1133" ca="1">CELL("format",Ops!H324)</f>
        <v>,0</v>
      </c>
      <c r="O1133" s="513">
        <f>ROW(Ops!H324)</f>
        <v>324</v>
      </c>
      <c r="P1133" s="513">
        <f>COLUMN(Ops!H324)</f>
        <v>8</v>
      </c>
      <c r="Q1133" s="513">
        <f>ROW(Ops!H324)</f>
        <v>324</v>
      </c>
      <c r="R1133" s="513">
        <f>COLUMN(Ops!H324)</f>
        <v>8</v>
      </c>
      <c r="S1133" s="513">
        <f ca="1">_xlfn.SHEET(Ops!H324)</f>
        <v>8</v>
      </c>
    </row>
    <row r="1134" spans="1:19" x14ac:dyDescent="0.35">
      <c r="A1134" s="513" t="s">
        <v>277</v>
      </c>
      <c r="B1134" s="513">
        <v>626</v>
      </c>
      <c r="C1134" s="513" t="s">
        <v>1291</v>
      </c>
      <c r="D1134" s="513">
        <v>-145</v>
      </c>
      <c r="E1134" s="513" t="s">
        <v>1269</v>
      </c>
      <c r="F1134" s="513">
        <f>Ops!J324</f>
        <v>0</v>
      </c>
      <c r="G1134" s="513" t="str">
        <f>Ops!E324</f>
        <v>Movement in accounts payable</v>
      </c>
      <c r="H1134" s="513" t="s">
        <v>1253</v>
      </c>
      <c r="I1134" s="513">
        <f>COLUMN(Ops!E324)</f>
        <v>5</v>
      </c>
      <c r="J1134" s="513" t="str">
        <f>Ops!G324</f>
        <v>$ 000s</v>
      </c>
      <c r="K1134" s="513" t="s">
        <v>1291</v>
      </c>
      <c r="L1134" s="513">
        <v>624</v>
      </c>
      <c r="M1134" s="513" t="s">
        <v>2498</v>
      </c>
      <c r="N1134" s="513" t="str" cm="1">
        <f t="array" aca="1" ref="N1134" ca="1">CELL("format",Ops!J324)</f>
        <v>,0</v>
      </c>
      <c r="O1134" s="513">
        <f>ROW(Ops!J324)</f>
        <v>324</v>
      </c>
      <c r="P1134" s="513">
        <f>COLUMN(Ops!J324)</f>
        <v>10</v>
      </c>
      <c r="Q1134" s="513">
        <f>ROW(Ops!GJ324)</f>
        <v>324</v>
      </c>
      <c r="R1134" s="513">
        <f>COLUMN(Ops!GJ324)</f>
        <v>192</v>
      </c>
      <c r="S1134" s="513">
        <f ca="1">_xlfn.SHEET(Ops!J324)</f>
        <v>8</v>
      </c>
    </row>
    <row r="1135" spans="1:19" x14ac:dyDescent="0.35">
      <c r="A1135" s="513" t="s">
        <v>270</v>
      </c>
      <c r="B1135" s="513">
        <v>-146</v>
      </c>
      <c r="C1135" s="513" t="s">
        <v>1292</v>
      </c>
      <c r="D1135" s="513">
        <v>-143</v>
      </c>
      <c r="E1135" s="513"/>
      <c r="F1135" s="513">
        <f>Ops!A326</f>
        <v>0</v>
      </c>
      <c r="G1135" s="513" t="str">
        <f>Ops!B326</f>
        <v>Net working capital movement</v>
      </c>
      <c r="H1135" s="513" t="s">
        <v>1254</v>
      </c>
      <c r="I1135" s="513">
        <f>COLUMN(Ops!B326)</f>
        <v>2</v>
      </c>
      <c r="J1135" s="513"/>
      <c r="K1135" s="513" t="s">
        <v>1292</v>
      </c>
      <c r="L1135" s="513"/>
      <c r="M1135" s="513"/>
      <c r="N1135" s="513" t="str" cm="1">
        <f t="array" aca="1" ref="N1135" ca="1">CELL("format",Ops!A326)</f>
        <v>,0</v>
      </c>
      <c r="O1135" s="513">
        <f>ROW(Ops!A326)</f>
        <v>326</v>
      </c>
      <c r="P1135" s="513">
        <f>COLUMN(Ops!A326)</f>
        <v>1</v>
      </c>
      <c r="Q1135" s="513">
        <f>ROW(Ops!A331)</f>
        <v>331</v>
      </c>
      <c r="R1135" s="513">
        <f>COLUMN(Ops!A331)</f>
        <v>1</v>
      </c>
      <c r="S1135" s="513">
        <f ca="1">_xlfn.SHEET(Ops!A326)</f>
        <v>8</v>
      </c>
    </row>
    <row r="1136" spans="1:19" x14ac:dyDescent="0.35">
      <c r="A1136" s="513" t="s">
        <v>283</v>
      </c>
      <c r="B1136" s="513">
        <v>627</v>
      </c>
      <c r="C1136" s="513" t="s">
        <v>1285</v>
      </c>
      <c r="D1136" s="513">
        <v>-146</v>
      </c>
      <c r="E1136" s="513" t="s">
        <v>1293</v>
      </c>
      <c r="F1136" s="513">
        <f>Ops!J327</f>
        <v>0</v>
      </c>
      <c r="G1136" s="513" t="str">
        <f>Ops!E327</f>
        <v>Movement in accounts receivable</v>
      </c>
      <c r="H1136" s="513" t="s">
        <v>1250</v>
      </c>
      <c r="I1136" s="513">
        <f>COLUMN(Ops!E327)</f>
        <v>5</v>
      </c>
      <c r="J1136" s="513" t="str">
        <f>Ops!G327</f>
        <v>$ 000s</v>
      </c>
      <c r="K1136" s="513"/>
      <c r="L1136" s="513">
        <v>619</v>
      </c>
      <c r="M1136" s="513">
        <v>630</v>
      </c>
      <c r="N1136" s="513" t="str" cm="1">
        <f t="array" aca="1" ref="N1136" ca="1">CELL("format",Ops!J327)</f>
        <v>,0</v>
      </c>
      <c r="O1136" s="513">
        <f>ROW(Ops!J327)</f>
        <v>327</v>
      </c>
      <c r="P1136" s="513">
        <f>COLUMN(Ops!J327)</f>
        <v>10</v>
      </c>
      <c r="Q1136" s="513">
        <f>ROW(Ops!GJ327)</f>
        <v>327</v>
      </c>
      <c r="R1136" s="513">
        <f>COLUMN(Ops!GJ327)</f>
        <v>192</v>
      </c>
      <c r="S1136" s="513">
        <f ca="1">_xlfn.SHEET(Ops!J327)</f>
        <v>8</v>
      </c>
    </row>
    <row r="1137" spans="1:19" x14ac:dyDescent="0.35">
      <c r="A1137" s="513" t="s">
        <v>283</v>
      </c>
      <c r="B1137" s="513">
        <v>628</v>
      </c>
      <c r="C1137" s="513" t="s">
        <v>1291</v>
      </c>
      <c r="D1137" s="513">
        <v>-146</v>
      </c>
      <c r="E1137" s="513" t="s">
        <v>1294</v>
      </c>
      <c r="F1137" s="513">
        <f>Ops!J328</f>
        <v>0</v>
      </c>
      <c r="G1137" s="513" t="str">
        <f>Ops!E328</f>
        <v>Movement in accounts payable</v>
      </c>
      <c r="H1137" s="513" t="s">
        <v>1253</v>
      </c>
      <c r="I1137" s="513">
        <f>COLUMN(Ops!E328)</f>
        <v>5</v>
      </c>
      <c r="J1137" s="513" t="str">
        <f>Ops!G328</f>
        <v>$ 000s</v>
      </c>
      <c r="K1137" s="513"/>
      <c r="L1137" s="513">
        <v>626</v>
      </c>
      <c r="M1137" s="513">
        <v>630</v>
      </c>
      <c r="N1137" s="513" t="str" cm="1">
        <f t="array" aca="1" ref="N1137" ca="1">CELL("format",Ops!J328)</f>
        <v>,0</v>
      </c>
      <c r="O1137" s="513">
        <f>ROW(Ops!J328)</f>
        <v>328</v>
      </c>
      <c r="P1137" s="513">
        <f>COLUMN(Ops!J328)</f>
        <v>10</v>
      </c>
      <c r="Q1137" s="513">
        <f>ROW(Ops!GJ328)</f>
        <v>328</v>
      </c>
      <c r="R1137" s="513">
        <f>COLUMN(Ops!GJ328)</f>
        <v>192</v>
      </c>
      <c r="S1137" s="513">
        <f ca="1">_xlfn.SHEET(Ops!J328)</f>
        <v>8</v>
      </c>
    </row>
    <row r="1138" spans="1:19" x14ac:dyDescent="0.35">
      <c r="A1138" s="513" t="s">
        <v>274</v>
      </c>
      <c r="B1138" s="513">
        <v>629</v>
      </c>
      <c r="C1138" s="513" t="s">
        <v>1295</v>
      </c>
      <c r="D1138" s="513">
        <v>-146</v>
      </c>
      <c r="E1138" s="513" t="s">
        <v>1296</v>
      </c>
      <c r="F1138" s="513">
        <f>Ops!H329</f>
        <v>0</v>
      </c>
      <c r="G1138" s="513" t="str">
        <f>Ops!E329</f>
        <v>Net working capital movement</v>
      </c>
      <c r="H1138" s="513" t="s">
        <v>1254</v>
      </c>
      <c r="I1138" s="513">
        <f>COLUMN(Ops!E329)</f>
        <v>5</v>
      </c>
      <c r="J1138" s="513" t="str">
        <f>Ops!G329</f>
        <v>$ 000s</v>
      </c>
      <c r="K1138" s="513" t="s">
        <v>1295</v>
      </c>
      <c r="L1138" s="513">
        <v>630</v>
      </c>
      <c r="M1138" s="513"/>
      <c r="N1138" s="513" t="str" cm="1">
        <f t="array" aca="1" ref="N1138" ca="1">CELL("format",Ops!H329)</f>
        <v>,0</v>
      </c>
      <c r="O1138" s="513">
        <f>ROW(Ops!H329)</f>
        <v>329</v>
      </c>
      <c r="P1138" s="513">
        <f>COLUMN(Ops!H329)</f>
        <v>8</v>
      </c>
      <c r="Q1138" s="513">
        <f>ROW(Ops!H329)</f>
        <v>329</v>
      </c>
      <c r="R1138" s="513">
        <f>COLUMN(Ops!H329)</f>
        <v>8</v>
      </c>
      <c r="S1138" s="513">
        <f ca="1">_xlfn.SHEET(Ops!H329)</f>
        <v>8</v>
      </c>
    </row>
    <row r="1139" spans="1:19" x14ac:dyDescent="0.35">
      <c r="A1139" s="513" t="s">
        <v>277</v>
      </c>
      <c r="B1139" s="513">
        <v>630</v>
      </c>
      <c r="C1139" s="513" t="s">
        <v>1272</v>
      </c>
      <c r="D1139" s="513">
        <v>-146</v>
      </c>
      <c r="E1139" s="513" t="s">
        <v>1297</v>
      </c>
      <c r="F1139" s="513">
        <f>Ops!J329</f>
        <v>0</v>
      </c>
      <c r="G1139" s="513" t="str">
        <f>Ops!E329</f>
        <v>Net working capital movement</v>
      </c>
      <c r="H1139" s="513" t="s">
        <v>1254</v>
      </c>
      <c r="I1139" s="513">
        <f>COLUMN(Ops!E329)</f>
        <v>5</v>
      </c>
      <c r="J1139" s="513" t="str">
        <f>Ops!G329</f>
        <v>$ 000s</v>
      </c>
      <c r="K1139" s="513" t="s">
        <v>1272</v>
      </c>
      <c r="L1139" s="513" t="s">
        <v>2499</v>
      </c>
      <c r="M1139" s="513" t="s">
        <v>2500</v>
      </c>
      <c r="N1139" s="513" t="str" cm="1">
        <f t="array" aca="1" ref="N1139" ca="1">CELL("format",Ops!J329)</f>
        <v>,0</v>
      </c>
      <c r="O1139" s="513">
        <f>ROW(Ops!J329)</f>
        <v>329</v>
      </c>
      <c r="P1139" s="513">
        <f>COLUMN(Ops!J329)</f>
        <v>10</v>
      </c>
      <c r="Q1139" s="513">
        <f>ROW(Ops!GJ329)</f>
        <v>329</v>
      </c>
      <c r="R1139" s="513">
        <f>COLUMN(Ops!GJ329)</f>
        <v>192</v>
      </c>
      <c r="S1139" s="513">
        <f ca="1">_xlfn.SHEET(Ops!J329)</f>
        <v>8</v>
      </c>
    </row>
    <row r="1140" spans="1:19" x14ac:dyDescent="0.35">
      <c r="A1140" s="513" t="s">
        <v>270</v>
      </c>
      <c r="B1140" s="513">
        <v>-147</v>
      </c>
      <c r="C1140" s="513" t="s">
        <v>1050</v>
      </c>
      <c r="D1140" s="513">
        <v>-122</v>
      </c>
      <c r="E1140" s="513"/>
      <c r="F1140" s="513" t="str">
        <f>Ops!A332</f>
        <v>NET REVENUE DURING CONSTRUCTION</v>
      </c>
      <c r="G1140" s="513" t="str">
        <f>Ops!A332</f>
        <v>NET REVENUE DURING CONSTRUCTION</v>
      </c>
      <c r="H1140" s="513" t="s">
        <v>1046</v>
      </c>
      <c r="I1140" s="513">
        <f>COLUMN(Ops!A332)</f>
        <v>1</v>
      </c>
      <c r="J1140" s="513"/>
      <c r="K1140" s="513" t="s">
        <v>1050</v>
      </c>
      <c r="L1140" s="513"/>
      <c r="M1140" s="513"/>
      <c r="N1140" s="513" t="str" cm="1">
        <f t="array" aca="1" ref="N1140" ca="1">CELL("format",Ops!A332)</f>
        <v>,0</v>
      </c>
      <c r="O1140" s="513">
        <f>ROW(Ops!A332)</f>
        <v>332</v>
      </c>
      <c r="P1140" s="513">
        <f>COLUMN(Ops!A332)</f>
        <v>1</v>
      </c>
      <c r="Q1140" s="513">
        <f>ROW(Ops!A353)</f>
        <v>353</v>
      </c>
      <c r="R1140" s="513">
        <f>COLUMN(Ops!A353)</f>
        <v>1</v>
      </c>
      <c r="S1140" s="513">
        <f ca="1">_xlfn.SHEET(Ops!A332)</f>
        <v>8</v>
      </c>
    </row>
    <row r="1141" spans="1:19" x14ac:dyDescent="0.35">
      <c r="A1141" s="513" t="s">
        <v>283</v>
      </c>
      <c r="B1141" s="513">
        <v>631</v>
      </c>
      <c r="C1141" s="513" t="s">
        <v>1275</v>
      </c>
      <c r="D1141" s="513">
        <v>-147</v>
      </c>
      <c r="E1141" s="513" t="s">
        <v>1298</v>
      </c>
      <c r="F1141" s="513">
        <f>Ops!J334</f>
        <v>0</v>
      </c>
      <c r="G1141" s="513" t="str">
        <f>Ops!E334</f>
        <v>Operating cashflow</v>
      </c>
      <c r="H1141" s="513" t="s">
        <v>199</v>
      </c>
      <c r="I1141" s="513">
        <f>COLUMN(Ops!E334)</f>
        <v>5</v>
      </c>
      <c r="J1141" s="513" t="str">
        <f>Ops!G334</f>
        <v>$ 000s</v>
      </c>
      <c r="K1141" s="513"/>
      <c r="L1141" s="513">
        <v>785</v>
      </c>
      <c r="M1141" s="513">
        <v>634</v>
      </c>
      <c r="N1141" s="513" t="str" cm="1">
        <f t="array" aca="1" ref="N1141" ca="1">CELL("format",Ops!J334)</f>
        <v>,0</v>
      </c>
      <c r="O1141" s="513">
        <f>ROW(Ops!J334)</f>
        <v>334</v>
      </c>
      <c r="P1141" s="513">
        <f>COLUMN(Ops!J334)</f>
        <v>10</v>
      </c>
      <c r="Q1141" s="513">
        <f>ROW(Ops!GJ334)</f>
        <v>334</v>
      </c>
      <c r="R1141" s="513">
        <f>COLUMN(Ops!GJ334)</f>
        <v>192</v>
      </c>
      <c r="S1141" s="513">
        <f ca="1">_xlfn.SHEET(Ops!J334)</f>
        <v>8</v>
      </c>
    </row>
    <row r="1142" spans="1:19" x14ac:dyDescent="0.35">
      <c r="A1142" s="513" t="s">
        <v>283</v>
      </c>
      <c r="B1142" s="513">
        <v>632</v>
      </c>
      <c r="C1142" s="513" t="s">
        <v>299</v>
      </c>
      <c r="D1142" s="513">
        <v>-147</v>
      </c>
      <c r="E1142" s="513" t="s">
        <v>300</v>
      </c>
      <c r="F1142" s="513">
        <f>Ops!J335</f>
        <v>0</v>
      </c>
      <c r="G1142" s="513" t="str">
        <f>Ops!E335</f>
        <v>Construction period flag</v>
      </c>
      <c r="H1142" s="513" t="s">
        <v>153</v>
      </c>
      <c r="I1142" s="513">
        <f>COLUMN(Ops!E335)</f>
        <v>5</v>
      </c>
      <c r="J1142" s="513" t="str">
        <f>Ops!G335</f>
        <v>flag</v>
      </c>
      <c r="K1142" s="513"/>
      <c r="L1142" s="513">
        <v>96</v>
      </c>
      <c r="M1142" s="513">
        <v>634</v>
      </c>
      <c r="N1142" s="513" t="str" cm="1">
        <f t="array" aca="1" ref="N1142" ca="1">CELL("format",Ops!J335)</f>
        <v>,0</v>
      </c>
      <c r="O1142" s="513">
        <f>ROW(Ops!J335)</f>
        <v>335</v>
      </c>
      <c r="P1142" s="513">
        <f>COLUMN(Ops!J335)</f>
        <v>10</v>
      </c>
      <c r="Q1142" s="513">
        <f>ROW(Ops!GJ335)</f>
        <v>335</v>
      </c>
      <c r="R1142" s="513">
        <f>COLUMN(Ops!GJ335)</f>
        <v>192</v>
      </c>
      <c r="S1142" s="513">
        <f ca="1">_xlfn.SHEET(Ops!J335)</f>
        <v>8</v>
      </c>
    </row>
    <row r="1143" spans="1:19" x14ac:dyDescent="0.35">
      <c r="A1143" s="513" t="s">
        <v>274</v>
      </c>
      <c r="B1143" s="513">
        <v>633</v>
      </c>
      <c r="C1143" s="513" t="s">
        <v>451</v>
      </c>
      <c r="D1143" s="513">
        <v>-147</v>
      </c>
      <c r="E1143" s="513" t="s">
        <v>452</v>
      </c>
      <c r="F1143" s="513">
        <f>Ops!H336</f>
        <v>38533.664879189368</v>
      </c>
      <c r="G1143" s="513" t="str">
        <f>Ops!E336</f>
        <v>Operating cashflow during construction</v>
      </c>
      <c r="H1143" s="513" t="s">
        <v>1257</v>
      </c>
      <c r="I1143" s="513">
        <f>COLUMN(Ops!E336)</f>
        <v>5</v>
      </c>
      <c r="J1143" s="513" t="str">
        <f>Ops!G336</f>
        <v>$ 000s</v>
      </c>
      <c r="K1143" s="513" t="s">
        <v>451</v>
      </c>
      <c r="L1143" s="513">
        <v>634</v>
      </c>
      <c r="M1143" s="513"/>
      <c r="N1143" s="513" t="str" cm="1">
        <f t="array" aca="1" ref="N1143" ca="1">CELL("format",Ops!H336)</f>
        <v>,0</v>
      </c>
      <c r="O1143" s="513">
        <f>ROW(Ops!H336)</f>
        <v>336</v>
      </c>
      <c r="P1143" s="513">
        <f>COLUMN(Ops!H336)</f>
        <v>8</v>
      </c>
      <c r="Q1143" s="513">
        <f>ROW(Ops!H336)</f>
        <v>336</v>
      </c>
      <c r="R1143" s="513">
        <f>COLUMN(Ops!H336)</f>
        <v>8</v>
      </c>
      <c r="S1143" s="513">
        <f ca="1">_xlfn.SHEET(Ops!H336)</f>
        <v>8</v>
      </c>
    </row>
    <row r="1144" spans="1:19" x14ac:dyDescent="0.35">
      <c r="A1144" s="513" t="s">
        <v>277</v>
      </c>
      <c r="B1144" s="513">
        <v>634</v>
      </c>
      <c r="C1144" s="513" t="s">
        <v>453</v>
      </c>
      <c r="D1144" s="513">
        <v>-147</v>
      </c>
      <c r="E1144" s="513" t="s">
        <v>1299</v>
      </c>
      <c r="F1144" s="513">
        <f>Ops!J336</f>
        <v>0</v>
      </c>
      <c r="G1144" s="513" t="str">
        <f>Ops!E336</f>
        <v>Operating cashflow during construction</v>
      </c>
      <c r="H1144" s="513" t="s">
        <v>1257</v>
      </c>
      <c r="I1144" s="513">
        <f>COLUMN(Ops!E336)</f>
        <v>5</v>
      </c>
      <c r="J1144" s="513" t="str">
        <f>Ops!G336</f>
        <v>$ 000s</v>
      </c>
      <c r="K1144" s="513" t="s">
        <v>453</v>
      </c>
      <c r="L1144" s="513" t="s">
        <v>2501</v>
      </c>
      <c r="M1144" s="513" t="s">
        <v>2502</v>
      </c>
      <c r="N1144" s="513" t="str" cm="1">
        <f t="array" aca="1" ref="N1144" ca="1">CELL("format",Ops!J336)</f>
        <v>,0</v>
      </c>
      <c r="O1144" s="513">
        <f>ROW(Ops!J336)</f>
        <v>336</v>
      </c>
      <c r="P1144" s="513">
        <f>COLUMN(Ops!J336)</f>
        <v>10</v>
      </c>
      <c r="Q1144" s="513">
        <f>ROW(Ops!GJ336)</f>
        <v>336</v>
      </c>
      <c r="R1144" s="513">
        <f>COLUMN(Ops!GJ336)</f>
        <v>192</v>
      </c>
      <c r="S1144" s="513">
        <f ca="1">_xlfn.SHEET(Ops!J336)</f>
        <v>8</v>
      </c>
    </row>
    <row r="1145" spans="1:19" x14ac:dyDescent="0.35">
      <c r="A1145" s="513" t="s">
        <v>270</v>
      </c>
      <c r="B1145" s="513">
        <v>-169</v>
      </c>
      <c r="C1145" s="513" t="s">
        <v>1801</v>
      </c>
      <c r="D1145" s="513">
        <v>-14</v>
      </c>
      <c r="E1145" s="513"/>
      <c r="F1145" s="513" t="str">
        <f ca="1">'S&amp;U'!A1</f>
        <v>S&amp;U - Base case 1</v>
      </c>
      <c r="G1145" s="513" t="str">
        <f ca="1">'S&amp;U'!A1</f>
        <v>S&amp;U - Base case 1</v>
      </c>
      <c r="H1145" s="513" t="s">
        <v>585</v>
      </c>
      <c r="I1145" s="513">
        <f>COLUMN('S&amp;U'!A1)</f>
        <v>1</v>
      </c>
      <c r="J1145" s="513"/>
      <c r="K1145" s="513" t="s">
        <v>1801</v>
      </c>
      <c r="L1145" s="513"/>
      <c r="M1145" s="513"/>
      <c r="N1145" s="513" t="str" cm="1">
        <f t="array" aca="1" ref="N1145" ca="1">CELL("format",'S&amp;U'!A1)</f>
        <v>,0</v>
      </c>
      <c r="O1145" s="513">
        <f>ROW('S&amp;U'!A1)</f>
        <v>1</v>
      </c>
      <c r="P1145" s="513">
        <f>COLUMN('S&amp;U'!A1)</f>
        <v>1</v>
      </c>
      <c r="Q1145" s="513">
        <f>ROW('S&amp;U'!A36)</f>
        <v>36</v>
      </c>
      <c r="R1145" s="513">
        <f>COLUMN('S&amp;U'!A36)</f>
        <v>1</v>
      </c>
      <c r="S1145" s="513">
        <f ca="1">_xlfn.SHEET('S&amp;U'!A1)</f>
        <v>14</v>
      </c>
    </row>
    <row r="1146" spans="1:19" x14ac:dyDescent="0.35">
      <c r="A1146" s="513" t="s">
        <v>272</v>
      </c>
      <c r="B1146" s="513">
        <v>741</v>
      </c>
      <c r="C1146" s="513">
        <v>741</v>
      </c>
      <c r="D1146" s="513">
        <v>-169</v>
      </c>
      <c r="E1146" s="513" t="s">
        <v>2503</v>
      </c>
      <c r="F1146" s="513" t="str">
        <f ca="1">'S&amp;U'!A1</f>
        <v>S&amp;U - Base case 1</v>
      </c>
      <c r="G1146" s="513"/>
      <c r="H1146" s="513"/>
      <c r="I1146" s="513"/>
      <c r="J1146" s="513"/>
      <c r="K1146" s="513"/>
      <c r="L1146" s="513">
        <v>3</v>
      </c>
      <c r="M1146" s="513"/>
      <c r="N1146" s="513" t="str" cm="1">
        <f t="array" aca="1" ref="N1146" ca="1">CELL("format",'S&amp;U'!A1)</f>
        <v>,0</v>
      </c>
      <c r="O1146" s="513">
        <f>ROW('S&amp;U'!A1)</f>
        <v>1</v>
      </c>
      <c r="P1146" s="513">
        <f>COLUMN('S&amp;U'!A1)</f>
        <v>1</v>
      </c>
      <c r="Q1146" s="513">
        <f>ROW('S&amp;U'!A1)</f>
        <v>1</v>
      </c>
      <c r="R1146" s="513">
        <f>COLUMN('S&amp;U'!A1)</f>
        <v>1</v>
      </c>
      <c r="S1146" s="513">
        <f ca="1">_xlfn.SHEET('S&amp;U'!A1)</f>
        <v>14</v>
      </c>
    </row>
    <row r="1147" spans="1:19" x14ac:dyDescent="0.35">
      <c r="A1147" s="513" t="s">
        <v>270</v>
      </c>
      <c r="B1147" s="513">
        <v>-170</v>
      </c>
      <c r="C1147" s="513" t="s">
        <v>586</v>
      </c>
      <c r="D1147" s="513">
        <v>-169</v>
      </c>
      <c r="E1147" s="513"/>
      <c r="F1147" s="513" t="str">
        <f>'S&amp;U'!A8</f>
        <v>SOURCE OF CASH</v>
      </c>
      <c r="G1147" s="513" t="str">
        <f>'S&amp;U'!A8</f>
        <v>SOURCE OF CASH</v>
      </c>
      <c r="H1147" s="513" t="s">
        <v>170</v>
      </c>
      <c r="I1147" s="513">
        <f>COLUMN('S&amp;U'!A8)</f>
        <v>1</v>
      </c>
      <c r="J1147" s="513"/>
      <c r="K1147" s="513" t="s">
        <v>586</v>
      </c>
      <c r="L1147" s="513"/>
      <c r="M1147" s="513"/>
      <c r="N1147" s="513" t="str" cm="1">
        <f t="array" aca="1" ref="N1147" ca="1">CELL("format",'S&amp;U'!A8)</f>
        <v>,0</v>
      </c>
      <c r="O1147" s="513">
        <f>ROW('S&amp;U'!A8)</f>
        <v>8</v>
      </c>
      <c r="P1147" s="513">
        <f>COLUMN('S&amp;U'!A8)</f>
        <v>1</v>
      </c>
      <c r="Q1147" s="513">
        <f>ROW('S&amp;U'!A15)</f>
        <v>15</v>
      </c>
      <c r="R1147" s="513">
        <f>COLUMN('S&amp;U'!A15)</f>
        <v>1</v>
      </c>
      <c r="S1147" s="513">
        <f ca="1">_xlfn.SHEET('S&amp;U'!A8)</f>
        <v>14</v>
      </c>
    </row>
    <row r="1148" spans="1:19" x14ac:dyDescent="0.35">
      <c r="A1148" s="513" t="s">
        <v>283</v>
      </c>
      <c r="B1148" s="513">
        <v>1256</v>
      </c>
      <c r="C1148" s="513" t="s">
        <v>333</v>
      </c>
      <c r="D1148" s="513">
        <v>-170</v>
      </c>
      <c r="E1148" s="513" t="s">
        <v>334</v>
      </c>
      <c r="F1148" s="513">
        <f>'S&amp;U'!J10</f>
        <v>0</v>
      </c>
      <c r="G1148" s="513" t="str">
        <f>'S&amp;U'!E10</f>
        <v>Equity drawdown during construction</v>
      </c>
      <c r="H1148" s="513" t="s">
        <v>219</v>
      </c>
      <c r="I1148" s="513">
        <f>COLUMN('S&amp;U'!E10)</f>
        <v>5</v>
      </c>
      <c r="J1148" s="513" t="str">
        <f>'S&amp;U'!G10</f>
        <v>$ 000s</v>
      </c>
      <c r="K1148" s="513"/>
      <c r="L1148" s="513">
        <v>263</v>
      </c>
      <c r="M1148" s="513">
        <v>746</v>
      </c>
      <c r="N1148" s="513" t="str" cm="1">
        <f t="array" aca="1" ref="N1148" ca="1">CELL("format",'S&amp;U'!J10)</f>
        <v>,0</v>
      </c>
      <c r="O1148" s="513">
        <f>ROW('S&amp;U'!J10)</f>
        <v>10</v>
      </c>
      <c r="P1148" s="513">
        <f>COLUMN('S&amp;U'!J10)</f>
        <v>10</v>
      </c>
      <c r="Q1148" s="513">
        <f>ROW('S&amp;U'!GJ10)</f>
        <v>10</v>
      </c>
      <c r="R1148" s="513">
        <f>COLUMN('S&amp;U'!GJ10)</f>
        <v>192</v>
      </c>
      <c r="S1148" s="513">
        <f ca="1">_xlfn.SHEET('S&amp;U'!J10)</f>
        <v>14</v>
      </c>
    </row>
    <row r="1149" spans="1:19" x14ac:dyDescent="0.35">
      <c r="A1149" s="513" t="s">
        <v>283</v>
      </c>
      <c r="B1149" s="513">
        <v>1257</v>
      </c>
      <c r="C1149" s="513" t="s">
        <v>453</v>
      </c>
      <c r="D1149" s="513">
        <v>-170</v>
      </c>
      <c r="E1149" s="513" t="s">
        <v>1270</v>
      </c>
      <c r="F1149" s="513">
        <f>'S&amp;U'!J11</f>
        <v>0</v>
      </c>
      <c r="G1149" s="513" t="str">
        <f>'S&amp;U'!E11</f>
        <v>Operating cashflow during construction</v>
      </c>
      <c r="H1149" s="513" t="s">
        <v>1257</v>
      </c>
      <c r="I1149" s="513">
        <f>COLUMN('S&amp;U'!E11)</f>
        <v>5</v>
      </c>
      <c r="J1149" s="513" t="str">
        <f>'S&amp;U'!G11</f>
        <v>$ 000s</v>
      </c>
      <c r="K1149" s="513"/>
      <c r="L1149" s="513">
        <v>634</v>
      </c>
      <c r="M1149" s="513">
        <v>746</v>
      </c>
      <c r="N1149" s="513" t="str" cm="1">
        <f t="array" aca="1" ref="N1149" ca="1">CELL("format",'S&amp;U'!J11)</f>
        <v>,0</v>
      </c>
      <c r="O1149" s="513">
        <f>ROW('S&amp;U'!J11)</f>
        <v>11</v>
      </c>
      <c r="P1149" s="513">
        <f>COLUMN('S&amp;U'!J11)</f>
        <v>10</v>
      </c>
      <c r="Q1149" s="513">
        <f>ROW('S&amp;U'!GJ11)</f>
        <v>11</v>
      </c>
      <c r="R1149" s="513">
        <f>COLUMN('S&amp;U'!GJ11)</f>
        <v>192</v>
      </c>
      <c r="S1149" s="513">
        <f ca="1">_xlfn.SHEET('S&amp;U'!J11)</f>
        <v>14</v>
      </c>
    </row>
    <row r="1150" spans="1:19" x14ac:dyDescent="0.35">
      <c r="A1150" s="513" t="s">
        <v>283</v>
      </c>
      <c r="B1150" s="513">
        <v>1258</v>
      </c>
      <c r="C1150" s="513" t="s">
        <v>1409</v>
      </c>
      <c r="D1150" s="513">
        <v>-170</v>
      </c>
      <c r="E1150" s="513" t="s">
        <v>1411</v>
      </c>
      <c r="F1150" s="513">
        <f>'S&amp;U'!J12</f>
        <v>0</v>
      </c>
      <c r="G1150" s="513" t="str">
        <f>'S&amp;U'!E12</f>
        <v>Senior debt drawdown</v>
      </c>
      <c r="H1150" s="513" t="s">
        <v>1389</v>
      </c>
      <c r="I1150" s="513">
        <f>COLUMN('S&amp;U'!E12)</f>
        <v>5</v>
      </c>
      <c r="J1150" s="513" t="str">
        <f>'S&amp;U'!G12</f>
        <v>$ 000s</v>
      </c>
      <c r="K1150" s="513"/>
      <c r="L1150" s="513">
        <v>294</v>
      </c>
      <c r="M1150" s="513">
        <v>746</v>
      </c>
      <c r="N1150" s="513" t="str" cm="1">
        <f t="array" aca="1" ref="N1150" ca="1">CELL("format",'S&amp;U'!J12)</f>
        <v>,0</v>
      </c>
      <c r="O1150" s="513">
        <f>ROW('S&amp;U'!J12)</f>
        <v>12</v>
      </c>
      <c r="P1150" s="513">
        <f>COLUMN('S&amp;U'!J12)</f>
        <v>10</v>
      </c>
      <c r="Q1150" s="513">
        <f>ROW('S&amp;U'!GJ12)</f>
        <v>12</v>
      </c>
      <c r="R1150" s="513">
        <f>COLUMN('S&amp;U'!GJ12)</f>
        <v>192</v>
      </c>
      <c r="S1150" s="513">
        <f ca="1">_xlfn.SHEET('S&amp;U'!J12)</f>
        <v>14</v>
      </c>
    </row>
    <row r="1151" spans="1:19" x14ac:dyDescent="0.35">
      <c r="A1151" s="513" t="s">
        <v>274</v>
      </c>
      <c r="B1151" s="513">
        <v>745</v>
      </c>
      <c r="C1151" s="513" t="s">
        <v>587</v>
      </c>
      <c r="D1151" s="513">
        <v>-170</v>
      </c>
      <c r="E1151" s="513" t="s">
        <v>1375</v>
      </c>
      <c r="F1151" s="513">
        <f>'S&amp;U'!H13</f>
        <v>376330.96611090685</v>
      </c>
      <c r="G1151" s="513" t="str">
        <f>'S&amp;U'!E13</f>
        <v>Sources of cash</v>
      </c>
      <c r="H1151" s="513" t="s">
        <v>172</v>
      </c>
      <c r="I1151" s="513">
        <f>COLUMN('S&amp;U'!E13)</f>
        <v>5</v>
      </c>
      <c r="J1151" s="513" t="str">
        <f>'S&amp;U'!G13</f>
        <v>$ 000s</v>
      </c>
      <c r="K1151" s="513" t="s">
        <v>587</v>
      </c>
      <c r="L1151" s="513">
        <v>746</v>
      </c>
      <c r="M1151" s="513"/>
      <c r="N1151" s="513" t="str" cm="1">
        <f t="array" aca="1" ref="N1151" ca="1">CELL("format",'S&amp;U'!H13)</f>
        <v>,0</v>
      </c>
      <c r="O1151" s="513">
        <f>ROW('S&amp;U'!H13)</f>
        <v>13</v>
      </c>
      <c r="P1151" s="513">
        <f>COLUMN('S&amp;U'!H13)</f>
        <v>8</v>
      </c>
      <c r="Q1151" s="513">
        <f>ROW('S&amp;U'!H13)</f>
        <v>13</v>
      </c>
      <c r="R1151" s="513">
        <f>COLUMN('S&amp;U'!H13)</f>
        <v>8</v>
      </c>
      <c r="S1151" s="513">
        <f ca="1">_xlfn.SHEET('S&amp;U'!H13)</f>
        <v>14</v>
      </c>
    </row>
    <row r="1152" spans="1:19" x14ac:dyDescent="0.35">
      <c r="A1152" s="513" t="s">
        <v>277</v>
      </c>
      <c r="B1152" s="513">
        <v>746</v>
      </c>
      <c r="C1152" s="513" t="s">
        <v>588</v>
      </c>
      <c r="D1152" s="513">
        <v>-170</v>
      </c>
      <c r="E1152" s="513" t="s">
        <v>1419</v>
      </c>
      <c r="F1152" s="513">
        <f>'S&amp;U'!J13</f>
        <v>0</v>
      </c>
      <c r="G1152" s="513" t="str">
        <f>'S&amp;U'!E13</f>
        <v>Sources of cash</v>
      </c>
      <c r="H1152" s="513" t="s">
        <v>172</v>
      </c>
      <c r="I1152" s="513">
        <f>COLUMN('S&amp;U'!E13)</f>
        <v>5</v>
      </c>
      <c r="J1152" s="513" t="str">
        <f>'S&amp;U'!G13</f>
        <v>$ 000s</v>
      </c>
      <c r="K1152" s="513" t="s">
        <v>588</v>
      </c>
      <c r="L1152" s="513" t="s">
        <v>2504</v>
      </c>
      <c r="M1152" s="513" t="s">
        <v>2505</v>
      </c>
      <c r="N1152" s="513" t="str" cm="1">
        <f t="array" aca="1" ref="N1152" ca="1">CELL("format",'S&amp;U'!J13)</f>
        <v>,0</v>
      </c>
      <c r="O1152" s="513">
        <f>ROW('S&amp;U'!J13)</f>
        <v>13</v>
      </c>
      <c r="P1152" s="513">
        <f>COLUMN('S&amp;U'!J13)</f>
        <v>10</v>
      </c>
      <c r="Q1152" s="513">
        <f>ROW('S&amp;U'!GJ13)</f>
        <v>13</v>
      </c>
      <c r="R1152" s="513">
        <f>COLUMN('S&amp;U'!GJ13)</f>
        <v>192</v>
      </c>
      <c r="S1152" s="513">
        <f ca="1">_xlfn.SHEET('S&amp;U'!J13)</f>
        <v>14</v>
      </c>
    </row>
    <row r="1153" spans="1:19" x14ac:dyDescent="0.35">
      <c r="A1153" s="513" t="s">
        <v>270</v>
      </c>
      <c r="B1153" s="513">
        <v>-171</v>
      </c>
      <c r="C1153" s="513" t="s">
        <v>589</v>
      </c>
      <c r="D1153" s="513">
        <v>-169</v>
      </c>
      <c r="E1153" s="513"/>
      <c r="F1153" s="513" t="str">
        <f>'S&amp;U'!A16</f>
        <v>USES OF CASH</v>
      </c>
      <c r="G1153" s="513" t="str">
        <f>'S&amp;U'!A16</f>
        <v>USES OF CASH</v>
      </c>
      <c r="H1153" s="513" t="s">
        <v>171</v>
      </c>
      <c r="I1153" s="513">
        <f>COLUMN('S&amp;U'!A16)</f>
        <v>1</v>
      </c>
      <c r="J1153" s="513"/>
      <c r="K1153" s="513" t="s">
        <v>589</v>
      </c>
      <c r="L1153" s="513"/>
      <c r="M1153" s="513"/>
      <c r="N1153" s="513" t="str" cm="1">
        <f t="array" aca="1" ref="N1153" ca="1">CELL("format",'S&amp;U'!A16)</f>
        <v>,0</v>
      </c>
      <c r="O1153" s="513">
        <f>ROW('S&amp;U'!A16)</f>
        <v>16</v>
      </c>
      <c r="P1153" s="513">
        <f>COLUMN('S&amp;U'!A16)</f>
        <v>1</v>
      </c>
      <c r="Q1153" s="513">
        <f>ROW('S&amp;U'!A35)</f>
        <v>35</v>
      </c>
      <c r="R1153" s="513">
        <f>COLUMN('S&amp;U'!A35)</f>
        <v>1</v>
      </c>
      <c r="S1153" s="513">
        <f ca="1">_xlfn.SHEET('S&amp;U'!A16)</f>
        <v>14</v>
      </c>
    </row>
    <row r="1154" spans="1:19" x14ac:dyDescent="0.35">
      <c r="A1154" s="513" t="s">
        <v>283</v>
      </c>
      <c r="B1154" s="513">
        <v>1220</v>
      </c>
      <c r="C1154" s="513" t="s">
        <v>287</v>
      </c>
      <c r="D1154" s="513">
        <v>-171</v>
      </c>
      <c r="E1154" s="513" t="s">
        <v>290</v>
      </c>
      <c r="F1154" s="513">
        <f>'S&amp;U'!J18</f>
        <v>0</v>
      </c>
      <c r="G1154" s="513" t="str">
        <f>'S&amp;U'!E18</f>
        <v>EPC base cost</v>
      </c>
      <c r="H1154" s="513" t="s">
        <v>177</v>
      </c>
      <c r="I1154" s="513">
        <f>COLUMN('S&amp;U'!E18)</f>
        <v>5</v>
      </c>
      <c r="J1154" s="513" t="str">
        <f>'S&amp;U'!G18</f>
        <v>$ 000s</v>
      </c>
      <c r="K1154" s="513"/>
      <c r="L1154" s="513">
        <v>203</v>
      </c>
      <c r="M1154" s="513">
        <v>759</v>
      </c>
      <c r="N1154" s="513" t="str" cm="1">
        <f t="array" aca="1" ref="N1154" ca="1">CELL("format",'S&amp;U'!J18)</f>
        <v>,0</v>
      </c>
      <c r="O1154" s="513">
        <f>ROW('S&amp;U'!J18)</f>
        <v>18</v>
      </c>
      <c r="P1154" s="513">
        <f>COLUMN('S&amp;U'!J18)</f>
        <v>10</v>
      </c>
      <c r="Q1154" s="513">
        <f>ROW('S&amp;U'!GJ18)</f>
        <v>18</v>
      </c>
      <c r="R1154" s="513">
        <f>COLUMN('S&amp;U'!GJ18)</f>
        <v>192</v>
      </c>
      <c r="S1154" s="513">
        <f ca="1">_xlfn.SHEET('S&amp;U'!J18)</f>
        <v>14</v>
      </c>
    </row>
    <row r="1155" spans="1:19" x14ac:dyDescent="0.35">
      <c r="A1155" s="513" t="s">
        <v>283</v>
      </c>
      <c r="B1155" s="513">
        <v>1221</v>
      </c>
      <c r="C1155" s="513" t="s">
        <v>292</v>
      </c>
      <c r="D1155" s="513">
        <v>-171</v>
      </c>
      <c r="E1155" s="513" t="s">
        <v>325</v>
      </c>
      <c r="F1155" s="513">
        <f>'S&amp;U'!J19</f>
        <v>0</v>
      </c>
      <c r="G1155" s="513" t="str">
        <f>'S&amp;U'!E19</f>
        <v>EPC contingency</v>
      </c>
      <c r="H1155" s="513" t="s">
        <v>178</v>
      </c>
      <c r="I1155" s="513">
        <f>COLUMN('S&amp;U'!E19)</f>
        <v>5</v>
      </c>
      <c r="J1155" s="513" t="str">
        <f>'S&amp;U'!G19</f>
        <v>$ 000s</v>
      </c>
      <c r="K1155" s="513"/>
      <c r="L1155" s="513">
        <v>207</v>
      </c>
      <c r="M1155" s="513">
        <v>759</v>
      </c>
      <c r="N1155" s="513" t="str" cm="1">
        <f t="array" aca="1" ref="N1155" ca="1">CELL("format",'S&amp;U'!J19)</f>
        <v>,0</v>
      </c>
      <c r="O1155" s="513">
        <f>ROW('S&amp;U'!J19)</f>
        <v>19</v>
      </c>
      <c r="P1155" s="513">
        <f>COLUMN('S&amp;U'!J19)</f>
        <v>10</v>
      </c>
      <c r="Q1155" s="513">
        <f>ROW('S&amp;U'!GJ19)</f>
        <v>19</v>
      </c>
      <c r="R1155" s="513">
        <f>COLUMN('S&amp;U'!GJ19)</f>
        <v>192</v>
      </c>
      <c r="S1155" s="513">
        <f ca="1">_xlfn.SHEET('S&amp;U'!J19)</f>
        <v>14</v>
      </c>
    </row>
    <row r="1156" spans="1:19" x14ac:dyDescent="0.35">
      <c r="A1156" s="513" t="s">
        <v>283</v>
      </c>
      <c r="B1156" s="513">
        <v>1222</v>
      </c>
      <c r="C1156" s="513" t="s">
        <v>302</v>
      </c>
      <c r="D1156" s="513">
        <v>-171</v>
      </c>
      <c r="E1156" s="513" t="s">
        <v>326</v>
      </c>
      <c r="F1156" s="513">
        <f>'S&amp;U'!J20</f>
        <v>0</v>
      </c>
      <c r="G1156" s="513" t="str">
        <f>'S&amp;U'!E20</f>
        <v>SPV costs during construction</v>
      </c>
      <c r="H1156" s="513" t="s">
        <v>180</v>
      </c>
      <c r="I1156" s="513">
        <f>COLUMN('S&amp;U'!E20)</f>
        <v>5</v>
      </c>
      <c r="J1156" s="513" t="str">
        <f>'S&amp;U'!G20</f>
        <v>$ 000s</v>
      </c>
      <c r="K1156" s="513"/>
      <c r="L1156" s="513">
        <v>212</v>
      </c>
      <c r="M1156" s="513">
        <v>759</v>
      </c>
      <c r="N1156" s="513" t="str" cm="1">
        <f t="array" aca="1" ref="N1156" ca="1">CELL("format",'S&amp;U'!J20)</f>
        <v>,0</v>
      </c>
      <c r="O1156" s="513">
        <f>ROW('S&amp;U'!J20)</f>
        <v>20</v>
      </c>
      <c r="P1156" s="513">
        <f>COLUMN('S&amp;U'!J20)</f>
        <v>10</v>
      </c>
      <c r="Q1156" s="513">
        <f>ROW('S&amp;U'!GJ20)</f>
        <v>20</v>
      </c>
      <c r="R1156" s="513">
        <f>COLUMN('S&amp;U'!GJ20)</f>
        <v>192</v>
      </c>
      <c r="S1156" s="513">
        <f ca="1">_xlfn.SHEET('S&amp;U'!J20)</f>
        <v>14</v>
      </c>
    </row>
    <row r="1157" spans="1:19" x14ac:dyDescent="0.35">
      <c r="A1157" s="513" t="s">
        <v>283</v>
      </c>
      <c r="B1157" s="513">
        <v>1223</v>
      </c>
      <c r="C1157" s="513" t="s">
        <v>945</v>
      </c>
      <c r="D1157" s="513">
        <v>-171</v>
      </c>
      <c r="E1157" s="513" t="s">
        <v>953</v>
      </c>
      <c r="F1157" s="513">
        <f>'S&amp;U'!J21</f>
        <v>0</v>
      </c>
      <c r="G1157" s="513" t="str">
        <f>'S&amp;U'!E21</f>
        <v>Construction insurance cost</v>
      </c>
      <c r="H1157" s="513" t="s">
        <v>182</v>
      </c>
      <c r="I1157" s="513">
        <f>COLUMN('S&amp;U'!E21)</f>
        <v>5</v>
      </c>
      <c r="J1157" s="513" t="str">
        <f>'S&amp;U'!G21</f>
        <v>$ 000s</v>
      </c>
      <c r="K1157" s="513"/>
      <c r="L1157" s="513">
        <v>216</v>
      </c>
      <c r="M1157" s="513">
        <v>759</v>
      </c>
      <c r="N1157" s="513" t="str" cm="1">
        <f t="array" aca="1" ref="N1157" ca="1">CELL("format",'S&amp;U'!J21)</f>
        <v>,0</v>
      </c>
      <c r="O1157" s="513">
        <f>ROW('S&amp;U'!J21)</f>
        <v>21</v>
      </c>
      <c r="P1157" s="513">
        <f>COLUMN('S&amp;U'!J21)</f>
        <v>10</v>
      </c>
      <c r="Q1157" s="513">
        <f>ROW('S&amp;U'!GJ21)</f>
        <v>21</v>
      </c>
      <c r="R1157" s="513">
        <f>COLUMN('S&amp;U'!GJ21)</f>
        <v>192</v>
      </c>
      <c r="S1157" s="513">
        <f ca="1">_xlfn.SHEET('S&amp;U'!J21)</f>
        <v>14</v>
      </c>
    </row>
    <row r="1158" spans="1:19" x14ac:dyDescent="0.35">
      <c r="A1158" s="513" t="s">
        <v>283</v>
      </c>
      <c r="B1158" s="513">
        <v>1224</v>
      </c>
      <c r="C1158" s="513" t="s">
        <v>314</v>
      </c>
      <c r="D1158" s="513">
        <v>-171</v>
      </c>
      <c r="E1158" s="513" t="s">
        <v>328</v>
      </c>
      <c r="F1158" s="513">
        <f>'S&amp;U'!J22</f>
        <v>0</v>
      </c>
      <c r="G1158" s="513" t="str">
        <f>'S&amp;U'!E22</f>
        <v>Development costs</v>
      </c>
      <c r="H1158" s="513" t="s">
        <v>166</v>
      </c>
      <c r="I1158" s="513">
        <f>COLUMN('S&amp;U'!E22)</f>
        <v>5</v>
      </c>
      <c r="J1158" s="513" t="str">
        <f>'S&amp;U'!G22</f>
        <v>$ 000s</v>
      </c>
      <c r="K1158" s="513"/>
      <c r="L1158" s="513">
        <v>220</v>
      </c>
      <c r="M1158" s="513">
        <v>759</v>
      </c>
      <c r="N1158" s="513" t="str" cm="1">
        <f t="array" aca="1" ref="N1158" ca="1">CELL("format",'S&amp;U'!J22)</f>
        <v>,0</v>
      </c>
      <c r="O1158" s="513">
        <f>ROW('S&amp;U'!J22)</f>
        <v>22</v>
      </c>
      <c r="P1158" s="513">
        <f>COLUMN('S&amp;U'!J22)</f>
        <v>10</v>
      </c>
      <c r="Q1158" s="513">
        <f>ROW('S&amp;U'!GJ22)</f>
        <v>22</v>
      </c>
      <c r="R1158" s="513">
        <f>COLUMN('S&amp;U'!GJ22)</f>
        <v>192</v>
      </c>
      <c r="S1158" s="513">
        <f ca="1">_xlfn.SHEET('S&amp;U'!J22)</f>
        <v>14</v>
      </c>
    </row>
    <row r="1159" spans="1:19" x14ac:dyDescent="0.35">
      <c r="A1159" s="513" t="s">
        <v>283</v>
      </c>
      <c r="B1159" s="513">
        <v>1225</v>
      </c>
      <c r="C1159" s="513" t="s">
        <v>319</v>
      </c>
      <c r="D1159" s="513">
        <v>-171</v>
      </c>
      <c r="E1159" s="513" t="s">
        <v>329</v>
      </c>
      <c r="F1159" s="513">
        <f>'S&amp;U'!J23</f>
        <v>0</v>
      </c>
      <c r="G1159" s="513" t="str">
        <f>'S&amp;U'!E23</f>
        <v>Development fee</v>
      </c>
      <c r="H1159" s="513" t="s">
        <v>167</v>
      </c>
      <c r="I1159" s="513">
        <f>COLUMN('S&amp;U'!E23)</f>
        <v>5</v>
      </c>
      <c r="J1159" s="513" t="str">
        <f>'S&amp;U'!G23</f>
        <v>$ 000s</v>
      </c>
      <c r="K1159" s="513"/>
      <c r="L1159" s="513">
        <v>224</v>
      </c>
      <c r="M1159" s="513">
        <v>759</v>
      </c>
      <c r="N1159" s="513" t="str" cm="1">
        <f t="array" aca="1" ref="N1159" ca="1">CELL("format",'S&amp;U'!J23)</f>
        <v>,0</v>
      </c>
      <c r="O1159" s="513">
        <f>ROW('S&amp;U'!J23)</f>
        <v>23</v>
      </c>
      <c r="P1159" s="513">
        <f>COLUMN('S&amp;U'!J23)</f>
        <v>10</v>
      </c>
      <c r="Q1159" s="513">
        <f>ROW('S&amp;U'!GJ23)</f>
        <v>23</v>
      </c>
      <c r="R1159" s="513">
        <f>COLUMN('S&amp;U'!GJ23)</f>
        <v>192</v>
      </c>
      <c r="S1159" s="513">
        <f ca="1">_xlfn.SHEET('S&amp;U'!J23)</f>
        <v>14</v>
      </c>
    </row>
    <row r="1160" spans="1:19" x14ac:dyDescent="0.35">
      <c r="A1160" s="513" t="s">
        <v>283</v>
      </c>
      <c r="B1160" s="513">
        <v>1226</v>
      </c>
      <c r="C1160" s="513" t="s">
        <v>324</v>
      </c>
      <c r="D1160" s="513">
        <v>-171</v>
      </c>
      <c r="E1160" s="513" t="s">
        <v>330</v>
      </c>
      <c r="F1160" s="513">
        <f>'S&amp;U'!J24</f>
        <v>0</v>
      </c>
      <c r="G1160" s="513" t="str">
        <f>'S&amp;U'!E24</f>
        <v>O&amp;M mobilisation</v>
      </c>
      <c r="H1160" s="513" t="s">
        <v>168</v>
      </c>
      <c r="I1160" s="513">
        <f>COLUMN('S&amp;U'!E24)</f>
        <v>5</v>
      </c>
      <c r="J1160" s="513" t="str">
        <f>'S&amp;U'!G24</f>
        <v>$ 000s</v>
      </c>
      <c r="K1160" s="513"/>
      <c r="L1160" s="513">
        <v>228</v>
      </c>
      <c r="M1160" s="513">
        <v>759</v>
      </c>
      <c r="N1160" s="513" t="str" cm="1">
        <f t="array" aca="1" ref="N1160" ca="1">CELL("format",'S&amp;U'!J24)</f>
        <v>,0</v>
      </c>
      <c r="O1160" s="513">
        <f>ROW('S&amp;U'!J24)</f>
        <v>24</v>
      </c>
      <c r="P1160" s="513">
        <f>COLUMN('S&amp;U'!J24)</f>
        <v>10</v>
      </c>
      <c r="Q1160" s="513">
        <f>ROW('S&amp;U'!GJ24)</f>
        <v>24</v>
      </c>
      <c r="R1160" s="513">
        <f>COLUMN('S&amp;U'!GJ24)</f>
        <v>192</v>
      </c>
      <c r="S1160" s="513">
        <f ca="1">_xlfn.SHEET('S&amp;U'!J24)</f>
        <v>14</v>
      </c>
    </row>
    <row r="1161" spans="1:19" x14ac:dyDescent="0.35">
      <c r="A1161" s="513" t="s">
        <v>283</v>
      </c>
      <c r="B1161" s="513">
        <v>1227</v>
      </c>
      <c r="C1161" s="513" t="s">
        <v>1934</v>
      </c>
      <c r="D1161" s="513">
        <v>-171</v>
      </c>
      <c r="E1161" s="513" t="s">
        <v>1968</v>
      </c>
      <c r="F1161" s="513">
        <f>'S&amp;U'!J25</f>
        <v>0</v>
      </c>
      <c r="G1161" s="513" t="str">
        <f>'S&amp;U'!E25</f>
        <v>PWA capex</v>
      </c>
      <c r="H1161" s="513" t="s">
        <v>1933</v>
      </c>
      <c r="I1161" s="513">
        <f>COLUMN('S&amp;U'!E25)</f>
        <v>5</v>
      </c>
      <c r="J1161" s="513" t="str">
        <f>'S&amp;U'!G25</f>
        <v>$ 000s</v>
      </c>
      <c r="K1161" s="513"/>
      <c r="L1161" s="513">
        <v>234</v>
      </c>
      <c r="M1161" s="513">
        <v>759</v>
      </c>
      <c r="N1161" s="513" t="str" cm="1">
        <f t="array" aca="1" ref="N1161" ca="1">CELL("format",'S&amp;U'!J25)</f>
        <v>,0</v>
      </c>
      <c r="O1161" s="513">
        <f>ROW('S&amp;U'!J25)</f>
        <v>25</v>
      </c>
      <c r="P1161" s="513">
        <f>COLUMN('S&amp;U'!J25)</f>
        <v>10</v>
      </c>
      <c r="Q1161" s="513">
        <f>ROW('S&amp;U'!GJ25)</f>
        <v>25</v>
      </c>
      <c r="R1161" s="513">
        <f>COLUMN('S&amp;U'!GJ25)</f>
        <v>192</v>
      </c>
      <c r="S1161" s="513">
        <f ca="1">_xlfn.SHEET('S&amp;U'!J25)</f>
        <v>14</v>
      </c>
    </row>
    <row r="1162" spans="1:19" x14ac:dyDescent="0.35">
      <c r="A1162" s="513" t="s">
        <v>283</v>
      </c>
      <c r="B1162" s="513">
        <v>1228</v>
      </c>
      <c r="C1162" s="513" t="s">
        <v>1328</v>
      </c>
      <c r="D1162" s="513">
        <v>-171</v>
      </c>
      <c r="E1162" s="513" t="s">
        <v>1352</v>
      </c>
      <c r="F1162" s="513">
        <f>'S&amp;U'!J26</f>
        <v>0</v>
      </c>
      <c r="G1162" s="513" t="str">
        <f>'S&amp;U'!E26</f>
        <v>Upfront fee</v>
      </c>
      <c r="H1162" s="513" t="s">
        <v>1303</v>
      </c>
      <c r="I1162" s="513">
        <f>COLUMN('S&amp;U'!E26)</f>
        <v>5</v>
      </c>
      <c r="J1162" s="513" t="str">
        <f>'S&amp;U'!G26</f>
        <v>$ 000s</v>
      </c>
      <c r="K1162" s="513"/>
      <c r="L1162" s="513">
        <v>316</v>
      </c>
      <c r="M1162" s="513">
        <v>759</v>
      </c>
      <c r="N1162" s="513" t="str" cm="1">
        <f t="array" aca="1" ref="N1162" ca="1">CELL("format",'S&amp;U'!J26)</f>
        <v>,0</v>
      </c>
      <c r="O1162" s="513">
        <f>ROW('S&amp;U'!J26)</f>
        <v>26</v>
      </c>
      <c r="P1162" s="513">
        <f>COLUMN('S&amp;U'!J26)</f>
        <v>10</v>
      </c>
      <c r="Q1162" s="513">
        <f>ROW('S&amp;U'!GJ26)</f>
        <v>26</v>
      </c>
      <c r="R1162" s="513">
        <f>COLUMN('S&amp;U'!GJ26)</f>
        <v>192</v>
      </c>
      <c r="S1162" s="513">
        <f ca="1">_xlfn.SHEET('S&amp;U'!J26)</f>
        <v>14</v>
      </c>
    </row>
    <row r="1163" spans="1:19" x14ac:dyDescent="0.35">
      <c r="A1163" s="513" t="s">
        <v>283</v>
      </c>
      <c r="B1163" s="513">
        <v>1229</v>
      </c>
      <c r="C1163" s="513" t="s">
        <v>1339</v>
      </c>
      <c r="D1163" s="513">
        <v>-171</v>
      </c>
      <c r="E1163" s="513" t="s">
        <v>1353</v>
      </c>
      <c r="F1163" s="513">
        <f>'S&amp;U'!J27</f>
        <v>0</v>
      </c>
      <c r="G1163" s="513" t="str">
        <f>'S&amp;U'!E27</f>
        <v>Commitment fee</v>
      </c>
      <c r="H1163" s="513" t="s">
        <v>1304</v>
      </c>
      <c r="I1163" s="513">
        <f>COLUMN('S&amp;U'!E27)</f>
        <v>5</v>
      </c>
      <c r="J1163" s="513" t="str">
        <f>'S&amp;U'!G27</f>
        <v>$ 000s</v>
      </c>
      <c r="K1163" s="513"/>
      <c r="L1163" s="513">
        <v>325</v>
      </c>
      <c r="M1163" s="513">
        <v>759</v>
      </c>
      <c r="N1163" s="513" t="str" cm="1">
        <f t="array" aca="1" ref="N1163" ca="1">CELL("format",'S&amp;U'!J27)</f>
        <v>,0</v>
      </c>
      <c r="O1163" s="513">
        <f>ROW('S&amp;U'!J27)</f>
        <v>27</v>
      </c>
      <c r="P1163" s="513">
        <f>COLUMN('S&amp;U'!J27)</f>
        <v>10</v>
      </c>
      <c r="Q1163" s="513">
        <f>ROW('S&amp;U'!GJ27)</f>
        <v>27</v>
      </c>
      <c r="R1163" s="513">
        <f>COLUMN('S&amp;U'!GJ27)</f>
        <v>192</v>
      </c>
      <c r="S1163" s="513">
        <f ca="1">_xlfn.SHEET('S&amp;U'!J27)</f>
        <v>14</v>
      </c>
    </row>
    <row r="1164" spans="1:19" x14ac:dyDescent="0.35">
      <c r="A1164" s="513" t="s">
        <v>283</v>
      </c>
      <c r="B1164" s="513">
        <v>1230</v>
      </c>
      <c r="C1164" s="513" t="s">
        <v>1350</v>
      </c>
      <c r="D1164" s="513">
        <v>-171</v>
      </c>
      <c r="E1164" s="513" t="s">
        <v>1354</v>
      </c>
      <c r="F1164" s="513">
        <f>'S&amp;U'!J28</f>
        <v>0</v>
      </c>
      <c r="G1164" s="513" t="str">
        <f>'S&amp;U'!E28</f>
        <v>Interest during construction</v>
      </c>
      <c r="H1164" s="513" t="s">
        <v>1306</v>
      </c>
      <c r="I1164" s="513">
        <f>COLUMN('S&amp;U'!E28)</f>
        <v>5</v>
      </c>
      <c r="J1164" s="513" t="str">
        <f>'S&amp;U'!G28</f>
        <v>$ 000s</v>
      </c>
      <c r="K1164" s="513"/>
      <c r="L1164" s="513">
        <v>334</v>
      </c>
      <c r="M1164" s="513">
        <v>759</v>
      </c>
      <c r="N1164" s="513" t="str" cm="1">
        <f t="array" aca="1" ref="N1164" ca="1">CELL("format",'S&amp;U'!J28)</f>
        <v>,0</v>
      </c>
      <c r="O1164" s="513">
        <f>ROW('S&amp;U'!J28)</f>
        <v>28</v>
      </c>
      <c r="P1164" s="513">
        <f>COLUMN('S&amp;U'!J28)</f>
        <v>10</v>
      </c>
      <c r="Q1164" s="513">
        <f>ROW('S&amp;U'!GJ28)</f>
        <v>28</v>
      </c>
      <c r="R1164" s="513">
        <f>COLUMN('S&amp;U'!GJ28)</f>
        <v>192</v>
      </c>
      <c r="S1164" s="513">
        <f ca="1">_xlfn.SHEET('S&amp;U'!J28)</f>
        <v>14</v>
      </c>
    </row>
    <row r="1165" spans="1:19" x14ac:dyDescent="0.35">
      <c r="A1165" s="513" t="s">
        <v>274</v>
      </c>
      <c r="B1165" s="513">
        <v>758</v>
      </c>
      <c r="C1165" s="513" t="s">
        <v>590</v>
      </c>
      <c r="D1165" s="513">
        <v>-171</v>
      </c>
      <c r="E1165" s="513" t="s">
        <v>1376</v>
      </c>
      <c r="F1165" s="513">
        <f>'S&amp;U'!H29</f>
        <v>376330.96611381101</v>
      </c>
      <c r="G1165" s="513" t="str">
        <f>'S&amp;U'!E29</f>
        <v>Uses of cash</v>
      </c>
      <c r="H1165" s="513" t="s">
        <v>173</v>
      </c>
      <c r="I1165" s="513">
        <f>COLUMN('S&amp;U'!E29)</f>
        <v>5</v>
      </c>
      <c r="J1165" s="513" t="str">
        <f>'S&amp;U'!G29</f>
        <v>$ 000s</v>
      </c>
      <c r="K1165" s="513" t="s">
        <v>590</v>
      </c>
      <c r="L1165" s="513">
        <v>759</v>
      </c>
      <c r="M1165" s="513"/>
      <c r="N1165" s="513" t="str" cm="1">
        <f t="array" aca="1" ref="N1165" ca="1">CELL("format",'S&amp;U'!H29)</f>
        <v>,0</v>
      </c>
      <c r="O1165" s="513">
        <f>ROW('S&amp;U'!H29)</f>
        <v>29</v>
      </c>
      <c r="P1165" s="513">
        <f>COLUMN('S&amp;U'!H29)</f>
        <v>8</v>
      </c>
      <c r="Q1165" s="513">
        <f>ROW('S&amp;U'!H29)</f>
        <v>29</v>
      </c>
      <c r="R1165" s="513">
        <f>COLUMN('S&amp;U'!H29)</f>
        <v>8</v>
      </c>
      <c r="S1165" s="513">
        <f ca="1">_xlfn.SHEET('S&amp;U'!H29)</f>
        <v>14</v>
      </c>
    </row>
    <row r="1166" spans="1:19" x14ac:dyDescent="0.35">
      <c r="A1166" s="513" t="s">
        <v>277</v>
      </c>
      <c r="B1166" s="513">
        <v>759</v>
      </c>
      <c r="C1166" s="513" t="s">
        <v>591</v>
      </c>
      <c r="D1166" s="513">
        <v>-171</v>
      </c>
      <c r="E1166" s="513" t="s">
        <v>2506</v>
      </c>
      <c r="F1166" s="513">
        <f>'S&amp;U'!J29</f>
        <v>0</v>
      </c>
      <c r="G1166" s="513" t="str">
        <f>'S&amp;U'!E29</f>
        <v>Uses of cash</v>
      </c>
      <c r="H1166" s="513" t="s">
        <v>173</v>
      </c>
      <c r="I1166" s="513">
        <f>COLUMN('S&amp;U'!E29)</f>
        <v>5</v>
      </c>
      <c r="J1166" s="513" t="str">
        <f>'S&amp;U'!G29</f>
        <v>$ 000s</v>
      </c>
      <c r="K1166" s="513" t="s">
        <v>591</v>
      </c>
      <c r="L1166" s="513" t="s">
        <v>2507</v>
      </c>
      <c r="M1166" s="513" t="s">
        <v>2508</v>
      </c>
      <c r="N1166" s="513" t="str" cm="1">
        <f t="array" aca="1" ref="N1166" ca="1">CELL("format",'S&amp;U'!J29)</f>
        <v>,0</v>
      </c>
      <c r="O1166" s="513">
        <f>ROW('S&amp;U'!J29)</f>
        <v>29</v>
      </c>
      <c r="P1166" s="513">
        <f>COLUMN('S&amp;U'!J29)</f>
        <v>10</v>
      </c>
      <c r="Q1166" s="513">
        <f>ROW('S&amp;U'!GJ29)</f>
        <v>29</v>
      </c>
      <c r="R1166" s="513">
        <f>COLUMN('S&amp;U'!GJ29)</f>
        <v>192</v>
      </c>
      <c r="S1166" s="513">
        <f ca="1">_xlfn.SHEET('S&amp;U'!J29)</f>
        <v>14</v>
      </c>
    </row>
    <row r="1167" spans="1:19" x14ac:dyDescent="0.35">
      <c r="A1167" s="513" t="s">
        <v>283</v>
      </c>
      <c r="B1167" s="513">
        <v>760</v>
      </c>
      <c r="C1167" s="513" t="s">
        <v>588</v>
      </c>
      <c r="D1167" s="513">
        <v>-171</v>
      </c>
      <c r="E1167" s="513" t="s">
        <v>592</v>
      </c>
      <c r="F1167" s="513">
        <f>'S&amp;U'!J31</f>
        <v>0</v>
      </c>
      <c r="G1167" s="513" t="str">
        <f>'S&amp;U'!E31</f>
        <v>Sources of cash</v>
      </c>
      <c r="H1167" s="513" t="s">
        <v>172</v>
      </c>
      <c r="I1167" s="513">
        <f>COLUMN('S&amp;U'!E31)</f>
        <v>5</v>
      </c>
      <c r="J1167" s="513" t="str">
        <f>'S&amp;U'!G31</f>
        <v>$ 000s</v>
      </c>
      <c r="K1167" s="513"/>
      <c r="L1167" s="513">
        <v>746</v>
      </c>
      <c r="M1167" s="513" t="s">
        <v>2509</v>
      </c>
      <c r="N1167" s="513" t="str" cm="1">
        <f t="array" aca="1" ref="N1167" ca="1">CELL("format",'S&amp;U'!J31)</f>
        <v>,0</v>
      </c>
      <c r="O1167" s="513">
        <f>ROW('S&amp;U'!J31)</f>
        <v>31</v>
      </c>
      <c r="P1167" s="513">
        <f>COLUMN('S&amp;U'!J31)</f>
        <v>10</v>
      </c>
      <c r="Q1167" s="513">
        <f>ROW('S&amp;U'!GJ31)</f>
        <v>31</v>
      </c>
      <c r="R1167" s="513">
        <f>COLUMN('S&amp;U'!GJ31)</f>
        <v>192</v>
      </c>
      <c r="S1167" s="513">
        <f ca="1">_xlfn.SHEET('S&amp;U'!J31)</f>
        <v>14</v>
      </c>
    </row>
    <row r="1168" spans="1:19" x14ac:dyDescent="0.35">
      <c r="A1168" s="513" t="s">
        <v>283</v>
      </c>
      <c r="B1168" s="513">
        <v>761</v>
      </c>
      <c r="C1168" s="513" t="s">
        <v>591</v>
      </c>
      <c r="D1168" s="513">
        <v>-171</v>
      </c>
      <c r="E1168" s="513" t="s">
        <v>593</v>
      </c>
      <c r="F1168" s="513">
        <f>'S&amp;U'!J32</f>
        <v>0</v>
      </c>
      <c r="G1168" s="513" t="str">
        <f>'S&amp;U'!E32</f>
        <v>Uses of cash</v>
      </c>
      <c r="H1168" s="513" t="s">
        <v>173</v>
      </c>
      <c r="I1168" s="513">
        <f>COLUMN('S&amp;U'!E32)</f>
        <v>5</v>
      </c>
      <c r="J1168" s="513" t="str">
        <f>'S&amp;U'!G32</f>
        <v>$ 000s</v>
      </c>
      <c r="K1168" s="513"/>
      <c r="L1168" s="513">
        <v>759</v>
      </c>
      <c r="M1168" s="513" t="s">
        <v>2509</v>
      </c>
      <c r="N1168" s="513" t="str" cm="1">
        <f t="array" aca="1" ref="N1168" ca="1">CELL("format",'S&amp;U'!J32)</f>
        <v>,0</v>
      </c>
      <c r="O1168" s="513">
        <f>ROW('S&amp;U'!J32)</f>
        <v>32</v>
      </c>
      <c r="P1168" s="513">
        <f>COLUMN('S&amp;U'!J32)</f>
        <v>10</v>
      </c>
      <c r="Q1168" s="513">
        <f>ROW('S&amp;U'!GJ32)</f>
        <v>32</v>
      </c>
      <c r="R1168" s="513">
        <f>COLUMN('S&amp;U'!GJ32)</f>
        <v>192</v>
      </c>
      <c r="S1168" s="513">
        <f ca="1">_xlfn.SHEET('S&amp;U'!J32)</f>
        <v>14</v>
      </c>
    </row>
    <row r="1169" spans="1:19" x14ac:dyDescent="0.35">
      <c r="A1169" s="513" t="s">
        <v>490</v>
      </c>
      <c r="B1169" s="513">
        <v>762</v>
      </c>
      <c r="C1169" s="513" t="s">
        <v>594</v>
      </c>
      <c r="D1169" s="513">
        <v>-171</v>
      </c>
      <c r="E1169" s="513" t="s">
        <v>595</v>
      </c>
      <c r="F1169" s="513">
        <f>'S&amp;U'!F33</f>
        <v>0</v>
      </c>
      <c r="G1169" s="513" t="str">
        <f>'S&amp;U'!E33</f>
        <v>Sources and uses check</v>
      </c>
      <c r="H1169" s="513" t="s">
        <v>174</v>
      </c>
      <c r="I1169" s="513">
        <f>COLUMN('S&amp;U'!E33)</f>
        <v>5</v>
      </c>
      <c r="J1169" s="513" t="str">
        <f>'S&amp;U'!G33</f>
        <v>check</v>
      </c>
      <c r="K1169" s="513" t="s">
        <v>594</v>
      </c>
      <c r="L1169" s="513">
        <v>938</v>
      </c>
      <c r="M1169" s="513">
        <v>952</v>
      </c>
      <c r="N1169" s="513" t="str" cm="1">
        <f t="array" aca="1" ref="N1169" ca="1">CELL("format",'S&amp;U'!F33)</f>
        <v>,0</v>
      </c>
      <c r="O1169" s="513">
        <f>ROW('S&amp;U'!F33)</f>
        <v>33</v>
      </c>
      <c r="P1169" s="513">
        <f>COLUMN('S&amp;U'!F33)</f>
        <v>6</v>
      </c>
      <c r="Q1169" s="513">
        <f>ROW('S&amp;U'!F33)</f>
        <v>33</v>
      </c>
      <c r="R1169" s="513">
        <f>COLUMN('S&amp;U'!F33)</f>
        <v>6</v>
      </c>
      <c r="S1169" s="513">
        <f ca="1">_xlfn.SHEET('S&amp;U'!F33)</f>
        <v>14</v>
      </c>
    </row>
    <row r="1170" spans="1:19" x14ac:dyDescent="0.35">
      <c r="A1170" s="513" t="s">
        <v>277</v>
      </c>
      <c r="B1170" s="513">
        <v>938</v>
      </c>
      <c r="C1170" s="513" t="s">
        <v>596</v>
      </c>
      <c r="D1170" s="513">
        <v>-171</v>
      </c>
      <c r="E1170" s="513" t="s">
        <v>597</v>
      </c>
      <c r="F1170" s="513">
        <f>'S&amp;U'!J33</f>
        <v>0</v>
      </c>
      <c r="G1170" s="513" t="str">
        <f>'S&amp;U'!E33</f>
        <v>Sources and uses check</v>
      </c>
      <c r="H1170" s="513" t="s">
        <v>174</v>
      </c>
      <c r="I1170" s="513">
        <f>COLUMN('S&amp;U'!E33)</f>
        <v>5</v>
      </c>
      <c r="J1170" s="513" t="str">
        <f>'S&amp;U'!G33</f>
        <v>check</v>
      </c>
      <c r="K1170" s="513" t="s">
        <v>596</v>
      </c>
      <c r="L1170" s="513" t="s">
        <v>2510</v>
      </c>
      <c r="M1170" s="513">
        <v>762</v>
      </c>
      <c r="N1170" s="513" t="str" cm="1">
        <f t="array" aca="1" ref="N1170" ca="1">CELL("format",'S&amp;U'!J33)</f>
        <v>,0</v>
      </c>
      <c r="O1170" s="513">
        <f>ROW('S&amp;U'!J33)</f>
        <v>33</v>
      </c>
      <c r="P1170" s="513">
        <f>COLUMN('S&amp;U'!J33)</f>
        <v>10</v>
      </c>
      <c r="Q1170" s="513">
        <f>ROW('S&amp;U'!OJ33)</f>
        <v>33</v>
      </c>
      <c r="R1170" s="513">
        <f>COLUMN('S&amp;U'!OJ33)</f>
        <v>400</v>
      </c>
      <c r="S1170" s="513">
        <f ca="1">_xlfn.SHEET('S&amp;U'!J33)</f>
        <v>14</v>
      </c>
    </row>
    <row r="1171" spans="1:19" x14ac:dyDescent="0.35">
      <c r="A1171" s="513" t="s">
        <v>280</v>
      </c>
      <c r="B1171" s="513"/>
      <c r="C1171" s="513"/>
      <c r="D1171" s="513">
        <v>938</v>
      </c>
      <c r="E1171" s="513"/>
      <c r="F1171" s="513"/>
      <c r="G1171" s="513"/>
      <c r="H1171" s="513"/>
      <c r="I1171" s="513"/>
      <c r="J1171" s="513"/>
      <c r="K1171" s="513"/>
      <c r="L1171" s="513"/>
      <c r="M1171" s="513"/>
      <c r="N1171" s="513"/>
      <c r="O1171" s="513">
        <f>ROW('S&amp;U'!J33)</f>
        <v>33</v>
      </c>
      <c r="P1171" s="513">
        <f>COLUMN('S&amp;U'!J33)</f>
        <v>10</v>
      </c>
      <c r="Q1171" s="513">
        <f>ROW('S&amp;U'!GJ33)</f>
        <v>33</v>
      </c>
      <c r="R1171" s="513">
        <f>COLUMN('S&amp;U'!GJ33)</f>
        <v>192</v>
      </c>
      <c r="S1171" s="513">
        <f ca="1">_xlfn.SHEET('S&amp;U'!J33)</f>
        <v>14</v>
      </c>
    </row>
    <row r="1172" spans="1:19" x14ac:dyDescent="0.35">
      <c r="A1172" s="513" t="s">
        <v>280</v>
      </c>
      <c r="B1172" s="513"/>
      <c r="C1172" s="513"/>
      <c r="D1172" s="513">
        <v>938</v>
      </c>
      <c r="E1172" s="513"/>
      <c r="F1172" s="513"/>
      <c r="G1172" s="513"/>
      <c r="H1172" s="513"/>
      <c r="I1172" s="513"/>
      <c r="J1172" s="513"/>
      <c r="K1172" s="513"/>
      <c r="L1172" s="513"/>
      <c r="M1172" s="513"/>
      <c r="N1172" s="513"/>
      <c r="O1172" s="513">
        <f>ROW('S&amp;U'!GK33)</f>
        <v>33</v>
      </c>
      <c r="P1172" s="513">
        <f>COLUMN('S&amp;U'!GK33)</f>
        <v>193</v>
      </c>
      <c r="Q1172" s="513">
        <f>ROW('S&amp;U'!OJ33)</f>
        <v>33</v>
      </c>
      <c r="R1172" s="513">
        <f>COLUMN('S&amp;U'!OJ33)</f>
        <v>400</v>
      </c>
      <c r="S1172" s="513">
        <f ca="1">_xlfn.SHEET('S&amp;U'!GK33)</f>
        <v>14</v>
      </c>
    </row>
    <row r="1173" spans="1:19" x14ac:dyDescent="0.35">
      <c r="A1173" s="513" t="s">
        <v>274</v>
      </c>
      <c r="B1173" s="513">
        <v>764</v>
      </c>
      <c r="C1173" s="513" t="s">
        <v>598</v>
      </c>
      <c r="D1173" s="513">
        <v>-171</v>
      </c>
      <c r="E1173" s="513" t="s">
        <v>599</v>
      </c>
      <c r="F1173" s="513">
        <f>'S&amp;U'!H34</f>
        <v>-2.9040193112450652E-6</v>
      </c>
      <c r="G1173" s="513" t="str">
        <f>'S&amp;U'!E34</f>
        <v>Sources and uses difference</v>
      </c>
      <c r="H1173" s="513" t="s">
        <v>175</v>
      </c>
      <c r="I1173" s="513">
        <f>COLUMN('S&amp;U'!E34)</f>
        <v>5</v>
      </c>
      <c r="J1173" s="513"/>
      <c r="K1173" s="513" t="s">
        <v>598</v>
      </c>
      <c r="L1173" s="513">
        <v>765</v>
      </c>
      <c r="M1173" s="513"/>
      <c r="N1173" s="513" t="str" cm="1">
        <f t="array" aca="1" ref="N1173" ca="1">CELL("format",'S&amp;U'!H34)</f>
        <v>,0</v>
      </c>
      <c r="O1173" s="513">
        <f>ROW('S&amp;U'!H34)</f>
        <v>34</v>
      </c>
      <c r="P1173" s="513">
        <f>COLUMN('S&amp;U'!H34)</f>
        <v>8</v>
      </c>
      <c r="Q1173" s="513">
        <f>ROW('S&amp;U'!H34)</f>
        <v>34</v>
      </c>
      <c r="R1173" s="513">
        <f>COLUMN('S&amp;U'!H34)</f>
        <v>8</v>
      </c>
      <c r="S1173" s="513">
        <f ca="1">_xlfn.SHEET('S&amp;U'!H34)</f>
        <v>14</v>
      </c>
    </row>
    <row r="1174" spans="1:19" x14ac:dyDescent="0.35">
      <c r="A1174" s="513" t="s">
        <v>277</v>
      </c>
      <c r="B1174" s="513">
        <v>765</v>
      </c>
      <c r="C1174" s="513" t="s">
        <v>600</v>
      </c>
      <c r="D1174" s="513">
        <v>-171</v>
      </c>
      <c r="E1174" s="513" t="s">
        <v>601</v>
      </c>
      <c r="F1174" s="513">
        <f>'S&amp;U'!J34</f>
        <v>0</v>
      </c>
      <c r="G1174" s="513" t="str">
        <f>'S&amp;U'!E34</f>
        <v>Sources and uses difference</v>
      </c>
      <c r="H1174" s="513" t="s">
        <v>175</v>
      </c>
      <c r="I1174" s="513">
        <f>COLUMN('S&amp;U'!E34)</f>
        <v>5</v>
      </c>
      <c r="J1174" s="513"/>
      <c r="K1174" s="513" t="s">
        <v>600</v>
      </c>
      <c r="L1174" s="513" t="s">
        <v>2511</v>
      </c>
      <c r="M1174" s="513">
        <v>764</v>
      </c>
      <c r="N1174" s="513" t="str" cm="1">
        <f t="array" aca="1" ref="N1174" ca="1">CELL("format",'S&amp;U'!J34)</f>
        <v>,0</v>
      </c>
      <c r="O1174" s="513">
        <f>ROW('S&amp;U'!J34)</f>
        <v>34</v>
      </c>
      <c r="P1174" s="513">
        <f>COLUMN('S&amp;U'!J34)</f>
        <v>10</v>
      </c>
      <c r="Q1174" s="513">
        <f>ROW('S&amp;U'!GJ34)</f>
        <v>34</v>
      </c>
      <c r="R1174" s="513">
        <f>COLUMN('S&amp;U'!GJ34)</f>
        <v>192</v>
      </c>
      <c r="S1174" s="513">
        <f ca="1">_xlfn.SHEET('S&amp;U'!J34)</f>
        <v>14</v>
      </c>
    </row>
    <row r="1175" spans="1:19" x14ac:dyDescent="0.35">
      <c r="A1175" s="513" t="s">
        <v>270</v>
      </c>
      <c r="B1175" s="513">
        <v>-62</v>
      </c>
      <c r="C1175" s="513" t="s">
        <v>1666</v>
      </c>
      <c r="D1175" s="513">
        <v>-3</v>
      </c>
      <c r="E1175" s="513"/>
      <c r="F1175" s="513" t="str">
        <f ca="1">Solve!A1</f>
        <v>Solve - Base case 1</v>
      </c>
      <c r="G1175" s="513" t="str">
        <f ca="1">Solve!A1</f>
        <v>Solve - Base case 1</v>
      </c>
      <c r="H1175" s="513" t="s">
        <v>602</v>
      </c>
      <c r="I1175" s="513">
        <f>COLUMN(Solve!A1)</f>
        <v>1</v>
      </c>
      <c r="J1175" s="513"/>
      <c r="K1175" s="513" t="s">
        <v>1666</v>
      </c>
      <c r="L1175" s="513"/>
      <c r="M1175" s="513"/>
      <c r="N1175" s="513" t="str" cm="1">
        <f t="array" aca="1" ref="N1175" ca="1">CELL("format",Solve!A1)</f>
        <v>,0</v>
      </c>
      <c r="O1175" s="513">
        <f>ROW(Solve!A1)</f>
        <v>1</v>
      </c>
      <c r="P1175" s="513">
        <f>COLUMN(Solve!A1)</f>
        <v>1</v>
      </c>
      <c r="Q1175" s="513">
        <f>ROW(Solve!A47)</f>
        <v>47</v>
      </c>
      <c r="R1175" s="513">
        <f>COLUMN(Solve!A47)</f>
        <v>1</v>
      </c>
      <c r="S1175" s="513">
        <f ca="1">_xlfn.SHEET(Solve!A1)</f>
        <v>3</v>
      </c>
    </row>
    <row r="1176" spans="1:19" x14ac:dyDescent="0.35">
      <c r="A1176" s="513" t="s">
        <v>272</v>
      </c>
      <c r="B1176" s="513">
        <v>43</v>
      </c>
      <c r="C1176" s="513">
        <v>43</v>
      </c>
      <c r="D1176" s="513">
        <v>-62</v>
      </c>
      <c r="E1176" s="513" t="s">
        <v>1888</v>
      </c>
      <c r="F1176" s="513" t="str">
        <f ca="1">Solve!A1</f>
        <v>Solve - Base case 1</v>
      </c>
      <c r="G1176" s="513"/>
      <c r="H1176" s="513"/>
      <c r="I1176" s="513"/>
      <c r="J1176" s="513"/>
      <c r="K1176" s="513"/>
      <c r="L1176" s="513">
        <v>3</v>
      </c>
      <c r="M1176" s="513"/>
      <c r="N1176" s="513" t="str" cm="1">
        <f t="array" aca="1" ref="N1176" ca="1">CELL("format",Solve!A1)</f>
        <v>,0</v>
      </c>
      <c r="O1176" s="513">
        <f>ROW(Solve!A1)</f>
        <v>1</v>
      </c>
      <c r="P1176" s="513">
        <f>COLUMN(Solve!A1)</f>
        <v>1</v>
      </c>
      <c r="Q1176" s="513">
        <f>ROW(Solve!A1)</f>
        <v>1</v>
      </c>
      <c r="R1176" s="513">
        <f>COLUMN(Solve!A1)</f>
        <v>1</v>
      </c>
      <c r="S1176" s="513">
        <f ca="1">_xlfn.SHEET(Solve!A1)</f>
        <v>3</v>
      </c>
    </row>
    <row r="1177" spans="1:19" x14ac:dyDescent="0.35">
      <c r="A1177" s="513" t="s">
        <v>270</v>
      </c>
      <c r="B1177" s="513">
        <v>-63</v>
      </c>
      <c r="C1177" s="513" t="s">
        <v>1495</v>
      </c>
      <c r="D1177" s="513">
        <v>-62</v>
      </c>
      <c r="E1177" s="513"/>
      <c r="F1177" s="513" t="str">
        <f>Solve!A14</f>
        <v>CALC LINE ITEMS</v>
      </c>
      <c r="G1177" s="513" t="str">
        <f>Solve!A14</f>
        <v>CALC LINE ITEMS</v>
      </c>
      <c r="H1177" s="513" t="s">
        <v>213</v>
      </c>
      <c r="I1177" s="513">
        <f>COLUMN(Solve!A14)</f>
        <v>1</v>
      </c>
      <c r="J1177" s="513"/>
      <c r="K1177" s="513" t="s">
        <v>1495</v>
      </c>
      <c r="L1177" s="513"/>
      <c r="M1177" s="513"/>
      <c r="N1177" s="513" t="str" cm="1">
        <f t="array" aca="1" ref="N1177" ca="1">CELL("format",Solve!A14)</f>
        <v>,0</v>
      </c>
      <c r="O1177" s="513">
        <f>ROW(Solve!A14)</f>
        <v>14</v>
      </c>
      <c r="P1177" s="513">
        <f>COLUMN(Solve!A14)</f>
        <v>1</v>
      </c>
      <c r="Q1177" s="513">
        <f>ROW(Solve!A27)</f>
        <v>27</v>
      </c>
      <c r="R1177" s="513">
        <f>COLUMN(Solve!A27)</f>
        <v>1</v>
      </c>
      <c r="S1177" s="513">
        <f ca="1">_xlfn.SHEET(Solve!A14)</f>
        <v>3</v>
      </c>
    </row>
    <row r="1178" spans="1:19" x14ac:dyDescent="0.35">
      <c r="A1178" s="513" t="s">
        <v>277</v>
      </c>
      <c r="B1178" s="513">
        <v>44</v>
      </c>
      <c r="C1178" s="513" t="s">
        <v>455</v>
      </c>
      <c r="D1178" s="513">
        <v>-63</v>
      </c>
      <c r="E1178" s="513" t="s">
        <v>1553</v>
      </c>
      <c r="F1178" s="513">
        <f>Solve!J16</f>
        <v>0</v>
      </c>
      <c r="G1178" s="513" t="str">
        <f>Solve!E16</f>
        <v>Cashflow available for senior debt</v>
      </c>
      <c r="H1178" s="513" t="s">
        <v>200</v>
      </c>
      <c r="I1178" s="513">
        <f>COLUMN(Solve!E16)</f>
        <v>5</v>
      </c>
      <c r="J1178" s="513" t="str">
        <f>Solve!G16</f>
        <v>$ 000s</v>
      </c>
      <c r="K1178" s="513" t="s">
        <v>455</v>
      </c>
      <c r="L1178" s="513" t="s">
        <v>2512</v>
      </c>
      <c r="M1178" s="513" t="s">
        <v>2513</v>
      </c>
      <c r="N1178" s="513" t="str" cm="1">
        <f t="array" aca="1" ref="N1178" ca="1">CELL("format",Solve!J16)</f>
        <v>,0</v>
      </c>
      <c r="O1178" s="513">
        <f>ROW(Solve!J16)</f>
        <v>16</v>
      </c>
      <c r="P1178" s="513">
        <f>COLUMN(Solve!J16)</f>
        <v>10</v>
      </c>
      <c r="Q1178" s="513">
        <f>ROW(Solve!KT16)</f>
        <v>16</v>
      </c>
      <c r="R1178" s="513">
        <f>COLUMN(Solve!KT16)</f>
        <v>306</v>
      </c>
      <c r="S1178" s="513">
        <f ca="1">_xlfn.SHEET(Solve!J16)</f>
        <v>3</v>
      </c>
    </row>
    <row r="1179" spans="1:19" x14ac:dyDescent="0.35">
      <c r="A1179" s="513" t="s">
        <v>283</v>
      </c>
      <c r="B1179" s="513">
        <v>45</v>
      </c>
      <c r="C1179" s="513" t="s">
        <v>343</v>
      </c>
      <c r="D1179" s="513">
        <v>-63</v>
      </c>
      <c r="E1179" s="513" t="s">
        <v>347</v>
      </c>
      <c r="F1179" s="513">
        <f>Solve!J17</f>
        <v>0</v>
      </c>
      <c r="G1179" s="513" t="str">
        <f>Solve!E17</f>
        <v>Project costs to be financed</v>
      </c>
      <c r="H1179" s="513" t="s">
        <v>1314</v>
      </c>
      <c r="I1179" s="513">
        <f>COLUMN(Solve!E17)</f>
        <v>5</v>
      </c>
      <c r="J1179" s="513" t="str">
        <f>Solve!G17</f>
        <v>$ 000s</v>
      </c>
      <c r="K1179" s="513"/>
      <c r="L1179" s="513">
        <v>253</v>
      </c>
      <c r="M1179" s="513" t="s">
        <v>2514</v>
      </c>
      <c r="N1179" s="513" t="str" cm="1">
        <f t="array" aca="1" ref="N1179" ca="1">CELL("format",Solve!J17)</f>
        <v>,0</v>
      </c>
      <c r="O1179" s="513">
        <f>ROW(Solve!J17)</f>
        <v>17</v>
      </c>
      <c r="P1179" s="513">
        <f>COLUMN(Solve!J17)</f>
        <v>10</v>
      </c>
      <c r="Q1179" s="513">
        <f>ROW(Solve!GJ17)</f>
        <v>17</v>
      </c>
      <c r="R1179" s="513">
        <f>COLUMN(Solve!GJ17)</f>
        <v>192</v>
      </c>
      <c r="S1179" s="513">
        <f ca="1">_xlfn.SHEET(Solve!J17)</f>
        <v>3</v>
      </c>
    </row>
    <row r="1180" spans="1:19" x14ac:dyDescent="0.35">
      <c r="A1180" s="513" t="s">
        <v>270</v>
      </c>
      <c r="B1180" s="513">
        <v>-64</v>
      </c>
      <c r="C1180" s="513" t="s">
        <v>1496</v>
      </c>
      <c r="D1180" s="513">
        <v>-62</v>
      </c>
      <c r="E1180" s="513"/>
      <c r="F1180" s="513" t="str">
        <f>Solve!A28</f>
        <v>PASTE LINE ITEMS</v>
      </c>
      <c r="G1180" s="513" t="str">
        <f>Solve!A28</f>
        <v>PASTE LINE ITEMS</v>
      </c>
      <c r="H1180" s="513" t="s">
        <v>210</v>
      </c>
      <c r="I1180" s="513">
        <f>COLUMN(Solve!A28)</f>
        <v>1</v>
      </c>
      <c r="J1180" s="513"/>
      <c r="K1180" s="513" t="s">
        <v>1496</v>
      </c>
      <c r="L1180" s="513"/>
      <c r="M1180" s="513"/>
      <c r="N1180" s="513" t="str" cm="1">
        <f t="array" aca="1" ref="N1180" ca="1">CELL("format",Solve!A28)</f>
        <v>,0</v>
      </c>
      <c r="O1180" s="513">
        <f>ROW(Solve!A28)</f>
        <v>28</v>
      </c>
      <c r="P1180" s="513">
        <f>COLUMN(Solve!A28)</f>
        <v>1</v>
      </c>
      <c r="Q1180" s="513">
        <f>ROW(Solve!A41)</f>
        <v>41</v>
      </c>
      <c r="R1180" s="513">
        <f>COLUMN(Solve!A41)</f>
        <v>1</v>
      </c>
      <c r="S1180" s="513">
        <f ca="1">_xlfn.SHEET(Solve!A28)</f>
        <v>3</v>
      </c>
    </row>
    <row r="1181" spans="1:19" x14ac:dyDescent="0.35">
      <c r="A1181" s="513" t="s">
        <v>341</v>
      </c>
      <c r="B1181" s="513">
        <v>1327</v>
      </c>
      <c r="C1181" s="513" t="s">
        <v>1489</v>
      </c>
      <c r="D1181" s="513">
        <v>-64</v>
      </c>
      <c r="E1181" s="513" t="s">
        <v>282</v>
      </c>
      <c r="F1181" s="513">
        <f>Solve!J30</f>
        <v>0</v>
      </c>
      <c r="G1181" s="513" t="str">
        <f>Solve!E30</f>
        <v>Cashflow available for senior debt - paste</v>
      </c>
      <c r="H1181" s="513" t="s">
        <v>1481</v>
      </c>
      <c r="I1181" s="513">
        <f>COLUMN(Solve!E30)</f>
        <v>5</v>
      </c>
      <c r="J1181" s="513" t="str">
        <f>Solve!G30</f>
        <v>$ 000s</v>
      </c>
      <c r="K1181" s="513" t="s">
        <v>455</v>
      </c>
      <c r="L1181" s="513"/>
      <c r="M1181" s="513" t="s">
        <v>2571</v>
      </c>
      <c r="N1181" s="513" t="str" cm="1">
        <f t="array" aca="1" ref="N1181" ca="1">CELL("format",Solve!J30)</f>
        <v>,0</v>
      </c>
      <c r="O1181" s="513">
        <f>ROW(Solve!J30)</f>
        <v>30</v>
      </c>
      <c r="P1181" s="513">
        <f>COLUMN(Solve!J30)</f>
        <v>10</v>
      </c>
      <c r="Q1181" s="513">
        <f>ROW(Solve!GJ30)</f>
        <v>30</v>
      </c>
      <c r="R1181" s="513">
        <f>COLUMN(Solve!GJ30)</f>
        <v>192</v>
      </c>
      <c r="S1181" s="513">
        <f ca="1">_xlfn.SHEET(Solve!J30)</f>
        <v>3</v>
      </c>
    </row>
    <row r="1182" spans="1:19" x14ac:dyDescent="0.35">
      <c r="A1182" s="513" t="s">
        <v>341</v>
      </c>
      <c r="B1182" s="513">
        <v>875</v>
      </c>
      <c r="C1182" s="513" t="s">
        <v>1497</v>
      </c>
      <c r="D1182" s="513">
        <v>-64</v>
      </c>
      <c r="E1182" s="513" t="s">
        <v>282</v>
      </c>
      <c r="F1182" s="513">
        <f>Solve!GK30</f>
        <v>0</v>
      </c>
      <c r="G1182" s="513" t="str">
        <f>Solve!E30</f>
        <v>Cashflow available for senior debt - paste</v>
      </c>
      <c r="H1182" s="513" t="s">
        <v>1481</v>
      </c>
      <c r="I1182" s="513">
        <f>COLUMN(Solve!E30)</f>
        <v>5</v>
      </c>
      <c r="J1182" s="513" t="str">
        <f>Solve!G30</f>
        <v>$ 000s</v>
      </c>
      <c r="K1182" s="513" t="s">
        <v>455</v>
      </c>
      <c r="L1182" s="513"/>
      <c r="M1182" s="513">
        <v>48</v>
      </c>
      <c r="N1182" s="513" t="str" cm="1">
        <f t="array" aca="1" ref="N1182" ca="1">CELL("format",Solve!GK30)</f>
        <v>,0</v>
      </c>
      <c r="O1182" s="513">
        <f>ROW(Solve!GK30)</f>
        <v>30</v>
      </c>
      <c r="P1182" s="513">
        <f>COLUMN(Solve!GK30)</f>
        <v>193</v>
      </c>
      <c r="Q1182" s="513">
        <f>ROW(Solve!KT30)</f>
        <v>30</v>
      </c>
      <c r="R1182" s="513">
        <f>COLUMN(Solve!KT30)</f>
        <v>306</v>
      </c>
      <c r="S1182" s="513">
        <f ca="1">_xlfn.SHEET(Solve!GK30)</f>
        <v>3</v>
      </c>
    </row>
    <row r="1183" spans="1:19" x14ac:dyDescent="0.35">
      <c r="A1183" s="513" t="s">
        <v>341</v>
      </c>
      <c r="B1183" s="513">
        <v>1328</v>
      </c>
      <c r="C1183" s="513" t="s">
        <v>1505</v>
      </c>
      <c r="D1183" s="513">
        <v>-64</v>
      </c>
      <c r="E1183" s="513" t="s">
        <v>282</v>
      </c>
      <c r="F1183" s="513">
        <f>Solve!J31</f>
        <v>0</v>
      </c>
      <c r="G1183" s="513" t="str">
        <f>Solve!E31</f>
        <v>Project costs to be financed - paste</v>
      </c>
      <c r="H1183" s="513" t="s">
        <v>1483</v>
      </c>
      <c r="I1183" s="513">
        <f>COLUMN(Solve!E31)</f>
        <v>5</v>
      </c>
      <c r="J1183" s="513" t="str">
        <f>Solve!G31</f>
        <v>$ 000s</v>
      </c>
      <c r="K1183" s="513" t="s">
        <v>1505</v>
      </c>
      <c r="L1183" s="513"/>
      <c r="M1183" s="513" t="s">
        <v>2515</v>
      </c>
      <c r="N1183" s="513" t="str" cm="1">
        <f t="array" aca="1" ref="N1183" ca="1">CELL("format",Solve!J31)</f>
        <v>,0</v>
      </c>
      <c r="O1183" s="513">
        <f>ROW(Solve!J31)</f>
        <v>31</v>
      </c>
      <c r="P1183" s="513">
        <f>COLUMN(Solve!J31)</f>
        <v>10</v>
      </c>
      <c r="Q1183" s="513">
        <f>ROW(Solve!GJ31)</f>
        <v>31</v>
      </c>
      <c r="R1183" s="513">
        <f>COLUMN(Solve!GJ31)</f>
        <v>192</v>
      </c>
      <c r="S1183" s="513">
        <f ca="1">_xlfn.SHEET(Solve!J31)</f>
        <v>3</v>
      </c>
    </row>
    <row r="1184" spans="1:19" x14ac:dyDescent="0.35">
      <c r="A1184" s="513" t="s">
        <v>270</v>
      </c>
      <c r="B1184" s="513">
        <v>-65</v>
      </c>
      <c r="C1184" s="513" t="s">
        <v>603</v>
      </c>
      <c r="D1184" s="513">
        <v>-62</v>
      </c>
      <c r="E1184" s="513"/>
      <c r="F1184" s="513" t="str">
        <f>Solve!A42</f>
        <v>CHECKS</v>
      </c>
      <c r="G1184" s="513" t="str">
        <f>Solve!A42</f>
        <v>CHECKS</v>
      </c>
      <c r="H1184" s="513" t="s">
        <v>211</v>
      </c>
      <c r="I1184" s="513">
        <f>COLUMN(Solve!A42)</f>
        <v>1</v>
      </c>
      <c r="J1184" s="513"/>
      <c r="K1184" s="513" t="s">
        <v>603</v>
      </c>
      <c r="L1184" s="513"/>
      <c r="M1184" s="513"/>
      <c r="N1184" s="513" t="str" cm="1">
        <f t="array" aca="1" ref="N1184" ca="1">CELL("format",Solve!A42)</f>
        <v>,0</v>
      </c>
      <c r="O1184" s="513">
        <f>ROW(Solve!A42)</f>
        <v>42</v>
      </c>
      <c r="P1184" s="513">
        <f>COLUMN(Solve!A42)</f>
        <v>1</v>
      </c>
      <c r="Q1184" s="513">
        <f>ROW(Solve!A47)</f>
        <v>47</v>
      </c>
      <c r="R1184" s="513">
        <f>COLUMN(Solve!A47)</f>
        <v>1</v>
      </c>
      <c r="S1184" s="513">
        <f ca="1">_xlfn.SHEET(Solve!A42)</f>
        <v>3</v>
      </c>
    </row>
    <row r="1185" spans="1:19" x14ac:dyDescent="0.35">
      <c r="A1185" s="513" t="s">
        <v>277</v>
      </c>
      <c r="B1185" s="513">
        <v>46</v>
      </c>
      <c r="C1185" s="513" t="s">
        <v>604</v>
      </c>
      <c r="D1185" s="513">
        <v>-65</v>
      </c>
      <c r="E1185" s="513" t="s">
        <v>1554</v>
      </c>
      <c r="F1185" s="513">
        <f>Solve!F44</f>
        <v>0</v>
      </c>
      <c r="G1185" s="513"/>
      <c r="H1185" s="513"/>
      <c r="I1185" s="513"/>
      <c r="J1185" s="513"/>
      <c r="K1185" s="513" t="s">
        <v>604</v>
      </c>
      <c r="L1185" s="513" t="s">
        <v>2516</v>
      </c>
      <c r="M1185" s="513">
        <v>49</v>
      </c>
      <c r="N1185" s="513" t="str" cm="1">
        <f t="array" aca="1" ref="N1185" ca="1">CELL("format",Solve!F44)</f>
        <v>,0</v>
      </c>
      <c r="O1185" s="513">
        <f>ROW(Solve!F44)</f>
        <v>44</v>
      </c>
      <c r="P1185" s="513">
        <f>COLUMN(Solve!F44)</f>
        <v>6</v>
      </c>
      <c r="Q1185" s="513">
        <f>ROW(Solve!F45)</f>
        <v>45</v>
      </c>
      <c r="R1185" s="513">
        <f>COLUMN(Solve!F45)</f>
        <v>6</v>
      </c>
      <c r="S1185" s="513">
        <f ca="1">_xlfn.SHEET(Solve!F44)</f>
        <v>3</v>
      </c>
    </row>
    <row r="1186" spans="1:19" x14ac:dyDescent="0.35">
      <c r="A1186" s="513" t="s">
        <v>277</v>
      </c>
      <c r="B1186" s="513">
        <v>1254</v>
      </c>
      <c r="C1186" s="513" t="s">
        <v>1555</v>
      </c>
      <c r="D1186" s="513">
        <v>-65</v>
      </c>
      <c r="E1186" s="513" t="s">
        <v>1556</v>
      </c>
      <c r="F1186" s="513">
        <f>Solve!J44</f>
        <v>0</v>
      </c>
      <c r="G1186" s="513" t="str">
        <f>Solve!E44</f>
        <v>Cashflow available for senior debt - check</v>
      </c>
      <c r="H1186" s="513" t="s">
        <v>1482</v>
      </c>
      <c r="I1186" s="513">
        <f>COLUMN(Solve!E44)</f>
        <v>5</v>
      </c>
      <c r="J1186" s="513" t="str">
        <f>Solve!G44</f>
        <v>check</v>
      </c>
      <c r="K1186" s="513" t="s">
        <v>1802</v>
      </c>
      <c r="L1186" s="513" t="s">
        <v>2517</v>
      </c>
      <c r="M1186" s="513">
        <v>46</v>
      </c>
      <c r="N1186" s="513" t="str" cm="1">
        <f t="array" aca="1" ref="N1186" ca="1">CELL("format",Solve!J44)</f>
        <v>,3</v>
      </c>
      <c r="O1186" s="513">
        <f>ROW(Solve!J44)</f>
        <v>44</v>
      </c>
      <c r="P1186" s="513">
        <f>COLUMN(Solve!J44)</f>
        <v>10</v>
      </c>
      <c r="Q1186" s="513">
        <f>ROW(Solve!GJ44)</f>
        <v>44</v>
      </c>
      <c r="R1186" s="513">
        <f>COLUMN(Solve!GJ44)</f>
        <v>192</v>
      </c>
      <c r="S1186" s="513">
        <f ca="1">_xlfn.SHEET(Solve!J44)</f>
        <v>3</v>
      </c>
    </row>
    <row r="1187" spans="1:19" x14ac:dyDescent="0.35">
      <c r="A1187" s="513" t="s">
        <v>277</v>
      </c>
      <c r="B1187" s="513">
        <v>48</v>
      </c>
      <c r="C1187" s="513" t="s">
        <v>1557</v>
      </c>
      <c r="D1187" s="513">
        <v>-65</v>
      </c>
      <c r="E1187" s="513" t="s">
        <v>1558</v>
      </c>
      <c r="F1187" s="513">
        <f>Solve!GK44</f>
        <v>0</v>
      </c>
      <c r="G1187" s="513" t="str">
        <f>Solve!E44</f>
        <v>Cashflow available for senior debt - check</v>
      </c>
      <c r="H1187" s="513" t="s">
        <v>1482</v>
      </c>
      <c r="I1187" s="513">
        <f>COLUMN(Solve!E44)</f>
        <v>5</v>
      </c>
      <c r="J1187" s="513" t="str">
        <f>Solve!G44</f>
        <v>check</v>
      </c>
      <c r="K1187" s="513" t="s">
        <v>1802</v>
      </c>
      <c r="L1187" s="513" t="s">
        <v>2518</v>
      </c>
      <c r="M1187" s="513"/>
      <c r="N1187" s="513" t="str" cm="1">
        <f t="array" aca="1" ref="N1187" ca="1">CELL("format",Solve!GK44)</f>
        <v>,3</v>
      </c>
      <c r="O1187" s="513">
        <f>ROW(Solve!GK44)</f>
        <v>44</v>
      </c>
      <c r="P1187" s="513">
        <f>COLUMN(Solve!GK44)</f>
        <v>193</v>
      </c>
      <c r="Q1187" s="513">
        <f>ROW(Solve!KT44)</f>
        <v>44</v>
      </c>
      <c r="R1187" s="513">
        <f>COLUMN(Solve!KT44)</f>
        <v>306</v>
      </c>
      <c r="S1187" s="513">
        <f ca="1">_xlfn.SHEET(Solve!GK44)</f>
        <v>3</v>
      </c>
    </row>
    <row r="1188" spans="1:19" x14ac:dyDescent="0.35">
      <c r="A1188" s="513" t="s">
        <v>277</v>
      </c>
      <c r="B1188" s="513">
        <v>1255</v>
      </c>
      <c r="C1188" s="513" t="s">
        <v>1559</v>
      </c>
      <c r="D1188" s="513">
        <v>-65</v>
      </c>
      <c r="E1188" s="513" t="s">
        <v>1560</v>
      </c>
      <c r="F1188" s="513">
        <f>Solve!J45</f>
        <v>0</v>
      </c>
      <c r="G1188" s="513" t="str">
        <f>Solve!E45</f>
        <v>Project costs to be financed - check</v>
      </c>
      <c r="H1188" s="513" t="s">
        <v>1484</v>
      </c>
      <c r="I1188" s="513">
        <f>COLUMN(Solve!E45)</f>
        <v>5</v>
      </c>
      <c r="J1188" s="513" t="str">
        <f>Solve!G45</f>
        <v>check</v>
      </c>
      <c r="K1188" s="513" t="s">
        <v>1559</v>
      </c>
      <c r="L1188" s="513" t="s">
        <v>2519</v>
      </c>
      <c r="M1188" s="513">
        <v>46</v>
      </c>
      <c r="N1188" s="513" t="str" cm="1">
        <f t="array" aca="1" ref="N1188" ca="1">CELL("format",Solve!J45)</f>
        <v>,3</v>
      </c>
      <c r="O1188" s="513">
        <f>ROW(Solve!J45)</f>
        <v>45</v>
      </c>
      <c r="P1188" s="513">
        <f>COLUMN(Solve!J45)</f>
        <v>10</v>
      </c>
      <c r="Q1188" s="513">
        <f>ROW(Solve!GJ45)</f>
        <v>45</v>
      </c>
      <c r="R1188" s="513">
        <f>COLUMN(Solve!GJ45)</f>
        <v>192</v>
      </c>
      <c r="S1188" s="513">
        <f ca="1">_xlfn.SHEET(Solve!J45)</f>
        <v>3</v>
      </c>
    </row>
    <row r="1189" spans="1:19" x14ac:dyDescent="0.35">
      <c r="A1189" s="513" t="s">
        <v>490</v>
      </c>
      <c r="B1189" s="513">
        <v>49</v>
      </c>
      <c r="C1189" s="513" t="s">
        <v>605</v>
      </c>
      <c r="D1189" s="513">
        <v>-65</v>
      </c>
      <c r="E1189" s="513" t="s">
        <v>606</v>
      </c>
      <c r="F1189" s="513">
        <f>Solve!F47</f>
        <v>0</v>
      </c>
      <c r="G1189" s="513" t="str">
        <f>Solve!E47</f>
        <v>Master solve check</v>
      </c>
      <c r="H1189" s="513" t="s">
        <v>212</v>
      </c>
      <c r="I1189" s="513">
        <f>COLUMN(Solve!E47)</f>
        <v>5</v>
      </c>
      <c r="J1189" s="513" t="str">
        <f>Solve!G47</f>
        <v>check</v>
      </c>
      <c r="K1189" s="513" t="s">
        <v>605</v>
      </c>
      <c r="L1189" s="513">
        <v>46</v>
      </c>
      <c r="M1189" s="513">
        <v>952</v>
      </c>
      <c r="N1189" s="513" t="str" cm="1">
        <f t="array" aca="1" ref="N1189" ca="1">CELL("format",Solve!F47)</f>
        <v>,0</v>
      </c>
      <c r="O1189" s="513">
        <f>ROW(Solve!F47)</f>
        <v>47</v>
      </c>
      <c r="P1189" s="513">
        <f>COLUMN(Solve!F47)</f>
        <v>6</v>
      </c>
      <c r="Q1189" s="513">
        <f>ROW(Solve!F47)</f>
        <v>47</v>
      </c>
      <c r="R1189" s="513">
        <f>COLUMN(Solve!F47)</f>
        <v>6</v>
      </c>
      <c r="S1189" s="513">
        <f ca="1">_xlfn.SHEET(Solve!F47)</f>
        <v>3</v>
      </c>
    </row>
    <row r="1190" spans="1:19" x14ac:dyDescent="0.35">
      <c r="A1190" s="513" t="s">
        <v>272</v>
      </c>
      <c r="B1190" s="513">
        <v>686</v>
      </c>
      <c r="C1190" s="513">
        <v>686</v>
      </c>
      <c r="D1190" s="513">
        <v>-12</v>
      </c>
      <c r="E1190" s="513" t="s">
        <v>2520</v>
      </c>
      <c r="F1190" s="513" t="str">
        <f ca="1">Tax!A1</f>
        <v>Tax - Base case 1</v>
      </c>
      <c r="G1190" s="513"/>
      <c r="H1190" s="513"/>
      <c r="I1190" s="513"/>
      <c r="J1190" s="513"/>
      <c r="K1190" s="513"/>
      <c r="L1190" s="513">
        <v>3</v>
      </c>
      <c r="M1190" s="513"/>
      <c r="N1190" s="513" t="str" cm="1">
        <f t="array" aca="1" ref="N1190" ca="1">CELL("format",Tax!A1)</f>
        <v>,0</v>
      </c>
      <c r="O1190" s="513">
        <f>ROW(Tax!A1)</f>
        <v>1</v>
      </c>
      <c r="P1190" s="513">
        <f>COLUMN(Tax!A1)</f>
        <v>1</v>
      </c>
      <c r="Q1190" s="513">
        <f>ROW(Tax!A1)</f>
        <v>1</v>
      </c>
      <c r="R1190" s="513">
        <f>COLUMN(Tax!A1)</f>
        <v>1</v>
      </c>
      <c r="S1190" s="513">
        <f ca="1">_xlfn.SHEET(Tax!A1)</f>
        <v>12</v>
      </c>
    </row>
    <row r="1191" spans="1:19" x14ac:dyDescent="0.35">
      <c r="A1191" s="513" t="s">
        <v>270</v>
      </c>
      <c r="B1191" s="513">
        <v>-66</v>
      </c>
      <c r="C1191" s="513" t="s">
        <v>1803</v>
      </c>
      <c r="D1191" s="513">
        <v>-4</v>
      </c>
      <c r="E1191" s="513"/>
      <c r="F1191" s="513" t="str">
        <f ca="1">Time!A1</f>
        <v>Time - Base case 1</v>
      </c>
      <c r="G1191" s="513" t="str">
        <f ca="1">Time!A1</f>
        <v>Time - Base case 1</v>
      </c>
      <c r="H1191" s="513" t="s">
        <v>607</v>
      </c>
      <c r="I1191" s="513">
        <f>COLUMN(Time!A1)</f>
        <v>1</v>
      </c>
      <c r="J1191" s="513"/>
      <c r="K1191" s="513" t="s">
        <v>1803</v>
      </c>
      <c r="L1191" s="513"/>
      <c r="M1191" s="513"/>
      <c r="N1191" s="513" t="str" cm="1">
        <f t="array" aca="1" ref="N1191" ca="1">CELL("format",Time!A1)</f>
        <v>,0</v>
      </c>
      <c r="O1191" s="513">
        <f>ROW(Time!A1)</f>
        <v>1</v>
      </c>
      <c r="P1191" s="513">
        <f>COLUMN(Time!A1)</f>
        <v>1</v>
      </c>
      <c r="Q1191" s="513">
        <f>ROW(Time!A224)</f>
        <v>224</v>
      </c>
      <c r="R1191" s="513">
        <f>COLUMN(Time!A224)</f>
        <v>1</v>
      </c>
      <c r="S1191" s="513">
        <f ca="1">_xlfn.SHEET(Time!A1)</f>
        <v>4</v>
      </c>
    </row>
    <row r="1192" spans="1:19" x14ac:dyDescent="0.35">
      <c r="A1192" s="513" t="s">
        <v>272</v>
      </c>
      <c r="B1192" s="513">
        <v>50</v>
      </c>
      <c r="C1192" s="513">
        <v>50</v>
      </c>
      <c r="D1192" s="513">
        <v>-66</v>
      </c>
      <c r="E1192" s="513" t="s">
        <v>1889</v>
      </c>
      <c r="F1192" s="513" t="str">
        <f ca="1">Time!A1</f>
        <v>Time - Base case 1</v>
      </c>
      <c r="G1192" s="513"/>
      <c r="H1192" s="513"/>
      <c r="I1192" s="513"/>
      <c r="J1192" s="513"/>
      <c r="K1192" s="513"/>
      <c r="L1192" s="513">
        <v>3</v>
      </c>
      <c r="M1192" s="513"/>
      <c r="N1192" s="513" t="str" cm="1">
        <f t="array" aca="1" ref="N1192" ca="1">CELL("format",Time!A1)</f>
        <v>,0</v>
      </c>
      <c r="O1192" s="513">
        <f>ROW(Time!A1)</f>
        <v>1</v>
      </c>
      <c r="P1192" s="513">
        <f>COLUMN(Time!A1)</f>
        <v>1</v>
      </c>
      <c r="Q1192" s="513">
        <f>ROW(Time!A1)</f>
        <v>1</v>
      </c>
      <c r="R1192" s="513">
        <f>COLUMN(Time!A1)</f>
        <v>1</v>
      </c>
      <c r="S1192" s="513">
        <f ca="1">_xlfn.SHEET(Time!A1)</f>
        <v>4</v>
      </c>
    </row>
    <row r="1193" spans="1:19" x14ac:dyDescent="0.35">
      <c r="A1193" s="513" t="s">
        <v>270</v>
      </c>
      <c r="B1193" s="513">
        <v>-67</v>
      </c>
      <c r="C1193" s="513" t="s">
        <v>252</v>
      </c>
      <c r="D1193" s="513">
        <v>-66</v>
      </c>
      <c r="E1193" s="513"/>
      <c r="F1193" s="513" t="str">
        <f>Time!A7</f>
        <v>TIME RULER</v>
      </c>
      <c r="G1193" s="513" t="str">
        <f>Time!A7</f>
        <v>TIME RULER</v>
      </c>
      <c r="H1193" s="513" t="s">
        <v>3</v>
      </c>
      <c r="I1193" s="513">
        <f>COLUMN(Time!A7)</f>
        <v>1</v>
      </c>
      <c r="J1193" s="513"/>
      <c r="K1193" s="513" t="s">
        <v>252</v>
      </c>
      <c r="L1193" s="513"/>
      <c r="M1193" s="513"/>
      <c r="N1193" s="513" t="str" cm="1">
        <f t="array" aca="1" ref="N1193" ca="1">CELL("format",Time!A7)</f>
        <v>,0</v>
      </c>
      <c r="O1193" s="513">
        <f>ROW(Time!A7)</f>
        <v>7</v>
      </c>
      <c r="P1193" s="513">
        <f>COLUMN(Time!A7)</f>
        <v>1</v>
      </c>
      <c r="Q1193" s="513">
        <f>ROW(Time!A46)</f>
        <v>46</v>
      </c>
      <c r="R1193" s="513">
        <f>COLUMN(Time!A46)</f>
        <v>1</v>
      </c>
      <c r="S1193" s="513">
        <f ca="1">_xlfn.SHEET(Time!A7)</f>
        <v>4</v>
      </c>
    </row>
    <row r="1194" spans="1:19" x14ac:dyDescent="0.35">
      <c r="A1194" s="513" t="s">
        <v>270</v>
      </c>
      <c r="B1194" s="513">
        <v>-68</v>
      </c>
      <c r="C1194" s="513" t="s">
        <v>355</v>
      </c>
      <c r="D1194" s="513">
        <v>-67</v>
      </c>
      <c r="E1194" s="513"/>
      <c r="F1194" s="513">
        <f>Time!A9</f>
        <v>0</v>
      </c>
      <c r="G1194" s="513" t="str">
        <f>Time!B9</f>
        <v>First model column</v>
      </c>
      <c r="H1194" s="513" t="s">
        <v>75</v>
      </c>
      <c r="I1194" s="513">
        <f>COLUMN(Time!B9)</f>
        <v>2</v>
      </c>
      <c r="J1194" s="513"/>
      <c r="K1194" s="513" t="s">
        <v>355</v>
      </c>
      <c r="L1194" s="513"/>
      <c r="M1194" s="513"/>
      <c r="N1194" s="513" t="str" cm="1">
        <f t="array" aca="1" ref="N1194" ca="1">CELL("format",Time!A9)</f>
        <v>,0</v>
      </c>
      <c r="O1194" s="513">
        <f>ROW(Time!A9)</f>
        <v>9</v>
      </c>
      <c r="P1194" s="513">
        <f>COLUMN(Time!A9)</f>
        <v>1</v>
      </c>
      <c r="Q1194" s="513">
        <f>ROW(Time!A17)</f>
        <v>17</v>
      </c>
      <c r="R1194" s="513">
        <f>COLUMN(Time!A17)</f>
        <v>1</v>
      </c>
      <c r="S1194" s="513">
        <f ca="1">_xlfn.SHEET(Time!A9)</f>
        <v>4</v>
      </c>
    </row>
    <row r="1195" spans="1:19" x14ac:dyDescent="0.35">
      <c r="A1195" s="513" t="s">
        <v>274</v>
      </c>
      <c r="B1195" s="513">
        <v>51</v>
      </c>
      <c r="C1195" s="513" t="s">
        <v>1890</v>
      </c>
      <c r="D1195" s="513">
        <v>-68</v>
      </c>
      <c r="E1195" s="513" t="s">
        <v>1891</v>
      </c>
      <c r="F1195" s="513">
        <f>Time!H10</f>
        <v>76636</v>
      </c>
      <c r="G1195" s="513" t="str">
        <f>Time!G10</f>
        <v>counter</v>
      </c>
      <c r="H1195" s="513" t="s">
        <v>14</v>
      </c>
      <c r="I1195" s="513">
        <f>COLUMN(Time!G10)</f>
        <v>7</v>
      </c>
      <c r="J1195" s="513" t="str">
        <f>Time!G10</f>
        <v>counter</v>
      </c>
      <c r="K1195" s="513" t="s">
        <v>1890</v>
      </c>
      <c r="L1195" s="513">
        <v>52</v>
      </c>
      <c r="M1195" s="513"/>
      <c r="N1195" s="513" t="str" cm="1">
        <f t="array" aca="1" ref="N1195" ca="1">CELL("format",Time!H10)</f>
        <v>,0</v>
      </c>
      <c r="O1195" s="513">
        <f>ROW(Time!H10)</f>
        <v>10</v>
      </c>
      <c r="P1195" s="513">
        <f>COLUMN(Time!H10)</f>
        <v>8</v>
      </c>
      <c r="Q1195" s="513">
        <f>ROW(Time!H10)</f>
        <v>10</v>
      </c>
      <c r="R1195" s="513">
        <f>COLUMN(Time!H10)</f>
        <v>8</v>
      </c>
      <c r="S1195" s="513">
        <f ca="1">_xlfn.SHEET(Time!H10)</f>
        <v>4</v>
      </c>
    </row>
    <row r="1196" spans="1:19" x14ac:dyDescent="0.35">
      <c r="A1196" s="513" t="s">
        <v>281</v>
      </c>
      <c r="B1196" s="513">
        <v>876</v>
      </c>
      <c r="C1196" s="513">
        <v>876</v>
      </c>
      <c r="D1196" s="513">
        <v>-68</v>
      </c>
      <c r="E1196" s="513" t="s">
        <v>335</v>
      </c>
      <c r="F1196" s="513">
        <f>Time!I10</f>
        <v>0</v>
      </c>
      <c r="G1196" s="513" t="str">
        <f>Time!G10</f>
        <v>counter</v>
      </c>
      <c r="H1196" s="513" t="s">
        <v>14</v>
      </c>
      <c r="I1196" s="513">
        <f>COLUMN(Time!G10)</f>
        <v>7</v>
      </c>
      <c r="J1196" s="513" t="str">
        <f>Time!G10</f>
        <v>counter</v>
      </c>
      <c r="K1196" s="513"/>
      <c r="L1196" s="513"/>
      <c r="M1196" s="513"/>
      <c r="N1196" s="513" t="str" cm="1">
        <f t="array" aca="1" ref="N1196" ca="1">CELL("format",Time!I10)</f>
        <v>,0</v>
      </c>
      <c r="O1196" s="513">
        <f>ROW(Time!I10)</f>
        <v>10</v>
      </c>
      <c r="P1196" s="513">
        <f>COLUMN(Time!I10)</f>
        <v>9</v>
      </c>
      <c r="Q1196" s="513">
        <f>ROW(Time!I10)</f>
        <v>10</v>
      </c>
      <c r="R1196" s="513">
        <f>COLUMN(Time!I10)</f>
        <v>9</v>
      </c>
      <c r="S1196" s="513">
        <f ca="1">_xlfn.SHEET(Time!I10)</f>
        <v>4</v>
      </c>
    </row>
    <row r="1197" spans="1:19" x14ac:dyDescent="0.35">
      <c r="A1197" s="513" t="s">
        <v>277</v>
      </c>
      <c r="B1197" s="513">
        <v>52</v>
      </c>
      <c r="C1197" s="513" t="s">
        <v>14</v>
      </c>
      <c r="D1197" s="513">
        <v>-68</v>
      </c>
      <c r="E1197" s="513" t="s">
        <v>356</v>
      </c>
      <c r="F1197" s="513">
        <f>Time!J10</f>
        <v>1</v>
      </c>
      <c r="G1197" s="513" t="str">
        <f>Time!E10</f>
        <v>Model column counter</v>
      </c>
      <c r="H1197" s="513" t="s">
        <v>0</v>
      </c>
      <c r="I1197" s="513">
        <f>COLUMN(Time!E10)</f>
        <v>5</v>
      </c>
      <c r="J1197" s="513" t="str">
        <f>Time!G10</f>
        <v>counter</v>
      </c>
      <c r="K1197" s="513" t="s">
        <v>14</v>
      </c>
      <c r="L1197" s="513"/>
      <c r="M1197" s="513" t="s">
        <v>1892</v>
      </c>
      <c r="N1197" s="513" t="str" cm="1">
        <f t="array" aca="1" ref="N1197" ca="1">CELL("format",Time!J10)</f>
        <v>,0</v>
      </c>
      <c r="O1197" s="513">
        <f>ROW(Time!J10)</f>
        <v>10</v>
      </c>
      <c r="P1197" s="513">
        <f>COLUMN(Time!J10)</f>
        <v>10</v>
      </c>
      <c r="Q1197" s="513">
        <f>ROW(Time!OJ10)</f>
        <v>10</v>
      </c>
      <c r="R1197" s="513">
        <f>COLUMN(Time!OJ10)</f>
        <v>400</v>
      </c>
      <c r="S1197" s="513">
        <f ca="1">_xlfn.SHEET(Time!J10)</f>
        <v>4</v>
      </c>
    </row>
    <row r="1198" spans="1:19" x14ac:dyDescent="0.35">
      <c r="A1198" s="513" t="s">
        <v>283</v>
      </c>
      <c r="B1198" s="513">
        <v>53</v>
      </c>
      <c r="C1198" s="513" t="s">
        <v>14</v>
      </c>
      <c r="D1198" s="513">
        <v>-68</v>
      </c>
      <c r="E1198" s="513" t="s">
        <v>358</v>
      </c>
      <c r="F1198" s="513">
        <f>Time!J12</f>
        <v>1</v>
      </c>
      <c r="G1198" s="513" t="str">
        <f>Time!E12</f>
        <v>Model column counter</v>
      </c>
      <c r="H1198" s="513" t="s">
        <v>0</v>
      </c>
      <c r="I1198" s="513">
        <f>COLUMN(Time!E12)</f>
        <v>5</v>
      </c>
      <c r="J1198" s="513" t="str">
        <f>Time!G12</f>
        <v>counter</v>
      </c>
      <c r="K1198" s="513"/>
      <c r="L1198" s="513">
        <v>52</v>
      </c>
      <c r="M1198" s="513">
        <v>54</v>
      </c>
      <c r="N1198" s="513" t="str" cm="1">
        <f t="array" aca="1" ref="N1198" ca="1">CELL("format",Time!J12)</f>
        <v>,0</v>
      </c>
      <c r="O1198" s="513">
        <f>ROW(Time!J12)</f>
        <v>12</v>
      </c>
      <c r="P1198" s="513">
        <f>COLUMN(Time!J12)</f>
        <v>10</v>
      </c>
      <c r="Q1198" s="513">
        <f>ROW(Time!GJ12)</f>
        <v>12</v>
      </c>
      <c r="R1198" s="513">
        <f>COLUMN(Time!GJ12)</f>
        <v>192</v>
      </c>
      <c r="S1198" s="513">
        <f ca="1">_xlfn.SHEET(Time!J12)</f>
        <v>4</v>
      </c>
    </row>
    <row r="1199" spans="1:19" x14ac:dyDescent="0.35">
      <c r="A1199" s="513" t="s">
        <v>277</v>
      </c>
      <c r="B1199" s="513">
        <v>54</v>
      </c>
      <c r="C1199" s="513" t="s">
        <v>344</v>
      </c>
      <c r="D1199" s="513">
        <v>-68</v>
      </c>
      <c r="E1199" s="513" t="s">
        <v>357</v>
      </c>
      <c r="F1199" s="513">
        <f>Time!F13</f>
        <v>183</v>
      </c>
      <c r="G1199" s="513" t="str">
        <f>Time!E13</f>
        <v>Model column total</v>
      </c>
      <c r="H1199" s="513" t="s">
        <v>22</v>
      </c>
      <c r="I1199" s="513">
        <f>COLUMN(Time!E13)</f>
        <v>5</v>
      </c>
      <c r="J1199" s="513" t="str">
        <f>Time!G13</f>
        <v>columns</v>
      </c>
      <c r="K1199" s="513" t="s">
        <v>344</v>
      </c>
      <c r="L1199" s="513">
        <v>53</v>
      </c>
      <c r="M1199" s="513"/>
      <c r="N1199" s="513" t="str" cm="1">
        <f t="array" aca="1" ref="N1199" ca="1">CELL("format",Time!F13)</f>
        <v>,0</v>
      </c>
      <c r="O1199" s="513">
        <f>ROW(Time!F13)</f>
        <v>13</v>
      </c>
      <c r="P1199" s="513">
        <f>COLUMN(Time!F13)</f>
        <v>6</v>
      </c>
      <c r="Q1199" s="513">
        <f>ROW(Time!F13)</f>
        <v>13</v>
      </c>
      <c r="R1199" s="513">
        <f>COLUMN(Time!F13)</f>
        <v>6</v>
      </c>
      <c r="S1199" s="513">
        <f ca="1">_xlfn.SHEET(Time!F13)</f>
        <v>4</v>
      </c>
    </row>
    <row r="1200" spans="1:19" x14ac:dyDescent="0.35">
      <c r="A1200" s="513" t="s">
        <v>283</v>
      </c>
      <c r="B1200" s="513">
        <v>55</v>
      </c>
      <c r="C1200" s="513" t="s">
        <v>14</v>
      </c>
      <c r="D1200" s="513">
        <v>-68</v>
      </c>
      <c r="E1200" s="513" t="s">
        <v>358</v>
      </c>
      <c r="F1200" s="513">
        <f>Time!J15</f>
        <v>1</v>
      </c>
      <c r="G1200" s="513" t="str">
        <f>Time!E15</f>
        <v>Model column counter</v>
      </c>
      <c r="H1200" s="513" t="s">
        <v>0</v>
      </c>
      <c r="I1200" s="513">
        <f>COLUMN(Time!E15)</f>
        <v>5</v>
      </c>
      <c r="J1200" s="513" t="str">
        <f>Time!G15</f>
        <v>counter</v>
      </c>
      <c r="K1200" s="513"/>
      <c r="L1200" s="513">
        <v>52</v>
      </c>
      <c r="M1200" s="513">
        <v>57</v>
      </c>
      <c r="N1200" s="513" t="str" cm="1">
        <f t="array" aca="1" ref="N1200" ca="1">CELL("format",Time!J15)</f>
        <v>,0</v>
      </c>
      <c r="O1200" s="513">
        <f>ROW(Time!J15)</f>
        <v>15</v>
      </c>
      <c r="P1200" s="513">
        <f>COLUMN(Time!J15)</f>
        <v>10</v>
      </c>
      <c r="Q1200" s="513">
        <f>ROW(Time!GJ15)</f>
        <v>15</v>
      </c>
      <c r="R1200" s="513">
        <f>COLUMN(Time!GJ15)</f>
        <v>192</v>
      </c>
      <c r="S1200" s="513">
        <f ca="1">_xlfn.SHEET(Time!J15)</f>
        <v>4</v>
      </c>
    </row>
    <row r="1201" spans="1:19" x14ac:dyDescent="0.35">
      <c r="A1201" s="513" t="s">
        <v>274</v>
      </c>
      <c r="B1201" s="513">
        <v>56</v>
      </c>
      <c r="C1201" s="513" t="s">
        <v>608</v>
      </c>
      <c r="D1201" s="513">
        <v>-68</v>
      </c>
      <c r="E1201" s="513" t="s">
        <v>609</v>
      </c>
      <c r="F1201" s="513">
        <f>Time!H16</f>
        <v>1</v>
      </c>
      <c r="G1201" s="513" t="str">
        <f>Time!G16</f>
        <v>flag</v>
      </c>
      <c r="H1201" s="513" t="s">
        <v>5</v>
      </c>
      <c r="I1201" s="513">
        <f>COLUMN(Time!G16)</f>
        <v>7</v>
      </c>
      <c r="J1201" s="513" t="str">
        <f>Time!G16</f>
        <v>flag</v>
      </c>
      <c r="K1201" s="513" t="s">
        <v>608</v>
      </c>
      <c r="L1201" s="513">
        <v>57</v>
      </c>
      <c r="M1201" s="513"/>
      <c r="N1201" s="513" t="str" cm="1">
        <f t="array" aca="1" ref="N1201" ca="1">CELL("format",Time!H16)</f>
        <v>,0</v>
      </c>
      <c r="O1201" s="513">
        <f>ROW(Time!H16)</f>
        <v>16</v>
      </c>
      <c r="P1201" s="513">
        <f>COLUMN(Time!H16)</f>
        <v>8</v>
      </c>
      <c r="Q1201" s="513">
        <f>ROW(Time!H16)</f>
        <v>16</v>
      </c>
      <c r="R1201" s="513">
        <f>COLUMN(Time!H16)</f>
        <v>8</v>
      </c>
      <c r="S1201" s="513">
        <f ca="1">_xlfn.SHEET(Time!H16)</f>
        <v>4</v>
      </c>
    </row>
    <row r="1202" spans="1:19" x14ac:dyDescent="0.35">
      <c r="A1202" s="513" t="s">
        <v>277</v>
      </c>
      <c r="B1202" s="513">
        <v>57</v>
      </c>
      <c r="C1202" s="513" t="s">
        <v>5</v>
      </c>
      <c r="D1202" s="513">
        <v>-68</v>
      </c>
      <c r="E1202" s="513" t="s">
        <v>359</v>
      </c>
      <c r="F1202" s="513">
        <f>Time!J16</f>
        <v>1</v>
      </c>
      <c r="G1202" s="513" t="str">
        <f>Time!E16</f>
        <v>First model column flag</v>
      </c>
      <c r="H1202" s="513" t="s">
        <v>1</v>
      </c>
      <c r="I1202" s="513">
        <f>COLUMN(Time!E16)</f>
        <v>5</v>
      </c>
      <c r="J1202" s="513" t="str">
        <f>Time!G16</f>
        <v>flag</v>
      </c>
      <c r="K1202" s="513" t="s">
        <v>5</v>
      </c>
      <c r="L1202" s="513">
        <v>55</v>
      </c>
      <c r="M1202" s="513" t="s">
        <v>2521</v>
      </c>
      <c r="N1202" s="513" t="str" cm="1">
        <f t="array" aca="1" ref="N1202" ca="1">CELL("format",Time!J16)</f>
        <v>,0</v>
      </c>
      <c r="O1202" s="513">
        <f>ROW(Time!J16)</f>
        <v>16</v>
      </c>
      <c r="P1202" s="513">
        <f>COLUMN(Time!J16)</f>
        <v>10</v>
      </c>
      <c r="Q1202" s="513">
        <f>ROW(Time!GJ16)</f>
        <v>16</v>
      </c>
      <c r="R1202" s="513">
        <f>COLUMN(Time!GJ16)</f>
        <v>192</v>
      </c>
      <c r="S1202" s="513">
        <f ca="1">_xlfn.SHEET(Time!J16)</f>
        <v>4</v>
      </c>
    </row>
    <row r="1203" spans="1:19" x14ac:dyDescent="0.35">
      <c r="A1203" s="513" t="s">
        <v>270</v>
      </c>
      <c r="B1203" s="513">
        <v>-69</v>
      </c>
      <c r="C1203" s="513" t="s">
        <v>960</v>
      </c>
      <c r="D1203" s="513">
        <v>-67</v>
      </c>
      <c r="E1203" s="513"/>
      <c r="F1203" s="513">
        <f>Time!A18</f>
        <v>0</v>
      </c>
      <c r="G1203" s="513" t="str">
        <f>Time!B18</f>
        <v>Months per model period</v>
      </c>
      <c r="H1203" s="513" t="s">
        <v>933</v>
      </c>
      <c r="I1203" s="513">
        <f>COLUMN(Time!B18)</f>
        <v>2</v>
      </c>
      <c r="J1203" s="513"/>
      <c r="K1203" s="513" t="s">
        <v>960</v>
      </c>
      <c r="L1203" s="513"/>
      <c r="M1203" s="513"/>
      <c r="N1203" s="513" t="str" cm="1">
        <f t="array" aca="1" ref="N1203" ca="1">CELL("format",Time!A18)</f>
        <v>,0</v>
      </c>
      <c r="O1203" s="513">
        <f>ROW(Time!A18)</f>
        <v>18</v>
      </c>
      <c r="P1203" s="513">
        <f>COLUMN(Time!A18)</f>
        <v>1</v>
      </c>
      <c r="Q1203" s="513">
        <f>ROW(Time!A35)</f>
        <v>35</v>
      </c>
      <c r="R1203" s="513">
        <f>COLUMN(Time!A35)</f>
        <v>1</v>
      </c>
      <c r="S1203" s="513">
        <f ca="1">_xlfn.SHEET(Time!A18)</f>
        <v>4</v>
      </c>
    </row>
    <row r="1204" spans="1:19" x14ac:dyDescent="0.35">
      <c r="A1204" s="513" t="s">
        <v>283</v>
      </c>
      <c r="B1204" s="513">
        <v>58</v>
      </c>
      <c r="C1204" s="513" t="s">
        <v>360</v>
      </c>
      <c r="D1204" s="513">
        <v>-69</v>
      </c>
      <c r="E1204" s="513" t="s">
        <v>361</v>
      </c>
      <c r="F1204" s="513">
        <f>Time!F19</f>
        <v>46023</v>
      </c>
      <c r="G1204" s="513" t="str">
        <f>Time!E19</f>
        <v>First date of time rulers</v>
      </c>
      <c r="H1204" s="513" t="s">
        <v>108</v>
      </c>
      <c r="I1204" s="513">
        <f>COLUMN(Time!E19)</f>
        <v>5</v>
      </c>
      <c r="J1204" s="513" t="str">
        <f>Time!G19</f>
        <v>date</v>
      </c>
      <c r="K1204" s="513"/>
      <c r="L1204" s="513">
        <v>960</v>
      </c>
      <c r="M1204" s="513">
        <v>61</v>
      </c>
      <c r="N1204" s="513" t="str" cm="1">
        <f t="array" aca="1" ref="N1204" ca="1">CELL("format",Time!F19)</f>
        <v>D1</v>
      </c>
      <c r="O1204" s="513">
        <f>ROW(Time!F19)</f>
        <v>19</v>
      </c>
      <c r="P1204" s="513">
        <f>COLUMN(Time!F19)</f>
        <v>6</v>
      </c>
      <c r="Q1204" s="513">
        <f>ROW(Time!F19)</f>
        <v>19</v>
      </c>
      <c r="R1204" s="513">
        <f>COLUMN(Time!F19)</f>
        <v>6</v>
      </c>
      <c r="S1204" s="513">
        <f ca="1">_xlfn.SHEET(Time!F19)</f>
        <v>4</v>
      </c>
    </row>
    <row r="1205" spans="1:19" x14ac:dyDescent="0.35">
      <c r="A1205" s="513" t="s">
        <v>283</v>
      </c>
      <c r="B1205" s="513">
        <v>59</v>
      </c>
      <c r="C1205" s="513" t="s">
        <v>987</v>
      </c>
      <c r="D1205" s="513">
        <v>-69</v>
      </c>
      <c r="E1205" s="513" t="s">
        <v>988</v>
      </c>
      <c r="F1205" s="513">
        <f>Time!F20</f>
        <v>47483</v>
      </c>
      <c r="G1205" s="513" t="str">
        <f>Time!E20</f>
        <v>End of construction period date</v>
      </c>
      <c r="H1205" s="513" t="s">
        <v>152</v>
      </c>
      <c r="I1205" s="513">
        <f>COLUMN(Time!E20)</f>
        <v>5</v>
      </c>
      <c r="J1205" s="513" t="str">
        <f>Time!G20</f>
        <v>date</v>
      </c>
      <c r="K1205" s="513"/>
      <c r="L1205" s="513">
        <v>88</v>
      </c>
      <c r="M1205" s="513">
        <v>61</v>
      </c>
      <c r="N1205" s="513" t="str" cm="1">
        <f t="array" aca="1" ref="N1205" ca="1">CELL("format",Time!F20)</f>
        <v>D1</v>
      </c>
      <c r="O1205" s="513">
        <f>ROW(Time!F20)</f>
        <v>20</v>
      </c>
      <c r="P1205" s="513">
        <f>COLUMN(Time!F20)</f>
        <v>6</v>
      </c>
      <c r="Q1205" s="513">
        <f>ROW(Time!F20)</f>
        <v>20</v>
      </c>
      <c r="R1205" s="513">
        <f>COLUMN(Time!F20)</f>
        <v>6</v>
      </c>
      <c r="S1205" s="513">
        <f ca="1">_xlfn.SHEET(Time!F20)</f>
        <v>4</v>
      </c>
    </row>
    <row r="1206" spans="1:19" x14ac:dyDescent="0.35">
      <c r="A1206" s="513" t="s">
        <v>283</v>
      </c>
      <c r="B1206" s="513">
        <v>60</v>
      </c>
      <c r="C1206" s="513" t="s">
        <v>297</v>
      </c>
      <c r="D1206" s="513">
        <v>-69</v>
      </c>
      <c r="E1206" s="513" t="s">
        <v>298</v>
      </c>
      <c r="F1206" s="513">
        <f>Time!F21</f>
        <v>12</v>
      </c>
      <c r="G1206" s="513" t="str">
        <f>Time!E21</f>
        <v>Months in year</v>
      </c>
      <c r="H1206" s="513" t="s">
        <v>43</v>
      </c>
      <c r="I1206" s="513">
        <f>COLUMN(Time!E21)</f>
        <v>5</v>
      </c>
      <c r="J1206" s="513" t="str">
        <f>Time!G21</f>
        <v>months</v>
      </c>
      <c r="K1206" s="513"/>
      <c r="L1206" s="513">
        <v>877</v>
      </c>
      <c r="M1206" s="513">
        <v>61</v>
      </c>
      <c r="N1206" s="513" t="str" cm="1">
        <f t="array" aca="1" ref="N1206" ca="1">CELL("format",Time!F21)</f>
        <v>,0</v>
      </c>
      <c r="O1206" s="513">
        <f>ROW(Time!F21)</f>
        <v>21</v>
      </c>
      <c r="P1206" s="513">
        <f>COLUMN(Time!F21)</f>
        <v>6</v>
      </c>
      <c r="Q1206" s="513">
        <f>ROW(Time!F21)</f>
        <v>21</v>
      </c>
      <c r="R1206" s="513">
        <f>COLUMN(Time!F21)</f>
        <v>6</v>
      </c>
      <c r="S1206" s="513">
        <f ca="1">_xlfn.SHEET(Time!F21)</f>
        <v>4</v>
      </c>
    </row>
    <row r="1207" spans="1:19" x14ac:dyDescent="0.35">
      <c r="A1207" s="513" t="s">
        <v>277</v>
      </c>
      <c r="B1207" s="513">
        <v>61</v>
      </c>
      <c r="C1207" s="513" t="s">
        <v>961</v>
      </c>
      <c r="D1207" s="513">
        <v>-69</v>
      </c>
      <c r="E1207" s="513" t="s">
        <v>989</v>
      </c>
      <c r="F1207" s="513">
        <f>Time!F22</f>
        <v>48</v>
      </c>
      <c r="G1207" s="513" t="str">
        <f>Time!E22</f>
        <v>Number of monthly periods</v>
      </c>
      <c r="H1207" s="513" t="s">
        <v>930</v>
      </c>
      <c r="I1207" s="513">
        <f>COLUMN(Time!E22)</f>
        <v>5</v>
      </c>
      <c r="J1207" s="513" t="str">
        <f>Time!G22</f>
        <v>months</v>
      </c>
      <c r="K1207" s="513" t="s">
        <v>961</v>
      </c>
      <c r="L1207" s="513" t="s">
        <v>1893</v>
      </c>
      <c r="M1207" s="513">
        <v>62</v>
      </c>
      <c r="N1207" s="513" t="str" cm="1">
        <f t="array" aca="1" ref="N1207" ca="1">CELL("format",Time!F22)</f>
        <v>,0</v>
      </c>
      <c r="O1207" s="513">
        <f>ROW(Time!F22)</f>
        <v>22</v>
      </c>
      <c r="P1207" s="513">
        <f>COLUMN(Time!F22)</f>
        <v>6</v>
      </c>
      <c r="Q1207" s="513">
        <f>ROW(Time!F22)</f>
        <v>22</v>
      </c>
      <c r="R1207" s="513">
        <f>COLUMN(Time!F22)</f>
        <v>6</v>
      </c>
      <c r="S1207" s="513">
        <f ca="1">_xlfn.SHEET(Time!F22)</f>
        <v>4</v>
      </c>
    </row>
    <row r="1208" spans="1:19" x14ac:dyDescent="0.35">
      <c r="A1208" s="513" t="s">
        <v>283</v>
      </c>
      <c r="B1208" s="513">
        <v>62</v>
      </c>
      <c r="C1208" s="513" t="s">
        <v>961</v>
      </c>
      <c r="D1208" s="513">
        <v>-69</v>
      </c>
      <c r="E1208" s="513" t="s">
        <v>962</v>
      </c>
      <c r="F1208" s="513">
        <f>Time!F24</f>
        <v>48</v>
      </c>
      <c r="G1208" s="513" t="str">
        <f>Time!E24</f>
        <v>Number of monthly periods</v>
      </c>
      <c r="H1208" s="513" t="s">
        <v>930</v>
      </c>
      <c r="I1208" s="513">
        <f>COLUMN(Time!E24)</f>
        <v>5</v>
      </c>
      <c r="J1208" s="513" t="str">
        <f>Time!G24</f>
        <v>months</v>
      </c>
      <c r="K1208" s="513"/>
      <c r="L1208" s="513">
        <v>61</v>
      </c>
      <c r="M1208" s="513">
        <v>65</v>
      </c>
      <c r="N1208" s="513" t="str" cm="1">
        <f t="array" aca="1" ref="N1208" ca="1">CELL("format",Time!F24)</f>
        <v>,0</v>
      </c>
      <c r="O1208" s="513">
        <f>ROW(Time!F24)</f>
        <v>24</v>
      </c>
      <c r="P1208" s="513">
        <f>COLUMN(Time!F24)</f>
        <v>6</v>
      </c>
      <c r="Q1208" s="513">
        <f>ROW(Time!F24)</f>
        <v>24</v>
      </c>
      <c r="R1208" s="513">
        <f>COLUMN(Time!F24)</f>
        <v>6</v>
      </c>
      <c r="S1208" s="513">
        <f ca="1">_xlfn.SHEET(Time!F24)</f>
        <v>4</v>
      </c>
    </row>
    <row r="1209" spans="1:19" x14ac:dyDescent="0.35">
      <c r="A1209" s="513" t="s">
        <v>283</v>
      </c>
      <c r="B1209" s="513">
        <v>63</v>
      </c>
      <c r="C1209" s="513" t="s">
        <v>14</v>
      </c>
      <c r="D1209" s="513">
        <v>-69</v>
      </c>
      <c r="E1209" s="513" t="s">
        <v>358</v>
      </c>
      <c r="F1209" s="513">
        <f>Time!J25</f>
        <v>1</v>
      </c>
      <c r="G1209" s="513" t="str">
        <f>Time!E25</f>
        <v>Model column counter</v>
      </c>
      <c r="H1209" s="513" t="s">
        <v>0</v>
      </c>
      <c r="I1209" s="513">
        <f>COLUMN(Time!E25)</f>
        <v>5</v>
      </c>
      <c r="J1209" s="513" t="str">
        <f>Time!G25</f>
        <v>counter</v>
      </c>
      <c r="K1209" s="513"/>
      <c r="L1209" s="513">
        <v>52</v>
      </c>
      <c r="M1209" s="513">
        <v>65</v>
      </c>
      <c r="N1209" s="513" t="str" cm="1">
        <f t="array" aca="1" ref="N1209" ca="1">CELL("format",Time!J25)</f>
        <v>,0</v>
      </c>
      <c r="O1209" s="513">
        <f>ROW(Time!J25)</f>
        <v>25</v>
      </c>
      <c r="P1209" s="513">
        <f>COLUMN(Time!J25)</f>
        <v>10</v>
      </c>
      <c r="Q1209" s="513">
        <f>ROW(Time!GJ25)</f>
        <v>25</v>
      </c>
      <c r="R1209" s="513">
        <f>COLUMN(Time!GJ25)</f>
        <v>192</v>
      </c>
      <c r="S1209" s="513">
        <f ca="1">_xlfn.SHEET(Time!J25)</f>
        <v>4</v>
      </c>
    </row>
    <row r="1210" spans="1:19" x14ac:dyDescent="0.35">
      <c r="A1210" s="513" t="s">
        <v>274</v>
      </c>
      <c r="B1210" s="513">
        <v>64</v>
      </c>
      <c r="C1210" s="513" t="s">
        <v>963</v>
      </c>
      <c r="D1210" s="513">
        <v>-69</v>
      </c>
      <c r="E1210" s="513" t="s">
        <v>964</v>
      </c>
      <c r="F1210" s="513">
        <f>Time!H26</f>
        <v>48</v>
      </c>
      <c r="G1210" s="513" t="str">
        <f>Time!G26</f>
        <v>flag</v>
      </c>
      <c r="H1210" s="513" t="s">
        <v>5</v>
      </c>
      <c r="I1210" s="513">
        <f>COLUMN(Time!G26)</f>
        <v>7</v>
      </c>
      <c r="J1210" s="513" t="str">
        <f>Time!G26</f>
        <v>flag</v>
      </c>
      <c r="K1210" s="513" t="s">
        <v>963</v>
      </c>
      <c r="L1210" s="513">
        <v>65</v>
      </c>
      <c r="M1210" s="513"/>
      <c r="N1210" s="513" t="str" cm="1">
        <f t="array" aca="1" ref="N1210" ca="1">CELL("format",Time!H26)</f>
        <v>,0</v>
      </c>
      <c r="O1210" s="513">
        <f>ROW(Time!H26)</f>
        <v>26</v>
      </c>
      <c r="P1210" s="513">
        <f>COLUMN(Time!H26)</f>
        <v>8</v>
      </c>
      <c r="Q1210" s="513">
        <f>ROW(Time!H26)</f>
        <v>26</v>
      </c>
      <c r="R1210" s="513">
        <f>COLUMN(Time!H26)</f>
        <v>8</v>
      </c>
      <c r="S1210" s="513">
        <f ca="1">_xlfn.SHEET(Time!H26)</f>
        <v>4</v>
      </c>
    </row>
    <row r="1211" spans="1:19" x14ac:dyDescent="0.35">
      <c r="A1211" s="513" t="s">
        <v>277</v>
      </c>
      <c r="B1211" s="513">
        <v>65</v>
      </c>
      <c r="C1211" s="513" t="s">
        <v>965</v>
      </c>
      <c r="D1211" s="513">
        <v>-69</v>
      </c>
      <c r="E1211" s="513" t="s">
        <v>990</v>
      </c>
      <c r="F1211" s="513">
        <f>Time!J26</f>
        <v>1</v>
      </c>
      <c r="G1211" s="513" t="str">
        <f>Time!E26</f>
        <v>Monthly period flag</v>
      </c>
      <c r="H1211" s="513" t="s">
        <v>931</v>
      </c>
      <c r="I1211" s="513">
        <f>COLUMN(Time!E26)</f>
        <v>5</v>
      </c>
      <c r="J1211" s="513" t="str">
        <f>Time!G26</f>
        <v>flag</v>
      </c>
      <c r="K1211" s="513" t="s">
        <v>965</v>
      </c>
      <c r="L1211" s="513" t="s">
        <v>1894</v>
      </c>
      <c r="M1211" s="513" t="s">
        <v>1895</v>
      </c>
      <c r="N1211" s="513" t="str" cm="1">
        <f t="array" aca="1" ref="N1211" ca="1">CELL("format",Time!J26)</f>
        <v>,0</v>
      </c>
      <c r="O1211" s="513">
        <f>ROW(Time!J26)</f>
        <v>26</v>
      </c>
      <c r="P1211" s="513">
        <f>COLUMN(Time!J26)</f>
        <v>10</v>
      </c>
      <c r="Q1211" s="513">
        <f>ROW(Time!GJ26)</f>
        <v>26</v>
      </c>
      <c r="R1211" s="513">
        <f>COLUMN(Time!GJ26)</f>
        <v>192</v>
      </c>
      <c r="S1211" s="513">
        <f ca="1">_xlfn.SHEET(Time!J26)</f>
        <v>4</v>
      </c>
    </row>
    <row r="1212" spans="1:19" x14ac:dyDescent="0.35">
      <c r="A1212" s="513" t="s">
        <v>283</v>
      </c>
      <c r="B1212" s="513">
        <v>66</v>
      </c>
      <c r="C1212" s="513" t="s">
        <v>965</v>
      </c>
      <c r="D1212" s="513">
        <v>-69</v>
      </c>
      <c r="E1212" s="513" t="s">
        <v>966</v>
      </c>
      <c r="F1212" s="513">
        <f>Time!J28</f>
        <v>1</v>
      </c>
      <c r="G1212" s="513" t="str">
        <f>Time!E28</f>
        <v>Monthly period flag</v>
      </c>
      <c r="H1212" s="513" t="s">
        <v>931</v>
      </c>
      <c r="I1212" s="513">
        <f>COLUMN(Time!E28)</f>
        <v>5</v>
      </c>
      <c r="J1212" s="513" t="str">
        <f>Time!G28</f>
        <v>flag</v>
      </c>
      <c r="K1212" s="513"/>
      <c r="L1212" s="513">
        <v>65</v>
      </c>
      <c r="M1212" s="513">
        <v>68</v>
      </c>
      <c r="N1212" s="513" t="str" cm="1">
        <f t="array" aca="1" ref="N1212" ca="1">CELL("format",Time!J28)</f>
        <v>,0</v>
      </c>
      <c r="O1212" s="513">
        <f>ROW(Time!J28)</f>
        <v>28</v>
      </c>
      <c r="P1212" s="513">
        <f>COLUMN(Time!J28)</f>
        <v>10</v>
      </c>
      <c r="Q1212" s="513">
        <f>ROW(Time!GJ28)</f>
        <v>28</v>
      </c>
      <c r="R1212" s="513">
        <f>COLUMN(Time!GJ28)</f>
        <v>192</v>
      </c>
      <c r="S1212" s="513">
        <f ca="1">_xlfn.SHEET(Time!J28)</f>
        <v>4</v>
      </c>
    </row>
    <row r="1213" spans="1:19" x14ac:dyDescent="0.35">
      <c r="A1213" s="513" t="s">
        <v>274</v>
      </c>
      <c r="B1213" s="513">
        <v>67</v>
      </c>
      <c r="C1213" s="513" t="s">
        <v>967</v>
      </c>
      <c r="D1213" s="513">
        <v>-69</v>
      </c>
      <c r="E1213" s="513" t="s">
        <v>968</v>
      </c>
      <c r="F1213" s="513">
        <f>Time!H29</f>
        <v>135</v>
      </c>
      <c r="G1213" s="513" t="str">
        <f>Time!G29</f>
        <v>flag</v>
      </c>
      <c r="H1213" s="513" t="s">
        <v>5</v>
      </c>
      <c r="I1213" s="513">
        <f>COLUMN(Time!G29)</f>
        <v>7</v>
      </c>
      <c r="J1213" s="513" t="str">
        <f>Time!G29</f>
        <v>flag</v>
      </c>
      <c r="K1213" s="513" t="s">
        <v>967</v>
      </c>
      <c r="L1213" s="513">
        <v>68</v>
      </c>
      <c r="M1213" s="513"/>
      <c r="N1213" s="513" t="str" cm="1">
        <f t="array" aca="1" ref="N1213" ca="1">CELL("format",Time!H29)</f>
        <v>,0</v>
      </c>
      <c r="O1213" s="513">
        <f>ROW(Time!H29)</f>
        <v>29</v>
      </c>
      <c r="P1213" s="513">
        <f>COLUMN(Time!H29)</f>
        <v>8</v>
      </c>
      <c r="Q1213" s="513">
        <f>ROW(Time!H29)</f>
        <v>29</v>
      </c>
      <c r="R1213" s="513">
        <f>COLUMN(Time!H29)</f>
        <v>8</v>
      </c>
      <c r="S1213" s="513">
        <f ca="1">_xlfn.SHEET(Time!H29)</f>
        <v>4</v>
      </c>
    </row>
    <row r="1214" spans="1:19" x14ac:dyDescent="0.35">
      <c r="A1214" s="513" t="s">
        <v>277</v>
      </c>
      <c r="B1214" s="513">
        <v>68</v>
      </c>
      <c r="C1214" s="513" t="s">
        <v>969</v>
      </c>
      <c r="D1214" s="513">
        <v>-69</v>
      </c>
      <c r="E1214" s="513" t="s">
        <v>970</v>
      </c>
      <c r="F1214" s="513">
        <f>Time!J29</f>
        <v>0</v>
      </c>
      <c r="G1214" s="513" t="str">
        <f>Time!E29</f>
        <v>Primary timeline period flag</v>
      </c>
      <c r="H1214" s="513" t="s">
        <v>932</v>
      </c>
      <c r="I1214" s="513">
        <f>COLUMN(Time!E29)</f>
        <v>5</v>
      </c>
      <c r="J1214" s="513" t="str">
        <f>Time!G29</f>
        <v>flag</v>
      </c>
      <c r="K1214" s="513" t="s">
        <v>969</v>
      </c>
      <c r="L1214" s="513">
        <v>66</v>
      </c>
      <c r="M1214" s="513" t="s">
        <v>1896</v>
      </c>
      <c r="N1214" s="513" t="str" cm="1">
        <f t="array" aca="1" ref="N1214" ca="1">CELL("format",Time!J29)</f>
        <v>,0</v>
      </c>
      <c r="O1214" s="513">
        <f>ROW(Time!J29)</f>
        <v>29</v>
      </c>
      <c r="P1214" s="513">
        <f>COLUMN(Time!J29)</f>
        <v>10</v>
      </c>
      <c r="Q1214" s="513">
        <f>ROW(Time!GJ29)</f>
        <v>29</v>
      </c>
      <c r="R1214" s="513">
        <f>COLUMN(Time!GJ29)</f>
        <v>192</v>
      </c>
      <c r="S1214" s="513">
        <f ca="1">_xlfn.SHEET(Time!J29)</f>
        <v>4</v>
      </c>
    </row>
    <row r="1215" spans="1:19" x14ac:dyDescent="0.35">
      <c r="A1215" s="513" t="s">
        <v>283</v>
      </c>
      <c r="B1215" s="513">
        <v>69</v>
      </c>
      <c r="C1215" s="513" t="s">
        <v>367</v>
      </c>
      <c r="D1215" s="513">
        <v>-69</v>
      </c>
      <c r="E1215" s="513" t="s">
        <v>368</v>
      </c>
      <c r="F1215" s="513">
        <f>Time!F31</f>
        <v>3</v>
      </c>
      <c r="G1215" s="513" t="str">
        <f>Time!E31</f>
        <v>Length of operating period</v>
      </c>
      <c r="H1215" s="513" t="s">
        <v>83</v>
      </c>
      <c r="I1215" s="513">
        <f>COLUMN(Time!E31)</f>
        <v>5</v>
      </c>
      <c r="J1215" s="513" t="str">
        <f>Time!G31</f>
        <v>months</v>
      </c>
      <c r="K1215" s="513"/>
      <c r="L1215" s="513">
        <v>963</v>
      </c>
      <c r="M1215" s="513">
        <v>72</v>
      </c>
      <c r="N1215" s="513" t="str" cm="1">
        <f t="array" aca="1" ref="N1215" ca="1">CELL("format",Time!F31)</f>
        <v>,0</v>
      </c>
      <c r="O1215" s="513">
        <f>ROW(Time!F31)</f>
        <v>31</v>
      </c>
      <c r="P1215" s="513">
        <f>COLUMN(Time!F31)</f>
        <v>6</v>
      </c>
      <c r="Q1215" s="513">
        <f>ROW(Time!F31)</f>
        <v>31</v>
      </c>
      <c r="R1215" s="513">
        <f>COLUMN(Time!F31)</f>
        <v>6</v>
      </c>
      <c r="S1215" s="513">
        <f ca="1">_xlfn.SHEET(Time!F31)</f>
        <v>4</v>
      </c>
    </row>
    <row r="1216" spans="1:19" x14ac:dyDescent="0.35">
      <c r="A1216" s="513" t="s">
        <v>283</v>
      </c>
      <c r="B1216" s="513">
        <v>70</v>
      </c>
      <c r="C1216" s="513" t="s">
        <v>965</v>
      </c>
      <c r="D1216" s="513">
        <v>-69</v>
      </c>
      <c r="E1216" s="513" t="s">
        <v>966</v>
      </c>
      <c r="F1216" s="513">
        <f>Time!J32</f>
        <v>1</v>
      </c>
      <c r="G1216" s="513" t="str">
        <f>Time!E32</f>
        <v>Monthly period flag</v>
      </c>
      <c r="H1216" s="513" t="s">
        <v>931</v>
      </c>
      <c r="I1216" s="513">
        <f>COLUMN(Time!E32)</f>
        <v>5</v>
      </c>
      <c r="J1216" s="513" t="str">
        <f>Time!G32</f>
        <v>flag</v>
      </c>
      <c r="K1216" s="513"/>
      <c r="L1216" s="513">
        <v>65</v>
      </c>
      <c r="M1216" s="513">
        <v>72</v>
      </c>
      <c r="N1216" s="513" t="str" cm="1">
        <f t="array" aca="1" ref="N1216" ca="1">CELL("format",Time!J32)</f>
        <v>,0</v>
      </c>
      <c r="O1216" s="513">
        <f>ROW(Time!J32)</f>
        <v>32</v>
      </c>
      <c r="P1216" s="513">
        <f>COLUMN(Time!J32)</f>
        <v>10</v>
      </c>
      <c r="Q1216" s="513">
        <f>ROW(Time!GJ32)</f>
        <v>32</v>
      </c>
      <c r="R1216" s="513">
        <f>COLUMN(Time!GJ32)</f>
        <v>192</v>
      </c>
      <c r="S1216" s="513">
        <f ca="1">_xlfn.SHEET(Time!J32)</f>
        <v>4</v>
      </c>
    </row>
    <row r="1217" spans="1:19" x14ac:dyDescent="0.35">
      <c r="A1217" s="513" t="s">
        <v>283</v>
      </c>
      <c r="B1217" s="513">
        <v>71</v>
      </c>
      <c r="C1217" s="513" t="s">
        <v>969</v>
      </c>
      <c r="D1217" s="513">
        <v>-69</v>
      </c>
      <c r="E1217" s="513" t="s">
        <v>971</v>
      </c>
      <c r="F1217" s="513">
        <f>Time!J33</f>
        <v>0</v>
      </c>
      <c r="G1217" s="513" t="str">
        <f>Time!E33</f>
        <v>Primary timeline period flag</v>
      </c>
      <c r="H1217" s="513" t="s">
        <v>932</v>
      </c>
      <c r="I1217" s="513">
        <f>COLUMN(Time!E33)</f>
        <v>5</v>
      </c>
      <c r="J1217" s="513" t="str">
        <f>Time!G33</f>
        <v>flag</v>
      </c>
      <c r="K1217" s="513"/>
      <c r="L1217" s="513">
        <v>68</v>
      </c>
      <c r="M1217" s="513">
        <v>72</v>
      </c>
      <c r="N1217" s="513" t="str" cm="1">
        <f t="array" aca="1" ref="N1217" ca="1">CELL("format",Time!J33)</f>
        <v>,0</v>
      </c>
      <c r="O1217" s="513">
        <f>ROW(Time!J33)</f>
        <v>33</v>
      </c>
      <c r="P1217" s="513">
        <f>COLUMN(Time!J33)</f>
        <v>10</v>
      </c>
      <c r="Q1217" s="513">
        <f>ROW(Time!GJ33)</f>
        <v>33</v>
      </c>
      <c r="R1217" s="513">
        <f>COLUMN(Time!GJ33)</f>
        <v>192</v>
      </c>
      <c r="S1217" s="513">
        <f ca="1">_xlfn.SHEET(Time!J33)</f>
        <v>4</v>
      </c>
    </row>
    <row r="1218" spans="1:19" x14ac:dyDescent="0.35">
      <c r="A1218" s="513" t="s">
        <v>281</v>
      </c>
      <c r="B1218" s="513">
        <v>878</v>
      </c>
      <c r="C1218" s="513">
        <v>878</v>
      </c>
      <c r="D1218" s="513">
        <v>-69</v>
      </c>
      <c r="E1218" s="513" t="s">
        <v>335</v>
      </c>
      <c r="F1218" s="513">
        <f>Time!I34</f>
        <v>0</v>
      </c>
      <c r="G1218" s="513" t="str">
        <f>Time!E34</f>
        <v>Months per model period</v>
      </c>
      <c r="H1218" s="513" t="s">
        <v>933</v>
      </c>
      <c r="I1218" s="513">
        <f>COLUMN(Time!E34)</f>
        <v>5</v>
      </c>
      <c r="J1218" s="513" t="str">
        <f>Time!G34</f>
        <v>months</v>
      </c>
      <c r="K1218" s="513"/>
      <c r="L1218" s="513"/>
      <c r="M1218" s="513"/>
      <c r="N1218" s="513" t="str" cm="1">
        <f t="array" aca="1" ref="N1218" ca="1">CELL("format",Time!I34)</f>
        <v>,0</v>
      </c>
      <c r="O1218" s="513">
        <f>ROW(Time!I34)</f>
        <v>34</v>
      </c>
      <c r="P1218" s="513">
        <f>COLUMN(Time!I34)</f>
        <v>9</v>
      </c>
      <c r="Q1218" s="513">
        <f>ROW(Time!I34)</f>
        <v>34</v>
      </c>
      <c r="R1218" s="513">
        <f>COLUMN(Time!I34)</f>
        <v>9</v>
      </c>
      <c r="S1218" s="513">
        <f ca="1">_xlfn.SHEET(Time!I34)</f>
        <v>4</v>
      </c>
    </row>
    <row r="1219" spans="1:19" x14ac:dyDescent="0.35">
      <c r="A1219" s="513" t="s">
        <v>277</v>
      </c>
      <c r="B1219" s="513">
        <v>72</v>
      </c>
      <c r="C1219" s="513" t="s">
        <v>972</v>
      </c>
      <c r="D1219" s="513">
        <v>-69</v>
      </c>
      <c r="E1219" s="513" t="s">
        <v>973</v>
      </c>
      <c r="F1219" s="513">
        <f>Time!J34</f>
        <v>1</v>
      </c>
      <c r="G1219" s="513" t="str">
        <f>Time!E34</f>
        <v>Months per model period</v>
      </c>
      <c r="H1219" s="513" t="s">
        <v>933</v>
      </c>
      <c r="I1219" s="513">
        <f>COLUMN(Time!E34)</f>
        <v>5</v>
      </c>
      <c r="J1219" s="513" t="str">
        <f>Time!G34</f>
        <v>months</v>
      </c>
      <c r="K1219" s="513" t="s">
        <v>972</v>
      </c>
      <c r="L1219" s="513" t="s">
        <v>1561</v>
      </c>
      <c r="M1219" s="513" t="s">
        <v>2522</v>
      </c>
      <c r="N1219" s="513" t="str" cm="1">
        <f t="array" aca="1" ref="N1219" ca="1">CELL("format",Time!J34)</f>
        <v>,0</v>
      </c>
      <c r="O1219" s="513">
        <f>ROW(Time!J34)</f>
        <v>34</v>
      </c>
      <c r="P1219" s="513">
        <f>COLUMN(Time!J34)</f>
        <v>10</v>
      </c>
      <c r="Q1219" s="513">
        <f>ROW(Time!GJ34)</f>
        <v>34</v>
      </c>
      <c r="R1219" s="513">
        <f>COLUMN(Time!GJ34)</f>
        <v>192</v>
      </c>
      <c r="S1219" s="513">
        <f ca="1">_xlfn.SHEET(Time!J34)</f>
        <v>4</v>
      </c>
    </row>
    <row r="1220" spans="1:19" x14ac:dyDescent="0.35">
      <c r="A1220" s="513" t="s">
        <v>270</v>
      </c>
      <c r="B1220" s="513">
        <v>-70</v>
      </c>
      <c r="C1220" s="513" t="s">
        <v>974</v>
      </c>
      <c r="D1220" s="513">
        <v>-67</v>
      </c>
      <c r="E1220" s="513"/>
      <c r="F1220" s="513">
        <f>Time!A36</f>
        <v>0</v>
      </c>
      <c r="G1220" s="513" t="str">
        <f>Time!B36</f>
        <v>Model period start date</v>
      </c>
      <c r="H1220" s="513" t="s">
        <v>935</v>
      </c>
      <c r="I1220" s="513">
        <f>COLUMN(Time!B36)</f>
        <v>2</v>
      </c>
      <c r="J1220" s="513"/>
      <c r="K1220" s="513" t="s">
        <v>974</v>
      </c>
      <c r="L1220" s="513"/>
      <c r="M1220" s="513"/>
      <c r="N1220" s="513" t="str" cm="1">
        <f t="array" aca="1" ref="N1220" ca="1">CELL("format",Time!A36)</f>
        <v>,0</v>
      </c>
      <c r="O1220" s="513">
        <f>ROW(Time!A36)</f>
        <v>36</v>
      </c>
      <c r="P1220" s="513">
        <f>COLUMN(Time!A36)</f>
        <v>1</v>
      </c>
      <c r="Q1220" s="513">
        <f>ROW(Time!A41)</f>
        <v>41</v>
      </c>
      <c r="R1220" s="513">
        <f>COLUMN(Time!A41)</f>
        <v>1</v>
      </c>
      <c r="S1220" s="513">
        <f ca="1">_xlfn.SHEET(Time!A36)</f>
        <v>4</v>
      </c>
    </row>
    <row r="1221" spans="1:19" x14ac:dyDescent="0.35">
      <c r="A1221" s="513" t="s">
        <v>283</v>
      </c>
      <c r="B1221" s="513">
        <v>73</v>
      </c>
      <c r="C1221" s="513" t="s">
        <v>360</v>
      </c>
      <c r="D1221" s="513">
        <v>-70</v>
      </c>
      <c r="E1221" s="513" t="s">
        <v>361</v>
      </c>
      <c r="F1221" s="513">
        <f>Time!F37</f>
        <v>46023</v>
      </c>
      <c r="G1221" s="513" t="str">
        <f>Time!E37</f>
        <v>First date of time rulers</v>
      </c>
      <c r="H1221" s="513" t="s">
        <v>108</v>
      </c>
      <c r="I1221" s="513">
        <f>COLUMN(Time!E37)</f>
        <v>5</v>
      </c>
      <c r="J1221" s="513" t="str">
        <f>Time!G37</f>
        <v>date</v>
      </c>
      <c r="K1221" s="513"/>
      <c r="L1221" s="513">
        <v>960</v>
      </c>
      <c r="M1221" s="513">
        <v>76</v>
      </c>
      <c r="N1221" s="513" t="str" cm="1">
        <f t="array" aca="1" ref="N1221" ca="1">CELL("format",Time!F37)</f>
        <v>D1</v>
      </c>
      <c r="O1221" s="513">
        <f>ROW(Time!F37)</f>
        <v>37</v>
      </c>
      <c r="P1221" s="513">
        <f>COLUMN(Time!F37)</f>
        <v>6</v>
      </c>
      <c r="Q1221" s="513">
        <f>ROW(Time!F37)</f>
        <v>37</v>
      </c>
      <c r="R1221" s="513">
        <f>COLUMN(Time!F37)</f>
        <v>6</v>
      </c>
      <c r="S1221" s="513">
        <f ca="1">_xlfn.SHEET(Time!F37)</f>
        <v>4</v>
      </c>
    </row>
    <row r="1222" spans="1:19" x14ac:dyDescent="0.35">
      <c r="A1222" s="513" t="s">
        <v>283</v>
      </c>
      <c r="B1222" s="513">
        <v>74</v>
      </c>
      <c r="C1222" s="513" t="s">
        <v>5</v>
      </c>
      <c r="D1222" s="513">
        <v>-70</v>
      </c>
      <c r="E1222" s="513" t="s">
        <v>610</v>
      </c>
      <c r="F1222" s="513">
        <f>Time!J38</f>
        <v>1</v>
      </c>
      <c r="G1222" s="513" t="str">
        <f>Time!E38</f>
        <v>First model column flag</v>
      </c>
      <c r="H1222" s="513" t="s">
        <v>1</v>
      </c>
      <c r="I1222" s="513">
        <f>COLUMN(Time!E38)</f>
        <v>5</v>
      </c>
      <c r="J1222" s="513" t="str">
        <f>Time!G38</f>
        <v>flag</v>
      </c>
      <c r="K1222" s="513"/>
      <c r="L1222" s="513">
        <v>57</v>
      </c>
      <c r="M1222" s="513">
        <v>76</v>
      </c>
      <c r="N1222" s="513" t="str" cm="1">
        <f t="array" aca="1" ref="N1222" ca="1">CELL("format",Time!J38)</f>
        <v>,0</v>
      </c>
      <c r="O1222" s="513">
        <f>ROW(Time!J38)</f>
        <v>38</v>
      </c>
      <c r="P1222" s="513">
        <f>COLUMN(Time!J38)</f>
        <v>10</v>
      </c>
      <c r="Q1222" s="513">
        <f>ROW(Time!GJ38)</f>
        <v>38</v>
      </c>
      <c r="R1222" s="513">
        <f>COLUMN(Time!GJ38)</f>
        <v>192</v>
      </c>
      <c r="S1222" s="513">
        <f ca="1">_xlfn.SHEET(Time!J38)</f>
        <v>4</v>
      </c>
    </row>
    <row r="1223" spans="1:19" x14ac:dyDescent="0.35">
      <c r="A1223" s="513" t="s">
        <v>283</v>
      </c>
      <c r="B1223" s="513">
        <v>75</v>
      </c>
      <c r="C1223" s="513" t="s">
        <v>972</v>
      </c>
      <c r="D1223" s="513">
        <v>-70</v>
      </c>
      <c r="E1223" s="513" t="s">
        <v>975</v>
      </c>
      <c r="F1223" s="513">
        <f>Time!I39</f>
        <v>0</v>
      </c>
      <c r="G1223" s="513" t="str">
        <f>Time!E39</f>
        <v>Months per model period</v>
      </c>
      <c r="H1223" s="513" t="s">
        <v>933</v>
      </c>
      <c r="I1223" s="513">
        <f>COLUMN(Time!E39)</f>
        <v>5</v>
      </c>
      <c r="J1223" s="513" t="str">
        <f>Time!G39</f>
        <v>months</v>
      </c>
      <c r="K1223" s="513"/>
      <c r="L1223" s="513">
        <v>72</v>
      </c>
      <c r="M1223" s="513">
        <v>76</v>
      </c>
      <c r="N1223" s="513" t="str" cm="1">
        <f t="array" aca="1" ref="N1223" ca="1">CELL("format",Time!I39)</f>
        <v>,0</v>
      </c>
      <c r="O1223" s="513">
        <f>ROW(Time!I39)</f>
        <v>39</v>
      </c>
      <c r="P1223" s="513">
        <f>COLUMN(Time!I39)</f>
        <v>9</v>
      </c>
      <c r="Q1223" s="513">
        <f>ROW(Time!GI39)</f>
        <v>39</v>
      </c>
      <c r="R1223" s="513">
        <f>COLUMN(Time!GI39)</f>
        <v>191</v>
      </c>
      <c r="S1223" s="513">
        <f ca="1">_xlfn.SHEET(Time!I39)</f>
        <v>4</v>
      </c>
    </row>
    <row r="1224" spans="1:19" x14ac:dyDescent="0.35">
      <c r="A1224" s="513" t="s">
        <v>281</v>
      </c>
      <c r="B1224" s="513">
        <v>879</v>
      </c>
      <c r="C1224" s="513">
        <v>879</v>
      </c>
      <c r="D1224" s="513">
        <v>-70</v>
      </c>
      <c r="E1224" s="513" t="s">
        <v>335</v>
      </c>
      <c r="F1224" s="513">
        <f>Time!I40</f>
        <v>0</v>
      </c>
      <c r="G1224" s="513" t="str">
        <f>Time!E40</f>
        <v>Model period beginning</v>
      </c>
      <c r="H1224" s="513" t="s">
        <v>16</v>
      </c>
      <c r="I1224" s="513">
        <f>COLUMN(Time!E40)</f>
        <v>5</v>
      </c>
      <c r="J1224" s="513" t="str">
        <f>Time!G40</f>
        <v>date</v>
      </c>
      <c r="K1224" s="513"/>
      <c r="L1224" s="513"/>
      <c r="M1224" s="513"/>
      <c r="N1224" s="513" t="str" cm="1">
        <f t="array" aca="1" ref="N1224" ca="1">CELL("format",Time!I40)</f>
        <v>D1</v>
      </c>
      <c r="O1224" s="513">
        <f>ROW(Time!I40)</f>
        <v>40</v>
      </c>
      <c r="P1224" s="513">
        <f>COLUMN(Time!I40)</f>
        <v>9</v>
      </c>
      <c r="Q1224" s="513">
        <f>ROW(Time!I40)</f>
        <v>40</v>
      </c>
      <c r="R1224" s="513">
        <f>COLUMN(Time!I40)</f>
        <v>9</v>
      </c>
      <c r="S1224" s="513">
        <f ca="1">_xlfn.SHEET(Time!I40)</f>
        <v>4</v>
      </c>
    </row>
    <row r="1225" spans="1:19" x14ac:dyDescent="0.35">
      <c r="A1225" s="513" t="s">
        <v>277</v>
      </c>
      <c r="B1225" s="513">
        <v>76</v>
      </c>
      <c r="C1225" s="513" t="s">
        <v>582</v>
      </c>
      <c r="D1225" s="513">
        <v>-70</v>
      </c>
      <c r="E1225" s="513" t="s">
        <v>991</v>
      </c>
      <c r="F1225" s="513">
        <f>Time!J40</f>
        <v>46023</v>
      </c>
      <c r="G1225" s="513" t="str">
        <f>Time!E40</f>
        <v>Model period beginning</v>
      </c>
      <c r="H1225" s="513" t="s">
        <v>16</v>
      </c>
      <c r="I1225" s="513">
        <f>COLUMN(Time!E40)</f>
        <v>5</v>
      </c>
      <c r="J1225" s="513" t="str">
        <f>Time!G40</f>
        <v>date</v>
      </c>
      <c r="K1225" s="513" t="s">
        <v>582</v>
      </c>
      <c r="L1225" s="513" t="s">
        <v>1897</v>
      </c>
      <c r="M1225" s="513" t="s">
        <v>2523</v>
      </c>
      <c r="N1225" s="513" t="str" cm="1">
        <f t="array" aca="1" ref="N1225" ca="1">CELL("format",Time!J40)</f>
        <v>D1</v>
      </c>
      <c r="O1225" s="513">
        <f>ROW(Time!J40)</f>
        <v>40</v>
      </c>
      <c r="P1225" s="513">
        <f>COLUMN(Time!J40)</f>
        <v>10</v>
      </c>
      <c r="Q1225" s="513">
        <f>ROW(Time!GJ40)</f>
        <v>40</v>
      </c>
      <c r="R1225" s="513">
        <f>COLUMN(Time!GJ40)</f>
        <v>192</v>
      </c>
      <c r="S1225" s="513">
        <f ca="1">_xlfn.SHEET(Time!J40)</f>
        <v>4</v>
      </c>
    </row>
    <row r="1226" spans="1:19" x14ac:dyDescent="0.35">
      <c r="A1226" s="513" t="s">
        <v>270</v>
      </c>
      <c r="B1226" s="513">
        <v>-71</v>
      </c>
      <c r="C1226" s="513" t="s">
        <v>976</v>
      </c>
      <c r="D1226" s="513">
        <v>-67</v>
      </c>
      <c r="E1226" s="513"/>
      <c r="F1226" s="513">
        <f>Time!A42</f>
        <v>0</v>
      </c>
      <c r="G1226" s="513" t="str">
        <f>Time!B42</f>
        <v>Model period end date</v>
      </c>
      <c r="H1226" s="513" t="s">
        <v>934</v>
      </c>
      <c r="I1226" s="513">
        <f>COLUMN(Time!B42)</f>
        <v>2</v>
      </c>
      <c r="J1226" s="513"/>
      <c r="K1226" s="513" t="s">
        <v>976</v>
      </c>
      <c r="L1226" s="513"/>
      <c r="M1226" s="513"/>
      <c r="N1226" s="513" t="str" cm="1">
        <f t="array" aca="1" ref="N1226" ca="1">CELL("format",Time!A42)</f>
        <v>,0</v>
      </c>
      <c r="O1226" s="513">
        <f>ROW(Time!A42)</f>
        <v>42</v>
      </c>
      <c r="P1226" s="513">
        <f>COLUMN(Time!A42)</f>
        <v>1</v>
      </c>
      <c r="Q1226" s="513">
        <f>ROW(Time!A46)</f>
        <v>46</v>
      </c>
      <c r="R1226" s="513">
        <f>COLUMN(Time!A46)</f>
        <v>1</v>
      </c>
      <c r="S1226" s="513">
        <f ca="1">_xlfn.SHEET(Time!A42)</f>
        <v>4</v>
      </c>
    </row>
    <row r="1227" spans="1:19" x14ac:dyDescent="0.35">
      <c r="A1227" s="513" t="s">
        <v>283</v>
      </c>
      <c r="B1227" s="513">
        <v>77</v>
      </c>
      <c r="C1227" s="513" t="s">
        <v>582</v>
      </c>
      <c r="D1227" s="513">
        <v>-71</v>
      </c>
      <c r="E1227" s="513" t="s">
        <v>992</v>
      </c>
      <c r="F1227" s="513">
        <f>Time!J43</f>
        <v>46023</v>
      </c>
      <c r="G1227" s="513" t="str">
        <f>Time!E43</f>
        <v>Model period beginning</v>
      </c>
      <c r="H1227" s="513" t="s">
        <v>16</v>
      </c>
      <c r="I1227" s="513">
        <f>COLUMN(Time!E43)</f>
        <v>5</v>
      </c>
      <c r="J1227" s="513" t="str">
        <f>Time!G43</f>
        <v>date</v>
      </c>
      <c r="K1227" s="513"/>
      <c r="L1227" s="513">
        <v>76</v>
      </c>
      <c r="M1227" s="513">
        <v>79</v>
      </c>
      <c r="N1227" s="513" t="str" cm="1">
        <f t="array" aca="1" ref="N1227" ca="1">CELL("format",Time!J43)</f>
        <v>D1</v>
      </c>
      <c r="O1227" s="513">
        <f>ROW(Time!J43)</f>
        <v>43</v>
      </c>
      <c r="P1227" s="513">
        <f>COLUMN(Time!J43)</f>
        <v>10</v>
      </c>
      <c r="Q1227" s="513">
        <f>ROW(Time!GJ43)</f>
        <v>43</v>
      </c>
      <c r="R1227" s="513">
        <f>COLUMN(Time!GJ43)</f>
        <v>192</v>
      </c>
      <c r="S1227" s="513">
        <f ca="1">_xlfn.SHEET(Time!J43)</f>
        <v>4</v>
      </c>
    </row>
    <row r="1228" spans="1:19" x14ac:dyDescent="0.35">
      <c r="A1228" s="513" t="s">
        <v>283</v>
      </c>
      <c r="B1228" s="513">
        <v>78</v>
      </c>
      <c r="C1228" s="513" t="s">
        <v>972</v>
      </c>
      <c r="D1228" s="513">
        <v>-71</v>
      </c>
      <c r="E1228" s="513" t="s">
        <v>975</v>
      </c>
      <c r="F1228" s="513">
        <f>Time!J44</f>
        <v>1</v>
      </c>
      <c r="G1228" s="513" t="str">
        <f>Time!E44</f>
        <v>Months per model period</v>
      </c>
      <c r="H1228" s="513" t="s">
        <v>933</v>
      </c>
      <c r="I1228" s="513">
        <f>COLUMN(Time!E44)</f>
        <v>5</v>
      </c>
      <c r="J1228" s="513" t="str">
        <f>Time!G44</f>
        <v>months</v>
      </c>
      <c r="K1228" s="513"/>
      <c r="L1228" s="513">
        <v>72</v>
      </c>
      <c r="M1228" s="513">
        <v>79</v>
      </c>
      <c r="N1228" s="513" t="str" cm="1">
        <f t="array" aca="1" ref="N1228" ca="1">CELL("format",Time!J44)</f>
        <v>,0</v>
      </c>
      <c r="O1228" s="513">
        <f>ROW(Time!J44)</f>
        <v>44</v>
      </c>
      <c r="P1228" s="513">
        <f>COLUMN(Time!J44)</f>
        <v>10</v>
      </c>
      <c r="Q1228" s="513">
        <f>ROW(Time!GJ44)</f>
        <v>44</v>
      </c>
      <c r="R1228" s="513">
        <f>COLUMN(Time!GJ44)</f>
        <v>192</v>
      </c>
      <c r="S1228" s="513">
        <f ca="1">_xlfn.SHEET(Time!J44)</f>
        <v>4</v>
      </c>
    </row>
    <row r="1229" spans="1:19" x14ac:dyDescent="0.35">
      <c r="A1229" s="513" t="s">
        <v>281</v>
      </c>
      <c r="B1229" s="513">
        <v>880</v>
      </c>
      <c r="C1229" s="513">
        <v>880</v>
      </c>
      <c r="D1229" s="513">
        <v>-71</v>
      </c>
      <c r="E1229" s="513" t="s">
        <v>335</v>
      </c>
      <c r="F1229" s="513">
        <f>Time!I45</f>
        <v>0</v>
      </c>
      <c r="G1229" s="513" t="str">
        <f>Time!E45</f>
        <v>Model period ending</v>
      </c>
      <c r="H1229" s="513" t="s">
        <v>11</v>
      </c>
      <c r="I1229" s="513">
        <f>COLUMN(Time!E45)</f>
        <v>5</v>
      </c>
      <c r="J1229" s="513" t="str">
        <f>Time!G45</f>
        <v>date</v>
      </c>
      <c r="K1229" s="513"/>
      <c r="L1229" s="513"/>
      <c r="M1229" s="513"/>
      <c r="N1229" s="513" t="str" cm="1">
        <f t="array" aca="1" ref="N1229" ca="1">CELL("format",Time!I45)</f>
        <v>D1</v>
      </c>
      <c r="O1229" s="513">
        <f>ROW(Time!I45)</f>
        <v>45</v>
      </c>
      <c r="P1229" s="513">
        <f>COLUMN(Time!I45)</f>
        <v>9</v>
      </c>
      <c r="Q1229" s="513">
        <f>ROW(Time!I45)</f>
        <v>45</v>
      </c>
      <c r="R1229" s="513">
        <f>COLUMN(Time!I45)</f>
        <v>9</v>
      </c>
      <c r="S1229" s="513">
        <f ca="1">_xlfn.SHEET(Time!I45)</f>
        <v>4</v>
      </c>
    </row>
    <row r="1230" spans="1:19" x14ac:dyDescent="0.35">
      <c r="A1230" s="513" t="s">
        <v>277</v>
      </c>
      <c r="B1230" s="513">
        <v>79</v>
      </c>
      <c r="C1230" s="513" t="s">
        <v>638</v>
      </c>
      <c r="D1230" s="513">
        <v>-71</v>
      </c>
      <c r="E1230" s="513" t="s">
        <v>993</v>
      </c>
      <c r="F1230" s="513">
        <f>Time!J45</f>
        <v>46053</v>
      </c>
      <c r="G1230" s="513" t="str">
        <f>Time!E45</f>
        <v>Model period ending</v>
      </c>
      <c r="H1230" s="513" t="s">
        <v>11</v>
      </c>
      <c r="I1230" s="513">
        <f>COLUMN(Time!E45)</f>
        <v>5</v>
      </c>
      <c r="J1230" s="513" t="str">
        <f>Time!G45</f>
        <v>date</v>
      </c>
      <c r="K1230" s="513" t="s">
        <v>638</v>
      </c>
      <c r="L1230" s="513" t="s">
        <v>1898</v>
      </c>
      <c r="M1230" s="513" t="s">
        <v>2524</v>
      </c>
      <c r="N1230" s="513" t="str" cm="1">
        <f t="array" aca="1" ref="N1230" ca="1">CELL("format",Time!J45)</f>
        <v>D1</v>
      </c>
      <c r="O1230" s="513">
        <f>ROW(Time!J45)</f>
        <v>45</v>
      </c>
      <c r="P1230" s="513">
        <f>COLUMN(Time!J45)</f>
        <v>10</v>
      </c>
      <c r="Q1230" s="513">
        <f>ROW(Time!GJ45)</f>
        <v>45</v>
      </c>
      <c r="R1230" s="513">
        <f>COLUMN(Time!GJ45)</f>
        <v>192</v>
      </c>
      <c r="S1230" s="513">
        <f ca="1">_xlfn.SHEET(Time!J45)</f>
        <v>4</v>
      </c>
    </row>
    <row r="1231" spans="1:19" x14ac:dyDescent="0.35">
      <c r="A1231" s="513" t="s">
        <v>270</v>
      </c>
      <c r="B1231" s="513">
        <v>-72</v>
      </c>
      <c r="C1231" s="513" t="s">
        <v>253</v>
      </c>
      <c r="D1231" s="513">
        <v>-66</v>
      </c>
      <c r="E1231" s="513"/>
      <c r="F1231" s="513" t="str">
        <f>Time!A47</f>
        <v>FLAGS</v>
      </c>
      <c r="G1231" s="513" t="str">
        <f>Time!A47</f>
        <v>FLAGS</v>
      </c>
      <c r="H1231" s="513" t="s">
        <v>2</v>
      </c>
      <c r="I1231" s="513">
        <f>COLUMN(Time!A47)</f>
        <v>1</v>
      </c>
      <c r="J1231" s="513"/>
      <c r="K1231" s="513" t="s">
        <v>253</v>
      </c>
      <c r="L1231" s="513"/>
      <c r="M1231" s="513"/>
      <c r="N1231" s="513" t="str" cm="1">
        <f t="array" aca="1" ref="N1231" ca="1">CELL("format",Time!A47)</f>
        <v>D1</v>
      </c>
      <c r="O1231" s="513">
        <f>ROW(Time!A47)</f>
        <v>47</v>
      </c>
      <c r="P1231" s="513">
        <f>COLUMN(Time!A47)</f>
        <v>1</v>
      </c>
      <c r="Q1231" s="513">
        <f>ROW(Time!A193)</f>
        <v>193</v>
      </c>
      <c r="R1231" s="513">
        <f>COLUMN(Time!A193)</f>
        <v>1</v>
      </c>
      <c r="S1231" s="513">
        <f ca="1">_xlfn.SHEET(Time!A47)</f>
        <v>4</v>
      </c>
    </row>
    <row r="1232" spans="1:19" x14ac:dyDescent="0.35">
      <c r="A1232" s="513" t="s">
        <v>270</v>
      </c>
      <c r="B1232" s="513">
        <v>-73</v>
      </c>
      <c r="C1232" s="513" t="s">
        <v>371</v>
      </c>
      <c r="D1232" s="513">
        <v>-72</v>
      </c>
      <c r="E1232" s="513"/>
      <c r="F1232" s="513">
        <f>Time!A49</f>
        <v>0</v>
      </c>
      <c r="G1232" s="513" t="str">
        <f>Time!B49</f>
        <v>Financial close date flag</v>
      </c>
      <c r="H1232" s="513" t="s">
        <v>42</v>
      </c>
      <c r="I1232" s="513">
        <f>COLUMN(Time!B49)</f>
        <v>2</v>
      </c>
      <c r="J1232" s="513"/>
      <c r="K1232" s="513" t="s">
        <v>371</v>
      </c>
      <c r="L1232" s="513"/>
      <c r="M1232" s="513"/>
      <c r="N1232" s="513" t="str" cm="1">
        <f t="array" aca="1" ref="N1232" ca="1">CELL("format",Time!A49)</f>
        <v>D1</v>
      </c>
      <c r="O1232" s="513">
        <f>ROW(Time!A49)</f>
        <v>49</v>
      </c>
      <c r="P1232" s="513">
        <f>COLUMN(Time!A49)</f>
        <v>1</v>
      </c>
      <c r="Q1232" s="513">
        <f>ROW(Time!A53)</f>
        <v>53</v>
      </c>
      <c r="R1232" s="513">
        <f>COLUMN(Time!A53)</f>
        <v>1</v>
      </c>
      <c r="S1232" s="513">
        <f ca="1">_xlfn.SHEET(Time!A49)</f>
        <v>4</v>
      </c>
    </row>
    <row r="1233" spans="1:19" x14ac:dyDescent="0.35">
      <c r="A1233" s="513" t="s">
        <v>283</v>
      </c>
      <c r="B1233" s="513">
        <v>80</v>
      </c>
      <c r="C1233" s="513" t="s">
        <v>532</v>
      </c>
      <c r="D1233" s="513">
        <v>-73</v>
      </c>
      <c r="E1233" s="513" t="s">
        <v>1833</v>
      </c>
      <c r="F1233" s="513">
        <f>Time!F50</f>
        <v>46203</v>
      </c>
      <c r="G1233" s="513" t="str">
        <f>Time!E50</f>
        <v>Financial close date</v>
      </c>
      <c r="H1233" s="513" t="s">
        <v>151</v>
      </c>
      <c r="I1233" s="513">
        <f>COLUMN(Time!E50)</f>
        <v>5</v>
      </c>
      <c r="J1233" s="513" t="str">
        <f>Time!G50</f>
        <v>date</v>
      </c>
      <c r="K1233" s="513"/>
      <c r="L1233" s="513">
        <v>1321</v>
      </c>
      <c r="M1233" s="513">
        <v>83</v>
      </c>
      <c r="N1233" s="513" t="str" cm="1">
        <f t="array" aca="1" ref="N1233" ca="1">CELL("format",Time!F50)</f>
        <v>D1</v>
      </c>
      <c r="O1233" s="513">
        <f>ROW(Time!F50)</f>
        <v>50</v>
      </c>
      <c r="P1233" s="513">
        <f>COLUMN(Time!F50)</f>
        <v>6</v>
      </c>
      <c r="Q1233" s="513">
        <f>ROW(Time!F50)</f>
        <v>50</v>
      </c>
      <c r="R1233" s="513">
        <f>COLUMN(Time!F50)</f>
        <v>6</v>
      </c>
      <c r="S1233" s="513">
        <f ca="1">_xlfn.SHEET(Time!F50)</f>
        <v>4</v>
      </c>
    </row>
    <row r="1234" spans="1:19" x14ac:dyDescent="0.35">
      <c r="A1234" s="513" t="s">
        <v>283</v>
      </c>
      <c r="B1234" s="513">
        <v>81</v>
      </c>
      <c r="C1234" s="513" t="s">
        <v>638</v>
      </c>
      <c r="D1234" s="513">
        <v>-73</v>
      </c>
      <c r="E1234" s="513" t="s">
        <v>994</v>
      </c>
      <c r="F1234" s="513">
        <f>Time!I51</f>
        <v>0</v>
      </c>
      <c r="G1234" s="513" t="str">
        <f>Time!E51</f>
        <v>Model period ending</v>
      </c>
      <c r="H1234" s="513" t="s">
        <v>11</v>
      </c>
      <c r="I1234" s="513">
        <f>COLUMN(Time!E51)</f>
        <v>5</v>
      </c>
      <c r="J1234" s="513" t="str">
        <f>Time!G51</f>
        <v>date</v>
      </c>
      <c r="K1234" s="513"/>
      <c r="L1234" s="513">
        <v>79</v>
      </c>
      <c r="M1234" s="513">
        <v>83</v>
      </c>
      <c r="N1234" s="513" t="str" cm="1">
        <f t="array" aca="1" ref="N1234" ca="1">CELL("format",Time!I51)</f>
        <v>D1</v>
      </c>
      <c r="O1234" s="513">
        <f>ROW(Time!I51)</f>
        <v>51</v>
      </c>
      <c r="P1234" s="513">
        <f>COLUMN(Time!I51)</f>
        <v>9</v>
      </c>
      <c r="Q1234" s="513">
        <f>ROW(Time!GJ51)</f>
        <v>51</v>
      </c>
      <c r="R1234" s="513">
        <f>COLUMN(Time!GJ51)</f>
        <v>192</v>
      </c>
      <c r="S1234" s="513">
        <f ca="1">_xlfn.SHEET(Time!I51)</f>
        <v>4</v>
      </c>
    </row>
    <row r="1235" spans="1:19" x14ac:dyDescent="0.35">
      <c r="A1235" s="513" t="s">
        <v>274</v>
      </c>
      <c r="B1235" s="513">
        <v>82</v>
      </c>
      <c r="C1235" s="513" t="s">
        <v>624</v>
      </c>
      <c r="D1235" s="513">
        <v>-73</v>
      </c>
      <c r="E1235" s="513" t="s">
        <v>625</v>
      </c>
      <c r="F1235" s="513">
        <f>Time!H52</f>
        <v>1</v>
      </c>
      <c r="G1235" s="513" t="str">
        <f>Time!G52</f>
        <v>flag</v>
      </c>
      <c r="H1235" s="513" t="s">
        <v>5</v>
      </c>
      <c r="I1235" s="513">
        <f>COLUMN(Time!G52)</f>
        <v>7</v>
      </c>
      <c r="J1235" s="513" t="str">
        <f>Time!G52</f>
        <v>flag</v>
      </c>
      <c r="K1235" s="513" t="s">
        <v>624</v>
      </c>
      <c r="L1235" s="513">
        <v>83</v>
      </c>
      <c r="M1235" s="513"/>
      <c r="N1235" s="513" t="str" cm="1">
        <f t="array" aca="1" ref="N1235" ca="1">CELL("format",Time!H52)</f>
        <v>,0</v>
      </c>
      <c r="O1235" s="513">
        <f>ROW(Time!H52)</f>
        <v>52</v>
      </c>
      <c r="P1235" s="513">
        <f>COLUMN(Time!H52)</f>
        <v>8</v>
      </c>
      <c r="Q1235" s="513">
        <f>ROW(Time!H52)</f>
        <v>52</v>
      </c>
      <c r="R1235" s="513">
        <f>COLUMN(Time!H52)</f>
        <v>8</v>
      </c>
      <c r="S1235" s="513">
        <f ca="1">_xlfn.SHEET(Time!H52)</f>
        <v>4</v>
      </c>
    </row>
    <row r="1236" spans="1:19" x14ac:dyDescent="0.35">
      <c r="A1236" s="513" t="s">
        <v>281</v>
      </c>
      <c r="B1236" s="513">
        <v>881</v>
      </c>
      <c r="C1236" s="513">
        <v>881</v>
      </c>
      <c r="D1236" s="513">
        <v>-73</v>
      </c>
      <c r="E1236" s="513" t="s">
        <v>335</v>
      </c>
      <c r="F1236" s="513">
        <f>Time!I52</f>
        <v>0</v>
      </c>
      <c r="G1236" s="513" t="str">
        <f>Time!G52</f>
        <v>flag</v>
      </c>
      <c r="H1236" s="513" t="s">
        <v>5</v>
      </c>
      <c r="I1236" s="513">
        <f>COLUMN(Time!G52)</f>
        <v>7</v>
      </c>
      <c r="J1236" s="513" t="str">
        <f>Time!G52</f>
        <v>flag</v>
      </c>
      <c r="K1236" s="513"/>
      <c r="L1236" s="513"/>
      <c r="M1236" s="513"/>
      <c r="N1236" s="513" t="str" cm="1">
        <f t="array" aca="1" ref="N1236" ca="1">CELL("format",Time!I52)</f>
        <v>,0</v>
      </c>
      <c r="O1236" s="513">
        <f>ROW(Time!I52)</f>
        <v>52</v>
      </c>
      <c r="P1236" s="513">
        <f>COLUMN(Time!I52)</f>
        <v>9</v>
      </c>
      <c r="Q1236" s="513">
        <f>ROW(Time!I52)</f>
        <v>52</v>
      </c>
      <c r="R1236" s="513">
        <f>COLUMN(Time!I52)</f>
        <v>9</v>
      </c>
      <c r="S1236" s="513">
        <f ca="1">_xlfn.SHEET(Time!I52)</f>
        <v>4</v>
      </c>
    </row>
    <row r="1237" spans="1:19" x14ac:dyDescent="0.35">
      <c r="A1237" s="513" t="s">
        <v>277</v>
      </c>
      <c r="B1237" s="513">
        <v>83</v>
      </c>
      <c r="C1237" s="513" t="s">
        <v>618</v>
      </c>
      <c r="D1237" s="513">
        <v>-73</v>
      </c>
      <c r="E1237" s="513" t="s">
        <v>1899</v>
      </c>
      <c r="F1237" s="513">
        <f>Time!J52</f>
        <v>0</v>
      </c>
      <c r="G1237" s="513" t="str">
        <f>Time!E52</f>
        <v>Financial close date flag</v>
      </c>
      <c r="H1237" s="513" t="s">
        <v>42</v>
      </c>
      <c r="I1237" s="513">
        <f>COLUMN(Time!E52)</f>
        <v>5</v>
      </c>
      <c r="J1237" s="513" t="str">
        <f>Time!G52</f>
        <v>flag</v>
      </c>
      <c r="K1237" s="513" t="s">
        <v>618</v>
      </c>
      <c r="L1237" s="513" t="s">
        <v>1900</v>
      </c>
      <c r="M1237" s="513" t="s">
        <v>2525</v>
      </c>
      <c r="N1237" s="513" t="str" cm="1">
        <f t="array" aca="1" ref="N1237" ca="1">CELL("format",Time!J52)</f>
        <v>,0</v>
      </c>
      <c r="O1237" s="513">
        <f>ROW(Time!J52)</f>
        <v>52</v>
      </c>
      <c r="P1237" s="513">
        <f>COLUMN(Time!J52)</f>
        <v>10</v>
      </c>
      <c r="Q1237" s="513">
        <f>ROW(Time!GJ52)</f>
        <v>52</v>
      </c>
      <c r="R1237" s="513">
        <f>COLUMN(Time!GJ52)</f>
        <v>192</v>
      </c>
      <c r="S1237" s="513">
        <f ca="1">_xlfn.SHEET(Time!J52)</f>
        <v>4</v>
      </c>
    </row>
    <row r="1238" spans="1:19" x14ac:dyDescent="0.35">
      <c r="A1238" s="513" t="s">
        <v>270</v>
      </c>
      <c r="B1238" s="513">
        <v>-74</v>
      </c>
      <c r="C1238" s="513" t="s">
        <v>626</v>
      </c>
      <c r="D1238" s="513">
        <v>-72</v>
      </c>
      <c r="E1238" s="513"/>
      <c r="F1238" s="513">
        <f>Time!A54</f>
        <v>0</v>
      </c>
      <c r="G1238" s="513" t="str">
        <f>Time!B54</f>
        <v>First construction period flag</v>
      </c>
      <c r="H1238" s="513" t="s">
        <v>155</v>
      </c>
      <c r="I1238" s="513">
        <f>COLUMN(Time!B54)</f>
        <v>2</v>
      </c>
      <c r="J1238" s="513"/>
      <c r="K1238" s="513" t="s">
        <v>626</v>
      </c>
      <c r="L1238" s="513"/>
      <c r="M1238" s="513"/>
      <c r="N1238" s="513" t="str" cm="1">
        <f t="array" aca="1" ref="N1238" ca="1">CELL("format",Time!A54)</f>
        <v>,0</v>
      </c>
      <c r="O1238" s="513">
        <f>ROW(Time!A54)</f>
        <v>54</v>
      </c>
      <c r="P1238" s="513">
        <f>COLUMN(Time!A54)</f>
        <v>1</v>
      </c>
      <c r="Q1238" s="513">
        <f>ROW(Time!A57)</f>
        <v>57</v>
      </c>
      <c r="R1238" s="513">
        <f>COLUMN(Time!A57)</f>
        <v>1</v>
      </c>
      <c r="S1238" s="513">
        <f ca="1">_xlfn.SHEET(Time!A54)</f>
        <v>4</v>
      </c>
    </row>
    <row r="1239" spans="1:19" x14ac:dyDescent="0.35">
      <c r="A1239" s="513" t="s">
        <v>283</v>
      </c>
      <c r="B1239" s="513">
        <v>84</v>
      </c>
      <c r="C1239" s="513" t="s">
        <v>618</v>
      </c>
      <c r="D1239" s="513">
        <v>-74</v>
      </c>
      <c r="E1239" s="513" t="s">
        <v>619</v>
      </c>
      <c r="F1239" s="513">
        <f>Time!I55</f>
        <v>0</v>
      </c>
      <c r="G1239" s="513" t="str">
        <f>Time!E55</f>
        <v>Financial close date flag</v>
      </c>
      <c r="H1239" s="513" t="s">
        <v>42</v>
      </c>
      <c r="I1239" s="513">
        <f>COLUMN(Time!E55)</f>
        <v>5</v>
      </c>
      <c r="J1239" s="513" t="str">
        <f>Time!G55</f>
        <v>flag</v>
      </c>
      <c r="K1239" s="513"/>
      <c r="L1239" s="513">
        <v>83</v>
      </c>
      <c r="M1239" s="513">
        <v>86</v>
      </c>
      <c r="N1239" s="513" t="str" cm="1">
        <f t="array" aca="1" ref="N1239" ca="1">CELL("format",Time!I55)</f>
        <v>,0</v>
      </c>
      <c r="O1239" s="513">
        <f>ROW(Time!I55)</f>
        <v>55</v>
      </c>
      <c r="P1239" s="513">
        <f>COLUMN(Time!I55)</f>
        <v>9</v>
      </c>
      <c r="Q1239" s="513">
        <f>ROW(Time!GI55)</f>
        <v>55</v>
      </c>
      <c r="R1239" s="513">
        <f>COLUMN(Time!GI55)</f>
        <v>191</v>
      </c>
      <c r="S1239" s="513">
        <f ca="1">_xlfn.SHEET(Time!I55)</f>
        <v>4</v>
      </c>
    </row>
    <row r="1240" spans="1:19" x14ac:dyDescent="0.35">
      <c r="A1240" s="513" t="s">
        <v>274</v>
      </c>
      <c r="B1240" s="513">
        <v>85</v>
      </c>
      <c r="C1240" s="513" t="s">
        <v>373</v>
      </c>
      <c r="D1240" s="513">
        <v>-74</v>
      </c>
      <c r="E1240" s="513" t="s">
        <v>374</v>
      </c>
      <c r="F1240" s="513">
        <f>Time!H56</f>
        <v>1</v>
      </c>
      <c r="G1240" s="513" t="str">
        <f>Time!G56</f>
        <v>flag</v>
      </c>
      <c r="H1240" s="513" t="s">
        <v>5</v>
      </c>
      <c r="I1240" s="513">
        <f>COLUMN(Time!G56)</f>
        <v>7</v>
      </c>
      <c r="J1240" s="513" t="str">
        <f>Time!G56</f>
        <v>flag</v>
      </c>
      <c r="K1240" s="513" t="s">
        <v>373</v>
      </c>
      <c r="L1240" s="513">
        <v>86</v>
      </c>
      <c r="M1240" s="513"/>
      <c r="N1240" s="513" t="str" cm="1">
        <f t="array" aca="1" ref="N1240" ca="1">CELL("format",Time!H56)</f>
        <v>,0</v>
      </c>
      <c r="O1240" s="513">
        <f>ROW(Time!H56)</f>
        <v>56</v>
      </c>
      <c r="P1240" s="513">
        <f>COLUMN(Time!H56)</f>
        <v>8</v>
      </c>
      <c r="Q1240" s="513">
        <f>ROW(Time!H56)</f>
        <v>56</v>
      </c>
      <c r="R1240" s="513">
        <f>COLUMN(Time!H56)</f>
        <v>8</v>
      </c>
      <c r="S1240" s="513">
        <f ca="1">_xlfn.SHEET(Time!H56)</f>
        <v>4</v>
      </c>
    </row>
    <row r="1241" spans="1:19" x14ac:dyDescent="0.35">
      <c r="A1241" s="513" t="s">
        <v>277</v>
      </c>
      <c r="B1241" s="513">
        <v>86</v>
      </c>
      <c r="C1241" s="513" t="s">
        <v>369</v>
      </c>
      <c r="D1241" s="513">
        <v>-74</v>
      </c>
      <c r="E1241" s="513" t="s">
        <v>627</v>
      </c>
      <c r="F1241" s="513">
        <f>Time!J56</f>
        <v>0</v>
      </c>
      <c r="G1241" s="513" t="str">
        <f>Time!E56</f>
        <v>First construction period flag</v>
      </c>
      <c r="H1241" s="513" t="s">
        <v>155</v>
      </c>
      <c r="I1241" s="513">
        <f>COLUMN(Time!E56)</f>
        <v>5</v>
      </c>
      <c r="J1241" s="513" t="str">
        <f>Time!G56</f>
        <v>flag</v>
      </c>
      <c r="K1241" s="513" t="s">
        <v>369</v>
      </c>
      <c r="L1241" s="513">
        <v>84</v>
      </c>
      <c r="M1241" s="513" t="s">
        <v>2526</v>
      </c>
      <c r="N1241" s="513" t="str" cm="1">
        <f t="array" aca="1" ref="N1241" ca="1">CELL("format",Time!J56)</f>
        <v>,0</v>
      </c>
      <c r="O1241" s="513">
        <f>ROW(Time!J56)</f>
        <v>56</v>
      </c>
      <c r="P1241" s="513">
        <f>COLUMN(Time!J56)</f>
        <v>10</v>
      </c>
      <c r="Q1241" s="513">
        <f>ROW(Time!GJ56)</f>
        <v>56</v>
      </c>
      <c r="R1241" s="513">
        <f>COLUMN(Time!GJ56)</f>
        <v>192</v>
      </c>
      <c r="S1241" s="513">
        <f ca="1">_xlfn.SHEET(Time!J56)</f>
        <v>4</v>
      </c>
    </row>
    <row r="1242" spans="1:19" x14ac:dyDescent="0.35">
      <c r="A1242" s="513" t="s">
        <v>270</v>
      </c>
      <c r="B1242" s="513">
        <v>-75</v>
      </c>
      <c r="C1242" s="513" t="s">
        <v>628</v>
      </c>
      <c r="D1242" s="513">
        <v>-72</v>
      </c>
      <c r="E1242" s="513"/>
      <c r="F1242" s="513">
        <f>Time!A58</f>
        <v>0</v>
      </c>
      <c r="G1242" s="513" t="str">
        <f>Time!B58</f>
        <v>End of construction period flag</v>
      </c>
      <c r="H1242" s="513" t="s">
        <v>154</v>
      </c>
      <c r="I1242" s="513">
        <f>COLUMN(Time!B58)</f>
        <v>2</v>
      </c>
      <c r="J1242" s="513"/>
      <c r="K1242" s="513" t="s">
        <v>628</v>
      </c>
      <c r="L1242" s="513"/>
      <c r="M1242" s="513"/>
      <c r="N1242" s="513" t="str" cm="1">
        <f t="array" aca="1" ref="N1242" ca="1">CELL("format",Time!A58)</f>
        <v>,0</v>
      </c>
      <c r="O1242" s="513">
        <f>ROW(Time!A58)</f>
        <v>58</v>
      </c>
      <c r="P1242" s="513">
        <f>COLUMN(Time!A58)</f>
        <v>1</v>
      </c>
      <c r="Q1242" s="513">
        <f>ROW(Time!A66)</f>
        <v>66</v>
      </c>
      <c r="R1242" s="513">
        <f>COLUMN(Time!A66)</f>
        <v>1</v>
      </c>
      <c r="S1242" s="513">
        <f ca="1">_xlfn.SHEET(Time!A58)</f>
        <v>4</v>
      </c>
    </row>
    <row r="1243" spans="1:19" x14ac:dyDescent="0.35">
      <c r="A1243" s="513" t="s">
        <v>283</v>
      </c>
      <c r="B1243" s="513">
        <v>1317</v>
      </c>
      <c r="C1243" s="513" t="s">
        <v>532</v>
      </c>
      <c r="D1243" s="513">
        <v>-75</v>
      </c>
      <c r="E1243" s="513" t="s">
        <v>1833</v>
      </c>
      <c r="F1243" s="513">
        <f>Time!F59</f>
        <v>46203</v>
      </c>
      <c r="G1243" s="513" t="str">
        <f>Time!E59</f>
        <v>Financial close date</v>
      </c>
      <c r="H1243" s="513" t="s">
        <v>151</v>
      </c>
      <c r="I1243" s="513">
        <f>COLUMN(Time!E59)</f>
        <v>5</v>
      </c>
      <c r="J1243" s="513" t="str">
        <f>Time!G59</f>
        <v>date</v>
      </c>
      <c r="K1243" s="513"/>
      <c r="L1243" s="513">
        <v>1321</v>
      </c>
      <c r="M1243" s="513">
        <v>88</v>
      </c>
      <c r="N1243" s="513" t="str" cm="1">
        <f t="array" aca="1" ref="N1243" ca="1">CELL("format",Time!F59)</f>
        <v>D1</v>
      </c>
      <c r="O1243" s="513">
        <f>ROW(Time!F59)</f>
        <v>59</v>
      </c>
      <c r="P1243" s="513">
        <f>COLUMN(Time!F59)</f>
        <v>6</v>
      </c>
      <c r="Q1243" s="513">
        <f>ROW(Time!F59)</f>
        <v>59</v>
      </c>
      <c r="R1243" s="513">
        <f>COLUMN(Time!F59)</f>
        <v>6</v>
      </c>
      <c r="S1243" s="513">
        <f ca="1">_xlfn.SHEET(Time!F59)</f>
        <v>4</v>
      </c>
    </row>
    <row r="1244" spans="1:19" x14ac:dyDescent="0.35">
      <c r="A1244" s="513" t="s">
        <v>283</v>
      </c>
      <c r="B1244" s="513">
        <v>1318</v>
      </c>
      <c r="C1244" s="513" t="s">
        <v>375</v>
      </c>
      <c r="D1244" s="513">
        <v>-75</v>
      </c>
      <c r="E1244" s="513" t="s">
        <v>376</v>
      </c>
      <c r="F1244" s="513">
        <f>Time!F60</f>
        <v>42</v>
      </c>
      <c r="G1244" s="513" t="str">
        <f>Time!E60</f>
        <v>Construction period length</v>
      </c>
      <c r="H1244" s="513" t="s">
        <v>157</v>
      </c>
      <c r="I1244" s="513">
        <f>COLUMN(Time!E60)</f>
        <v>5</v>
      </c>
      <c r="J1244" s="513" t="str">
        <f>Time!G60</f>
        <v>months</v>
      </c>
      <c r="K1244" s="513"/>
      <c r="L1244" s="513">
        <v>1322</v>
      </c>
      <c r="M1244" s="513">
        <v>88</v>
      </c>
      <c r="N1244" s="513" t="str" cm="1">
        <f t="array" aca="1" ref="N1244" ca="1">CELL("format",Time!F60)</f>
        <v>,0</v>
      </c>
      <c r="O1244" s="513">
        <f>ROW(Time!F60)</f>
        <v>60</v>
      </c>
      <c r="P1244" s="513">
        <f>COLUMN(Time!F60)</f>
        <v>6</v>
      </c>
      <c r="Q1244" s="513">
        <f>ROW(Time!F60)</f>
        <v>60</v>
      </c>
      <c r="R1244" s="513">
        <f>COLUMN(Time!F60)</f>
        <v>6</v>
      </c>
      <c r="S1244" s="513">
        <f ca="1">_xlfn.SHEET(Time!F60)</f>
        <v>4</v>
      </c>
    </row>
    <row r="1245" spans="1:19" x14ac:dyDescent="0.35">
      <c r="A1245" s="513" t="s">
        <v>277</v>
      </c>
      <c r="B1245" s="513">
        <v>88</v>
      </c>
      <c r="C1245" s="513" t="s">
        <v>987</v>
      </c>
      <c r="D1245" s="513">
        <v>-75</v>
      </c>
      <c r="E1245" s="513" t="s">
        <v>1901</v>
      </c>
      <c r="F1245" s="513">
        <f>Time!F61</f>
        <v>47483</v>
      </c>
      <c r="G1245" s="513" t="str">
        <f>Time!E61</f>
        <v>End of construction period date</v>
      </c>
      <c r="H1245" s="513" t="s">
        <v>152</v>
      </c>
      <c r="I1245" s="513">
        <f>COLUMN(Time!E61)</f>
        <v>5</v>
      </c>
      <c r="J1245" s="513" t="str">
        <f>Time!G61</f>
        <v>date</v>
      </c>
      <c r="K1245" s="513" t="s">
        <v>987</v>
      </c>
      <c r="L1245" s="513" t="s">
        <v>2527</v>
      </c>
      <c r="M1245" s="513" t="s">
        <v>2528</v>
      </c>
      <c r="N1245" s="513" t="str" cm="1">
        <f t="array" aca="1" ref="N1245" ca="1">CELL("format",Time!F61)</f>
        <v>D1</v>
      </c>
      <c r="O1245" s="513">
        <f>ROW(Time!F61)</f>
        <v>61</v>
      </c>
      <c r="P1245" s="513">
        <f>COLUMN(Time!F61)</f>
        <v>6</v>
      </c>
      <c r="Q1245" s="513">
        <f>ROW(Time!F61)</f>
        <v>61</v>
      </c>
      <c r="R1245" s="513">
        <f>COLUMN(Time!F61)</f>
        <v>6</v>
      </c>
      <c r="S1245" s="513">
        <f ca="1">_xlfn.SHEET(Time!F61)</f>
        <v>4</v>
      </c>
    </row>
    <row r="1246" spans="1:19" x14ac:dyDescent="0.35">
      <c r="A1246" s="513" t="s">
        <v>283</v>
      </c>
      <c r="B1246" s="513">
        <v>89</v>
      </c>
      <c r="C1246" s="513" t="s">
        <v>987</v>
      </c>
      <c r="D1246" s="513">
        <v>-75</v>
      </c>
      <c r="E1246" s="513" t="s">
        <v>988</v>
      </c>
      <c r="F1246" s="513">
        <f>Time!F63</f>
        <v>47483</v>
      </c>
      <c r="G1246" s="513" t="str">
        <f>Time!E63</f>
        <v>End of construction period date</v>
      </c>
      <c r="H1246" s="513" t="s">
        <v>152</v>
      </c>
      <c r="I1246" s="513">
        <f>COLUMN(Time!E63)</f>
        <v>5</v>
      </c>
      <c r="J1246" s="513" t="str">
        <f>Time!G63</f>
        <v>date</v>
      </c>
      <c r="K1246" s="513"/>
      <c r="L1246" s="513">
        <v>88</v>
      </c>
      <c r="M1246" s="513">
        <v>92</v>
      </c>
      <c r="N1246" s="513" t="str" cm="1">
        <f t="array" aca="1" ref="N1246" ca="1">CELL("format",Time!F63)</f>
        <v>D1</v>
      </c>
      <c r="O1246" s="513">
        <f>ROW(Time!F63)</f>
        <v>63</v>
      </c>
      <c r="P1246" s="513">
        <f>COLUMN(Time!F63)</f>
        <v>6</v>
      </c>
      <c r="Q1246" s="513">
        <f>ROW(Time!F63)</f>
        <v>63</v>
      </c>
      <c r="R1246" s="513">
        <f>COLUMN(Time!F63)</f>
        <v>6</v>
      </c>
      <c r="S1246" s="513">
        <f ca="1">_xlfn.SHEET(Time!F63)</f>
        <v>4</v>
      </c>
    </row>
    <row r="1247" spans="1:19" x14ac:dyDescent="0.35">
      <c r="A1247" s="513" t="s">
        <v>283</v>
      </c>
      <c r="B1247" s="513">
        <v>90</v>
      </c>
      <c r="C1247" s="513" t="s">
        <v>638</v>
      </c>
      <c r="D1247" s="513">
        <v>-75</v>
      </c>
      <c r="E1247" s="513" t="s">
        <v>994</v>
      </c>
      <c r="F1247" s="513">
        <f>Time!I64</f>
        <v>0</v>
      </c>
      <c r="G1247" s="513" t="str">
        <f>Time!E64</f>
        <v>Model period ending</v>
      </c>
      <c r="H1247" s="513" t="s">
        <v>11</v>
      </c>
      <c r="I1247" s="513">
        <f>COLUMN(Time!E64)</f>
        <v>5</v>
      </c>
      <c r="J1247" s="513" t="str">
        <f>Time!G64</f>
        <v>date</v>
      </c>
      <c r="K1247" s="513"/>
      <c r="L1247" s="513">
        <v>79</v>
      </c>
      <c r="M1247" s="513">
        <v>92</v>
      </c>
      <c r="N1247" s="513" t="str" cm="1">
        <f t="array" aca="1" ref="N1247" ca="1">CELL("format",Time!I64)</f>
        <v>D1</v>
      </c>
      <c r="O1247" s="513">
        <f>ROW(Time!I64)</f>
        <v>64</v>
      </c>
      <c r="P1247" s="513">
        <f>COLUMN(Time!I64)</f>
        <v>9</v>
      </c>
      <c r="Q1247" s="513">
        <f>ROW(Time!GJ64)</f>
        <v>64</v>
      </c>
      <c r="R1247" s="513">
        <f>COLUMN(Time!GJ64)</f>
        <v>192</v>
      </c>
      <c r="S1247" s="513">
        <f ca="1">_xlfn.SHEET(Time!I64)</f>
        <v>4</v>
      </c>
    </row>
    <row r="1248" spans="1:19" x14ac:dyDescent="0.35">
      <c r="A1248" s="513" t="s">
        <v>274</v>
      </c>
      <c r="B1248" s="513">
        <v>91</v>
      </c>
      <c r="C1248" s="513" t="s">
        <v>1804</v>
      </c>
      <c r="D1248" s="513">
        <v>-75</v>
      </c>
      <c r="E1248" s="513" t="s">
        <v>629</v>
      </c>
      <c r="F1248" s="513">
        <f>Time!H65</f>
        <v>1</v>
      </c>
      <c r="G1248" s="513" t="str">
        <f>Time!G65</f>
        <v>flag</v>
      </c>
      <c r="H1248" s="513" t="s">
        <v>5</v>
      </c>
      <c r="I1248" s="513">
        <f>COLUMN(Time!G65)</f>
        <v>7</v>
      </c>
      <c r="J1248" s="513" t="str">
        <f>Time!G65</f>
        <v>flag</v>
      </c>
      <c r="K1248" s="513" t="s">
        <v>373</v>
      </c>
      <c r="L1248" s="513">
        <v>92</v>
      </c>
      <c r="M1248" s="513"/>
      <c r="N1248" s="513" t="str" cm="1">
        <f t="array" aca="1" ref="N1248" ca="1">CELL("format",Time!H65)</f>
        <v>,0</v>
      </c>
      <c r="O1248" s="513">
        <f>ROW(Time!H65)</f>
        <v>65</v>
      </c>
      <c r="P1248" s="513">
        <f>COLUMN(Time!H65)</f>
        <v>8</v>
      </c>
      <c r="Q1248" s="513">
        <f>ROW(Time!H65)</f>
        <v>65</v>
      </c>
      <c r="R1248" s="513">
        <f>COLUMN(Time!H65)</f>
        <v>8</v>
      </c>
      <c r="S1248" s="513">
        <f ca="1">_xlfn.SHEET(Time!H65)</f>
        <v>4</v>
      </c>
    </row>
    <row r="1249" spans="1:19" x14ac:dyDescent="0.35">
      <c r="A1249" s="513" t="s">
        <v>281</v>
      </c>
      <c r="B1249" s="513">
        <v>882</v>
      </c>
      <c r="C1249" s="513">
        <v>882</v>
      </c>
      <c r="D1249" s="513">
        <v>-75</v>
      </c>
      <c r="E1249" s="513" t="s">
        <v>335</v>
      </c>
      <c r="F1249" s="513">
        <f>Time!I65</f>
        <v>0</v>
      </c>
      <c r="G1249" s="513" t="str">
        <f>Time!G65</f>
        <v>flag</v>
      </c>
      <c r="H1249" s="513" t="s">
        <v>5</v>
      </c>
      <c r="I1249" s="513">
        <f>COLUMN(Time!G65)</f>
        <v>7</v>
      </c>
      <c r="J1249" s="513" t="str">
        <f>Time!G65</f>
        <v>flag</v>
      </c>
      <c r="K1249" s="513"/>
      <c r="L1249" s="513"/>
      <c r="M1249" s="513"/>
      <c r="N1249" s="513" t="str" cm="1">
        <f t="array" aca="1" ref="N1249" ca="1">CELL("format",Time!I65)</f>
        <v>,0</v>
      </c>
      <c r="O1249" s="513">
        <f>ROW(Time!I65)</f>
        <v>65</v>
      </c>
      <c r="P1249" s="513">
        <f>COLUMN(Time!I65)</f>
        <v>9</v>
      </c>
      <c r="Q1249" s="513">
        <f>ROW(Time!I65)</f>
        <v>65</v>
      </c>
      <c r="R1249" s="513">
        <f>COLUMN(Time!I65)</f>
        <v>9</v>
      </c>
      <c r="S1249" s="513">
        <f ca="1">_xlfn.SHEET(Time!I65)</f>
        <v>4</v>
      </c>
    </row>
    <row r="1250" spans="1:19" x14ac:dyDescent="0.35">
      <c r="A1250" s="513" t="s">
        <v>277</v>
      </c>
      <c r="B1250" s="513">
        <v>92</v>
      </c>
      <c r="C1250" s="513" t="s">
        <v>630</v>
      </c>
      <c r="D1250" s="513">
        <v>-75</v>
      </c>
      <c r="E1250" s="513" t="s">
        <v>995</v>
      </c>
      <c r="F1250" s="513">
        <f>Time!J65</f>
        <v>0</v>
      </c>
      <c r="G1250" s="513" t="str">
        <f>Time!E65</f>
        <v>End of construction period flag</v>
      </c>
      <c r="H1250" s="513" t="s">
        <v>154</v>
      </c>
      <c r="I1250" s="513">
        <f>COLUMN(Time!E65)</f>
        <v>5</v>
      </c>
      <c r="J1250" s="513" t="str">
        <f>Time!G65</f>
        <v>flag</v>
      </c>
      <c r="K1250" s="513" t="s">
        <v>369</v>
      </c>
      <c r="L1250" s="513" t="s">
        <v>1902</v>
      </c>
      <c r="M1250" s="513" t="s">
        <v>2529</v>
      </c>
      <c r="N1250" s="513" t="str" cm="1">
        <f t="array" aca="1" ref="N1250" ca="1">CELL("format",Time!J65)</f>
        <v>,0</v>
      </c>
      <c r="O1250" s="513">
        <f>ROW(Time!J65)</f>
        <v>65</v>
      </c>
      <c r="P1250" s="513">
        <f>COLUMN(Time!J65)</f>
        <v>10</v>
      </c>
      <c r="Q1250" s="513">
        <f>ROW(Time!GJ65)</f>
        <v>65</v>
      </c>
      <c r="R1250" s="513">
        <f>COLUMN(Time!GJ65)</f>
        <v>192</v>
      </c>
      <c r="S1250" s="513">
        <f ca="1">_xlfn.SHEET(Time!J65)</f>
        <v>4</v>
      </c>
    </row>
    <row r="1251" spans="1:19" x14ac:dyDescent="0.35">
      <c r="A1251" s="513" t="s">
        <v>270</v>
      </c>
      <c r="B1251" s="513">
        <v>-76</v>
      </c>
      <c r="C1251" s="513" t="s">
        <v>377</v>
      </c>
      <c r="D1251" s="513">
        <v>-72</v>
      </c>
      <c r="E1251" s="513"/>
      <c r="F1251" s="513">
        <f>Time!A67</f>
        <v>0</v>
      </c>
      <c r="G1251" s="513" t="str">
        <f>Time!B67</f>
        <v>Construction period flag</v>
      </c>
      <c r="H1251" s="513" t="s">
        <v>153</v>
      </c>
      <c r="I1251" s="513">
        <f>COLUMN(Time!B67)</f>
        <v>2</v>
      </c>
      <c r="J1251" s="513"/>
      <c r="K1251" s="513" t="s">
        <v>377</v>
      </c>
      <c r="L1251" s="513"/>
      <c r="M1251" s="513"/>
      <c r="N1251" s="513" t="str" cm="1">
        <f t="array" aca="1" ref="N1251" ca="1">CELL("format",Time!A67)</f>
        <v>,0</v>
      </c>
      <c r="O1251" s="513">
        <f>ROW(Time!A67)</f>
        <v>67</v>
      </c>
      <c r="P1251" s="513">
        <f>COLUMN(Time!A67)</f>
        <v>1</v>
      </c>
      <c r="Q1251" s="513">
        <f>ROW(Time!A71)</f>
        <v>71</v>
      </c>
      <c r="R1251" s="513">
        <f>COLUMN(Time!A71)</f>
        <v>1</v>
      </c>
      <c r="S1251" s="513">
        <f ca="1">_xlfn.SHEET(Time!A67)</f>
        <v>4</v>
      </c>
    </row>
    <row r="1252" spans="1:19" x14ac:dyDescent="0.35">
      <c r="A1252" s="513" t="s">
        <v>283</v>
      </c>
      <c r="B1252" s="513">
        <v>93</v>
      </c>
      <c r="C1252" s="513" t="s">
        <v>369</v>
      </c>
      <c r="D1252" s="513">
        <v>-76</v>
      </c>
      <c r="E1252" s="513" t="s">
        <v>370</v>
      </c>
      <c r="F1252" s="513">
        <f>Time!J68</f>
        <v>0</v>
      </c>
      <c r="G1252" s="513" t="str">
        <f>Time!E68</f>
        <v>First construction period flag</v>
      </c>
      <c r="H1252" s="513" t="s">
        <v>155</v>
      </c>
      <c r="I1252" s="513">
        <f>COLUMN(Time!E68)</f>
        <v>5</v>
      </c>
      <c r="J1252" s="513" t="str">
        <f>Time!G68</f>
        <v>flag</v>
      </c>
      <c r="K1252" s="513"/>
      <c r="L1252" s="513">
        <v>86</v>
      </c>
      <c r="M1252" s="513">
        <v>96</v>
      </c>
      <c r="N1252" s="513" t="str" cm="1">
        <f t="array" aca="1" ref="N1252" ca="1">CELL("format",Time!J68)</f>
        <v>,0</v>
      </c>
      <c r="O1252" s="513">
        <f>ROW(Time!J68)</f>
        <v>68</v>
      </c>
      <c r="P1252" s="513">
        <f>COLUMN(Time!J68)</f>
        <v>10</v>
      </c>
      <c r="Q1252" s="513">
        <f>ROW(Time!GJ68)</f>
        <v>68</v>
      </c>
      <c r="R1252" s="513">
        <f>COLUMN(Time!GJ68)</f>
        <v>192</v>
      </c>
      <c r="S1252" s="513">
        <f ca="1">_xlfn.SHEET(Time!J68)</f>
        <v>4</v>
      </c>
    </row>
    <row r="1253" spans="1:19" x14ac:dyDescent="0.35">
      <c r="A1253" s="513" t="s">
        <v>283</v>
      </c>
      <c r="B1253" s="513">
        <v>94</v>
      </c>
      <c r="C1253" s="513" t="s">
        <v>630</v>
      </c>
      <c r="D1253" s="513">
        <v>-76</v>
      </c>
      <c r="E1253" s="513" t="s">
        <v>631</v>
      </c>
      <c r="F1253" s="513">
        <f>Time!I69</f>
        <v>0</v>
      </c>
      <c r="G1253" s="513" t="str">
        <f>Time!E69</f>
        <v>End of construction period flag</v>
      </c>
      <c r="H1253" s="513" t="s">
        <v>154</v>
      </c>
      <c r="I1253" s="513">
        <f>COLUMN(Time!E69)</f>
        <v>5</v>
      </c>
      <c r="J1253" s="513" t="str">
        <f>Time!G69</f>
        <v>flag</v>
      </c>
      <c r="K1253" s="513"/>
      <c r="L1253" s="513">
        <v>92</v>
      </c>
      <c r="M1253" s="513">
        <v>96</v>
      </c>
      <c r="N1253" s="513" t="str" cm="1">
        <f t="array" aca="1" ref="N1253" ca="1">CELL("format",Time!I69)</f>
        <v>,0</v>
      </c>
      <c r="O1253" s="513">
        <f>ROW(Time!I69)</f>
        <v>69</v>
      </c>
      <c r="P1253" s="513">
        <f>COLUMN(Time!I69)</f>
        <v>9</v>
      </c>
      <c r="Q1253" s="513">
        <f>ROW(Time!GI69)</f>
        <v>69</v>
      </c>
      <c r="R1253" s="513">
        <f>COLUMN(Time!GI69)</f>
        <v>191</v>
      </c>
      <c r="S1253" s="513">
        <f ca="1">_xlfn.SHEET(Time!I69)</f>
        <v>4</v>
      </c>
    </row>
    <row r="1254" spans="1:19" x14ac:dyDescent="0.35">
      <c r="A1254" s="513" t="s">
        <v>274</v>
      </c>
      <c r="B1254" s="513">
        <v>95</v>
      </c>
      <c r="C1254" s="513" t="s">
        <v>1805</v>
      </c>
      <c r="D1254" s="513">
        <v>-76</v>
      </c>
      <c r="E1254" s="513" t="s">
        <v>378</v>
      </c>
      <c r="F1254" s="513">
        <f>Time!H70</f>
        <v>42</v>
      </c>
      <c r="G1254" s="513" t="str">
        <f>Time!G70</f>
        <v>flag</v>
      </c>
      <c r="H1254" s="513" t="s">
        <v>5</v>
      </c>
      <c r="I1254" s="513">
        <f>COLUMN(Time!G70)</f>
        <v>7</v>
      </c>
      <c r="J1254" s="513" t="str">
        <f>Time!G70</f>
        <v>flag</v>
      </c>
      <c r="K1254" s="513" t="s">
        <v>373</v>
      </c>
      <c r="L1254" s="513">
        <v>96</v>
      </c>
      <c r="M1254" s="513"/>
      <c r="N1254" s="513" t="str" cm="1">
        <f t="array" aca="1" ref="N1254" ca="1">CELL("format",Time!H70)</f>
        <v>,0</v>
      </c>
      <c r="O1254" s="513">
        <f>ROW(Time!H70)</f>
        <v>70</v>
      </c>
      <c r="P1254" s="513">
        <f>COLUMN(Time!H70)</f>
        <v>8</v>
      </c>
      <c r="Q1254" s="513">
        <f>ROW(Time!H70)</f>
        <v>70</v>
      </c>
      <c r="R1254" s="513">
        <f>COLUMN(Time!H70)</f>
        <v>8</v>
      </c>
      <c r="S1254" s="513">
        <f ca="1">_xlfn.SHEET(Time!H70)</f>
        <v>4</v>
      </c>
    </row>
    <row r="1255" spans="1:19" x14ac:dyDescent="0.35">
      <c r="A1255" s="513" t="s">
        <v>281</v>
      </c>
      <c r="B1255" s="513">
        <v>883</v>
      </c>
      <c r="C1255" s="513">
        <v>883</v>
      </c>
      <c r="D1255" s="513">
        <v>-76</v>
      </c>
      <c r="E1255" s="513" t="s">
        <v>335</v>
      </c>
      <c r="F1255" s="513">
        <f>Time!I70</f>
        <v>0</v>
      </c>
      <c r="G1255" s="513" t="str">
        <f>Time!G70</f>
        <v>flag</v>
      </c>
      <c r="H1255" s="513" t="s">
        <v>5</v>
      </c>
      <c r="I1255" s="513">
        <f>COLUMN(Time!G70)</f>
        <v>7</v>
      </c>
      <c r="J1255" s="513" t="str">
        <f>Time!G70</f>
        <v>flag</v>
      </c>
      <c r="K1255" s="513"/>
      <c r="L1255" s="513"/>
      <c r="M1255" s="513"/>
      <c r="N1255" s="513" t="str" cm="1">
        <f t="array" aca="1" ref="N1255" ca="1">CELL("format",Time!I70)</f>
        <v>,0</v>
      </c>
      <c r="O1255" s="513">
        <f>ROW(Time!I70)</f>
        <v>70</v>
      </c>
      <c r="P1255" s="513">
        <f>COLUMN(Time!I70)</f>
        <v>9</v>
      </c>
      <c r="Q1255" s="513">
        <f>ROW(Time!I70)</f>
        <v>70</v>
      </c>
      <c r="R1255" s="513">
        <f>COLUMN(Time!I70)</f>
        <v>9</v>
      </c>
      <c r="S1255" s="513">
        <f ca="1">_xlfn.SHEET(Time!I70)</f>
        <v>4</v>
      </c>
    </row>
    <row r="1256" spans="1:19" x14ac:dyDescent="0.35">
      <c r="A1256" s="513" t="s">
        <v>277</v>
      </c>
      <c r="B1256" s="513">
        <v>96</v>
      </c>
      <c r="C1256" s="513" t="s">
        <v>299</v>
      </c>
      <c r="D1256" s="513">
        <v>-76</v>
      </c>
      <c r="E1256" s="513" t="s">
        <v>996</v>
      </c>
      <c r="F1256" s="513">
        <f>Time!J70</f>
        <v>0</v>
      </c>
      <c r="G1256" s="513" t="str">
        <f>Time!E70</f>
        <v>Construction period flag</v>
      </c>
      <c r="H1256" s="513" t="s">
        <v>153</v>
      </c>
      <c r="I1256" s="513">
        <f>COLUMN(Time!E70)</f>
        <v>5</v>
      </c>
      <c r="J1256" s="513" t="str">
        <f>Time!G70</f>
        <v>flag</v>
      </c>
      <c r="K1256" s="513" t="s">
        <v>369</v>
      </c>
      <c r="L1256" s="513" t="s">
        <v>1903</v>
      </c>
      <c r="M1256" s="513" t="s">
        <v>2530</v>
      </c>
      <c r="N1256" s="513" t="str" cm="1">
        <f t="array" aca="1" ref="N1256" ca="1">CELL("format",Time!J70)</f>
        <v>,0</v>
      </c>
      <c r="O1256" s="513">
        <f>ROW(Time!J70)</f>
        <v>70</v>
      </c>
      <c r="P1256" s="513">
        <f>COLUMN(Time!J70)</f>
        <v>10</v>
      </c>
      <c r="Q1256" s="513">
        <f>ROW(Time!GJ70)</f>
        <v>70</v>
      </c>
      <c r="R1256" s="513">
        <f>COLUMN(Time!GJ70)</f>
        <v>192</v>
      </c>
      <c r="S1256" s="513">
        <f ca="1">_xlfn.SHEET(Time!J70)</f>
        <v>4</v>
      </c>
    </row>
    <row r="1257" spans="1:19" x14ac:dyDescent="0.35">
      <c r="A1257" s="513" t="s">
        <v>270</v>
      </c>
      <c r="B1257" s="513">
        <v>-77</v>
      </c>
      <c r="C1257" s="513" t="s">
        <v>379</v>
      </c>
      <c r="D1257" s="513">
        <v>-72</v>
      </c>
      <c r="E1257" s="513"/>
      <c r="F1257" s="513">
        <f>Time!A72</f>
        <v>0</v>
      </c>
      <c r="G1257" s="513" t="str">
        <f>Time!B72</f>
        <v>First operating period flag</v>
      </c>
      <c r="H1257" s="513" t="s">
        <v>44</v>
      </c>
      <c r="I1257" s="513">
        <f>COLUMN(Time!B72)</f>
        <v>2</v>
      </c>
      <c r="J1257" s="513"/>
      <c r="K1257" s="513" t="s">
        <v>379</v>
      </c>
      <c r="L1257" s="513"/>
      <c r="M1257" s="513"/>
      <c r="N1257" s="513" t="str" cm="1">
        <f t="array" aca="1" ref="N1257" ca="1">CELL("format",Time!A72)</f>
        <v>,0</v>
      </c>
      <c r="O1257" s="513">
        <f>ROW(Time!A72)</f>
        <v>72</v>
      </c>
      <c r="P1257" s="513">
        <f>COLUMN(Time!A72)</f>
        <v>1</v>
      </c>
      <c r="Q1257" s="513">
        <f>ROW(Time!A75)</f>
        <v>75</v>
      </c>
      <c r="R1257" s="513">
        <f>COLUMN(Time!A75)</f>
        <v>1</v>
      </c>
      <c r="S1257" s="513">
        <f ca="1">_xlfn.SHEET(Time!A72)</f>
        <v>4</v>
      </c>
    </row>
    <row r="1258" spans="1:19" x14ac:dyDescent="0.35">
      <c r="A1258" s="513" t="s">
        <v>283</v>
      </c>
      <c r="B1258" s="513">
        <v>97</v>
      </c>
      <c r="C1258" s="513" t="s">
        <v>630</v>
      </c>
      <c r="D1258" s="513">
        <v>-77</v>
      </c>
      <c r="E1258" s="513" t="s">
        <v>631</v>
      </c>
      <c r="F1258" s="513">
        <f>Time!I73</f>
        <v>0</v>
      </c>
      <c r="G1258" s="513" t="str">
        <f>Time!E73</f>
        <v>End of construction period flag</v>
      </c>
      <c r="H1258" s="513" t="s">
        <v>154</v>
      </c>
      <c r="I1258" s="513">
        <f>COLUMN(Time!E73)</f>
        <v>5</v>
      </c>
      <c r="J1258" s="513" t="str">
        <f>Time!G73</f>
        <v>flag</v>
      </c>
      <c r="K1258" s="513"/>
      <c r="L1258" s="513">
        <v>92</v>
      </c>
      <c r="M1258" s="513">
        <v>99</v>
      </c>
      <c r="N1258" s="513" t="str" cm="1">
        <f t="array" aca="1" ref="N1258" ca="1">CELL("format",Time!I73)</f>
        <v>,0</v>
      </c>
      <c r="O1258" s="513">
        <f>ROW(Time!I73)</f>
        <v>73</v>
      </c>
      <c r="P1258" s="513">
        <f>COLUMN(Time!I73)</f>
        <v>9</v>
      </c>
      <c r="Q1258" s="513">
        <f>ROW(Time!GI73)</f>
        <v>73</v>
      </c>
      <c r="R1258" s="513">
        <f>COLUMN(Time!GI73)</f>
        <v>191</v>
      </c>
      <c r="S1258" s="513">
        <f ca="1">_xlfn.SHEET(Time!I73)</f>
        <v>4</v>
      </c>
    </row>
    <row r="1259" spans="1:19" x14ac:dyDescent="0.35">
      <c r="A1259" s="513" t="s">
        <v>274</v>
      </c>
      <c r="B1259" s="513">
        <v>98</v>
      </c>
      <c r="C1259" s="513" t="s">
        <v>632</v>
      </c>
      <c r="D1259" s="513">
        <v>-77</v>
      </c>
      <c r="E1259" s="513" t="s">
        <v>633</v>
      </c>
      <c r="F1259" s="513">
        <f>Time!H74</f>
        <v>1</v>
      </c>
      <c r="G1259" s="513" t="str">
        <f>Time!G74</f>
        <v>flag</v>
      </c>
      <c r="H1259" s="513" t="s">
        <v>5</v>
      </c>
      <c r="I1259" s="513">
        <f>COLUMN(Time!G74)</f>
        <v>7</v>
      </c>
      <c r="J1259" s="513" t="str">
        <f>Time!G74</f>
        <v>flag</v>
      </c>
      <c r="K1259" s="513" t="s">
        <v>632</v>
      </c>
      <c r="L1259" s="513">
        <v>99</v>
      </c>
      <c r="M1259" s="513"/>
      <c r="N1259" s="513" t="str" cm="1">
        <f t="array" aca="1" ref="N1259" ca="1">CELL("format",Time!H74)</f>
        <v>,0</v>
      </c>
      <c r="O1259" s="513">
        <f>ROW(Time!H74)</f>
        <v>74</v>
      </c>
      <c r="P1259" s="513">
        <f>COLUMN(Time!H74)</f>
        <v>8</v>
      </c>
      <c r="Q1259" s="513">
        <f>ROW(Time!H74)</f>
        <v>74</v>
      </c>
      <c r="R1259" s="513">
        <f>COLUMN(Time!H74)</f>
        <v>8</v>
      </c>
      <c r="S1259" s="513">
        <f ca="1">_xlfn.SHEET(Time!H74)</f>
        <v>4</v>
      </c>
    </row>
    <row r="1260" spans="1:19" x14ac:dyDescent="0.35">
      <c r="A1260" s="513" t="s">
        <v>277</v>
      </c>
      <c r="B1260" s="513">
        <v>99</v>
      </c>
      <c r="C1260" s="513" t="s">
        <v>620</v>
      </c>
      <c r="D1260" s="513">
        <v>-77</v>
      </c>
      <c r="E1260" s="513" t="s">
        <v>634</v>
      </c>
      <c r="F1260" s="513">
        <f>Time!J74</f>
        <v>0</v>
      </c>
      <c r="G1260" s="513" t="str">
        <f>Time!E74</f>
        <v>First operating period flag</v>
      </c>
      <c r="H1260" s="513" t="s">
        <v>44</v>
      </c>
      <c r="I1260" s="513">
        <f>COLUMN(Time!E74)</f>
        <v>5</v>
      </c>
      <c r="J1260" s="513" t="str">
        <f>Time!G74</f>
        <v>flag</v>
      </c>
      <c r="K1260" s="513" t="s">
        <v>620</v>
      </c>
      <c r="L1260" s="513">
        <v>97</v>
      </c>
      <c r="M1260" s="513" t="s">
        <v>2531</v>
      </c>
      <c r="N1260" s="513" t="str" cm="1">
        <f t="array" aca="1" ref="N1260" ca="1">CELL("format",Time!J74)</f>
        <v>,0</v>
      </c>
      <c r="O1260" s="513">
        <f>ROW(Time!J74)</f>
        <v>74</v>
      </c>
      <c r="P1260" s="513">
        <f>COLUMN(Time!J74)</f>
        <v>10</v>
      </c>
      <c r="Q1260" s="513">
        <f>ROW(Time!GJ74)</f>
        <v>74</v>
      </c>
      <c r="R1260" s="513">
        <f>COLUMN(Time!GJ74)</f>
        <v>192</v>
      </c>
      <c r="S1260" s="513">
        <f ca="1">_xlfn.SHEET(Time!J74)</f>
        <v>4</v>
      </c>
    </row>
    <row r="1261" spans="1:19" x14ac:dyDescent="0.35">
      <c r="A1261" s="513" t="s">
        <v>270</v>
      </c>
      <c r="B1261" s="513">
        <v>-78</v>
      </c>
      <c r="C1261" s="513" t="s">
        <v>635</v>
      </c>
      <c r="D1261" s="513">
        <v>-72</v>
      </c>
      <c r="E1261" s="513"/>
      <c r="F1261" s="513">
        <f>Time!A76</f>
        <v>0</v>
      </c>
      <c r="G1261" s="513" t="str">
        <f>Time!B76</f>
        <v>Last operating period flag</v>
      </c>
      <c r="H1261" s="513" t="s">
        <v>45</v>
      </c>
      <c r="I1261" s="513">
        <f>COLUMN(Time!B76)</f>
        <v>2</v>
      </c>
      <c r="J1261" s="513"/>
      <c r="K1261" s="513" t="s">
        <v>635</v>
      </c>
      <c r="L1261" s="513"/>
      <c r="M1261" s="513"/>
      <c r="N1261" s="513" t="str" cm="1">
        <f t="array" aca="1" ref="N1261" ca="1">CELL("format",Time!A76)</f>
        <v>,0</v>
      </c>
      <c r="O1261" s="513">
        <f>ROW(Time!A76)</f>
        <v>76</v>
      </c>
      <c r="P1261" s="513">
        <f>COLUMN(Time!A76)</f>
        <v>1</v>
      </c>
      <c r="Q1261" s="513">
        <f>ROW(Time!A86)</f>
        <v>86</v>
      </c>
      <c r="R1261" s="513">
        <f>COLUMN(Time!A86)</f>
        <v>1</v>
      </c>
      <c r="S1261" s="513">
        <f ca="1">_xlfn.SHEET(Time!A76)</f>
        <v>4</v>
      </c>
    </row>
    <row r="1262" spans="1:19" x14ac:dyDescent="0.35">
      <c r="A1262" s="513" t="s">
        <v>283</v>
      </c>
      <c r="B1262" s="513">
        <v>100</v>
      </c>
      <c r="C1262" s="513" t="s">
        <v>987</v>
      </c>
      <c r="D1262" s="513">
        <v>-78</v>
      </c>
      <c r="E1262" s="513" t="s">
        <v>988</v>
      </c>
      <c r="F1262" s="513">
        <f>Time!F77</f>
        <v>47483</v>
      </c>
      <c r="G1262" s="513" t="str">
        <f>Time!E77</f>
        <v>End of construction period date</v>
      </c>
      <c r="H1262" s="513" t="s">
        <v>152</v>
      </c>
      <c r="I1262" s="513">
        <f>COLUMN(Time!E77)</f>
        <v>5</v>
      </c>
      <c r="J1262" s="513" t="str">
        <f>Time!G77</f>
        <v>date</v>
      </c>
      <c r="K1262" s="513"/>
      <c r="L1262" s="513">
        <v>88</v>
      </c>
      <c r="M1262" s="513">
        <v>104</v>
      </c>
      <c r="N1262" s="513" t="str" cm="1">
        <f t="array" aca="1" ref="N1262" ca="1">CELL("format",Time!F77)</f>
        <v>D1</v>
      </c>
      <c r="O1262" s="513">
        <f>ROW(Time!F77)</f>
        <v>77</v>
      </c>
      <c r="P1262" s="513">
        <f>COLUMN(Time!F77)</f>
        <v>6</v>
      </c>
      <c r="Q1262" s="513">
        <f>ROW(Time!F77)</f>
        <v>77</v>
      </c>
      <c r="R1262" s="513">
        <f>COLUMN(Time!F77)</f>
        <v>6</v>
      </c>
      <c r="S1262" s="513">
        <f ca="1">_xlfn.SHEET(Time!F77)</f>
        <v>4</v>
      </c>
    </row>
    <row r="1263" spans="1:19" x14ac:dyDescent="0.35">
      <c r="A1263" s="513" t="s">
        <v>283</v>
      </c>
      <c r="B1263" s="513">
        <v>101</v>
      </c>
      <c r="C1263" s="513" t="s">
        <v>536</v>
      </c>
      <c r="D1263" s="513">
        <v>-78</v>
      </c>
      <c r="E1263" s="513" t="s">
        <v>636</v>
      </c>
      <c r="F1263" s="513">
        <f>Time!F78</f>
        <v>25</v>
      </c>
      <c r="G1263" s="513" t="str">
        <f>Time!E78</f>
        <v>Length of PPA</v>
      </c>
      <c r="H1263" s="513" t="s">
        <v>140</v>
      </c>
      <c r="I1263" s="513">
        <f>COLUMN(Time!E78)</f>
        <v>5</v>
      </c>
      <c r="J1263" s="513" t="str">
        <f>Time!G78</f>
        <v>years</v>
      </c>
      <c r="K1263" s="513"/>
      <c r="L1263" s="513">
        <v>965</v>
      </c>
      <c r="M1263" s="513">
        <v>104</v>
      </c>
      <c r="N1263" s="513" t="str" cm="1">
        <f t="array" aca="1" ref="N1263" ca="1">CELL("format",Time!F78)</f>
        <v>,0</v>
      </c>
      <c r="O1263" s="513">
        <f>ROW(Time!F78)</f>
        <v>78</v>
      </c>
      <c r="P1263" s="513">
        <f>COLUMN(Time!F78)</f>
        <v>6</v>
      </c>
      <c r="Q1263" s="513">
        <f>ROW(Time!F78)</f>
        <v>78</v>
      </c>
      <c r="R1263" s="513">
        <f>COLUMN(Time!F78)</f>
        <v>6</v>
      </c>
      <c r="S1263" s="513">
        <f ca="1">_xlfn.SHEET(Time!F78)</f>
        <v>4</v>
      </c>
    </row>
    <row r="1264" spans="1:19" x14ac:dyDescent="0.35">
      <c r="A1264" s="513" t="s">
        <v>283</v>
      </c>
      <c r="B1264" s="513">
        <v>102</v>
      </c>
      <c r="C1264" s="513" t="s">
        <v>542</v>
      </c>
      <c r="D1264" s="513">
        <v>-78</v>
      </c>
      <c r="E1264" s="513" t="s">
        <v>637</v>
      </c>
      <c r="F1264" s="513">
        <f>Time!F79</f>
        <v>0</v>
      </c>
      <c r="G1264" s="513" t="str">
        <f>Time!E79</f>
        <v>Contract extension</v>
      </c>
      <c r="H1264" s="513" t="s">
        <v>81</v>
      </c>
      <c r="I1264" s="513">
        <f>COLUMN(Time!E79)</f>
        <v>5</v>
      </c>
      <c r="J1264" s="513" t="str">
        <f>Time!G79</f>
        <v>years</v>
      </c>
      <c r="K1264" s="513"/>
      <c r="L1264" s="513">
        <v>967</v>
      </c>
      <c r="M1264" s="513">
        <v>104</v>
      </c>
      <c r="N1264" s="513" t="str" cm="1">
        <f t="array" aca="1" ref="N1264" ca="1">CELL("format",Time!F79)</f>
        <v>,0</v>
      </c>
      <c r="O1264" s="513">
        <f>ROW(Time!F79)</f>
        <v>79</v>
      </c>
      <c r="P1264" s="513">
        <f>COLUMN(Time!F79)</f>
        <v>6</v>
      </c>
      <c r="Q1264" s="513">
        <f>ROW(Time!F79)</f>
        <v>79</v>
      </c>
      <c r="R1264" s="513">
        <f>COLUMN(Time!F79)</f>
        <v>6</v>
      </c>
      <c r="S1264" s="513">
        <f ca="1">_xlfn.SHEET(Time!F79)</f>
        <v>4</v>
      </c>
    </row>
    <row r="1265" spans="1:19" x14ac:dyDescent="0.35">
      <c r="A1265" s="513" t="s">
        <v>283</v>
      </c>
      <c r="B1265" s="513">
        <v>103</v>
      </c>
      <c r="C1265" s="513" t="s">
        <v>297</v>
      </c>
      <c r="D1265" s="513">
        <v>-78</v>
      </c>
      <c r="E1265" s="513" t="s">
        <v>298</v>
      </c>
      <c r="F1265" s="513">
        <f>Time!F80</f>
        <v>12</v>
      </c>
      <c r="G1265" s="513" t="str">
        <f>Time!E80</f>
        <v>Months in year</v>
      </c>
      <c r="H1265" s="513" t="s">
        <v>43</v>
      </c>
      <c r="I1265" s="513">
        <f>COLUMN(Time!E80)</f>
        <v>5</v>
      </c>
      <c r="J1265" s="513" t="str">
        <f>Time!G80</f>
        <v>months</v>
      </c>
      <c r="K1265" s="513"/>
      <c r="L1265" s="513">
        <v>877</v>
      </c>
      <c r="M1265" s="513">
        <v>104</v>
      </c>
      <c r="N1265" s="513" t="str" cm="1">
        <f t="array" aca="1" ref="N1265" ca="1">CELL("format",Time!F80)</f>
        <v>,0</v>
      </c>
      <c r="O1265" s="513">
        <f>ROW(Time!F80)</f>
        <v>80</v>
      </c>
      <c r="P1265" s="513">
        <f>COLUMN(Time!F80)</f>
        <v>6</v>
      </c>
      <c r="Q1265" s="513">
        <f>ROW(Time!F80)</f>
        <v>80</v>
      </c>
      <c r="R1265" s="513">
        <f>COLUMN(Time!F80)</f>
        <v>6</v>
      </c>
      <c r="S1265" s="513">
        <f ca="1">_xlfn.SHEET(Time!F80)</f>
        <v>4</v>
      </c>
    </row>
    <row r="1266" spans="1:19" x14ac:dyDescent="0.35">
      <c r="A1266" s="513" t="s">
        <v>277</v>
      </c>
      <c r="B1266" s="513">
        <v>104</v>
      </c>
      <c r="C1266" s="513" t="s">
        <v>997</v>
      </c>
      <c r="D1266" s="513">
        <v>-78</v>
      </c>
      <c r="E1266" s="513" t="s">
        <v>998</v>
      </c>
      <c r="F1266" s="513">
        <f>Time!F81</f>
        <v>56614</v>
      </c>
      <c r="G1266" s="513" t="str">
        <f>Time!E81</f>
        <v>End of operating period</v>
      </c>
      <c r="H1266" s="513" t="s">
        <v>113</v>
      </c>
      <c r="I1266" s="513">
        <f>COLUMN(Time!E81)</f>
        <v>5</v>
      </c>
      <c r="J1266" s="513" t="str">
        <f>Time!G81</f>
        <v>date</v>
      </c>
      <c r="K1266" s="513" t="s">
        <v>638</v>
      </c>
      <c r="L1266" s="513" t="s">
        <v>1904</v>
      </c>
      <c r="M1266" s="513">
        <v>105</v>
      </c>
      <c r="N1266" s="513" t="str" cm="1">
        <f t="array" aca="1" ref="N1266" ca="1">CELL("format",Time!F81)</f>
        <v>D1</v>
      </c>
      <c r="O1266" s="513">
        <f>ROW(Time!F81)</f>
        <v>81</v>
      </c>
      <c r="P1266" s="513">
        <f>COLUMN(Time!F81)</f>
        <v>6</v>
      </c>
      <c r="Q1266" s="513">
        <f>ROW(Time!F81)</f>
        <v>81</v>
      </c>
      <c r="R1266" s="513">
        <f>COLUMN(Time!F81)</f>
        <v>6</v>
      </c>
      <c r="S1266" s="513">
        <f ca="1">_xlfn.SHEET(Time!F81)</f>
        <v>4</v>
      </c>
    </row>
    <row r="1267" spans="1:19" x14ac:dyDescent="0.35">
      <c r="A1267" s="513" t="s">
        <v>283</v>
      </c>
      <c r="B1267" s="513">
        <v>105</v>
      </c>
      <c r="C1267" s="513" t="s">
        <v>997</v>
      </c>
      <c r="D1267" s="513">
        <v>-78</v>
      </c>
      <c r="E1267" s="513" t="s">
        <v>999</v>
      </c>
      <c r="F1267" s="513">
        <f>Time!F83</f>
        <v>56614</v>
      </c>
      <c r="G1267" s="513" t="str">
        <f>Time!E83</f>
        <v>End of operating period</v>
      </c>
      <c r="H1267" s="513" t="s">
        <v>113</v>
      </c>
      <c r="I1267" s="513">
        <f>COLUMN(Time!E83)</f>
        <v>5</v>
      </c>
      <c r="J1267" s="513" t="str">
        <f>Time!G83</f>
        <v>date</v>
      </c>
      <c r="K1267" s="513"/>
      <c r="L1267" s="513">
        <v>104</v>
      </c>
      <c r="M1267" s="513">
        <v>108</v>
      </c>
      <c r="N1267" s="513" t="str" cm="1">
        <f t="array" aca="1" ref="N1267" ca="1">CELL("format",Time!F83)</f>
        <v>D1</v>
      </c>
      <c r="O1267" s="513">
        <f>ROW(Time!F83)</f>
        <v>83</v>
      </c>
      <c r="P1267" s="513">
        <f>COLUMN(Time!F83)</f>
        <v>6</v>
      </c>
      <c r="Q1267" s="513">
        <f>ROW(Time!F83)</f>
        <v>83</v>
      </c>
      <c r="R1267" s="513">
        <f>COLUMN(Time!F83)</f>
        <v>6</v>
      </c>
      <c r="S1267" s="513">
        <f ca="1">_xlfn.SHEET(Time!F83)</f>
        <v>4</v>
      </c>
    </row>
    <row r="1268" spans="1:19" x14ac:dyDescent="0.35">
      <c r="A1268" s="513" t="s">
        <v>283</v>
      </c>
      <c r="B1268" s="513">
        <v>106</v>
      </c>
      <c r="C1268" s="513" t="s">
        <v>638</v>
      </c>
      <c r="D1268" s="513">
        <v>-78</v>
      </c>
      <c r="E1268" s="513" t="s">
        <v>994</v>
      </c>
      <c r="F1268" s="513">
        <f>Time!J84</f>
        <v>46053</v>
      </c>
      <c r="G1268" s="513" t="str">
        <f>Time!E84</f>
        <v>Model period ending</v>
      </c>
      <c r="H1268" s="513" t="s">
        <v>11</v>
      </c>
      <c r="I1268" s="513">
        <f>COLUMN(Time!E84)</f>
        <v>5</v>
      </c>
      <c r="J1268" s="513" t="str">
        <f>Time!G84</f>
        <v>date</v>
      </c>
      <c r="K1268" s="513"/>
      <c r="L1268" s="513">
        <v>79</v>
      </c>
      <c r="M1268" s="513">
        <v>108</v>
      </c>
      <c r="N1268" s="513" t="str" cm="1">
        <f t="array" aca="1" ref="N1268" ca="1">CELL("format",Time!J84)</f>
        <v>D1</v>
      </c>
      <c r="O1268" s="513">
        <f>ROW(Time!J84)</f>
        <v>84</v>
      </c>
      <c r="P1268" s="513">
        <f>COLUMN(Time!J84)</f>
        <v>10</v>
      </c>
      <c r="Q1268" s="513">
        <f>ROW(Time!GJ84)</f>
        <v>84</v>
      </c>
      <c r="R1268" s="513">
        <f>COLUMN(Time!GJ84)</f>
        <v>192</v>
      </c>
      <c r="S1268" s="513">
        <f ca="1">_xlfn.SHEET(Time!J84)</f>
        <v>4</v>
      </c>
    </row>
    <row r="1269" spans="1:19" x14ac:dyDescent="0.35">
      <c r="A1269" s="513" t="s">
        <v>274</v>
      </c>
      <c r="B1269" s="513">
        <v>107</v>
      </c>
      <c r="C1269" s="513" t="s">
        <v>639</v>
      </c>
      <c r="D1269" s="513">
        <v>-78</v>
      </c>
      <c r="E1269" s="513" t="s">
        <v>640</v>
      </c>
      <c r="F1269" s="513">
        <f>Time!H85</f>
        <v>1</v>
      </c>
      <c r="G1269" s="513" t="str">
        <f>Time!G85</f>
        <v>flag</v>
      </c>
      <c r="H1269" s="513" t="s">
        <v>5</v>
      </c>
      <c r="I1269" s="513">
        <f>COLUMN(Time!G85)</f>
        <v>7</v>
      </c>
      <c r="J1269" s="513" t="str">
        <f>Time!G85</f>
        <v>flag</v>
      </c>
      <c r="K1269" s="513" t="s">
        <v>639</v>
      </c>
      <c r="L1269" s="513">
        <v>108</v>
      </c>
      <c r="M1269" s="513"/>
      <c r="N1269" s="513" t="str" cm="1">
        <f t="array" aca="1" ref="N1269" ca="1">CELL("format",Time!H85)</f>
        <v>,0</v>
      </c>
      <c r="O1269" s="513">
        <f>ROW(Time!H85)</f>
        <v>85</v>
      </c>
      <c r="P1269" s="513">
        <f>COLUMN(Time!H85)</f>
        <v>8</v>
      </c>
      <c r="Q1269" s="513">
        <f>ROW(Time!H85)</f>
        <v>85</v>
      </c>
      <c r="R1269" s="513">
        <f>COLUMN(Time!H85)</f>
        <v>8</v>
      </c>
      <c r="S1269" s="513">
        <f ca="1">_xlfn.SHEET(Time!H85)</f>
        <v>4</v>
      </c>
    </row>
    <row r="1270" spans="1:19" x14ac:dyDescent="0.35">
      <c r="A1270" s="513" t="s">
        <v>281</v>
      </c>
      <c r="B1270" s="513">
        <v>884</v>
      </c>
      <c r="C1270" s="513">
        <v>884</v>
      </c>
      <c r="D1270" s="513">
        <v>-78</v>
      </c>
      <c r="E1270" s="513" t="s">
        <v>335</v>
      </c>
      <c r="F1270" s="513">
        <f>Time!I85</f>
        <v>0</v>
      </c>
      <c r="G1270" s="513" t="str">
        <f>Time!G85</f>
        <v>flag</v>
      </c>
      <c r="H1270" s="513" t="s">
        <v>5</v>
      </c>
      <c r="I1270" s="513">
        <f>COLUMN(Time!G85)</f>
        <v>7</v>
      </c>
      <c r="J1270" s="513" t="str">
        <f>Time!G85</f>
        <v>flag</v>
      </c>
      <c r="K1270" s="513"/>
      <c r="L1270" s="513"/>
      <c r="M1270" s="513"/>
      <c r="N1270" s="513" t="str" cm="1">
        <f t="array" aca="1" ref="N1270" ca="1">CELL("format",Time!I85)</f>
        <v>,0</v>
      </c>
      <c r="O1270" s="513">
        <f>ROW(Time!I85)</f>
        <v>85</v>
      </c>
      <c r="P1270" s="513">
        <f>COLUMN(Time!I85)</f>
        <v>9</v>
      </c>
      <c r="Q1270" s="513">
        <f>ROW(Time!I85)</f>
        <v>85</v>
      </c>
      <c r="R1270" s="513">
        <f>COLUMN(Time!I85)</f>
        <v>9</v>
      </c>
      <c r="S1270" s="513">
        <f ca="1">_xlfn.SHEET(Time!I85)</f>
        <v>4</v>
      </c>
    </row>
    <row r="1271" spans="1:19" x14ac:dyDescent="0.35">
      <c r="A1271" s="513" t="s">
        <v>277</v>
      </c>
      <c r="B1271" s="513">
        <v>108</v>
      </c>
      <c r="C1271" s="513" t="s">
        <v>384</v>
      </c>
      <c r="D1271" s="513">
        <v>-78</v>
      </c>
      <c r="E1271" s="513" t="s">
        <v>1000</v>
      </c>
      <c r="F1271" s="513">
        <f>Time!J85</f>
        <v>0</v>
      </c>
      <c r="G1271" s="513" t="str">
        <f>Time!E85</f>
        <v xml:space="preserve">Last operating period flag </v>
      </c>
      <c r="H1271" s="513" t="s">
        <v>114</v>
      </c>
      <c r="I1271" s="513">
        <f>COLUMN(Time!E85)</f>
        <v>5</v>
      </c>
      <c r="J1271" s="513" t="str">
        <f>Time!G85</f>
        <v>flag</v>
      </c>
      <c r="K1271" s="513" t="s">
        <v>384</v>
      </c>
      <c r="L1271" s="513" t="s">
        <v>1905</v>
      </c>
      <c r="M1271" s="513" t="s">
        <v>2532</v>
      </c>
      <c r="N1271" s="513" t="str" cm="1">
        <f t="array" aca="1" ref="N1271" ca="1">CELL("format",Time!J85)</f>
        <v>,0</v>
      </c>
      <c r="O1271" s="513">
        <f>ROW(Time!J85)</f>
        <v>85</v>
      </c>
      <c r="P1271" s="513">
        <f>COLUMN(Time!J85)</f>
        <v>10</v>
      </c>
      <c r="Q1271" s="513">
        <f>ROW(Time!GJ85)</f>
        <v>85</v>
      </c>
      <c r="R1271" s="513">
        <f>COLUMN(Time!GJ85)</f>
        <v>192</v>
      </c>
      <c r="S1271" s="513">
        <f ca="1">_xlfn.SHEET(Time!J85)</f>
        <v>4</v>
      </c>
    </row>
    <row r="1272" spans="1:19" x14ac:dyDescent="0.35">
      <c r="A1272" s="513" t="s">
        <v>270</v>
      </c>
      <c r="B1272" s="513">
        <v>-79</v>
      </c>
      <c r="C1272" s="513" t="s">
        <v>641</v>
      </c>
      <c r="D1272" s="513">
        <v>-72</v>
      </c>
      <c r="E1272" s="513"/>
      <c r="F1272" s="513">
        <f>Time!A87</f>
        <v>0</v>
      </c>
      <c r="G1272" s="513" t="str">
        <f>Time!B87</f>
        <v>Operating period flag</v>
      </c>
      <c r="H1272" s="513" t="s">
        <v>111</v>
      </c>
      <c r="I1272" s="513">
        <f>COLUMN(Time!B87)</f>
        <v>2</v>
      </c>
      <c r="J1272" s="513"/>
      <c r="K1272" s="513" t="s">
        <v>641</v>
      </c>
      <c r="L1272" s="513"/>
      <c r="M1272" s="513"/>
      <c r="N1272" s="513" t="str" cm="1">
        <f t="array" aca="1" ref="N1272" ca="1">CELL("format",Time!A87)</f>
        <v>,0</v>
      </c>
      <c r="O1272" s="513">
        <f>ROW(Time!A87)</f>
        <v>87</v>
      </c>
      <c r="P1272" s="513">
        <f>COLUMN(Time!A87)</f>
        <v>1</v>
      </c>
      <c r="Q1272" s="513">
        <f>ROW(Time!A91)</f>
        <v>91</v>
      </c>
      <c r="R1272" s="513">
        <f>COLUMN(Time!A91)</f>
        <v>1</v>
      </c>
      <c r="S1272" s="513">
        <f ca="1">_xlfn.SHEET(Time!A87)</f>
        <v>4</v>
      </c>
    </row>
    <row r="1273" spans="1:19" x14ac:dyDescent="0.35">
      <c r="A1273" s="513" t="s">
        <v>283</v>
      </c>
      <c r="B1273" s="513">
        <v>109</v>
      </c>
      <c r="C1273" s="513" t="s">
        <v>620</v>
      </c>
      <c r="D1273" s="513">
        <v>-79</v>
      </c>
      <c r="E1273" s="513" t="s">
        <v>621</v>
      </c>
      <c r="F1273" s="513">
        <f>Time!J88</f>
        <v>0</v>
      </c>
      <c r="G1273" s="513" t="str">
        <f>Time!E88</f>
        <v>First operating period flag</v>
      </c>
      <c r="H1273" s="513" t="s">
        <v>44</v>
      </c>
      <c r="I1273" s="513">
        <f>COLUMN(Time!E88)</f>
        <v>5</v>
      </c>
      <c r="J1273" s="513" t="str">
        <f>Time!G88</f>
        <v>flag</v>
      </c>
      <c r="K1273" s="513"/>
      <c r="L1273" s="513">
        <v>99</v>
      </c>
      <c r="M1273" s="513">
        <v>112</v>
      </c>
      <c r="N1273" s="513" t="str" cm="1">
        <f t="array" aca="1" ref="N1273" ca="1">CELL("format",Time!J88)</f>
        <v>,0</v>
      </c>
      <c r="O1273" s="513">
        <f>ROW(Time!J88)</f>
        <v>88</v>
      </c>
      <c r="P1273" s="513">
        <f>COLUMN(Time!J88)</f>
        <v>10</v>
      </c>
      <c r="Q1273" s="513">
        <f>ROW(Time!GJ88)</f>
        <v>88</v>
      </c>
      <c r="R1273" s="513">
        <f>COLUMN(Time!GJ88)</f>
        <v>192</v>
      </c>
      <c r="S1273" s="513">
        <f ca="1">_xlfn.SHEET(Time!J88)</f>
        <v>4</v>
      </c>
    </row>
    <row r="1274" spans="1:19" x14ac:dyDescent="0.35">
      <c r="A1274" s="513" t="s">
        <v>283</v>
      </c>
      <c r="B1274" s="513">
        <v>110</v>
      </c>
      <c r="C1274" s="513" t="s">
        <v>384</v>
      </c>
      <c r="D1274" s="513">
        <v>-79</v>
      </c>
      <c r="E1274" s="513" t="s">
        <v>385</v>
      </c>
      <c r="F1274" s="513">
        <f>Time!I89</f>
        <v>0</v>
      </c>
      <c r="G1274" s="513" t="str">
        <f>Time!E89</f>
        <v xml:space="preserve">Last operating period flag </v>
      </c>
      <c r="H1274" s="513" t="s">
        <v>114</v>
      </c>
      <c r="I1274" s="513">
        <f>COLUMN(Time!E89)</f>
        <v>5</v>
      </c>
      <c r="J1274" s="513" t="str">
        <f>Time!G89</f>
        <v>flag</v>
      </c>
      <c r="K1274" s="513"/>
      <c r="L1274" s="513">
        <v>108</v>
      </c>
      <c r="M1274" s="513">
        <v>112</v>
      </c>
      <c r="N1274" s="513" t="str" cm="1">
        <f t="array" aca="1" ref="N1274" ca="1">CELL("format",Time!I89)</f>
        <v>,0</v>
      </c>
      <c r="O1274" s="513">
        <f>ROW(Time!I89)</f>
        <v>89</v>
      </c>
      <c r="P1274" s="513">
        <f>COLUMN(Time!I89)</f>
        <v>9</v>
      </c>
      <c r="Q1274" s="513">
        <f>ROW(Time!GI89)</f>
        <v>89</v>
      </c>
      <c r="R1274" s="513">
        <f>COLUMN(Time!GI89)</f>
        <v>191</v>
      </c>
      <c r="S1274" s="513">
        <f ca="1">_xlfn.SHEET(Time!I89)</f>
        <v>4</v>
      </c>
    </row>
    <row r="1275" spans="1:19" x14ac:dyDescent="0.35">
      <c r="A1275" s="513" t="s">
        <v>274</v>
      </c>
      <c r="B1275" s="513">
        <v>111</v>
      </c>
      <c r="C1275" s="513" t="s">
        <v>642</v>
      </c>
      <c r="D1275" s="513">
        <v>-79</v>
      </c>
      <c r="E1275" s="513" t="s">
        <v>643</v>
      </c>
      <c r="F1275" s="513">
        <f>Time!H90</f>
        <v>100</v>
      </c>
      <c r="G1275" s="513" t="str">
        <f>Time!G90</f>
        <v>flag</v>
      </c>
      <c r="H1275" s="513" t="s">
        <v>5</v>
      </c>
      <c r="I1275" s="513">
        <f>COLUMN(Time!G90)</f>
        <v>7</v>
      </c>
      <c r="J1275" s="513" t="str">
        <f>Time!G90</f>
        <v>flag</v>
      </c>
      <c r="K1275" s="513" t="s">
        <v>642</v>
      </c>
      <c r="L1275" s="513">
        <v>112</v>
      </c>
      <c r="M1275" s="513"/>
      <c r="N1275" s="513" t="str" cm="1">
        <f t="array" aca="1" ref="N1275" ca="1">CELL("format",Time!H90)</f>
        <v>,0</v>
      </c>
      <c r="O1275" s="513">
        <f>ROW(Time!H90)</f>
        <v>90</v>
      </c>
      <c r="P1275" s="513">
        <f>COLUMN(Time!H90)</f>
        <v>8</v>
      </c>
      <c r="Q1275" s="513">
        <f>ROW(Time!H90)</f>
        <v>90</v>
      </c>
      <c r="R1275" s="513">
        <f>COLUMN(Time!H90)</f>
        <v>8</v>
      </c>
      <c r="S1275" s="513">
        <f ca="1">_xlfn.SHEET(Time!H90)</f>
        <v>4</v>
      </c>
    </row>
    <row r="1276" spans="1:19" x14ac:dyDescent="0.35">
      <c r="A1276" s="513" t="s">
        <v>281</v>
      </c>
      <c r="B1276" s="513">
        <v>885</v>
      </c>
      <c r="C1276" s="513">
        <v>885</v>
      </c>
      <c r="D1276" s="513">
        <v>-79</v>
      </c>
      <c r="E1276" s="513" t="s">
        <v>335</v>
      </c>
      <c r="F1276" s="513">
        <f>Time!I90</f>
        <v>0</v>
      </c>
      <c r="G1276" s="513" t="str">
        <f>Time!G90</f>
        <v>flag</v>
      </c>
      <c r="H1276" s="513" t="s">
        <v>5</v>
      </c>
      <c r="I1276" s="513">
        <f>COLUMN(Time!G90)</f>
        <v>7</v>
      </c>
      <c r="J1276" s="513" t="str">
        <f>Time!G90</f>
        <v>flag</v>
      </c>
      <c r="K1276" s="513"/>
      <c r="L1276" s="513"/>
      <c r="M1276" s="513"/>
      <c r="N1276" s="513" t="str" cm="1">
        <f t="array" aca="1" ref="N1276" ca="1">CELL("format",Time!I90)</f>
        <v>,0</v>
      </c>
      <c r="O1276" s="513">
        <f>ROW(Time!I90)</f>
        <v>90</v>
      </c>
      <c r="P1276" s="513">
        <f>COLUMN(Time!I90)</f>
        <v>9</v>
      </c>
      <c r="Q1276" s="513">
        <f>ROW(Time!I90)</f>
        <v>90</v>
      </c>
      <c r="R1276" s="513">
        <f>COLUMN(Time!I90)</f>
        <v>9</v>
      </c>
      <c r="S1276" s="513">
        <f ca="1">_xlfn.SHEET(Time!I90)</f>
        <v>4</v>
      </c>
    </row>
    <row r="1277" spans="1:19" x14ac:dyDescent="0.35">
      <c r="A1277" s="513" t="s">
        <v>277</v>
      </c>
      <c r="B1277" s="513">
        <v>112</v>
      </c>
      <c r="C1277" s="513" t="s">
        <v>644</v>
      </c>
      <c r="D1277" s="513">
        <v>-79</v>
      </c>
      <c r="E1277" s="513" t="s">
        <v>645</v>
      </c>
      <c r="F1277" s="513">
        <f>Time!J90</f>
        <v>0</v>
      </c>
      <c r="G1277" s="513" t="str">
        <f>Time!E90</f>
        <v>Operating period flag</v>
      </c>
      <c r="H1277" s="513" t="s">
        <v>111</v>
      </c>
      <c r="I1277" s="513">
        <f>COLUMN(Time!E90)</f>
        <v>5</v>
      </c>
      <c r="J1277" s="513" t="str">
        <f>Time!G90</f>
        <v>flag</v>
      </c>
      <c r="K1277" s="513" t="s">
        <v>644</v>
      </c>
      <c r="L1277" s="513" t="s">
        <v>1906</v>
      </c>
      <c r="M1277" s="513" t="s">
        <v>2533</v>
      </c>
      <c r="N1277" s="513" t="str" cm="1">
        <f t="array" aca="1" ref="N1277" ca="1">CELL("format",Time!J90)</f>
        <v>,0</v>
      </c>
      <c r="O1277" s="513">
        <f>ROW(Time!J90)</f>
        <v>90</v>
      </c>
      <c r="P1277" s="513">
        <f>COLUMN(Time!J90)</f>
        <v>10</v>
      </c>
      <c r="Q1277" s="513">
        <f>ROW(Time!GJ90)</f>
        <v>90</v>
      </c>
      <c r="R1277" s="513">
        <f>COLUMN(Time!GJ90)</f>
        <v>192</v>
      </c>
      <c r="S1277" s="513">
        <f ca="1">_xlfn.SHEET(Time!J90)</f>
        <v>4</v>
      </c>
    </row>
    <row r="1278" spans="1:19" x14ac:dyDescent="0.35">
      <c r="A1278" s="513" t="s">
        <v>270</v>
      </c>
      <c r="B1278" s="513">
        <v>-80</v>
      </c>
      <c r="C1278" s="513" t="s">
        <v>646</v>
      </c>
      <c r="D1278" s="513">
        <v>-72</v>
      </c>
      <c r="E1278" s="513"/>
      <c r="F1278" s="513">
        <f>Time!A92</f>
        <v>0</v>
      </c>
      <c r="G1278" s="513" t="str">
        <f>Time!B92</f>
        <v>First post operating period flag</v>
      </c>
      <c r="H1278" s="513" t="s">
        <v>112</v>
      </c>
      <c r="I1278" s="513">
        <f>COLUMN(Time!B92)</f>
        <v>2</v>
      </c>
      <c r="J1278" s="513"/>
      <c r="K1278" s="513" t="s">
        <v>646</v>
      </c>
      <c r="L1278" s="513"/>
      <c r="M1278" s="513"/>
      <c r="N1278" s="513" t="str" cm="1">
        <f t="array" aca="1" ref="N1278" ca="1">CELL("format",Time!A92)</f>
        <v>,0</v>
      </c>
      <c r="O1278" s="513">
        <f>ROW(Time!A92)</f>
        <v>92</v>
      </c>
      <c r="P1278" s="513">
        <f>COLUMN(Time!A92)</f>
        <v>1</v>
      </c>
      <c r="Q1278" s="513">
        <f>ROW(Time!A95)</f>
        <v>95</v>
      </c>
      <c r="R1278" s="513">
        <f>COLUMN(Time!A95)</f>
        <v>1</v>
      </c>
      <c r="S1278" s="513">
        <f ca="1">_xlfn.SHEET(Time!A92)</f>
        <v>4</v>
      </c>
    </row>
    <row r="1279" spans="1:19" x14ac:dyDescent="0.35">
      <c r="A1279" s="513" t="s">
        <v>283</v>
      </c>
      <c r="B1279" s="513">
        <v>113</v>
      </c>
      <c r="C1279" s="513" t="s">
        <v>384</v>
      </c>
      <c r="D1279" s="513">
        <v>-80</v>
      </c>
      <c r="E1279" s="513" t="s">
        <v>385</v>
      </c>
      <c r="F1279" s="513">
        <f>Time!I93</f>
        <v>0</v>
      </c>
      <c r="G1279" s="513" t="str">
        <f>Time!E93</f>
        <v xml:space="preserve">Last operating period flag </v>
      </c>
      <c r="H1279" s="513" t="s">
        <v>114</v>
      </c>
      <c r="I1279" s="513">
        <f>COLUMN(Time!E93)</f>
        <v>5</v>
      </c>
      <c r="J1279" s="513" t="str">
        <f>Time!G93</f>
        <v>flag</v>
      </c>
      <c r="K1279" s="513"/>
      <c r="L1279" s="513">
        <v>108</v>
      </c>
      <c r="M1279" s="513">
        <v>114</v>
      </c>
      <c r="N1279" s="513" t="str" cm="1">
        <f t="array" aca="1" ref="N1279" ca="1">CELL("format",Time!I93)</f>
        <v>,0</v>
      </c>
      <c r="O1279" s="513">
        <f>ROW(Time!I93)</f>
        <v>93</v>
      </c>
      <c r="P1279" s="513">
        <f>COLUMN(Time!I93)</f>
        <v>9</v>
      </c>
      <c r="Q1279" s="513">
        <f>ROW(Time!GI93)</f>
        <v>93</v>
      </c>
      <c r="R1279" s="513">
        <f>COLUMN(Time!GI93)</f>
        <v>191</v>
      </c>
      <c r="S1279" s="513">
        <f ca="1">_xlfn.SHEET(Time!I93)</f>
        <v>4</v>
      </c>
    </row>
    <row r="1280" spans="1:19" x14ac:dyDescent="0.35">
      <c r="A1280" s="513" t="s">
        <v>277</v>
      </c>
      <c r="B1280" s="513">
        <v>114</v>
      </c>
      <c r="C1280" s="513" t="s">
        <v>622</v>
      </c>
      <c r="D1280" s="513">
        <v>-80</v>
      </c>
      <c r="E1280" s="513" t="s">
        <v>647</v>
      </c>
      <c r="F1280" s="513">
        <f>Time!J94</f>
        <v>0</v>
      </c>
      <c r="G1280" s="513" t="str">
        <f>Time!E94</f>
        <v>First post operating period flag</v>
      </c>
      <c r="H1280" s="513" t="s">
        <v>112</v>
      </c>
      <c r="I1280" s="513">
        <f>COLUMN(Time!E94)</f>
        <v>5</v>
      </c>
      <c r="J1280" s="513"/>
      <c r="K1280" s="513" t="s">
        <v>622</v>
      </c>
      <c r="L1280" s="513">
        <v>113</v>
      </c>
      <c r="M1280" s="513">
        <v>1302</v>
      </c>
      <c r="N1280" s="513" t="str" cm="1">
        <f t="array" aca="1" ref="N1280" ca="1">CELL("format",Time!J94)</f>
        <v>,0</v>
      </c>
      <c r="O1280" s="513">
        <f>ROW(Time!J94)</f>
        <v>94</v>
      </c>
      <c r="P1280" s="513">
        <f>COLUMN(Time!J94)</f>
        <v>10</v>
      </c>
      <c r="Q1280" s="513">
        <f>ROW(Time!GJ94)</f>
        <v>94</v>
      </c>
      <c r="R1280" s="513">
        <f>COLUMN(Time!GJ94)</f>
        <v>192</v>
      </c>
      <c r="S1280" s="513">
        <f ca="1">_xlfn.SHEET(Time!J94)</f>
        <v>4</v>
      </c>
    </row>
    <row r="1281" spans="1:19" x14ac:dyDescent="0.35">
      <c r="A1281" s="513" t="s">
        <v>270</v>
      </c>
      <c r="B1281" s="513">
        <v>-81</v>
      </c>
      <c r="C1281" s="513" t="s">
        <v>1504</v>
      </c>
      <c r="D1281" s="513">
        <v>-72</v>
      </c>
      <c r="E1281" s="513"/>
      <c r="F1281" s="513">
        <f>Time!A96</f>
        <v>0</v>
      </c>
      <c r="G1281" s="513" t="str">
        <f>Time!B96</f>
        <v>Senior debt loan life flag</v>
      </c>
      <c r="H1281" s="513" t="s">
        <v>1444</v>
      </c>
      <c r="I1281" s="513">
        <f>COLUMN(Time!B96)</f>
        <v>2</v>
      </c>
      <c r="J1281" s="513"/>
      <c r="K1281" s="513" t="s">
        <v>1504</v>
      </c>
      <c r="L1281" s="513"/>
      <c r="M1281" s="513"/>
      <c r="N1281" s="513" t="str" cm="1">
        <f t="array" aca="1" ref="N1281" ca="1">CELL("format",Time!A96)</f>
        <v>,0</v>
      </c>
      <c r="O1281" s="513">
        <f>ROW(Time!A96)</f>
        <v>96</v>
      </c>
      <c r="P1281" s="513">
        <f>COLUMN(Time!A96)</f>
        <v>1</v>
      </c>
      <c r="Q1281" s="513">
        <f>ROW(Time!A109)</f>
        <v>109</v>
      </c>
      <c r="R1281" s="513">
        <f>COLUMN(Time!A109)</f>
        <v>1</v>
      </c>
      <c r="S1281" s="513">
        <f ca="1">_xlfn.SHEET(Time!A96)</f>
        <v>4</v>
      </c>
    </row>
    <row r="1282" spans="1:19" x14ac:dyDescent="0.35">
      <c r="A1282" s="513" t="s">
        <v>283</v>
      </c>
      <c r="B1282" s="513">
        <v>115</v>
      </c>
      <c r="C1282" s="513" t="s">
        <v>1472</v>
      </c>
      <c r="D1282" s="513">
        <v>-81</v>
      </c>
      <c r="E1282" s="513" t="s">
        <v>1562</v>
      </c>
      <c r="F1282" s="513">
        <f>Time!F97</f>
        <v>18</v>
      </c>
      <c r="G1282" s="513" t="str">
        <f>Time!E97</f>
        <v>Loan life</v>
      </c>
      <c r="H1282" s="513" t="s">
        <v>1437</v>
      </c>
      <c r="I1282" s="513">
        <f>COLUMN(Time!E97)</f>
        <v>5</v>
      </c>
      <c r="J1282" s="513" t="str">
        <f>Time!G97</f>
        <v>years</v>
      </c>
      <c r="K1282" s="513"/>
      <c r="L1282" s="513">
        <v>1023</v>
      </c>
      <c r="M1282" s="513">
        <v>118</v>
      </c>
      <c r="N1282" s="513" t="str" cm="1">
        <f t="array" aca="1" ref="N1282" ca="1">CELL("format",Time!F97)</f>
        <v>,0</v>
      </c>
      <c r="O1282" s="513">
        <f>ROW(Time!F97)</f>
        <v>97</v>
      </c>
      <c r="P1282" s="513">
        <f>COLUMN(Time!F97)</f>
        <v>6</v>
      </c>
      <c r="Q1282" s="513">
        <f>ROW(Time!F97)</f>
        <v>97</v>
      </c>
      <c r="R1282" s="513">
        <f>COLUMN(Time!F97)</f>
        <v>6</v>
      </c>
      <c r="S1282" s="513">
        <f ca="1">_xlfn.SHEET(Time!F97)</f>
        <v>4</v>
      </c>
    </row>
    <row r="1283" spans="1:19" x14ac:dyDescent="0.35">
      <c r="A1283" s="513" t="s">
        <v>283</v>
      </c>
      <c r="B1283" s="513">
        <v>116</v>
      </c>
      <c r="C1283" s="513" t="s">
        <v>297</v>
      </c>
      <c r="D1283" s="513">
        <v>-81</v>
      </c>
      <c r="E1283" s="513" t="s">
        <v>298</v>
      </c>
      <c r="F1283" s="513">
        <f>Time!F98</f>
        <v>12</v>
      </c>
      <c r="G1283" s="513" t="str">
        <f>Time!E98</f>
        <v>Months in year</v>
      </c>
      <c r="H1283" s="513" t="s">
        <v>43</v>
      </c>
      <c r="I1283" s="513">
        <f>COLUMN(Time!E98)</f>
        <v>5</v>
      </c>
      <c r="J1283" s="513" t="str">
        <f>Time!G98</f>
        <v>months</v>
      </c>
      <c r="K1283" s="513"/>
      <c r="L1283" s="513">
        <v>877</v>
      </c>
      <c r="M1283" s="513">
        <v>118</v>
      </c>
      <c r="N1283" s="513" t="str" cm="1">
        <f t="array" aca="1" ref="N1283" ca="1">CELL("format",Time!F98)</f>
        <v>,0</v>
      </c>
      <c r="O1283" s="513">
        <f>ROW(Time!F98)</f>
        <v>98</v>
      </c>
      <c r="P1283" s="513">
        <f>COLUMN(Time!F98)</f>
        <v>6</v>
      </c>
      <c r="Q1283" s="513">
        <f>ROW(Time!F98)</f>
        <v>98</v>
      </c>
      <c r="R1283" s="513">
        <f>COLUMN(Time!F98)</f>
        <v>6</v>
      </c>
      <c r="S1283" s="513">
        <f ca="1">_xlfn.SHEET(Time!F98)</f>
        <v>4</v>
      </c>
    </row>
    <row r="1284" spans="1:19" x14ac:dyDescent="0.35">
      <c r="A1284" s="513" t="s">
        <v>283</v>
      </c>
      <c r="B1284" s="513">
        <v>117</v>
      </c>
      <c r="C1284" s="513" t="s">
        <v>987</v>
      </c>
      <c r="D1284" s="513">
        <v>-81</v>
      </c>
      <c r="E1284" s="513" t="s">
        <v>988</v>
      </c>
      <c r="F1284" s="513">
        <f>Time!F99</f>
        <v>47483</v>
      </c>
      <c r="G1284" s="513" t="str">
        <f>Time!E99</f>
        <v>End of construction period date</v>
      </c>
      <c r="H1284" s="513" t="s">
        <v>152</v>
      </c>
      <c r="I1284" s="513">
        <f>COLUMN(Time!E99)</f>
        <v>5</v>
      </c>
      <c r="J1284" s="513" t="str">
        <f>Time!G99</f>
        <v>date</v>
      </c>
      <c r="K1284" s="513"/>
      <c r="L1284" s="513">
        <v>88</v>
      </c>
      <c r="M1284" s="513">
        <v>118</v>
      </c>
      <c r="N1284" s="513" t="str" cm="1">
        <f t="array" aca="1" ref="N1284" ca="1">CELL("format",Time!F99)</f>
        <v>D1</v>
      </c>
      <c r="O1284" s="513">
        <f>ROW(Time!F99)</f>
        <v>99</v>
      </c>
      <c r="P1284" s="513">
        <f>COLUMN(Time!F99)</f>
        <v>6</v>
      </c>
      <c r="Q1284" s="513">
        <f>ROW(Time!F99)</f>
        <v>99</v>
      </c>
      <c r="R1284" s="513">
        <f>COLUMN(Time!F99)</f>
        <v>6</v>
      </c>
      <c r="S1284" s="513">
        <f ca="1">_xlfn.SHEET(Time!F99)</f>
        <v>4</v>
      </c>
    </row>
    <row r="1285" spans="1:19" x14ac:dyDescent="0.35">
      <c r="A1285" s="513" t="s">
        <v>277</v>
      </c>
      <c r="B1285" s="513">
        <v>118</v>
      </c>
      <c r="C1285" s="513" t="s">
        <v>1563</v>
      </c>
      <c r="D1285" s="513">
        <v>-81</v>
      </c>
      <c r="E1285" s="513" t="s">
        <v>1564</v>
      </c>
      <c r="F1285" s="513">
        <f>Time!F100</f>
        <v>54057</v>
      </c>
      <c r="G1285" s="513" t="str">
        <f>Time!E100</f>
        <v>End of senior debt loan life date</v>
      </c>
      <c r="H1285" s="513" t="s">
        <v>1445</v>
      </c>
      <c r="I1285" s="513">
        <f>COLUMN(Time!E100)</f>
        <v>5</v>
      </c>
      <c r="J1285" s="513" t="str">
        <f>Time!G100</f>
        <v>date</v>
      </c>
      <c r="K1285" s="513" t="s">
        <v>1563</v>
      </c>
      <c r="L1285" s="513" t="s">
        <v>1907</v>
      </c>
      <c r="M1285" s="513">
        <v>119</v>
      </c>
      <c r="N1285" s="513" t="str" cm="1">
        <f t="array" aca="1" ref="N1285" ca="1">CELL("format",Time!F100)</f>
        <v>D1</v>
      </c>
      <c r="O1285" s="513">
        <f>ROW(Time!F100)</f>
        <v>100</v>
      </c>
      <c r="P1285" s="513">
        <f>COLUMN(Time!F100)</f>
        <v>6</v>
      </c>
      <c r="Q1285" s="513">
        <f>ROW(Time!F100)</f>
        <v>100</v>
      </c>
      <c r="R1285" s="513">
        <f>COLUMN(Time!F100)</f>
        <v>6</v>
      </c>
      <c r="S1285" s="513">
        <f ca="1">_xlfn.SHEET(Time!F100)</f>
        <v>4</v>
      </c>
    </row>
    <row r="1286" spans="1:19" x14ac:dyDescent="0.35">
      <c r="A1286" s="513" t="s">
        <v>283</v>
      </c>
      <c r="B1286" s="513">
        <v>119</v>
      </c>
      <c r="C1286" s="513" t="s">
        <v>1563</v>
      </c>
      <c r="D1286" s="513">
        <v>-81</v>
      </c>
      <c r="E1286" s="513" t="s">
        <v>1565</v>
      </c>
      <c r="F1286" s="513">
        <f>Time!F102</f>
        <v>54057</v>
      </c>
      <c r="G1286" s="513" t="str">
        <f>Time!E102</f>
        <v>End of senior debt loan life date</v>
      </c>
      <c r="H1286" s="513" t="s">
        <v>1445</v>
      </c>
      <c r="I1286" s="513">
        <f>COLUMN(Time!E102)</f>
        <v>5</v>
      </c>
      <c r="J1286" s="513" t="str">
        <f>Time!G102</f>
        <v>date</v>
      </c>
      <c r="K1286" s="513"/>
      <c r="L1286" s="513">
        <v>118</v>
      </c>
      <c r="M1286" s="513">
        <v>122</v>
      </c>
      <c r="N1286" s="513" t="str" cm="1">
        <f t="array" aca="1" ref="N1286" ca="1">CELL("format",Time!F102)</f>
        <v>D1</v>
      </c>
      <c r="O1286" s="513">
        <f>ROW(Time!F102)</f>
        <v>102</v>
      </c>
      <c r="P1286" s="513">
        <f>COLUMN(Time!F102)</f>
        <v>6</v>
      </c>
      <c r="Q1286" s="513">
        <f>ROW(Time!F102)</f>
        <v>102</v>
      </c>
      <c r="R1286" s="513">
        <f>COLUMN(Time!F102)</f>
        <v>6</v>
      </c>
      <c r="S1286" s="513">
        <f ca="1">_xlfn.SHEET(Time!F102)</f>
        <v>4</v>
      </c>
    </row>
    <row r="1287" spans="1:19" x14ac:dyDescent="0.35">
      <c r="A1287" s="513" t="s">
        <v>283</v>
      </c>
      <c r="B1287" s="513">
        <v>120</v>
      </c>
      <c r="C1287" s="513" t="s">
        <v>638</v>
      </c>
      <c r="D1287" s="513">
        <v>-81</v>
      </c>
      <c r="E1287" s="513" t="s">
        <v>994</v>
      </c>
      <c r="F1287" s="513">
        <f>Time!J103</f>
        <v>46053</v>
      </c>
      <c r="G1287" s="513" t="str">
        <f>Time!E103</f>
        <v>Model period ending</v>
      </c>
      <c r="H1287" s="513" t="s">
        <v>11</v>
      </c>
      <c r="I1287" s="513">
        <f>COLUMN(Time!E103)</f>
        <v>5</v>
      </c>
      <c r="J1287" s="513" t="str">
        <f>Time!G103</f>
        <v>date</v>
      </c>
      <c r="K1287" s="513"/>
      <c r="L1287" s="513">
        <v>79</v>
      </c>
      <c r="M1287" s="513">
        <v>122</v>
      </c>
      <c r="N1287" s="513" t="str" cm="1">
        <f t="array" aca="1" ref="N1287" ca="1">CELL("format",Time!J103)</f>
        <v>D1</v>
      </c>
      <c r="O1287" s="513">
        <f>ROW(Time!J103)</f>
        <v>103</v>
      </c>
      <c r="P1287" s="513">
        <f>COLUMN(Time!J103)</f>
        <v>10</v>
      </c>
      <c r="Q1287" s="513">
        <f>ROW(Time!GJ103)</f>
        <v>103</v>
      </c>
      <c r="R1287" s="513">
        <f>COLUMN(Time!GJ103)</f>
        <v>192</v>
      </c>
      <c r="S1287" s="513">
        <f ca="1">_xlfn.SHEET(Time!J103)</f>
        <v>4</v>
      </c>
    </row>
    <row r="1288" spans="1:19" x14ac:dyDescent="0.35">
      <c r="A1288" s="513" t="s">
        <v>274</v>
      </c>
      <c r="B1288" s="513">
        <v>121</v>
      </c>
      <c r="C1288" s="513" t="s">
        <v>1806</v>
      </c>
      <c r="D1288" s="513">
        <v>-81</v>
      </c>
      <c r="E1288" s="513" t="s">
        <v>1566</v>
      </c>
      <c r="F1288" s="513">
        <f>Time!H104</f>
        <v>1</v>
      </c>
      <c r="G1288" s="513" t="str">
        <f>Time!G104</f>
        <v>flag</v>
      </c>
      <c r="H1288" s="513" t="s">
        <v>5</v>
      </c>
      <c r="I1288" s="513">
        <f>COLUMN(Time!G104)</f>
        <v>7</v>
      </c>
      <c r="J1288" s="513" t="str">
        <f>Time!G104</f>
        <v>flag</v>
      </c>
      <c r="K1288" s="513" t="s">
        <v>1806</v>
      </c>
      <c r="L1288" s="513">
        <v>122</v>
      </c>
      <c r="M1288" s="513"/>
      <c r="N1288" s="513" t="str" cm="1">
        <f t="array" aca="1" ref="N1288" ca="1">CELL("format",Time!H104)</f>
        <v>,0</v>
      </c>
      <c r="O1288" s="513">
        <f>ROW(Time!H104)</f>
        <v>104</v>
      </c>
      <c r="P1288" s="513">
        <f>COLUMN(Time!H104)</f>
        <v>8</v>
      </c>
      <c r="Q1288" s="513">
        <f>ROW(Time!H104)</f>
        <v>104</v>
      </c>
      <c r="R1288" s="513">
        <f>COLUMN(Time!H104)</f>
        <v>8</v>
      </c>
      <c r="S1288" s="513">
        <f ca="1">_xlfn.SHEET(Time!H104)</f>
        <v>4</v>
      </c>
    </row>
    <row r="1289" spans="1:19" x14ac:dyDescent="0.35">
      <c r="A1289" s="513" t="s">
        <v>277</v>
      </c>
      <c r="B1289" s="513">
        <v>122</v>
      </c>
      <c r="C1289" s="513" t="s">
        <v>1567</v>
      </c>
      <c r="D1289" s="513">
        <v>-81</v>
      </c>
      <c r="E1289" s="513" t="s">
        <v>1568</v>
      </c>
      <c r="F1289" s="513">
        <f>Time!J104</f>
        <v>0</v>
      </c>
      <c r="G1289" s="513" t="str">
        <f>Time!E104</f>
        <v>End of senior debt loan life flag</v>
      </c>
      <c r="H1289" s="513" t="s">
        <v>1446</v>
      </c>
      <c r="I1289" s="513">
        <f>COLUMN(Time!E104)</f>
        <v>5</v>
      </c>
      <c r="J1289" s="513" t="str">
        <f>Time!G104</f>
        <v>flag</v>
      </c>
      <c r="K1289" s="513" t="s">
        <v>638</v>
      </c>
      <c r="L1289" s="513" t="s">
        <v>1908</v>
      </c>
      <c r="M1289" s="513" t="s">
        <v>1909</v>
      </c>
      <c r="N1289" s="513" t="str" cm="1">
        <f t="array" aca="1" ref="N1289" ca="1">CELL("format",Time!J104)</f>
        <v>,0</v>
      </c>
      <c r="O1289" s="513">
        <f>ROW(Time!J104)</f>
        <v>104</v>
      </c>
      <c r="P1289" s="513">
        <f>COLUMN(Time!J104)</f>
        <v>10</v>
      </c>
      <c r="Q1289" s="513">
        <f>ROW(Time!GJ104)</f>
        <v>104</v>
      </c>
      <c r="R1289" s="513">
        <f>COLUMN(Time!GJ104)</f>
        <v>192</v>
      </c>
      <c r="S1289" s="513">
        <f ca="1">_xlfn.SHEET(Time!J104)</f>
        <v>4</v>
      </c>
    </row>
    <row r="1290" spans="1:19" x14ac:dyDescent="0.35">
      <c r="A1290" s="513" t="s">
        <v>283</v>
      </c>
      <c r="B1290" s="513">
        <v>123</v>
      </c>
      <c r="C1290" s="513" t="s">
        <v>620</v>
      </c>
      <c r="D1290" s="513">
        <v>-81</v>
      </c>
      <c r="E1290" s="513" t="s">
        <v>621</v>
      </c>
      <c r="F1290" s="513">
        <f>Time!J106</f>
        <v>0</v>
      </c>
      <c r="G1290" s="513" t="str">
        <f>Time!E106</f>
        <v>First operating period flag</v>
      </c>
      <c r="H1290" s="513" t="s">
        <v>44</v>
      </c>
      <c r="I1290" s="513">
        <f>COLUMN(Time!E106)</f>
        <v>5</v>
      </c>
      <c r="J1290" s="513" t="str">
        <f>Time!G106</f>
        <v>flag</v>
      </c>
      <c r="K1290" s="513"/>
      <c r="L1290" s="513">
        <v>99</v>
      </c>
      <c r="M1290" s="513">
        <v>126</v>
      </c>
      <c r="N1290" s="513" t="str" cm="1">
        <f t="array" aca="1" ref="N1290" ca="1">CELL("format",Time!J106)</f>
        <v>,0</v>
      </c>
      <c r="O1290" s="513">
        <f>ROW(Time!J106)</f>
        <v>106</v>
      </c>
      <c r="P1290" s="513">
        <f>COLUMN(Time!J106)</f>
        <v>10</v>
      </c>
      <c r="Q1290" s="513">
        <f>ROW(Time!GJ106)</f>
        <v>106</v>
      </c>
      <c r="R1290" s="513">
        <f>COLUMN(Time!GJ106)</f>
        <v>192</v>
      </c>
      <c r="S1290" s="513">
        <f ca="1">_xlfn.SHEET(Time!J106)</f>
        <v>4</v>
      </c>
    </row>
    <row r="1291" spans="1:19" x14ac:dyDescent="0.35">
      <c r="A1291" s="513" t="s">
        <v>281</v>
      </c>
      <c r="B1291" s="513">
        <v>887</v>
      </c>
      <c r="C1291" s="513">
        <v>887</v>
      </c>
      <c r="D1291" s="513">
        <v>-81</v>
      </c>
      <c r="E1291" s="513" t="s">
        <v>335</v>
      </c>
      <c r="F1291" s="513">
        <f>Time!I107</f>
        <v>0</v>
      </c>
      <c r="G1291" s="513" t="str">
        <f>Time!G107</f>
        <v>flag</v>
      </c>
      <c r="H1291" s="513" t="s">
        <v>5</v>
      </c>
      <c r="I1291" s="513">
        <f>COLUMN(Time!G107)</f>
        <v>7</v>
      </c>
      <c r="J1291" s="513" t="str">
        <f>Time!G107</f>
        <v>flag</v>
      </c>
      <c r="K1291" s="513"/>
      <c r="L1291" s="513"/>
      <c r="M1291" s="513"/>
      <c r="N1291" s="513" t="str" cm="1">
        <f t="array" aca="1" ref="N1291" ca="1">CELL("format",Time!I107)</f>
        <v>,0</v>
      </c>
      <c r="O1291" s="513">
        <f>ROW(Time!I107)</f>
        <v>107</v>
      </c>
      <c r="P1291" s="513">
        <f>COLUMN(Time!I107)</f>
        <v>9</v>
      </c>
      <c r="Q1291" s="513">
        <f>ROW(Time!I107)</f>
        <v>107</v>
      </c>
      <c r="R1291" s="513">
        <f>COLUMN(Time!I107)</f>
        <v>9</v>
      </c>
      <c r="S1291" s="513">
        <f ca="1">_xlfn.SHEET(Time!I107)</f>
        <v>4</v>
      </c>
    </row>
    <row r="1292" spans="1:19" x14ac:dyDescent="0.35">
      <c r="A1292" s="513" t="s">
        <v>283</v>
      </c>
      <c r="B1292" s="513">
        <v>124</v>
      </c>
      <c r="C1292" s="513" t="s">
        <v>1567</v>
      </c>
      <c r="D1292" s="513">
        <v>-81</v>
      </c>
      <c r="E1292" s="513" t="s">
        <v>1569</v>
      </c>
      <c r="F1292" s="513">
        <f>Time!J107</f>
        <v>0</v>
      </c>
      <c r="G1292" s="513" t="str">
        <f>Time!E107</f>
        <v>End of senior debt loan life flag</v>
      </c>
      <c r="H1292" s="513" t="s">
        <v>1446</v>
      </c>
      <c r="I1292" s="513">
        <f>COLUMN(Time!E107)</f>
        <v>5</v>
      </c>
      <c r="J1292" s="513" t="str">
        <f>Time!G107</f>
        <v>flag</v>
      </c>
      <c r="K1292" s="513"/>
      <c r="L1292" s="513">
        <v>122</v>
      </c>
      <c r="M1292" s="513">
        <v>126</v>
      </c>
      <c r="N1292" s="513" t="str" cm="1">
        <f t="array" aca="1" ref="N1292" ca="1">CELL("format",Time!J107)</f>
        <v>,0</v>
      </c>
      <c r="O1292" s="513">
        <f>ROW(Time!J107)</f>
        <v>107</v>
      </c>
      <c r="P1292" s="513">
        <f>COLUMN(Time!J107)</f>
        <v>10</v>
      </c>
      <c r="Q1292" s="513">
        <f>ROW(Time!GI107)</f>
        <v>107</v>
      </c>
      <c r="R1292" s="513">
        <f>COLUMN(Time!GI107)</f>
        <v>191</v>
      </c>
      <c r="S1292" s="513">
        <f ca="1">_xlfn.SHEET(Time!J107)</f>
        <v>4</v>
      </c>
    </row>
    <row r="1293" spans="1:19" x14ac:dyDescent="0.35">
      <c r="A1293" s="513" t="s">
        <v>274</v>
      </c>
      <c r="B1293" s="513">
        <v>125</v>
      </c>
      <c r="C1293" s="513" t="s">
        <v>1570</v>
      </c>
      <c r="D1293" s="513">
        <v>-81</v>
      </c>
      <c r="E1293" s="513" t="s">
        <v>1571</v>
      </c>
      <c r="F1293" s="513">
        <f>Time!H108</f>
        <v>72</v>
      </c>
      <c r="G1293" s="513" t="str">
        <f>Time!G108</f>
        <v>flag</v>
      </c>
      <c r="H1293" s="513" t="s">
        <v>5</v>
      </c>
      <c r="I1293" s="513">
        <f>COLUMN(Time!G108)</f>
        <v>7</v>
      </c>
      <c r="J1293" s="513" t="str">
        <f>Time!G108</f>
        <v>flag</v>
      </c>
      <c r="K1293" s="513" t="s">
        <v>1570</v>
      </c>
      <c r="L1293" s="513">
        <v>126</v>
      </c>
      <c r="M1293" s="513"/>
      <c r="N1293" s="513" t="str" cm="1">
        <f t="array" aca="1" ref="N1293" ca="1">CELL("format",Time!H108)</f>
        <v>,0</v>
      </c>
      <c r="O1293" s="513">
        <f>ROW(Time!H108)</f>
        <v>108</v>
      </c>
      <c r="P1293" s="513">
        <f>COLUMN(Time!H108)</f>
        <v>8</v>
      </c>
      <c r="Q1293" s="513">
        <f>ROW(Time!H108)</f>
        <v>108</v>
      </c>
      <c r="R1293" s="513">
        <f>COLUMN(Time!H108)</f>
        <v>8</v>
      </c>
      <c r="S1293" s="513">
        <f ca="1">_xlfn.SHEET(Time!H108)</f>
        <v>4</v>
      </c>
    </row>
    <row r="1294" spans="1:19" x14ac:dyDescent="0.35">
      <c r="A1294" s="513" t="s">
        <v>281</v>
      </c>
      <c r="B1294" s="513">
        <v>886</v>
      </c>
      <c r="C1294" s="513">
        <v>886</v>
      </c>
      <c r="D1294" s="513">
        <v>-81</v>
      </c>
      <c r="E1294" s="513" t="s">
        <v>335</v>
      </c>
      <c r="F1294" s="513">
        <f>Time!I108</f>
        <v>0</v>
      </c>
      <c r="G1294" s="513" t="str">
        <f>Time!G108</f>
        <v>flag</v>
      </c>
      <c r="H1294" s="513" t="s">
        <v>5</v>
      </c>
      <c r="I1294" s="513">
        <f>COLUMN(Time!G108)</f>
        <v>7</v>
      </c>
      <c r="J1294" s="513" t="str">
        <f>Time!G108</f>
        <v>flag</v>
      </c>
      <c r="K1294" s="513"/>
      <c r="L1294" s="513"/>
      <c r="M1294" s="513"/>
      <c r="N1294" s="513" t="str" cm="1">
        <f t="array" aca="1" ref="N1294" ca="1">CELL("format",Time!I108)</f>
        <v>,0</v>
      </c>
      <c r="O1294" s="513">
        <f>ROW(Time!I108)</f>
        <v>108</v>
      </c>
      <c r="P1294" s="513">
        <f>COLUMN(Time!I108)</f>
        <v>9</v>
      </c>
      <c r="Q1294" s="513">
        <f>ROW(Time!I108)</f>
        <v>108</v>
      </c>
      <c r="R1294" s="513">
        <f>COLUMN(Time!I108)</f>
        <v>9</v>
      </c>
      <c r="S1294" s="513">
        <f ca="1">_xlfn.SHEET(Time!I108)</f>
        <v>4</v>
      </c>
    </row>
    <row r="1295" spans="1:19" x14ac:dyDescent="0.35">
      <c r="A1295" s="513" t="s">
        <v>277</v>
      </c>
      <c r="B1295" s="513">
        <v>126</v>
      </c>
      <c r="C1295" s="513" t="s">
        <v>1517</v>
      </c>
      <c r="D1295" s="513">
        <v>-81</v>
      </c>
      <c r="E1295" s="513" t="s">
        <v>1572</v>
      </c>
      <c r="F1295" s="513">
        <f>Time!J108</f>
        <v>0</v>
      </c>
      <c r="G1295" s="513" t="str">
        <f>Time!E108</f>
        <v>Senior debt loan life flag</v>
      </c>
      <c r="H1295" s="513" t="s">
        <v>1444</v>
      </c>
      <c r="I1295" s="513">
        <f>COLUMN(Time!E108)</f>
        <v>5</v>
      </c>
      <c r="J1295" s="513" t="str">
        <f>Time!G108</f>
        <v>flag</v>
      </c>
      <c r="K1295" s="513" t="s">
        <v>1517</v>
      </c>
      <c r="L1295" s="513" t="s">
        <v>1910</v>
      </c>
      <c r="M1295" s="513" t="s">
        <v>2534</v>
      </c>
      <c r="N1295" s="513" t="str" cm="1">
        <f t="array" aca="1" ref="N1295" ca="1">CELL("format",Time!J108)</f>
        <v>,0</v>
      </c>
      <c r="O1295" s="513">
        <f>ROW(Time!J108)</f>
        <v>108</v>
      </c>
      <c r="P1295" s="513">
        <f>COLUMN(Time!J108)</f>
        <v>10</v>
      </c>
      <c r="Q1295" s="513">
        <f>ROW(Time!GJ108)</f>
        <v>108</v>
      </c>
      <c r="R1295" s="513">
        <f>COLUMN(Time!GJ108)</f>
        <v>192</v>
      </c>
      <c r="S1295" s="513">
        <f ca="1">_xlfn.SHEET(Time!J108)</f>
        <v>4</v>
      </c>
    </row>
    <row r="1296" spans="1:19" x14ac:dyDescent="0.35">
      <c r="A1296" s="513" t="s">
        <v>270</v>
      </c>
      <c r="B1296" s="513">
        <v>-82</v>
      </c>
      <c r="C1296" s="513" t="s">
        <v>1605</v>
      </c>
      <c r="D1296" s="513">
        <v>-72</v>
      </c>
      <c r="E1296" s="513"/>
      <c r="F1296" s="513">
        <f>Time!A110</f>
        <v>0</v>
      </c>
      <c r="G1296" s="513" t="str">
        <f>Time!B110</f>
        <v>LLCR date flag</v>
      </c>
      <c r="H1296" s="513" t="s">
        <v>1606</v>
      </c>
      <c r="I1296" s="513">
        <f>COLUMN(Time!B110)</f>
        <v>2</v>
      </c>
      <c r="J1296" s="513"/>
      <c r="K1296" s="513" t="s">
        <v>1605</v>
      </c>
      <c r="L1296" s="513"/>
      <c r="M1296" s="513"/>
      <c r="N1296" s="513" t="str" cm="1">
        <f t="array" aca="1" ref="N1296" ca="1">CELL("format",Time!A110)</f>
        <v>,0</v>
      </c>
      <c r="O1296" s="513">
        <f>ROW(Time!A110)</f>
        <v>110</v>
      </c>
      <c r="P1296" s="513">
        <f>COLUMN(Time!A110)</f>
        <v>1</v>
      </c>
      <c r="Q1296" s="513">
        <f>ROW(Time!A113)</f>
        <v>113</v>
      </c>
      <c r="R1296" s="513">
        <f>COLUMN(Time!A113)</f>
        <v>1</v>
      </c>
      <c r="S1296" s="513">
        <f ca="1">_xlfn.SHEET(Time!A110)</f>
        <v>4</v>
      </c>
    </row>
    <row r="1297" spans="1:19" x14ac:dyDescent="0.35">
      <c r="A1297" s="513" t="s">
        <v>283</v>
      </c>
      <c r="B1297" s="513">
        <v>127</v>
      </c>
      <c r="C1297" s="513" t="s">
        <v>1517</v>
      </c>
      <c r="D1297" s="513">
        <v>-82</v>
      </c>
      <c r="E1297" s="513" t="s">
        <v>1518</v>
      </c>
      <c r="F1297" s="513">
        <f>Time!K111</f>
        <v>0</v>
      </c>
      <c r="G1297" s="513" t="str">
        <f>Time!E111</f>
        <v>Senior debt loan life flag</v>
      </c>
      <c r="H1297" s="513" t="s">
        <v>1444</v>
      </c>
      <c r="I1297" s="513">
        <f>COLUMN(Time!E111)</f>
        <v>5</v>
      </c>
      <c r="J1297" s="513" t="str">
        <f>Time!G111</f>
        <v>flag</v>
      </c>
      <c r="K1297" s="513"/>
      <c r="L1297" s="513">
        <v>126</v>
      </c>
      <c r="M1297" s="513">
        <v>129</v>
      </c>
      <c r="N1297" s="513" t="str" cm="1">
        <f t="array" aca="1" ref="N1297" ca="1">CELL("format",Time!K111)</f>
        <v>,0</v>
      </c>
      <c r="O1297" s="513">
        <f>ROW(Time!K111)</f>
        <v>111</v>
      </c>
      <c r="P1297" s="513">
        <f>COLUMN(Time!K111)</f>
        <v>11</v>
      </c>
      <c r="Q1297" s="513">
        <f>ROW(Time!GJ111)</f>
        <v>111</v>
      </c>
      <c r="R1297" s="513">
        <f>COLUMN(Time!GJ111)</f>
        <v>192</v>
      </c>
      <c r="S1297" s="513">
        <f ca="1">_xlfn.SHEET(Time!K111)</f>
        <v>4</v>
      </c>
    </row>
    <row r="1298" spans="1:19" x14ac:dyDescent="0.35">
      <c r="A1298" s="513" t="s">
        <v>281</v>
      </c>
      <c r="B1298" s="513">
        <v>888</v>
      </c>
      <c r="C1298" s="513">
        <v>888</v>
      </c>
      <c r="D1298" s="513">
        <v>-82</v>
      </c>
      <c r="E1298" s="513" t="s">
        <v>335</v>
      </c>
      <c r="F1298" s="513">
        <f>Time!GK111</f>
        <v>0</v>
      </c>
      <c r="G1298" s="513" t="str">
        <f>Time!G111</f>
        <v>flag</v>
      </c>
      <c r="H1298" s="513" t="s">
        <v>5</v>
      </c>
      <c r="I1298" s="513">
        <f>COLUMN(Time!G111)</f>
        <v>7</v>
      </c>
      <c r="J1298" s="513" t="str">
        <f>Time!G111</f>
        <v>flag</v>
      </c>
      <c r="K1298" s="513"/>
      <c r="L1298" s="513"/>
      <c r="M1298" s="513"/>
      <c r="N1298" s="513" t="str" cm="1">
        <f t="array" aca="1" ref="N1298" ca="1">CELL("format",Time!GK111)</f>
        <v>,0</v>
      </c>
      <c r="O1298" s="513">
        <f>ROW(Time!GK111)</f>
        <v>111</v>
      </c>
      <c r="P1298" s="513">
        <f>COLUMN(Time!GK111)</f>
        <v>193</v>
      </c>
      <c r="Q1298" s="513">
        <f>ROW(Time!GK111)</f>
        <v>111</v>
      </c>
      <c r="R1298" s="513">
        <f>COLUMN(Time!GK111)</f>
        <v>193</v>
      </c>
      <c r="S1298" s="513">
        <f ca="1">_xlfn.SHEET(Time!GK111)</f>
        <v>4</v>
      </c>
    </row>
    <row r="1299" spans="1:19" x14ac:dyDescent="0.35">
      <c r="A1299" s="513" t="s">
        <v>274</v>
      </c>
      <c r="B1299" s="513">
        <v>128</v>
      </c>
      <c r="C1299" s="513" t="s">
        <v>1655</v>
      </c>
      <c r="D1299" s="513">
        <v>-82</v>
      </c>
      <c r="E1299" s="513" t="s">
        <v>1656</v>
      </c>
      <c r="F1299" s="513">
        <f>Time!H112</f>
        <v>72</v>
      </c>
      <c r="G1299" s="513" t="str">
        <f>Time!G112</f>
        <v>flag</v>
      </c>
      <c r="H1299" s="513" t="s">
        <v>5</v>
      </c>
      <c r="I1299" s="513">
        <f>COLUMN(Time!G112)</f>
        <v>7</v>
      </c>
      <c r="J1299" s="513" t="str">
        <f>Time!G112</f>
        <v>flag</v>
      </c>
      <c r="K1299" s="513" t="s">
        <v>1655</v>
      </c>
      <c r="L1299" s="513">
        <v>129</v>
      </c>
      <c r="M1299" s="513"/>
      <c r="N1299" s="513" t="str" cm="1">
        <f t="array" aca="1" ref="N1299" ca="1">CELL("format",Time!H112)</f>
        <v>,0</v>
      </c>
      <c r="O1299" s="513">
        <f>ROW(Time!H112)</f>
        <v>112</v>
      </c>
      <c r="P1299" s="513">
        <f>COLUMN(Time!H112)</f>
        <v>8</v>
      </c>
      <c r="Q1299" s="513">
        <f>ROW(Time!H112)</f>
        <v>112</v>
      </c>
      <c r="R1299" s="513">
        <f>COLUMN(Time!H112)</f>
        <v>8</v>
      </c>
      <c r="S1299" s="513">
        <f ca="1">_xlfn.SHEET(Time!H112)</f>
        <v>4</v>
      </c>
    </row>
    <row r="1300" spans="1:19" x14ac:dyDescent="0.35">
      <c r="A1300" s="513" t="s">
        <v>277</v>
      </c>
      <c r="B1300" s="513">
        <v>129</v>
      </c>
      <c r="C1300" s="513" t="s">
        <v>1607</v>
      </c>
      <c r="D1300" s="513">
        <v>-82</v>
      </c>
      <c r="E1300" s="513" t="s">
        <v>1657</v>
      </c>
      <c r="F1300" s="513">
        <f>Time!J112</f>
        <v>0</v>
      </c>
      <c r="G1300" s="513" t="str">
        <f>Time!E112</f>
        <v>LLCR date flag</v>
      </c>
      <c r="H1300" s="513" t="s">
        <v>1606</v>
      </c>
      <c r="I1300" s="513">
        <f>COLUMN(Time!E112)</f>
        <v>5</v>
      </c>
      <c r="J1300" s="513" t="str">
        <f>Time!G112</f>
        <v>flag</v>
      </c>
      <c r="K1300" s="513" t="s">
        <v>1607</v>
      </c>
      <c r="L1300" s="513">
        <v>127</v>
      </c>
      <c r="M1300" s="513" t="s">
        <v>2535</v>
      </c>
      <c r="N1300" s="513" t="str" cm="1">
        <f t="array" aca="1" ref="N1300" ca="1">CELL("format",Time!J112)</f>
        <v>,0</v>
      </c>
      <c r="O1300" s="513">
        <f>ROW(Time!J112)</f>
        <v>112</v>
      </c>
      <c r="P1300" s="513">
        <f>COLUMN(Time!J112)</f>
        <v>10</v>
      </c>
      <c r="Q1300" s="513">
        <f>ROW(Time!GJ112)</f>
        <v>112</v>
      </c>
      <c r="R1300" s="513">
        <f>COLUMN(Time!GJ112)</f>
        <v>192</v>
      </c>
      <c r="S1300" s="513">
        <f ca="1">_xlfn.SHEET(Time!J112)</f>
        <v>4</v>
      </c>
    </row>
    <row r="1301" spans="1:19" x14ac:dyDescent="0.35">
      <c r="A1301" s="513" t="s">
        <v>270</v>
      </c>
      <c r="B1301" s="513">
        <v>-83</v>
      </c>
      <c r="C1301" s="513" t="s">
        <v>1667</v>
      </c>
      <c r="D1301" s="513">
        <v>-72</v>
      </c>
      <c r="E1301" s="513"/>
      <c r="F1301" s="513">
        <f>Time!A114</f>
        <v>0</v>
      </c>
      <c r="G1301" s="513" t="str">
        <f>Time!B114</f>
        <v>Useful life of asset flag</v>
      </c>
      <c r="H1301" s="513" t="s">
        <v>1658</v>
      </c>
      <c r="I1301" s="513">
        <f>COLUMN(Time!B114)</f>
        <v>2</v>
      </c>
      <c r="J1301" s="513"/>
      <c r="K1301" s="513" t="s">
        <v>1667</v>
      </c>
      <c r="L1301" s="513"/>
      <c r="M1301" s="513"/>
      <c r="N1301" s="513" t="str" cm="1">
        <f t="array" aca="1" ref="N1301" ca="1">CELL("format",Time!A114)</f>
        <v>,0</v>
      </c>
      <c r="O1301" s="513">
        <f>ROW(Time!A114)</f>
        <v>114</v>
      </c>
      <c r="P1301" s="513">
        <f>COLUMN(Time!A114)</f>
        <v>1</v>
      </c>
      <c r="Q1301" s="513">
        <f>ROW(Time!A127)</f>
        <v>127</v>
      </c>
      <c r="R1301" s="513">
        <f>COLUMN(Time!A127)</f>
        <v>1</v>
      </c>
      <c r="S1301" s="513">
        <f ca="1">_xlfn.SHEET(Time!A114)</f>
        <v>4</v>
      </c>
    </row>
    <row r="1302" spans="1:19" x14ac:dyDescent="0.35">
      <c r="A1302" s="513" t="s">
        <v>283</v>
      </c>
      <c r="B1302" s="513">
        <v>130</v>
      </c>
      <c r="C1302" s="513" t="s">
        <v>987</v>
      </c>
      <c r="D1302" s="513">
        <v>-83</v>
      </c>
      <c r="E1302" s="513" t="s">
        <v>988</v>
      </c>
      <c r="F1302" s="513">
        <f>Time!F115</f>
        <v>47483</v>
      </c>
      <c r="G1302" s="513" t="str">
        <f>Time!E115</f>
        <v>End of construction period date</v>
      </c>
      <c r="H1302" s="513" t="s">
        <v>152</v>
      </c>
      <c r="I1302" s="513">
        <f>COLUMN(Time!E115)</f>
        <v>5</v>
      </c>
      <c r="J1302" s="513" t="str">
        <f>Time!G115</f>
        <v>date</v>
      </c>
      <c r="K1302" s="513"/>
      <c r="L1302" s="513">
        <v>88</v>
      </c>
      <c r="M1302" s="513">
        <v>133</v>
      </c>
      <c r="N1302" s="513" t="str" cm="1">
        <f t="array" aca="1" ref="N1302" ca="1">CELL("format",Time!F115)</f>
        <v>D1</v>
      </c>
      <c r="O1302" s="513">
        <f>ROW(Time!F115)</f>
        <v>115</v>
      </c>
      <c r="P1302" s="513">
        <f>COLUMN(Time!F115)</f>
        <v>6</v>
      </c>
      <c r="Q1302" s="513">
        <f>ROW(Time!F115)</f>
        <v>115</v>
      </c>
      <c r="R1302" s="513">
        <f>COLUMN(Time!F115)</f>
        <v>6</v>
      </c>
      <c r="S1302" s="513">
        <f ca="1">_xlfn.SHEET(Time!F115)</f>
        <v>4</v>
      </c>
    </row>
    <row r="1303" spans="1:19" x14ac:dyDescent="0.35">
      <c r="A1303" s="513" t="s">
        <v>283</v>
      </c>
      <c r="B1303" s="513">
        <v>131</v>
      </c>
      <c r="C1303" s="513" t="s">
        <v>1732</v>
      </c>
      <c r="D1303" s="513">
        <v>-83</v>
      </c>
      <c r="E1303" s="513" t="s">
        <v>1793</v>
      </c>
      <c r="F1303" s="513">
        <f>Time!F116</f>
        <v>25</v>
      </c>
      <c r="G1303" s="513" t="str">
        <f>Time!E116</f>
        <v>Useful life of asset</v>
      </c>
      <c r="H1303" s="513" t="s">
        <v>1609</v>
      </c>
      <c r="I1303" s="513">
        <f>COLUMN(Time!E116)</f>
        <v>5</v>
      </c>
      <c r="J1303" s="513" t="str">
        <f>Time!G116</f>
        <v>years</v>
      </c>
      <c r="K1303" s="513"/>
      <c r="L1303" s="513">
        <v>36</v>
      </c>
      <c r="M1303" s="513">
        <v>133</v>
      </c>
      <c r="N1303" s="513" t="str" cm="1">
        <f t="array" aca="1" ref="N1303" ca="1">CELL("format",Time!F116)</f>
        <v>,0</v>
      </c>
      <c r="O1303" s="513">
        <f>ROW(Time!F116)</f>
        <v>116</v>
      </c>
      <c r="P1303" s="513">
        <f>COLUMN(Time!F116)</f>
        <v>6</v>
      </c>
      <c r="Q1303" s="513">
        <f>ROW(Time!F116)</f>
        <v>116</v>
      </c>
      <c r="R1303" s="513">
        <f>COLUMN(Time!F116)</f>
        <v>6</v>
      </c>
      <c r="S1303" s="513">
        <f ca="1">_xlfn.SHEET(Time!F116)</f>
        <v>4</v>
      </c>
    </row>
    <row r="1304" spans="1:19" x14ac:dyDescent="0.35">
      <c r="A1304" s="513" t="s">
        <v>283</v>
      </c>
      <c r="B1304" s="513">
        <v>132</v>
      </c>
      <c r="C1304" s="513" t="s">
        <v>297</v>
      </c>
      <c r="D1304" s="513">
        <v>-83</v>
      </c>
      <c r="E1304" s="513" t="s">
        <v>298</v>
      </c>
      <c r="F1304" s="513">
        <f>Time!F117</f>
        <v>12</v>
      </c>
      <c r="G1304" s="513" t="str">
        <f>Time!E117</f>
        <v>Months in year</v>
      </c>
      <c r="H1304" s="513" t="s">
        <v>43</v>
      </c>
      <c r="I1304" s="513">
        <f>COLUMN(Time!E117)</f>
        <v>5</v>
      </c>
      <c r="J1304" s="513" t="str">
        <f>Time!G117</f>
        <v>months</v>
      </c>
      <c r="K1304" s="513"/>
      <c r="L1304" s="513">
        <v>877</v>
      </c>
      <c r="M1304" s="513">
        <v>133</v>
      </c>
      <c r="N1304" s="513" t="str" cm="1">
        <f t="array" aca="1" ref="N1304" ca="1">CELL("format",Time!F117)</f>
        <v>,0</v>
      </c>
      <c r="O1304" s="513">
        <f>ROW(Time!F117)</f>
        <v>117</v>
      </c>
      <c r="P1304" s="513">
        <f>COLUMN(Time!F117)</f>
        <v>6</v>
      </c>
      <c r="Q1304" s="513">
        <f>ROW(Time!F117)</f>
        <v>117</v>
      </c>
      <c r="R1304" s="513">
        <f>COLUMN(Time!F117)</f>
        <v>6</v>
      </c>
      <c r="S1304" s="513">
        <f ca="1">_xlfn.SHEET(Time!F117)</f>
        <v>4</v>
      </c>
    </row>
    <row r="1305" spans="1:19" x14ac:dyDescent="0.35">
      <c r="A1305" s="513" t="s">
        <v>277</v>
      </c>
      <c r="B1305" s="513">
        <v>133</v>
      </c>
      <c r="C1305" s="513" t="s">
        <v>648</v>
      </c>
      <c r="D1305" s="513">
        <v>-83</v>
      </c>
      <c r="E1305" s="513" t="s">
        <v>1807</v>
      </c>
      <c r="F1305" s="513">
        <f>Time!F118</f>
        <v>56614</v>
      </c>
      <c r="G1305" s="513" t="str">
        <f>Time!E118</f>
        <v>End of useful life of asset</v>
      </c>
      <c r="H1305" s="513" t="s">
        <v>1659</v>
      </c>
      <c r="I1305" s="513">
        <f>COLUMN(Time!E118)</f>
        <v>5</v>
      </c>
      <c r="J1305" s="513" t="str">
        <f>Time!G118</f>
        <v>date</v>
      </c>
      <c r="K1305" s="513" t="s">
        <v>638</v>
      </c>
      <c r="L1305" s="513" t="s">
        <v>1911</v>
      </c>
      <c r="M1305" s="513">
        <v>134</v>
      </c>
      <c r="N1305" s="513" t="str" cm="1">
        <f t="array" aca="1" ref="N1305" ca="1">CELL("format",Time!F118)</f>
        <v>D1</v>
      </c>
      <c r="O1305" s="513">
        <f>ROW(Time!F118)</f>
        <v>118</v>
      </c>
      <c r="P1305" s="513">
        <f>COLUMN(Time!F118)</f>
        <v>6</v>
      </c>
      <c r="Q1305" s="513">
        <f>ROW(Time!F118)</f>
        <v>118</v>
      </c>
      <c r="R1305" s="513">
        <f>COLUMN(Time!F118)</f>
        <v>6</v>
      </c>
      <c r="S1305" s="513">
        <f ca="1">_xlfn.SHEET(Time!F118)</f>
        <v>4</v>
      </c>
    </row>
    <row r="1306" spans="1:19" x14ac:dyDescent="0.35">
      <c r="A1306" s="513" t="s">
        <v>283</v>
      </c>
      <c r="B1306" s="513">
        <v>134</v>
      </c>
      <c r="C1306" s="513" t="s">
        <v>648</v>
      </c>
      <c r="D1306" s="513">
        <v>-83</v>
      </c>
      <c r="E1306" s="513" t="s">
        <v>649</v>
      </c>
      <c r="F1306" s="513">
        <f>Time!F120</f>
        <v>56614</v>
      </c>
      <c r="G1306" s="513" t="str">
        <f>Time!E120</f>
        <v>End of useful life of asset</v>
      </c>
      <c r="H1306" s="513" t="s">
        <v>1659</v>
      </c>
      <c r="I1306" s="513">
        <f>COLUMN(Time!E120)</f>
        <v>5</v>
      </c>
      <c r="J1306" s="513" t="str">
        <f>Time!G120</f>
        <v>date</v>
      </c>
      <c r="K1306" s="513"/>
      <c r="L1306" s="513">
        <v>133</v>
      </c>
      <c r="M1306" s="513">
        <v>137</v>
      </c>
      <c r="N1306" s="513" t="str" cm="1">
        <f t="array" aca="1" ref="N1306" ca="1">CELL("format",Time!F120)</f>
        <v>D1</v>
      </c>
      <c r="O1306" s="513">
        <f>ROW(Time!F120)</f>
        <v>120</v>
      </c>
      <c r="P1306" s="513">
        <f>COLUMN(Time!F120)</f>
        <v>6</v>
      </c>
      <c r="Q1306" s="513">
        <f>ROW(Time!F120)</f>
        <v>120</v>
      </c>
      <c r="R1306" s="513">
        <f>COLUMN(Time!F120)</f>
        <v>6</v>
      </c>
      <c r="S1306" s="513">
        <f ca="1">_xlfn.SHEET(Time!F120)</f>
        <v>4</v>
      </c>
    </row>
    <row r="1307" spans="1:19" x14ac:dyDescent="0.35">
      <c r="A1307" s="513" t="s">
        <v>283</v>
      </c>
      <c r="B1307" s="513">
        <v>135</v>
      </c>
      <c r="C1307" s="513" t="s">
        <v>638</v>
      </c>
      <c r="D1307" s="513">
        <v>-83</v>
      </c>
      <c r="E1307" s="513" t="s">
        <v>994</v>
      </c>
      <c r="F1307" s="513">
        <f>Time!J121</f>
        <v>46053</v>
      </c>
      <c r="G1307" s="513" t="str">
        <f>Time!E121</f>
        <v>Model period ending</v>
      </c>
      <c r="H1307" s="513" t="s">
        <v>11</v>
      </c>
      <c r="I1307" s="513">
        <f>COLUMN(Time!E121)</f>
        <v>5</v>
      </c>
      <c r="J1307" s="513" t="str">
        <f>Time!G121</f>
        <v>date</v>
      </c>
      <c r="K1307" s="513"/>
      <c r="L1307" s="513">
        <v>79</v>
      </c>
      <c r="M1307" s="513">
        <v>137</v>
      </c>
      <c r="N1307" s="513" t="str" cm="1">
        <f t="array" aca="1" ref="N1307" ca="1">CELL("format",Time!J121)</f>
        <v>D1</v>
      </c>
      <c r="O1307" s="513">
        <f>ROW(Time!J121)</f>
        <v>121</v>
      </c>
      <c r="P1307" s="513">
        <f>COLUMN(Time!J121)</f>
        <v>10</v>
      </c>
      <c r="Q1307" s="513">
        <f>ROW(Time!GJ121)</f>
        <v>121</v>
      </c>
      <c r="R1307" s="513">
        <f>COLUMN(Time!GJ121)</f>
        <v>192</v>
      </c>
      <c r="S1307" s="513">
        <f ca="1">_xlfn.SHEET(Time!J121)</f>
        <v>4</v>
      </c>
    </row>
    <row r="1308" spans="1:19" x14ac:dyDescent="0.35">
      <c r="A1308" s="513" t="s">
        <v>274</v>
      </c>
      <c r="B1308" s="513">
        <v>136</v>
      </c>
      <c r="C1308" s="513" t="s">
        <v>1808</v>
      </c>
      <c r="D1308" s="513">
        <v>-83</v>
      </c>
      <c r="E1308" s="513" t="s">
        <v>650</v>
      </c>
      <c r="F1308" s="513">
        <f>Time!H122</f>
        <v>1</v>
      </c>
      <c r="G1308" s="513" t="str">
        <f>Time!G122</f>
        <v>flag</v>
      </c>
      <c r="H1308" s="513" t="s">
        <v>5</v>
      </c>
      <c r="I1308" s="513">
        <f>COLUMN(Time!G122)</f>
        <v>7</v>
      </c>
      <c r="J1308" s="513" t="str">
        <f>Time!G122</f>
        <v>flag</v>
      </c>
      <c r="K1308" s="513" t="s">
        <v>1806</v>
      </c>
      <c r="L1308" s="513">
        <v>137</v>
      </c>
      <c r="M1308" s="513"/>
      <c r="N1308" s="513" t="str" cm="1">
        <f t="array" aca="1" ref="N1308" ca="1">CELL("format",Time!H122)</f>
        <v>,0</v>
      </c>
      <c r="O1308" s="513">
        <f>ROW(Time!H122)</f>
        <v>122</v>
      </c>
      <c r="P1308" s="513">
        <f>COLUMN(Time!H122)</f>
        <v>8</v>
      </c>
      <c r="Q1308" s="513">
        <f>ROW(Time!H122)</f>
        <v>122</v>
      </c>
      <c r="R1308" s="513">
        <f>COLUMN(Time!H122)</f>
        <v>8</v>
      </c>
      <c r="S1308" s="513">
        <f ca="1">_xlfn.SHEET(Time!H122)</f>
        <v>4</v>
      </c>
    </row>
    <row r="1309" spans="1:19" x14ac:dyDescent="0.35">
      <c r="A1309" s="513" t="s">
        <v>281</v>
      </c>
      <c r="B1309" s="513">
        <v>889</v>
      </c>
      <c r="C1309" s="513">
        <v>889</v>
      </c>
      <c r="D1309" s="513">
        <v>-83</v>
      </c>
      <c r="E1309" s="513" t="s">
        <v>335</v>
      </c>
      <c r="F1309" s="513">
        <f>Time!I122</f>
        <v>0</v>
      </c>
      <c r="G1309" s="513" t="str">
        <f>Time!G122</f>
        <v>flag</v>
      </c>
      <c r="H1309" s="513" t="s">
        <v>5</v>
      </c>
      <c r="I1309" s="513">
        <f>COLUMN(Time!G122)</f>
        <v>7</v>
      </c>
      <c r="J1309" s="513" t="str">
        <f>Time!G122</f>
        <v>flag</v>
      </c>
      <c r="K1309" s="513"/>
      <c r="L1309" s="513"/>
      <c r="M1309" s="513"/>
      <c r="N1309" s="513" t="str" cm="1">
        <f t="array" aca="1" ref="N1309" ca="1">CELL("format",Time!I122)</f>
        <v>,0</v>
      </c>
      <c r="O1309" s="513">
        <f>ROW(Time!I122)</f>
        <v>122</v>
      </c>
      <c r="P1309" s="513">
        <f>COLUMN(Time!I122)</f>
        <v>9</v>
      </c>
      <c r="Q1309" s="513">
        <f>ROW(Time!I122)</f>
        <v>122</v>
      </c>
      <c r="R1309" s="513">
        <f>COLUMN(Time!I122)</f>
        <v>9</v>
      </c>
      <c r="S1309" s="513">
        <f ca="1">_xlfn.SHEET(Time!I122)</f>
        <v>4</v>
      </c>
    </row>
    <row r="1310" spans="1:19" x14ac:dyDescent="0.35">
      <c r="A1310" s="513" t="s">
        <v>277</v>
      </c>
      <c r="B1310" s="513">
        <v>137</v>
      </c>
      <c r="C1310" s="513" t="s">
        <v>651</v>
      </c>
      <c r="D1310" s="513">
        <v>-83</v>
      </c>
      <c r="E1310" s="513" t="s">
        <v>1001</v>
      </c>
      <c r="F1310" s="513">
        <f>Time!J122</f>
        <v>0</v>
      </c>
      <c r="G1310" s="513" t="str">
        <f>Time!E122</f>
        <v>End of useful life of asset flag</v>
      </c>
      <c r="H1310" s="513" t="s">
        <v>1660</v>
      </c>
      <c r="I1310" s="513">
        <f>COLUMN(Time!E122)</f>
        <v>5</v>
      </c>
      <c r="J1310" s="513" t="str">
        <f>Time!G122</f>
        <v>flag</v>
      </c>
      <c r="K1310" s="513" t="s">
        <v>638</v>
      </c>
      <c r="L1310" s="513" t="s">
        <v>1912</v>
      </c>
      <c r="M1310" s="513" t="s">
        <v>1913</v>
      </c>
      <c r="N1310" s="513" t="str" cm="1">
        <f t="array" aca="1" ref="N1310" ca="1">CELL("format",Time!J122)</f>
        <v>,0</v>
      </c>
      <c r="O1310" s="513">
        <f>ROW(Time!J122)</f>
        <v>122</v>
      </c>
      <c r="P1310" s="513">
        <f>COLUMN(Time!J122)</f>
        <v>10</v>
      </c>
      <c r="Q1310" s="513">
        <f>ROW(Time!GJ122)</f>
        <v>122</v>
      </c>
      <c r="R1310" s="513">
        <f>COLUMN(Time!GJ122)</f>
        <v>192</v>
      </c>
      <c r="S1310" s="513">
        <f ca="1">_xlfn.SHEET(Time!J122)</f>
        <v>4</v>
      </c>
    </row>
    <row r="1311" spans="1:19" x14ac:dyDescent="0.35">
      <c r="A1311" s="513" t="s">
        <v>283</v>
      </c>
      <c r="B1311" s="513">
        <v>138</v>
      </c>
      <c r="C1311" s="513" t="s">
        <v>620</v>
      </c>
      <c r="D1311" s="513">
        <v>-83</v>
      </c>
      <c r="E1311" s="513" t="s">
        <v>621</v>
      </c>
      <c r="F1311" s="513">
        <f>Time!J124</f>
        <v>0</v>
      </c>
      <c r="G1311" s="513" t="str">
        <f>Time!E124</f>
        <v>First operating period flag</v>
      </c>
      <c r="H1311" s="513" t="s">
        <v>44</v>
      </c>
      <c r="I1311" s="513">
        <f>COLUMN(Time!E124)</f>
        <v>5</v>
      </c>
      <c r="J1311" s="513" t="str">
        <f>Time!G124</f>
        <v>flag</v>
      </c>
      <c r="K1311" s="513"/>
      <c r="L1311" s="513">
        <v>99</v>
      </c>
      <c r="M1311" s="513">
        <v>141</v>
      </c>
      <c r="N1311" s="513" t="str" cm="1">
        <f t="array" aca="1" ref="N1311" ca="1">CELL("format",Time!J124)</f>
        <v>,0</v>
      </c>
      <c r="O1311" s="513">
        <f>ROW(Time!J124)</f>
        <v>124</v>
      </c>
      <c r="P1311" s="513">
        <f>COLUMN(Time!J124)</f>
        <v>10</v>
      </c>
      <c r="Q1311" s="513">
        <f>ROW(Time!GJ124)</f>
        <v>124</v>
      </c>
      <c r="R1311" s="513">
        <f>COLUMN(Time!GJ124)</f>
        <v>192</v>
      </c>
      <c r="S1311" s="513">
        <f ca="1">_xlfn.SHEET(Time!J124)</f>
        <v>4</v>
      </c>
    </row>
    <row r="1312" spans="1:19" x14ac:dyDescent="0.35">
      <c r="A1312" s="513" t="s">
        <v>283</v>
      </c>
      <c r="B1312" s="513">
        <v>139</v>
      </c>
      <c r="C1312" s="513" t="s">
        <v>651</v>
      </c>
      <c r="D1312" s="513">
        <v>-83</v>
      </c>
      <c r="E1312" s="513" t="s">
        <v>652</v>
      </c>
      <c r="F1312" s="513">
        <f>Time!I125</f>
        <v>0</v>
      </c>
      <c r="G1312" s="513" t="str">
        <f>Time!E125</f>
        <v>End of useful life of asset flag</v>
      </c>
      <c r="H1312" s="513" t="s">
        <v>1660</v>
      </c>
      <c r="I1312" s="513">
        <f>COLUMN(Time!E125)</f>
        <v>5</v>
      </c>
      <c r="J1312" s="513" t="str">
        <f>Time!G125</f>
        <v>flag</v>
      </c>
      <c r="K1312" s="513"/>
      <c r="L1312" s="513">
        <v>137</v>
      </c>
      <c r="M1312" s="513">
        <v>141</v>
      </c>
      <c r="N1312" s="513" t="str" cm="1">
        <f t="array" aca="1" ref="N1312" ca="1">CELL("format",Time!I125)</f>
        <v>,0</v>
      </c>
      <c r="O1312" s="513">
        <f>ROW(Time!I125)</f>
        <v>125</v>
      </c>
      <c r="P1312" s="513">
        <f>COLUMN(Time!I125)</f>
        <v>9</v>
      </c>
      <c r="Q1312" s="513">
        <f>ROW(Time!GI125)</f>
        <v>125</v>
      </c>
      <c r="R1312" s="513">
        <f>COLUMN(Time!GI125)</f>
        <v>191</v>
      </c>
      <c r="S1312" s="513">
        <f ca="1">_xlfn.SHEET(Time!I125)</f>
        <v>4</v>
      </c>
    </row>
    <row r="1313" spans="1:19" x14ac:dyDescent="0.35">
      <c r="A1313" s="513" t="s">
        <v>274</v>
      </c>
      <c r="B1313" s="513">
        <v>140</v>
      </c>
      <c r="C1313" s="513" t="s">
        <v>1809</v>
      </c>
      <c r="D1313" s="513">
        <v>-83</v>
      </c>
      <c r="E1313" s="513" t="s">
        <v>1810</v>
      </c>
      <c r="F1313" s="513">
        <f>Time!H126</f>
        <v>100</v>
      </c>
      <c r="G1313" s="513" t="str">
        <f>Time!G126</f>
        <v>flag</v>
      </c>
      <c r="H1313" s="513" t="s">
        <v>5</v>
      </c>
      <c r="I1313" s="513">
        <f>COLUMN(Time!G126)</f>
        <v>7</v>
      </c>
      <c r="J1313" s="513" t="str">
        <f>Time!G126</f>
        <v>flag</v>
      </c>
      <c r="K1313" s="513" t="s">
        <v>1809</v>
      </c>
      <c r="L1313" s="513">
        <v>141</v>
      </c>
      <c r="M1313" s="513"/>
      <c r="N1313" s="513" t="str" cm="1">
        <f t="array" aca="1" ref="N1313" ca="1">CELL("format",Time!H126)</f>
        <v>,0</v>
      </c>
      <c r="O1313" s="513">
        <f>ROW(Time!H126)</f>
        <v>126</v>
      </c>
      <c r="P1313" s="513">
        <f>COLUMN(Time!H126)</f>
        <v>8</v>
      </c>
      <c r="Q1313" s="513">
        <f>ROW(Time!H126)</f>
        <v>126</v>
      </c>
      <c r="R1313" s="513">
        <f>COLUMN(Time!H126)</f>
        <v>8</v>
      </c>
      <c r="S1313" s="513">
        <f ca="1">_xlfn.SHEET(Time!H126)</f>
        <v>4</v>
      </c>
    </row>
    <row r="1314" spans="1:19" x14ac:dyDescent="0.35">
      <c r="A1314" s="513" t="s">
        <v>281</v>
      </c>
      <c r="B1314" s="513">
        <v>890</v>
      </c>
      <c r="C1314" s="513">
        <v>890</v>
      </c>
      <c r="D1314" s="513">
        <v>-83</v>
      </c>
      <c r="E1314" s="513" t="s">
        <v>335</v>
      </c>
      <c r="F1314" s="513">
        <f>Time!I126</f>
        <v>0</v>
      </c>
      <c r="G1314" s="513" t="str">
        <f>Time!G126</f>
        <v>flag</v>
      </c>
      <c r="H1314" s="513" t="s">
        <v>5</v>
      </c>
      <c r="I1314" s="513">
        <f>COLUMN(Time!G126)</f>
        <v>7</v>
      </c>
      <c r="J1314" s="513" t="str">
        <f>Time!G126</f>
        <v>flag</v>
      </c>
      <c r="K1314" s="513"/>
      <c r="L1314" s="513"/>
      <c r="M1314" s="513"/>
      <c r="N1314" s="513" t="str" cm="1">
        <f t="array" aca="1" ref="N1314" ca="1">CELL("format",Time!I126)</f>
        <v>,0</v>
      </c>
      <c r="O1314" s="513">
        <f>ROW(Time!I126)</f>
        <v>126</v>
      </c>
      <c r="P1314" s="513">
        <f>COLUMN(Time!I126)</f>
        <v>9</v>
      </c>
      <c r="Q1314" s="513">
        <f>ROW(Time!I126)</f>
        <v>126</v>
      </c>
      <c r="R1314" s="513">
        <f>COLUMN(Time!I126)</f>
        <v>9</v>
      </c>
      <c r="S1314" s="513">
        <f ca="1">_xlfn.SHEET(Time!I126)</f>
        <v>4</v>
      </c>
    </row>
    <row r="1315" spans="1:19" x14ac:dyDescent="0.35">
      <c r="A1315" s="513" t="s">
        <v>277</v>
      </c>
      <c r="B1315" s="513">
        <v>141</v>
      </c>
      <c r="C1315" s="513" t="s">
        <v>1794</v>
      </c>
      <c r="D1315" s="513">
        <v>-83</v>
      </c>
      <c r="E1315" s="513" t="s">
        <v>1811</v>
      </c>
      <c r="F1315" s="513">
        <f>Time!J126</f>
        <v>0</v>
      </c>
      <c r="G1315" s="513" t="str">
        <f>Time!E126</f>
        <v>Useful life of asset flag</v>
      </c>
      <c r="H1315" s="513" t="s">
        <v>1658</v>
      </c>
      <c r="I1315" s="513">
        <f>COLUMN(Time!E126)</f>
        <v>5</v>
      </c>
      <c r="J1315" s="513" t="str">
        <f>Time!G126</f>
        <v>flag</v>
      </c>
      <c r="K1315" s="513" t="s">
        <v>1794</v>
      </c>
      <c r="L1315" s="513" t="s">
        <v>1914</v>
      </c>
      <c r="M1315" s="513" t="s">
        <v>2536</v>
      </c>
      <c r="N1315" s="513" t="str" cm="1">
        <f t="array" aca="1" ref="N1315" ca="1">CELL("format",Time!J126)</f>
        <v>,0</v>
      </c>
      <c r="O1315" s="513">
        <f>ROW(Time!J126)</f>
        <v>126</v>
      </c>
      <c r="P1315" s="513">
        <f>COLUMN(Time!J126)</f>
        <v>10</v>
      </c>
      <c r="Q1315" s="513">
        <f>ROW(Time!GJ126)</f>
        <v>126</v>
      </c>
      <c r="R1315" s="513">
        <f>COLUMN(Time!GJ126)</f>
        <v>192</v>
      </c>
      <c r="S1315" s="513">
        <f ca="1">_xlfn.SHEET(Time!J126)</f>
        <v>4</v>
      </c>
    </row>
    <row r="1316" spans="1:19" x14ac:dyDescent="0.35">
      <c r="A1316" s="513" t="s">
        <v>270</v>
      </c>
      <c r="B1316" s="513">
        <v>-84</v>
      </c>
      <c r="C1316" s="513" t="s">
        <v>1822</v>
      </c>
      <c r="D1316" s="513">
        <v>-72</v>
      </c>
      <c r="E1316" s="513"/>
      <c r="F1316" s="513">
        <f>Time!A128</f>
        <v>0</v>
      </c>
      <c r="G1316" s="513" t="str">
        <f>Time!B128</f>
        <v>PWA term flag</v>
      </c>
      <c r="H1316" s="513" t="s">
        <v>1823</v>
      </c>
      <c r="I1316" s="513">
        <f>COLUMN(Time!B128)</f>
        <v>2</v>
      </c>
      <c r="J1316" s="513"/>
      <c r="K1316" s="513" t="s">
        <v>1822</v>
      </c>
      <c r="L1316" s="513"/>
      <c r="M1316" s="513"/>
      <c r="N1316" s="513" t="str" cm="1">
        <f t="array" aca="1" ref="N1316" ca="1">CELL("format",Time!A128)</f>
        <v>,0</v>
      </c>
      <c r="O1316" s="513">
        <f>ROW(Time!A128)</f>
        <v>128</v>
      </c>
      <c r="P1316" s="513">
        <f>COLUMN(Time!A128)</f>
        <v>1</v>
      </c>
      <c r="Q1316" s="513">
        <f>ROW(Time!A141)</f>
        <v>141</v>
      </c>
      <c r="R1316" s="513">
        <f>COLUMN(Time!A141)</f>
        <v>1</v>
      </c>
      <c r="S1316" s="513">
        <f ca="1">_xlfn.SHEET(Time!A128)</f>
        <v>4</v>
      </c>
    </row>
    <row r="1317" spans="1:19" x14ac:dyDescent="0.35">
      <c r="A1317" s="513" t="s">
        <v>283</v>
      </c>
      <c r="B1317" s="513">
        <v>142</v>
      </c>
      <c r="C1317" s="513" t="s">
        <v>1815</v>
      </c>
      <c r="D1317" s="513">
        <v>-84</v>
      </c>
      <c r="E1317" s="513" t="s">
        <v>1915</v>
      </c>
      <c r="F1317" s="513">
        <f>Time!F129</f>
        <v>15</v>
      </c>
      <c r="G1317" s="513" t="str">
        <f>Time!E129</f>
        <v>PWA term</v>
      </c>
      <c r="H1317" s="513" t="s">
        <v>1816</v>
      </c>
      <c r="I1317" s="513">
        <f>COLUMN(Time!E129)</f>
        <v>5</v>
      </c>
      <c r="J1317" s="513" t="str">
        <f>Time!G129</f>
        <v>years</v>
      </c>
      <c r="K1317" s="513"/>
      <c r="L1317" s="513">
        <v>988</v>
      </c>
      <c r="M1317" s="513">
        <v>145</v>
      </c>
      <c r="N1317" s="513" t="str" cm="1">
        <f t="array" aca="1" ref="N1317" ca="1">CELL("format",Time!F129)</f>
        <v>,0</v>
      </c>
      <c r="O1317" s="513">
        <f>ROW(Time!F129)</f>
        <v>129</v>
      </c>
      <c r="P1317" s="513">
        <f>COLUMN(Time!F129)</f>
        <v>6</v>
      </c>
      <c r="Q1317" s="513">
        <f>ROW(Time!F129)</f>
        <v>129</v>
      </c>
      <c r="R1317" s="513">
        <f>COLUMN(Time!F129)</f>
        <v>6</v>
      </c>
      <c r="S1317" s="513">
        <f ca="1">_xlfn.SHEET(Time!F129)</f>
        <v>4</v>
      </c>
    </row>
    <row r="1318" spans="1:19" x14ac:dyDescent="0.35">
      <c r="A1318" s="513" t="s">
        <v>283</v>
      </c>
      <c r="B1318" s="513">
        <v>143</v>
      </c>
      <c r="C1318" s="513" t="s">
        <v>297</v>
      </c>
      <c r="D1318" s="513">
        <v>-84</v>
      </c>
      <c r="E1318" s="513" t="s">
        <v>298</v>
      </c>
      <c r="F1318" s="513">
        <f>Time!F130</f>
        <v>12</v>
      </c>
      <c r="G1318" s="513" t="str">
        <f>Time!E130</f>
        <v>Months in year</v>
      </c>
      <c r="H1318" s="513" t="s">
        <v>43</v>
      </c>
      <c r="I1318" s="513">
        <f>COLUMN(Time!E130)</f>
        <v>5</v>
      </c>
      <c r="J1318" s="513" t="str">
        <f>Time!G130</f>
        <v>months</v>
      </c>
      <c r="K1318" s="513"/>
      <c r="L1318" s="513">
        <v>877</v>
      </c>
      <c r="M1318" s="513">
        <v>145</v>
      </c>
      <c r="N1318" s="513" t="str" cm="1">
        <f t="array" aca="1" ref="N1318" ca="1">CELL("format",Time!F130)</f>
        <v>,0</v>
      </c>
      <c r="O1318" s="513">
        <f>ROW(Time!F130)</f>
        <v>130</v>
      </c>
      <c r="P1318" s="513">
        <f>COLUMN(Time!F130)</f>
        <v>6</v>
      </c>
      <c r="Q1318" s="513">
        <f>ROW(Time!F130)</f>
        <v>130</v>
      </c>
      <c r="R1318" s="513">
        <f>COLUMN(Time!F130)</f>
        <v>6</v>
      </c>
      <c r="S1318" s="513">
        <f ca="1">_xlfn.SHEET(Time!F130)</f>
        <v>4</v>
      </c>
    </row>
    <row r="1319" spans="1:19" x14ac:dyDescent="0.35">
      <c r="A1319" s="513" t="s">
        <v>283</v>
      </c>
      <c r="B1319" s="513">
        <v>144</v>
      </c>
      <c r="C1319" s="513" t="s">
        <v>987</v>
      </c>
      <c r="D1319" s="513">
        <v>-84</v>
      </c>
      <c r="E1319" s="513" t="s">
        <v>988</v>
      </c>
      <c r="F1319" s="513">
        <f>Time!F131</f>
        <v>47483</v>
      </c>
      <c r="G1319" s="513" t="str">
        <f>Time!E131</f>
        <v>End of construction period date</v>
      </c>
      <c r="H1319" s="513" t="s">
        <v>152</v>
      </c>
      <c r="I1319" s="513">
        <f>COLUMN(Time!E131)</f>
        <v>5</v>
      </c>
      <c r="J1319" s="513" t="str">
        <f>Time!G131</f>
        <v>date</v>
      </c>
      <c r="K1319" s="513"/>
      <c r="L1319" s="513">
        <v>88</v>
      </c>
      <c r="M1319" s="513">
        <v>145</v>
      </c>
      <c r="N1319" s="513" t="str" cm="1">
        <f t="array" aca="1" ref="N1319" ca="1">CELL("format",Time!F131)</f>
        <v>D1</v>
      </c>
      <c r="O1319" s="513">
        <f>ROW(Time!F131)</f>
        <v>131</v>
      </c>
      <c r="P1319" s="513">
        <f>COLUMN(Time!F131)</f>
        <v>6</v>
      </c>
      <c r="Q1319" s="513">
        <f>ROW(Time!F131)</f>
        <v>131</v>
      </c>
      <c r="R1319" s="513">
        <f>COLUMN(Time!F131)</f>
        <v>6</v>
      </c>
      <c r="S1319" s="513">
        <f ca="1">_xlfn.SHEET(Time!F131)</f>
        <v>4</v>
      </c>
    </row>
    <row r="1320" spans="1:19" x14ac:dyDescent="0.35">
      <c r="A1320" s="513" t="s">
        <v>277</v>
      </c>
      <c r="B1320" s="513">
        <v>145</v>
      </c>
      <c r="C1320" s="513" t="s">
        <v>1916</v>
      </c>
      <c r="D1320" s="513">
        <v>-84</v>
      </c>
      <c r="E1320" s="513" t="s">
        <v>1917</v>
      </c>
      <c r="F1320" s="513">
        <f>Time!F132</f>
        <v>52962</v>
      </c>
      <c r="G1320" s="513" t="str">
        <f>Time!E132</f>
        <v>End of PWA term date</v>
      </c>
      <c r="H1320" s="513" t="s">
        <v>1824</v>
      </c>
      <c r="I1320" s="513">
        <f>COLUMN(Time!E132)</f>
        <v>5</v>
      </c>
      <c r="J1320" s="513" t="str">
        <f>Time!G132</f>
        <v>date</v>
      </c>
      <c r="K1320" s="513" t="s">
        <v>1563</v>
      </c>
      <c r="L1320" s="513" t="s">
        <v>1918</v>
      </c>
      <c r="M1320" s="513">
        <v>146</v>
      </c>
      <c r="N1320" s="513" t="str" cm="1">
        <f t="array" aca="1" ref="N1320" ca="1">CELL("format",Time!F132)</f>
        <v>D1</v>
      </c>
      <c r="O1320" s="513">
        <f>ROW(Time!F132)</f>
        <v>132</v>
      </c>
      <c r="P1320" s="513">
        <f>COLUMN(Time!F132)</f>
        <v>6</v>
      </c>
      <c r="Q1320" s="513">
        <f>ROW(Time!F132)</f>
        <v>132</v>
      </c>
      <c r="R1320" s="513">
        <f>COLUMN(Time!F132)</f>
        <v>6</v>
      </c>
      <c r="S1320" s="513">
        <f ca="1">_xlfn.SHEET(Time!F132)</f>
        <v>4</v>
      </c>
    </row>
    <row r="1321" spans="1:19" x14ac:dyDescent="0.35">
      <c r="A1321" s="513" t="s">
        <v>283</v>
      </c>
      <c r="B1321" s="513">
        <v>146</v>
      </c>
      <c r="C1321" s="513" t="s">
        <v>1916</v>
      </c>
      <c r="D1321" s="513">
        <v>-84</v>
      </c>
      <c r="E1321" s="513" t="s">
        <v>1919</v>
      </c>
      <c r="F1321" s="513">
        <f>Time!F134</f>
        <v>52962</v>
      </c>
      <c r="G1321" s="513" t="str">
        <f>Time!E134</f>
        <v>End of PWA term date</v>
      </c>
      <c r="H1321" s="513" t="s">
        <v>1824</v>
      </c>
      <c r="I1321" s="513">
        <f>COLUMN(Time!E134)</f>
        <v>5</v>
      </c>
      <c r="J1321" s="513" t="str">
        <f>Time!G134</f>
        <v>date</v>
      </c>
      <c r="K1321" s="513"/>
      <c r="L1321" s="513">
        <v>145</v>
      </c>
      <c r="M1321" s="513">
        <v>149</v>
      </c>
      <c r="N1321" s="513" t="str" cm="1">
        <f t="array" aca="1" ref="N1321" ca="1">CELL("format",Time!F134)</f>
        <v>D1</v>
      </c>
      <c r="O1321" s="513">
        <f>ROW(Time!F134)</f>
        <v>134</v>
      </c>
      <c r="P1321" s="513">
        <f>COLUMN(Time!F134)</f>
        <v>6</v>
      </c>
      <c r="Q1321" s="513">
        <f>ROW(Time!F134)</f>
        <v>134</v>
      </c>
      <c r="R1321" s="513">
        <f>COLUMN(Time!F134)</f>
        <v>6</v>
      </c>
      <c r="S1321" s="513">
        <f ca="1">_xlfn.SHEET(Time!F134)</f>
        <v>4</v>
      </c>
    </row>
    <row r="1322" spans="1:19" x14ac:dyDescent="0.35">
      <c r="A1322" s="513" t="s">
        <v>283</v>
      </c>
      <c r="B1322" s="513">
        <v>147</v>
      </c>
      <c r="C1322" s="513" t="s">
        <v>638</v>
      </c>
      <c r="D1322" s="513">
        <v>-84</v>
      </c>
      <c r="E1322" s="513" t="s">
        <v>994</v>
      </c>
      <c r="F1322" s="513">
        <f>Time!J135</f>
        <v>46053</v>
      </c>
      <c r="G1322" s="513" t="str">
        <f>Time!E135</f>
        <v>Model period ending</v>
      </c>
      <c r="H1322" s="513" t="s">
        <v>11</v>
      </c>
      <c r="I1322" s="513">
        <f>COLUMN(Time!E135)</f>
        <v>5</v>
      </c>
      <c r="J1322" s="513" t="str">
        <f>Time!G135</f>
        <v>date</v>
      </c>
      <c r="K1322" s="513"/>
      <c r="L1322" s="513">
        <v>79</v>
      </c>
      <c r="M1322" s="513">
        <v>149</v>
      </c>
      <c r="N1322" s="513" t="str" cm="1">
        <f t="array" aca="1" ref="N1322" ca="1">CELL("format",Time!J135)</f>
        <v>D1</v>
      </c>
      <c r="O1322" s="513">
        <f>ROW(Time!J135)</f>
        <v>135</v>
      </c>
      <c r="P1322" s="513">
        <f>COLUMN(Time!J135)</f>
        <v>10</v>
      </c>
      <c r="Q1322" s="513">
        <f>ROW(Time!GJ135)</f>
        <v>135</v>
      </c>
      <c r="R1322" s="513">
        <f>COLUMN(Time!GJ135)</f>
        <v>192</v>
      </c>
      <c r="S1322" s="513">
        <f ca="1">_xlfn.SHEET(Time!J135)</f>
        <v>4</v>
      </c>
    </row>
    <row r="1323" spans="1:19" x14ac:dyDescent="0.35">
      <c r="A1323" s="513" t="s">
        <v>274</v>
      </c>
      <c r="B1323" s="513">
        <v>148</v>
      </c>
      <c r="C1323" s="513" t="s">
        <v>1920</v>
      </c>
      <c r="D1323" s="513">
        <v>-84</v>
      </c>
      <c r="E1323" s="513" t="s">
        <v>1921</v>
      </c>
      <c r="F1323" s="513">
        <f>Time!H136</f>
        <v>1</v>
      </c>
      <c r="G1323" s="513" t="str">
        <f>Time!G136</f>
        <v>flag</v>
      </c>
      <c r="H1323" s="513" t="s">
        <v>5</v>
      </c>
      <c r="I1323" s="513">
        <f>COLUMN(Time!G136)</f>
        <v>7</v>
      </c>
      <c r="J1323" s="513" t="str">
        <f>Time!G136</f>
        <v>flag</v>
      </c>
      <c r="K1323" s="513" t="s">
        <v>1806</v>
      </c>
      <c r="L1323" s="513">
        <v>149</v>
      </c>
      <c r="M1323" s="513"/>
      <c r="N1323" s="513" t="str" cm="1">
        <f t="array" aca="1" ref="N1323" ca="1">CELL("format",Time!H136)</f>
        <v>,0</v>
      </c>
      <c r="O1323" s="513">
        <f>ROW(Time!H136)</f>
        <v>136</v>
      </c>
      <c r="P1323" s="513">
        <f>COLUMN(Time!H136)</f>
        <v>8</v>
      </c>
      <c r="Q1323" s="513">
        <f>ROW(Time!H136)</f>
        <v>136</v>
      </c>
      <c r="R1323" s="513">
        <f>COLUMN(Time!H136)</f>
        <v>8</v>
      </c>
      <c r="S1323" s="513">
        <f ca="1">_xlfn.SHEET(Time!H136)</f>
        <v>4</v>
      </c>
    </row>
    <row r="1324" spans="1:19" x14ac:dyDescent="0.35">
      <c r="A1324" s="513" t="s">
        <v>277</v>
      </c>
      <c r="B1324" s="513">
        <v>149</v>
      </c>
      <c r="C1324" s="513" t="s">
        <v>1922</v>
      </c>
      <c r="D1324" s="513">
        <v>-84</v>
      </c>
      <c r="E1324" s="513" t="s">
        <v>1923</v>
      </c>
      <c r="F1324" s="513">
        <f>Time!J136</f>
        <v>0</v>
      </c>
      <c r="G1324" s="513" t="str">
        <f>Time!E136</f>
        <v>End of PWA term flag</v>
      </c>
      <c r="H1324" s="513" t="s">
        <v>1825</v>
      </c>
      <c r="I1324" s="513">
        <f>COLUMN(Time!E136)</f>
        <v>5</v>
      </c>
      <c r="J1324" s="513" t="str">
        <f>Time!G136</f>
        <v>flag</v>
      </c>
      <c r="K1324" s="513" t="s">
        <v>638</v>
      </c>
      <c r="L1324" s="513" t="s">
        <v>1924</v>
      </c>
      <c r="M1324" s="513" t="s">
        <v>1925</v>
      </c>
      <c r="N1324" s="513" t="str" cm="1">
        <f t="array" aca="1" ref="N1324" ca="1">CELL("format",Time!J136)</f>
        <v>,0</v>
      </c>
      <c r="O1324" s="513">
        <f>ROW(Time!J136)</f>
        <v>136</v>
      </c>
      <c r="P1324" s="513">
        <f>COLUMN(Time!J136)</f>
        <v>10</v>
      </c>
      <c r="Q1324" s="513">
        <f>ROW(Time!GJ136)</f>
        <v>136</v>
      </c>
      <c r="R1324" s="513">
        <f>COLUMN(Time!GJ136)</f>
        <v>192</v>
      </c>
      <c r="S1324" s="513">
        <f ca="1">_xlfn.SHEET(Time!J136)</f>
        <v>4</v>
      </c>
    </row>
    <row r="1325" spans="1:19" x14ac:dyDescent="0.35">
      <c r="A1325" s="513" t="s">
        <v>283</v>
      </c>
      <c r="B1325" s="513">
        <v>150</v>
      </c>
      <c r="C1325" s="513" t="s">
        <v>620</v>
      </c>
      <c r="D1325" s="513">
        <v>-84</v>
      </c>
      <c r="E1325" s="513" t="s">
        <v>621</v>
      </c>
      <c r="F1325" s="513">
        <f>Time!J138</f>
        <v>0</v>
      </c>
      <c r="G1325" s="513" t="str">
        <f>Time!E138</f>
        <v>First operating period flag</v>
      </c>
      <c r="H1325" s="513" t="s">
        <v>44</v>
      </c>
      <c r="I1325" s="513">
        <f>COLUMN(Time!E138)</f>
        <v>5</v>
      </c>
      <c r="J1325" s="513" t="str">
        <f>Time!G138</f>
        <v>flag</v>
      </c>
      <c r="K1325" s="513"/>
      <c r="L1325" s="513">
        <v>99</v>
      </c>
      <c r="M1325" s="513">
        <v>153</v>
      </c>
      <c r="N1325" s="513" t="str" cm="1">
        <f t="array" aca="1" ref="N1325" ca="1">CELL("format",Time!J138)</f>
        <v>,0</v>
      </c>
      <c r="O1325" s="513">
        <f>ROW(Time!J138)</f>
        <v>138</v>
      </c>
      <c r="P1325" s="513">
        <f>COLUMN(Time!J138)</f>
        <v>10</v>
      </c>
      <c r="Q1325" s="513">
        <f>ROW(Time!GJ138)</f>
        <v>138</v>
      </c>
      <c r="R1325" s="513">
        <f>COLUMN(Time!GJ138)</f>
        <v>192</v>
      </c>
      <c r="S1325" s="513">
        <f ca="1">_xlfn.SHEET(Time!J138)</f>
        <v>4</v>
      </c>
    </row>
    <row r="1326" spans="1:19" x14ac:dyDescent="0.35">
      <c r="A1326" s="513" t="s">
        <v>281</v>
      </c>
      <c r="B1326" s="513">
        <v>892</v>
      </c>
      <c r="C1326" s="513">
        <v>892</v>
      </c>
      <c r="D1326" s="513">
        <v>-84</v>
      </c>
      <c r="E1326" s="513" t="s">
        <v>335</v>
      </c>
      <c r="F1326" s="513">
        <f>Time!I139</f>
        <v>0</v>
      </c>
      <c r="G1326" s="513" t="str">
        <f>Time!G139</f>
        <v>flag</v>
      </c>
      <c r="H1326" s="513" t="s">
        <v>5</v>
      </c>
      <c r="I1326" s="513">
        <f>COLUMN(Time!G139)</f>
        <v>7</v>
      </c>
      <c r="J1326" s="513" t="str">
        <f>Time!G139</f>
        <v>flag</v>
      </c>
      <c r="K1326" s="513"/>
      <c r="L1326" s="513"/>
      <c r="M1326" s="513"/>
      <c r="N1326" s="513" t="str" cm="1">
        <f t="array" aca="1" ref="N1326" ca="1">CELL("format",Time!I139)</f>
        <v>,0</v>
      </c>
      <c r="O1326" s="513">
        <f>ROW(Time!I139)</f>
        <v>139</v>
      </c>
      <c r="P1326" s="513">
        <f>COLUMN(Time!I139)</f>
        <v>9</v>
      </c>
      <c r="Q1326" s="513">
        <f>ROW(Time!I139)</f>
        <v>139</v>
      </c>
      <c r="R1326" s="513">
        <f>COLUMN(Time!I139)</f>
        <v>9</v>
      </c>
      <c r="S1326" s="513">
        <f ca="1">_xlfn.SHEET(Time!I139)</f>
        <v>4</v>
      </c>
    </row>
    <row r="1327" spans="1:19" x14ac:dyDescent="0.35">
      <c r="A1327" s="513" t="s">
        <v>283</v>
      </c>
      <c r="B1327" s="513">
        <v>151</v>
      </c>
      <c r="C1327" s="513" t="s">
        <v>1922</v>
      </c>
      <c r="D1327" s="513">
        <v>-84</v>
      </c>
      <c r="E1327" s="513" t="s">
        <v>1926</v>
      </c>
      <c r="F1327" s="513">
        <f>Time!J139</f>
        <v>0</v>
      </c>
      <c r="G1327" s="513" t="str">
        <f>Time!E139</f>
        <v>End of PWA term flag</v>
      </c>
      <c r="H1327" s="513" t="s">
        <v>1825</v>
      </c>
      <c r="I1327" s="513">
        <f>COLUMN(Time!E139)</f>
        <v>5</v>
      </c>
      <c r="J1327" s="513" t="str">
        <f>Time!G139</f>
        <v>flag</v>
      </c>
      <c r="K1327" s="513"/>
      <c r="L1327" s="513">
        <v>149</v>
      </c>
      <c r="M1327" s="513">
        <v>153</v>
      </c>
      <c r="N1327" s="513" t="str" cm="1">
        <f t="array" aca="1" ref="N1327" ca="1">CELL("format",Time!J139)</f>
        <v>,0</v>
      </c>
      <c r="O1327" s="513">
        <f>ROW(Time!J139)</f>
        <v>139</v>
      </c>
      <c r="P1327" s="513">
        <f>COLUMN(Time!J139)</f>
        <v>10</v>
      </c>
      <c r="Q1327" s="513">
        <f>ROW(Time!GI139)</f>
        <v>139</v>
      </c>
      <c r="R1327" s="513">
        <f>COLUMN(Time!GI139)</f>
        <v>191</v>
      </c>
      <c r="S1327" s="513">
        <f ca="1">_xlfn.SHEET(Time!J139)</f>
        <v>4</v>
      </c>
    </row>
    <row r="1328" spans="1:19" x14ac:dyDescent="0.35">
      <c r="A1328" s="513" t="s">
        <v>274</v>
      </c>
      <c r="B1328" s="513">
        <v>152</v>
      </c>
      <c r="C1328" s="513" t="s">
        <v>1927</v>
      </c>
      <c r="D1328" s="513">
        <v>-84</v>
      </c>
      <c r="E1328" s="513" t="s">
        <v>1928</v>
      </c>
      <c r="F1328" s="513">
        <f>Time!H140</f>
        <v>60</v>
      </c>
      <c r="G1328" s="513" t="str">
        <f>Time!G140</f>
        <v>flag</v>
      </c>
      <c r="H1328" s="513" t="s">
        <v>5</v>
      </c>
      <c r="I1328" s="513">
        <f>COLUMN(Time!G140)</f>
        <v>7</v>
      </c>
      <c r="J1328" s="513" t="str">
        <f>Time!G140</f>
        <v>flag</v>
      </c>
      <c r="K1328" s="513" t="s">
        <v>1927</v>
      </c>
      <c r="L1328" s="513">
        <v>153</v>
      </c>
      <c r="M1328" s="513"/>
      <c r="N1328" s="513" t="str" cm="1">
        <f t="array" aca="1" ref="N1328" ca="1">CELL("format",Time!H140)</f>
        <v>,0</v>
      </c>
      <c r="O1328" s="513">
        <f>ROW(Time!H140)</f>
        <v>140</v>
      </c>
      <c r="P1328" s="513">
        <f>COLUMN(Time!H140)</f>
        <v>8</v>
      </c>
      <c r="Q1328" s="513">
        <f>ROW(Time!H140)</f>
        <v>140</v>
      </c>
      <c r="R1328" s="513">
        <f>COLUMN(Time!H140)</f>
        <v>8</v>
      </c>
      <c r="S1328" s="513">
        <f ca="1">_xlfn.SHEET(Time!H140)</f>
        <v>4</v>
      </c>
    </row>
    <row r="1329" spans="1:19" x14ac:dyDescent="0.35">
      <c r="A1329" s="513" t="s">
        <v>281</v>
      </c>
      <c r="B1329" s="513">
        <v>891</v>
      </c>
      <c r="C1329" s="513">
        <v>891</v>
      </c>
      <c r="D1329" s="513">
        <v>-84</v>
      </c>
      <c r="E1329" s="513" t="s">
        <v>335</v>
      </c>
      <c r="F1329" s="513">
        <f>Time!I140</f>
        <v>0</v>
      </c>
      <c r="G1329" s="513" t="str">
        <f>Time!G140</f>
        <v>flag</v>
      </c>
      <c r="H1329" s="513" t="s">
        <v>5</v>
      </c>
      <c r="I1329" s="513">
        <f>COLUMN(Time!G140)</f>
        <v>7</v>
      </c>
      <c r="J1329" s="513" t="str">
        <f>Time!G140</f>
        <v>flag</v>
      </c>
      <c r="K1329" s="513"/>
      <c r="L1329" s="513"/>
      <c r="M1329" s="513"/>
      <c r="N1329" s="513" t="str" cm="1">
        <f t="array" aca="1" ref="N1329" ca="1">CELL("format",Time!I140)</f>
        <v>,0</v>
      </c>
      <c r="O1329" s="513">
        <f>ROW(Time!I140)</f>
        <v>140</v>
      </c>
      <c r="P1329" s="513">
        <f>COLUMN(Time!I140)</f>
        <v>9</v>
      </c>
      <c r="Q1329" s="513">
        <f>ROW(Time!I140)</f>
        <v>140</v>
      </c>
      <c r="R1329" s="513">
        <f>COLUMN(Time!I140)</f>
        <v>9</v>
      </c>
      <c r="S1329" s="513">
        <f ca="1">_xlfn.SHEET(Time!I140)</f>
        <v>4</v>
      </c>
    </row>
    <row r="1330" spans="1:19" x14ac:dyDescent="0.35">
      <c r="A1330" s="513" t="s">
        <v>277</v>
      </c>
      <c r="B1330" s="513">
        <v>153</v>
      </c>
      <c r="C1330" s="513" t="s">
        <v>1826</v>
      </c>
      <c r="D1330" s="513">
        <v>-84</v>
      </c>
      <c r="E1330" s="513" t="s">
        <v>1929</v>
      </c>
      <c r="F1330" s="513">
        <f>Time!J140</f>
        <v>0</v>
      </c>
      <c r="G1330" s="513" t="str">
        <f>Time!E140</f>
        <v>PWA term flag</v>
      </c>
      <c r="H1330" s="513" t="s">
        <v>1823</v>
      </c>
      <c r="I1330" s="513">
        <f>COLUMN(Time!E140)</f>
        <v>5</v>
      </c>
      <c r="J1330" s="513" t="str">
        <f>Time!G140</f>
        <v>flag</v>
      </c>
      <c r="K1330" s="513" t="s">
        <v>1826</v>
      </c>
      <c r="L1330" s="513" t="s">
        <v>1930</v>
      </c>
      <c r="M1330" s="513" t="s">
        <v>2537</v>
      </c>
      <c r="N1330" s="513" t="str" cm="1">
        <f t="array" aca="1" ref="N1330" ca="1">CELL("format",Time!J140)</f>
        <v>,0</v>
      </c>
      <c r="O1330" s="513">
        <f>ROW(Time!J140)</f>
        <v>140</v>
      </c>
      <c r="P1330" s="513">
        <f>COLUMN(Time!J140)</f>
        <v>10</v>
      </c>
      <c r="Q1330" s="513">
        <f>ROW(Time!GJ140)</f>
        <v>140</v>
      </c>
      <c r="R1330" s="513">
        <f>COLUMN(Time!GJ140)</f>
        <v>192</v>
      </c>
      <c r="S1330" s="513">
        <f ca="1">_xlfn.SHEET(Time!J140)</f>
        <v>4</v>
      </c>
    </row>
    <row r="1331" spans="1:19" x14ac:dyDescent="0.35">
      <c r="A1331" s="513" t="s">
        <v>270</v>
      </c>
      <c r="B1331" s="513">
        <v>-85</v>
      </c>
      <c r="C1331" s="513" t="s">
        <v>1940</v>
      </c>
      <c r="D1331" s="513">
        <v>-72</v>
      </c>
      <c r="E1331" s="513"/>
      <c r="F1331" s="513">
        <f>Time!A142</f>
        <v>0</v>
      </c>
      <c r="G1331" s="513" t="str">
        <f>Time!B142</f>
        <v>Last 12 months of construction flag</v>
      </c>
      <c r="H1331" s="513" t="s">
        <v>1936</v>
      </c>
      <c r="I1331" s="513">
        <f>COLUMN(Time!B142)</f>
        <v>2</v>
      </c>
      <c r="J1331" s="513"/>
      <c r="K1331" s="513" t="s">
        <v>1940</v>
      </c>
      <c r="L1331" s="513"/>
      <c r="M1331" s="513"/>
      <c r="N1331" s="513" t="str" cm="1">
        <f t="array" aca="1" ref="N1331" ca="1">CELL("format",Time!A142)</f>
        <v>,0</v>
      </c>
      <c r="O1331" s="513">
        <f>ROW(Time!A142)</f>
        <v>142</v>
      </c>
      <c r="P1331" s="513">
        <f>COLUMN(Time!A142)</f>
        <v>1</v>
      </c>
      <c r="Q1331" s="513">
        <f>ROW(Time!A151)</f>
        <v>151</v>
      </c>
      <c r="R1331" s="513">
        <f>COLUMN(Time!A151)</f>
        <v>1</v>
      </c>
      <c r="S1331" s="513">
        <f ca="1">_xlfn.SHEET(Time!A142)</f>
        <v>4</v>
      </c>
    </row>
    <row r="1332" spans="1:19" x14ac:dyDescent="0.35">
      <c r="A1332" s="513" t="s">
        <v>283</v>
      </c>
      <c r="B1332" s="513">
        <v>154</v>
      </c>
      <c r="C1332" s="513" t="s">
        <v>297</v>
      </c>
      <c r="D1332" s="513">
        <v>-85</v>
      </c>
      <c r="E1332" s="513" t="s">
        <v>298</v>
      </c>
      <c r="F1332" s="513">
        <f>Time!F143</f>
        <v>12</v>
      </c>
      <c r="G1332" s="513" t="str">
        <f>Time!E143</f>
        <v>Months in year</v>
      </c>
      <c r="H1332" s="513" t="s">
        <v>43</v>
      </c>
      <c r="I1332" s="513">
        <f>COLUMN(Time!E143)</f>
        <v>5</v>
      </c>
      <c r="J1332" s="513" t="str">
        <f>Time!G143</f>
        <v>months</v>
      </c>
      <c r="K1332" s="513"/>
      <c r="L1332" s="513">
        <v>877</v>
      </c>
      <c r="M1332" s="513">
        <v>156</v>
      </c>
      <c r="N1332" s="513" t="str" cm="1">
        <f t="array" aca="1" ref="N1332" ca="1">CELL("format",Time!F143)</f>
        <v>,0</v>
      </c>
      <c r="O1332" s="513">
        <f>ROW(Time!F143)</f>
        <v>143</v>
      </c>
      <c r="P1332" s="513">
        <f>COLUMN(Time!F143)</f>
        <v>6</v>
      </c>
      <c r="Q1332" s="513">
        <f>ROW(Time!F143)</f>
        <v>143</v>
      </c>
      <c r="R1332" s="513">
        <f>COLUMN(Time!F143)</f>
        <v>6</v>
      </c>
      <c r="S1332" s="513">
        <f ca="1">_xlfn.SHEET(Time!F143)</f>
        <v>4</v>
      </c>
    </row>
    <row r="1333" spans="1:19" x14ac:dyDescent="0.35">
      <c r="A1333" s="513" t="s">
        <v>283</v>
      </c>
      <c r="B1333" s="513">
        <v>155</v>
      </c>
      <c r="C1333" s="513" t="s">
        <v>987</v>
      </c>
      <c r="D1333" s="513">
        <v>-85</v>
      </c>
      <c r="E1333" s="513" t="s">
        <v>988</v>
      </c>
      <c r="F1333" s="513">
        <f>Time!F144</f>
        <v>47483</v>
      </c>
      <c r="G1333" s="513" t="str">
        <f>Time!E144</f>
        <v>End of construction period date</v>
      </c>
      <c r="H1333" s="513" t="s">
        <v>152</v>
      </c>
      <c r="I1333" s="513">
        <f>COLUMN(Time!E144)</f>
        <v>5</v>
      </c>
      <c r="J1333" s="513" t="str">
        <f>Time!G144</f>
        <v>date</v>
      </c>
      <c r="K1333" s="513"/>
      <c r="L1333" s="513">
        <v>88</v>
      </c>
      <c r="M1333" s="513">
        <v>156</v>
      </c>
      <c r="N1333" s="513" t="str" cm="1">
        <f t="array" aca="1" ref="N1333" ca="1">CELL("format",Time!F144)</f>
        <v>D1</v>
      </c>
      <c r="O1333" s="513">
        <f>ROW(Time!F144)</f>
        <v>144</v>
      </c>
      <c r="P1333" s="513">
        <f>COLUMN(Time!F144)</f>
        <v>6</v>
      </c>
      <c r="Q1333" s="513">
        <f>ROW(Time!F144)</f>
        <v>144</v>
      </c>
      <c r="R1333" s="513">
        <f>COLUMN(Time!F144)</f>
        <v>6</v>
      </c>
      <c r="S1333" s="513">
        <f ca="1">_xlfn.SHEET(Time!F144)</f>
        <v>4</v>
      </c>
    </row>
    <row r="1334" spans="1:19" x14ac:dyDescent="0.35">
      <c r="A1334" s="513" t="s">
        <v>277</v>
      </c>
      <c r="B1334" s="513">
        <v>156</v>
      </c>
      <c r="C1334" s="513" t="s">
        <v>2538</v>
      </c>
      <c r="D1334" s="513">
        <v>-85</v>
      </c>
      <c r="E1334" s="513" t="s">
        <v>2539</v>
      </c>
      <c r="F1334" s="513">
        <f>Time!F145</f>
        <v>47118</v>
      </c>
      <c r="G1334" s="513" t="str">
        <f>Time!E145</f>
        <v>Start of last 12 months of construction date</v>
      </c>
      <c r="H1334" s="513" t="s">
        <v>1937</v>
      </c>
      <c r="I1334" s="513">
        <f>COLUMN(Time!E145)</f>
        <v>5</v>
      </c>
      <c r="J1334" s="513" t="str">
        <f>Time!G145</f>
        <v>date</v>
      </c>
      <c r="K1334" s="513" t="s">
        <v>2538</v>
      </c>
      <c r="L1334" s="513" t="s">
        <v>1931</v>
      </c>
      <c r="M1334" s="513">
        <v>158</v>
      </c>
      <c r="N1334" s="513" t="str" cm="1">
        <f t="array" aca="1" ref="N1334" ca="1">CELL("format",Time!F145)</f>
        <v>D1</v>
      </c>
      <c r="O1334" s="513">
        <f>ROW(Time!F145)</f>
        <v>145</v>
      </c>
      <c r="P1334" s="513">
        <f>COLUMN(Time!F145)</f>
        <v>6</v>
      </c>
      <c r="Q1334" s="513">
        <f>ROW(Time!F145)</f>
        <v>145</v>
      </c>
      <c r="R1334" s="513">
        <f>COLUMN(Time!F145)</f>
        <v>6</v>
      </c>
      <c r="S1334" s="513">
        <f ca="1">_xlfn.SHEET(Time!F145)</f>
        <v>4</v>
      </c>
    </row>
    <row r="1335" spans="1:19" x14ac:dyDescent="0.35">
      <c r="A1335" s="513" t="s">
        <v>283</v>
      </c>
      <c r="B1335" s="513">
        <v>157</v>
      </c>
      <c r="C1335" s="513" t="s">
        <v>987</v>
      </c>
      <c r="D1335" s="513">
        <v>-85</v>
      </c>
      <c r="E1335" s="513" t="s">
        <v>988</v>
      </c>
      <c r="F1335" s="513">
        <f>Time!F147</f>
        <v>47483</v>
      </c>
      <c r="G1335" s="513" t="str">
        <f>Time!E147</f>
        <v>End of construction period date</v>
      </c>
      <c r="H1335" s="513" t="s">
        <v>152</v>
      </c>
      <c r="I1335" s="513">
        <f>COLUMN(Time!E147)</f>
        <v>5</v>
      </c>
      <c r="J1335" s="513" t="str">
        <f>Time!G147</f>
        <v>date</v>
      </c>
      <c r="K1335" s="513"/>
      <c r="L1335" s="513">
        <v>88</v>
      </c>
      <c r="M1335" s="513">
        <v>161</v>
      </c>
      <c r="N1335" s="513" t="str" cm="1">
        <f t="array" aca="1" ref="N1335" ca="1">CELL("format",Time!F147)</f>
        <v>D1</v>
      </c>
      <c r="O1335" s="513">
        <f>ROW(Time!F147)</f>
        <v>147</v>
      </c>
      <c r="P1335" s="513">
        <f>COLUMN(Time!F147)</f>
        <v>6</v>
      </c>
      <c r="Q1335" s="513">
        <f>ROW(Time!F147)</f>
        <v>147</v>
      </c>
      <c r="R1335" s="513">
        <f>COLUMN(Time!F147)</f>
        <v>6</v>
      </c>
      <c r="S1335" s="513">
        <f ca="1">_xlfn.SHEET(Time!F147)</f>
        <v>4</v>
      </c>
    </row>
    <row r="1336" spans="1:19" x14ac:dyDescent="0.35">
      <c r="A1336" s="513" t="s">
        <v>283</v>
      </c>
      <c r="B1336" s="513">
        <v>158</v>
      </c>
      <c r="C1336" s="513" t="s">
        <v>2538</v>
      </c>
      <c r="D1336" s="513">
        <v>-85</v>
      </c>
      <c r="E1336" s="513" t="s">
        <v>2540</v>
      </c>
      <c r="F1336" s="513">
        <f>Time!F148</f>
        <v>47118</v>
      </c>
      <c r="G1336" s="513" t="str">
        <f>Time!E148</f>
        <v>Start of last 12 months of construction date</v>
      </c>
      <c r="H1336" s="513" t="s">
        <v>1937</v>
      </c>
      <c r="I1336" s="513">
        <f>COLUMN(Time!E148)</f>
        <v>5</v>
      </c>
      <c r="J1336" s="513" t="str">
        <f>Time!G148</f>
        <v>date</v>
      </c>
      <c r="K1336" s="513"/>
      <c r="L1336" s="513">
        <v>156</v>
      </c>
      <c r="M1336" s="513">
        <v>161</v>
      </c>
      <c r="N1336" s="513" t="str" cm="1">
        <f t="array" aca="1" ref="N1336" ca="1">CELL("format",Time!F148)</f>
        <v>D1</v>
      </c>
      <c r="O1336" s="513">
        <f>ROW(Time!F148)</f>
        <v>148</v>
      </c>
      <c r="P1336" s="513">
        <f>COLUMN(Time!F148)</f>
        <v>6</v>
      </c>
      <c r="Q1336" s="513">
        <f>ROW(Time!F148)</f>
        <v>148</v>
      </c>
      <c r="R1336" s="513">
        <f>COLUMN(Time!F148)</f>
        <v>6</v>
      </c>
      <c r="S1336" s="513">
        <f ca="1">_xlfn.SHEET(Time!F148)</f>
        <v>4</v>
      </c>
    </row>
    <row r="1337" spans="1:19" x14ac:dyDescent="0.35">
      <c r="A1337" s="513" t="s">
        <v>283</v>
      </c>
      <c r="B1337" s="513">
        <v>159</v>
      </c>
      <c r="C1337" s="513" t="s">
        <v>638</v>
      </c>
      <c r="D1337" s="513">
        <v>-85</v>
      </c>
      <c r="E1337" s="513" t="s">
        <v>994</v>
      </c>
      <c r="F1337" s="513">
        <f>Time!J149</f>
        <v>46053</v>
      </c>
      <c r="G1337" s="513" t="str">
        <f>Time!E149</f>
        <v>Model period ending</v>
      </c>
      <c r="H1337" s="513" t="s">
        <v>11</v>
      </c>
      <c r="I1337" s="513">
        <f>COLUMN(Time!E149)</f>
        <v>5</v>
      </c>
      <c r="J1337" s="513" t="str">
        <f>Time!G149</f>
        <v>date</v>
      </c>
      <c r="K1337" s="513"/>
      <c r="L1337" s="513">
        <v>79</v>
      </c>
      <c r="M1337" s="513">
        <v>161</v>
      </c>
      <c r="N1337" s="513" t="str" cm="1">
        <f t="array" aca="1" ref="N1337" ca="1">CELL("format",Time!J149)</f>
        <v>D1</v>
      </c>
      <c r="O1337" s="513">
        <f>ROW(Time!J149)</f>
        <v>149</v>
      </c>
      <c r="P1337" s="513">
        <f>COLUMN(Time!J149)</f>
        <v>10</v>
      </c>
      <c r="Q1337" s="513">
        <f>ROW(Time!GJ149)</f>
        <v>149</v>
      </c>
      <c r="R1337" s="513">
        <f>COLUMN(Time!GJ149)</f>
        <v>192</v>
      </c>
      <c r="S1337" s="513">
        <f ca="1">_xlfn.SHEET(Time!J149)</f>
        <v>4</v>
      </c>
    </row>
    <row r="1338" spans="1:19" x14ac:dyDescent="0.35">
      <c r="A1338" s="513" t="s">
        <v>274</v>
      </c>
      <c r="B1338" s="513">
        <v>160</v>
      </c>
      <c r="C1338" s="513" t="s">
        <v>2541</v>
      </c>
      <c r="D1338" s="513">
        <v>-85</v>
      </c>
      <c r="E1338" s="513" t="s">
        <v>2542</v>
      </c>
      <c r="F1338" s="513">
        <f>Time!H150</f>
        <v>12</v>
      </c>
      <c r="G1338" s="513" t="str">
        <f>Time!G150</f>
        <v>flag</v>
      </c>
      <c r="H1338" s="513" t="s">
        <v>5</v>
      </c>
      <c r="I1338" s="513">
        <f>COLUMN(Time!G150)</f>
        <v>7</v>
      </c>
      <c r="J1338" s="513" t="str">
        <f>Time!G150</f>
        <v>flag</v>
      </c>
      <c r="K1338" s="513" t="s">
        <v>2541</v>
      </c>
      <c r="L1338" s="513">
        <v>161</v>
      </c>
      <c r="M1338" s="513"/>
      <c r="N1338" s="513" t="str" cm="1">
        <f t="array" aca="1" ref="N1338" ca="1">CELL("format",Time!H150)</f>
        <v>,0</v>
      </c>
      <c r="O1338" s="513">
        <f>ROW(Time!H150)</f>
        <v>150</v>
      </c>
      <c r="P1338" s="513">
        <f>COLUMN(Time!H150)</f>
        <v>8</v>
      </c>
      <c r="Q1338" s="513">
        <f>ROW(Time!H150)</f>
        <v>150</v>
      </c>
      <c r="R1338" s="513">
        <f>COLUMN(Time!H150)</f>
        <v>8</v>
      </c>
      <c r="S1338" s="513">
        <f ca="1">_xlfn.SHEET(Time!H150)</f>
        <v>4</v>
      </c>
    </row>
    <row r="1339" spans="1:19" x14ac:dyDescent="0.35">
      <c r="A1339" s="513" t="s">
        <v>277</v>
      </c>
      <c r="B1339" s="513">
        <v>161</v>
      </c>
      <c r="C1339" s="513" t="s">
        <v>1961</v>
      </c>
      <c r="D1339" s="513">
        <v>-85</v>
      </c>
      <c r="E1339" s="513" t="s">
        <v>2543</v>
      </c>
      <c r="F1339" s="513">
        <f>Time!J150</f>
        <v>0</v>
      </c>
      <c r="G1339" s="513" t="str">
        <f>Time!E150</f>
        <v>Last 12 months of construction flag</v>
      </c>
      <c r="H1339" s="513" t="s">
        <v>1936</v>
      </c>
      <c r="I1339" s="513">
        <f>COLUMN(Time!E150)</f>
        <v>5</v>
      </c>
      <c r="J1339" s="513" t="str">
        <f>Time!G150</f>
        <v>flag</v>
      </c>
      <c r="K1339" s="513" t="s">
        <v>1961</v>
      </c>
      <c r="L1339" s="513" t="s">
        <v>2544</v>
      </c>
      <c r="M1339" s="513" t="s">
        <v>2545</v>
      </c>
      <c r="N1339" s="513" t="str" cm="1">
        <f t="array" aca="1" ref="N1339" ca="1">CELL("format",Time!J150)</f>
        <v>,0</v>
      </c>
      <c r="O1339" s="513">
        <f>ROW(Time!J150)</f>
        <v>150</v>
      </c>
      <c r="P1339" s="513">
        <f>COLUMN(Time!J150)</f>
        <v>10</v>
      </c>
      <c r="Q1339" s="513">
        <f>ROW(Time!GJ150)</f>
        <v>150</v>
      </c>
      <c r="R1339" s="513">
        <f>COLUMN(Time!GJ150)</f>
        <v>192</v>
      </c>
      <c r="S1339" s="513">
        <f ca="1">_xlfn.SHEET(Time!J150)</f>
        <v>4</v>
      </c>
    </row>
    <row r="1340" spans="1:19" x14ac:dyDescent="0.35">
      <c r="A1340" s="513" t="s">
        <v>270</v>
      </c>
      <c r="B1340" s="513">
        <v>-86</v>
      </c>
      <c r="C1340" s="513" t="s">
        <v>653</v>
      </c>
      <c r="D1340" s="513">
        <v>-72</v>
      </c>
      <c r="E1340" s="513"/>
      <c r="F1340" s="513">
        <f>Time!A152</f>
        <v>0</v>
      </c>
      <c r="G1340" s="513" t="str">
        <f>Time!B152</f>
        <v>Escalation period year end flag</v>
      </c>
      <c r="H1340" s="513" t="s">
        <v>150</v>
      </c>
      <c r="I1340" s="513">
        <f>COLUMN(Time!B152)</f>
        <v>2</v>
      </c>
      <c r="J1340" s="513"/>
      <c r="K1340" s="513" t="s">
        <v>653</v>
      </c>
      <c r="L1340" s="513"/>
      <c r="M1340" s="513"/>
      <c r="N1340" s="513" t="str" cm="1">
        <f t="array" aca="1" ref="N1340" ca="1">CELL("format",Time!A152)</f>
        <v>,0</v>
      </c>
      <c r="O1340" s="513">
        <f>ROW(Time!A152)</f>
        <v>152</v>
      </c>
      <c r="P1340" s="513">
        <f>COLUMN(Time!A152)</f>
        <v>1</v>
      </c>
      <c r="Q1340" s="513">
        <f>ROW(Time!A157)</f>
        <v>157</v>
      </c>
      <c r="R1340" s="513">
        <f>COLUMN(Time!A157)</f>
        <v>1</v>
      </c>
      <c r="S1340" s="513">
        <f ca="1">_xlfn.SHEET(Time!A152)</f>
        <v>4</v>
      </c>
    </row>
    <row r="1341" spans="1:19" x14ac:dyDescent="0.35">
      <c r="A1341" s="513" t="s">
        <v>283</v>
      </c>
      <c r="B1341" s="513">
        <v>162</v>
      </c>
      <c r="C1341" s="513" t="s">
        <v>529</v>
      </c>
      <c r="D1341" s="513">
        <v>-86</v>
      </c>
      <c r="E1341" s="513" t="s">
        <v>654</v>
      </c>
      <c r="F1341" s="513">
        <f>Time!F153</f>
        <v>12</v>
      </c>
      <c r="G1341" s="513" t="str">
        <f>Time!E153</f>
        <v>Escalation period end month</v>
      </c>
      <c r="H1341" s="513" t="s">
        <v>147</v>
      </c>
      <c r="I1341" s="513">
        <f>COLUMN(Time!E153)</f>
        <v>5</v>
      </c>
      <c r="J1341" s="513" t="str">
        <f>Time!G153</f>
        <v>month</v>
      </c>
      <c r="K1341" s="513"/>
      <c r="L1341" s="513">
        <v>964</v>
      </c>
      <c r="M1341" s="513">
        <v>164</v>
      </c>
      <c r="N1341" s="513" t="str" cm="1">
        <f t="array" aca="1" ref="N1341" ca="1">CELL("format",Time!F153)</f>
        <v>,0</v>
      </c>
      <c r="O1341" s="513">
        <f>ROW(Time!F153)</f>
        <v>153</v>
      </c>
      <c r="P1341" s="513">
        <f>COLUMN(Time!F153)</f>
        <v>6</v>
      </c>
      <c r="Q1341" s="513">
        <f>ROW(Time!F153)</f>
        <v>153</v>
      </c>
      <c r="R1341" s="513">
        <f>COLUMN(Time!F153)</f>
        <v>6</v>
      </c>
      <c r="S1341" s="513">
        <f ca="1">_xlfn.SHEET(Time!F153)</f>
        <v>4</v>
      </c>
    </row>
    <row r="1342" spans="1:19" x14ac:dyDescent="0.35">
      <c r="A1342" s="513" t="s">
        <v>283</v>
      </c>
      <c r="B1342" s="513">
        <v>163</v>
      </c>
      <c r="C1342" s="513" t="s">
        <v>638</v>
      </c>
      <c r="D1342" s="513">
        <v>-86</v>
      </c>
      <c r="E1342" s="513" t="s">
        <v>994</v>
      </c>
      <c r="F1342" s="513">
        <f>Time!J154</f>
        <v>46053</v>
      </c>
      <c r="G1342" s="513" t="str">
        <f>Time!E154</f>
        <v>Model period ending</v>
      </c>
      <c r="H1342" s="513" t="s">
        <v>11</v>
      </c>
      <c r="I1342" s="513">
        <f>COLUMN(Time!E154)</f>
        <v>5</v>
      </c>
      <c r="J1342" s="513" t="str">
        <f>Time!G154</f>
        <v>date</v>
      </c>
      <c r="K1342" s="513"/>
      <c r="L1342" s="513">
        <v>79</v>
      </c>
      <c r="M1342" s="513">
        <v>164</v>
      </c>
      <c r="N1342" s="513" t="str" cm="1">
        <f t="array" aca="1" ref="N1342" ca="1">CELL("format",Time!J154)</f>
        <v>D1</v>
      </c>
      <c r="O1342" s="513">
        <f>ROW(Time!J154)</f>
        <v>154</v>
      </c>
      <c r="P1342" s="513">
        <f>COLUMN(Time!J154)</f>
        <v>10</v>
      </c>
      <c r="Q1342" s="513">
        <f>ROW(Time!GJ154)</f>
        <v>154</v>
      </c>
      <c r="R1342" s="513">
        <f>COLUMN(Time!GJ154)</f>
        <v>192</v>
      </c>
      <c r="S1342" s="513">
        <f ca="1">_xlfn.SHEET(Time!J154)</f>
        <v>4</v>
      </c>
    </row>
    <row r="1343" spans="1:19" x14ac:dyDescent="0.35">
      <c r="A1343" s="513" t="s">
        <v>277</v>
      </c>
      <c r="B1343" s="513">
        <v>164</v>
      </c>
      <c r="C1343" s="513" t="s">
        <v>524</v>
      </c>
      <c r="D1343" s="513">
        <v>-86</v>
      </c>
      <c r="E1343" s="513" t="s">
        <v>1002</v>
      </c>
      <c r="F1343" s="513">
        <f>Time!J155</f>
        <v>0</v>
      </c>
      <c r="G1343" s="513" t="str">
        <f>Time!E155</f>
        <v>Escalation year end month flag</v>
      </c>
      <c r="H1343" s="513" t="s">
        <v>148</v>
      </c>
      <c r="I1343" s="513">
        <f>COLUMN(Time!E155)</f>
        <v>5</v>
      </c>
      <c r="J1343" s="513"/>
      <c r="K1343" s="513" t="s">
        <v>524</v>
      </c>
      <c r="L1343" s="513" t="s">
        <v>2546</v>
      </c>
      <c r="M1343" s="513"/>
      <c r="N1343" s="513" t="str" cm="1">
        <f t="array" aca="1" ref="N1343" ca="1">CELL("format",Time!J155)</f>
        <v>,0</v>
      </c>
      <c r="O1343" s="513">
        <f>ROW(Time!J155)</f>
        <v>155</v>
      </c>
      <c r="P1343" s="513">
        <f>COLUMN(Time!J155)</f>
        <v>10</v>
      </c>
      <c r="Q1343" s="513">
        <f>ROW(Time!GJ155)</f>
        <v>155</v>
      </c>
      <c r="R1343" s="513">
        <f>COLUMN(Time!GJ155)</f>
        <v>192</v>
      </c>
      <c r="S1343" s="513">
        <f ca="1">_xlfn.SHEET(Time!J155)</f>
        <v>4</v>
      </c>
    </row>
    <row r="1344" spans="1:19" x14ac:dyDescent="0.35">
      <c r="A1344" s="513" t="s">
        <v>270</v>
      </c>
      <c r="B1344" s="513">
        <v>-87</v>
      </c>
      <c r="C1344" s="513" t="s">
        <v>264</v>
      </c>
      <c r="D1344" s="513">
        <v>-72</v>
      </c>
      <c r="E1344" s="513"/>
      <c r="F1344" s="513">
        <f>Time!A158</f>
        <v>0</v>
      </c>
      <c r="G1344" s="513" t="str">
        <f>Time!B158</f>
        <v>Contract year</v>
      </c>
      <c r="H1344" s="513" t="s">
        <v>90</v>
      </c>
      <c r="I1344" s="513">
        <f>COLUMN(Time!B158)</f>
        <v>2</v>
      </c>
      <c r="J1344" s="513"/>
      <c r="K1344" s="513" t="s">
        <v>264</v>
      </c>
      <c r="L1344" s="513"/>
      <c r="M1344" s="513"/>
      <c r="N1344" s="513" t="str" cm="1">
        <f t="array" aca="1" ref="N1344" ca="1">CELL("format",Time!A158)</f>
        <v>D1</v>
      </c>
      <c r="O1344" s="513">
        <f>ROW(Time!A158)</f>
        <v>158</v>
      </c>
      <c r="P1344" s="513">
        <f>COLUMN(Time!A158)</f>
        <v>1</v>
      </c>
      <c r="Q1344" s="513">
        <f>ROW(Time!A175)</f>
        <v>175</v>
      </c>
      <c r="R1344" s="513">
        <f>COLUMN(Time!A175)</f>
        <v>1</v>
      </c>
      <c r="S1344" s="513">
        <f ca="1">_xlfn.SHEET(Time!A158)</f>
        <v>4</v>
      </c>
    </row>
    <row r="1345" spans="1:19" x14ac:dyDescent="0.35">
      <c r="A1345" s="513" t="s">
        <v>283</v>
      </c>
      <c r="B1345" s="513">
        <v>165</v>
      </c>
      <c r="C1345" s="513" t="s">
        <v>987</v>
      </c>
      <c r="D1345" s="513">
        <v>-87</v>
      </c>
      <c r="E1345" s="513" t="s">
        <v>988</v>
      </c>
      <c r="F1345" s="513">
        <f>Time!F159</f>
        <v>47483</v>
      </c>
      <c r="G1345" s="513" t="str">
        <f>Time!E159</f>
        <v>End of construction period date</v>
      </c>
      <c r="H1345" s="513" t="s">
        <v>152</v>
      </c>
      <c r="I1345" s="513">
        <f>COLUMN(Time!E159)</f>
        <v>5</v>
      </c>
      <c r="J1345" s="513" t="str">
        <f>Time!G159</f>
        <v>date</v>
      </c>
      <c r="K1345" s="513"/>
      <c r="L1345" s="513">
        <v>88</v>
      </c>
      <c r="M1345" s="513">
        <v>166</v>
      </c>
      <c r="N1345" s="513" t="str" cm="1">
        <f t="array" aca="1" ref="N1345" ca="1">CELL("format",Time!F159)</f>
        <v>D1</v>
      </c>
      <c r="O1345" s="513">
        <f>ROW(Time!F159)</f>
        <v>159</v>
      </c>
      <c r="P1345" s="513">
        <f>COLUMN(Time!F159)</f>
        <v>6</v>
      </c>
      <c r="Q1345" s="513">
        <f>ROW(Time!F159)</f>
        <v>159</v>
      </c>
      <c r="R1345" s="513">
        <f>COLUMN(Time!F159)</f>
        <v>6</v>
      </c>
      <c r="S1345" s="513">
        <f ca="1">_xlfn.SHEET(Time!F159)</f>
        <v>4</v>
      </c>
    </row>
    <row r="1346" spans="1:19" x14ac:dyDescent="0.35">
      <c r="A1346" s="513" t="s">
        <v>277</v>
      </c>
      <c r="B1346" s="513">
        <v>166</v>
      </c>
      <c r="C1346" s="513" t="s">
        <v>611</v>
      </c>
      <c r="D1346" s="513">
        <v>-87</v>
      </c>
      <c r="E1346" s="513" t="s">
        <v>1003</v>
      </c>
      <c r="F1346" s="513">
        <f>Time!F160</f>
        <v>12</v>
      </c>
      <c r="G1346" s="513" t="str">
        <f>Time!E160</f>
        <v>Contract year end month</v>
      </c>
      <c r="H1346" s="513" t="s">
        <v>118</v>
      </c>
      <c r="I1346" s="513">
        <f>COLUMN(Time!E160)</f>
        <v>5</v>
      </c>
      <c r="J1346" s="513" t="str">
        <f>Time!G160</f>
        <v>month</v>
      </c>
      <c r="K1346" s="513" t="s">
        <v>611</v>
      </c>
      <c r="L1346" s="513">
        <v>165</v>
      </c>
      <c r="M1346" s="513"/>
      <c r="N1346" s="513" t="str" cm="1">
        <f t="array" aca="1" ref="N1346" ca="1">CELL("format",Time!F160)</f>
        <v>,0</v>
      </c>
      <c r="O1346" s="513">
        <f>ROW(Time!F160)</f>
        <v>160</v>
      </c>
      <c r="P1346" s="513">
        <f>COLUMN(Time!F160)</f>
        <v>6</v>
      </c>
      <c r="Q1346" s="513">
        <f>ROW(Time!F160)</f>
        <v>160</v>
      </c>
      <c r="R1346" s="513">
        <f>COLUMN(Time!F160)</f>
        <v>6</v>
      </c>
      <c r="S1346" s="513">
        <f ca="1">_xlfn.SHEET(Time!F160)</f>
        <v>4</v>
      </c>
    </row>
    <row r="1347" spans="1:19" x14ac:dyDescent="0.35">
      <c r="A1347" s="513" t="s">
        <v>283</v>
      </c>
      <c r="B1347" s="513">
        <v>167</v>
      </c>
      <c r="C1347" s="513" t="s">
        <v>362</v>
      </c>
      <c r="D1347" s="513">
        <v>-87</v>
      </c>
      <c r="E1347" s="513" t="s">
        <v>363</v>
      </c>
      <c r="F1347" s="513">
        <f>Time!F162</f>
        <v>12</v>
      </c>
      <c r="G1347" s="513" t="str">
        <f>Time!E162</f>
        <v>Financial year end month number</v>
      </c>
      <c r="H1347" s="513" t="s">
        <v>12</v>
      </c>
      <c r="I1347" s="513">
        <f>COLUMN(Time!E162)</f>
        <v>5</v>
      </c>
      <c r="J1347" s="513" t="str">
        <f>Time!G162</f>
        <v>month #</v>
      </c>
      <c r="K1347" s="513"/>
      <c r="L1347" s="513">
        <v>962</v>
      </c>
      <c r="M1347" s="513">
        <v>169</v>
      </c>
      <c r="N1347" s="513" t="str" cm="1">
        <f t="array" aca="1" ref="N1347" ca="1">CELL("format",Time!F162)</f>
        <v>,0</v>
      </c>
      <c r="O1347" s="513">
        <f>ROW(Time!F162)</f>
        <v>162</v>
      </c>
      <c r="P1347" s="513">
        <f>COLUMN(Time!F162)</f>
        <v>6</v>
      </c>
      <c r="Q1347" s="513">
        <f>ROW(Time!F162)</f>
        <v>162</v>
      </c>
      <c r="R1347" s="513">
        <f>COLUMN(Time!F162)</f>
        <v>6</v>
      </c>
      <c r="S1347" s="513">
        <f ca="1">_xlfn.SHEET(Time!F162)</f>
        <v>4</v>
      </c>
    </row>
    <row r="1348" spans="1:19" x14ac:dyDescent="0.35">
      <c r="A1348" s="513" t="s">
        <v>283</v>
      </c>
      <c r="B1348" s="513">
        <v>168</v>
      </c>
      <c r="C1348" s="513" t="s">
        <v>638</v>
      </c>
      <c r="D1348" s="513">
        <v>-87</v>
      </c>
      <c r="E1348" s="513" t="s">
        <v>994</v>
      </c>
      <c r="F1348" s="513">
        <f>Time!J163</f>
        <v>46053</v>
      </c>
      <c r="G1348" s="513" t="str">
        <f>Time!E163</f>
        <v>Model period ending</v>
      </c>
      <c r="H1348" s="513" t="s">
        <v>11</v>
      </c>
      <c r="I1348" s="513">
        <f>COLUMN(Time!E163)</f>
        <v>5</v>
      </c>
      <c r="J1348" s="513" t="str">
        <f>Time!G163</f>
        <v>date</v>
      </c>
      <c r="K1348" s="513"/>
      <c r="L1348" s="513">
        <v>79</v>
      </c>
      <c r="M1348" s="513">
        <v>169</v>
      </c>
      <c r="N1348" s="513" t="str" cm="1">
        <f t="array" aca="1" ref="N1348" ca="1">CELL("format",Time!J163)</f>
        <v>D1</v>
      </c>
      <c r="O1348" s="513">
        <f>ROW(Time!J163)</f>
        <v>163</v>
      </c>
      <c r="P1348" s="513">
        <f>COLUMN(Time!J163)</f>
        <v>10</v>
      </c>
      <c r="Q1348" s="513">
        <f>ROW(Time!GJ163)</f>
        <v>163</v>
      </c>
      <c r="R1348" s="513">
        <f>COLUMN(Time!GJ163)</f>
        <v>192</v>
      </c>
      <c r="S1348" s="513">
        <f ca="1">_xlfn.SHEET(Time!J163)</f>
        <v>4</v>
      </c>
    </row>
    <row r="1349" spans="1:19" x14ac:dyDescent="0.35">
      <c r="A1349" s="513" t="s">
        <v>281</v>
      </c>
      <c r="B1349" s="513">
        <v>893</v>
      </c>
      <c r="C1349" s="513">
        <v>893</v>
      </c>
      <c r="D1349" s="513">
        <v>-87</v>
      </c>
      <c r="E1349" s="513" t="s">
        <v>335</v>
      </c>
      <c r="F1349" s="513">
        <f>Time!I164</f>
        <v>0</v>
      </c>
      <c r="G1349" s="513" t="str">
        <f>Time!E164</f>
        <v>End of financial year flag</v>
      </c>
      <c r="H1349" s="513" t="s">
        <v>158</v>
      </c>
      <c r="I1349" s="513">
        <f>COLUMN(Time!E164)</f>
        <v>5</v>
      </c>
      <c r="J1349" s="513"/>
      <c r="K1349" s="513"/>
      <c r="L1349" s="513"/>
      <c r="M1349" s="513"/>
      <c r="N1349" s="513" t="str" cm="1">
        <f t="array" aca="1" ref="N1349" ca="1">CELL("format",Time!I164)</f>
        <v>,0</v>
      </c>
      <c r="O1349" s="513">
        <f>ROW(Time!I164)</f>
        <v>164</v>
      </c>
      <c r="P1349" s="513">
        <f>COLUMN(Time!I164)</f>
        <v>9</v>
      </c>
      <c r="Q1349" s="513">
        <f>ROW(Time!I164)</f>
        <v>164</v>
      </c>
      <c r="R1349" s="513">
        <f>COLUMN(Time!I164)</f>
        <v>9</v>
      </c>
      <c r="S1349" s="513">
        <f ca="1">_xlfn.SHEET(Time!I164)</f>
        <v>4</v>
      </c>
    </row>
    <row r="1350" spans="1:19" x14ac:dyDescent="0.35">
      <c r="A1350" s="513" t="s">
        <v>277</v>
      </c>
      <c r="B1350" s="513">
        <v>169</v>
      </c>
      <c r="C1350" s="513" t="s">
        <v>612</v>
      </c>
      <c r="D1350" s="513">
        <v>-87</v>
      </c>
      <c r="E1350" s="513" t="s">
        <v>1004</v>
      </c>
      <c r="F1350" s="513">
        <f>Time!J164</f>
        <v>0</v>
      </c>
      <c r="G1350" s="513" t="str">
        <f>Time!E164</f>
        <v>End of financial year flag</v>
      </c>
      <c r="H1350" s="513" t="s">
        <v>158</v>
      </c>
      <c r="I1350" s="513">
        <f>COLUMN(Time!E164)</f>
        <v>5</v>
      </c>
      <c r="J1350" s="513"/>
      <c r="K1350" s="513" t="s">
        <v>612</v>
      </c>
      <c r="L1350" s="513" t="s">
        <v>2547</v>
      </c>
      <c r="M1350" s="513" t="s">
        <v>2548</v>
      </c>
      <c r="N1350" s="513" t="str" cm="1">
        <f t="array" aca="1" ref="N1350" ca="1">CELL("format",Time!J164)</f>
        <v>,0</v>
      </c>
      <c r="O1350" s="513">
        <f>ROW(Time!J164)</f>
        <v>164</v>
      </c>
      <c r="P1350" s="513">
        <f>COLUMN(Time!J164)</f>
        <v>10</v>
      </c>
      <c r="Q1350" s="513">
        <f>ROW(Time!GJ164)</f>
        <v>164</v>
      </c>
      <c r="R1350" s="513">
        <f>COLUMN(Time!GJ164)</f>
        <v>192</v>
      </c>
      <c r="S1350" s="513">
        <f ca="1">_xlfn.SHEET(Time!J164)</f>
        <v>4</v>
      </c>
    </row>
    <row r="1351" spans="1:19" x14ac:dyDescent="0.35">
      <c r="A1351" s="513" t="s">
        <v>283</v>
      </c>
      <c r="B1351" s="513">
        <v>170</v>
      </c>
      <c r="C1351" s="513" t="s">
        <v>364</v>
      </c>
      <c r="D1351" s="513">
        <v>-87</v>
      </c>
      <c r="E1351" s="513" t="s">
        <v>365</v>
      </c>
      <c r="F1351" s="513">
        <f>Time!F166</f>
        <v>46387</v>
      </c>
      <c r="G1351" s="513" t="str">
        <f>Time!E166</f>
        <v>Financial year end date of first model period</v>
      </c>
      <c r="H1351" s="513" t="s">
        <v>159</v>
      </c>
      <c r="I1351" s="513">
        <f>COLUMN(Time!E166)</f>
        <v>5</v>
      </c>
      <c r="J1351" s="513" t="str">
        <f>Time!G166</f>
        <v>date</v>
      </c>
      <c r="K1351" s="513"/>
      <c r="L1351" s="513">
        <v>961</v>
      </c>
      <c r="M1351" s="513">
        <v>173</v>
      </c>
      <c r="N1351" s="513" t="str" cm="1">
        <f t="array" aca="1" ref="N1351" ca="1">CELL("format",Time!F166)</f>
        <v>D1</v>
      </c>
      <c r="O1351" s="513">
        <f>ROW(Time!F166)</f>
        <v>166</v>
      </c>
      <c r="P1351" s="513">
        <f>COLUMN(Time!F166)</f>
        <v>6</v>
      </c>
      <c r="Q1351" s="513">
        <f>ROW(Time!F166)</f>
        <v>166</v>
      </c>
      <c r="R1351" s="513">
        <f>COLUMN(Time!F166)</f>
        <v>6</v>
      </c>
      <c r="S1351" s="513">
        <f ca="1">_xlfn.SHEET(Time!F166)</f>
        <v>4</v>
      </c>
    </row>
    <row r="1352" spans="1:19" x14ac:dyDescent="0.35">
      <c r="A1352" s="513" t="s">
        <v>283</v>
      </c>
      <c r="B1352" s="513">
        <v>171</v>
      </c>
      <c r="C1352" s="513" t="s">
        <v>5</v>
      </c>
      <c r="D1352" s="513">
        <v>-87</v>
      </c>
      <c r="E1352" s="513" t="s">
        <v>610</v>
      </c>
      <c r="F1352" s="513">
        <f>Time!J168</f>
        <v>1</v>
      </c>
      <c r="G1352" s="513" t="str">
        <f>Time!E168</f>
        <v>First model column flag</v>
      </c>
      <c r="H1352" s="513" t="s">
        <v>1</v>
      </c>
      <c r="I1352" s="513">
        <f>COLUMN(Time!E168)</f>
        <v>5</v>
      </c>
      <c r="J1352" s="513" t="str">
        <f>Time!G168</f>
        <v>flag</v>
      </c>
      <c r="K1352" s="513"/>
      <c r="L1352" s="513">
        <v>57</v>
      </c>
      <c r="M1352" s="513">
        <v>173</v>
      </c>
      <c r="N1352" s="513" t="str" cm="1">
        <f t="array" aca="1" ref="N1352" ca="1">CELL("format",Time!J168)</f>
        <v>,0</v>
      </c>
      <c r="O1352" s="513">
        <f>ROW(Time!J168)</f>
        <v>168</v>
      </c>
      <c r="P1352" s="513">
        <f>COLUMN(Time!J168)</f>
        <v>10</v>
      </c>
      <c r="Q1352" s="513">
        <f>ROW(Time!GJ168)</f>
        <v>168</v>
      </c>
      <c r="R1352" s="513">
        <f>COLUMN(Time!GJ168)</f>
        <v>192</v>
      </c>
      <c r="S1352" s="513">
        <f ca="1">_xlfn.SHEET(Time!J168)</f>
        <v>4</v>
      </c>
    </row>
    <row r="1353" spans="1:19" x14ac:dyDescent="0.35">
      <c r="A1353" s="513" t="s">
        <v>283</v>
      </c>
      <c r="B1353" s="513">
        <v>172</v>
      </c>
      <c r="C1353" s="513" t="s">
        <v>612</v>
      </c>
      <c r="D1353" s="513">
        <v>-87</v>
      </c>
      <c r="E1353" s="513" t="s">
        <v>613</v>
      </c>
      <c r="F1353" s="513">
        <f>Time!I169</f>
        <v>0</v>
      </c>
      <c r="G1353" s="513" t="str">
        <f>Time!E169</f>
        <v>End of financial year flag</v>
      </c>
      <c r="H1353" s="513" t="s">
        <v>158</v>
      </c>
      <c r="I1353" s="513">
        <f>COLUMN(Time!E169)</f>
        <v>5</v>
      </c>
      <c r="J1353" s="513"/>
      <c r="K1353" s="513"/>
      <c r="L1353" s="513">
        <v>169</v>
      </c>
      <c r="M1353" s="513">
        <v>173</v>
      </c>
      <c r="N1353" s="513" t="str" cm="1">
        <f t="array" aca="1" ref="N1353" ca="1">CELL("format",Time!I169)</f>
        <v>,0</v>
      </c>
      <c r="O1353" s="513">
        <f>ROW(Time!I169)</f>
        <v>169</v>
      </c>
      <c r="P1353" s="513">
        <f>COLUMN(Time!I169)</f>
        <v>9</v>
      </c>
      <c r="Q1353" s="513">
        <f>ROW(Time!GI169)</f>
        <v>169</v>
      </c>
      <c r="R1353" s="513">
        <f>COLUMN(Time!GI169)</f>
        <v>191</v>
      </c>
      <c r="S1353" s="513">
        <f ca="1">_xlfn.SHEET(Time!I169)</f>
        <v>4</v>
      </c>
    </row>
    <row r="1354" spans="1:19" x14ac:dyDescent="0.35">
      <c r="A1354" s="513" t="s">
        <v>281</v>
      </c>
      <c r="B1354" s="513">
        <v>894</v>
      </c>
      <c r="C1354" s="513">
        <v>894</v>
      </c>
      <c r="D1354" s="513">
        <v>-87</v>
      </c>
      <c r="E1354" s="513" t="s">
        <v>335</v>
      </c>
      <c r="F1354" s="513">
        <f>Time!I170</f>
        <v>0</v>
      </c>
      <c r="G1354" s="513" t="str">
        <f>Time!E170</f>
        <v>Financial year end applicable to period</v>
      </c>
      <c r="H1354" s="513" t="s">
        <v>160</v>
      </c>
      <c r="I1354" s="513">
        <f>COLUMN(Time!E170)</f>
        <v>5</v>
      </c>
      <c r="J1354" s="513" t="str">
        <f>Time!G170</f>
        <v>date</v>
      </c>
      <c r="K1354" s="513"/>
      <c r="L1354" s="513"/>
      <c r="M1354" s="513"/>
      <c r="N1354" s="513" t="str" cm="1">
        <f t="array" aca="1" ref="N1354" ca="1">CELL("format",Time!I170)</f>
        <v>,0</v>
      </c>
      <c r="O1354" s="513">
        <f>ROW(Time!I170)</f>
        <v>170</v>
      </c>
      <c r="P1354" s="513">
        <f>COLUMN(Time!I170)</f>
        <v>9</v>
      </c>
      <c r="Q1354" s="513">
        <f>ROW(Time!I170)</f>
        <v>170</v>
      </c>
      <c r="R1354" s="513">
        <f>COLUMN(Time!I170)</f>
        <v>9</v>
      </c>
      <c r="S1354" s="513">
        <f ca="1">_xlfn.SHEET(Time!I170)</f>
        <v>4</v>
      </c>
    </row>
    <row r="1355" spans="1:19" x14ac:dyDescent="0.35">
      <c r="A1355" s="513" t="s">
        <v>277</v>
      </c>
      <c r="B1355" s="513">
        <v>173</v>
      </c>
      <c r="C1355" s="513" t="s">
        <v>614</v>
      </c>
      <c r="D1355" s="513">
        <v>-87</v>
      </c>
      <c r="E1355" s="513" t="s">
        <v>615</v>
      </c>
      <c r="F1355" s="513">
        <f>Time!J170</f>
        <v>46387</v>
      </c>
      <c r="G1355" s="513" t="str">
        <f>Time!E170</f>
        <v>Financial year end applicable to period</v>
      </c>
      <c r="H1355" s="513" t="s">
        <v>160</v>
      </c>
      <c r="I1355" s="513">
        <f>COLUMN(Time!E170)</f>
        <v>5</v>
      </c>
      <c r="J1355" s="513" t="str">
        <f>Time!G170</f>
        <v>date</v>
      </c>
      <c r="K1355" s="513" t="s">
        <v>614</v>
      </c>
      <c r="L1355" s="513" t="s">
        <v>2549</v>
      </c>
      <c r="M1355" s="513">
        <v>174</v>
      </c>
      <c r="N1355" s="513" t="str" cm="1">
        <f t="array" aca="1" ref="N1355" ca="1">CELL("format",Time!J170)</f>
        <v>D1</v>
      </c>
      <c r="O1355" s="513">
        <f>ROW(Time!J170)</f>
        <v>170</v>
      </c>
      <c r="P1355" s="513">
        <f>COLUMN(Time!J170)</f>
        <v>10</v>
      </c>
      <c r="Q1355" s="513">
        <f>ROW(Time!GJ170)</f>
        <v>170</v>
      </c>
      <c r="R1355" s="513">
        <f>COLUMN(Time!GJ170)</f>
        <v>192</v>
      </c>
      <c r="S1355" s="513">
        <f ca="1">_xlfn.SHEET(Time!J170)</f>
        <v>4</v>
      </c>
    </row>
    <row r="1356" spans="1:19" x14ac:dyDescent="0.35">
      <c r="A1356" s="513" t="s">
        <v>283</v>
      </c>
      <c r="B1356" s="513">
        <v>174</v>
      </c>
      <c r="C1356" s="513" t="s">
        <v>614</v>
      </c>
      <c r="D1356" s="513">
        <v>-87</v>
      </c>
      <c r="E1356" s="513" t="s">
        <v>616</v>
      </c>
      <c r="F1356" s="513">
        <f>Time!J172</f>
        <v>46387</v>
      </c>
      <c r="G1356" s="513" t="str">
        <f>Time!E172</f>
        <v>Financial year end applicable to period</v>
      </c>
      <c r="H1356" s="513" t="s">
        <v>160</v>
      </c>
      <c r="I1356" s="513">
        <f>COLUMN(Time!E172)</f>
        <v>5</v>
      </c>
      <c r="J1356" s="513" t="str">
        <f>Time!G172</f>
        <v>date</v>
      </c>
      <c r="K1356" s="513"/>
      <c r="L1356" s="513">
        <v>173</v>
      </c>
      <c r="M1356" s="513">
        <v>175</v>
      </c>
      <c r="N1356" s="513" t="str" cm="1">
        <f t="array" aca="1" ref="N1356" ca="1">CELL("format",Time!J172)</f>
        <v>D1</v>
      </c>
      <c r="O1356" s="513">
        <f>ROW(Time!J172)</f>
        <v>172</v>
      </c>
      <c r="P1356" s="513">
        <f>COLUMN(Time!J172)</f>
        <v>10</v>
      </c>
      <c r="Q1356" s="513">
        <f>ROW(Time!GJ172)</f>
        <v>172</v>
      </c>
      <c r="R1356" s="513">
        <f>COLUMN(Time!GJ172)</f>
        <v>192</v>
      </c>
      <c r="S1356" s="513">
        <f ca="1">_xlfn.SHEET(Time!J172)</f>
        <v>4</v>
      </c>
    </row>
    <row r="1357" spans="1:19" x14ac:dyDescent="0.35">
      <c r="A1357" s="513" t="s">
        <v>277</v>
      </c>
      <c r="B1357" s="513">
        <v>175</v>
      </c>
      <c r="C1357" s="513" t="s">
        <v>366</v>
      </c>
      <c r="D1357" s="513">
        <v>-87</v>
      </c>
      <c r="E1357" s="513" t="s">
        <v>617</v>
      </c>
      <c r="F1357" s="513">
        <f>Time!J173</f>
        <v>2026</v>
      </c>
      <c r="G1357" s="513" t="str">
        <f>Time!E173</f>
        <v>Financial year</v>
      </c>
      <c r="H1357" s="513" t="s">
        <v>161</v>
      </c>
      <c r="I1357" s="513">
        <f>COLUMN(Time!E173)</f>
        <v>5</v>
      </c>
      <c r="J1357" s="513" t="str">
        <f>Time!G173</f>
        <v>year #</v>
      </c>
      <c r="K1357" s="513" t="s">
        <v>366</v>
      </c>
      <c r="L1357" s="513">
        <v>174</v>
      </c>
      <c r="M1357" s="513"/>
      <c r="N1357" s="513" t="str" cm="1">
        <f t="array" aca="1" ref="N1357" ca="1">CELL("format",Time!J173)</f>
        <v>F0</v>
      </c>
      <c r="O1357" s="513">
        <f>ROW(Time!J173)</f>
        <v>173</v>
      </c>
      <c r="P1357" s="513">
        <f>COLUMN(Time!J173)</f>
        <v>10</v>
      </c>
      <c r="Q1357" s="513">
        <f>ROW(Time!GJ173)</f>
        <v>173</v>
      </c>
      <c r="R1357" s="513">
        <f>COLUMN(Time!GJ173)</f>
        <v>192</v>
      </c>
      <c r="S1357" s="513">
        <f ca="1">_xlfn.SHEET(Time!J173)</f>
        <v>4</v>
      </c>
    </row>
    <row r="1358" spans="1:19" x14ac:dyDescent="0.35">
      <c r="A1358" s="513" t="s">
        <v>270</v>
      </c>
      <c r="B1358" s="513">
        <v>-88</v>
      </c>
      <c r="C1358" s="513" t="s">
        <v>977</v>
      </c>
      <c r="D1358" s="513">
        <v>-72</v>
      </c>
      <c r="E1358" s="513"/>
      <c r="F1358" s="513">
        <f>Time!A176</f>
        <v>0</v>
      </c>
      <c r="G1358" s="513" t="str">
        <f>Time!B176</f>
        <v>Timeline label</v>
      </c>
      <c r="H1358" s="513" t="s">
        <v>27</v>
      </c>
      <c r="I1358" s="513">
        <f>COLUMN(Time!B176)</f>
        <v>2</v>
      </c>
      <c r="J1358" s="513"/>
      <c r="K1358" s="513" t="s">
        <v>569</v>
      </c>
      <c r="L1358" s="513"/>
      <c r="M1358" s="513"/>
      <c r="N1358" s="513" t="str" cm="1">
        <f t="array" aca="1" ref="N1358" ca="1">CELL("format",Time!A176)</f>
        <v>,0</v>
      </c>
      <c r="O1358" s="513">
        <f>ROW(Time!A176)</f>
        <v>176</v>
      </c>
      <c r="P1358" s="513">
        <f>COLUMN(Time!A176)</f>
        <v>1</v>
      </c>
      <c r="Q1358" s="513">
        <f>ROW(Time!A193)</f>
        <v>193</v>
      </c>
      <c r="R1358" s="513">
        <f>COLUMN(Time!A193)</f>
        <v>1</v>
      </c>
      <c r="S1358" s="513">
        <f ca="1">_xlfn.SHEET(Time!A176)</f>
        <v>4</v>
      </c>
    </row>
    <row r="1359" spans="1:19" x14ac:dyDescent="0.35">
      <c r="A1359" s="513" t="s">
        <v>283</v>
      </c>
      <c r="B1359" s="513">
        <v>1298</v>
      </c>
      <c r="C1359" s="513" t="s">
        <v>5</v>
      </c>
      <c r="D1359" s="513">
        <v>-88</v>
      </c>
      <c r="E1359" s="513" t="s">
        <v>610</v>
      </c>
      <c r="F1359" s="513">
        <f>Time!J177</f>
        <v>1</v>
      </c>
      <c r="G1359" s="513" t="str">
        <f>Time!E177</f>
        <v>First model column flag</v>
      </c>
      <c r="H1359" s="513" t="s">
        <v>1</v>
      </c>
      <c r="I1359" s="513">
        <f>COLUMN(Time!E177)</f>
        <v>5</v>
      </c>
      <c r="J1359" s="513" t="str">
        <f>Time!G177</f>
        <v>flag</v>
      </c>
      <c r="K1359" s="513"/>
      <c r="L1359" s="513">
        <v>57</v>
      </c>
      <c r="M1359" s="513">
        <v>181</v>
      </c>
      <c r="N1359" s="513" t="str" cm="1">
        <f t="array" aca="1" ref="N1359" ca="1">CELL("format",Time!J177)</f>
        <v>,0</v>
      </c>
      <c r="O1359" s="513">
        <f>ROW(Time!J177)</f>
        <v>177</v>
      </c>
      <c r="P1359" s="513">
        <f>COLUMN(Time!J177)</f>
        <v>10</v>
      </c>
      <c r="Q1359" s="513">
        <f>ROW(Time!GJ177)</f>
        <v>177</v>
      </c>
      <c r="R1359" s="513">
        <f>COLUMN(Time!GJ177)</f>
        <v>192</v>
      </c>
      <c r="S1359" s="513">
        <f ca="1">_xlfn.SHEET(Time!J177)</f>
        <v>4</v>
      </c>
    </row>
    <row r="1360" spans="1:19" x14ac:dyDescent="0.35">
      <c r="A1360" s="513" t="s">
        <v>283</v>
      </c>
      <c r="B1360" s="513">
        <v>1299</v>
      </c>
      <c r="C1360" s="513" t="s">
        <v>618</v>
      </c>
      <c r="D1360" s="513">
        <v>-88</v>
      </c>
      <c r="E1360" s="513" t="s">
        <v>619</v>
      </c>
      <c r="F1360" s="513">
        <f>Time!J178</f>
        <v>0</v>
      </c>
      <c r="G1360" s="513" t="str">
        <f>Time!E178</f>
        <v>Financial close date flag</v>
      </c>
      <c r="H1360" s="513" t="s">
        <v>42</v>
      </c>
      <c r="I1360" s="513">
        <f>COLUMN(Time!E178)</f>
        <v>5</v>
      </c>
      <c r="J1360" s="513" t="str">
        <f>Time!G178</f>
        <v>flag</v>
      </c>
      <c r="K1360" s="513"/>
      <c r="L1360" s="513">
        <v>83</v>
      </c>
      <c r="M1360" s="513">
        <v>181</v>
      </c>
      <c r="N1360" s="513" t="str" cm="1">
        <f t="array" aca="1" ref="N1360" ca="1">CELL("format",Time!J178)</f>
        <v>,0</v>
      </c>
      <c r="O1360" s="513">
        <f>ROW(Time!J178)</f>
        <v>178</v>
      </c>
      <c r="P1360" s="513">
        <f>COLUMN(Time!J178)</f>
        <v>10</v>
      </c>
      <c r="Q1360" s="513">
        <f>ROW(Time!GJ178)</f>
        <v>178</v>
      </c>
      <c r="R1360" s="513">
        <f>COLUMN(Time!GJ178)</f>
        <v>192</v>
      </c>
      <c r="S1360" s="513">
        <f ca="1">_xlfn.SHEET(Time!J178)</f>
        <v>4</v>
      </c>
    </row>
    <row r="1361" spans="1:19" x14ac:dyDescent="0.35">
      <c r="A1361" s="513" t="s">
        <v>283</v>
      </c>
      <c r="B1361" s="513">
        <v>1300</v>
      </c>
      <c r="C1361" s="513" t="s">
        <v>369</v>
      </c>
      <c r="D1361" s="513">
        <v>-88</v>
      </c>
      <c r="E1361" s="513" t="s">
        <v>370</v>
      </c>
      <c r="F1361" s="513">
        <f>Time!J179</f>
        <v>0</v>
      </c>
      <c r="G1361" s="513" t="str">
        <f>Time!E179</f>
        <v>First construction period flag</v>
      </c>
      <c r="H1361" s="513" t="s">
        <v>155</v>
      </c>
      <c r="I1361" s="513">
        <f>COLUMN(Time!E179)</f>
        <v>5</v>
      </c>
      <c r="J1361" s="513" t="str">
        <f>Time!G179</f>
        <v>flag</v>
      </c>
      <c r="K1361" s="513"/>
      <c r="L1361" s="513">
        <v>86</v>
      </c>
      <c r="M1361" s="513">
        <v>181</v>
      </c>
      <c r="N1361" s="513" t="str" cm="1">
        <f t="array" aca="1" ref="N1361" ca="1">CELL("format",Time!J179)</f>
        <v>,0</v>
      </c>
      <c r="O1361" s="513">
        <f>ROW(Time!J179)</f>
        <v>179</v>
      </c>
      <c r="P1361" s="513">
        <f>COLUMN(Time!J179)</f>
        <v>10</v>
      </c>
      <c r="Q1361" s="513">
        <f>ROW(Time!GJ179)</f>
        <v>179</v>
      </c>
      <c r="R1361" s="513">
        <f>COLUMN(Time!GJ179)</f>
        <v>192</v>
      </c>
      <c r="S1361" s="513">
        <f ca="1">_xlfn.SHEET(Time!J179)</f>
        <v>4</v>
      </c>
    </row>
    <row r="1362" spans="1:19" x14ac:dyDescent="0.35">
      <c r="A1362" s="513" t="s">
        <v>283</v>
      </c>
      <c r="B1362" s="513">
        <v>1301</v>
      </c>
      <c r="C1362" s="513" t="s">
        <v>620</v>
      </c>
      <c r="D1362" s="513">
        <v>-88</v>
      </c>
      <c r="E1362" s="513" t="s">
        <v>621</v>
      </c>
      <c r="F1362" s="513">
        <f>Time!J180</f>
        <v>0</v>
      </c>
      <c r="G1362" s="513" t="str">
        <f>Time!E180</f>
        <v>First operating period flag</v>
      </c>
      <c r="H1362" s="513" t="s">
        <v>44</v>
      </c>
      <c r="I1362" s="513">
        <f>COLUMN(Time!E180)</f>
        <v>5</v>
      </c>
      <c r="J1362" s="513" t="str">
        <f>Time!G180</f>
        <v>flag</v>
      </c>
      <c r="K1362" s="513"/>
      <c r="L1362" s="513">
        <v>99</v>
      </c>
      <c r="M1362" s="513">
        <v>181</v>
      </c>
      <c r="N1362" s="513" t="str" cm="1">
        <f t="array" aca="1" ref="N1362" ca="1">CELL("format",Time!J180)</f>
        <v>,0</v>
      </c>
      <c r="O1362" s="513">
        <f>ROW(Time!J180)</f>
        <v>180</v>
      </c>
      <c r="P1362" s="513">
        <f>COLUMN(Time!J180)</f>
        <v>10</v>
      </c>
      <c r="Q1362" s="513">
        <f>ROW(Time!GJ180)</f>
        <v>180</v>
      </c>
      <c r="R1362" s="513">
        <f>COLUMN(Time!GJ180)</f>
        <v>192</v>
      </c>
      <c r="S1362" s="513">
        <f ca="1">_xlfn.SHEET(Time!J180)</f>
        <v>4</v>
      </c>
    </row>
    <row r="1363" spans="1:19" x14ac:dyDescent="0.35">
      <c r="A1363" s="513" t="s">
        <v>283</v>
      </c>
      <c r="B1363" s="513">
        <v>1302</v>
      </c>
      <c r="C1363" s="513" t="s">
        <v>622</v>
      </c>
      <c r="D1363" s="513">
        <v>-88</v>
      </c>
      <c r="E1363" s="513" t="s">
        <v>623</v>
      </c>
      <c r="F1363" s="513">
        <f>Time!J181</f>
        <v>0</v>
      </c>
      <c r="G1363" s="513" t="str">
        <f>Time!E181</f>
        <v>First post operating period flag</v>
      </c>
      <c r="H1363" s="513" t="s">
        <v>112</v>
      </c>
      <c r="I1363" s="513">
        <f>COLUMN(Time!E181)</f>
        <v>5</v>
      </c>
      <c r="J1363" s="513"/>
      <c r="K1363" s="513"/>
      <c r="L1363" s="513">
        <v>114</v>
      </c>
      <c r="M1363" s="513">
        <v>181</v>
      </c>
      <c r="N1363" s="513" t="str" cm="1">
        <f t="array" aca="1" ref="N1363" ca="1">CELL("format",Time!J181)</f>
        <v>,0</v>
      </c>
      <c r="O1363" s="513">
        <f>ROW(Time!J181)</f>
        <v>181</v>
      </c>
      <c r="P1363" s="513">
        <f>COLUMN(Time!J181)</f>
        <v>10</v>
      </c>
      <c r="Q1363" s="513">
        <f>ROW(Time!GJ181)</f>
        <v>181</v>
      </c>
      <c r="R1363" s="513">
        <f>COLUMN(Time!GJ181)</f>
        <v>192</v>
      </c>
      <c r="S1363" s="513">
        <f ca="1">_xlfn.SHEET(Time!J181)</f>
        <v>4</v>
      </c>
    </row>
    <row r="1364" spans="1:19" x14ac:dyDescent="0.35">
      <c r="A1364" s="513" t="s">
        <v>281</v>
      </c>
      <c r="B1364" s="513">
        <v>895</v>
      </c>
      <c r="C1364" s="513">
        <v>895</v>
      </c>
      <c r="D1364" s="513">
        <v>-88</v>
      </c>
      <c r="E1364" s="513" t="s">
        <v>335</v>
      </c>
      <c r="F1364" s="513">
        <f>Time!I182</f>
        <v>0</v>
      </c>
      <c r="G1364" s="513" t="str">
        <f>Time!G182</f>
        <v>counter</v>
      </c>
      <c r="H1364" s="513" t="s">
        <v>14</v>
      </c>
      <c r="I1364" s="513">
        <f>COLUMN(Time!G182)</f>
        <v>7</v>
      </c>
      <c r="J1364" s="513" t="str">
        <f>Time!G182</f>
        <v>counter</v>
      </c>
      <c r="K1364" s="513"/>
      <c r="L1364" s="513"/>
      <c r="M1364" s="513"/>
      <c r="N1364" s="513" t="str" cm="1">
        <f t="array" aca="1" ref="N1364" ca="1">CELL("format",Time!I182)</f>
        <v>,0</v>
      </c>
      <c r="O1364" s="513">
        <f>ROW(Time!I182)</f>
        <v>182</v>
      </c>
      <c r="P1364" s="513">
        <f>COLUMN(Time!I182)</f>
        <v>9</v>
      </c>
      <c r="Q1364" s="513">
        <f>ROW(Time!I182)</f>
        <v>182</v>
      </c>
      <c r="R1364" s="513">
        <f>COLUMN(Time!I182)</f>
        <v>9</v>
      </c>
      <c r="S1364" s="513">
        <f ca="1">_xlfn.SHEET(Time!I182)</f>
        <v>4</v>
      </c>
    </row>
    <row r="1365" spans="1:19" x14ac:dyDescent="0.35">
      <c r="A1365" s="513" t="s">
        <v>277</v>
      </c>
      <c r="B1365" s="513">
        <v>181</v>
      </c>
      <c r="C1365" s="513" t="s">
        <v>1005</v>
      </c>
      <c r="D1365" s="513">
        <v>-88</v>
      </c>
      <c r="E1365" s="513" t="s">
        <v>1006</v>
      </c>
      <c r="F1365" s="513">
        <f>Time!J182</f>
        <v>1</v>
      </c>
      <c r="G1365" s="513" t="str">
        <f>Time!E182</f>
        <v>Timeline label counter</v>
      </c>
      <c r="H1365" s="513" t="s">
        <v>28</v>
      </c>
      <c r="I1365" s="513">
        <f>COLUMN(Time!E182)</f>
        <v>5</v>
      </c>
      <c r="J1365" s="513" t="str">
        <f>Time!G182</f>
        <v>counter</v>
      </c>
      <c r="K1365" s="513" t="s">
        <v>14</v>
      </c>
      <c r="L1365" s="513" t="s">
        <v>2550</v>
      </c>
      <c r="M1365" s="513">
        <v>183</v>
      </c>
      <c r="N1365" s="513" t="str" cm="1">
        <f t="array" aca="1" ref="N1365" ca="1">CELL("format",Time!J182)</f>
        <v>,0</v>
      </c>
      <c r="O1365" s="513">
        <f>ROW(Time!J182)</f>
        <v>182</v>
      </c>
      <c r="P1365" s="513">
        <f>COLUMN(Time!J182)</f>
        <v>10</v>
      </c>
      <c r="Q1365" s="513">
        <f>ROW(Time!GJ182)</f>
        <v>182</v>
      </c>
      <c r="R1365" s="513">
        <f>COLUMN(Time!GJ182)</f>
        <v>192</v>
      </c>
      <c r="S1365" s="513">
        <f ca="1">_xlfn.SHEET(Time!J182)</f>
        <v>4</v>
      </c>
    </row>
    <row r="1366" spans="1:19" x14ac:dyDescent="0.35">
      <c r="A1366" s="513" t="s">
        <v>283</v>
      </c>
      <c r="B1366" s="513">
        <v>1333</v>
      </c>
      <c r="C1366" s="513">
        <v>1088</v>
      </c>
      <c r="D1366" s="513">
        <v>-88</v>
      </c>
      <c r="E1366" s="513" t="s">
        <v>2551</v>
      </c>
      <c r="F1366" s="513" t="str">
        <f>Time!F184</f>
        <v>Pre-fcst</v>
      </c>
      <c r="G1366" s="513" t="str">
        <f>Time!E184</f>
        <v>Pre-forecast period</v>
      </c>
      <c r="H1366" s="513" t="s">
        <v>30</v>
      </c>
      <c r="I1366" s="513">
        <f>COLUMN(Time!E184)</f>
        <v>5</v>
      </c>
      <c r="J1366" s="513" t="str">
        <f>Time!G184</f>
        <v>label</v>
      </c>
      <c r="K1366" s="513"/>
      <c r="L1366" s="513">
        <v>1088</v>
      </c>
      <c r="M1366" s="513">
        <v>184</v>
      </c>
      <c r="N1366" s="513" t="str" cm="1">
        <f t="array" aca="1" ref="N1366" ca="1">CELL("format",Time!F184)</f>
        <v>,0</v>
      </c>
      <c r="O1366" s="513">
        <f>ROW(Time!F184)</f>
        <v>184</v>
      </c>
      <c r="P1366" s="513">
        <f>COLUMN(Time!F184)</f>
        <v>6</v>
      </c>
      <c r="Q1366" s="513">
        <f>ROW(Time!F184)</f>
        <v>184</v>
      </c>
      <c r="R1366" s="513">
        <f>COLUMN(Time!F184)</f>
        <v>6</v>
      </c>
      <c r="S1366" s="513">
        <f ca="1">_xlfn.SHEET(Time!F184)</f>
        <v>4</v>
      </c>
    </row>
    <row r="1367" spans="1:19" x14ac:dyDescent="0.35">
      <c r="A1367" s="513" t="s">
        <v>283</v>
      </c>
      <c r="B1367" s="513">
        <v>1334</v>
      </c>
      <c r="C1367" s="513">
        <v>1089</v>
      </c>
      <c r="D1367" s="513">
        <v>-88</v>
      </c>
      <c r="E1367" s="513" t="s">
        <v>2552</v>
      </c>
      <c r="F1367" s="513" t="str">
        <f>Time!F185</f>
        <v>Fin Close</v>
      </c>
      <c r="G1367" s="513" t="str">
        <f>Time!E185</f>
        <v>Financial Close</v>
      </c>
      <c r="H1367" s="513" t="s">
        <v>46</v>
      </c>
      <c r="I1367" s="513">
        <f>COLUMN(Time!E185)</f>
        <v>5</v>
      </c>
      <c r="J1367" s="513" t="str">
        <f>Time!G185</f>
        <v>label</v>
      </c>
      <c r="K1367" s="513"/>
      <c r="L1367" s="513">
        <v>1089</v>
      </c>
      <c r="M1367" s="513">
        <v>184</v>
      </c>
      <c r="N1367" s="513" t="str" cm="1">
        <f t="array" aca="1" ref="N1367" ca="1">CELL("format",Time!F185)</f>
        <v>,0</v>
      </c>
      <c r="O1367" s="513">
        <f>ROW(Time!F185)</f>
        <v>185</v>
      </c>
      <c r="P1367" s="513">
        <f>COLUMN(Time!F185)</f>
        <v>6</v>
      </c>
      <c r="Q1367" s="513">
        <f>ROW(Time!F185)</f>
        <v>185</v>
      </c>
      <c r="R1367" s="513">
        <f>COLUMN(Time!F185)</f>
        <v>6</v>
      </c>
      <c r="S1367" s="513">
        <f ca="1">_xlfn.SHEET(Time!F185)</f>
        <v>4</v>
      </c>
    </row>
    <row r="1368" spans="1:19" x14ac:dyDescent="0.35">
      <c r="A1368" s="513" t="s">
        <v>283</v>
      </c>
      <c r="B1368" s="513">
        <v>1335</v>
      </c>
      <c r="C1368" s="513">
        <v>1090</v>
      </c>
      <c r="D1368" s="513">
        <v>-88</v>
      </c>
      <c r="E1368" s="513" t="s">
        <v>2553</v>
      </c>
      <c r="F1368" s="513" t="str">
        <f>Time!F186</f>
        <v>Construction</v>
      </c>
      <c r="G1368" s="513" t="str">
        <f>Time!E186</f>
        <v>Construction</v>
      </c>
      <c r="H1368" s="513" t="s">
        <v>156</v>
      </c>
      <c r="I1368" s="513">
        <f>COLUMN(Time!E186)</f>
        <v>5</v>
      </c>
      <c r="J1368" s="513" t="str">
        <f>Time!G186</f>
        <v>label</v>
      </c>
      <c r="K1368" s="513"/>
      <c r="L1368" s="513">
        <v>1090</v>
      </c>
      <c r="M1368" s="513">
        <v>184</v>
      </c>
      <c r="N1368" s="513" t="str" cm="1">
        <f t="array" aca="1" ref="N1368" ca="1">CELL("format",Time!F186)</f>
        <v>,0</v>
      </c>
      <c r="O1368" s="513">
        <f>ROW(Time!F186)</f>
        <v>186</v>
      </c>
      <c r="P1368" s="513">
        <f>COLUMN(Time!F186)</f>
        <v>6</v>
      </c>
      <c r="Q1368" s="513">
        <f>ROW(Time!F186)</f>
        <v>186</v>
      </c>
      <c r="R1368" s="513">
        <f>COLUMN(Time!F186)</f>
        <v>6</v>
      </c>
      <c r="S1368" s="513">
        <f ca="1">_xlfn.SHEET(Time!F186)</f>
        <v>4</v>
      </c>
    </row>
    <row r="1369" spans="1:19" x14ac:dyDescent="0.35">
      <c r="A1369" s="513" t="s">
        <v>283</v>
      </c>
      <c r="B1369" s="513">
        <v>1336</v>
      </c>
      <c r="C1369" s="513">
        <v>1091</v>
      </c>
      <c r="D1369" s="513">
        <v>-88</v>
      </c>
      <c r="E1369" s="513" t="s">
        <v>2554</v>
      </c>
      <c r="F1369" s="513" t="str">
        <f>Time!F187</f>
        <v>Operations</v>
      </c>
      <c r="G1369" s="513" t="str">
        <f>Time!E187</f>
        <v>Operations</v>
      </c>
      <c r="H1369" s="513" t="s">
        <v>48</v>
      </c>
      <c r="I1369" s="513">
        <f>COLUMN(Time!E187)</f>
        <v>5</v>
      </c>
      <c r="J1369" s="513" t="str">
        <f>Time!G187</f>
        <v>label</v>
      </c>
      <c r="K1369" s="513"/>
      <c r="L1369" s="513">
        <v>1091</v>
      </c>
      <c r="M1369" s="513">
        <v>184</v>
      </c>
      <c r="N1369" s="513" t="str" cm="1">
        <f t="array" aca="1" ref="N1369" ca="1">CELL("format",Time!F187)</f>
        <v>,0</v>
      </c>
      <c r="O1369" s="513">
        <f>ROW(Time!F187)</f>
        <v>187</v>
      </c>
      <c r="P1369" s="513">
        <f>COLUMN(Time!F187)</f>
        <v>6</v>
      </c>
      <c r="Q1369" s="513">
        <f>ROW(Time!F187)</f>
        <v>187</v>
      </c>
      <c r="R1369" s="513">
        <f>COLUMN(Time!F187)</f>
        <v>6</v>
      </c>
      <c r="S1369" s="513">
        <f ca="1">_xlfn.SHEET(Time!F187)</f>
        <v>4</v>
      </c>
    </row>
    <row r="1370" spans="1:19" x14ac:dyDescent="0.35">
      <c r="A1370" s="513" t="s">
        <v>283</v>
      </c>
      <c r="B1370" s="513">
        <v>1337</v>
      </c>
      <c r="C1370" s="513">
        <v>1092</v>
      </c>
      <c r="D1370" s="513">
        <v>-88</v>
      </c>
      <c r="E1370" s="513" t="s">
        <v>2555</v>
      </c>
      <c r="F1370" s="513" t="str">
        <f>Time!F188</f>
        <v>Post ops</v>
      </c>
      <c r="G1370" s="513" t="str">
        <f>Time!E188</f>
        <v>Post ops</v>
      </c>
      <c r="H1370" s="513" t="s">
        <v>49</v>
      </c>
      <c r="I1370" s="513">
        <f>COLUMN(Time!E188)</f>
        <v>5</v>
      </c>
      <c r="J1370" s="513" t="str">
        <f>Time!G188</f>
        <v>label</v>
      </c>
      <c r="K1370" s="513"/>
      <c r="L1370" s="513">
        <v>1092</v>
      </c>
      <c r="M1370" s="513">
        <v>184</v>
      </c>
      <c r="N1370" s="513" t="str" cm="1">
        <f t="array" aca="1" ref="N1370" ca="1">CELL("format",Time!F188)</f>
        <v>,0</v>
      </c>
      <c r="O1370" s="513">
        <f>ROW(Time!F188)</f>
        <v>188</v>
      </c>
      <c r="P1370" s="513">
        <f>COLUMN(Time!F188)</f>
        <v>6</v>
      </c>
      <c r="Q1370" s="513">
        <f>ROW(Time!F188)</f>
        <v>188</v>
      </c>
      <c r="R1370" s="513">
        <f>COLUMN(Time!F188)</f>
        <v>6</v>
      </c>
      <c r="S1370" s="513">
        <f ca="1">_xlfn.SHEET(Time!F188)</f>
        <v>4</v>
      </c>
    </row>
    <row r="1371" spans="1:19" x14ac:dyDescent="0.35">
      <c r="A1371" s="513" t="s">
        <v>283</v>
      </c>
      <c r="B1371" s="513">
        <v>183</v>
      </c>
      <c r="C1371" s="513" t="s">
        <v>1005</v>
      </c>
      <c r="D1371" s="513">
        <v>-88</v>
      </c>
      <c r="E1371" s="513" t="s">
        <v>1007</v>
      </c>
      <c r="F1371" s="513">
        <f>Time!J189</f>
        <v>1</v>
      </c>
      <c r="G1371" s="513" t="str">
        <f>Time!E189</f>
        <v>Timeline label counter</v>
      </c>
      <c r="H1371" s="513" t="s">
        <v>28</v>
      </c>
      <c r="I1371" s="513">
        <f>COLUMN(Time!E189)</f>
        <v>5</v>
      </c>
      <c r="J1371" s="513" t="str">
        <f>Time!G189</f>
        <v>counter</v>
      </c>
      <c r="K1371" s="513"/>
      <c r="L1371" s="513">
        <v>181</v>
      </c>
      <c r="M1371" s="513">
        <v>184</v>
      </c>
      <c r="N1371" s="513" t="str" cm="1">
        <f t="array" aca="1" ref="N1371" ca="1">CELL("format",Time!J189)</f>
        <v>,1</v>
      </c>
      <c r="O1371" s="513">
        <f>ROW(Time!J189)</f>
        <v>189</v>
      </c>
      <c r="P1371" s="513">
        <f>COLUMN(Time!J189)</f>
        <v>10</v>
      </c>
      <c r="Q1371" s="513">
        <f>ROW(Time!GJ189)</f>
        <v>189</v>
      </c>
      <c r="R1371" s="513">
        <f>COLUMN(Time!GJ189)</f>
        <v>192</v>
      </c>
      <c r="S1371" s="513">
        <f ca="1">_xlfn.SHEET(Time!J189)</f>
        <v>4</v>
      </c>
    </row>
    <row r="1372" spans="1:19" x14ac:dyDescent="0.35">
      <c r="A1372" s="513" t="s">
        <v>272</v>
      </c>
      <c r="B1372" s="513">
        <v>184</v>
      </c>
      <c r="C1372" s="513">
        <v>184</v>
      </c>
      <c r="D1372" s="513">
        <v>-88</v>
      </c>
      <c r="E1372" s="513" t="s">
        <v>2556</v>
      </c>
      <c r="F1372" s="513" t="str">
        <f>Time!J190</f>
        <v>Pre-fcst</v>
      </c>
      <c r="G1372" s="513" t="str">
        <f>Time!E190</f>
        <v>Timeline label</v>
      </c>
      <c r="H1372" s="513" t="s">
        <v>27</v>
      </c>
      <c r="I1372" s="513">
        <f>COLUMN(Time!E190)</f>
        <v>5</v>
      </c>
      <c r="J1372" s="513" t="str">
        <f>Time!G190</f>
        <v>label</v>
      </c>
      <c r="K1372" s="513"/>
      <c r="L1372" s="513" t="s">
        <v>2557</v>
      </c>
      <c r="M1372" s="513"/>
      <c r="N1372" s="513" t="str" cm="1">
        <f t="array" aca="1" ref="N1372" ca="1">CELL("format",Time!J190)</f>
        <v>,0</v>
      </c>
      <c r="O1372" s="513">
        <f>ROW(Time!J190)</f>
        <v>190</v>
      </c>
      <c r="P1372" s="513">
        <f>COLUMN(Time!J190)</f>
        <v>10</v>
      </c>
      <c r="Q1372" s="513">
        <f>ROW(Time!GJ190)</f>
        <v>190</v>
      </c>
      <c r="R1372" s="513">
        <f>COLUMN(Time!GJ190)</f>
        <v>192</v>
      </c>
      <c r="S1372" s="513">
        <f ca="1">_xlfn.SHEET(Time!J190)</f>
        <v>4</v>
      </c>
    </row>
    <row r="1373" spans="1:19" x14ac:dyDescent="0.35">
      <c r="A1373" s="513" t="s">
        <v>270</v>
      </c>
      <c r="B1373" s="513">
        <v>-89</v>
      </c>
      <c r="C1373" s="513" t="s">
        <v>265</v>
      </c>
      <c r="D1373" s="513">
        <v>-66</v>
      </c>
      <c r="E1373" s="513"/>
      <c r="F1373" s="513" t="str">
        <f>Time!A194</f>
        <v>COUNTERS / PERIOD NUMBERS</v>
      </c>
      <c r="G1373" s="513" t="str">
        <f>Time!A194</f>
        <v>COUNTERS / PERIOD NUMBERS</v>
      </c>
      <c r="H1373" s="513" t="s">
        <v>117</v>
      </c>
      <c r="I1373" s="513">
        <f>COLUMN(Time!A194)</f>
        <v>1</v>
      </c>
      <c r="J1373" s="513"/>
      <c r="K1373" s="513" t="s">
        <v>265</v>
      </c>
      <c r="L1373" s="513"/>
      <c r="M1373" s="513"/>
      <c r="N1373" s="513" t="str" cm="1">
        <f t="array" aca="1" ref="N1373" ca="1">CELL("format",Time!A194)</f>
        <v>,0</v>
      </c>
      <c r="O1373" s="513">
        <f>ROW(Time!A194)</f>
        <v>194</v>
      </c>
      <c r="P1373" s="513">
        <f>COLUMN(Time!A194)</f>
        <v>1</v>
      </c>
      <c r="Q1373" s="513">
        <f>ROW(Time!A211)</f>
        <v>211</v>
      </c>
      <c r="R1373" s="513">
        <f>COLUMN(Time!A211)</f>
        <v>1</v>
      </c>
      <c r="S1373" s="513">
        <f ca="1">_xlfn.SHEET(Time!A194)</f>
        <v>4</v>
      </c>
    </row>
    <row r="1374" spans="1:19" x14ac:dyDescent="0.35">
      <c r="A1374" s="513" t="s">
        <v>270</v>
      </c>
      <c r="B1374" s="513">
        <v>-90</v>
      </c>
      <c r="C1374" s="513" t="s">
        <v>655</v>
      </c>
      <c r="D1374" s="513">
        <v>-89</v>
      </c>
      <c r="E1374" s="513"/>
      <c r="F1374" s="513">
        <f>Time!A196</f>
        <v>0</v>
      </c>
      <c r="G1374" s="513" t="str">
        <f>Time!B196</f>
        <v>Period number</v>
      </c>
      <c r="H1374" s="513" t="s">
        <v>119</v>
      </c>
      <c r="I1374" s="513">
        <f>COLUMN(Time!B196)</f>
        <v>2</v>
      </c>
      <c r="J1374" s="513"/>
      <c r="K1374" s="513" t="s">
        <v>655</v>
      </c>
      <c r="L1374" s="513"/>
      <c r="M1374" s="513"/>
      <c r="N1374" s="513" t="str" cm="1">
        <f t="array" aca="1" ref="N1374" ca="1">CELL("format",Time!A196)</f>
        <v>,0</v>
      </c>
      <c r="O1374" s="513">
        <f>ROW(Time!A196)</f>
        <v>196</v>
      </c>
      <c r="P1374" s="513">
        <f>COLUMN(Time!A196)</f>
        <v>1</v>
      </c>
      <c r="Q1374" s="513">
        <f>ROW(Time!A204)</f>
        <v>204</v>
      </c>
      <c r="R1374" s="513">
        <f>COLUMN(Time!A204)</f>
        <v>1</v>
      </c>
      <c r="S1374" s="513">
        <f ca="1">_xlfn.SHEET(Time!A196)</f>
        <v>4</v>
      </c>
    </row>
    <row r="1375" spans="1:19" x14ac:dyDescent="0.35">
      <c r="A1375" s="513" t="s">
        <v>283</v>
      </c>
      <c r="B1375" s="513">
        <v>185</v>
      </c>
      <c r="C1375" s="513" t="s">
        <v>644</v>
      </c>
      <c r="D1375" s="513">
        <v>-90</v>
      </c>
      <c r="E1375" s="513" t="s">
        <v>656</v>
      </c>
      <c r="F1375" s="513">
        <f>Time!J197</f>
        <v>0</v>
      </c>
      <c r="G1375" s="513" t="str">
        <f>Time!E197</f>
        <v>Operating period flag</v>
      </c>
      <c r="H1375" s="513" t="s">
        <v>111</v>
      </c>
      <c r="I1375" s="513">
        <f>COLUMN(Time!E197)</f>
        <v>5</v>
      </c>
      <c r="J1375" s="513" t="str">
        <f>Time!G197</f>
        <v>flag</v>
      </c>
      <c r="K1375" s="513"/>
      <c r="L1375" s="513">
        <v>112</v>
      </c>
      <c r="M1375" s="513">
        <v>186</v>
      </c>
      <c r="N1375" s="513" t="str" cm="1">
        <f t="array" aca="1" ref="N1375" ca="1">CELL("format",Time!J197)</f>
        <v>,0</v>
      </c>
      <c r="O1375" s="513">
        <f>ROW(Time!J197)</f>
        <v>197</v>
      </c>
      <c r="P1375" s="513">
        <f>COLUMN(Time!J197)</f>
        <v>10</v>
      </c>
      <c r="Q1375" s="513">
        <f>ROW(Time!GJ197)</f>
        <v>197</v>
      </c>
      <c r="R1375" s="513">
        <f>COLUMN(Time!GJ197)</f>
        <v>192</v>
      </c>
      <c r="S1375" s="513">
        <f ca="1">_xlfn.SHEET(Time!J197)</f>
        <v>4</v>
      </c>
    </row>
    <row r="1376" spans="1:19" x14ac:dyDescent="0.35">
      <c r="A1376" s="513" t="s">
        <v>281</v>
      </c>
      <c r="B1376" s="513">
        <v>897</v>
      </c>
      <c r="C1376" s="513">
        <v>897</v>
      </c>
      <c r="D1376" s="513">
        <v>-90</v>
      </c>
      <c r="E1376" s="513" t="s">
        <v>335</v>
      </c>
      <c r="F1376" s="513">
        <f>Time!I198</f>
        <v>0</v>
      </c>
      <c r="G1376" s="513" t="str">
        <f>Time!E198</f>
        <v>Contract period number</v>
      </c>
      <c r="H1376" s="513" t="s">
        <v>115</v>
      </c>
      <c r="I1376" s="513">
        <f>COLUMN(Time!E198)</f>
        <v>5</v>
      </c>
      <c r="J1376" s="513"/>
      <c r="K1376" s="513"/>
      <c r="L1376" s="513"/>
      <c r="M1376" s="513"/>
      <c r="N1376" s="513" t="str" cm="1">
        <f t="array" aca="1" ref="N1376" ca="1">CELL("format",Time!I198)</f>
        <v>,0</v>
      </c>
      <c r="O1376" s="513">
        <f>ROW(Time!I198)</f>
        <v>198</v>
      </c>
      <c r="P1376" s="513">
        <f>COLUMN(Time!I198)</f>
        <v>9</v>
      </c>
      <c r="Q1376" s="513">
        <f>ROW(Time!I198)</f>
        <v>198</v>
      </c>
      <c r="R1376" s="513">
        <f>COLUMN(Time!I198)</f>
        <v>9</v>
      </c>
      <c r="S1376" s="513">
        <f ca="1">_xlfn.SHEET(Time!I198)</f>
        <v>4</v>
      </c>
    </row>
    <row r="1377" spans="1:19" x14ac:dyDescent="0.35">
      <c r="A1377" s="513" t="s">
        <v>277</v>
      </c>
      <c r="B1377" s="513">
        <v>186</v>
      </c>
      <c r="C1377" s="513" t="s">
        <v>657</v>
      </c>
      <c r="D1377" s="513">
        <v>-90</v>
      </c>
      <c r="E1377" s="513" t="s">
        <v>658</v>
      </c>
      <c r="F1377" s="513">
        <f>Time!J198</f>
        <v>0</v>
      </c>
      <c r="G1377" s="513" t="str">
        <f>Time!E198</f>
        <v>Contract period number</v>
      </c>
      <c r="H1377" s="513" t="s">
        <v>115</v>
      </c>
      <c r="I1377" s="513">
        <f>COLUMN(Time!E198)</f>
        <v>5</v>
      </c>
      <c r="J1377" s="513"/>
      <c r="K1377" s="513" t="s">
        <v>657</v>
      </c>
      <c r="L1377" s="513">
        <v>185</v>
      </c>
      <c r="M1377" s="513"/>
      <c r="N1377" s="513" t="str" cm="1">
        <f t="array" aca="1" ref="N1377" ca="1">CELL("format",Time!J198)</f>
        <v>,0</v>
      </c>
      <c r="O1377" s="513">
        <f>ROW(Time!J198)</f>
        <v>198</v>
      </c>
      <c r="P1377" s="513">
        <f>COLUMN(Time!J198)</f>
        <v>10</v>
      </c>
      <c r="Q1377" s="513">
        <f>ROW(Time!GJ198)</f>
        <v>198</v>
      </c>
      <c r="R1377" s="513">
        <f>COLUMN(Time!GJ198)</f>
        <v>192</v>
      </c>
      <c r="S1377" s="513">
        <f ca="1">_xlfn.SHEET(Time!J198)</f>
        <v>4</v>
      </c>
    </row>
    <row r="1378" spans="1:19" x14ac:dyDescent="0.35">
      <c r="A1378" s="513" t="s">
        <v>283</v>
      </c>
      <c r="B1378" s="513">
        <v>187</v>
      </c>
      <c r="C1378" s="513" t="s">
        <v>568</v>
      </c>
      <c r="D1378" s="513">
        <v>-90</v>
      </c>
      <c r="E1378" s="513" t="s">
        <v>574</v>
      </c>
      <c r="F1378" s="513">
        <f>Time!F200</f>
        <v>4</v>
      </c>
      <c r="G1378" s="513" t="str">
        <f>Time!E200</f>
        <v>Number of periods in a year</v>
      </c>
      <c r="H1378" s="513" t="s">
        <v>97</v>
      </c>
      <c r="I1378" s="513">
        <f>COLUMN(Time!E200)</f>
        <v>5</v>
      </c>
      <c r="J1378" s="513" t="str">
        <f>Time!G200</f>
        <v>periods</v>
      </c>
      <c r="K1378" s="513"/>
      <c r="L1378" s="513">
        <v>898</v>
      </c>
      <c r="M1378" s="513">
        <v>189</v>
      </c>
      <c r="N1378" s="513" t="str" cm="1">
        <f t="array" aca="1" ref="N1378" ca="1">CELL("format",Time!F200)</f>
        <v>,0</v>
      </c>
      <c r="O1378" s="513">
        <f>ROW(Time!F200)</f>
        <v>200</v>
      </c>
      <c r="P1378" s="513">
        <f>COLUMN(Time!F200)</f>
        <v>6</v>
      </c>
      <c r="Q1378" s="513">
        <f>ROW(Time!F200)</f>
        <v>200</v>
      </c>
      <c r="R1378" s="513">
        <f>COLUMN(Time!F200)</f>
        <v>6</v>
      </c>
      <c r="S1378" s="513">
        <f ca="1">_xlfn.SHEET(Time!F200)</f>
        <v>4</v>
      </c>
    </row>
    <row r="1379" spans="1:19" x14ac:dyDescent="0.35">
      <c r="A1379" s="513" t="s">
        <v>283</v>
      </c>
      <c r="B1379" s="513">
        <v>188</v>
      </c>
      <c r="C1379" s="513" t="s">
        <v>644</v>
      </c>
      <c r="D1379" s="513">
        <v>-90</v>
      </c>
      <c r="E1379" s="513" t="s">
        <v>656</v>
      </c>
      <c r="F1379" s="513">
        <f>Time!J202</f>
        <v>0</v>
      </c>
      <c r="G1379" s="513" t="str">
        <f>Time!E202</f>
        <v>Operating period flag</v>
      </c>
      <c r="H1379" s="513" t="s">
        <v>111</v>
      </c>
      <c r="I1379" s="513">
        <f>COLUMN(Time!E202)</f>
        <v>5</v>
      </c>
      <c r="J1379" s="513" t="str">
        <f>Time!G202</f>
        <v>flag</v>
      </c>
      <c r="K1379" s="513"/>
      <c r="L1379" s="513">
        <v>112</v>
      </c>
      <c r="M1379" s="513">
        <v>189</v>
      </c>
      <c r="N1379" s="513" t="str" cm="1">
        <f t="array" aca="1" ref="N1379" ca="1">CELL("format",Time!J202)</f>
        <v>,0</v>
      </c>
      <c r="O1379" s="513">
        <f>ROW(Time!J202)</f>
        <v>202</v>
      </c>
      <c r="P1379" s="513">
        <f>COLUMN(Time!J202)</f>
        <v>10</v>
      </c>
      <c r="Q1379" s="513">
        <f>ROW(Time!GJ202)</f>
        <v>202</v>
      </c>
      <c r="R1379" s="513">
        <f>COLUMN(Time!GJ202)</f>
        <v>192</v>
      </c>
      <c r="S1379" s="513">
        <f ca="1">_xlfn.SHEET(Time!J202)</f>
        <v>4</v>
      </c>
    </row>
    <row r="1380" spans="1:19" x14ac:dyDescent="0.35">
      <c r="A1380" s="513" t="s">
        <v>281</v>
      </c>
      <c r="B1380" s="513">
        <v>899</v>
      </c>
      <c r="C1380" s="513">
        <v>899</v>
      </c>
      <c r="D1380" s="513">
        <v>-90</v>
      </c>
      <c r="E1380" s="513" t="s">
        <v>335</v>
      </c>
      <c r="F1380" s="513">
        <f>Time!I203</f>
        <v>0</v>
      </c>
      <c r="G1380" s="513" t="str">
        <f>Time!G203</f>
        <v>counter</v>
      </c>
      <c r="H1380" s="513" t="s">
        <v>14</v>
      </c>
      <c r="I1380" s="513">
        <f>COLUMN(Time!G203)</f>
        <v>7</v>
      </c>
      <c r="J1380" s="513" t="str">
        <f>Time!G203</f>
        <v>counter</v>
      </c>
      <c r="K1380" s="513"/>
      <c r="L1380" s="513"/>
      <c r="M1380" s="513"/>
      <c r="N1380" s="513" t="str" cm="1">
        <f t="array" aca="1" ref="N1380" ca="1">CELL("format",Time!I203)</f>
        <v>,0</v>
      </c>
      <c r="O1380" s="513">
        <f>ROW(Time!I203)</f>
        <v>203</v>
      </c>
      <c r="P1380" s="513">
        <f>COLUMN(Time!I203)</f>
        <v>9</v>
      </c>
      <c r="Q1380" s="513">
        <f>ROW(Time!I203)</f>
        <v>203</v>
      </c>
      <c r="R1380" s="513">
        <f>COLUMN(Time!I203)</f>
        <v>9</v>
      </c>
      <c r="S1380" s="513">
        <f ca="1">_xlfn.SHEET(Time!I203)</f>
        <v>4</v>
      </c>
    </row>
    <row r="1381" spans="1:19" x14ac:dyDescent="0.35">
      <c r="A1381" s="513" t="s">
        <v>277</v>
      </c>
      <c r="B1381" s="513">
        <v>189</v>
      </c>
      <c r="C1381" s="513" t="s">
        <v>659</v>
      </c>
      <c r="D1381" s="513">
        <v>-90</v>
      </c>
      <c r="E1381" s="513" t="s">
        <v>660</v>
      </c>
      <c r="F1381" s="513">
        <f>Time!J203</f>
        <v>0</v>
      </c>
      <c r="G1381" s="513" t="str">
        <f>Time!E203</f>
        <v>Contract period quarter</v>
      </c>
      <c r="H1381" s="513" t="s">
        <v>189</v>
      </c>
      <c r="I1381" s="513">
        <f>COLUMN(Time!E203)</f>
        <v>5</v>
      </c>
      <c r="J1381" s="513" t="str">
        <f>Time!G203</f>
        <v>counter</v>
      </c>
      <c r="K1381" s="513" t="s">
        <v>659</v>
      </c>
      <c r="L1381" s="513" t="s">
        <v>2558</v>
      </c>
      <c r="M1381" s="513"/>
      <c r="N1381" s="513" t="str" cm="1">
        <f t="array" aca="1" ref="N1381" ca="1">CELL("format",Time!J203)</f>
        <v>,0</v>
      </c>
      <c r="O1381" s="513">
        <f>ROW(Time!J203)</f>
        <v>203</v>
      </c>
      <c r="P1381" s="513">
        <f>COLUMN(Time!J203)</f>
        <v>10</v>
      </c>
      <c r="Q1381" s="513">
        <f>ROW(Time!GJ203)</f>
        <v>203</v>
      </c>
      <c r="R1381" s="513">
        <f>COLUMN(Time!GJ203)</f>
        <v>192</v>
      </c>
      <c r="S1381" s="513">
        <f ca="1">_xlfn.SHEET(Time!J203)</f>
        <v>4</v>
      </c>
    </row>
    <row r="1382" spans="1:19" x14ac:dyDescent="0.35">
      <c r="A1382" s="513" t="s">
        <v>270</v>
      </c>
      <c r="B1382" s="513">
        <v>-91</v>
      </c>
      <c r="C1382" s="513" t="s">
        <v>661</v>
      </c>
      <c r="D1382" s="513">
        <v>-89</v>
      </c>
      <c r="E1382" s="513"/>
      <c r="F1382" s="513">
        <f>Time!A205</f>
        <v>0</v>
      </c>
      <c r="G1382" s="513" t="str">
        <f>Time!B205</f>
        <v>Contract year number</v>
      </c>
      <c r="H1382" s="513" t="s">
        <v>116</v>
      </c>
      <c r="I1382" s="513">
        <f>COLUMN(Time!B205)</f>
        <v>2</v>
      </c>
      <c r="J1382" s="513"/>
      <c r="K1382" s="513" t="s">
        <v>661</v>
      </c>
      <c r="L1382" s="513"/>
      <c r="M1382" s="513"/>
      <c r="N1382" s="513" t="str" cm="1">
        <f t="array" aca="1" ref="N1382" ca="1">CELL("format",Time!A205)</f>
        <v>,0</v>
      </c>
      <c r="O1382" s="513">
        <f>ROW(Time!A205)</f>
        <v>205</v>
      </c>
      <c r="P1382" s="513">
        <f>COLUMN(Time!A205)</f>
        <v>1</v>
      </c>
      <c r="Q1382" s="513">
        <f>ROW(Time!A211)</f>
        <v>211</v>
      </c>
      <c r="R1382" s="513">
        <f>COLUMN(Time!A211)</f>
        <v>1</v>
      </c>
      <c r="S1382" s="513">
        <f ca="1">_xlfn.SHEET(Time!A205)</f>
        <v>4</v>
      </c>
    </row>
    <row r="1383" spans="1:19" x14ac:dyDescent="0.35">
      <c r="A1383" s="513" t="s">
        <v>283</v>
      </c>
      <c r="B1383" s="513">
        <v>190</v>
      </c>
      <c r="C1383" s="513" t="s">
        <v>612</v>
      </c>
      <c r="D1383" s="513">
        <v>-91</v>
      </c>
      <c r="E1383" s="513" t="s">
        <v>613</v>
      </c>
      <c r="F1383" s="513">
        <f>Time!I207</f>
        <v>0</v>
      </c>
      <c r="G1383" s="513" t="str">
        <f>Time!E207</f>
        <v>End of financial year flag</v>
      </c>
      <c r="H1383" s="513" t="s">
        <v>158</v>
      </c>
      <c r="I1383" s="513">
        <f>COLUMN(Time!E207)</f>
        <v>5</v>
      </c>
      <c r="J1383" s="513"/>
      <c r="K1383" s="513"/>
      <c r="L1383" s="513">
        <v>169</v>
      </c>
      <c r="M1383" s="513">
        <v>192</v>
      </c>
      <c r="N1383" s="513" t="str" cm="1">
        <f t="array" aca="1" ref="N1383" ca="1">CELL("format",Time!I207)</f>
        <v>,0</v>
      </c>
      <c r="O1383" s="513">
        <f>ROW(Time!I207)</f>
        <v>207</v>
      </c>
      <c r="P1383" s="513">
        <f>COLUMN(Time!I207)</f>
        <v>9</v>
      </c>
      <c r="Q1383" s="513">
        <f>ROW(Time!GI207)</f>
        <v>207</v>
      </c>
      <c r="R1383" s="513">
        <f>COLUMN(Time!GI207)</f>
        <v>191</v>
      </c>
      <c r="S1383" s="513">
        <f ca="1">_xlfn.SHEET(Time!I207)</f>
        <v>4</v>
      </c>
    </row>
    <row r="1384" spans="1:19" x14ac:dyDescent="0.35">
      <c r="A1384" s="513" t="s">
        <v>283</v>
      </c>
      <c r="B1384" s="513">
        <v>191</v>
      </c>
      <c r="C1384" s="513" t="s">
        <v>644</v>
      </c>
      <c r="D1384" s="513">
        <v>-91</v>
      </c>
      <c r="E1384" s="513" t="s">
        <v>656</v>
      </c>
      <c r="F1384" s="513">
        <f>Time!J208</f>
        <v>0</v>
      </c>
      <c r="G1384" s="513" t="str">
        <f>Time!E208</f>
        <v>Operating period flag</v>
      </c>
      <c r="H1384" s="513" t="s">
        <v>111</v>
      </c>
      <c r="I1384" s="513">
        <f>COLUMN(Time!E208)</f>
        <v>5</v>
      </c>
      <c r="J1384" s="513" t="str">
        <f>Time!G208</f>
        <v>flag</v>
      </c>
      <c r="K1384" s="513"/>
      <c r="L1384" s="513">
        <v>112</v>
      </c>
      <c r="M1384" s="513">
        <v>192</v>
      </c>
      <c r="N1384" s="513" t="str" cm="1">
        <f t="array" aca="1" ref="N1384" ca="1">CELL("format",Time!J208)</f>
        <v>,0</v>
      </c>
      <c r="O1384" s="513">
        <f>ROW(Time!J208)</f>
        <v>208</v>
      </c>
      <c r="P1384" s="513">
        <f>COLUMN(Time!J208)</f>
        <v>10</v>
      </c>
      <c r="Q1384" s="513">
        <f>ROW(Time!GJ208)</f>
        <v>208</v>
      </c>
      <c r="R1384" s="513">
        <f>COLUMN(Time!GJ208)</f>
        <v>192</v>
      </c>
      <c r="S1384" s="513">
        <f ca="1">_xlfn.SHEET(Time!J208)</f>
        <v>4</v>
      </c>
    </row>
    <row r="1385" spans="1:19" x14ac:dyDescent="0.35">
      <c r="A1385" s="513" t="s">
        <v>281</v>
      </c>
      <c r="B1385" s="513">
        <v>900</v>
      </c>
      <c r="C1385" s="513">
        <v>900</v>
      </c>
      <c r="D1385" s="513">
        <v>-91</v>
      </c>
      <c r="E1385" s="513" t="s">
        <v>335</v>
      </c>
      <c r="F1385" s="513">
        <f>Time!I209</f>
        <v>0</v>
      </c>
      <c r="G1385" s="513" t="str">
        <f>Time!G209</f>
        <v>counter</v>
      </c>
      <c r="H1385" s="513" t="s">
        <v>14</v>
      </c>
      <c r="I1385" s="513">
        <f>COLUMN(Time!G209)</f>
        <v>7</v>
      </c>
      <c r="J1385" s="513" t="str">
        <f>Time!G209</f>
        <v>counter</v>
      </c>
      <c r="K1385" s="513"/>
      <c r="L1385" s="513"/>
      <c r="M1385" s="513"/>
      <c r="N1385" s="513" t="str" cm="1">
        <f t="array" aca="1" ref="N1385" ca="1">CELL("format",Time!I209)</f>
        <v>,0</v>
      </c>
      <c r="O1385" s="513">
        <f>ROW(Time!I209)</f>
        <v>209</v>
      </c>
      <c r="P1385" s="513">
        <f>COLUMN(Time!I209)</f>
        <v>9</v>
      </c>
      <c r="Q1385" s="513">
        <f>ROW(Time!I209)</f>
        <v>209</v>
      </c>
      <c r="R1385" s="513">
        <f>COLUMN(Time!I209)</f>
        <v>9</v>
      </c>
      <c r="S1385" s="513">
        <f ca="1">_xlfn.SHEET(Time!I209)</f>
        <v>4</v>
      </c>
    </row>
    <row r="1386" spans="1:19" x14ac:dyDescent="0.35">
      <c r="A1386" s="513" t="s">
        <v>277</v>
      </c>
      <c r="B1386" s="513">
        <v>192</v>
      </c>
      <c r="C1386" s="513" t="s">
        <v>662</v>
      </c>
      <c r="D1386" s="513">
        <v>-91</v>
      </c>
      <c r="E1386" s="513" t="s">
        <v>663</v>
      </c>
      <c r="F1386" s="513">
        <f>Time!J209</f>
        <v>0</v>
      </c>
      <c r="G1386" s="513" t="str">
        <f>Time!E209</f>
        <v>Contract year number</v>
      </c>
      <c r="H1386" s="513" t="s">
        <v>116</v>
      </c>
      <c r="I1386" s="513">
        <f>COLUMN(Time!E209)</f>
        <v>5</v>
      </c>
      <c r="J1386" s="513" t="str">
        <f>Time!G209</f>
        <v>counter</v>
      </c>
      <c r="K1386" s="513" t="s">
        <v>662</v>
      </c>
      <c r="L1386" s="513" t="s">
        <v>2559</v>
      </c>
      <c r="M1386" s="513"/>
      <c r="N1386" s="513" t="str" cm="1">
        <f t="array" aca="1" ref="N1386" ca="1">CELL("format",Time!J209)</f>
        <v>,0</v>
      </c>
      <c r="O1386" s="513">
        <f>ROW(Time!J209)</f>
        <v>209</v>
      </c>
      <c r="P1386" s="513">
        <f>COLUMN(Time!J209)</f>
        <v>10</v>
      </c>
      <c r="Q1386" s="513">
        <f>ROW(Time!GJ209)</f>
        <v>209</v>
      </c>
      <c r="R1386" s="513">
        <f>COLUMN(Time!GJ209)</f>
        <v>192</v>
      </c>
      <c r="S1386" s="513">
        <f ca="1">_xlfn.SHEET(Time!J209)</f>
        <v>4</v>
      </c>
    </row>
    <row r="1387" spans="1:19" x14ac:dyDescent="0.35">
      <c r="A1387" s="513" t="s">
        <v>270</v>
      </c>
      <c r="B1387" s="513">
        <v>-92</v>
      </c>
      <c r="C1387" s="513" t="s">
        <v>756</v>
      </c>
      <c r="D1387" s="513">
        <v>-66</v>
      </c>
      <c r="E1387" s="513"/>
      <c r="F1387" s="513" t="str">
        <f>Time!A212</f>
        <v>CONSTRUCTION QUARTER COUNTER</v>
      </c>
      <c r="G1387" s="513" t="str">
        <f>Time!A212</f>
        <v>CONSTRUCTION QUARTER COUNTER</v>
      </c>
      <c r="H1387" s="513" t="s">
        <v>704</v>
      </c>
      <c r="I1387" s="513">
        <f>COLUMN(Time!A212)</f>
        <v>1</v>
      </c>
      <c r="J1387" s="513"/>
      <c r="K1387" s="513" t="s">
        <v>756</v>
      </c>
      <c r="L1387" s="513"/>
      <c r="M1387" s="513"/>
      <c r="N1387" s="513" t="str" cm="1">
        <f t="array" aca="1" ref="N1387" ca="1">CELL("format",Time!A212)</f>
        <v>,0</v>
      </c>
      <c r="O1387" s="513">
        <f>ROW(Time!A212)</f>
        <v>212</v>
      </c>
      <c r="P1387" s="513">
        <f>COLUMN(Time!A212)</f>
        <v>1</v>
      </c>
      <c r="Q1387" s="513">
        <f>ROW(Time!A217)</f>
        <v>217</v>
      </c>
      <c r="R1387" s="513">
        <f>COLUMN(Time!A217)</f>
        <v>1</v>
      </c>
      <c r="S1387" s="513">
        <f ca="1">_xlfn.SHEET(Time!A212)</f>
        <v>4</v>
      </c>
    </row>
    <row r="1388" spans="1:19" x14ac:dyDescent="0.35">
      <c r="A1388" s="513" t="s">
        <v>283</v>
      </c>
      <c r="B1388" s="513">
        <v>193</v>
      </c>
      <c r="C1388" s="513" t="s">
        <v>299</v>
      </c>
      <c r="D1388" s="513">
        <v>-92</v>
      </c>
      <c r="E1388" s="513" t="s">
        <v>300</v>
      </c>
      <c r="F1388" s="513">
        <f>Time!J214</f>
        <v>0</v>
      </c>
      <c r="G1388" s="513" t="str">
        <f>Time!E214</f>
        <v>Construction period flag</v>
      </c>
      <c r="H1388" s="513" t="s">
        <v>153</v>
      </c>
      <c r="I1388" s="513">
        <f>COLUMN(Time!E214)</f>
        <v>5</v>
      </c>
      <c r="J1388" s="513" t="str">
        <f>Time!G214</f>
        <v>flag</v>
      </c>
      <c r="K1388" s="513"/>
      <c r="L1388" s="513">
        <v>96</v>
      </c>
      <c r="M1388" s="513">
        <v>195</v>
      </c>
      <c r="N1388" s="513" t="str" cm="1">
        <f t="array" aca="1" ref="N1388" ca="1">CELL("format",Time!J214)</f>
        <v>,0</v>
      </c>
      <c r="O1388" s="513">
        <f>ROW(Time!J214)</f>
        <v>214</v>
      </c>
      <c r="P1388" s="513">
        <f>COLUMN(Time!J214)</f>
        <v>10</v>
      </c>
      <c r="Q1388" s="513">
        <f>ROW(Time!GJ214)</f>
        <v>214</v>
      </c>
      <c r="R1388" s="513">
        <f>COLUMN(Time!GJ214)</f>
        <v>192</v>
      </c>
      <c r="S1388" s="513">
        <f ca="1">_xlfn.SHEET(Time!J214)</f>
        <v>4</v>
      </c>
    </row>
    <row r="1389" spans="1:19" x14ac:dyDescent="0.35">
      <c r="A1389" s="513" t="s">
        <v>274</v>
      </c>
      <c r="B1389" s="513">
        <v>194</v>
      </c>
      <c r="C1389" s="513" t="s">
        <v>928</v>
      </c>
      <c r="D1389" s="513">
        <v>-92</v>
      </c>
      <c r="E1389" s="513" t="s">
        <v>929</v>
      </c>
      <c r="F1389" s="513">
        <f>Time!H215</f>
        <v>6573</v>
      </c>
      <c r="G1389" s="513" t="str">
        <f>Time!G215</f>
        <v>counter</v>
      </c>
      <c r="H1389" s="513" t="s">
        <v>14</v>
      </c>
      <c r="I1389" s="513">
        <f>COLUMN(Time!G215)</f>
        <v>7</v>
      </c>
      <c r="J1389" s="513" t="str">
        <f>Time!G215</f>
        <v>counter</v>
      </c>
      <c r="K1389" s="513" t="s">
        <v>928</v>
      </c>
      <c r="L1389" s="513">
        <v>195</v>
      </c>
      <c r="M1389" s="513"/>
      <c r="N1389" s="513" t="str" cm="1">
        <f t="array" aca="1" ref="N1389" ca="1">CELL("format",Time!H215)</f>
        <v>,0</v>
      </c>
      <c r="O1389" s="513">
        <f>ROW(Time!H215)</f>
        <v>215</v>
      </c>
      <c r="P1389" s="513">
        <f>COLUMN(Time!H215)</f>
        <v>8</v>
      </c>
      <c r="Q1389" s="513">
        <f>ROW(Time!H215)</f>
        <v>215</v>
      </c>
      <c r="R1389" s="513">
        <f>COLUMN(Time!H215)</f>
        <v>8</v>
      </c>
      <c r="S1389" s="513">
        <f ca="1">_xlfn.SHEET(Time!H215)</f>
        <v>4</v>
      </c>
    </row>
    <row r="1390" spans="1:19" x14ac:dyDescent="0.35">
      <c r="A1390" s="513" t="s">
        <v>281</v>
      </c>
      <c r="B1390" s="513">
        <v>901</v>
      </c>
      <c r="C1390" s="513">
        <v>901</v>
      </c>
      <c r="D1390" s="513">
        <v>-92</v>
      </c>
      <c r="E1390" s="513" t="s">
        <v>335</v>
      </c>
      <c r="F1390" s="513">
        <f>Time!I215</f>
        <v>0</v>
      </c>
      <c r="G1390" s="513" t="str">
        <f>Time!G215</f>
        <v>counter</v>
      </c>
      <c r="H1390" s="513" t="s">
        <v>14</v>
      </c>
      <c r="I1390" s="513">
        <f>COLUMN(Time!G215)</f>
        <v>7</v>
      </c>
      <c r="J1390" s="513" t="str">
        <f>Time!G215</f>
        <v>counter</v>
      </c>
      <c r="K1390" s="513"/>
      <c r="L1390" s="513"/>
      <c r="M1390" s="513"/>
      <c r="N1390" s="513" t="str" cm="1">
        <f t="array" aca="1" ref="N1390" ca="1">CELL("format",Time!I215)</f>
        <v>,0</v>
      </c>
      <c r="O1390" s="513">
        <f>ROW(Time!I215)</f>
        <v>215</v>
      </c>
      <c r="P1390" s="513">
        <f>COLUMN(Time!I215)</f>
        <v>9</v>
      </c>
      <c r="Q1390" s="513">
        <f>ROW(Time!I215)</f>
        <v>215</v>
      </c>
      <c r="R1390" s="513">
        <f>COLUMN(Time!I215)</f>
        <v>9</v>
      </c>
      <c r="S1390" s="513">
        <f ca="1">_xlfn.SHEET(Time!I215)</f>
        <v>4</v>
      </c>
    </row>
    <row r="1391" spans="1:19" x14ac:dyDescent="0.35">
      <c r="A1391" s="513" t="s">
        <v>277</v>
      </c>
      <c r="B1391" s="513">
        <v>195</v>
      </c>
      <c r="C1391" s="513" t="s">
        <v>799</v>
      </c>
      <c r="D1391" s="513">
        <v>-92</v>
      </c>
      <c r="E1391" s="513" t="s">
        <v>1008</v>
      </c>
      <c r="F1391" s="513">
        <f>Time!J215</f>
        <v>0</v>
      </c>
      <c r="G1391" s="513" t="str">
        <f>Time!E215</f>
        <v>Construction quarter counter</v>
      </c>
      <c r="H1391" s="513" t="s">
        <v>705</v>
      </c>
      <c r="I1391" s="513">
        <f>COLUMN(Time!E215)</f>
        <v>5</v>
      </c>
      <c r="J1391" s="513" t="str">
        <f>Time!G215</f>
        <v>counter</v>
      </c>
      <c r="K1391" s="513" t="s">
        <v>799</v>
      </c>
      <c r="L1391" s="513">
        <v>193</v>
      </c>
      <c r="M1391" s="513" t="s">
        <v>2560</v>
      </c>
      <c r="N1391" s="513" t="str" cm="1">
        <f t="array" aca="1" ref="N1391" ca="1">CELL("format",Time!J215)</f>
        <v>,0</v>
      </c>
      <c r="O1391" s="513">
        <f>ROW(Time!J215)</f>
        <v>215</v>
      </c>
      <c r="P1391" s="513">
        <f>COLUMN(Time!J215)</f>
        <v>10</v>
      </c>
      <c r="Q1391" s="513">
        <f>ROW(Time!GJ215)</f>
        <v>215</v>
      </c>
      <c r="R1391" s="513">
        <f>COLUMN(Time!GJ215)</f>
        <v>192</v>
      </c>
      <c r="S1391" s="513">
        <f ca="1">_xlfn.SHEET(Time!J215)</f>
        <v>4</v>
      </c>
    </row>
    <row r="1392" spans="1:19" x14ac:dyDescent="0.35">
      <c r="A1392" s="513" t="s">
        <v>270</v>
      </c>
      <c r="B1392" s="513">
        <v>-93</v>
      </c>
      <c r="C1392" s="513" t="s">
        <v>254</v>
      </c>
      <c r="D1392" s="513">
        <v>-66</v>
      </c>
      <c r="E1392" s="513"/>
      <c r="F1392" s="513" t="str">
        <f>Time!A218</f>
        <v>DAYS IN PERIOD</v>
      </c>
      <c r="G1392" s="513" t="str">
        <f>Time!A218</f>
        <v>DAYS IN PERIOD</v>
      </c>
      <c r="H1392" s="513" t="s">
        <v>141</v>
      </c>
      <c r="I1392" s="513">
        <f>COLUMN(Time!A218)</f>
        <v>1</v>
      </c>
      <c r="J1392" s="513"/>
      <c r="K1392" s="513" t="s">
        <v>254</v>
      </c>
      <c r="L1392" s="513"/>
      <c r="M1392" s="513"/>
      <c r="N1392" s="513" t="str" cm="1">
        <f t="array" aca="1" ref="N1392" ca="1">CELL("format",Time!A218)</f>
        <v>,0</v>
      </c>
      <c r="O1392" s="513">
        <f>ROW(Time!A218)</f>
        <v>218</v>
      </c>
      <c r="P1392" s="513">
        <f>COLUMN(Time!A218)</f>
        <v>1</v>
      </c>
      <c r="Q1392" s="513">
        <f>ROW(Time!A223)</f>
        <v>223</v>
      </c>
      <c r="R1392" s="513">
        <f>COLUMN(Time!A223)</f>
        <v>1</v>
      </c>
      <c r="S1392" s="513">
        <f ca="1">_xlfn.SHEET(Time!A218)</f>
        <v>4</v>
      </c>
    </row>
    <row r="1393" spans="1:19" x14ac:dyDescent="0.35">
      <c r="A1393" s="513" t="s">
        <v>283</v>
      </c>
      <c r="B1393" s="513">
        <v>196</v>
      </c>
      <c r="C1393" s="513" t="s">
        <v>582</v>
      </c>
      <c r="D1393" s="513">
        <v>-93</v>
      </c>
      <c r="E1393" s="513" t="s">
        <v>992</v>
      </c>
      <c r="F1393" s="513">
        <f>Time!J219</f>
        <v>46023</v>
      </c>
      <c r="G1393" s="513" t="str">
        <f>Time!E219</f>
        <v>Model period beginning</v>
      </c>
      <c r="H1393" s="513" t="s">
        <v>16</v>
      </c>
      <c r="I1393" s="513">
        <f>COLUMN(Time!E219)</f>
        <v>5</v>
      </c>
      <c r="J1393" s="513" t="str">
        <f>Time!G219</f>
        <v>date</v>
      </c>
      <c r="K1393" s="513"/>
      <c r="L1393" s="513">
        <v>76</v>
      </c>
      <c r="M1393" s="513">
        <v>198</v>
      </c>
      <c r="N1393" s="513" t="str" cm="1">
        <f t="array" aca="1" ref="N1393" ca="1">CELL("format",Time!J219)</f>
        <v>D1</v>
      </c>
      <c r="O1393" s="513">
        <f>ROW(Time!J219)</f>
        <v>219</v>
      </c>
      <c r="P1393" s="513">
        <f>COLUMN(Time!J219)</f>
        <v>10</v>
      </c>
      <c r="Q1393" s="513">
        <f>ROW(Time!GJ219)</f>
        <v>219</v>
      </c>
      <c r="R1393" s="513">
        <f>COLUMN(Time!GJ219)</f>
        <v>192</v>
      </c>
      <c r="S1393" s="513">
        <f ca="1">_xlfn.SHEET(Time!J219)</f>
        <v>4</v>
      </c>
    </row>
    <row r="1394" spans="1:19" x14ac:dyDescent="0.35">
      <c r="A1394" s="513" t="s">
        <v>283</v>
      </c>
      <c r="B1394" s="513">
        <v>197</v>
      </c>
      <c r="C1394" s="513" t="s">
        <v>638</v>
      </c>
      <c r="D1394" s="513">
        <v>-93</v>
      </c>
      <c r="E1394" s="513" t="s">
        <v>994</v>
      </c>
      <c r="F1394" s="513">
        <f>Time!J220</f>
        <v>46053</v>
      </c>
      <c r="G1394" s="513" t="str">
        <f>Time!E220</f>
        <v>Model period ending</v>
      </c>
      <c r="H1394" s="513" t="s">
        <v>11</v>
      </c>
      <c r="I1394" s="513">
        <f>COLUMN(Time!E220)</f>
        <v>5</v>
      </c>
      <c r="J1394" s="513" t="str">
        <f>Time!G220</f>
        <v>date</v>
      </c>
      <c r="K1394" s="513"/>
      <c r="L1394" s="513">
        <v>79</v>
      </c>
      <c r="M1394" s="513">
        <v>198</v>
      </c>
      <c r="N1394" s="513" t="str" cm="1">
        <f t="array" aca="1" ref="N1394" ca="1">CELL("format",Time!J220)</f>
        <v>D1</v>
      </c>
      <c r="O1394" s="513">
        <f>ROW(Time!J220)</f>
        <v>220</v>
      </c>
      <c r="P1394" s="513">
        <f>COLUMN(Time!J220)</f>
        <v>10</v>
      </c>
      <c r="Q1394" s="513">
        <f>ROW(Time!GJ220)</f>
        <v>220</v>
      </c>
      <c r="R1394" s="513">
        <f>COLUMN(Time!GJ220)</f>
        <v>192</v>
      </c>
      <c r="S1394" s="513">
        <f ca="1">_xlfn.SHEET(Time!J220)</f>
        <v>4</v>
      </c>
    </row>
    <row r="1395" spans="1:19" x14ac:dyDescent="0.35">
      <c r="A1395" s="513" t="s">
        <v>277</v>
      </c>
      <c r="B1395" s="513">
        <v>198</v>
      </c>
      <c r="C1395" s="513" t="s">
        <v>664</v>
      </c>
      <c r="D1395" s="513">
        <v>-93</v>
      </c>
      <c r="E1395" s="513" t="s">
        <v>1009</v>
      </c>
      <c r="F1395" s="513">
        <f>Time!J221</f>
        <v>31</v>
      </c>
      <c r="G1395" s="513" t="str">
        <f>Time!E221</f>
        <v>Days in period</v>
      </c>
      <c r="H1395" s="513" t="s">
        <v>143</v>
      </c>
      <c r="I1395" s="513">
        <f>COLUMN(Time!E221)</f>
        <v>5</v>
      </c>
      <c r="J1395" s="513" t="str">
        <f>Time!G221</f>
        <v>days</v>
      </c>
      <c r="K1395" s="513" t="s">
        <v>664</v>
      </c>
      <c r="L1395" s="513" t="s">
        <v>2561</v>
      </c>
      <c r="M1395" s="513" t="s">
        <v>2562</v>
      </c>
      <c r="N1395" s="513" t="str" cm="1">
        <f t="array" aca="1" ref="N1395" ca="1">CELL("format",Time!J221)</f>
        <v>,0</v>
      </c>
      <c r="O1395" s="513">
        <f>ROW(Time!J221)</f>
        <v>221</v>
      </c>
      <c r="P1395" s="513">
        <f>COLUMN(Time!J221)</f>
        <v>10</v>
      </c>
      <c r="Q1395" s="513">
        <f>ROW(Time!GJ221)</f>
        <v>221</v>
      </c>
      <c r="R1395" s="513">
        <f>COLUMN(Time!GJ221)</f>
        <v>192</v>
      </c>
      <c r="S1395" s="513">
        <f ca="1">_xlfn.SHEET(Time!J221)</f>
        <v>4</v>
      </c>
    </row>
    <row r="1396" spans="1:19" x14ac:dyDescent="0.35">
      <c r="A1396" t="s">
        <v>341</v>
      </c>
      <c r="B1396">
        <v>1356</v>
      </c>
      <c r="C1396" t="s">
        <v>665</v>
      </c>
      <c r="F1396">
        <f>InpC!F139</f>
        <v>1E-3</v>
      </c>
      <c r="G1396" t="str">
        <f>InpC!E139</f>
        <v>Model track tolerance level</v>
      </c>
      <c r="H1396" t="s">
        <v>666</v>
      </c>
      <c r="I1396">
        <f>COLUMN(InpC!E139)</f>
        <v>5</v>
      </c>
      <c r="N1396" t="str" cm="1">
        <f t="array" aca="1" ref="N1396" ca="1">CELL("format",InpC!F139)</f>
        <v>,4</v>
      </c>
      <c r="O1396">
        <f>ROW(InpC!F139)</f>
        <v>139</v>
      </c>
      <c r="P1396">
        <f>COLUMN(InpC!F139)</f>
        <v>6</v>
      </c>
      <c r="Q1396">
        <f>ROW(InpC!F139)</f>
        <v>139</v>
      </c>
      <c r="R1396">
        <f>COLUMN(InpC!F139)</f>
        <v>6</v>
      </c>
      <c r="S1396">
        <f ca="1">_xlfn.SHEET(InpC!F139)</f>
        <v>1</v>
      </c>
    </row>
    <row r="1397" spans="1:19" x14ac:dyDescent="0.35">
      <c r="A1397" t="s">
        <v>341</v>
      </c>
      <c r="B1397">
        <v>1357</v>
      </c>
      <c r="C1397" t="s">
        <v>667</v>
      </c>
      <c r="F1397">
        <f>InpC!F142</f>
        <v>365</v>
      </c>
      <c r="G1397" t="str">
        <f>InpC!E142</f>
        <v>Days in year</v>
      </c>
      <c r="H1397" t="s">
        <v>668</v>
      </c>
      <c r="I1397">
        <f>COLUMN(InpC!E142)</f>
        <v>5</v>
      </c>
      <c r="N1397" t="str" cm="1">
        <f t="array" aca="1" ref="N1397" ca="1">CELL("format",InpC!F142)</f>
        <v>,0</v>
      </c>
      <c r="O1397">
        <f>ROW(InpC!F142)</f>
        <v>142</v>
      </c>
      <c r="P1397">
        <f>COLUMN(InpC!F142)</f>
        <v>6</v>
      </c>
      <c r="Q1397">
        <f>ROW(InpC!F142)</f>
        <v>142</v>
      </c>
      <c r="R1397">
        <f>COLUMN(InpC!F142)</f>
        <v>6</v>
      </c>
      <c r="S1397">
        <f ca="1">_xlfn.SHEET(InpC!F142)</f>
        <v>1</v>
      </c>
    </row>
    <row r="1398" spans="1:19" x14ac:dyDescent="0.35">
      <c r="A1398" t="s">
        <v>341</v>
      </c>
      <c r="B1398">
        <v>1358</v>
      </c>
      <c r="C1398" t="s">
        <v>669</v>
      </c>
      <c r="F1398" t="str">
        <f>InpC!F145</f>
        <v>$ 000s</v>
      </c>
      <c r="G1398" t="str">
        <f>InpC!E145</f>
        <v>Standard Monetary Unit</v>
      </c>
      <c r="H1398" t="s">
        <v>670</v>
      </c>
      <c r="I1398">
        <f>COLUMN(InpC!E145)</f>
        <v>5</v>
      </c>
      <c r="N1398" t="str" cm="1">
        <f t="array" aca="1" ref="N1398" ca="1">CELL("format",InpC!F145)</f>
        <v>,0</v>
      </c>
      <c r="O1398">
        <f>ROW(InpC!F145)</f>
        <v>145</v>
      </c>
      <c r="P1398">
        <f>COLUMN(InpC!F145)</f>
        <v>6</v>
      </c>
      <c r="Q1398">
        <f>ROW(InpC!F145)</f>
        <v>145</v>
      </c>
      <c r="R1398">
        <f>COLUMN(InpC!F145)</f>
        <v>6</v>
      </c>
      <c r="S1398">
        <f ca="1">_xlfn.SHEET(InpC!F145)</f>
        <v>1</v>
      </c>
    </row>
    <row r="1399" spans="1:19" x14ac:dyDescent="0.35">
      <c r="A1399" t="s">
        <v>341</v>
      </c>
      <c r="B1399">
        <v>1359</v>
      </c>
      <c r="C1399" t="s">
        <v>671</v>
      </c>
      <c r="F1399">
        <f>InpC!F146</f>
        <v>100</v>
      </c>
      <c r="G1399" t="str">
        <f>InpC!E146</f>
        <v>US$c / US$</v>
      </c>
      <c r="H1399" t="s">
        <v>672</v>
      </c>
      <c r="I1399">
        <f>COLUMN(InpC!E146)</f>
        <v>5</v>
      </c>
      <c r="N1399" t="str" cm="1">
        <f t="array" aca="1" ref="N1399" ca="1">CELL("format",InpC!F146)</f>
        <v>,0</v>
      </c>
      <c r="O1399">
        <f>ROW(InpC!F146)</f>
        <v>146</v>
      </c>
      <c r="P1399">
        <f>COLUMN(InpC!F146)</f>
        <v>6</v>
      </c>
      <c r="Q1399">
        <f>ROW(InpC!F146)</f>
        <v>146</v>
      </c>
      <c r="R1399">
        <f>COLUMN(InpC!F146)</f>
        <v>6</v>
      </c>
      <c r="S1399">
        <f ca="1">_xlfn.SHEET(InpC!F146)</f>
        <v>1</v>
      </c>
    </row>
    <row r="1400" spans="1:19" x14ac:dyDescent="0.35">
      <c r="A1400" t="s">
        <v>341</v>
      </c>
      <c r="B1400">
        <v>1360</v>
      </c>
      <c r="C1400" t="s">
        <v>673</v>
      </c>
      <c r="F1400">
        <f>InpC!F147</f>
        <v>1000000</v>
      </c>
      <c r="G1400" t="str">
        <f>InpC!E147</f>
        <v>GWh to KWh conversion</v>
      </c>
      <c r="H1400" t="s">
        <v>674</v>
      </c>
      <c r="I1400">
        <f>COLUMN(InpC!E147)</f>
        <v>5</v>
      </c>
      <c r="N1400" t="str" cm="1">
        <f t="array" aca="1" ref="N1400" ca="1">CELL("format",InpC!F147)</f>
        <v>,0</v>
      </c>
      <c r="O1400">
        <f>ROW(InpC!F147)</f>
        <v>147</v>
      </c>
      <c r="P1400">
        <f>COLUMN(InpC!F147)</f>
        <v>6</v>
      </c>
      <c r="Q1400">
        <f>ROW(InpC!F147)</f>
        <v>147</v>
      </c>
      <c r="R1400">
        <f>COLUMN(InpC!F147)</f>
        <v>6</v>
      </c>
      <c r="S1400">
        <f ca="1">_xlfn.SHEET(InpC!F147)</f>
        <v>1</v>
      </c>
    </row>
    <row r="1401" spans="1:19" x14ac:dyDescent="0.35">
      <c r="A1401" t="s">
        <v>277</v>
      </c>
      <c r="B1401">
        <v>1361</v>
      </c>
      <c r="C1401" t="s">
        <v>2563</v>
      </c>
      <c r="E1401" t="s">
        <v>2578</v>
      </c>
      <c r="F1401">
        <f>Fin!J51</f>
        <v>0</v>
      </c>
      <c r="G1401">
        <f>Fin!J51</f>
        <v>0</v>
      </c>
      <c r="H1401" t="s">
        <v>2564</v>
      </c>
      <c r="I1401">
        <f>COLUMN(Fin!J51)</f>
        <v>10</v>
      </c>
      <c r="J1401" t="s">
        <v>101</v>
      </c>
      <c r="L1401" t="s">
        <v>2570</v>
      </c>
      <c r="M1401">
        <v>1367</v>
      </c>
      <c r="N1401" t="str" cm="1">
        <f t="array" aca="1" ref="N1401" ca="1">CELL("format",Fin!J51)</f>
        <v>,0</v>
      </c>
      <c r="O1401">
        <f>ROW(Fin!J51)</f>
        <v>51</v>
      </c>
      <c r="P1401">
        <f>COLUMN(Fin!J51)</f>
        <v>10</v>
      </c>
      <c r="Q1401">
        <f>ROW(Fin!GJ51)</f>
        <v>51</v>
      </c>
      <c r="R1401">
        <f>COLUMN(Fin!GJ51)</f>
        <v>192</v>
      </c>
      <c r="S1401">
        <f ca="1">_xlfn.SHEET(Fin!J51)</f>
        <v>6</v>
      </c>
    </row>
    <row r="1402" spans="1:19" x14ac:dyDescent="0.35">
      <c r="A1402" t="s">
        <v>277</v>
      </c>
      <c r="B1402">
        <v>1362</v>
      </c>
      <c r="C1402" t="s">
        <v>2565</v>
      </c>
      <c r="E1402" t="s">
        <v>2579</v>
      </c>
      <c r="F1402">
        <f>Fin!J55</f>
        <v>0</v>
      </c>
      <c r="G1402">
        <f>Fin!J55</f>
        <v>0</v>
      </c>
      <c r="H1402" t="s">
        <v>2566</v>
      </c>
      <c r="I1402">
        <f>COLUMN(Fin!J55)</f>
        <v>10</v>
      </c>
      <c r="J1402" t="s">
        <v>101</v>
      </c>
      <c r="L1402" t="s">
        <v>2572</v>
      </c>
      <c r="M1402">
        <v>1368</v>
      </c>
      <c r="N1402" t="str" cm="1">
        <f t="array" aca="1" ref="N1402" ca="1">CELL("format",Fin!J55)</f>
        <v>,0</v>
      </c>
      <c r="O1402">
        <f>ROW(Fin!J55)</f>
        <v>55</v>
      </c>
      <c r="P1402">
        <f>COLUMN(Fin!J55)</f>
        <v>10</v>
      </c>
      <c r="Q1402">
        <f>ROW(Fin!GJ55)</f>
        <v>55</v>
      </c>
      <c r="R1402">
        <f>COLUMN(Fin!GJ55)</f>
        <v>192</v>
      </c>
      <c r="S1402">
        <f ca="1">_xlfn.SHEET(Fin!J55)</f>
        <v>6</v>
      </c>
    </row>
    <row r="1403" spans="1:19" x14ac:dyDescent="0.35">
      <c r="A1403" t="s">
        <v>341</v>
      </c>
      <c r="B1403">
        <v>1363</v>
      </c>
      <c r="C1403" t="s">
        <v>2567</v>
      </c>
      <c r="E1403">
        <v>1</v>
      </c>
      <c r="F1403">
        <f>InpC!F126</f>
        <v>1</v>
      </c>
      <c r="G1403">
        <f>InpC!F126</f>
        <v>1</v>
      </c>
      <c r="H1403" t="s">
        <v>2568</v>
      </c>
      <c r="I1403">
        <f>COLUMN(InpC!F126)</f>
        <v>6</v>
      </c>
      <c r="J1403" t="s">
        <v>2577</v>
      </c>
      <c r="M1403">
        <v>1364</v>
      </c>
      <c r="N1403" t="str" cm="1">
        <f t="array" aca="1" ref="N1403" ca="1">CELL("format",InpC!F126)</f>
        <v>,0</v>
      </c>
      <c r="O1403">
        <f>ROW(InpC!F126)</f>
        <v>126</v>
      </c>
      <c r="P1403">
        <f>COLUMN(InpC!F126)</f>
        <v>6</v>
      </c>
      <c r="Q1403">
        <f>ROW(InpC!F126)</f>
        <v>126</v>
      </c>
      <c r="R1403">
        <f>COLUMN(InpC!F126)</f>
        <v>6</v>
      </c>
      <c r="S1403">
        <f ca="1">_xlfn.SHEET(InpC!F126)</f>
        <v>1</v>
      </c>
    </row>
    <row r="1404" spans="1:19" x14ac:dyDescent="0.35">
      <c r="A1404" t="s">
        <v>283</v>
      </c>
      <c r="B1404">
        <v>1364</v>
      </c>
      <c r="C1404" t="s">
        <v>2567</v>
      </c>
      <c r="F1404">
        <f>Fin!F49</f>
        <v>1</v>
      </c>
      <c r="G1404" t="str">
        <f>Fin!E49</f>
        <v>Include PWA revenue in CFADS for debt sizing</v>
      </c>
      <c r="I1404">
        <f>COLUMN(Fin!E49)</f>
        <v>5</v>
      </c>
      <c r="L1404">
        <v>1363</v>
      </c>
      <c r="M1404">
        <v>1361</v>
      </c>
      <c r="N1404" t="str" cm="1">
        <f t="array" aca="1" ref="N1404" ca="1">CELL("format",Fin!F49)</f>
        <v>,0</v>
      </c>
      <c r="O1404">
        <f>ROW(Fin!F49)</f>
        <v>49</v>
      </c>
      <c r="P1404">
        <f>COLUMN(Fin!F49)</f>
        <v>6</v>
      </c>
      <c r="Q1404">
        <f>ROW(Fin!F49)</f>
        <v>49</v>
      </c>
      <c r="R1404">
        <f>COLUMN(Fin!F49)</f>
        <v>6</v>
      </c>
      <c r="S1404">
        <f ca="1">_xlfn.SHEET(Fin!F49)</f>
        <v>6</v>
      </c>
    </row>
    <row r="1405" spans="1:19" x14ac:dyDescent="0.35">
      <c r="A1405" t="s">
        <v>283</v>
      </c>
      <c r="B1405">
        <v>1365</v>
      </c>
      <c r="C1405" t="s">
        <v>2442</v>
      </c>
      <c r="F1405">
        <f>Fin!J50</f>
        <v>0</v>
      </c>
      <c r="G1405" t="str">
        <f>Fin!E50</f>
        <v>PWA revenue</v>
      </c>
      <c r="I1405">
        <f>COLUMN(Fin!E50)</f>
        <v>5</v>
      </c>
      <c r="L1405">
        <v>431</v>
      </c>
      <c r="M1405">
        <v>1361</v>
      </c>
      <c r="N1405" t="str" cm="1">
        <f t="array" aca="1" ref="N1405" ca="1">CELL("format",Fin!J50)</f>
        <v>,0</v>
      </c>
      <c r="O1405">
        <f>ROW(Fin!J50)</f>
        <v>50</v>
      </c>
      <c r="P1405">
        <f>COLUMN(Fin!J50)</f>
        <v>10</v>
      </c>
      <c r="Q1405">
        <f>ROW(Fin!GJ50)</f>
        <v>50</v>
      </c>
      <c r="R1405">
        <f>COLUMN(Fin!GJ50)</f>
        <v>192</v>
      </c>
      <c r="S1405">
        <f ca="1">_xlfn.SHEET(Fin!J50)</f>
        <v>6</v>
      </c>
    </row>
    <row r="1406" spans="1:19" x14ac:dyDescent="0.35">
      <c r="A1406" t="s">
        <v>283</v>
      </c>
      <c r="B1406">
        <v>1366</v>
      </c>
      <c r="C1406" t="s">
        <v>1489</v>
      </c>
      <c r="F1406">
        <f>Fin!J53</f>
        <v>0</v>
      </c>
      <c r="G1406" t="str">
        <f>Fin!E53</f>
        <v>Cashflow available for senior debt - paste</v>
      </c>
      <c r="I1406">
        <f>COLUMN(Fin!E53)</f>
        <v>5</v>
      </c>
      <c r="L1406">
        <v>1327</v>
      </c>
      <c r="M1406">
        <v>1362</v>
      </c>
      <c r="N1406" t="str" cm="1">
        <f t="array" aca="1" ref="N1406" ca="1">CELL("format",Fin!J53)</f>
        <v>,0</v>
      </c>
      <c r="O1406">
        <f>ROW(Fin!J53)</f>
        <v>53</v>
      </c>
      <c r="P1406">
        <f>COLUMN(Fin!J53)</f>
        <v>10</v>
      </c>
      <c r="Q1406">
        <f>ROW(Fin!GJ53)</f>
        <v>53</v>
      </c>
      <c r="R1406">
        <f>COLUMN(Fin!GJ53)</f>
        <v>192</v>
      </c>
      <c r="S1406">
        <f ca="1">_xlfn.SHEET(Fin!J53)</f>
        <v>6</v>
      </c>
    </row>
    <row r="1407" spans="1:19" x14ac:dyDescent="0.35">
      <c r="A1407" t="s">
        <v>283</v>
      </c>
      <c r="B1407">
        <v>1367</v>
      </c>
      <c r="C1407" t="s">
        <v>2563</v>
      </c>
      <c r="F1407">
        <f>Fin!J54</f>
        <v>0</v>
      </c>
      <c r="G1407" t="str">
        <f>Fin!E54</f>
        <v>PWA revenue excluded from CFADS for debt sizing</v>
      </c>
      <c r="I1407">
        <f>COLUMN(Fin!E54)</f>
        <v>5</v>
      </c>
      <c r="L1407">
        <v>1361</v>
      </c>
      <c r="M1407">
        <v>1362</v>
      </c>
      <c r="N1407" t="str" cm="1">
        <f t="array" aca="1" ref="N1407" ca="1">CELL("format",Fin!J54)</f>
        <v>,0</v>
      </c>
      <c r="O1407">
        <f>ROW(Fin!J54)</f>
        <v>54</v>
      </c>
      <c r="P1407">
        <f>COLUMN(Fin!J54)</f>
        <v>10</v>
      </c>
      <c r="Q1407">
        <f>ROW(Fin!GJ54)</f>
        <v>54</v>
      </c>
      <c r="R1407">
        <f>COLUMN(Fin!GJ54)</f>
        <v>192</v>
      </c>
      <c r="S1407">
        <f ca="1">_xlfn.SHEET(Fin!J54)</f>
        <v>6</v>
      </c>
    </row>
    <row r="1408" spans="1:19" x14ac:dyDescent="0.35">
      <c r="A1408" t="s">
        <v>283</v>
      </c>
      <c r="B1408">
        <v>1368</v>
      </c>
      <c r="C1408" t="s">
        <v>2565</v>
      </c>
      <c r="F1408">
        <f>Fin!J59</f>
        <v>0</v>
      </c>
      <c r="G1408" t="str">
        <f>Fin!E59</f>
        <v>CFADS for debt sizing</v>
      </c>
      <c r="I1408">
        <f>COLUMN(Fin!E59)</f>
        <v>5</v>
      </c>
      <c r="L1408">
        <v>1362</v>
      </c>
      <c r="M1408">
        <v>280</v>
      </c>
      <c r="N1408" t="str" cm="1">
        <f t="array" aca="1" ref="N1408" ca="1">CELL("format",Fin!J59)</f>
        <v>,0</v>
      </c>
      <c r="O1408">
        <f>ROW(Fin!J59)</f>
        <v>59</v>
      </c>
      <c r="P1408">
        <f>COLUMN(Fin!J59)</f>
        <v>10</v>
      </c>
      <c r="Q1408">
        <f>ROW(Fin!GJ59)</f>
        <v>59</v>
      </c>
      <c r="R1408">
        <f>COLUMN(Fin!GJ59)</f>
        <v>192</v>
      </c>
      <c r="S1408">
        <f ca="1">_xlfn.SHEET(Fin!J59)</f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AA940-1994-458E-AB3D-E58C48B00DF3}">
  <sheetPr codeName="Sheet5"/>
  <dimension ref="A1:E601"/>
  <sheetViews>
    <sheetView zoomScaleNormal="100" workbookViewId="0"/>
  </sheetViews>
  <sheetFormatPr defaultRowHeight="12.75" x14ac:dyDescent="0.35"/>
  <sheetData>
    <row r="1" spans="1:5" ht="13.15" x14ac:dyDescent="0.35">
      <c r="A1" s="439" t="s">
        <v>709</v>
      </c>
      <c r="B1" s="439" t="s">
        <v>710</v>
      </c>
      <c r="C1" s="439" t="s">
        <v>711</v>
      </c>
      <c r="D1" s="439" t="s">
        <v>712</v>
      </c>
      <c r="E1" s="439" t="s">
        <v>713</v>
      </c>
    </row>
    <row r="2" spans="1:5" x14ac:dyDescent="0.35">
      <c r="A2" s="163" t="s">
        <v>2587</v>
      </c>
      <c r="B2" s="163" t="s">
        <v>2588</v>
      </c>
      <c r="C2" s="163"/>
      <c r="D2" s="163"/>
      <c r="E2" s="163"/>
    </row>
    <row r="3" spans="1:5" x14ac:dyDescent="0.35">
      <c r="A3" s="163"/>
      <c r="B3" s="163"/>
      <c r="C3" s="163">
        <v>1</v>
      </c>
      <c r="D3" s="163">
        <f>Fin!A51</f>
        <v>0</v>
      </c>
      <c r="E3" s="163">
        <f>Fin!J51</f>
        <v>0</v>
      </c>
    </row>
    <row r="4" spans="1:5" x14ac:dyDescent="0.35">
      <c r="A4" s="163"/>
      <c r="B4" s="163"/>
      <c r="C4" s="163">
        <v>2</v>
      </c>
      <c r="D4" s="163">
        <f>Fin!A55</f>
        <v>0</v>
      </c>
      <c r="E4" s="163">
        <f>Fin!J55</f>
        <v>0</v>
      </c>
    </row>
    <row r="5" spans="1:5" x14ac:dyDescent="0.35">
      <c r="A5" s="163"/>
      <c r="B5" s="163"/>
      <c r="C5" s="163">
        <v>3</v>
      </c>
      <c r="D5" s="163">
        <f>Fin!A60</f>
        <v>0</v>
      </c>
      <c r="E5" s="163">
        <f>Fin!J60</f>
        <v>0</v>
      </c>
    </row>
    <row r="6" spans="1:5" x14ac:dyDescent="0.35">
      <c r="A6" s="163"/>
      <c r="B6" s="163"/>
      <c r="C6" s="163">
        <v>4</v>
      </c>
      <c r="D6" s="163">
        <f>Fin!A95</f>
        <v>0</v>
      </c>
      <c r="E6" s="163">
        <f>Fin!J95</f>
        <v>0</v>
      </c>
    </row>
    <row r="7" spans="1:5" x14ac:dyDescent="0.35">
      <c r="A7" s="163"/>
      <c r="B7" s="163"/>
      <c r="C7" s="163">
        <v>5</v>
      </c>
      <c r="D7" s="163">
        <f>Fin!A96</f>
        <v>0</v>
      </c>
      <c r="E7" s="163">
        <f>Fin!J96</f>
        <v>0</v>
      </c>
    </row>
    <row r="8" spans="1:5" x14ac:dyDescent="0.35">
      <c r="A8" s="163"/>
      <c r="B8" s="163"/>
      <c r="C8" s="163">
        <v>6</v>
      </c>
      <c r="D8" s="163">
        <f>Fin!A101</f>
        <v>0</v>
      </c>
      <c r="E8" s="163">
        <f>Fin!J101</f>
        <v>0</v>
      </c>
    </row>
    <row r="9" spans="1:5" x14ac:dyDescent="0.35">
      <c r="A9" s="163"/>
      <c r="B9" s="163"/>
      <c r="C9" s="163">
        <v>7</v>
      </c>
      <c r="D9" s="163">
        <f>Fin!A102</f>
        <v>0</v>
      </c>
      <c r="E9" s="163">
        <f>Fin!J102</f>
        <v>0</v>
      </c>
    </row>
    <row r="10" spans="1:5" x14ac:dyDescent="0.35">
      <c r="A10" s="163"/>
      <c r="B10" s="163"/>
      <c r="C10" s="163">
        <v>8</v>
      </c>
      <c r="D10" s="163">
        <f>Fin!A138</f>
        <v>0</v>
      </c>
      <c r="E10" s="163">
        <f>Fin!J138</f>
        <v>0</v>
      </c>
    </row>
    <row r="11" spans="1:5" x14ac:dyDescent="0.35">
      <c r="A11" s="163"/>
      <c r="B11" s="163"/>
      <c r="C11" s="163">
        <v>9</v>
      </c>
      <c r="D11" s="163">
        <f>Fin!A139</f>
        <v>0</v>
      </c>
      <c r="E11" s="163">
        <f>Fin!J139</f>
        <v>0</v>
      </c>
    </row>
    <row r="12" spans="1:5" x14ac:dyDescent="0.35">
      <c r="A12" s="163"/>
      <c r="B12" s="163"/>
      <c r="C12" s="163">
        <v>10</v>
      </c>
      <c r="D12" s="163">
        <f>InpC!A126</f>
        <v>0</v>
      </c>
      <c r="E12" s="163">
        <f>InpC!F126</f>
        <v>1</v>
      </c>
    </row>
    <row r="13" spans="1:5" x14ac:dyDescent="0.35">
      <c r="A13" s="163"/>
      <c r="B13" s="163"/>
      <c r="C13" s="163">
        <v>11</v>
      </c>
      <c r="D13" s="163">
        <f>InpC!A13</f>
        <v>0</v>
      </c>
      <c r="E13" s="163">
        <f>InpC!F13</f>
        <v>46023</v>
      </c>
    </row>
    <row r="14" spans="1:5" x14ac:dyDescent="0.35">
      <c r="A14" s="163"/>
      <c r="B14" s="163"/>
      <c r="C14" s="163">
        <v>12</v>
      </c>
      <c r="D14" s="163">
        <f>InpC!A14</f>
        <v>0</v>
      </c>
      <c r="E14" s="163">
        <f>InpC!F14</f>
        <v>46387</v>
      </c>
    </row>
    <row r="15" spans="1:5" x14ac:dyDescent="0.35">
      <c r="A15" s="163"/>
      <c r="B15" s="163"/>
      <c r="C15" s="163">
        <v>13</v>
      </c>
      <c r="D15" s="163">
        <f>InpC!A15</f>
        <v>0</v>
      </c>
      <c r="E15" s="163">
        <f>InpC!F15</f>
        <v>12</v>
      </c>
    </row>
    <row r="16" spans="1:5" x14ac:dyDescent="0.35">
      <c r="A16" s="163"/>
      <c r="B16" s="163"/>
      <c r="C16" s="163">
        <v>14</v>
      </c>
      <c r="D16" s="163">
        <f>InpC!A16</f>
        <v>0</v>
      </c>
      <c r="E16" s="163">
        <f>InpC!F16</f>
        <v>3</v>
      </c>
    </row>
    <row r="17" spans="1:5" x14ac:dyDescent="0.35">
      <c r="A17" s="163"/>
      <c r="B17" s="163"/>
      <c r="C17" s="163">
        <v>15</v>
      </c>
      <c r="D17" s="163">
        <f>InpC!A17</f>
        <v>0</v>
      </c>
      <c r="E17" s="163">
        <f>InpC!F17</f>
        <v>12</v>
      </c>
    </row>
    <row r="18" spans="1:5" x14ac:dyDescent="0.35">
      <c r="A18" s="163"/>
      <c r="B18" s="163"/>
      <c r="C18" s="163">
        <v>16</v>
      </c>
      <c r="D18" s="163">
        <f>InpC!A19</f>
        <v>0</v>
      </c>
      <c r="E18" s="163">
        <f>InpC!F19</f>
        <v>46203</v>
      </c>
    </row>
    <row r="19" spans="1:5" x14ac:dyDescent="0.35">
      <c r="A19" s="163"/>
      <c r="B19" s="163"/>
      <c r="C19" s="163">
        <v>17</v>
      </c>
      <c r="D19" s="163">
        <f>InpC!A20</f>
        <v>0</v>
      </c>
      <c r="E19" s="163">
        <f>InpC!F20</f>
        <v>42</v>
      </c>
    </row>
    <row r="20" spans="1:5" x14ac:dyDescent="0.35">
      <c r="A20" s="163"/>
      <c r="B20" s="163"/>
      <c r="C20" s="163">
        <v>18</v>
      </c>
      <c r="D20" s="163">
        <f>InpC!A22</f>
        <v>0</v>
      </c>
      <c r="E20" s="163">
        <f>InpC!F22</f>
        <v>25</v>
      </c>
    </row>
    <row r="21" spans="1:5" x14ac:dyDescent="0.35">
      <c r="A21" s="163"/>
      <c r="B21" s="163"/>
      <c r="C21" s="163">
        <v>19</v>
      </c>
      <c r="D21" s="163">
        <f>InpC!A23</f>
        <v>0</v>
      </c>
      <c r="E21" s="163">
        <f>InpC!F23</f>
        <v>0</v>
      </c>
    </row>
    <row r="22" spans="1:5" x14ac:dyDescent="0.35">
      <c r="A22" s="163"/>
      <c r="B22" s="163"/>
      <c r="C22" s="163">
        <v>20</v>
      </c>
      <c r="D22" s="163">
        <f>InpC!A24</f>
        <v>0</v>
      </c>
      <c r="E22" s="163">
        <f>InpC!F24</f>
        <v>0</v>
      </c>
    </row>
    <row r="23" spans="1:5" x14ac:dyDescent="0.35">
      <c r="A23" s="163"/>
      <c r="B23" s="163"/>
      <c r="C23" s="163">
        <v>21</v>
      </c>
      <c r="D23" s="163">
        <f>InpC!A30</f>
        <v>0</v>
      </c>
      <c r="E23" s="163">
        <f>InpC!F30</f>
        <v>300000</v>
      </c>
    </row>
    <row r="24" spans="1:5" x14ac:dyDescent="0.35">
      <c r="A24" s="163"/>
      <c r="B24" s="163"/>
      <c r="C24" s="163">
        <v>22</v>
      </c>
      <c r="D24" s="163">
        <f>InpC!A31</f>
        <v>0</v>
      </c>
      <c r="E24" s="163">
        <f>InpC!F31</f>
        <v>0.05</v>
      </c>
    </row>
    <row r="25" spans="1:5" x14ac:dyDescent="0.35">
      <c r="A25" s="163"/>
      <c r="B25" s="163"/>
      <c r="C25" s="163">
        <v>23</v>
      </c>
      <c r="D25" s="163">
        <f>InpC!A32</f>
        <v>0</v>
      </c>
      <c r="E25" s="163">
        <f>InpC!F32</f>
        <v>1200</v>
      </c>
    </row>
    <row r="26" spans="1:5" x14ac:dyDescent="0.35">
      <c r="A26" s="163"/>
      <c r="B26" s="163"/>
      <c r="C26" s="163">
        <v>24</v>
      </c>
      <c r="D26" s="163">
        <f>InpC!A33</f>
        <v>0</v>
      </c>
      <c r="E26" s="163">
        <f>InpC!F33</f>
        <v>850</v>
      </c>
    </row>
    <row r="27" spans="1:5" x14ac:dyDescent="0.35">
      <c r="A27" s="163"/>
      <c r="B27" s="163"/>
      <c r="C27" s="163">
        <v>25</v>
      </c>
      <c r="D27" s="163">
        <f>InpC!A34</f>
        <v>0</v>
      </c>
      <c r="E27" s="163">
        <f>InpC!F34</f>
        <v>2200</v>
      </c>
    </row>
    <row r="28" spans="1:5" x14ac:dyDescent="0.35">
      <c r="A28" s="163"/>
      <c r="B28" s="163"/>
      <c r="C28" s="163">
        <v>26</v>
      </c>
      <c r="D28" s="163">
        <f>InpC!A35</f>
        <v>0</v>
      </c>
      <c r="E28" s="163">
        <f>InpC!F35</f>
        <v>0</v>
      </c>
    </row>
    <row r="29" spans="1:5" x14ac:dyDescent="0.35">
      <c r="A29" s="163"/>
      <c r="B29" s="163"/>
      <c r="C29" s="163">
        <v>27</v>
      </c>
      <c r="D29" s="163">
        <f>InpC!A36</f>
        <v>0</v>
      </c>
      <c r="E29" s="163">
        <f>InpC!F36</f>
        <v>650</v>
      </c>
    </row>
    <row r="30" spans="1:5" x14ac:dyDescent="0.35">
      <c r="A30" s="163"/>
      <c r="B30" s="163"/>
      <c r="C30" s="163">
        <v>28</v>
      </c>
      <c r="D30" s="163">
        <f>InpC!A37</f>
        <v>0</v>
      </c>
      <c r="E30" s="163">
        <f>InpC!F37</f>
        <v>22000</v>
      </c>
    </row>
    <row r="31" spans="1:5" x14ac:dyDescent="0.35">
      <c r="A31" s="163"/>
      <c r="B31" s="163"/>
      <c r="C31" s="163">
        <v>29</v>
      </c>
      <c r="D31" s="163">
        <f>InpC!A42</f>
        <v>0</v>
      </c>
      <c r="E31" s="163">
        <f>InpC!F42</f>
        <v>28.5</v>
      </c>
    </row>
    <row r="32" spans="1:5" x14ac:dyDescent="0.35">
      <c r="A32" s="163"/>
      <c r="B32" s="163"/>
      <c r="C32" s="163">
        <v>30</v>
      </c>
      <c r="D32" s="163">
        <f>InpC!A43</f>
        <v>0</v>
      </c>
      <c r="E32" s="163">
        <f>InpC!F43</f>
        <v>31</v>
      </c>
    </row>
    <row r="33" spans="1:5" x14ac:dyDescent="0.35">
      <c r="A33" s="163"/>
      <c r="B33" s="163"/>
      <c r="C33" s="163">
        <v>31</v>
      </c>
      <c r="D33" s="163">
        <f>InpC!A44</f>
        <v>0</v>
      </c>
      <c r="E33" s="163">
        <f>InpC!F44</f>
        <v>0.89</v>
      </c>
    </row>
    <row r="34" spans="1:5" x14ac:dyDescent="0.35">
      <c r="A34" s="163"/>
      <c r="B34" s="163"/>
      <c r="C34" s="163">
        <v>32</v>
      </c>
      <c r="D34" s="163">
        <f>InpC!A45</f>
        <v>0</v>
      </c>
      <c r="E34" s="163">
        <f>InpC!F45</f>
        <v>6</v>
      </c>
    </row>
    <row r="35" spans="1:5" x14ac:dyDescent="0.35">
      <c r="A35" s="163"/>
      <c r="B35" s="163"/>
      <c r="C35" s="163">
        <v>33</v>
      </c>
      <c r="D35" s="163">
        <f>InpC!A46</f>
        <v>0</v>
      </c>
      <c r="E35" s="163">
        <f>InpC!F46</f>
        <v>8</v>
      </c>
    </row>
    <row r="36" spans="1:5" x14ac:dyDescent="0.35">
      <c r="A36" s="163"/>
      <c r="B36" s="163"/>
      <c r="C36" s="163">
        <v>34</v>
      </c>
      <c r="D36" s="163">
        <f>InpC!A51</f>
        <v>0</v>
      </c>
      <c r="E36" s="163">
        <f>InpC!F51</f>
        <v>2.5000000000000001E-2</v>
      </c>
    </row>
    <row r="37" spans="1:5" x14ac:dyDescent="0.35">
      <c r="A37" s="163"/>
      <c r="B37" s="163"/>
      <c r="C37" s="163">
        <v>35</v>
      </c>
      <c r="D37" s="163">
        <f>InpC!A56</f>
        <v>0</v>
      </c>
      <c r="E37" s="163">
        <f>InpC!F56</f>
        <v>70</v>
      </c>
    </row>
    <row r="38" spans="1:5" x14ac:dyDescent="0.35">
      <c r="A38" s="163"/>
      <c r="B38" s="163"/>
      <c r="C38" s="163">
        <v>36</v>
      </c>
      <c r="D38" s="163">
        <f>InpC!A57</f>
        <v>0</v>
      </c>
      <c r="E38" s="163">
        <f>InpC!F57</f>
        <v>65</v>
      </c>
    </row>
    <row r="39" spans="1:5" x14ac:dyDescent="0.35">
      <c r="A39" s="163"/>
      <c r="B39" s="163"/>
      <c r="C39" s="163">
        <v>37</v>
      </c>
      <c r="D39" s="163">
        <f>InpC!A58</f>
        <v>0</v>
      </c>
      <c r="E39" s="163">
        <f>InpC!F58</f>
        <v>0.05</v>
      </c>
    </row>
    <row r="40" spans="1:5" x14ac:dyDescent="0.35">
      <c r="A40" s="163"/>
      <c r="B40" s="163"/>
      <c r="C40" s="163">
        <v>38</v>
      </c>
      <c r="D40" s="163">
        <f>InpC!A59</f>
        <v>0</v>
      </c>
      <c r="E40" s="163">
        <f>InpC!F59</f>
        <v>4</v>
      </c>
    </row>
    <row r="41" spans="1:5" x14ac:dyDescent="0.35">
      <c r="A41" s="163"/>
      <c r="B41" s="163"/>
      <c r="C41" s="163">
        <v>39</v>
      </c>
      <c r="D41" s="163">
        <f>InpC!A60</f>
        <v>0</v>
      </c>
      <c r="E41" s="163">
        <f>InpC!F60</f>
        <v>100</v>
      </c>
    </row>
    <row r="42" spans="1:5" x14ac:dyDescent="0.35">
      <c r="A42" s="163"/>
      <c r="B42" s="163"/>
      <c r="C42" s="163">
        <v>40</v>
      </c>
      <c r="D42" s="163">
        <f>InpC!A61</f>
        <v>0</v>
      </c>
      <c r="E42" s="163">
        <f>InpC!F61</f>
        <v>0.02</v>
      </c>
    </row>
    <row r="43" spans="1:5" x14ac:dyDescent="0.35">
      <c r="A43" s="163"/>
      <c r="B43" s="163"/>
      <c r="C43" s="163">
        <v>41</v>
      </c>
      <c r="D43" s="163">
        <f>InpC!A64</f>
        <v>0</v>
      </c>
      <c r="E43" s="163">
        <f>InpC!F64</f>
        <v>1</v>
      </c>
    </row>
    <row r="44" spans="1:5" x14ac:dyDescent="0.35">
      <c r="A44" s="163"/>
      <c r="B44" s="163"/>
      <c r="C44" s="163">
        <v>42</v>
      </c>
      <c r="D44" s="163">
        <f>InpC!A65</f>
        <v>0</v>
      </c>
      <c r="E44" s="163">
        <f>InpC!F65</f>
        <v>15</v>
      </c>
    </row>
    <row r="45" spans="1:5" x14ac:dyDescent="0.35">
      <c r="A45" s="163"/>
      <c r="B45" s="163"/>
      <c r="C45" s="163">
        <v>43</v>
      </c>
      <c r="D45" s="163">
        <f>InpC!A66</f>
        <v>0</v>
      </c>
      <c r="E45" s="163">
        <f>InpC!F66</f>
        <v>150000</v>
      </c>
    </row>
    <row r="46" spans="1:5" x14ac:dyDescent="0.35">
      <c r="A46" s="163"/>
      <c r="B46" s="163"/>
      <c r="C46" s="163">
        <v>44</v>
      </c>
      <c r="D46" s="163">
        <f>InpC!A67</f>
        <v>0</v>
      </c>
      <c r="E46" s="163">
        <f>InpC!F67</f>
        <v>50</v>
      </c>
    </row>
    <row r="47" spans="1:5" x14ac:dyDescent="0.35">
      <c r="A47" s="163"/>
      <c r="B47" s="163"/>
      <c r="C47" s="163">
        <v>45</v>
      </c>
      <c r="D47" s="163">
        <f>InpC!A73</f>
        <v>0</v>
      </c>
      <c r="E47" s="163">
        <f>InpC!F73</f>
        <v>0.03</v>
      </c>
    </row>
    <row r="48" spans="1:5" x14ac:dyDescent="0.35">
      <c r="A48" s="163"/>
      <c r="B48" s="163"/>
      <c r="C48" s="163">
        <v>46</v>
      </c>
      <c r="D48" s="163">
        <f>InpC!A74</f>
        <v>0</v>
      </c>
      <c r="E48" s="163">
        <f>InpC!F74</f>
        <v>150</v>
      </c>
    </row>
    <row r="49" spans="1:5" x14ac:dyDescent="0.35">
      <c r="A49" s="163"/>
      <c r="B49" s="163"/>
      <c r="C49" s="163">
        <v>47</v>
      </c>
      <c r="D49" s="163">
        <f>InpC!A75</f>
        <v>0</v>
      </c>
      <c r="E49" s="163">
        <f>InpC!F75</f>
        <v>0.2</v>
      </c>
    </row>
    <row r="50" spans="1:5" x14ac:dyDescent="0.35">
      <c r="A50" s="163"/>
      <c r="B50" s="163"/>
      <c r="C50" s="163">
        <v>48</v>
      </c>
      <c r="D50" s="163">
        <f>InpC!A76</f>
        <v>0</v>
      </c>
      <c r="E50" s="163">
        <f>InpC!F76</f>
        <v>17</v>
      </c>
    </row>
    <row r="51" spans="1:5" x14ac:dyDescent="0.35">
      <c r="A51" s="163"/>
      <c r="B51" s="163"/>
      <c r="C51" s="163">
        <v>49</v>
      </c>
      <c r="D51" s="163">
        <f>InpC!A77</f>
        <v>0</v>
      </c>
      <c r="E51" s="163">
        <f>InpC!F77</f>
        <v>1280</v>
      </c>
    </row>
    <row r="52" spans="1:5" x14ac:dyDescent="0.35">
      <c r="A52" s="163"/>
      <c r="B52" s="163"/>
      <c r="C52" s="163">
        <v>50</v>
      </c>
      <c r="D52" s="163">
        <f>InpC!A78</f>
        <v>0</v>
      </c>
      <c r="E52" s="163">
        <f>InpC!F78</f>
        <v>280</v>
      </c>
    </row>
    <row r="53" spans="1:5" x14ac:dyDescent="0.35">
      <c r="A53" s="163"/>
      <c r="B53" s="163"/>
      <c r="C53" s="163">
        <v>51</v>
      </c>
      <c r="D53" s="163">
        <f>InpC!A79</f>
        <v>0</v>
      </c>
      <c r="E53" s="163">
        <f>InpC!F79</f>
        <v>0.15</v>
      </c>
    </row>
    <row r="54" spans="1:5" x14ac:dyDescent="0.35">
      <c r="A54" s="163"/>
      <c r="B54" s="163"/>
      <c r="C54" s="163">
        <v>52</v>
      </c>
      <c r="D54" s="163">
        <f>InpC!A80</f>
        <v>0</v>
      </c>
      <c r="E54" s="163">
        <f>InpC!F80</f>
        <v>1200</v>
      </c>
    </row>
    <row r="55" spans="1:5" x14ac:dyDescent="0.35">
      <c r="A55" s="163"/>
      <c r="B55" s="163"/>
      <c r="C55" s="163">
        <v>53</v>
      </c>
      <c r="D55" s="163">
        <f>InpC!A85</f>
        <v>0</v>
      </c>
      <c r="E55" s="163">
        <f>InpC!F85</f>
        <v>1000</v>
      </c>
    </row>
    <row r="56" spans="1:5" x14ac:dyDescent="0.35">
      <c r="A56" s="163"/>
      <c r="B56" s="163"/>
      <c r="C56" s="163">
        <v>54</v>
      </c>
      <c r="D56" s="163">
        <f>InpC!A86</f>
        <v>0</v>
      </c>
      <c r="E56" s="163">
        <f>InpC!F86</f>
        <v>675</v>
      </c>
    </row>
    <row r="57" spans="1:5" x14ac:dyDescent="0.35">
      <c r="A57" s="163"/>
      <c r="B57" s="163"/>
      <c r="C57" s="163">
        <v>55</v>
      </c>
      <c r="D57" s="163">
        <f>InpC!A87</f>
        <v>0</v>
      </c>
      <c r="E57" s="163">
        <f>InpC!F87</f>
        <v>1500</v>
      </c>
    </row>
    <row r="58" spans="1:5" x14ac:dyDescent="0.35">
      <c r="A58" s="163"/>
      <c r="B58" s="163"/>
      <c r="C58" s="163">
        <v>56</v>
      </c>
      <c r="D58" s="163">
        <f>InpC!A88</f>
        <v>0</v>
      </c>
      <c r="E58" s="163">
        <f>InpC!F88</f>
        <v>100</v>
      </c>
    </row>
    <row r="59" spans="1:5" x14ac:dyDescent="0.35">
      <c r="A59" s="163"/>
      <c r="B59" s="163"/>
      <c r="C59" s="163">
        <v>57</v>
      </c>
      <c r="D59" s="163">
        <f>InpC!A89</f>
        <v>0</v>
      </c>
      <c r="E59" s="163">
        <f>InpC!F89</f>
        <v>491</v>
      </c>
    </row>
    <row r="60" spans="1:5" x14ac:dyDescent="0.35">
      <c r="A60" s="163"/>
      <c r="B60" s="163"/>
      <c r="C60" s="163">
        <v>58</v>
      </c>
      <c r="D60" s="163">
        <f>InpC!A90</f>
        <v>0</v>
      </c>
      <c r="E60" s="163">
        <f>InpC!F90</f>
        <v>40</v>
      </c>
    </row>
    <row r="61" spans="1:5" x14ac:dyDescent="0.35">
      <c r="A61" s="163"/>
      <c r="B61" s="163"/>
      <c r="C61" s="163">
        <v>59</v>
      </c>
      <c r="D61" s="163">
        <f>InpC!A91</f>
        <v>0</v>
      </c>
      <c r="E61" s="163">
        <f>InpC!F91</f>
        <v>35</v>
      </c>
    </row>
    <row r="62" spans="1:5" x14ac:dyDescent="0.35">
      <c r="A62" s="163"/>
      <c r="B62" s="163"/>
      <c r="C62" s="163">
        <v>60</v>
      </c>
      <c r="D62" s="163">
        <f>InpC!A92</f>
        <v>0</v>
      </c>
      <c r="E62" s="163">
        <f>InpC!F92</f>
        <v>30</v>
      </c>
    </row>
    <row r="63" spans="1:5" x14ac:dyDescent="0.35">
      <c r="A63" s="163"/>
      <c r="B63" s="163"/>
      <c r="C63" s="163">
        <v>61</v>
      </c>
      <c r="D63" s="163">
        <f>InpC!A93</f>
        <v>0</v>
      </c>
      <c r="E63" s="163">
        <f>InpC!F93</f>
        <v>29.77</v>
      </c>
    </row>
    <row r="64" spans="1:5" x14ac:dyDescent="0.35">
      <c r="A64" s="163"/>
      <c r="B64" s="163"/>
      <c r="C64" s="163">
        <v>62</v>
      </c>
      <c r="D64" s="163">
        <f>InpC!A94</f>
        <v>0</v>
      </c>
      <c r="E64" s="163">
        <f>InpC!F94</f>
        <v>25</v>
      </c>
    </row>
    <row r="65" spans="1:5" x14ac:dyDescent="0.35">
      <c r="A65" s="163"/>
      <c r="B65" s="163"/>
      <c r="C65" s="163">
        <v>63</v>
      </c>
      <c r="D65" s="163">
        <f>InpC!A95</f>
        <v>0</v>
      </c>
      <c r="E65" s="163">
        <f>InpC!F95</f>
        <v>25</v>
      </c>
    </row>
    <row r="66" spans="1:5" x14ac:dyDescent="0.35">
      <c r="A66" s="163"/>
      <c r="B66" s="163"/>
      <c r="C66" s="163">
        <v>64</v>
      </c>
      <c r="D66" s="163">
        <f>InpC!A96</f>
        <v>0</v>
      </c>
      <c r="E66" s="163">
        <f>InpC!F96</f>
        <v>6.55</v>
      </c>
    </row>
    <row r="67" spans="1:5" x14ac:dyDescent="0.35">
      <c r="A67" s="163"/>
      <c r="B67" s="163"/>
      <c r="C67" s="163">
        <v>65</v>
      </c>
      <c r="D67" s="163">
        <f>InpC!A97</f>
        <v>0</v>
      </c>
      <c r="E67" s="163">
        <f>InpC!F97</f>
        <v>6</v>
      </c>
    </row>
    <row r="68" spans="1:5" x14ac:dyDescent="0.35">
      <c r="A68" s="163"/>
      <c r="B68" s="163"/>
      <c r="C68" s="163">
        <v>66</v>
      </c>
      <c r="D68" s="163">
        <f>InpC!A98</f>
        <v>0</v>
      </c>
      <c r="E68" s="163">
        <f>InpC!F98</f>
        <v>2.5</v>
      </c>
    </row>
    <row r="69" spans="1:5" x14ac:dyDescent="0.35">
      <c r="A69" s="163"/>
      <c r="B69" s="163"/>
      <c r="C69" s="163">
        <v>67</v>
      </c>
      <c r="D69" s="163">
        <f>InpC!A103</f>
        <v>0</v>
      </c>
      <c r="E69" s="163">
        <f>InpC!F103</f>
        <v>1</v>
      </c>
    </row>
    <row r="70" spans="1:5" x14ac:dyDescent="0.35">
      <c r="A70" s="163"/>
      <c r="B70" s="163"/>
      <c r="C70" s="163">
        <v>68</v>
      </c>
      <c r="D70" s="163">
        <f>InpC!A104</f>
        <v>0</v>
      </c>
      <c r="E70" s="163">
        <f>InpC!F104</f>
        <v>1</v>
      </c>
    </row>
    <row r="71" spans="1:5" x14ac:dyDescent="0.35">
      <c r="A71" s="163"/>
      <c r="B71" s="163"/>
      <c r="C71" s="163">
        <v>69</v>
      </c>
      <c r="D71" s="163">
        <f>InpC!A110</f>
        <v>0</v>
      </c>
      <c r="E71" s="163">
        <f>InpC!F110</f>
        <v>2</v>
      </c>
    </row>
    <row r="72" spans="1:5" x14ac:dyDescent="0.35">
      <c r="A72" s="163"/>
      <c r="B72" s="163"/>
      <c r="C72" s="163">
        <v>70</v>
      </c>
      <c r="D72" s="163">
        <f>InpC!A113</f>
        <v>0</v>
      </c>
      <c r="E72" s="163">
        <f>InpC!F113</f>
        <v>0.75</v>
      </c>
    </row>
    <row r="73" spans="1:5" x14ac:dyDescent="0.35">
      <c r="A73" s="163"/>
      <c r="B73" s="163"/>
      <c r="C73" s="163">
        <v>71</v>
      </c>
      <c r="D73" s="163">
        <f>InpC!A114</f>
        <v>0</v>
      </c>
      <c r="E73" s="163">
        <f>InpC!F114</f>
        <v>1</v>
      </c>
    </row>
    <row r="74" spans="1:5" x14ac:dyDescent="0.35">
      <c r="A74" s="163"/>
      <c r="B74" s="163"/>
      <c r="C74" s="163">
        <v>72</v>
      </c>
      <c r="D74" s="163">
        <f>InpC!A115</f>
        <v>0</v>
      </c>
      <c r="E74" s="163">
        <f>InpC!F115</f>
        <v>260000</v>
      </c>
    </row>
    <row r="75" spans="1:5" x14ac:dyDescent="0.35">
      <c r="A75" s="163"/>
      <c r="B75" s="163"/>
      <c r="C75" s="163">
        <v>73</v>
      </c>
      <c r="D75" s="163">
        <f>InpC!A116</f>
        <v>0</v>
      </c>
      <c r="E75" s="163">
        <f>InpC!F116</f>
        <v>2.5000000000000001E-2</v>
      </c>
    </row>
    <row r="76" spans="1:5" x14ac:dyDescent="0.35">
      <c r="A76" s="163"/>
      <c r="B76" s="163"/>
      <c r="C76" s="163">
        <v>74</v>
      </c>
      <c r="D76" s="163">
        <f>InpC!A117</f>
        <v>0</v>
      </c>
      <c r="E76" s="163">
        <f>InpC!F117</f>
        <v>0.02</v>
      </c>
    </row>
    <row r="77" spans="1:5" x14ac:dyDescent="0.35">
      <c r="A77" s="163"/>
      <c r="B77" s="163"/>
      <c r="C77" s="163">
        <v>75</v>
      </c>
      <c r="D77" s="163">
        <f>InpC!A118</f>
        <v>0</v>
      </c>
      <c r="E77" s="163">
        <f>InpC!F118</f>
        <v>360</v>
      </c>
    </row>
    <row r="78" spans="1:5" x14ac:dyDescent="0.35">
      <c r="A78" s="163"/>
      <c r="B78" s="163"/>
      <c r="C78" s="163">
        <v>76</v>
      </c>
      <c r="D78" s="163">
        <f>InpC!A119</f>
        <v>0</v>
      </c>
      <c r="E78" s="163">
        <f>InpC!F119</f>
        <v>8.7500000000000008E-3</v>
      </c>
    </row>
    <row r="79" spans="1:5" x14ac:dyDescent="0.35">
      <c r="A79" s="163"/>
      <c r="B79" s="163"/>
      <c r="C79" s="163">
        <v>77</v>
      </c>
      <c r="D79" s="163">
        <f>InpC!A120</f>
        <v>0</v>
      </c>
      <c r="E79" s="163">
        <f>InpC!F120</f>
        <v>0.01</v>
      </c>
    </row>
    <row r="80" spans="1:5" x14ac:dyDescent="0.35">
      <c r="A80" s="163"/>
      <c r="B80" s="163"/>
      <c r="C80" s="163">
        <v>78</v>
      </c>
      <c r="D80" s="163">
        <f>InpC!A123</f>
        <v>0</v>
      </c>
      <c r="E80" s="163">
        <f>InpC!F123</f>
        <v>1.4</v>
      </c>
    </row>
    <row r="81" spans="1:5" x14ac:dyDescent="0.35">
      <c r="A81" s="163"/>
      <c r="B81" s="163"/>
      <c r="C81" s="163">
        <v>79</v>
      </c>
      <c r="D81" s="163">
        <f>InpC!A124</f>
        <v>0</v>
      </c>
      <c r="E81" s="163">
        <f>InpC!F124</f>
        <v>0.02</v>
      </c>
    </row>
    <row r="82" spans="1:5" x14ac:dyDescent="0.35">
      <c r="A82" s="163"/>
      <c r="B82" s="163"/>
      <c r="C82" s="163">
        <v>80</v>
      </c>
      <c r="D82" s="163">
        <f>InpC!A125</f>
        <v>0</v>
      </c>
      <c r="E82" s="163">
        <f>InpC!F125</f>
        <v>18</v>
      </c>
    </row>
    <row r="83" spans="1:5" x14ac:dyDescent="0.35">
      <c r="A83" s="163"/>
      <c r="B83" s="163"/>
      <c r="C83" s="163">
        <v>81</v>
      </c>
      <c r="D83" s="163">
        <f>InpC!A132</f>
        <v>0</v>
      </c>
      <c r="E83" s="163">
        <f>InpC!F132</f>
        <v>25</v>
      </c>
    </row>
    <row r="84" spans="1:5" x14ac:dyDescent="0.35">
      <c r="A84" s="163"/>
      <c r="B84" s="163"/>
      <c r="C84" s="163">
        <v>82</v>
      </c>
      <c r="D84" s="163">
        <f>InpC!A157</f>
        <v>0</v>
      </c>
      <c r="E84" s="163">
        <f>InpC!F157</f>
        <v>0</v>
      </c>
    </row>
    <row r="85" spans="1:5" x14ac:dyDescent="0.35">
      <c r="A85" s="163" t="s">
        <v>1938</v>
      </c>
      <c r="B85" s="163" t="s">
        <v>1939</v>
      </c>
      <c r="C85" s="163"/>
      <c r="D85" s="163"/>
      <c r="E85" s="163"/>
    </row>
    <row r="86" spans="1:5" x14ac:dyDescent="0.35">
      <c r="A86" s="163"/>
      <c r="B86" s="163"/>
      <c r="C86" s="163">
        <v>1</v>
      </c>
      <c r="D86" s="163" t="str">
        <f>Const!B45</f>
        <v>PWA capex</v>
      </c>
      <c r="E86" s="163" t="str">
        <f>Const!B45</f>
        <v>PWA capex</v>
      </c>
    </row>
    <row r="87" spans="1:5" x14ac:dyDescent="0.35">
      <c r="A87" s="163"/>
      <c r="B87" s="163"/>
      <c r="C87" s="163">
        <v>2</v>
      </c>
      <c r="D87" s="163">
        <f>Const!A50</f>
        <v>0</v>
      </c>
      <c r="E87" s="163">
        <f>Const!J50</f>
        <v>0</v>
      </c>
    </row>
    <row r="88" spans="1:5" x14ac:dyDescent="0.35">
      <c r="A88" s="163"/>
      <c r="B88" s="163"/>
      <c r="C88" s="163">
        <v>3</v>
      </c>
      <c r="D88" s="163">
        <f>Const!A63</f>
        <v>0</v>
      </c>
      <c r="E88" s="163">
        <f>Const!J63</f>
        <v>0</v>
      </c>
    </row>
    <row r="89" spans="1:5" x14ac:dyDescent="0.35">
      <c r="A89" s="163"/>
      <c r="B89" s="163"/>
      <c r="C89" s="163">
        <v>4</v>
      </c>
      <c r="D89" s="163">
        <f>Const!A64</f>
        <v>0</v>
      </c>
      <c r="E89" s="163">
        <f>Const!J64</f>
        <v>0</v>
      </c>
    </row>
    <row r="90" spans="1:5" x14ac:dyDescent="0.35">
      <c r="A90" s="163"/>
      <c r="B90" s="163"/>
      <c r="C90" s="163">
        <v>5</v>
      </c>
      <c r="D90" s="163">
        <f>InpC!A37</f>
        <v>0</v>
      </c>
      <c r="E90" s="163">
        <f>InpC!F37</f>
        <v>22000</v>
      </c>
    </row>
    <row r="91" spans="1:5" x14ac:dyDescent="0.35">
      <c r="A91" s="163"/>
      <c r="B91" s="163"/>
      <c r="C91" s="163">
        <v>6</v>
      </c>
      <c r="D91" s="163">
        <f>InpC!A13</f>
        <v>0</v>
      </c>
      <c r="E91" s="163">
        <f>InpC!F13</f>
        <v>46023</v>
      </c>
    </row>
    <row r="92" spans="1:5" x14ac:dyDescent="0.35">
      <c r="A92" s="163"/>
      <c r="B92" s="163"/>
      <c r="C92" s="163">
        <v>7</v>
      </c>
      <c r="D92" s="163">
        <f>InpC!A14</f>
        <v>0</v>
      </c>
      <c r="E92" s="163">
        <f>InpC!F14</f>
        <v>46387</v>
      </c>
    </row>
    <row r="93" spans="1:5" x14ac:dyDescent="0.35">
      <c r="A93" s="163"/>
      <c r="B93" s="163"/>
      <c r="C93" s="163">
        <v>8</v>
      </c>
      <c r="D93" s="163">
        <f>InpC!A15</f>
        <v>0</v>
      </c>
      <c r="E93" s="163">
        <f>InpC!F15</f>
        <v>12</v>
      </c>
    </row>
    <row r="94" spans="1:5" x14ac:dyDescent="0.35">
      <c r="A94" s="163"/>
      <c r="B94" s="163"/>
      <c r="C94" s="163">
        <v>9</v>
      </c>
      <c r="D94" s="163">
        <f>InpC!A16</f>
        <v>0</v>
      </c>
      <c r="E94" s="163">
        <f>InpC!F16</f>
        <v>3</v>
      </c>
    </row>
    <row r="95" spans="1:5" x14ac:dyDescent="0.35">
      <c r="A95" s="163"/>
      <c r="B95" s="163"/>
      <c r="C95" s="163">
        <v>10</v>
      </c>
      <c r="D95" s="163">
        <f>InpC!A17</f>
        <v>0</v>
      </c>
      <c r="E95" s="163">
        <f>InpC!F17</f>
        <v>12</v>
      </c>
    </row>
    <row r="96" spans="1:5" x14ac:dyDescent="0.35">
      <c r="A96" s="163"/>
      <c r="B96" s="163"/>
      <c r="C96" s="163">
        <v>11</v>
      </c>
      <c r="D96" s="163">
        <f>InpC!A19</f>
        <v>0</v>
      </c>
      <c r="E96" s="163">
        <f>InpC!F19</f>
        <v>46203</v>
      </c>
    </row>
    <row r="97" spans="1:5" x14ac:dyDescent="0.35">
      <c r="A97" s="163"/>
      <c r="B97" s="163"/>
      <c r="C97" s="163">
        <v>12</v>
      </c>
      <c r="D97" s="163">
        <f>InpC!A20</f>
        <v>0</v>
      </c>
      <c r="E97" s="163">
        <f>InpC!F20</f>
        <v>42</v>
      </c>
    </row>
    <row r="98" spans="1:5" x14ac:dyDescent="0.35">
      <c r="A98" s="163"/>
      <c r="B98" s="163"/>
      <c r="C98" s="163">
        <v>13</v>
      </c>
      <c r="D98" s="163">
        <f>InpC!A22</f>
        <v>0</v>
      </c>
      <c r="E98" s="163">
        <f>InpC!F22</f>
        <v>25</v>
      </c>
    </row>
    <row r="99" spans="1:5" x14ac:dyDescent="0.35">
      <c r="A99" s="163"/>
      <c r="B99" s="163"/>
      <c r="C99" s="163">
        <v>14</v>
      </c>
      <c r="D99" s="163">
        <f>InpC!A23</f>
        <v>0</v>
      </c>
      <c r="E99" s="163">
        <f>InpC!F23</f>
        <v>0</v>
      </c>
    </row>
    <row r="100" spans="1:5" x14ac:dyDescent="0.35">
      <c r="A100" s="163"/>
      <c r="B100" s="163"/>
      <c r="C100" s="163">
        <v>15</v>
      </c>
      <c r="D100" s="163">
        <f>InpC!A24</f>
        <v>0</v>
      </c>
      <c r="E100" s="163">
        <f>InpC!F24</f>
        <v>0</v>
      </c>
    </row>
    <row r="101" spans="1:5" x14ac:dyDescent="0.35">
      <c r="A101" s="163"/>
      <c r="B101" s="163"/>
      <c r="C101" s="163">
        <v>16</v>
      </c>
      <c r="D101" s="163">
        <f>InpC!A30</f>
        <v>0</v>
      </c>
      <c r="E101" s="163">
        <f>InpC!F30</f>
        <v>300000</v>
      </c>
    </row>
    <row r="102" spans="1:5" x14ac:dyDescent="0.35">
      <c r="A102" s="163"/>
      <c r="B102" s="163"/>
      <c r="C102" s="163">
        <v>17</v>
      </c>
      <c r="D102" s="163">
        <f>InpC!A31</f>
        <v>0</v>
      </c>
      <c r="E102" s="163">
        <f>InpC!F31</f>
        <v>0.05</v>
      </c>
    </row>
    <row r="103" spans="1:5" x14ac:dyDescent="0.35">
      <c r="A103" s="163"/>
      <c r="B103" s="163"/>
      <c r="C103" s="163">
        <v>18</v>
      </c>
      <c r="D103" s="163">
        <f>InpC!A32</f>
        <v>0</v>
      </c>
      <c r="E103" s="163">
        <f>InpC!F32</f>
        <v>1200</v>
      </c>
    </row>
    <row r="104" spans="1:5" x14ac:dyDescent="0.35">
      <c r="A104" s="163"/>
      <c r="B104" s="163"/>
      <c r="C104" s="163">
        <v>19</v>
      </c>
      <c r="D104" s="163">
        <f>InpC!A33</f>
        <v>0</v>
      </c>
      <c r="E104" s="163">
        <f>InpC!F33</f>
        <v>850</v>
      </c>
    </row>
    <row r="105" spans="1:5" x14ac:dyDescent="0.35">
      <c r="A105" s="163"/>
      <c r="B105" s="163"/>
      <c r="C105" s="163">
        <v>20</v>
      </c>
      <c r="D105" s="163">
        <f>InpC!A34</f>
        <v>0</v>
      </c>
      <c r="E105" s="163">
        <f>InpC!F34</f>
        <v>2200</v>
      </c>
    </row>
    <row r="106" spans="1:5" x14ac:dyDescent="0.35">
      <c r="A106" s="163"/>
      <c r="B106" s="163"/>
      <c r="C106" s="163">
        <v>21</v>
      </c>
      <c r="D106" s="163">
        <f>InpC!A35</f>
        <v>0</v>
      </c>
      <c r="E106" s="163">
        <f>InpC!F35</f>
        <v>0</v>
      </c>
    </row>
    <row r="107" spans="1:5" x14ac:dyDescent="0.35">
      <c r="A107" s="163"/>
      <c r="B107" s="163"/>
      <c r="C107" s="163">
        <v>22</v>
      </c>
      <c r="D107" s="163">
        <f>InpC!A36</f>
        <v>0</v>
      </c>
      <c r="E107" s="163">
        <f>InpC!F36</f>
        <v>650</v>
      </c>
    </row>
    <row r="108" spans="1:5" x14ac:dyDescent="0.35">
      <c r="A108" s="163"/>
      <c r="B108" s="163"/>
      <c r="C108" s="163">
        <v>23</v>
      </c>
      <c r="D108" s="163">
        <f>InpC!A42</f>
        <v>0</v>
      </c>
      <c r="E108" s="163">
        <f>InpC!F42</f>
        <v>28.5</v>
      </c>
    </row>
    <row r="109" spans="1:5" x14ac:dyDescent="0.35">
      <c r="A109" s="163"/>
      <c r="B109" s="163"/>
      <c r="C109" s="163">
        <v>24</v>
      </c>
      <c r="D109" s="163">
        <f>InpC!A43</f>
        <v>0</v>
      </c>
      <c r="E109" s="163">
        <f>InpC!F43</f>
        <v>31</v>
      </c>
    </row>
    <row r="110" spans="1:5" x14ac:dyDescent="0.35">
      <c r="A110" s="163"/>
      <c r="B110" s="163"/>
      <c r="C110" s="163">
        <v>25</v>
      </c>
      <c r="D110" s="163">
        <f>InpC!A44</f>
        <v>0</v>
      </c>
      <c r="E110" s="163">
        <f>InpC!F44</f>
        <v>0.89</v>
      </c>
    </row>
    <row r="111" spans="1:5" x14ac:dyDescent="0.35">
      <c r="A111" s="163"/>
      <c r="B111" s="163"/>
      <c r="C111" s="163">
        <v>26</v>
      </c>
      <c r="D111" s="163">
        <f>InpC!A45</f>
        <v>0</v>
      </c>
      <c r="E111" s="163">
        <f>InpC!F45</f>
        <v>6</v>
      </c>
    </row>
    <row r="112" spans="1:5" x14ac:dyDescent="0.35">
      <c r="A112" s="163"/>
      <c r="B112" s="163"/>
      <c r="C112" s="163">
        <v>27</v>
      </c>
      <c r="D112" s="163">
        <f>InpC!A46</f>
        <v>0</v>
      </c>
      <c r="E112" s="163">
        <f>InpC!F46</f>
        <v>8</v>
      </c>
    </row>
    <row r="113" spans="1:5" x14ac:dyDescent="0.35">
      <c r="A113" s="163"/>
      <c r="B113" s="163"/>
      <c r="C113" s="163">
        <v>28</v>
      </c>
      <c r="D113" s="163">
        <f>InpC!A51</f>
        <v>0</v>
      </c>
      <c r="E113" s="163">
        <f>InpC!F51</f>
        <v>2.5000000000000001E-2</v>
      </c>
    </row>
    <row r="114" spans="1:5" x14ac:dyDescent="0.35">
      <c r="A114" s="163"/>
      <c r="B114" s="163"/>
      <c r="C114" s="163">
        <v>29</v>
      </c>
      <c r="D114" s="163">
        <f>InpC!A56</f>
        <v>0</v>
      </c>
      <c r="E114" s="163">
        <f>InpC!F56</f>
        <v>70</v>
      </c>
    </row>
    <row r="115" spans="1:5" x14ac:dyDescent="0.35">
      <c r="A115" s="163"/>
      <c r="B115" s="163"/>
      <c r="C115" s="163">
        <v>30</v>
      </c>
      <c r="D115" s="163">
        <f>InpC!A57</f>
        <v>0</v>
      </c>
      <c r="E115" s="163">
        <f>InpC!F57</f>
        <v>65</v>
      </c>
    </row>
    <row r="116" spans="1:5" x14ac:dyDescent="0.35">
      <c r="A116" s="163"/>
      <c r="B116" s="163"/>
      <c r="C116" s="163">
        <v>31</v>
      </c>
      <c r="D116" s="163">
        <f>InpC!A58</f>
        <v>0</v>
      </c>
      <c r="E116" s="163">
        <f>InpC!F58</f>
        <v>0.05</v>
      </c>
    </row>
    <row r="117" spans="1:5" x14ac:dyDescent="0.35">
      <c r="A117" s="163"/>
      <c r="B117" s="163"/>
      <c r="C117" s="163">
        <v>32</v>
      </c>
      <c r="D117" s="163">
        <f>InpC!A59</f>
        <v>0</v>
      </c>
      <c r="E117" s="163">
        <f>InpC!F59</f>
        <v>4</v>
      </c>
    </row>
    <row r="118" spans="1:5" x14ac:dyDescent="0.35">
      <c r="A118" s="163"/>
      <c r="B118" s="163"/>
      <c r="C118" s="163">
        <v>33</v>
      </c>
      <c r="D118" s="163">
        <f>InpC!A60</f>
        <v>0</v>
      </c>
      <c r="E118" s="163">
        <f>InpC!F60</f>
        <v>100</v>
      </c>
    </row>
    <row r="119" spans="1:5" x14ac:dyDescent="0.35">
      <c r="A119" s="163"/>
      <c r="B119" s="163"/>
      <c r="C119" s="163">
        <v>34</v>
      </c>
      <c r="D119" s="163">
        <f>InpC!A61</f>
        <v>0</v>
      </c>
      <c r="E119" s="163">
        <f>InpC!F61</f>
        <v>0.02</v>
      </c>
    </row>
    <row r="120" spans="1:5" x14ac:dyDescent="0.35">
      <c r="A120" s="163"/>
      <c r="B120" s="163"/>
      <c r="C120" s="163">
        <v>35</v>
      </c>
      <c r="D120" s="163">
        <f>InpC!A64</f>
        <v>0</v>
      </c>
      <c r="E120" s="163">
        <f>InpC!F64</f>
        <v>1</v>
      </c>
    </row>
    <row r="121" spans="1:5" x14ac:dyDescent="0.35">
      <c r="A121" s="163"/>
      <c r="B121" s="163"/>
      <c r="C121" s="163">
        <v>36</v>
      </c>
      <c r="D121" s="163">
        <f>InpC!A65</f>
        <v>0</v>
      </c>
      <c r="E121" s="163">
        <f>InpC!F65</f>
        <v>15</v>
      </c>
    </row>
    <row r="122" spans="1:5" x14ac:dyDescent="0.35">
      <c r="A122" s="163"/>
      <c r="B122" s="163"/>
      <c r="C122" s="163">
        <v>37</v>
      </c>
      <c r="D122" s="163">
        <f>InpC!A66</f>
        <v>0</v>
      </c>
      <c r="E122" s="163">
        <f>InpC!F66</f>
        <v>150000</v>
      </c>
    </row>
    <row r="123" spans="1:5" x14ac:dyDescent="0.35">
      <c r="A123" s="163"/>
      <c r="B123" s="163"/>
      <c r="C123" s="163">
        <v>38</v>
      </c>
      <c r="D123" s="163">
        <f>InpC!A67</f>
        <v>0</v>
      </c>
      <c r="E123" s="163">
        <f>InpC!F67</f>
        <v>50</v>
      </c>
    </row>
    <row r="124" spans="1:5" x14ac:dyDescent="0.35">
      <c r="A124" s="163"/>
      <c r="B124" s="163"/>
      <c r="C124" s="163">
        <v>39</v>
      </c>
      <c r="D124" s="163">
        <f>InpC!A73</f>
        <v>0</v>
      </c>
      <c r="E124" s="163">
        <f>InpC!F73</f>
        <v>0.03</v>
      </c>
    </row>
    <row r="125" spans="1:5" x14ac:dyDescent="0.35">
      <c r="A125" s="163"/>
      <c r="B125" s="163"/>
      <c r="C125" s="163">
        <v>40</v>
      </c>
      <c r="D125" s="163">
        <f>InpC!A74</f>
        <v>0</v>
      </c>
      <c r="E125" s="163">
        <f>InpC!F74</f>
        <v>150</v>
      </c>
    </row>
    <row r="126" spans="1:5" x14ac:dyDescent="0.35">
      <c r="A126" s="163"/>
      <c r="B126" s="163"/>
      <c r="C126" s="163">
        <v>41</v>
      </c>
      <c r="D126" s="163">
        <f>InpC!A75</f>
        <v>0</v>
      </c>
      <c r="E126" s="163">
        <f>InpC!F75</f>
        <v>0.2</v>
      </c>
    </row>
    <row r="127" spans="1:5" x14ac:dyDescent="0.35">
      <c r="A127" s="163"/>
      <c r="B127" s="163"/>
      <c r="C127" s="163">
        <v>42</v>
      </c>
      <c r="D127" s="163">
        <f>InpC!A76</f>
        <v>0</v>
      </c>
      <c r="E127" s="163">
        <f>InpC!F76</f>
        <v>17</v>
      </c>
    </row>
    <row r="128" spans="1:5" x14ac:dyDescent="0.35">
      <c r="A128" s="163"/>
      <c r="B128" s="163"/>
      <c r="C128" s="163">
        <v>43</v>
      </c>
      <c r="D128" s="163">
        <f>InpC!A77</f>
        <v>0</v>
      </c>
      <c r="E128" s="163">
        <f>InpC!F77</f>
        <v>1280</v>
      </c>
    </row>
    <row r="129" spans="1:5" x14ac:dyDescent="0.35">
      <c r="A129" s="163"/>
      <c r="B129" s="163"/>
      <c r="C129" s="163">
        <v>44</v>
      </c>
      <c r="D129" s="163">
        <f>InpC!A78</f>
        <v>0</v>
      </c>
      <c r="E129" s="163">
        <f>InpC!F78</f>
        <v>280</v>
      </c>
    </row>
    <row r="130" spans="1:5" x14ac:dyDescent="0.35">
      <c r="A130" s="163"/>
      <c r="B130" s="163"/>
      <c r="C130" s="163">
        <v>45</v>
      </c>
      <c r="D130" s="163">
        <f>InpC!A79</f>
        <v>0</v>
      </c>
      <c r="E130" s="163">
        <f>InpC!F79</f>
        <v>0.15</v>
      </c>
    </row>
    <row r="131" spans="1:5" x14ac:dyDescent="0.35">
      <c r="A131" s="163"/>
      <c r="B131" s="163"/>
      <c r="C131" s="163">
        <v>46</v>
      </c>
      <c r="D131" s="163">
        <f>InpC!A80</f>
        <v>0</v>
      </c>
      <c r="E131" s="163">
        <f>InpC!F80</f>
        <v>1200</v>
      </c>
    </row>
    <row r="132" spans="1:5" x14ac:dyDescent="0.35">
      <c r="A132" s="163"/>
      <c r="B132" s="163"/>
      <c r="C132" s="163">
        <v>47</v>
      </c>
      <c r="D132" s="163">
        <f>InpC!A85</f>
        <v>0</v>
      </c>
      <c r="E132" s="163">
        <f>InpC!F85</f>
        <v>1000</v>
      </c>
    </row>
    <row r="133" spans="1:5" x14ac:dyDescent="0.35">
      <c r="A133" s="163"/>
      <c r="B133" s="163"/>
      <c r="C133" s="163">
        <v>48</v>
      </c>
      <c r="D133" s="163">
        <f>InpC!A86</f>
        <v>0</v>
      </c>
      <c r="E133" s="163">
        <f>InpC!F86</f>
        <v>675</v>
      </c>
    </row>
    <row r="134" spans="1:5" x14ac:dyDescent="0.35">
      <c r="A134" s="163"/>
      <c r="B134" s="163"/>
      <c r="C134" s="163">
        <v>49</v>
      </c>
      <c r="D134" s="163">
        <f>InpC!A87</f>
        <v>0</v>
      </c>
      <c r="E134" s="163">
        <f>InpC!F87</f>
        <v>1500</v>
      </c>
    </row>
    <row r="135" spans="1:5" x14ac:dyDescent="0.35">
      <c r="A135" s="163"/>
      <c r="B135" s="163"/>
      <c r="C135" s="163">
        <v>50</v>
      </c>
      <c r="D135" s="163">
        <f>InpC!A88</f>
        <v>0</v>
      </c>
      <c r="E135" s="163">
        <f>InpC!F88</f>
        <v>100</v>
      </c>
    </row>
    <row r="136" spans="1:5" x14ac:dyDescent="0.35">
      <c r="A136" s="163"/>
      <c r="B136" s="163"/>
      <c r="C136" s="163">
        <v>51</v>
      </c>
      <c r="D136" s="163">
        <f>InpC!A89</f>
        <v>0</v>
      </c>
      <c r="E136" s="163">
        <f>InpC!F89</f>
        <v>491</v>
      </c>
    </row>
    <row r="137" spans="1:5" x14ac:dyDescent="0.35">
      <c r="A137" s="163"/>
      <c r="B137" s="163"/>
      <c r="C137" s="163">
        <v>52</v>
      </c>
      <c r="D137" s="163">
        <f>InpC!A90</f>
        <v>0</v>
      </c>
      <c r="E137" s="163">
        <f>InpC!F90</f>
        <v>40</v>
      </c>
    </row>
    <row r="138" spans="1:5" x14ac:dyDescent="0.35">
      <c r="A138" s="163"/>
      <c r="B138" s="163"/>
      <c r="C138" s="163">
        <v>53</v>
      </c>
      <c r="D138" s="163">
        <f>InpC!A91</f>
        <v>0</v>
      </c>
      <c r="E138" s="163">
        <f>InpC!F91</f>
        <v>35</v>
      </c>
    </row>
    <row r="139" spans="1:5" x14ac:dyDescent="0.35">
      <c r="A139" s="163"/>
      <c r="B139" s="163"/>
      <c r="C139" s="163">
        <v>54</v>
      </c>
      <c r="D139" s="163">
        <f>InpC!A92</f>
        <v>0</v>
      </c>
      <c r="E139" s="163">
        <f>InpC!F92</f>
        <v>30</v>
      </c>
    </row>
    <row r="140" spans="1:5" x14ac:dyDescent="0.35">
      <c r="A140" s="163"/>
      <c r="B140" s="163"/>
      <c r="C140" s="163">
        <v>55</v>
      </c>
      <c r="D140" s="163">
        <f>InpC!A93</f>
        <v>0</v>
      </c>
      <c r="E140" s="163">
        <f>InpC!F93</f>
        <v>29.77</v>
      </c>
    </row>
    <row r="141" spans="1:5" x14ac:dyDescent="0.35">
      <c r="A141" s="163"/>
      <c r="B141" s="163"/>
      <c r="C141" s="163">
        <v>56</v>
      </c>
      <c r="D141" s="163">
        <f>InpC!A94</f>
        <v>0</v>
      </c>
      <c r="E141" s="163">
        <f>InpC!F94</f>
        <v>25</v>
      </c>
    </row>
    <row r="142" spans="1:5" x14ac:dyDescent="0.35">
      <c r="A142" s="163"/>
      <c r="B142" s="163"/>
      <c r="C142" s="163">
        <v>57</v>
      </c>
      <c r="D142" s="163">
        <f>InpC!A95</f>
        <v>0</v>
      </c>
      <c r="E142" s="163">
        <f>InpC!F95</f>
        <v>25</v>
      </c>
    </row>
    <row r="143" spans="1:5" x14ac:dyDescent="0.35">
      <c r="A143" s="163"/>
      <c r="B143" s="163"/>
      <c r="C143" s="163">
        <v>58</v>
      </c>
      <c r="D143" s="163">
        <f>InpC!A96</f>
        <v>0</v>
      </c>
      <c r="E143" s="163">
        <f>InpC!F96</f>
        <v>6.55</v>
      </c>
    </row>
    <row r="144" spans="1:5" x14ac:dyDescent="0.35">
      <c r="A144" s="163"/>
      <c r="B144" s="163"/>
      <c r="C144" s="163">
        <v>59</v>
      </c>
      <c r="D144" s="163">
        <f>InpC!A97</f>
        <v>0</v>
      </c>
      <c r="E144" s="163">
        <f>InpC!F97</f>
        <v>6</v>
      </c>
    </row>
    <row r="145" spans="1:5" x14ac:dyDescent="0.35">
      <c r="A145" s="163"/>
      <c r="B145" s="163"/>
      <c r="C145" s="163">
        <v>60</v>
      </c>
      <c r="D145" s="163">
        <f>InpC!A98</f>
        <v>0</v>
      </c>
      <c r="E145" s="163">
        <f>InpC!F98</f>
        <v>2.5</v>
      </c>
    </row>
    <row r="146" spans="1:5" x14ac:dyDescent="0.35">
      <c r="A146" s="163"/>
      <c r="B146" s="163"/>
      <c r="C146" s="163">
        <v>61</v>
      </c>
      <c r="D146" s="163">
        <f>InpC!A103</f>
        <v>0</v>
      </c>
      <c r="E146" s="163">
        <f>InpC!F103</f>
        <v>1</v>
      </c>
    </row>
    <row r="147" spans="1:5" x14ac:dyDescent="0.35">
      <c r="A147" s="163"/>
      <c r="B147" s="163"/>
      <c r="C147" s="163">
        <v>62</v>
      </c>
      <c r="D147" s="163">
        <f>InpC!A104</f>
        <v>0</v>
      </c>
      <c r="E147" s="163">
        <f>InpC!F104</f>
        <v>1</v>
      </c>
    </row>
    <row r="148" spans="1:5" x14ac:dyDescent="0.35">
      <c r="A148" s="163"/>
      <c r="B148" s="163"/>
      <c r="C148" s="163">
        <v>63</v>
      </c>
      <c r="D148" s="163">
        <f>InpC!A110</f>
        <v>0</v>
      </c>
      <c r="E148" s="163">
        <f>InpC!F110</f>
        <v>2</v>
      </c>
    </row>
    <row r="149" spans="1:5" x14ac:dyDescent="0.35">
      <c r="A149" s="163"/>
      <c r="B149" s="163"/>
      <c r="C149" s="163">
        <v>64</v>
      </c>
      <c r="D149" s="163">
        <f>InpC!A113</f>
        <v>0</v>
      </c>
      <c r="E149" s="163">
        <f>InpC!F113</f>
        <v>0.75</v>
      </c>
    </row>
    <row r="150" spans="1:5" x14ac:dyDescent="0.35">
      <c r="A150" s="163"/>
      <c r="B150" s="163"/>
      <c r="C150" s="163">
        <v>65</v>
      </c>
      <c r="D150" s="163">
        <f>InpC!A114</f>
        <v>0</v>
      </c>
      <c r="E150" s="163">
        <f>InpC!F114</f>
        <v>1</v>
      </c>
    </row>
    <row r="151" spans="1:5" x14ac:dyDescent="0.35">
      <c r="A151" s="163"/>
      <c r="B151" s="163"/>
      <c r="C151" s="163">
        <v>66</v>
      </c>
      <c r="D151" s="163">
        <f>InpC!A115</f>
        <v>0</v>
      </c>
      <c r="E151" s="163">
        <f>InpC!F115</f>
        <v>260000</v>
      </c>
    </row>
    <row r="152" spans="1:5" x14ac:dyDescent="0.35">
      <c r="A152" s="163"/>
      <c r="B152" s="163"/>
      <c r="C152" s="163">
        <v>67</v>
      </c>
      <c r="D152" s="163">
        <f>InpC!A116</f>
        <v>0</v>
      </c>
      <c r="E152" s="163">
        <f>InpC!F116</f>
        <v>2.5000000000000001E-2</v>
      </c>
    </row>
    <row r="153" spans="1:5" x14ac:dyDescent="0.35">
      <c r="A153" s="163"/>
      <c r="B153" s="163"/>
      <c r="C153" s="163">
        <v>68</v>
      </c>
      <c r="D153" s="163">
        <f>InpC!A117</f>
        <v>0</v>
      </c>
      <c r="E153" s="163">
        <f>InpC!F117</f>
        <v>0.02</v>
      </c>
    </row>
    <row r="154" spans="1:5" x14ac:dyDescent="0.35">
      <c r="A154" s="163"/>
      <c r="B154" s="163"/>
      <c r="C154" s="163">
        <v>69</v>
      </c>
      <c r="D154" s="163">
        <f>InpC!A118</f>
        <v>0</v>
      </c>
      <c r="E154" s="163">
        <f>InpC!F118</f>
        <v>360</v>
      </c>
    </row>
    <row r="155" spans="1:5" x14ac:dyDescent="0.35">
      <c r="A155" s="163"/>
      <c r="B155" s="163"/>
      <c r="C155" s="163">
        <v>70</v>
      </c>
      <c r="D155" s="163">
        <f>InpC!A119</f>
        <v>0</v>
      </c>
      <c r="E155" s="163">
        <f>InpC!F119</f>
        <v>8.7500000000000008E-3</v>
      </c>
    </row>
    <row r="156" spans="1:5" x14ac:dyDescent="0.35">
      <c r="A156" s="163"/>
      <c r="B156" s="163"/>
      <c r="C156" s="163">
        <v>71</v>
      </c>
      <c r="D156" s="163">
        <f>InpC!A120</f>
        <v>0</v>
      </c>
      <c r="E156" s="163">
        <f>InpC!F120</f>
        <v>0.01</v>
      </c>
    </row>
    <row r="157" spans="1:5" x14ac:dyDescent="0.35">
      <c r="A157" s="163"/>
      <c r="B157" s="163"/>
      <c r="C157" s="163">
        <v>72</v>
      </c>
      <c r="D157" s="163">
        <f>InpC!A123</f>
        <v>0</v>
      </c>
      <c r="E157" s="163">
        <f>InpC!F123</f>
        <v>1.4</v>
      </c>
    </row>
    <row r="158" spans="1:5" x14ac:dyDescent="0.35">
      <c r="A158" s="163"/>
      <c r="B158" s="163"/>
      <c r="C158" s="163">
        <v>73</v>
      </c>
      <c r="D158" s="163">
        <f>InpC!A124</f>
        <v>0</v>
      </c>
      <c r="E158" s="163">
        <f>InpC!F124</f>
        <v>0.02</v>
      </c>
    </row>
    <row r="159" spans="1:5" x14ac:dyDescent="0.35">
      <c r="A159" s="163"/>
      <c r="B159" s="163"/>
      <c r="C159" s="163">
        <v>74</v>
      </c>
      <c r="D159" s="163">
        <f>InpC!A125</f>
        <v>0</v>
      </c>
      <c r="E159" s="163">
        <f>InpC!F125</f>
        <v>18</v>
      </c>
    </row>
    <row r="160" spans="1:5" x14ac:dyDescent="0.35">
      <c r="A160" s="163"/>
      <c r="B160" s="163"/>
      <c r="C160" s="163">
        <v>75</v>
      </c>
      <c r="D160" s="163">
        <f>InpC!A132</f>
        <v>0</v>
      </c>
      <c r="E160" s="163">
        <f>InpC!F132</f>
        <v>25</v>
      </c>
    </row>
    <row r="161" spans="1:5" x14ac:dyDescent="0.35">
      <c r="A161" s="163"/>
      <c r="B161" s="163"/>
      <c r="C161" s="163">
        <v>76</v>
      </c>
      <c r="D161" s="163">
        <f>InpC!A157</f>
        <v>0</v>
      </c>
      <c r="E161" s="163">
        <f>InpC!F157</f>
        <v>0</v>
      </c>
    </row>
    <row r="162" spans="1:5" x14ac:dyDescent="0.35">
      <c r="A162" s="163"/>
      <c r="B162" s="163"/>
      <c r="C162" s="163">
        <v>77</v>
      </c>
      <c r="D162" s="163">
        <f>'S&amp;U'!A29</f>
        <v>0</v>
      </c>
      <c r="E162" s="163">
        <f>'S&amp;U'!J29</f>
        <v>0</v>
      </c>
    </row>
    <row r="163" spans="1:5" x14ac:dyDescent="0.35">
      <c r="A163" s="163"/>
      <c r="B163" s="163"/>
      <c r="C163" s="163">
        <v>78</v>
      </c>
      <c r="D163" s="163" t="str">
        <f>Time!B142</f>
        <v>Last 12 months of construction flag</v>
      </c>
      <c r="E163" s="163" t="str">
        <f>Time!B142</f>
        <v>Last 12 months of construction flag</v>
      </c>
    </row>
    <row r="164" spans="1:5" x14ac:dyDescent="0.35">
      <c r="A164" s="163"/>
      <c r="B164" s="163"/>
      <c r="C164" s="163">
        <v>79</v>
      </c>
      <c r="D164" s="163">
        <f>Time!A145</f>
        <v>0</v>
      </c>
      <c r="E164" s="163">
        <f>Time!F145</f>
        <v>47118</v>
      </c>
    </row>
    <row r="165" spans="1:5" x14ac:dyDescent="0.35">
      <c r="A165" s="163"/>
      <c r="B165" s="163"/>
      <c r="C165" s="163">
        <v>80</v>
      </c>
      <c r="D165" s="163">
        <f>Time!A150</f>
        <v>0</v>
      </c>
      <c r="E165" s="163">
        <f>Time!J150</f>
        <v>0</v>
      </c>
    </row>
    <row r="166" spans="1:5" x14ac:dyDescent="0.35">
      <c r="A166" s="163" t="s">
        <v>1828</v>
      </c>
      <c r="B166" s="163" t="s">
        <v>1829</v>
      </c>
      <c r="C166" s="163"/>
      <c r="D166" s="163"/>
      <c r="E166" s="163"/>
    </row>
    <row r="167" spans="1:5" x14ac:dyDescent="0.35">
      <c r="A167" s="163"/>
      <c r="B167" s="163"/>
      <c r="C167" s="163">
        <v>1</v>
      </c>
      <c r="D167" s="163" t="str">
        <f>InpC!B63</f>
        <v>PWA assumptions</v>
      </c>
      <c r="E167" s="163" t="str">
        <f>InpC!B63</f>
        <v>PWA assumptions</v>
      </c>
    </row>
    <row r="168" spans="1:5" x14ac:dyDescent="0.35">
      <c r="A168" s="163"/>
      <c r="B168" s="163"/>
      <c r="C168" s="163">
        <v>2</v>
      </c>
      <c r="D168" s="163">
        <f>InpC!A64</f>
        <v>0</v>
      </c>
      <c r="E168" s="163">
        <f>InpC!F64</f>
        <v>1</v>
      </c>
    </row>
    <row r="169" spans="1:5" x14ac:dyDescent="0.35">
      <c r="A169" s="163"/>
      <c r="B169" s="163"/>
      <c r="C169" s="163">
        <v>3</v>
      </c>
      <c r="D169" s="163">
        <f>InpC!A65</f>
        <v>0</v>
      </c>
      <c r="E169" s="163">
        <f>InpC!F65</f>
        <v>15</v>
      </c>
    </row>
    <row r="170" spans="1:5" x14ac:dyDescent="0.35">
      <c r="A170" s="163"/>
      <c r="B170" s="163"/>
      <c r="C170" s="163">
        <v>4</v>
      </c>
      <c r="D170" s="163">
        <f>InpC!A66</f>
        <v>0</v>
      </c>
      <c r="E170" s="163">
        <f>InpC!F66</f>
        <v>150000</v>
      </c>
    </row>
    <row r="171" spans="1:5" x14ac:dyDescent="0.35">
      <c r="A171" s="163"/>
      <c r="B171" s="163"/>
      <c r="C171" s="163">
        <v>5</v>
      </c>
      <c r="D171" s="163">
        <f>InpC!A67</f>
        <v>0</v>
      </c>
      <c r="E171" s="163">
        <f>InpC!F67</f>
        <v>50</v>
      </c>
    </row>
    <row r="172" spans="1:5" x14ac:dyDescent="0.35">
      <c r="A172" s="163"/>
      <c r="B172" s="163"/>
      <c r="C172" s="163">
        <v>6</v>
      </c>
      <c r="D172" s="163">
        <f>InpC!A13</f>
        <v>0</v>
      </c>
      <c r="E172" s="163">
        <f>InpC!F13</f>
        <v>46023</v>
      </c>
    </row>
    <row r="173" spans="1:5" x14ac:dyDescent="0.35">
      <c r="A173" s="163"/>
      <c r="B173" s="163"/>
      <c r="C173" s="163">
        <v>7</v>
      </c>
      <c r="D173" s="163">
        <f>InpC!A14</f>
        <v>0</v>
      </c>
      <c r="E173" s="163">
        <f>InpC!F14</f>
        <v>46387</v>
      </c>
    </row>
    <row r="174" spans="1:5" x14ac:dyDescent="0.35">
      <c r="A174" s="163"/>
      <c r="B174" s="163"/>
      <c r="C174" s="163">
        <v>8</v>
      </c>
      <c r="D174" s="163">
        <f>InpC!A15</f>
        <v>0</v>
      </c>
      <c r="E174" s="163">
        <f>InpC!F15</f>
        <v>12</v>
      </c>
    </row>
    <row r="175" spans="1:5" x14ac:dyDescent="0.35">
      <c r="A175" s="163"/>
      <c r="B175" s="163"/>
      <c r="C175" s="163">
        <v>9</v>
      </c>
      <c r="D175" s="163">
        <f>InpC!A16</f>
        <v>0</v>
      </c>
      <c r="E175" s="163">
        <f>InpC!F16</f>
        <v>3</v>
      </c>
    </row>
    <row r="176" spans="1:5" x14ac:dyDescent="0.35">
      <c r="A176" s="163"/>
      <c r="B176" s="163"/>
      <c r="C176" s="163">
        <v>10</v>
      </c>
      <c r="D176" s="163">
        <f>InpC!A17</f>
        <v>0</v>
      </c>
      <c r="E176" s="163">
        <f>InpC!F17</f>
        <v>12</v>
      </c>
    </row>
    <row r="177" spans="1:5" x14ac:dyDescent="0.35">
      <c r="A177" s="163"/>
      <c r="B177" s="163"/>
      <c r="C177" s="163">
        <v>11</v>
      </c>
      <c r="D177" s="163">
        <f>InpC!A19</f>
        <v>0</v>
      </c>
      <c r="E177" s="163">
        <f>InpC!F19</f>
        <v>46203</v>
      </c>
    </row>
    <row r="178" spans="1:5" x14ac:dyDescent="0.35">
      <c r="A178" s="163"/>
      <c r="B178" s="163"/>
      <c r="C178" s="163">
        <v>12</v>
      </c>
      <c r="D178" s="163">
        <f>InpC!A20</f>
        <v>0</v>
      </c>
      <c r="E178" s="163">
        <f>InpC!F20</f>
        <v>42</v>
      </c>
    </row>
    <row r="179" spans="1:5" x14ac:dyDescent="0.35">
      <c r="A179" s="163"/>
      <c r="B179" s="163"/>
      <c r="C179" s="163">
        <v>13</v>
      </c>
      <c r="D179" s="163">
        <f>InpC!A22</f>
        <v>0</v>
      </c>
      <c r="E179" s="163">
        <f>InpC!F22</f>
        <v>25</v>
      </c>
    </row>
    <row r="180" spans="1:5" x14ac:dyDescent="0.35">
      <c r="A180" s="163"/>
      <c r="B180" s="163"/>
      <c r="C180" s="163">
        <v>14</v>
      </c>
      <c r="D180" s="163">
        <f>InpC!A23</f>
        <v>0</v>
      </c>
      <c r="E180" s="163">
        <f>InpC!F23</f>
        <v>0</v>
      </c>
    </row>
    <row r="181" spans="1:5" x14ac:dyDescent="0.35">
      <c r="A181" s="163"/>
      <c r="B181" s="163"/>
      <c r="C181" s="163">
        <v>15</v>
      </c>
      <c r="D181" s="163">
        <f>InpC!A24</f>
        <v>0</v>
      </c>
      <c r="E181" s="163">
        <f>InpC!F24</f>
        <v>0</v>
      </c>
    </row>
    <row r="182" spans="1:5" x14ac:dyDescent="0.35">
      <c r="A182" s="163"/>
      <c r="B182" s="163"/>
      <c r="C182" s="163">
        <v>16</v>
      </c>
      <c r="D182" s="163">
        <f>InpC!A30</f>
        <v>0</v>
      </c>
      <c r="E182" s="163">
        <f>InpC!F30</f>
        <v>300000</v>
      </c>
    </row>
    <row r="183" spans="1:5" x14ac:dyDescent="0.35">
      <c r="A183" s="163"/>
      <c r="B183" s="163"/>
      <c r="C183" s="163">
        <v>17</v>
      </c>
      <c r="D183" s="163">
        <f>InpC!A31</f>
        <v>0</v>
      </c>
      <c r="E183" s="163">
        <f>InpC!F31</f>
        <v>0.05</v>
      </c>
    </row>
    <row r="184" spans="1:5" x14ac:dyDescent="0.35">
      <c r="A184" s="163"/>
      <c r="B184" s="163"/>
      <c r="C184" s="163">
        <v>18</v>
      </c>
      <c r="D184" s="163">
        <f>InpC!A32</f>
        <v>0</v>
      </c>
      <c r="E184" s="163">
        <f>InpC!F32</f>
        <v>1200</v>
      </c>
    </row>
    <row r="185" spans="1:5" x14ac:dyDescent="0.35">
      <c r="A185" s="163"/>
      <c r="B185" s="163"/>
      <c r="C185" s="163">
        <v>19</v>
      </c>
      <c r="D185" s="163">
        <f>InpC!A33</f>
        <v>0</v>
      </c>
      <c r="E185" s="163">
        <f>InpC!F33</f>
        <v>850</v>
      </c>
    </row>
    <row r="186" spans="1:5" x14ac:dyDescent="0.35">
      <c r="A186" s="163"/>
      <c r="B186" s="163"/>
      <c r="C186" s="163">
        <v>20</v>
      </c>
      <c r="D186" s="163">
        <f>InpC!A34</f>
        <v>0</v>
      </c>
      <c r="E186" s="163">
        <f>InpC!F34</f>
        <v>2200</v>
      </c>
    </row>
    <row r="187" spans="1:5" x14ac:dyDescent="0.35">
      <c r="A187" s="163"/>
      <c r="B187" s="163"/>
      <c r="C187" s="163">
        <v>21</v>
      </c>
      <c r="D187" s="163">
        <f>InpC!A35</f>
        <v>0</v>
      </c>
      <c r="E187" s="163">
        <f>InpC!F35</f>
        <v>0</v>
      </c>
    </row>
    <row r="188" spans="1:5" x14ac:dyDescent="0.35">
      <c r="A188" s="163"/>
      <c r="B188" s="163"/>
      <c r="C188" s="163">
        <v>22</v>
      </c>
      <c r="D188" s="163">
        <f>InpC!A36</f>
        <v>0</v>
      </c>
      <c r="E188" s="163">
        <f>InpC!F36</f>
        <v>650</v>
      </c>
    </row>
    <row r="189" spans="1:5" x14ac:dyDescent="0.35">
      <c r="A189" s="163"/>
      <c r="B189" s="163"/>
      <c r="C189" s="163">
        <v>23</v>
      </c>
      <c r="D189" s="163">
        <f>InpC!A42</f>
        <v>0</v>
      </c>
      <c r="E189" s="163">
        <f>InpC!F42</f>
        <v>28.5</v>
      </c>
    </row>
    <row r="190" spans="1:5" x14ac:dyDescent="0.35">
      <c r="A190" s="163"/>
      <c r="B190" s="163"/>
      <c r="C190" s="163">
        <v>24</v>
      </c>
      <c r="D190" s="163">
        <f>InpC!A43</f>
        <v>0</v>
      </c>
      <c r="E190" s="163">
        <f>InpC!F43</f>
        <v>31</v>
      </c>
    </row>
    <row r="191" spans="1:5" x14ac:dyDescent="0.35">
      <c r="A191" s="163"/>
      <c r="B191" s="163"/>
      <c r="C191" s="163">
        <v>25</v>
      </c>
      <c r="D191" s="163">
        <f>InpC!A44</f>
        <v>0</v>
      </c>
      <c r="E191" s="163">
        <f>InpC!F44</f>
        <v>0.89</v>
      </c>
    </row>
    <row r="192" spans="1:5" x14ac:dyDescent="0.35">
      <c r="A192" s="163"/>
      <c r="B192" s="163"/>
      <c r="C192" s="163">
        <v>26</v>
      </c>
      <c r="D192" s="163">
        <f>InpC!A45</f>
        <v>0</v>
      </c>
      <c r="E192" s="163">
        <f>InpC!F45</f>
        <v>6</v>
      </c>
    </row>
    <row r="193" spans="1:5" x14ac:dyDescent="0.35">
      <c r="A193" s="163"/>
      <c r="B193" s="163"/>
      <c r="C193" s="163">
        <v>27</v>
      </c>
      <c r="D193" s="163">
        <f>InpC!A46</f>
        <v>0</v>
      </c>
      <c r="E193" s="163">
        <f>InpC!F46</f>
        <v>8</v>
      </c>
    </row>
    <row r="194" spans="1:5" x14ac:dyDescent="0.35">
      <c r="A194" s="163"/>
      <c r="B194" s="163"/>
      <c r="C194" s="163">
        <v>28</v>
      </c>
      <c r="D194" s="163">
        <f>InpC!A51</f>
        <v>0</v>
      </c>
      <c r="E194" s="163">
        <f>InpC!F51</f>
        <v>2.5000000000000001E-2</v>
      </c>
    </row>
    <row r="195" spans="1:5" x14ac:dyDescent="0.35">
      <c r="A195" s="163"/>
      <c r="B195" s="163"/>
      <c r="C195" s="163">
        <v>29</v>
      </c>
      <c r="D195" s="163">
        <f>InpC!A56</f>
        <v>0</v>
      </c>
      <c r="E195" s="163">
        <f>InpC!F56</f>
        <v>70</v>
      </c>
    </row>
    <row r="196" spans="1:5" x14ac:dyDescent="0.35">
      <c r="A196" s="163"/>
      <c r="B196" s="163"/>
      <c r="C196" s="163">
        <v>30</v>
      </c>
      <c r="D196" s="163">
        <f>InpC!A57</f>
        <v>0</v>
      </c>
      <c r="E196" s="163">
        <f>InpC!F57</f>
        <v>65</v>
      </c>
    </row>
    <row r="197" spans="1:5" x14ac:dyDescent="0.35">
      <c r="A197" s="163"/>
      <c r="B197" s="163"/>
      <c r="C197" s="163">
        <v>31</v>
      </c>
      <c r="D197" s="163">
        <f>InpC!A58</f>
        <v>0</v>
      </c>
      <c r="E197" s="163">
        <f>InpC!F58</f>
        <v>0.05</v>
      </c>
    </row>
    <row r="198" spans="1:5" x14ac:dyDescent="0.35">
      <c r="A198" s="163"/>
      <c r="B198" s="163"/>
      <c r="C198" s="163">
        <v>32</v>
      </c>
      <c r="D198" s="163">
        <f>InpC!A59</f>
        <v>0</v>
      </c>
      <c r="E198" s="163">
        <f>InpC!F59</f>
        <v>4</v>
      </c>
    </row>
    <row r="199" spans="1:5" x14ac:dyDescent="0.35">
      <c r="A199" s="163"/>
      <c r="B199" s="163"/>
      <c r="C199" s="163">
        <v>33</v>
      </c>
      <c r="D199" s="163">
        <f>InpC!A60</f>
        <v>0</v>
      </c>
      <c r="E199" s="163">
        <f>InpC!F60</f>
        <v>100</v>
      </c>
    </row>
    <row r="200" spans="1:5" x14ac:dyDescent="0.35">
      <c r="A200" s="163"/>
      <c r="B200" s="163"/>
      <c r="C200" s="163">
        <v>34</v>
      </c>
      <c r="D200" s="163">
        <f>InpC!A61</f>
        <v>0</v>
      </c>
      <c r="E200" s="163">
        <f>InpC!F61</f>
        <v>0.02</v>
      </c>
    </row>
    <row r="201" spans="1:5" x14ac:dyDescent="0.35">
      <c r="A201" s="163"/>
      <c r="B201" s="163"/>
      <c r="C201" s="163">
        <v>35</v>
      </c>
      <c r="D201" s="163">
        <f>InpC!A73</f>
        <v>0</v>
      </c>
      <c r="E201" s="163">
        <f>InpC!F73</f>
        <v>0.03</v>
      </c>
    </row>
    <row r="202" spans="1:5" x14ac:dyDescent="0.35">
      <c r="A202" s="163"/>
      <c r="B202" s="163"/>
      <c r="C202" s="163">
        <v>36</v>
      </c>
      <c r="D202" s="163">
        <f>InpC!A74</f>
        <v>0</v>
      </c>
      <c r="E202" s="163">
        <f>InpC!F74</f>
        <v>150</v>
      </c>
    </row>
    <row r="203" spans="1:5" x14ac:dyDescent="0.35">
      <c r="A203" s="163"/>
      <c r="B203" s="163"/>
      <c r="C203" s="163">
        <v>37</v>
      </c>
      <c r="D203" s="163">
        <f>InpC!A75</f>
        <v>0</v>
      </c>
      <c r="E203" s="163">
        <f>InpC!F75</f>
        <v>0.2</v>
      </c>
    </row>
    <row r="204" spans="1:5" x14ac:dyDescent="0.35">
      <c r="A204" s="163"/>
      <c r="B204" s="163"/>
      <c r="C204" s="163">
        <v>38</v>
      </c>
      <c r="D204" s="163">
        <f>InpC!A76</f>
        <v>0</v>
      </c>
      <c r="E204" s="163">
        <f>InpC!F76</f>
        <v>17</v>
      </c>
    </row>
    <row r="205" spans="1:5" x14ac:dyDescent="0.35">
      <c r="A205" s="163"/>
      <c r="B205" s="163"/>
      <c r="C205" s="163">
        <v>39</v>
      </c>
      <c r="D205" s="163">
        <f>InpC!A77</f>
        <v>0</v>
      </c>
      <c r="E205" s="163">
        <f>InpC!F77</f>
        <v>1280</v>
      </c>
    </row>
    <row r="206" spans="1:5" x14ac:dyDescent="0.35">
      <c r="A206" s="163"/>
      <c r="B206" s="163"/>
      <c r="C206" s="163">
        <v>40</v>
      </c>
      <c r="D206" s="163">
        <f>InpC!A78</f>
        <v>0</v>
      </c>
      <c r="E206" s="163">
        <f>InpC!F78</f>
        <v>280</v>
      </c>
    </row>
    <row r="207" spans="1:5" x14ac:dyDescent="0.35">
      <c r="A207" s="163"/>
      <c r="B207" s="163"/>
      <c r="C207" s="163">
        <v>41</v>
      </c>
      <c r="D207" s="163">
        <f>InpC!A79</f>
        <v>0</v>
      </c>
      <c r="E207" s="163">
        <f>InpC!F79</f>
        <v>0.15</v>
      </c>
    </row>
    <row r="208" spans="1:5" x14ac:dyDescent="0.35">
      <c r="A208" s="163"/>
      <c r="B208" s="163"/>
      <c r="C208" s="163">
        <v>42</v>
      </c>
      <c r="D208" s="163">
        <f>InpC!A80</f>
        <v>0</v>
      </c>
      <c r="E208" s="163">
        <f>InpC!F80</f>
        <v>1200</v>
      </c>
    </row>
    <row r="209" spans="1:5" x14ac:dyDescent="0.35">
      <c r="A209" s="163"/>
      <c r="B209" s="163"/>
      <c r="C209" s="163">
        <v>43</v>
      </c>
      <c r="D209" s="163">
        <f>InpC!A85</f>
        <v>0</v>
      </c>
      <c r="E209" s="163">
        <f>InpC!F85</f>
        <v>1000</v>
      </c>
    </row>
    <row r="210" spans="1:5" x14ac:dyDescent="0.35">
      <c r="A210" s="163"/>
      <c r="B210" s="163"/>
      <c r="C210" s="163">
        <v>44</v>
      </c>
      <c r="D210" s="163">
        <f>InpC!A86</f>
        <v>0</v>
      </c>
      <c r="E210" s="163">
        <f>InpC!F86</f>
        <v>675</v>
      </c>
    </row>
    <row r="211" spans="1:5" x14ac:dyDescent="0.35">
      <c r="A211" s="163"/>
      <c r="B211" s="163"/>
      <c r="C211" s="163">
        <v>45</v>
      </c>
      <c r="D211" s="163">
        <f>InpC!A87</f>
        <v>0</v>
      </c>
      <c r="E211" s="163">
        <f>InpC!F87</f>
        <v>1500</v>
      </c>
    </row>
    <row r="212" spans="1:5" x14ac:dyDescent="0.35">
      <c r="A212" s="163"/>
      <c r="B212" s="163"/>
      <c r="C212" s="163">
        <v>46</v>
      </c>
      <c r="D212" s="163">
        <f>InpC!A88</f>
        <v>0</v>
      </c>
      <c r="E212" s="163">
        <f>InpC!F88</f>
        <v>100</v>
      </c>
    </row>
    <row r="213" spans="1:5" x14ac:dyDescent="0.35">
      <c r="A213" s="163"/>
      <c r="B213" s="163"/>
      <c r="C213" s="163">
        <v>47</v>
      </c>
      <c r="D213" s="163">
        <f>InpC!A89</f>
        <v>0</v>
      </c>
      <c r="E213" s="163">
        <f>InpC!F89</f>
        <v>491</v>
      </c>
    </row>
    <row r="214" spans="1:5" x14ac:dyDescent="0.35">
      <c r="A214" s="163"/>
      <c r="B214" s="163"/>
      <c r="C214" s="163">
        <v>48</v>
      </c>
      <c r="D214" s="163">
        <f>InpC!A90</f>
        <v>0</v>
      </c>
      <c r="E214" s="163">
        <f>InpC!F90</f>
        <v>40</v>
      </c>
    </row>
    <row r="215" spans="1:5" x14ac:dyDescent="0.35">
      <c r="A215" s="163"/>
      <c r="B215" s="163"/>
      <c r="C215" s="163">
        <v>49</v>
      </c>
      <c r="D215" s="163">
        <f>InpC!A91</f>
        <v>0</v>
      </c>
      <c r="E215" s="163">
        <f>InpC!F91</f>
        <v>35</v>
      </c>
    </row>
    <row r="216" spans="1:5" x14ac:dyDescent="0.35">
      <c r="A216" s="163"/>
      <c r="B216" s="163"/>
      <c r="C216" s="163">
        <v>50</v>
      </c>
      <c r="D216" s="163">
        <f>InpC!A92</f>
        <v>0</v>
      </c>
      <c r="E216" s="163">
        <f>InpC!F92</f>
        <v>30</v>
      </c>
    </row>
    <row r="217" spans="1:5" x14ac:dyDescent="0.35">
      <c r="A217" s="163"/>
      <c r="B217" s="163"/>
      <c r="C217" s="163">
        <v>51</v>
      </c>
      <c r="D217" s="163">
        <f>InpC!A93</f>
        <v>0</v>
      </c>
      <c r="E217" s="163">
        <f>InpC!F93</f>
        <v>29.77</v>
      </c>
    </row>
    <row r="218" spans="1:5" x14ac:dyDescent="0.35">
      <c r="A218" s="163"/>
      <c r="B218" s="163"/>
      <c r="C218" s="163">
        <v>52</v>
      </c>
      <c r="D218" s="163">
        <f>InpC!A94</f>
        <v>0</v>
      </c>
      <c r="E218" s="163">
        <f>InpC!F94</f>
        <v>25</v>
      </c>
    </row>
    <row r="219" spans="1:5" x14ac:dyDescent="0.35">
      <c r="A219" s="163"/>
      <c r="B219" s="163"/>
      <c r="C219" s="163">
        <v>53</v>
      </c>
      <c r="D219" s="163">
        <f>InpC!A95</f>
        <v>0</v>
      </c>
      <c r="E219" s="163">
        <f>InpC!F95</f>
        <v>25</v>
      </c>
    </row>
    <row r="220" spans="1:5" x14ac:dyDescent="0.35">
      <c r="A220" s="163"/>
      <c r="B220" s="163"/>
      <c r="C220" s="163">
        <v>54</v>
      </c>
      <c r="D220" s="163">
        <f>InpC!A96</f>
        <v>0</v>
      </c>
      <c r="E220" s="163">
        <f>InpC!F96</f>
        <v>6.55</v>
      </c>
    </row>
    <row r="221" spans="1:5" x14ac:dyDescent="0.35">
      <c r="A221" s="163"/>
      <c r="B221" s="163"/>
      <c r="C221" s="163">
        <v>55</v>
      </c>
      <c r="D221" s="163">
        <f>InpC!A97</f>
        <v>0</v>
      </c>
      <c r="E221" s="163">
        <f>InpC!F97</f>
        <v>6</v>
      </c>
    </row>
    <row r="222" spans="1:5" x14ac:dyDescent="0.35">
      <c r="A222" s="163"/>
      <c r="B222" s="163"/>
      <c r="C222" s="163">
        <v>56</v>
      </c>
      <c r="D222" s="163">
        <f>InpC!A98</f>
        <v>0</v>
      </c>
      <c r="E222" s="163">
        <f>InpC!F98</f>
        <v>2.5</v>
      </c>
    </row>
    <row r="223" spans="1:5" x14ac:dyDescent="0.35">
      <c r="A223" s="163"/>
      <c r="B223" s="163"/>
      <c r="C223" s="163">
        <v>57</v>
      </c>
      <c r="D223" s="163">
        <f>InpC!A103</f>
        <v>0</v>
      </c>
      <c r="E223" s="163">
        <f>InpC!F103</f>
        <v>1</v>
      </c>
    </row>
    <row r="224" spans="1:5" x14ac:dyDescent="0.35">
      <c r="A224" s="163"/>
      <c r="B224" s="163"/>
      <c r="C224" s="163">
        <v>58</v>
      </c>
      <c r="D224" s="163">
        <f>InpC!A104</f>
        <v>0</v>
      </c>
      <c r="E224" s="163">
        <f>InpC!F104</f>
        <v>1</v>
      </c>
    </row>
    <row r="225" spans="1:5" x14ac:dyDescent="0.35">
      <c r="A225" s="163"/>
      <c r="B225" s="163"/>
      <c r="C225" s="163">
        <v>59</v>
      </c>
      <c r="D225" s="163">
        <f>InpC!A110</f>
        <v>0</v>
      </c>
      <c r="E225" s="163">
        <f>InpC!F110</f>
        <v>2</v>
      </c>
    </row>
    <row r="226" spans="1:5" x14ac:dyDescent="0.35">
      <c r="A226" s="163"/>
      <c r="B226" s="163"/>
      <c r="C226" s="163">
        <v>60</v>
      </c>
      <c r="D226" s="163">
        <f>InpC!A113</f>
        <v>0</v>
      </c>
      <c r="E226" s="163">
        <f>InpC!F113</f>
        <v>0.75</v>
      </c>
    </row>
    <row r="227" spans="1:5" x14ac:dyDescent="0.35">
      <c r="A227" s="163"/>
      <c r="B227" s="163"/>
      <c r="C227" s="163">
        <v>61</v>
      </c>
      <c r="D227" s="163">
        <f>InpC!A114</f>
        <v>0</v>
      </c>
      <c r="E227" s="163">
        <f>InpC!F114</f>
        <v>1</v>
      </c>
    </row>
    <row r="228" spans="1:5" x14ac:dyDescent="0.35">
      <c r="A228" s="163"/>
      <c r="B228" s="163"/>
      <c r="C228" s="163">
        <v>62</v>
      </c>
      <c r="D228" s="163">
        <f>InpC!A115</f>
        <v>0</v>
      </c>
      <c r="E228" s="163">
        <f>InpC!F115</f>
        <v>260000</v>
      </c>
    </row>
    <row r="229" spans="1:5" x14ac:dyDescent="0.35">
      <c r="A229" s="163"/>
      <c r="B229" s="163"/>
      <c r="C229" s="163">
        <v>63</v>
      </c>
      <c r="D229" s="163">
        <f>InpC!A116</f>
        <v>0</v>
      </c>
      <c r="E229" s="163">
        <f>InpC!F116</f>
        <v>2.5000000000000001E-2</v>
      </c>
    </row>
    <row r="230" spans="1:5" x14ac:dyDescent="0.35">
      <c r="A230" s="163"/>
      <c r="B230" s="163"/>
      <c r="C230" s="163">
        <v>64</v>
      </c>
      <c r="D230" s="163">
        <f>InpC!A117</f>
        <v>0</v>
      </c>
      <c r="E230" s="163">
        <f>InpC!F117</f>
        <v>0.02</v>
      </c>
    </row>
    <row r="231" spans="1:5" x14ac:dyDescent="0.35">
      <c r="A231" s="163"/>
      <c r="B231" s="163"/>
      <c r="C231" s="163">
        <v>65</v>
      </c>
      <c r="D231" s="163">
        <f>InpC!A118</f>
        <v>0</v>
      </c>
      <c r="E231" s="163">
        <f>InpC!F118</f>
        <v>360</v>
      </c>
    </row>
    <row r="232" spans="1:5" x14ac:dyDescent="0.35">
      <c r="A232" s="163"/>
      <c r="B232" s="163"/>
      <c r="C232" s="163">
        <v>66</v>
      </c>
      <c r="D232" s="163">
        <f>InpC!A119</f>
        <v>0</v>
      </c>
      <c r="E232" s="163">
        <f>InpC!F119</f>
        <v>8.7500000000000008E-3</v>
      </c>
    </row>
    <row r="233" spans="1:5" x14ac:dyDescent="0.35">
      <c r="A233" s="163"/>
      <c r="B233" s="163"/>
      <c r="C233" s="163">
        <v>67</v>
      </c>
      <c r="D233" s="163">
        <f>InpC!A120</f>
        <v>0</v>
      </c>
      <c r="E233" s="163">
        <f>InpC!F120</f>
        <v>0.01</v>
      </c>
    </row>
    <row r="234" spans="1:5" x14ac:dyDescent="0.35">
      <c r="A234" s="163"/>
      <c r="B234" s="163"/>
      <c r="C234" s="163">
        <v>68</v>
      </c>
      <c r="D234" s="163">
        <f>InpC!A123</f>
        <v>0</v>
      </c>
      <c r="E234" s="163">
        <f>InpC!F123</f>
        <v>1.4</v>
      </c>
    </row>
    <row r="235" spans="1:5" x14ac:dyDescent="0.35">
      <c r="A235" s="163"/>
      <c r="B235" s="163"/>
      <c r="C235" s="163">
        <v>69</v>
      </c>
      <c r="D235" s="163">
        <f>InpC!A124</f>
        <v>0</v>
      </c>
      <c r="E235" s="163">
        <f>InpC!F124</f>
        <v>0.02</v>
      </c>
    </row>
    <row r="236" spans="1:5" x14ac:dyDescent="0.35">
      <c r="A236" s="163"/>
      <c r="B236" s="163"/>
      <c r="C236" s="163">
        <v>70</v>
      </c>
      <c r="D236" s="163">
        <f>InpC!A125</f>
        <v>0</v>
      </c>
      <c r="E236" s="163">
        <f>InpC!F125</f>
        <v>18</v>
      </c>
    </row>
    <row r="237" spans="1:5" x14ac:dyDescent="0.35">
      <c r="A237" s="163"/>
      <c r="B237" s="163"/>
      <c r="C237" s="163">
        <v>71</v>
      </c>
      <c r="D237" s="163">
        <f>InpC!A132</f>
        <v>0</v>
      </c>
      <c r="E237" s="163">
        <f>InpC!F132</f>
        <v>25</v>
      </c>
    </row>
    <row r="238" spans="1:5" x14ac:dyDescent="0.35">
      <c r="A238" s="163"/>
      <c r="B238" s="163"/>
      <c r="C238" s="163">
        <v>72</v>
      </c>
      <c r="D238" s="163">
        <f>InpC!A157</f>
        <v>0</v>
      </c>
      <c r="E238" s="163">
        <f>InpC!F157</f>
        <v>0</v>
      </c>
    </row>
    <row r="239" spans="1:5" x14ac:dyDescent="0.35">
      <c r="A239" s="163"/>
      <c r="B239" s="163"/>
      <c r="C239" s="163">
        <v>73</v>
      </c>
      <c r="D239" s="163" t="str">
        <f>Ops!B83</f>
        <v>PWA revenue</v>
      </c>
      <c r="E239" s="163" t="str">
        <f>Ops!B83</f>
        <v>PWA revenue</v>
      </c>
    </row>
    <row r="240" spans="1:5" x14ac:dyDescent="0.35">
      <c r="A240" s="163"/>
      <c r="B240" s="163"/>
      <c r="C240" s="163">
        <v>74</v>
      </c>
      <c r="D240" s="163">
        <f>Ops!A88</f>
        <v>0</v>
      </c>
      <c r="E240" s="163">
        <f>Ops!J88</f>
        <v>12500</v>
      </c>
    </row>
    <row r="241" spans="1:5" x14ac:dyDescent="0.35">
      <c r="A241" s="163"/>
      <c r="B241" s="163"/>
      <c r="C241" s="163">
        <v>75</v>
      </c>
      <c r="D241" s="163">
        <f>Ops!A95</f>
        <v>0</v>
      </c>
      <c r="E241" s="163">
        <f>Ops!J95</f>
        <v>0</v>
      </c>
    </row>
    <row r="242" spans="1:5" x14ac:dyDescent="0.35">
      <c r="A242" s="163"/>
      <c r="B242" s="163"/>
      <c r="C242" s="163">
        <v>76</v>
      </c>
      <c r="D242" s="163">
        <f>Ops!A101</f>
        <v>0</v>
      </c>
      <c r="E242" s="163">
        <f>Ops!J101</f>
        <v>0</v>
      </c>
    </row>
    <row r="243" spans="1:5" x14ac:dyDescent="0.35">
      <c r="A243" s="163"/>
      <c r="B243" s="163"/>
      <c r="C243" s="163">
        <v>77</v>
      </c>
      <c r="D243" s="163">
        <f>Ops!A109</f>
        <v>0</v>
      </c>
      <c r="E243" s="163">
        <f>Ops!J109</f>
        <v>0</v>
      </c>
    </row>
    <row r="244" spans="1:5" x14ac:dyDescent="0.35">
      <c r="A244" s="163"/>
      <c r="B244" s="163"/>
      <c r="C244" s="163">
        <v>78</v>
      </c>
      <c r="D244" s="163">
        <f>Ops!A302</f>
        <v>0</v>
      </c>
      <c r="E244" s="163">
        <f>Ops!J302</f>
        <v>0</v>
      </c>
    </row>
    <row r="245" spans="1:5" x14ac:dyDescent="0.35">
      <c r="A245" s="163"/>
      <c r="B245" s="163"/>
      <c r="C245" s="163">
        <v>79</v>
      </c>
      <c r="D245" s="163">
        <f>Ops!A303</f>
        <v>0</v>
      </c>
      <c r="E245" s="163">
        <f>Ops!J303</f>
        <v>0</v>
      </c>
    </row>
    <row r="246" spans="1:5" x14ac:dyDescent="0.35">
      <c r="A246" s="163"/>
      <c r="B246" s="163"/>
      <c r="C246" s="163">
        <v>80</v>
      </c>
      <c r="D246" s="163" t="str">
        <f>Time!B128</f>
        <v>PWA term flag</v>
      </c>
      <c r="E246" s="163" t="str">
        <f>Time!B128</f>
        <v>PWA term flag</v>
      </c>
    </row>
    <row r="247" spans="1:5" x14ac:dyDescent="0.35">
      <c r="A247" s="163"/>
      <c r="B247" s="163"/>
      <c r="C247" s="163">
        <v>81</v>
      </c>
      <c r="D247" s="163">
        <f>Time!A132</f>
        <v>0</v>
      </c>
      <c r="E247" s="163">
        <f>Time!F132</f>
        <v>52962</v>
      </c>
    </row>
    <row r="248" spans="1:5" x14ac:dyDescent="0.35">
      <c r="A248" s="163"/>
      <c r="B248" s="163"/>
      <c r="C248" s="163">
        <v>82</v>
      </c>
      <c r="D248" s="163">
        <f>Time!A136</f>
        <v>0</v>
      </c>
      <c r="E248" s="163">
        <f>Time!J136</f>
        <v>0</v>
      </c>
    </row>
    <row r="249" spans="1:5" x14ac:dyDescent="0.35">
      <c r="A249" s="163"/>
      <c r="B249" s="163"/>
      <c r="C249" s="163">
        <v>83</v>
      </c>
      <c r="D249" s="163">
        <f>Time!A140</f>
        <v>0</v>
      </c>
      <c r="E249" s="163">
        <f>Time!J140</f>
        <v>0</v>
      </c>
    </row>
    <row r="250" spans="1:5" x14ac:dyDescent="0.35">
      <c r="A250" s="163"/>
      <c r="B250" s="163"/>
      <c r="C250" s="163">
        <v>84</v>
      </c>
      <c r="D250" s="163">
        <f>Time!A10</f>
        <v>0</v>
      </c>
      <c r="E250" s="163">
        <f>Time!J10</f>
        <v>1</v>
      </c>
    </row>
    <row r="251" spans="1:5" x14ac:dyDescent="0.35">
      <c r="A251" s="163"/>
      <c r="B251" s="163"/>
      <c r="C251" s="163">
        <v>85</v>
      </c>
      <c r="D251" s="163">
        <f>Time!A13</f>
        <v>0</v>
      </c>
      <c r="E251" s="163">
        <f>Time!F13</f>
        <v>183</v>
      </c>
    </row>
    <row r="252" spans="1:5" x14ac:dyDescent="0.35">
      <c r="A252" s="163" t="s">
        <v>1608</v>
      </c>
      <c r="B252" s="163" t="s">
        <v>1582</v>
      </c>
      <c r="C252" s="163"/>
      <c r="D252" s="163"/>
      <c r="E252" s="163"/>
    </row>
    <row r="253" spans="1:5" x14ac:dyDescent="0.35">
      <c r="A253" s="163"/>
      <c r="B253" s="163"/>
      <c r="C253" s="163">
        <v>1</v>
      </c>
      <c r="D253" s="163" t="str">
        <f>Metrics!A47</f>
        <v>LLCR</v>
      </c>
      <c r="E253" s="163" t="str">
        <f>Metrics!A47</f>
        <v>LLCR</v>
      </c>
    </row>
    <row r="254" spans="1:5" x14ac:dyDescent="0.35">
      <c r="A254" s="163"/>
      <c r="B254" s="163"/>
      <c r="C254" s="163">
        <v>2</v>
      </c>
      <c r="D254" s="163" t="str">
        <f>Metrics!B49</f>
        <v>CFADS over senior debt term</v>
      </c>
      <c r="E254" s="163" t="str">
        <f>Metrics!B49</f>
        <v>CFADS over senior debt term</v>
      </c>
    </row>
    <row r="255" spans="1:5" x14ac:dyDescent="0.35">
      <c r="A255" s="163"/>
      <c r="B255" s="163"/>
      <c r="C255" s="163">
        <v>3</v>
      </c>
      <c r="D255" s="163">
        <f>Metrics!A52</f>
        <v>0</v>
      </c>
      <c r="E255" s="163">
        <f>Metrics!J52</f>
        <v>0</v>
      </c>
    </row>
    <row r="256" spans="1:5" x14ac:dyDescent="0.35">
      <c r="A256" s="163"/>
      <c r="B256" s="163"/>
      <c r="C256" s="163">
        <v>4</v>
      </c>
      <c r="D256" s="163" t="str">
        <f>Metrics!B54</f>
        <v>PV of CFADS</v>
      </c>
      <c r="E256" s="163" t="str">
        <f>Metrics!B54</f>
        <v>PV of CFADS</v>
      </c>
    </row>
    <row r="257" spans="1:5" x14ac:dyDescent="0.35">
      <c r="A257" s="163"/>
      <c r="B257" s="163"/>
      <c r="C257" s="163">
        <v>5</v>
      </c>
      <c r="D257" s="163">
        <f>Metrics!A57</f>
        <v>0</v>
      </c>
      <c r="E257" s="163">
        <f>Metrics!J57</f>
        <v>359873.55340294045</v>
      </c>
    </row>
    <row r="258" spans="1:5" x14ac:dyDescent="0.35">
      <c r="A258" s="163"/>
      <c r="B258" s="163"/>
      <c r="C258" s="163">
        <v>6</v>
      </c>
      <c r="D258" s="163" t="str">
        <f>Metrics!B59</f>
        <v>LLCR ratio</v>
      </c>
      <c r="E258" s="163" t="str">
        <f>Metrics!B59</f>
        <v>LLCR ratio</v>
      </c>
    </row>
    <row r="259" spans="1:5" x14ac:dyDescent="0.35">
      <c r="A259" s="163"/>
      <c r="B259" s="163"/>
      <c r="C259" s="163">
        <v>7</v>
      </c>
      <c r="D259" s="163">
        <f>Metrics!A63</f>
        <v>0</v>
      </c>
      <c r="E259" s="163" t="str">
        <f>Metrics!J63</f>
        <v>na</v>
      </c>
    </row>
    <row r="260" spans="1:5" x14ac:dyDescent="0.35">
      <c r="A260" s="163"/>
      <c r="B260" s="163"/>
      <c r="C260" s="163">
        <v>8</v>
      </c>
      <c r="D260" s="163">
        <f>Metrics!A66</f>
        <v>0</v>
      </c>
      <c r="E260" s="163">
        <f>Metrics!F66</f>
        <v>1.3999999999997526</v>
      </c>
    </row>
    <row r="261" spans="1:5" x14ac:dyDescent="0.35">
      <c r="A261" s="163"/>
      <c r="B261" s="163"/>
      <c r="C261" s="163">
        <v>9</v>
      </c>
      <c r="D261" s="163" t="str">
        <f>Time!B110</f>
        <v>LLCR date flag</v>
      </c>
      <c r="E261" s="163" t="str">
        <f>Time!B110</f>
        <v>LLCR date flag</v>
      </c>
    </row>
    <row r="262" spans="1:5" x14ac:dyDescent="0.35">
      <c r="A262" s="163"/>
      <c r="B262" s="163"/>
      <c r="C262" s="163">
        <v>10</v>
      </c>
      <c r="D262" s="163">
        <f>Time!A112</f>
        <v>0</v>
      </c>
      <c r="E262" s="163">
        <f>Time!J112</f>
        <v>0</v>
      </c>
    </row>
    <row r="263" spans="1:5" x14ac:dyDescent="0.35">
      <c r="A263" s="163" t="s">
        <v>1593</v>
      </c>
      <c r="B263" s="163" t="s">
        <v>1424</v>
      </c>
      <c r="C263" s="163"/>
      <c r="D263" s="163"/>
      <c r="E263" s="163"/>
    </row>
    <row r="264" spans="1:5" x14ac:dyDescent="0.35">
      <c r="A264" s="163"/>
      <c r="B264" s="163"/>
      <c r="C264" s="163">
        <v>1</v>
      </c>
      <c r="D264" s="163" t="str">
        <f>Metrics!A31</f>
        <v>DEBT SERVICE COVER RATIO</v>
      </c>
      <c r="E264" s="163" t="str">
        <f>Metrics!A31</f>
        <v>DEBT SERVICE COVER RATIO</v>
      </c>
    </row>
    <row r="265" spans="1:5" x14ac:dyDescent="0.35">
      <c r="A265" s="163"/>
      <c r="B265" s="163"/>
      <c r="C265" s="163">
        <v>2</v>
      </c>
      <c r="D265" s="163" t="str">
        <f>Metrics!B33</f>
        <v>3 month historic DSCR</v>
      </c>
      <c r="E265" s="163" t="str">
        <f>Metrics!B33</f>
        <v>3 month historic DSCR</v>
      </c>
    </row>
    <row r="266" spans="1:5" x14ac:dyDescent="0.35">
      <c r="A266" s="163"/>
      <c r="B266" s="163"/>
      <c r="C266" s="163">
        <v>3</v>
      </c>
      <c r="D266" s="163">
        <f>Metrics!A37</f>
        <v>0</v>
      </c>
      <c r="E266" s="163" t="str">
        <f>Metrics!J37</f>
        <v>na</v>
      </c>
    </row>
    <row r="267" spans="1:5" x14ac:dyDescent="0.35">
      <c r="A267" s="163"/>
      <c r="B267" s="163"/>
      <c r="C267" s="163">
        <v>4</v>
      </c>
      <c r="D267" s="163">
        <f>Metrics!A40</f>
        <v>0</v>
      </c>
      <c r="E267" s="163">
        <f>Metrics!F40</f>
        <v>1.3999999999999997</v>
      </c>
    </row>
    <row r="268" spans="1:5" x14ac:dyDescent="0.35">
      <c r="A268" s="163"/>
      <c r="B268" s="163"/>
      <c r="C268" s="163">
        <v>5</v>
      </c>
      <c r="D268" s="163">
        <f>Metrics!A44</f>
        <v>0</v>
      </c>
      <c r="E268" s="163">
        <f>Metrics!F44</f>
        <v>1.4000000000000015</v>
      </c>
    </row>
    <row r="269" spans="1:5" x14ac:dyDescent="0.35">
      <c r="A269" s="163" t="s">
        <v>1587</v>
      </c>
      <c r="B269" s="163" t="s">
        <v>1588</v>
      </c>
      <c r="C269" s="163"/>
      <c r="D269" s="163"/>
      <c r="E269" s="163"/>
    </row>
    <row r="270" spans="1:5" x14ac:dyDescent="0.35">
      <c r="A270" s="163"/>
      <c r="B270" s="163"/>
      <c r="C270" s="163">
        <v>1</v>
      </c>
      <c r="D270" s="163" t="str">
        <f>Metrics!A69</f>
        <v>EQUITY IRR</v>
      </c>
      <c r="E270" s="163" t="str">
        <f>Metrics!A69</f>
        <v>EQUITY IRR</v>
      </c>
    </row>
    <row r="271" spans="1:5" x14ac:dyDescent="0.35">
      <c r="A271" s="163"/>
      <c r="B271" s="163"/>
      <c r="C271" s="163">
        <v>2</v>
      </c>
      <c r="D271" s="163">
        <f>Metrics!A73</f>
        <v>0</v>
      </c>
      <c r="E271" s="163">
        <f>Metrics!J73</f>
        <v>0</v>
      </c>
    </row>
    <row r="272" spans="1:5" x14ac:dyDescent="0.35">
      <c r="A272" s="163"/>
      <c r="B272" s="163"/>
      <c r="C272" s="163">
        <v>3</v>
      </c>
      <c r="D272" s="163">
        <f>Metrics!A77</f>
        <v>0</v>
      </c>
      <c r="E272" s="163">
        <f>Metrics!J77</f>
        <v>-1.0000000000000001E-9</v>
      </c>
    </row>
    <row r="273" spans="1:5" x14ac:dyDescent="0.35">
      <c r="A273" s="163"/>
      <c r="B273" s="163"/>
      <c r="C273" s="163">
        <v>4</v>
      </c>
      <c r="D273" s="163">
        <f>Metrics!A81</f>
        <v>0</v>
      </c>
      <c r="E273" s="163">
        <f>Metrics!F81</f>
        <v>0.19736395478248597</v>
      </c>
    </row>
    <row r="274" spans="1:5" x14ac:dyDescent="0.35">
      <c r="A274" s="163" t="s">
        <v>1581</v>
      </c>
      <c r="B274" s="163" t="s">
        <v>1582</v>
      </c>
      <c r="C274" s="163"/>
      <c r="D274" s="163"/>
      <c r="E274" s="163"/>
    </row>
    <row r="275" spans="1:5" x14ac:dyDescent="0.35">
      <c r="A275" s="163"/>
      <c r="B275" s="163"/>
      <c r="C275" s="163">
        <v>1</v>
      </c>
      <c r="D275" s="163" t="str">
        <f>Fin!A142</f>
        <v>EQUITY INVESTMENT FOR IRR</v>
      </c>
      <c r="E275" s="163" t="str">
        <f>Fin!A142</f>
        <v>EQUITY INVESTMENT FOR IRR</v>
      </c>
    </row>
    <row r="276" spans="1:5" x14ac:dyDescent="0.35">
      <c r="A276" s="163"/>
      <c r="B276" s="163"/>
      <c r="C276" s="163">
        <v>2</v>
      </c>
      <c r="D276" s="163">
        <f>Fin!A147</f>
        <v>0</v>
      </c>
      <c r="E276" s="163">
        <f>Fin!J147</f>
        <v>-1.0000000000000001E-9</v>
      </c>
    </row>
    <row r="277" spans="1:5" x14ac:dyDescent="0.35">
      <c r="A277" s="163"/>
      <c r="B277" s="163"/>
      <c r="C277" s="163">
        <v>3</v>
      </c>
      <c r="D277" s="163" t="str">
        <f>Metrics!A7</f>
        <v>AVERAGE COST OF DEBT</v>
      </c>
      <c r="E277" s="163" t="str">
        <f>Metrics!A7</f>
        <v>AVERAGE COST OF DEBT</v>
      </c>
    </row>
    <row r="278" spans="1:5" x14ac:dyDescent="0.35">
      <c r="A278" s="163"/>
      <c r="B278" s="163"/>
      <c r="C278" s="163">
        <v>4</v>
      </c>
      <c r="D278" s="163" t="str">
        <f>Metrics!B9</f>
        <v>Senior debt cashflows during construction</v>
      </c>
      <c r="E278" s="163" t="str">
        <f>Metrics!B9</f>
        <v>Senior debt cashflows during construction</v>
      </c>
    </row>
    <row r="279" spans="1:5" x14ac:dyDescent="0.35">
      <c r="A279" s="163"/>
      <c r="B279" s="163"/>
      <c r="C279" s="163">
        <v>5</v>
      </c>
      <c r="D279" s="163">
        <f>Metrics!A14</f>
        <v>0</v>
      </c>
      <c r="E279" s="163">
        <f>Metrics!J14</f>
        <v>-1.0000000000000001E-9</v>
      </c>
    </row>
    <row r="280" spans="1:5" x14ac:dyDescent="0.35">
      <c r="A280" s="163"/>
      <c r="B280" s="163"/>
      <c r="C280" s="163">
        <v>6</v>
      </c>
      <c r="D280" s="163" t="str">
        <f>Metrics!B16</f>
        <v>Senior debt service</v>
      </c>
      <c r="E280" s="163" t="str">
        <f>Metrics!B16</f>
        <v>Senior debt service</v>
      </c>
    </row>
    <row r="281" spans="1:5" x14ac:dyDescent="0.35">
      <c r="A281" s="163"/>
      <c r="B281" s="163"/>
      <c r="C281" s="163">
        <v>7</v>
      </c>
      <c r="D281" s="163">
        <f>Metrics!A19</f>
        <v>0</v>
      </c>
      <c r="E281" s="163">
        <f>Metrics!J19</f>
        <v>0</v>
      </c>
    </row>
    <row r="282" spans="1:5" x14ac:dyDescent="0.35">
      <c r="A282" s="163"/>
      <c r="B282" s="163"/>
      <c r="C282" s="163">
        <v>8</v>
      </c>
      <c r="D282" s="163" t="str">
        <f>Metrics!B21</f>
        <v>Average cost of debt</v>
      </c>
      <c r="E282" s="163" t="str">
        <f>Metrics!B21</f>
        <v>Average cost of debt</v>
      </c>
    </row>
    <row r="283" spans="1:5" x14ac:dyDescent="0.35">
      <c r="A283" s="163"/>
      <c r="B283" s="163"/>
      <c r="C283" s="163">
        <v>9</v>
      </c>
      <c r="D283" s="163">
        <f>Metrics!A24</f>
        <v>0</v>
      </c>
      <c r="E283" s="163">
        <f>Metrics!J24</f>
        <v>-1.0000000000000001E-9</v>
      </c>
    </row>
    <row r="284" spans="1:5" x14ac:dyDescent="0.35">
      <c r="A284" s="163"/>
      <c r="B284" s="163"/>
      <c r="C284" s="163">
        <v>10</v>
      </c>
      <c r="D284" s="163">
        <f>Metrics!A28</f>
        <v>0</v>
      </c>
      <c r="E284" s="163">
        <f>Metrics!F28</f>
        <v>4.4459024071693429E-2</v>
      </c>
    </row>
    <row r="285" spans="1:5" x14ac:dyDescent="0.35">
      <c r="A285" s="163" t="s">
        <v>1476</v>
      </c>
      <c r="B285" s="163" t="s">
        <v>1477</v>
      </c>
      <c r="C285" s="163"/>
      <c r="D285" s="163"/>
      <c r="E285" s="163"/>
    </row>
    <row r="286" spans="1:5" x14ac:dyDescent="0.35">
      <c r="A286" s="163"/>
      <c r="B286" s="163"/>
      <c r="C286" s="163">
        <v>1</v>
      </c>
      <c r="D286" s="163" t="str">
        <f>Fin!B89</f>
        <v>Senior debt repayment period interest</v>
      </c>
      <c r="E286" s="163" t="str">
        <f>Fin!B89</f>
        <v>Senior debt repayment period interest</v>
      </c>
    </row>
    <row r="287" spans="1:5" x14ac:dyDescent="0.35">
      <c r="A287" s="163"/>
      <c r="B287" s="163"/>
      <c r="C287" s="163">
        <v>2</v>
      </c>
      <c r="D287" s="163">
        <f>Fin!A95</f>
        <v>0</v>
      </c>
      <c r="E287" s="163">
        <f>Fin!J95</f>
        <v>0</v>
      </c>
    </row>
    <row r="288" spans="1:5" x14ac:dyDescent="0.35">
      <c r="A288" s="163"/>
      <c r="B288" s="163"/>
      <c r="C288" s="163">
        <v>3</v>
      </c>
      <c r="D288" s="163">
        <f>Fin!A96</f>
        <v>0</v>
      </c>
      <c r="E288" s="163">
        <f>Fin!J96</f>
        <v>0</v>
      </c>
    </row>
    <row r="289" spans="1:5" x14ac:dyDescent="0.35">
      <c r="A289" s="163" t="s">
        <v>1454</v>
      </c>
      <c r="B289" s="163" t="s">
        <v>1455</v>
      </c>
      <c r="C289" s="163"/>
      <c r="D289" s="163"/>
      <c r="E289" s="163"/>
    </row>
    <row r="290" spans="1:5" x14ac:dyDescent="0.35">
      <c r="A290" s="163"/>
      <c r="B290" s="163"/>
      <c r="C290" s="163">
        <v>1</v>
      </c>
      <c r="D290" s="163" t="str">
        <f>Fin!B35</f>
        <v>Debt capacity</v>
      </c>
      <c r="E290" s="163" t="str">
        <f>Fin!B35</f>
        <v>Debt capacity</v>
      </c>
    </row>
    <row r="291" spans="1:5" x14ac:dyDescent="0.35">
      <c r="A291" s="163"/>
      <c r="B291" s="163"/>
      <c r="C291" s="163">
        <v>2</v>
      </c>
      <c r="D291" s="163">
        <f>Fin!A38</f>
        <v>0</v>
      </c>
      <c r="E291" s="163">
        <f>Fin!F38</f>
        <v>0.04</v>
      </c>
    </row>
    <row r="292" spans="1:5" x14ac:dyDescent="0.35">
      <c r="A292" s="163"/>
      <c r="B292" s="163"/>
      <c r="C292" s="163">
        <v>3</v>
      </c>
      <c r="D292" s="163">
        <f>Fin!A43</f>
        <v>0</v>
      </c>
      <c r="E292" s="163">
        <f>Fin!J43</f>
        <v>3.4444444444444444E-3</v>
      </c>
    </row>
    <row r="293" spans="1:5" x14ac:dyDescent="0.35">
      <c r="A293" s="163"/>
      <c r="B293" s="163"/>
      <c r="C293" s="163">
        <v>4</v>
      </c>
      <c r="D293" s="163">
        <f>Fin!A47</f>
        <v>0</v>
      </c>
      <c r="E293" s="163">
        <f>Fin!J47</f>
        <v>0</v>
      </c>
    </row>
    <row r="294" spans="1:5" x14ac:dyDescent="0.35">
      <c r="A294" s="163"/>
      <c r="B294" s="163"/>
      <c r="C294" s="163">
        <v>5</v>
      </c>
      <c r="D294" s="163">
        <f>Fin!A60</f>
        <v>0</v>
      </c>
      <c r="E294" s="163">
        <f>Fin!J60</f>
        <v>0</v>
      </c>
    </row>
    <row r="295" spans="1:5" x14ac:dyDescent="0.35">
      <c r="A295" s="163"/>
      <c r="B295" s="163"/>
      <c r="C295" s="163">
        <v>6</v>
      </c>
      <c r="D295" s="163">
        <f>Fin!A64</f>
        <v>0</v>
      </c>
      <c r="E295" s="163">
        <f>Fin!F64</f>
        <v>301238.17203726457</v>
      </c>
    </row>
    <row r="296" spans="1:5" x14ac:dyDescent="0.35">
      <c r="A296" s="163"/>
      <c r="B296" s="163"/>
      <c r="C296" s="163">
        <v>7</v>
      </c>
      <c r="D296" s="163" t="str">
        <f>InpC!B122</f>
        <v>Debt capacity assumptions</v>
      </c>
      <c r="E296" s="163" t="str">
        <f>InpC!B122</f>
        <v>Debt capacity assumptions</v>
      </c>
    </row>
    <row r="297" spans="1:5" x14ac:dyDescent="0.35">
      <c r="A297" s="163"/>
      <c r="B297" s="163"/>
      <c r="C297" s="163">
        <v>8</v>
      </c>
      <c r="D297" s="163">
        <f>InpC!A123</f>
        <v>0</v>
      </c>
      <c r="E297" s="163">
        <f>InpC!F123</f>
        <v>1.4</v>
      </c>
    </row>
    <row r="298" spans="1:5" x14ac:dyDescent="0.35">
      <c r="A298" s="163"/>
      <c r="B298" s="163"/>
      <c r="C298" s="163">
        <v>9</v>
      </c>
      <c r="D298" s="163">
        <f>InpC!A124</f>
        <v>0</v>
      </c>
      <c r="E298" s="163">
        <f>InpC!F124</f>
        <v>0.02</v>
      </c>
    </row>
    <row r="299" spans="1:5" x14ac:dyDescent="0.35">
      <c r="A299" s="163"/>
      <c r="B299" s="163"/>
      <c r="C299" s="163">
        <v>10</v>
      </c>
      <c r="D299" s="163">
        <f>InpC!A125</f>
        <v>0</v>
      </c>
      <c r="E299" s="163">
        <f>InpC!F125</f>
        <v>18</v>
      </c>
    </row>
    <row r="300" spans="1:5" x14ac:dyDescent="0.35">
      <c r="A300" s="163"/>
      <c r="B300" s="163"/>
      <c r="C300" s="163">
        <v>11</v>
      </c>
      <c r="D300" s="163" t="str">
        <f>Time!B96</f>
        <v>Senior debt loan life flag</v>
      </c>
      <c r="E300" s="163" t="str">
        <f>Time!B96</f>
        <v>Senior debt loan life flag</v>
      </c>
    </row>
    <row r="301" spans="1:5" x14ac:dyDescent="0.35">
      <c r="A301" s="163"/>
      <c r="B301" s="163"/>
      <c r="C301" s="163">
        <v>12</v>
      </c>
      <c r="D301" s="163">
        <f>Time!A100</f>
        <v>0</v>
      </c>
      <c r="E301" s="163">
        <f>Time!F100</f>
        <v>54057</v>
      </c>
    </row>
    <row r="302" spans="1:5" x14ac:dyDescent="0.35">
      <c r="A302" s="163"/>
      <c r="B302" s="163"/>
      <c r="C302" s="163">
        <v>13</v>
      </c>
      <c r="D302" s="163">
        <f>Time!A104</f>
        <v>0</v>
      </c>
      <c r="E302" s="163">
        <f>Time!J104</f>
        <v>0</v>
      </c>
    </row>
    <row r="303" spans="1:5" x14ac:dyDescent="0.35">
      <c r="A303" s="163"/>
      <c r="B303" s="163"/>
      <c r="C303" s="163">
        <v>14</v>
      </c>
      <c r="D303" s="163">
        <f>Time!A108</f>
        <v>0</v>
      </c>
      <c r="E303" s="163">
        <f>Time!J108</f>
        <v>0</v>
      </c>
    </row>
    <row r="304" spans="1:5" x14ac:dyDescent="0.35">
      <c r="A304" s="163" t="s">
        <v>1439</v>
      </c>
      <c r="B304" s="163" t="s">
        <v>1440</v>
      </c>
      <c r="C304" s="163"/>
      <c r="D304" s="163"/>
      <c r="E304" s="163"/>
    </row>
    <row r="305" spans="1:5" x14ac:dyDescent="0.35">
      <c r="A305" s="163"/>
      <c r="B305" s="163"/>
      <c r="C305" s="163">
        <v>1</v>
      </c>
      <c r="D305" s="163" t="e">
        <f>Fin!#REF!</f>
        <v>#REF!</v>
      </c>
      <c r="E305" s="163" t="e">
        <f>Fin!#REF!</f>
        <v>#REF!</v>
      </c>
    </row>
    <row r="306" spans="1:5" x14ac:dyDescent="0.35">
      <c r="A306" s="163"/>
      <c r="B306" s="163"/>
      <c r="C306" s="163">
        <v>2</v>
      </c>
      <c r="D306" s="163" t="e">
        <f>Fin!#REF!</f>
        <v>#REF!</v>
      </c>
      <c r="E306" s="163" t="e">
        <f>Fin!#REF!</f>
        <v>#REF!</v>
      </c>
    </row>
    <row r="307" spans="1:5" x14ac:dyDescent="0.35">
      <c r="A307" s="163"/>
      <c r="B307" s="163"/>
      <c r="C307" s="163">
        <v>3</v>
      </c>
      <c r="D307" s="163" t="e">
        <f>Fin!#REF!</f>
        <v>#REF!</v>
      </c>
      <c r="E307" s="163" t="e">
        <f>Fin!#REF!</f>
        <v>#REF!</v>
      </c>
    </row>
    <row r="308" spans="1:5" x14ac:dyDescent="0.35">
      <c r="A308" s="163"/>
      <c r="B308" s="163"/>
      <c r="C308" s="163">
        <v>4</v>
      </c>
      <c r="D308" s="163" t="e">
        <f>Fin!#REF!</f>
        <v>#REF!</v>
      </c>
      <c r="E308" s="163" t="e">
        <f>Fin!#REF!</f>
        <v>#REF!</v>
      </c>
    </row>
    <row r="309" spans="1:5" x14ac:dyDescent="0.35">
      <c r="A309" s="163"/>
      <c r="B309" s="163"/>
      <c r="C309" s="163">
        <v>5</v>
      </c>
      <c r="D309" s="163" t="e">
        <f>Fin!#REF!</f>
        <v>#REF!</v>
      </c>
      <c r="E309" s="163" t="e">
        <f>Fin!#REF!</f>
        <v>#REF!</v>
      </c>
    </row>
    <row r="310" spans="1:5" x14ac:dyDescent="0.35">
      <c r="A310" s="163"/>
      <c r="B310" s="163"/>
      <c r="C310" s="163">
        <v>6</v>
      </c>
      <c r="D310" s="163" t="e">
        <f>Fin!#REF!</f>
        <v>#REF!</v>
      </c>
      <c r="E310" s="163" t="e">
        <f>Fin!#REF!</f>
        <v>#REF!</v>
      </c>
    </row>
    <row r="311" spans="1:5" x14ac:dyDescent="0.35">
      <c r="A311" s="163"/>
      <c r="B311" s="163"/>
      <c r="C311" s="163">
        <v>7</v>
      </c>
      <c r="D311" s="163" t="e">
        <f>Fin!#REF!</f>
        <v>#REF!</v>
      </c>
      <c r="E311" s="163" t="e">
        <f>Fin!#REF!</f>
        <v>#REF!</v>
      </c>
    </row>
    <row r="312" spans="1:5" x14ac:dyDescent="0.35">
      <c r="A312" s="163"/>
      <c r="B312" s="163"/>
      <c r="C312" s="163">
        <v>8</v>
      </c>
      <c r="D312" s="163" t="e">
        <f>InpC!#REF!</f>
        <v>#REF!</v>
      </c>
      <c r="E312" s="163" t="e">
        <f>InpC!#REF!</f>
        <v>#REF!</v>
      </c>
    </row>
    <row r="313" spans="1:5" x14ac:dyDescent="0.35">
      <c r="A313" s="163"/>
      <c r="B313" s="163"/>
      <c r="C313" s="163">
        <v>9</v>
      </c>
      <c r="D313" s="163" t="e">
        <f>InpC!#REF!</f>
        <v>#REF!</v>
      </c>
      <c r="E313" s="163" t="e">
        <f>InpC!#REF!</f>
        <v>#REF!</v>
      </c>
    </row>
    <row r="314" spans="1:5" x14ac:dyDescent="0.35">
      <c r="A314" s="163"/>
      <c r="B314" s="163"/>
      <c r="C314" s="163">
        <v>10</v>
      </c>
      <c r="D314" s="163" t="e">
        <f>InpC!#REF!</f>
        <v>#REF!</v>
      </c>
      <c r="E314" s="163" t="e">
        <f>InpC!#REF!</f>
        <v>#REF!</v>
      </c>
    </row>
    <row r="315" spans="1:5" x14ac:dyDescent="0.35">
      <c r="A315" s="163"/>
      <c r="B315" s="163"/>
      <c r="C315" s="163">
        <v>11</v>
      </c>
      <c r="D315" s="163" t="e">
        <f>InpC!#REF!</f>
        <v>#REF!</v>
      </c>
      <c r="E315" s="163" t="e">
        <f>InpC!#REF!</f>
        <v>#REF!</v>
      </c>
    </row>
    <row r="316" spans="1:5" x14ac:dyDescent="0.35">
      <c r="A316" s="163"/>
      <c r="B316" s="163"/>
      <c r="C316" s="163">
        <v>12</v>
      </c>
      <c r="D316" s="163" t="e">
        <f>Time!#REF!</f>
        <v>#REF!</v>
      </c>
      <c r="E316" s="163" t="e">
        <f>Time!#REF!</f>
        <v>#REF!</v>
      </c>
    </row>
    <row r="317" spans="1:5" x14ac:dyDescent="0.35">
      <c r="A317" s="163"/>
      <c r="B317" s="163"/>
      <c r="C317" s="163">
        <v>13</v>
      </c>
      <c r="D317" s="163" t="e">
        <f>Time!#REF!</f>
        <v>#REF!</v>
      </c>
      <c r="E317" s="163" t="e">
        <f>Time!#REF!</f>
        <v>#REF!</v>
      </c>
    </row>
    <row r="318" spans="1:5" x14ac:dyDescent="0.35">
      <c r="A318" s="163"/>
      <c r="B318" s="163"/>
      <c r="C318" s="163">
        <v>14</v>
      </c>
      <c r="D318" s="163" t="e">
        <f>Time!#REF!</f>
        <v>#REF!</v>
      </c>
      <c r="E318" s="163" t="e">
        <f>Time!#REF!</f>
        <v>#REF!</v>
      </c>
    </row>
    <row r="319" spans="1:5" x14ac:dyDescent="0.35">
      <c r="A319" s="163"/>
      <c r="B319" s="163"/>
      <c r="C319" s="163">
        <v>15</v>
      </c>
      <c r="D319" s="163" t="e">
        <f>Time!#REF!</f>
        <v>#REF!</v>
      </c>
      <c r="E319" s="163" t="e">
        <f>Time!#REF!</f>
        <v>#REF!</v>
      </c>
    </row>
    <row r="320" spans="1:5" x14ac:dyDescent="0.35">
      <c r="A320" s="163" t="s">
        <v>1423</v>
      </c>
      <c r="B320" s="163" t="s">
        <v>1424</v>
      </c>
      <c r="C320" s="163"/>
      <c r="D320" s="163"/>
      <c r="E320" s="163"/>
    </row>
    <row r="321" spans="1:5" x14ac:dyDescent="0.35">
      <c r="A321" s="163"/>
      <c r="B321" s="163"/>
      <c r="C321" s="163">
        <v>1</v>
      </c>
      <c r="D321" s="163" t="str">
        <f>NCA!A7</f>
        <v>CAPITALIZED FINANCING COSTS</v>
      </c>
      <c r="E321" s="163" t="str">
        <f>NCA!A7</f>
        <v>CAPITALIZED FINANCING COSTS</v>
      </c>
    </row>
    <row r="322" spans="1:5" x14ac:dyDescent="0.35">
      <c r="A322" s="163"/>
      <c r="B322" s="163"/>
      <c r="C322" s="163">
        <v>2</v>
      </c>
      <c r="D322" s="163">
        <f>NCA!A10</f>
        <v>0</v>
      </c>
      <c r="E322" s="163">
        <f>NCA!F10</f>
        <v>31430.966113810879</v>
      </c>
    </row>
    <row r="323" spans="1:5" x14ac:dyDescent="0.35">
      <c r="A323" s="163"/>
      <c r="B323" s="163"/>
      <c r="C323" s="163">
        <v>3</v>
      </c>
      <c r="D323" s="163">
        <f>NCA!A16</f>
        <v>0</v>
      </c>
      <c r="E323" s="163">
        <f>NCA!F16</f>
        <v>376330.96611381083</v>
      </c>
    </row>
    <row r="324" spans="1:5" x14ac:dyDescent="0.35">
      <c r="A324" s="163"/>
      <c r="B324" s="163"/>
      <c r="C324" s="163">
        <v>4</v>
      </c>
      <c r="D324" s="163">
        <f>NCA!A22</f>
        <v>0</v>
      </c>
      <c r="E324" s="163">
        <f>NCA!J22</f>
        <v>0</v>
      </c>
    </row>
    <row r="325" spans="1:5" x14ac:dyDescent="0.35">
      <c r="A325" s="163"/>
      <c r="B325" s="163"/>
      <c r="C325" s="163">
        <v>5</v>
      </c>
      <c r="D325" s="163">
        <f>NCA!A31</f>
        <v>0</v>
      </c>
      <c r="E325" s="163">
        <f>NCA!J31</f>
        <v>0</v>
      </c>
    </row>
    <row r="326" spans="1:5" x14ac:dyDescent="0.35">
      <c r="A326" s="163" t="s">
        <v>1394</v>
      </c>
      <c r="B326" s="163" t="s">
        <v>1395</v>
      </c>
      <c r="C326" s="163"/>
      <c r="D326" s="163"/>
      <c r="E326" s="163"/>
    </row>
    <row r="327" spans="1:5" x14ac:dyDescent="0.35">
      <c r="A327" s="163"/>
      <c r="B327" s="163"/>
      <c r="C327" s="163">
        <v>1</v>
      </c>
      <c r="D327" s="163">
        <f>FS!A18</f>
        <v>0</v>
      </c>
      <c r="E327" s="163">
        <f>FS!J18</f>
        <v>0</v>
      </c>
    </row>
    <row r="328" spans="1:5" x14ac:dyDescent="0.35">
      <c r="A328" s="163"/>
      <c r="B328" s="163"/>
      <c r="C328" s="163">
        <v>2</v>
      </c>
      <c r="D328" s="163">
        <f>InpC!A113</f>
        <v>0</v>
      </c>
      <c r="E328" s="163">
        <f>InpC!F113</f>
        <v>0.75</v>
      </c>
    </row>
    <row r="329" spans="1:5" x14ac:dyDescent="0.35">
      <c r="A329" s="163" t="s">
        <v>1385</v>
      </c>
      <c r="B329" s="163" t="s">
        <v>1386</v>
      </c>
      <c r="C329" s="163"/>
      <c r="D329" s="163"/>
      <c r="E329" s="163"/>
    </row>
    <row r="330" spans="1:5" x14ac:dyDescent="0.35">
      <c r="A330" s="163"/>
      <c r="B330" s="163"/>
      <c r="C330" s="163">
        <v>1</v>
      </c>
      <c r="D330" s="163">
        <f>FS!A77</f>
        <v>0</v>
      </c>
      <c r="E330" s="163">
        <f>FS!J77</f>
        <v>0</v>
      </c>
    </row>
    <row r="331" spans="1:5" x14ac:dyDescent="0.35">
      <c r="A331" s="163" t="s">
        <v>1383</v>
      </c>
      <c r="B331" s="163" t="s">
        <v>1384</v>
      </c>
      <c r="C331" s="163"/>
      <c r="D331" s="163"/>
      <c r="E331" s="163"/>
    </row>
    <row r="332" spans="1:5" x14ac:dyDescent="0.35">
      <c r="A332" s="163"/>
      <c r="B332" s="163"/>
      <c r="C332" s="163">
        <v>1</v>
      </c>
      <c r="D332" s="163" t="e">
        <f>Fin!#REF!</f>
        <v>#REF!</v>
      </c>
      <c r="E332" s="163" t="e">
        <f>Fin!#REF!</f>
        <v>#REF!</v>
      </c>
    </row>
    <row r="333" spans="1:5" x14ac:dyDescent="0.35">
      <c r="A333" s="163"/>
      <c r="B333" s="163"/>
      <c r="C333" s="163">
        <v>2</v>
      </c>
      <c r="D333" s="163" t="e">
        <f>Fin!#REF!</f>
        <v>#REF!</v>
      </c>
      <c r="E333" s="163" t="e">
        <f>Fin!#REF!</f>
        <v>#REF!</v>
      </c>
    </row>
    <row r="334" spans="1:5" x14ac:dyDescent="0.35">
      <c r="A334" s="163"/>
      <c r="B334" s="163"/>
      <c r="C334" s="163">
        <v>3</v>
      </c>
      <c r="D334" s="163">
        <f>Fin!A14</f>
        <v>0</v>
      </c>
      <c r="E334" s="163">
        <f>Fin!J14</f>
        <v>0</v>
      </c>
    </row>
    <row r="335" spans="1:5" x14ac:dyDescent="0.35">
      <c r="A335" s="163"/>
      <c r="B335" s="163"/>
      <c r="C335" s="163">
        <v>4</v>
      </c>
      <c r="D335" s="163">
        <f>Fin!A138</f>
        <v>0</v>
      </c>
      <c r="E335" s="163">
        <f>Fin!J138</f>
        <v>0</v>
      </c>
    </row>
    <row r="336" spans="1:5" x14ac:dyDescent="0.35">
      <c r="A336" s="163"/>
      <c r="B336" s="163"/>
      <c r="C336" s="163">
        <v>5</v>
      </c>
      <c r="D336" s="163">
        <f>Fin!A139</f>
        <v>0</v>
      </c>
      <c r="E336" s="163">
        <f>Fin!J139</f>
        <v>0</v>
      </c>
    </row>
    <row r="337" spans="1:5" x14ac:dyDescent="0.35">
      <c r="A337" s="163"/>
      <c r="B337" s="163"/>
      <c r="C337" s="163">
        <v>6</v>
      </c>
      <c r="D337" s="163">
        <f>FS!A38</f>
        <v>0</v>
      </c>
      <c r="E337" s="163">
        <f>FS!J38</f>
        <v>0</v>
      </c>
    </row>
    <row r="338" spans="1:5" x14ac:dyDescent="0.35">
      <c r="A338" s="163" t="s">
        <v>1377</v>
      </c>
      <c r="B338" s="163" t="s">
        <v>1378</v>
      </c>
      <c r="C338" s="163"/>
      <c r="D338" s="163"/>
      <c r="E338" s="163"/>
    </row>
    <row r="339" spans="1:5" x14ac:dyDescent="0.35">
      <c r="A339" s="163"/>
      <c r="B339" s="163"/>
      <c r="C339" s="163">
        <v>1</v>
      </c>
      <c r="D339" s="163" t="e">
        <f>Fin!#REF!</f>
        <v>#REF!</v>
      </c>
      <c r="E339" s="163" t="e">
        <f>Fin!#REF!</f>
        <v>#REF!</v>
      </c>
    </row>
    <row r="340" spans="1:5" x14ac:dyDescent="0.35">
      <c r="A340" s="163"/>
      <c r="B340" s="163"/>
      <c r="C340" s="163">
        <v>2</v>
      </c>
      <c r="D340" s="163">
        <f>FS!A38</f>
        <v>0</v>
      </c>
      <c r="E340" s="163">
        <f>FS!J38</f>
        <v>0</v>
      </c>
    </row>
    <row r="341" spans="1:5" x14ac:dyDescent="0.35">
      <c r="A341" s="163" t="s">
        <v>1315</v>
      </c>
      <c r="B341" s="163" t="s">
        <v>1316</v>
      </c>
      <c r="C341" s="163"/>
      <c r="D341" s="163"/>
      <c r="E341" s="163"/>
    </row>
    <row r="342" spans="1:5" x14ac:dyDescent="0.35">
      <c r="A342" s="163"/>
      <c r="B342" s="163"/>
      <c r="C342" s="163">
        <v>1</v>
      </c>
      <c r="D342" s="163">
        <f>Fin!A14</f>
        <v>0</v>
      </c>
      <c r="E342" s="163">
        <f>Fin!J14</f>
        <v>0</v>
      </c>
    </row>
    <row r="343" spans="1:5" x14ac:dyDescent="0.35">
      <c r="A343" s="163"/>
      <c r="B343" s="163"/>
      <c r="C343" s="163">
        <v>2</v>
      </c>
      <c r="D343" s="163" t="str">
        <f>Fin!A33</f>
        <v>SENIOR DEBT</v>
      </c>
      <c r="E343" s="163" t="str">
        <f>Fin!A33</f>
        <v>SENIOR DEBT</v>
      </c>
    </row>
    <row r="344" spans="1:5" x14ac:dyDescent="0.35">
      <c r="A344" s="163"/>
      <c r="B344" s="163"/>
      <c r="C344" s="163">
        <v>3</v>
      </c>
      <c r="D344" s="163" t="str">
        <f>Fin!B76</f>
        <v>Senior debt drawdown</v>
      </c>
      <c r="E344" s="163" t="str">
        <f>Fin!B76</f>
        <v>Senior debt drawdown</v>
      </c>
    </row>
    <row r="345" spans="1:5" x14ac:dyDescent="0.35">
      <c r="A345" s="163"/>
      <c r="B345" s="163"/>
      <c r="C345" s="163">
        <v>4</v>
      </c>
      <c r="D345" s="163">
        <f>Fin!A79</f>
        <v>0</v>
      </c>
      <c r="E345" s="163">
        <f>Fin!J79</f>
        <v>0</v>
      </c>
    </row>
    <row r="346" spans="1:5" x14ac:dyDescent="0.35">
      <c r="A346" s="163"/>
      <c r="B346" s="163"/>
      <c r="C346" s="163">
        <v>5</v>
      </c>
      <c r="D346" s="163" t="str">
        <f>Fin!B81</f>
        <v>Senior debt</v>
      </c>
      <c r="E346" s="163" t="str">
        <f>Fin!B81</f>
        <v>Senior debt</v>
      </c>
    </row>
    <row r="347" spans="1:5" x14ac:dyDescent="0.35">
      <c r="A347" s="163"/>
      <c r="B347" s="163"/>
      <c r="C347" s="163">
        <v>6</v>
      </c>
      <c r="D347" s="163">
        <f>Fin!A83</f>
        <v>0</v>
      </c>
      <c r="E347" s="163">
        <f>Fin!J83</f>
        <v>0</v>
      </c>
    </row>
    <row r="348" spans="1:5" x14ac:dyDescent="0.35">
      <c r="A348" s="163"/>
      <c r="B348" s="163"/>
      <c r="C348" s="163">
        <v>7</v>
      </c>
      <c r="D348" s="163">
        <f>Fin!A86</f>
        <v>0</v>
      </c>
      <c r="E348" s="163">
        <f>Fin!J86</f>
        <v>0</v>
      </c>
    </row>
    <row r="349" spans="1:5" x14ac:dyDescent="0.35">
      <c r="A349" s="163"/>
      <c r="B349" s="163"/>
      <c r="C349" s="163">
        <v>8</v>
      </c>
      <c r="D349" s="163" t="str">
        <f>Fin!B104</f>
        <v>Upfront fee</v>
      </c>
      <c r="E349" s="163" t="str">
        <f>Fin!B104</f>
        <v>Upfront fee</v>
      </c>
    </row>
    <row r="350" spans="1:5" x14ac:dyDescent="0.35">
      <c r="A350" s="163"/>
      <c r="B350" s="163"/>
      <c r="C350" s="163">
        <v>9</v>
      </c>
      <c r="D350" s="163">
        <f>Fin!A108</f>
        <v>0</v>
      </c>
      <c r="E350" s="163">
        <f>Fin!J108</f>
        <v>0</v>
      </c>
    </row>
    <row r="351" spans="1:5" x14ac:dyDescent="0.35">
      <c r="A351" s="163"/>
      <c r="B351" s="163"/>
      <c r="C351" s="163">
        <v>10</v>
      </c>
      <c r="D351" s="163" t="str">
        <f>Fin!B110</f>
        <v>Commitment fee</v>
      </c>
      <c r="E351" s="163" t="str">
        <f>Fin!B110</f>
        <v>Commitment fee</v>
      </c>
    </row>
    <row r="352" spans="1:5" x14ac:dyDescent="0.35">
      <c r="A352" s="163"/>
      <c r="B352" s="163"/>
      <c r="C352" s="163">
        <v>11</v>
      </c>
      <c r="D352" s="163">
        <f>Fin!A113</f>
        <v>0</v>
      </c>
      <c r="E352" s="163">
        <f>Fin!J113</f>
        <v>260000</v>
      </c>
    </row>
    <row r="353" spans="1:5" x14ac:dyDescent="0.35">
      <c r="A353" s="163"/>
      <c r="B353" s="163"/>
      <c r="C353" s="163">
        <v>12</v>
      </c>
      <c r="D353" s="163">
        <f>Fin!A120</f>
        <v>0</v>
      </c>
      <c r="E353" s="163">
        <f>Fin!J120</f>
        <v>0</v>
      </c>
    </row>
    <row r="354" spans="1:5" x14ac:dyDescent="0.35">
      <c r="A354" s="163"/>
      <c r="B354" s="163"/>
      <c r="C354" s="163">
        <v>13</v>
      </c>
      <c r="D354" s="163" t="str">
        <f>Fin!B122</f>
        <v>Interest during construction</v>
      </c>
      <c r="E354" s="163" t="str">
        <f>Fin!B122</f>
        <v>Interest during construction</v>
      </c>
    </row>
    <row r="355" spans="1:5" x14ac:dyDescent="0.35">
      <c r="A355" s="163"/>
      <c r="B355" s="163"/>
      <c r="C355" s="163">
        <v>14</v>
      </c>
      <c r="D355" s="163">
        <f>Fin!A125</f>
        <v>0</v>
      </c>
      <c r="E355" s="163">
        <f>Fin!F125</f>
        <v>4.4999999999999998E-2</v>
      </c>
    </row>
    <row r="356" spans="1:5" x14ac:dyDescent="0.35">
      <c r="A356" s="163"/>
      <c r="B356" s="163"/>
      <c r="C356" s="163">
        <v>15</v>
      </c>
      <c r="D356" s="163">
        <f>Fin!A132</f>
        <v>0</v>
      </c>
      <c r="E356" s="163">
        <f>Fin!J132</f>
        <v>0</v>
      </c>
    </row>
    <row r="357" spans="1:5" x14ac:dyDescent="0.35">
      <c r="A357" s="163"/>
      <c r="B357" s="163"/>
      <c r="C357" s="163">
        <v>16</v>
      </c>
      <c r="D357" s="163" t="str">
        <f>Fin!B134</f>
        <v>Financing costs</v>
      </c>
      <c r="E357" s="163" t="str">
        <f>Fin!B134</f>
        <v>Financing costs</v>
      </c>
    </row>
    <row r="358" spans="1:5" x14ac:dyDescent="0.35">
      <c r="A358" s="163"/>
      <c r="B358" s="163"/>
      <c r="C358" s="163">
        <v>17</v>
      </c>
      <c r="D358" s="163" t="e">
        <f>Fin!#REF!</f>
        <v>#REF!</v>
      </c>
      <c r="E358" s="163" t="e">
        <f>Fin!#REF!</f>
        <v>#REF!</v>
      </c>
    </row>
    <row r="359" spans="1:5" x14ac:dyDescent="0.35">
      <c r="A359" s="163"/>
      <c r="B359" s="163"/>
      <c r="C359" s="163">
        <v>18</v>
      </c>
      <c r="D359" s="163">
        <f>InpC!A113</f>
        <v>0</v>
      </c>
      <c r="E359" s="163">
        <f>InpC!F113</f>
        <v>0.75</v>
      </c>
    </row>
    <row r="360" spans="1:5" x14ac:dyDescent="0.35">
      <c r="A360" s="163"/>
      <c r="B360" s="163"/>
      <c r="C360" s="163">
        <v>19</v>
      </c>
      <c r="D360" s="163" t="str">
        <f>InpC!B112</f>
        <v>Senior debt facility</v>
      </c>
      <c r="E360" s="163" t="str">
        <f>InpC!B112</f>
        <v>Senior debt facility</v>
      </c>
    </row>
    <row r="361" spans="1:5" x14ac:dyDescent="0.35">
      <c r="A361" s="163"/>
      <c r="B361" s="163"/>
      <c r="C361" s="163">
        <v>20</v>
      </c>
      <c r="D361" s="163">
        <f>InpC!A115</f>
        <v>0</v>
      </c>
      <c r="E361" s="163">
        <f>InpC!F115</f>
        <v>260000</v>
      </c>
    </row>
    <row r="362" spans="1:5" x14ac:dyDescent="0.35">
      <c r="A362" s="163"/>
      <c r="B362" s="163"/>
      <c r="C362" s="163">
        <v>21</v>
      </c>
      <c r="D362" s="163">
        <f>InpC!A116</f>
        <v>0</v>
      </c>
      <c r="E362" s="163">
        <f>InpC!F116</f>
        <v>2.5000000000000001E-2</v>
      </c>
    </row>
    <row r="363" spans="1:5" x14ac:dyDescent="0.35">
      <c r="A363" s="163"/>
      <c r="B363" s="163"/>
      <c r="C363" s="163">
        <v>22</v>
      </c>
      <c r="D363" s="163">
        <f>InpC!A117</f>
        <v>0</v>
      </c>
      <c r="E363" s="163">
        <f>InpC!F117</f>
        <v>0.02</v>
      </c>
    </row>
    <row r="364" spans="1:5" x14ac:dyDescent="0.35">
      <c r="A364" s="163"/>
      <c r="B364" s="163"/>
      <c r="C364" s="163">
        <v>23</v>
      </c>
      <c r="D364" s="163">
        <f>InpC!A118</f>
        <v>0</v>
      </c>
      <c r="E364" s="163">
        <f>InpC!F118</f>
        <v>360</v>
      </c>
    </row>
    <row r="365" spans="1:5" x14ac:dyDescent="0.35">
      <c r="A365" s="163"/>
      <c r="B365" s="163"/>
      <c r="C365" s="163">
        <v>24</v>
      </c>
      <c r="D365" s="163">
        <f>InpC!A119</f>
        <v>0</v>
      </c>
      <c r="E365" s="163">
        <f>InpC!F119</f>
        <v>8.7500000000000008E-3</v>
      </c>
    </row>
    <row r="366" spans="1:5" x14ac:dyDescent="0.35">
      <c r="A366" s="163"/>
      <c r="B366" s="163"/>
      <c r="C366" s="163">
        <v>25</v>
      </c>
      <c r="D366" s="163">
        <f>InpC!A120</f>
        <v>0</v>
      </c>
      <c r="E366" s="163">
        <f>InpC!F120</f>
        <v>0.01</v>
      </c>
    </row>
    <row r="367" spans="1:5" x14ac:dyDescent="0.35">
      <c r="A367" s="163"/>
      <c r="B367" s="163"/>
      <c r="C367" s="163">
        <v>26</v>
      </c>
      <c r="D367" s="163">
        <f>'S&amp;U'!A13</f>
        <v>0</v>
      </c>
      <c r="E367" s="163">
        <f>'S&amp;U'!J13</f>
        <v>0</v>
      </c>
    </row>
    <row r="368" spans="1:5" x14ac:dyDescent="0.35">
      <c r="A368" s="163"/>
      <c r="B368" s="163"/>
      <c r="C368" s="163">
        <v>27</v>
      </c>
      <c r="D368" s="163">
        <f>'S&amp;U'!A29</f>
        <v>0</v>
      </c>
      <c r="E368" s="163">
        <f>'S&amp;U'!J29</f>
        <v>0</v>
      </c>
    </row>
    <row r="369" spans="1:5" x14ac:dyDescent="0.35">
      <c r="A369" s="163" t="s">
        <v>1300</v>
      </c>
      <c r="B369" s="163" t="s">
        <v>1301</v>
      </c>
      <c r="C369" s="163"/>
      <c r="D369" s="163"/>
      <c r="E369" s="163"/>
    </row>
    <row r="370" spans="1:5" x14ac:dyDescent="0.35">
      <c r="A370" s="163"/>
      <c r="B370" s="163"/>
      <c r="C370" s="163">
        <v>1</v>
      </c>
      <c r="D370" s="163">
        <f>Esc!A14</f>
        <v>0</v>
      </c>
      <c r="E370" s="163">
        <f>Esc!J14</f>
        <v>1</v>
      </c>
    </row>
    <row r="371" spans="1:5" x14ac:dyDescent="0.35">
      <c r="A371" s="163" t="s">
        <v>1255</v>
      </c>
      <c r="B371" s="163" t="s">
        <v>1256</v>
      </c>
      <c r="C371" s="163"/>
      <c r="D371" s="163"/>
      <c r="E371" s="163"/>
    </row>
    <row r="372" spans="1:5" x14ac:dyDescent="0.35">
      <c r="A372" s="163"/>
      <c r="B372" s="163"/>
      <c r="C372" s="163">
        <v>1</v>
      </c>
      <c r="D372" s="163" t="str">
        <f>InpC!A101</f>
        <v>WORKING CAPITAL ASSUMPTIONS</v>
      </c>
      <c r="E372" s="163" t="str">
        <f>InpC!A101</f>
        <v>WORKING CAPITAL ASSUMPTIONS</v>
      </c>
    </row>
    <row r="373" spans="1:5" x14ac:dyDescent="0.35">
      <c r="A373" s="163"/>
      <c r="B373" s="163"/>
      <c r="C373" s="163">
        <v>2</v>
      </c>
      <c r="D373" s="163">
        <f>InpC!A103</f>
        <v>0</v>
      </c>
      <c r="E373" s="163">
        <f>InpC!F103</f>
        <v>1</v>
      </c>
    </row>
    <row r="374" spans="1:5" x14ac:dyDescent="0.35">
      <c r="A374" s="163"/>
      <c r="B374" s="163"/>
      <c r="C374" s="163">
        <v>3</v>
      </c>
      <c r="D374" s="163">
        <f>InpC!A104</f>
        <v>0</v>
      </c>
      <c r="E374" s="163">
        <f>InpC!F104</f>
        <v>1</v>
      </c>
    </row>
    <row r="375" spans="1:5" x14ac:dyDescent="0.35">
      <c r="A375" s="163"/>
      <c r="B375" s="163"/>
      <c r="C375" s="163">
        <v>4</v>
      </c>
      <c r="D375" s="163" t="str">
        <f>Ops!A306</f>
        <v>WORKING CAPITAL</v>
      </c>
      <c r="E375" s="163" t="str">
        <f>Ops!A306</f>
        <v>WORKING CAPITAL</v>
      </c>
    </row>
    <row r="376" spans="1:5" x14ac:dyDescent="0.35">
      <c r="A376" s="163"/>
      <c r="B376" s="163"/>
      <c r="C376" s="163">
        <v>5</v>
      </c>
      <c r="D376" s="163" t="str">
        <f>Ops!B308</f>
        <v>Accounts receivable</v>
      </c>
      <c r="E376" s="163" t="str">
        <f>Ops!B308</f>
        <v>Accounts receivable</v>
      </c>
    </row>
    <row r="377" spans="1:5" x14ac:dyDescent="0.35">
      <c r="A377" s="163"/>
      <c r="B377" s="163"/>
      <c r="C377" s="163">
        <v>6</v>
      </c>
      <c r="D377" s="163">
        <f>Ops!A312</f>
        <v>0</v>
      </c>
      <c r="E377" s="163">
        <f>Ops!J312</f>
        <v>0</v>
      </c>
    </row>
    <row r="378" spans="1:5" x14ac:dyDescent="0.35">
      <c r="A378" s="163"/>
      <c r="B378" s="163"/>
      <c r="C378" s="163">
        <v>7</v>
      </c>
      <c r="D378" s="163">
        <f>Ops!A315</f>
        <v>0</v>
      </c>
      <c r="E378" s="163">
        <f>Ops!J315</f>
        <v>0</v>
      </c>
    </row>
    <row r="379" spans="1:5" x14ac:dyDescent="0.35">
      <c r="A379" s="163"/>
      <c r="B379" s="163"/>
      <c r="C379" s="163">
        <v>8</v>
      </c>
      <c r="D379" s="163" t="str">
        <f>Ops!B317</f>
        <v>Accounts payable</v>
      </c>
      <c r="E379" s="163" t="str">
        <f>Ops!B317</f>
        <v>Accounts payable</v>
      </c>
    </row>
    <row r="380" spans="1:5" x14ac:dyDescent="0.35">
      <c r="A380" s="163"/>
      <c r="B380" s="163"/>
      <c r="C380" s="163">
        <v>9</v>
      </c>
      <c r="D380" s="163">
        <f>Ops!A321</f>
        <v>0</v>
      </c>
      <c r="E380" s="163">
        <f>Ops!J321</f>
        <v>0</v>
      </c>
    </row>
    <row r="381" spans="1:5" x14ac:dyDescent="0.35">
      <c r="A381" s="163"/>
      <c r="B381" s="163"/>
      <c r="C381" s="163">
        <v>10</v>
      </c>
      <c r="D381" s="163">
        <f>Ops!A324</f>
        <v>0</v>
      </c>
      <c r="E381" s="163">
        <f>Ops!J324</f>
        <v>0</v>
      </c>
    </row>
    <row r="382" spans="1:5" x14ac:dyDescent="0.35">
      <c r="A382" s="163"/>
      <c r="B382" s="163"/>
      <c r="C382" s="163">
        <v>11</v>
      </c>
      <c r="D382" s="163" t="str">
        <f>Ops!B326</f>
        <v>Net working capital movement</v>
      </c>
      <c r="E382" s="163" t="str">
        <f>Ops!B326</f>
        <v>Net working capital movement</v>
      </c>
    </row>
    <row r="383" spans="1:5" x14ac:dyDescent="0.35">
      <c r="A383" s="163"/>
      <c r="B383" s="163"/>
      <c r="C383" s="163">
        <v>12</v>
      </c>
      <c r="D383" s="163">
        <f>Ops!A329</f>
        <v>0</v>
      </c>
      <c r="E383" s="163">
        <f>Ops!J329</f>
        <v>0</v>
      </c>
    </row>
    <row r="384" spans="1:5" x14ac:dyDescent="0.35">
      <c r="A384" s="440" t="s">
        <v>1042</v>
      </c>
      <c r="B384" s="440" t="s">
        <v>1043</v>
      </c>
      <c r="C384" s="440"/>
      <c r="D384" s="440"/>
      <c r="E384" s="440"/>
    </row>
    <row r="385" spans="1:5" x14ac:dyDescent="0.35">
      <c r="A385" s="440"/>
      <c r="B385" s="440"/>
      <c r="C385" s="440">
        <v>1</v>
      </c>
      <c r="D385" s="440" t="str">
        <f>InpC!A40</f>
        <v>GENERATION ASSUMPTIONS</v>
      </c>
      <c r="E385" s="440" t="str">
        <f>InpC!A40</f>
        <v>GENERATION ASSUMPTIONS</v>
      </c>
    </row>
    <row r="386" spans="1:5" x14ac:dyDescent="0.35">
      <c r="A386" s="440"/>
      <c r="B386" s="440"/>
      <c r="C386" s="440">
        <v>2</v>
      </c>
      <c r="D386" s="440">
        <f>InpC!A42</f>
        <v>0</v>
      </c>
      <c r="E386" s="440">
        <f>InpC!F42</f>
        <v>28.5</v>
      </c>
    </row>
    <row r="387" spans="1:5" x14ac:dyDescent="0.35">
      <c r="A387" s="440"/>
      <c r="B387" s="440"/>
      <c r="C387" s="440">
        <v>3</v>
      </c>
      <c r="D387" s="440">
        <f>InpC!A43</f>
        <v>0</v>
      </c>
      <c r="E387" s="440">
        <f>InpC!F43</f>
        <v>31</v>
      </c>
    </row>
    <row r="388" spans="1:5" x14ac:dyDescent="0.35">
      <c r="A388" s="440"/>
      <c r="B388" s="440"/>
      <c r="C388" s="440">
        <v>4</v>
      </c>
      <c r="D388" s="440">
        <f>InpC!A44</f>
        <v>0</v>
      </c>
      <c r="E388" s="440">
        <f>InpC!F44</f>
        <v>0.89</v>
      </c>
    </row>
    <row r="389" spans="1:5" x14ac:dyDescent="0.35">
      <c r="A389" s="440"/>
      <c r="B389" s="440"/>
      <c r="C389" s="440">
        <v>5</v>
      </c>
      <c r="D389" s="440">
        <f>InpC!A45</f>
        <v>0</v>
      </c>
      <c r="E389" s="440">
        <f>InpC!F45</f>
        <v>6</v>
      </c>
    </row>
    <row r="390" spans="1:5" x14ac:dyDescent="0.35">
      <c r="A390" s="440"/>
      <c r="B390" s="440"/>
      <c r="C390" s="440">
        <v>6</v>
      </c>
      <c r="D390" s="440">
        <f>InpC!A46</f>
        <v>0</v>
      </c>
      <c r="E390" s="440">
        <f>InpC!F46</f>
        <v>8</v>
      </c>
    </row>
    <row r="391" spans="1:5" x14ac:dyDescent="0.35">
      <c r="A391" s="440"/>
      <c r="B391" s="440"/>
      <c r="C391" s="440">
        <v>7</v>
      </c>
      <c r="D391" s="440" t="str">
        <f>InpC!A49</f>
        <v>ESCALATION ASSUMPTIONS</v>
      </c>
      <c r="E391" s="440" t="str">
        <f>InpC!A49</f>
        <v>ESCALATION ASSUMPTIONS</v>
      </c>
    </row>
    <row r="392" spans="1:5" x14ac:dyDescent="0.35">
      <c r="A392" s="440"/>
      <c r="B392" s="440"/>
      <c r="C392" s="440">
        <v>8</v>
      </c>
      <c r="D392" s="440">
        <f>InpC!A51</f>
        <v>0</v>
      </c>
      <c r="E392" s="440">
        <f>InpC!F51</f>
        <v>2.5000000000000001E-2</v>
      </c>
    </row>
    <row r="393" spans="1:5" x14ac:dyDescent="0.35">
      <c r="A393" s="440"/>
      <c r="B393" s="440"/>
      <c r="C393" s="440">
        <v>9</v>
      </c>
      <c r="D393" s="440" t="str">
        <f>InpC!A54</f>
        <v>REVENUE ASSUMPTIONS</v>
      </c>
      <c r="E393" s="440" t="str">
        <f>InpC!A54</f>
        <v>REVENUE ASSUMPTIONS</v>
      </c>
    </row>
    <row r="394" spans="1:5" x14ac:dyDescent="0.35">
      <c r="A394" s="440"/>
      <c r="B394" s="440"/>
      <c r="C394" s="440">
        <v>10</v>
      </c>
      <c r="D394" s="440">
        <f>InpC!A56</f>
        <v>0</v>
      </c>
      <c r="E394" s="440">
        <f>InpC!F56</f>
        <v>70</v>
      </c>
    </row>
    <row r="395" spans="1:5" x14ac:dyDescent="0.35">
      <c r="A395" s="440"/>
      <c r="B395" s="440"/>
      <c r="C395" s="440">
        <v>11</v>
      </c>
      <c r="D395" s="440">
        <f>InpC!A57</f>
        <v>0</v>
      </c>
      <c r="E395" s="440">
        <f>InpC!F57</f>
        <v>65</v>
      </c>
    </row>
    <row r="396" spans="1:5" x14ac:dyDescent="0.35">
      <c r="A396" s="440"/>
      <c r="B396" s="440"/>
      <c r="C396" s="440">
        <v>12</v>
      </c>
      <c r="D396" s="440">
        <f>InpC!A58</f>
        <v>0</v>
      </c>
      <c r="E396" s="440">
        <f>InpC!F58</f>
        <v>0.05</v>
      </c>
    </row>
    <row r="397" spans="1:5" x14ac:dyDescent="0.35">
      <c r="A397" s="440"/>
      <c r="B397" s="440"/>
      <c r="C397" s="440">
        <v>13</v>
      </c>
      <c r="D397" s="440">
        <f>InpC!A59</f>
        <v>0</v>
      </c>
      <c r="E397" s="440">
        <f>InpC!F59</f>
        <v>4</v>
      </c>
    </row>
    <row r="398" spans="1:5" x14ac:dyDescent="0.35">
      <c r="A398" s="440"/>
      <c r="B398" s="440"/>
      <c r="C398" s="440">
        <v>14</v>
      </c>
      <c r="D398" s="440">
        <f>InpC!A60</f>
        <v>0</v>
      </c>
      <c r="E398" s="440">
        <f>InpC!F60</f>
        <v>100</v>
      </c>
    </row>
    <row r="399" spans="1:5" x14ac:dyDescent="0.35">
      <c r="A399" s="440"/>
      <c r="B399" s="440"/>
      <c r="C399" s="440">
        <v>15</v>
      </c>
      <c r="D399" s="440">
        <f>InpC!A61</f>
        <v>0</v>
      </c>
      <c r="E399" s="440">
        <f>InpC!F61</f>
        <v>0.02</v>
      </c>
    </row>
    <row r="400" spans="1:5" x14ac:dyDescent="0.35">
      <c r="A400" s="440"/>
      <c r="B400" s="440"/>
      <c r="C400" s="440">
        <v>16</v>
      </c>
      <c r="D400" s="440" t="str">
        <f>InpC!A71</f>
        <v>DIRECT COST ASSUMPTIONS</v>
      </c>
      <c r="E400" s="440" t="str">
        <f>InpC!A71</f>
        <v>DIRECT COST ASSUMPTIONS</v>
      </c>
    </row>
    <row r="401" spans="1:5" x14ac:dyDescent="0.35">
      <c r="A401" s="440"/>
      <c r="B401" s="440"/>
      <c r="C401" s="440">
        <v>17</v>
      </c>
      <c r="D401" s="440">
        <f>InpC!A73</f>
        <v>0</v>
      </c>
      <c r="E401" s="440">
        <f>InpC!F73</f>
        <v>0.03</v>
      </c>
    </row>
    <row r="402" spans="1:5" x14ac:dyDescent="0.35">
      <c r="A402" s="440"/>
      <c r="B402" s="440"/>
      <c r="C402" s="440">
        <v>18</v>
      </c>
      <c r="D402" s="440">
        <f>InpC!A74</f>
        <v>0</v>
      </c>
      <c r="E402" s="440">
        <f>InpC!F74</f>
        <v>150</v>
      </c>
    </row>
    <row r="403" spans="1:5" x14ac:dyDescent="0.35">
      <c r="A403" s="440"/>
      <c r="B403" s="440"/>
      <c r="C403" s="440">
        <v>19</v>
      </c>
      <c r="D403" s="440">
        <f>InpC!A75</f>
        <v>0</v>
      </c>
      <c r="E403" s="440">
        <f>InpC!F75</f>
        <v>0.2</v>
      </c>
    </row>
    <row r="404" spans="1:5" x14ac:dyDescent="0.35">
      <c r="A404" s="440"/>
      <c r="B404" s="440"/>
      <c r="C404" s="440">
        <v>20</v>
      </c>
      <c r="D404" s="440">
        <f>InpC!A76</f>
        <v>0</v>
      </c>
      <c r="E404" s="440">
        <f>InpC!F76</f>
        <v>17</v>
      </c>
    </row>
    <row r="405" spans="1:5" x14ac:dyDescent="0.35">
      <c r="A405" s="440"/>
      <c r="B405" s="440"/>
      <c r="C405" s="440">
        <v>21</v>
      </c>
      <c r="D405" s="440">
        <f>InpC!A77</f>
        <v>0</v>
      </c>
      <c r="E405" s="440">
        <f>InpC!F77</f>
        <v>1280</v>
      </c>
    </row>
    <row r="406" spans="1:5" x14ac:dyDescent="0.35">
      <c r="A406" s="440"/>
      <c r="B406" s="440"/>
      <c r="C406" s="440">
        <v>22</v>
      </c>
      <c r="D406" s="440">
        <f>InpC!A78</f>
        <v>0</v>
      </c>
      <c r="E406" s="440">
        <f>InpC!F78</f>
        <v>280</v>
      </c>
    </row>
    <row r="407" spans="1:5" x14ac:dyDescent="0.35">
      <c r="A407" s="440"/>
      <c r="B407" s="440"/>
      <c r="C407" s="440">
        <v>23</v>
      </c>
      <c r="D407" s="440">
        <f>InpC!A79</f>
        <v>0</v>
      </c>
      <c r="E407" s="440">
        <f>InpC!F79</f>
        <v>0.15</v>
      </c>
    </row>
    <row r="408" spans="1:5" x14ac:dyDescent="0.35">
      <c r="A408" s="440"/>
      <c r="B408" s="440"/>
      <c r="C408" s="440">
        <v>24</v>
      </c>
      <c r="D408" s="440">
        <f>InpC!A80</f>
        <v>0</v>
      </c>
      <c r="E408" s="440">
        <f>InpC!F80</f>
        <v>1200</v>
      </c>
    </row>
    <row r="409" spans="1:5" x14ac:dyDescent="0.35">
      <c r="A409" s="440"/>
      <c r="B409" s="440"/>
      <c r="C409" s="440">
        <v>25</v>
      </c>
      <c r="D409" s="440" t="str">
        <f>InpC!A83</f>
        <v>OVERHEAD ASSUMPTIONS</v>
      </c>
      <c r="E409" s="440" t="str">
        <f>InpC!A83</f>
        <v>OVERHEAD ASSUMPTIONS</v>
      </c>
    </row>
    <row r="410" spans="1:5" x14ac:dyDescent="0.35">
      <c r="A410" s="440"/>
      <c r="B410" s="440"/>
      <c r="C410" s="440">
        <v>26</v>
      </c>
      <c r="D410" s="440">
        <f>InpC!A85</f>
        <v>0</v>
      </c>
      <c r="E410" s="440">
        <f>InpC!F85</f>
        <v>1000</v>
      </c>
    </row>
    <row r="411" spans="1:5" x14ac:dyDescent="0.35">
      <c r="A411" s="440"/>
      <c r="B411" s="440"/>
      <c r="C411" s="440">
        <v>27</v>
      </c>
      <c r="D411" s="440">
        <f>InpC!A86</f>
        <v>0</v>
      </c>
      <c r="E411" s="440">
        <f>InpC!F86</f>
        <v>675</v>
      </c>
    </row>
    <row r="412" spans="1:5" x14ac:dyDescent="0.35">
      <c r="A412" s="440"/>
      <c r="B412" s="440"/>
      <c r="C412" s="440">
        <v>28</v>
      </c>
      <c r="D412" s="440">
        <f>InpC!A87</f>
        <v>0</v>
      </c>
      <c r="E412" s="440">
        <f>InpC!F87</f>
        <v>1500</v>
      </c>
    </row>
    <row r="413" spans="1:5" x14ac:dyDescent="0.35">
      <c r="A413" s="440"/>
      <c r="B413" s="440"/>
      <c r="C413" s="440">
        <v>29</v>
      </c>
      <c r="D413" s="440">
        <f>InpC!A88</f>
        <v>0</v>
      </c>
      <c r="E413" s="440">
        <f>InpC!F88</f>
        <v>100</v>
      </c>
    </row>
    <row r="414" spans="1:5" x14ac:dyDescent="0.35">
      <c r="A414" s="440"/>
      <c r="B414" s="440"/>
      <c r="C414" s="440">
        <v>30</v>
      </c>
      <c r="D414" s="440">
        <f>InpC!A89</f>
        <v>0</v>
      </c>
      <c r="E414" s="440">
        <f>InpC!F89</f>
        <v>491</v>
      </c>
    </row>
    <row r="415" spans="1:5" x14ac:dyDescent="0.35">
      <c r="A415" s="440"/>
      <c r="B415" s="440"/>
      <c r="C415" s="440">
        <v>31</v>
      </c>
      <c r="D415" s="440">
        <f>InpC!A90</f>
        <v>0</v>
      </c>
      <c r="E415" s="440">
        <f>InpC!F90</f>
        <v>40</v>
      </c>
    </row>
    <row r="416" spans="1:5" x14ac:dyDescent="0.35">
      <c r="A416" s="440"/>
      <c r="B416" s="440"/>
      <c r="C416" s="440">
        <v>32</v>
      </c>
      <c r="D416" s="440">
        <f>InpC!A91</f>
        <v>0</v>
      </c>
      <c r="E416" s="440">
        <f>InpC!F91</f>
        <v>35</v>
      </c>
    </row>
    <row r="417" spans="1:5" x14ac:dyDescent="0.35">
      <c r="A417" s="440"/>
      <c r="B417" s="440"/>
      <c r="C417" s="440">
        <v>33</v>
      </c>
      <c r="D417" s="440">
        <f>InpC!A92</f>
        <v>0</v>
      </c>
      <c r="E417" s="440">
        <f>InpC!F92</f>
        <v>30</v>
      </c>
    </row>
    <row r="418" spans="1:5" x14ac:dyDescent="0.35">
      <c r="A418" s="440"/>
      <c r="B418" s="440"/>
      <c r="C418" s="440">
        <v>34</v>
      </c>
      <c r="D418" s="440">
        <f>InpC!A93</f>
        <v>0</v>
      </c>
      <c r="E418" s="440">
        <f>InpC!F93</f>
        <v>29.77</v>
      </c>
    </row>
    <row r="419" spans="1:5" x14ac:dyDescent="0.35">
      <c r="A419" s="440"/>
      <c r="B419" s="440"/>
      <c r="C419" s="440">
        <v>35</v>
      </c>
      <c r="D419" s="440">
        <f>InpC!A94</f>
        <v>0</v>
      </c>
      <c r="E419" s="440">
        <f>InpC!F94</f>
        <v>25</v>
      </c>
    </row>
    <row r="420" spans="1:5" x14ac:dyDescent="0.35">
      <c r="A420" s="440"/>
      <c r="B420" s="440"/>
      <c r="C420" s="440">
        <v>36</v>
      </c>
      <c r="D420" s="440">
        <f>InpC!A95</f>
        <v>0</v>
      </c>
      <c r="E420" s="440">
        <f>InpC!F95</f>
        <v>25</v>
      </c>
    </row>
    <row r="421" spans="1:5" x14ac:dyDescent="0.35">
      <c r="A421" s="440"/>
      <c r="B421" s="440"/>
      <c r="C421" s="440">
        <v>37</v>
      </c>
      <c r="D421" s="440">
        <f>InpC!A96</f>
        <v>0</v>
      </c>
      <c r="E421" s="440">
        <f>InpC!F96</f>
        <v>6.55</v>
      </c>
    </row>
    <row r="422" spans="1:5" x14ac:dyDescent="0.35">
      <c r="A422" s="440"/>
      <c r="B422" s="440"/>
      <c r="C422" s="440">
        <v>38</v>
      </c>
      <c r="D422" s="440">
        <f>InpC!A97</f>
        <v>0</v>
      </c>
      <c r="E422" s="440">
        <f>InpC!F97</f>
        <v>6</v>
      </c>
    </row>
    <row r="423" spans="1:5" x14ac:dyDescent="0.35">
      <c r="A423" s="440"/>
      <c r="B423" s="440"/>
      <c r="C423" s="440">
        <v>39</v>
      </c>
      <c r="D423" s="440">
        <f>InpC!A98</f>
        <v>0</v>
      </c>
      <c r="E423" s="440">
        <f>InpC!F98</f>
        <v>2.5</v>
      </c>
    </row>
    <row r="424" spans="1:5" x14ac:dyDescent="0.35">
      <c r="A424" s="440"/>
      <c r="B424" s="440"/>
      <c r="C424" s="440">
        <v>40</v>
      </c>
      <c r="D424" s="440" t="str">
        <f>Esc!A9</f>
        <v>CPI ESCALATION</v>
      </c>
      <c r="E424" s="440" t="str">
        <f>Esc!A9</f>
        <v>CPI ESCALATION</v>
      </c>
    </row>
    <row r="425" spans="1:5" x14ac:dyDescent="0.35">
      <c r="A425" s="440"/>
      <c r="B425" s="440"/>
      <c r="C425" s="440">
        <v>41</v>
      </c>
      <c r="D425" s="440">
        <f>Esc!A14</f>
        <v>0</v>
      </c>
      <c r="E425" s="440">
        <f>Esc!J14</f>
        <v>1</v>
      </c>
    </row>
    <row r="426" spans="1:5" x14ac:dyDescent="0.35">
      <c r="A426" s="440"/>
      <c r="B426" s="440"/>
      <c r="C426" s="440">
        <v>42</v>
      </c>
      <c r="D426" s="440" t="str">
        <f>Ops!A7</f>
        <v>RAMP-UP</v>
      </c>
      <c r="E426" s="440" t="str">
        <f>Ops!A7</f>
        <v>RAMP-UP</v>
      </c>
    </row>
    <row r="427" spans="1:5" x14ac:dyDescent="0.35">
      <c r="A427" s="440"/>
      <c r="B427" s="440"/>
      <c r="C427" s="440">
        <v>43</v>
      </c>
      <c r="D427" s="440">
        <f>Ops!A11</f>
        <v>0</v>
      </c>
      <c r="E427" s="440">
        <f>Ops!F11</f>
        <v>16</v>
      </c>
    </row>
    <row r="428" spans="1:5" x14ac:dyDescent="0.35">
      <c r="A428" s="440"/>
      <c r="B428" s="440"/>
      <c r="C428" s="440">
        <v>44</v>
      </c>
      <c r="D428" s="440">
        <f>Ops!A15</f>
        <v>0</v>
      </c>
      <c r="E428" s="440">
        <f>Ops!F15</f>
        <v>24</v>
      </c>
    </row>
    <row r="429" spans="1:5" x14ac:dyDescent="0.35">
      <c r="A429" s="440"/>
      <c r="B429" s="440"/>
      <c r="C429" s="440">
        <v>45</v>
      </c>
      <c r="D429" s="440">
        <f>Ops!A22</f>
        <v>0</v>
      </c>
      <c r="E429" s="440">
        <f>Ops!J22</f>
        <v>0</v>
      </c>
    </row>
    <row r="430" spans="1:5" x14ac:dyDescent="0.35">
      <c r="A430" s="440"/>
      <c r="B430" s="440"/>
      <c r="C430" s="440">
        <v>46</v>
      </c>
      <c r="D430" s="440" t="str">
        <f>Ops!A25</f>
        <v>GENERATION</v>
      </c>
      <c r="E430" s="440" t="str">
        <f>Ops!A25</f>
        <v>GENERATION</v>
      </c>
    </row>
    <row r="431" spans="1:5" x14ac:dyDescent="0.35">
      <c r="A431" s="440"/>
      <c r="B431" s="440"/>
      <c r="C431" s="440">
        <v>47</v>
      </c>
      <c r="D431" s="440">
        <f>Ops!A29</f>
        <v>0</v>
      </c>
      <c r="E431" s="440">
        <f>Ops!J29</f>
        <v>744</v>
      </c>
    </row>
    <row r="432" spans="1:5" x14ac:dyDescent="0.35">
      <c r="A432" s="440"/>
      <c r="B432" s="440"/>
      <c r="C432" s="440">
        <v>48</v>
      </c>
      <c r="D432" s="440">
        <f>Ops!A35</f>
        <v>0</v>
      </c>
      <c r="E432" s="440">
        <f>Ops!J35</f>
        <v>0</v>
      </c>
    </row>
    <row r="433" spans="1:5" x14ac:dyDescent="0.35">
      <c r="A433" s="440"/>
      <c r="B433" s="440"/>
      <c r="C433" s="440">
        <v>49</v>
      </c>
      <c r="D433" s="440">
        <f>Ops!A41</f>
        <v>0</v>
      </c>
      <c r="E433" s="440">
        <f>Ops!J41</f>
        <v>0</v>
      </c>
    </row>
    <row r="434" spans="1:5" x14ac:dyDescent="0.35">
      <c r="A434" s="440"/>
      <c r="B434" s="440"/>
      <c r="C434" s="440">
        <v>50</v>
      </c>
      <c r="D434" s="440" t="str">
        <f>Ops!A44</f>
        <v>REVENUE</v>
      </c>
      <c r="E434" s="440" t="str">
        <f>Ops!A44</f>
        <v>REVENUE</v>
      </c>
    </row>
    <row r="435" spans="1:5" x14ac:dyDescent="0.35">
      <c r="A435" s="440"/>
      <c r="B435" s="440"/>
      <c r="C435" s="440">
        <v>51</v>
      </c>
      <c r="D435" s="440" t="str">
        <f>Ops!B46</f>
        <v>Gate fee revenue</v>
      </c>
      <c r="E435" s="440" t="str">
        <f>Ops!B46</f>
        <v>Gate fee revenue</v>
      </c>
    </row>
    <row r="436" spans="1:5" x14ac:dyDescent="0.35">
      <c r="A436" s="440"/>
      <c r="B436" s="440"/>
      <c r="C436" s="440">
        <v>52</v>
      </c>
      <c r="D436" s="440">
        <f>Ops!A51</f>
        <v>0</v>
      </c>
      <c r="E436" s="440">
        <f>Ops!J51</f>
        <v>0</v>
      </c>
    </row>
    <row r="437" spans="1:5" x14ac:dyDescent="0.35">
      <c r="A437" s="440"/>
      <c r="B437" s="440"/>
      <c r="C437" s="440">
        <v>53</v>
      </c>
      <c r="D437" s="440" t="str">
        <f>Ops!B53</f>
        <v>Grid sales revenue</v>
      </c>
      <c r="E437" s="440" t="str">
        <f>Ops!B53</f>
        <v>Grid sales revenue</v>
      </c>
    </row>
    <row r="438" spans="1:5" x14ac:dyDescent="0.35">
      <c r="A438" s="440"/>
      <c r="B438" s="440"/>
      <c r="C438" s="440">
        <v>54</v>
      </c>
      <c r="D438" s="440">
        <f>Ops!A58</f>
        <v>0</v>
      </c>
      <c r="E438" s="440">
        <f>Ops!J58</f>
        <v>0</v>
      </c>
    </row>
    <row r="439" spans="1:5" x14ac:dyDescent="0.35">
      <c r="A439" s="440"/>
      <c r="B439" s="440"/>
      <c r="C439" s="440">
        <v>55</v>
      </c>
      <c r="D439" s="440">
        <f>Ops!A62</f>
        <v>0</v>
      </c>
      <c r="E439" s="440">
        <f>Ops!J62</f>
        <v>0</v>
      </c>
    </row>
    <row r="440" spans="1:5" x14ac:dyDescent="0.35">
      <c r="A440" s="440"/>
      <c r="B440" s="440"/>
      <c r="C440" s="440">
        <v>56</v>
      </c>
      <c r="D440" s="440">
        <f>Ops!A66</f>
        <v>0</v>
      </c>
      <c r="E440" s="440">
        <f>Ops!J66</f>
        <v>0</v>
      </c>
    </row>
    <row r="441" spans="1:5" x14ac:dyDescent="0.35">
      <c r="A441" s="440"/>
      <c r="B441" s="440"/>
      <c r="C441" s="440">
        <v>57</v>
      </c>
      <c r="D441" s="440" t="str">
        <f>Ops!B68</f>
        <v>Embedded benefits revenue</v>
      </c>
      <c r="E441" s="440" t="str">
        <f>Ops!B68</f>
        <v>Embedded benefits revenue</v>
      </c>
    </row>
    <row r="442" spans="1:5" x14ac:dyDescent="0.35">
      <c r="A442" s="440"/>
      <c r="B442" s="440"/>
      <c r="C442" s="440">
        <v>58</v>
      </c>
      <c r="D442" s="440">
        <f>Ops!A73</f>
        <v>0</v>
      </c>
      <c r="E442" s="440">
        <f>Ops!J73</f>
        <v>0</v>
      </c>
    </row>
    <row r="443" spans="1:5" x14ac:dyDescent="0.35">
      <c r="A443" s="440"/>
      <c r="B443" s="440"/>
      <c r="C443" s="440">
        <v>59</v>
      </c>
      <c r="D443" s="440" t="str">
        <f>Ops!B75</f>
        <v>Recovered materials revenue</v>
      </c>
      <c r="E443" s="440" t="str">
        <f>Ops!B75</f>
        <v>Recovered materials revenue</v>
      </c>
    </row>
    <row r="444" spans="1:5" x14ac:dyDescent="0.35">
      <c r="A444" s="440"/>
      <c r="B444" s="440"/>
      <c r="C444" s="440">
        <v>60</v>
      </c>
      <c r="D444" s="440">
        <f>Ops!A81</f>
        <v>0</v>
      </c>
      <c r="E444" s="440">
        <f>Ops!J81</f>
        <v>0</v>
      </c>
    </row>
    <row r="445" spans="1:5" x14ac:dyDescent="0.35">
      <c r="A445" s="440"/>
      <c r="B445" s="440"/>
      <c r="C445" s="440">
        <v>61</v>
      </c>
      <c r="D445" s="440" t="str">
        <f>Ops!B103</f>
        <v>Total revenue</v>
      </c>
      <c r="E445" s="440" t="str">
        <f>Ops!B103</f>
        <v>Total revenue</v>
      </c>
    </row>
    <row r="446" spans="1:5" x14ac:dyDescent="0.35">
      <c r="A446" s="440"/>
      <c r="B446" s="440"/>
      <c r="C446" s="440">
        <v>62</v>
      </c>
      <c r="D446" s="440">
        <f>Ops!A109</f>
        <v>0</v>
      </c>
      <c r="E446" s="440">
        <f>Ops!J109</f>
        <v>0</v>
      </c>
    </row>
    <row r="447" spans="1:5" x14ac:dyDescent="0.35">
      <c r="A447" s="440"/>
      <c r="B447" s="440"/>
      <c r="C447" s="440">
        <v>63</v>
      </c>
      <c r="D447" s="440" t="str">
        <f>Ops!A112</f>
        <v>DIRECT COSTS</v>
      </c>
      <c r="E447" s="440" t="str">
        <f>Ops!A112</f>
        <v>DIRECT COSTS</v>
      </c>
    </row>
    <row r="448" spans="1:5" x14ac:dyDescent="0.35">
      <c r="A448" s="440"/>
      <c r="B448" s="440"/>
      <c r="C448" s="440">
        <v>64</v>
      </c>
      <c r="D448" s="440" t="str">
        <f>Ops!B114</f>
        <v>APC residue disposal</v>
      </c>
      <c r="E448" s="440" t="str">
        <f>Ops!B114</f>
        <v>APC residue disposal</v>
      </c>
    </row>
    <row r="449" spans="1:5" x14ac:dyDescent="0.35">
      <c r="A449" s="440"/>
      <c r="B449" s="440"/>
      <c r="C449" s="440">
        <v>65</v>
      </c>
      <c r="D449" s="440">
        <f>Ops!A120</f>
        <v>0</v>
      </c>
      <c r="E449" s="440">
        <f>Ops!J120</f>
        <v>0</v>
      </c>
    </row>
    <row r="450" spans="1:5" x14ac:dyDescent="0.35">
      <c r="A450" s="440"/>
      <c r="B450" s="440"/>
      <c r="C450" s="440">
        <v>66</v>
      </c>
      <c r="D450" s="440" t="str">
        <f>Ops!B122</f>
        <v>Inactive ash disposal</v>
      </c>
      <c r="E450" s="440" t="str">
        <f>Ops!B122</f>
        <v>Inactive ash disposal</v>
      </c>
    </row>
    <row r="451" spans="1:5" x14ac:dyDescent="0.35">
      <c r="A451" s="440"/>
      <c r="B451" s="440"/>
      <c r="C451" s="440">
        <v>67</v>
      </c>
      <c r="D451" s="440">
        <f>Ops!A128</f>
        <v>0</v>
      </c>
      <c r="E451" s="440">
        <f>Ops!J128</f>
        <v>0</v>
      </c>
    </row>
    <row r="452" spans="1:5" x14ac:dyDescent="0.35">
      <c r="A452" s="440"/>
      <c r="B452" s="440"/>
      <c r="C452" s="440">
        <v>68</v>
      </c>
      <c r="D452" s="440" t="str">
        <f>Ops!B130</f>
        <v>O&amp;M fee</v>
      </c>
      <c r="E452" s="440" t="str">
        <f>Ops!B130</f>
        <v>O&amp;M fee</v>
      </c>
    </row>
    <row r="453" spans="1:5" x14ac:dyDescent="0.35">
      <c r="A453" s="440"/>
      <c r="B453" s="440"/>
      <c r="C453" s="440">
        <v>69</v>
      </c>
      <c r="D453" s="440">
        <f>Ops!A136</f>
        <v>0</v>
      </c>
      <c r="E453" s="440">
        <f>Ops!J136</f>
        <v>0</v>
      </c>
    </row>
    <row r="454" spans="1:5" x14ac:dyDescent="0.35">
      <c r="A454" s="440"/>
      <c r="B454" s="440"/>
      <c r="C454" s="440">
        <v>70</v>
      </c>
      <c r="D454" s="440" t="str">
        <f>Ops!B138</f>
        <v>Reimbursable costs</v>
      </c>
      <c r="E454" s="440" t="str">
        <f>Ops!B138</f>
        <v>Reimbursable costs</v>
      </c>
    </row>
    <row r="455" spans="1:5" x14ac:dyDescent="0.35">
      <c r="A455" s="440"/>
      <c r="B455" s="440"/>
      <c r="C455" s="440">
        <v>71</v>
      </c>
      <c r="D455" s="440">
        <f>Ops!A145</f>
        <v>0</v>
      </c>
      <c r="E455" s="440">
        <f>Ops!J145</f>
        <v>0</v>
      </c>
    </row>
    <row r="456" spans="1:5" x14ac:dyDescent="0.35">
      <c r="A456" s="440"/>
      <c r="B456" s="440"/>
      <c r="C456" s="440">
        <v>72</v>
      </c>
      <c r="D456" s="440" t="str">
        <f>Ops!B147</f>
        <v>Contracted consumables</v>
      </c>
      <c r="E456" s="440" t="str">
        <f>Ops!B147</f>
        <v>Contracted consumables</v>
      </c>
    </row>
    <row r="457" spans="1:5" x14ac:dyDescent="0.35">
      <c r="A457" s="440"/>
      <c r="B457" s="440"/>
      <c r="C457" s="440">
        <v>73</v>
      </c>
      <c r="D457" s="440">
        <f>Ops!A154</f>
        <v>0</v>
      </c>
      <c r="E457" s="440">
        <f>Ops!J154</f>
        <v>0</v>
      </c>
    </row>
    <row r="458" spans="1:5" x14ac:dyDescent="0.35">
      <c r="A458" s="440"/>
      <c r="B458" s="440"/>
      <c r="C458" s="440">
        <v>74</v>
      </c>
      <c r="D458" s="440" t="str">
        <f>Ops!B156</f>
        <v>Total direct costs</v>
      </c>
      <c r="E458" s="440" t="str">
        <f>Ops!B156</f>
        <v>Total direct costs</v>
      </c>
    </row>
    <row r="459" spans="1:5" x14ac:dyDescent="0.35">
      <c r="A459" s="440"/>
      <c r="B459" s="440"/>
      <c r="C459" s="440">
        <v>75</v>
      </c>
      <c r="D459" s="440">
        <f>Ops!A162</f>
        <v>0</v>
      </c>
      <c r="E459" s="440">
        <f>Ops!J162</f>
        <v>0</v>
      </c>
    </row>
    <row r="460" spans="1:5" x14ac:dyDescent="0.35">
      <c r="A460" s="440"/>
      <c r="B460" s="440"/>
      <c r="C460" s="440">
        <v>76</v>
      </c>
      <c r="D460" s="440" t="str">
        <f>Ops!A165</f>
        <v>OVERHEADS</v>
      </c>
      <c r="E460" s="440" t="str">
        <f>Ops!A165</f>
        <v>OVERHEADS</v>
      </c>
    </row>
    <row r="461" spans="1:5" x14ac:dyDescent="0.35">
      <c r="A461" s="440"/>
      <c r="B461" s="440"/>
      <c r="C461" s="440">
        <v>77</v>
      </c>
      <c r="D461" s="440" t="str">
        <f>Ops!B167</f>
        <v>Overhead items</v>
      </c>
      <c r="E461" s="440" t="str">
        <f>Ops!B167</f>
        <v>Overhead items</v>
      </c>
    </row>
    <row r="462" spans="1:5" x14ac:dyDescent="0.35">
      <c r="A462" s="440"/>
      <c r="B462" s="440"/>
      <c r="C462" s="440">
        <v>78</v>
      </c>
      <c r="D462" s="440">
        <f>Ops!A174</f>
        <v>0</v>
      </c>
      <c r="E462" s="440">
        <f>Ops!J174</f>
        <v>0</v>
      </c>
    </row>
    <row r="463" spans="1:5" x14ac:dyDescent="0.35">
      <c r="A463" s="440"/>
      <c r="B463" s="440"/>
      <c r="C463" s="440">
        <v>79</v>
      </c>
      <c r="D463" s="440">
        <f>Ops!A182</f>
        <v>0</v>
      </c>
      <c r="E463" s="440">
        <f>Ops!J182</f>
        <v>0</v>
      </c>
    </row>
    <row r="464" spans="1:5" x14ac:dyDescent="0.35">
      <c r="A464" s="440"/>
      <c r="B464" s="440"/>
      <c r="C464" s="440">
        <v>80</v>
      </c>
      <c r="D464" s="440">
        <f>Ops!A190</f>
        <v>0</v>
      </c>
      <c r="E464" s="440">
        <f>Ops!J190</f>
        <v>0</v>
      </c>
    </row>
    <row r="465" spans="1:5" x14ac:dyDescent="0.35">
      <c r="A465" s="440"/>
      <c r="B465" s="440"/>
      <c r="C465" s="440">
        <v>81</v>
      </c>
      <c r="D465" s="440">
        <f>Ops!A198</f>
        <v>0</v>
      </c>
      <c r="E465" s="440">
        <f>Ops!J198</f>
        <v>0</v>
      </c>
    </row>
    <row r="466" spans="1:5" x14ac:dyDescent="0.35">
      <c r="A466" s="440"/>
      <c r="B466" s="440"/>
      <c r="C466" s="440">
        <v>82</v>
      </c>
      <c r="D466" s="440">
        <f>Ops!A206</f>
        <v>0</v>
      </c>
      <c r="E466" s="440">
        <f>Ops!J206</f>
        <v>0</v>
      </c>
    </row>
    <row r="467" spans="1:5" x14ac:dyDescent="0.35">
      <c r="A467" s="440"/>
      <c r="B467" s="440"/>
      <c r="C467" s="440">
        <v>83</v>
      </c>
      <c r="D467" s="440">
        <f>Ops!A214</f>
        <v>0</v>
      </c>
      <c r="E467" s="440">
        <f>Ops!J214</f>
        <v>0</v>
      </c>
    </row>
    <row r="468" spans="1:5" x14ac:dyDescent="0.35">
      <c r="A468" s="440"/>
      <c r="B468" s="440"/>
      <c r="C468" s="440">
        <v>84</v>
      </c>
      <c r="D468" s="440">
        <f>Ops!A222</f>
        <v>0</v>
      </c>
      <c r="E468" s="440">
        <f>Ops!J222</f>
        <v>0</v>
      </c>
    </row>
    <row r="469" spans="1:5" x14ac:dyDescent="0.35">
      <c r="A469" s="440"/>
      <c r="B469" s="440"/>
      <c r="C469" s="440">
        <v>85</v>
      </c>
      <c r="D469" s="440">
        <f>Ops!A230</f>
        <v>0</v>
      </c>
      <c r="E469" s="440">
        <f>Ops!J230</f>
        <v>0</v>
      </c>
    </row>
    <row r="470" spans="1:5" x14ac:dyDescent="0.35">
      <c r="A470" s="440"/>
      <c r="B470" s="440"/>
      <c r="C470" s="440">
        <v>86</v>
      </c>
      <c r="D470" s="440">
        <f>Ops!A238</f>
        <v>0</v>
      </c>
      <c r="E470" s="440">
        <f>Ops!J238</f>
        <v>0</v>
      </c>
    </row>
    <row r="471" spans="1:5" x14ac:dyDescent="0.35">
      <c r="A471" s="440"/>
      <c r="B471" s="440"/>
      <c r="C471" s="440">
        <v>87</v>
      </c>
      <c r="D471" s="440">
        <f>Ops!A246</f>
        <v>0</v>
      </c>
      <c r="E471" s="440">
        <f>Ops!J246</f>
        <v>0</v>
      </c>
    </row>
    <row r="472" spans="1:5" x14ac:dyDescent="0.35">
      <c r="A472" s="440"/>
      <c r="B472" s="440"/>
      <c r="C472" s="440">
        <v>88</v>
      </c>
      <c r="D472" s="440">
        <f>Ops!A254</f>
        <v>0</v>
      </c>
      <c r="E472" s="440">
        <f>Ops!J254</f>
        <v>0</v>
      </c>
    </row>
    <row r="473" spans="1:5" x14ac:dyDescent="0.35">
      <c r="A473" s="440"/>
      <c r="B473" s="440"/>
      <c r="C473" s="440">
        <v>89</v>
      </c>
      <c r="D473" s="440">
        <f>Ops!A262</f>
        <v>0</v>
      </c>
      <c r="E473" s="440">
        <f>Ops!J262</f>
        <v>0</v>
      </c>
    </row>
    <row r="474" spans="1:5" x14ac:dyDescent="0.35">
      <c r="A474" s="440"/>
      <c r="B474" s="440"/>
      <c r="C474" s="440">
        <v>90</v>
      </c>
      <c r="D474" s="440">
        <f>Ops!A270</f>
        <v>0</v>
      </c>
      <c r="E474" s="440">
        <f>Ops!J270</f>
        <v>0</v>
      </c>
    </row>
    <row r="475" spans="1:5" x14ac:dyDescent="0.35">
      <c r="A475" s="440"/>
      <c r="B475" s="440"/>
      <c r="C475" s="440">
        <v>91</v>
      </c>
      <c r="D475" s="440">
        <f>Ops!A278</f>
        <v>0</v>
      </c>
      <c r="E475" s="440">
        <f>Ops!J278</f>
        <v>0</v>
      </c>
    </row>
    <row r="476" spans="1:5" x14ac:dyDescent="0.35">
      <c r="A476" s="440"/>
      <c r="B476" s="440"/>
      <c r="C476" s="440">
        <v>92</v>
      </c>
      <c r="D476" s="440" t="str">
        <f>Ops!B280</f>
        <v>Total overheads</v>
      </c>
      <c r="E476" s="440" t="str">
        <f>Ops!B280</f>
        <v>Total overheads</v>
      </c>
    </row>
    <row r="477" spans="1:5" x14ac:dyDescent="0.35">
      <c r="A477" s="440"/>
      <c r="B477" s="440"/>
      <c r="C477" s="440">
        <v>93</v>
      </c>
      <c r="D477" s="440">
        <f>Ops!A295</f>
        <v>0</v>
      </c>
      <c r="E477" s="440">
        <f>Ops!J295</f>
        <v>0</v>
      </c>
    </row>
    <row r="478" spans="1:5" x14ac:dyDescent="0.35">
      <c r="A478" s="440"/>
      <c r="B478" s="440"/>
      <c r="C478" s="440">
        <v>94</v>
      </c>
      <c r="D478" s="440" t="str">
        <f>Ops!A298</f>
        <v>TOTAL OPERATING EXPENDITURE</v>
      </c>
      <c r="E478" s="440" t="str">
        <f>Ops!A298</f>
        <v>TOTAL OPERATING EXPENDITURE</v>
      </c>
    </row>
    <row r="479" spans="1:5" x14ac:dyDescent="0.35">
      <c r="A479" s="440"/>
      <c r="B479" s="440"/>
      <c r="C479" s="440">
        <v>95</v>
      </c>
      <c r="D479" s="440">
        <f>Ops!A302</f>
        <v>0</v>
      </c>
      <c r="E479" s="440">
        <f>Ops!J302</f>
        <v>0</v>
      </c>
    </row>
    <row r="480" spans="1:5" x14ac:dyDescent="0.35">
      <c r="A480" s="440"/>
      <c r="B480" s="440"/>
      <c r="C480" s="440">
        <v>96</v>
      </c>
      <c r="D480" s="440">
        <f>Ops!A303</f>
        <v>0</v>
      </c>
      <c r="E480" s="440">
        <f>Ops!J303</f>
        <v>0</v>
      </c>
    </row>
    <row r="481" spans="1:5" x14ac:dyDescent="0.35">
      <c r="A481" s="163" t="s">
        <v>752</v>
      </c>
      <c r="B481" s="163" t="s">
        <v>753</v>
      </c>
      <c r="C481" s="163"/>
      <c r="D481" s="163"/>
      <c r="E481" s="163"/>
    </row>
    <row r="482" spans="1:5" x14ac:dyDescent="0.35">
      <c r="A482" s="163"/>
      <c r="B482" s="163"/>
      <c r="C482" s="163">
        <v>1</v>
      </c>
      <c r="D482" s="163" t="e">
        <f>InpC!#REF!</f>
        <v>#REF!</v>
      </c>
      <c r="E482" s="163" t="e">
        <f>InpC!#REF!</f>
        <v>#REF!</v>
      </c>
    </row>
    <row r="483" spans="1:5" x14ac:dyDescent="0.35">
      <c r="A483" s="163"/>
      <c r="B483" s="163"/>
      <c r="C483" s="163">
        <v>2</v>
      </c>
      <c r="D483" s="163" t="e">
        <f>InpC!#REF!</f>
        <v>#REF!</v>
      </c>
      <c r="E483" s="163" t="e">
        <f>InpC!#REF!</f>
        <v>#REF!</v>
      </c>
    </row>
    <row r="484" spans="1:5" x14ac:dyDescent="0.35">
      <c r="A484" s="163"/>
      <c r="B484" s="163"/>
      <c r="C484" s="163">
        <v>3</v>
      </c>
      <c r="D484" s="163" t="e">
        <f>InpC!#REF!</f>
        <v>#REF!</v>
      </c>
      <c r="E484" s="163" t="e">
        <f>InpC!#REF!</f>
        <v>#REF!</v>
      </c>
    </row>
    <row r="485" spans="1:5" x14ac:dyDescent="0.35">
      <c r="A485" s="163"/>
      <c r="B485" s="163"/>
      <c r="C485" s="163">
        <v>4</v>
      </c>
      <c r="D485" s="163" t="e">
        <f>InpC!#REF!</f>
        <v>#REF!</v>
      </c>
      <c r="E485" s="163" t="e">
        <f>InpC!#REF!</f>
        <v>#REF!</v>
      </c>
    </row>
    <row r="486" spans="1:5" x14ac:dyDescent="0.35">
      <c r="A486" s="163"/>
      <c r="B486" s="163"/>
      <c r="C486" s="163">
        <v>5</v>
      </c>
      <c r="D486" s="163" t="e">
        <f>InpC!#REF!</f>
        <v>#REF!</v>
      </c>
      <c r="E486" s="163" t="e">
        <f>InpC!#REF!</f>
        <v>#REF!</v>
      </c>
    </row>
    <row r="487" spans="1:5" x14ac:dyDescent="0.35">
      <c r="A487" s="163"/>
      <c r="B487" s="163"/>
      <c r="C487" s="163">
        <v>6</v>
      </c>
      <c r="D487" s="163" t="e">
        <f>InpC!#REF!</f>
        <v>#REF!</v>
      </c>
      <c r="E487" s="163" t="e">
        <f>InpC!#REF!</f>
        <v>#REF!</v>
      </c>
    </row>
    <row r="488" spans="1:5" x14ac:dyDescent="0.35">
      <c r="A488" s="163"/>
      <c r="B488" s="163"/>
      <c r="C488" s="163">
        <v>7</v>
      </c>
      <c r="D488" s="163" t="e">
        <f>InpC!#REF!</f>
        <v>#REF!</v>
      </c>
      <c r="E488" s="163" t="e">
        <f>InpC!#REF!</f>
        <v>#REF!</v>
      </c>
    </row>
    <row r="489" spans="1:5" x14ac:dyDescent="0.35">
      <c r="A489" s="163"/>
      <c r="B489" s="163"/>
      <c r="C489" s="163">
        <v>8</v>
      </c>
      <c r="D489" s="163" t="e">
        <f>InpC!#REF!</f>
        <v>#REF!</v>
      </c>
      <c r="E489" s="163" t="e">
        <f>InpC!#REF!</f>
        <v>#REF!</v>
      </c>
    </row>
    <row r="490" spans="1:5" x14ac:dyDescent="0.35">
      <c r="A490" s="163"/>
      <c r="B490" s="163"/>
      <c r="C490" s="163">
        <v>9</v>
      </c>
      <c r="D490" s="163" t="e">
        <f>InpC!#REF!</f>
        <v>#REF!</v>
      </c>
      <c r="E490" s="163" t="e">
        <f>InpC!#REF!</f>
        <v>#REF!</v>
      </c>
    </row>
    <row r="491" spans="1:5" x14ac:dyDescent="0.35">
      <c r="A491" s="163"/>
      <c r="B491" s="163"/>
      <c r="C491" s="163">
        <v>10</v>
      </c>
      <c r="D491" s="163" t="e">
        <f>InpC!#REF!</f>
        <v>#REF!</v>
      </c>
      <c r="E491" s="163" t="e">
        <f>InpC!#REF!</f>
        <v>#REF!</v>
      </c>
    </row>
    <row r="492" spans="1:5" x14ac:dyDescent="0.35">
      <c r="A492" s="163"/>
      <c r="B492" s="163"/>
      <c r="C492" s="163">
        <v>11</v>
      </c>
      <c r="D492" s="163" t="e">
        <f>InpC!#REF!</f>
        <v>#REF!</v>
      </c>
      <c r="E492" s="163" t="e">
        <f>InpC!#REF!</f>
        <v>#REF!</v>
      </c>
    </row>
    <row r="493" spans="1:5" x14ac:dyDescent="0.35">
      <c r="A493" s="163"/>
      <c r="B493" s="163"/>
      <c r="C493" s="163">
        <v>12</v>
      </c>
      <c r="D493" s="163" t="e">
        <f>InpC!#REF!</f>
        <v>#REF!</v>
      </c>
      <c r="E493" s="163" t="e">
        <f>InpC!#REF!</f>
        <v>#REF!</v>
      </c>
    </row>
    <row r="494" spans="1:5" x14ac:dyDescent="0.35">
      <c r="A494" s="163"/>
      <c r="B494" s="163"/>
      <c r="C494" s="163">
        <v>13</v>
      </c>
      <c r="D494" s="163" t="e">
        <f>InpC!#REF!</f>
        <v>#REF!</v>
      </c>
      <c r="E494" s="163" t="e">
        <f>InpC!#REF!</f>
        <v>#REF!</v>
      </c>
    </row>
    <row r="495" spans="1:5" x14ac:dyDescent="0.35">
      <c r="A495" s="163"/>
      <c r="B495" s="163"/>
      <c r="C495" s="163">
        <v>14</v>
      </c>
      <c r="D495" s="163" t="e">
        <f>InpC!#REF!</f>
        <v>#REF!</v>
      </c>
      <c r="E495" s="163" t="e">
        <f>InpC!#REF!</f>
        <v>#REF!</v>
      </c>
    </row>
    <row r="496" spans="1:5" x14ac:dyDescent="0.35">
      <c r="A496" s="163"/>
      <c r="B496" s="163"/>
      <c r="C496" s="163">
        <v>15</v>
      </c>
      <c r="D496" s="163" t="e">
        <f>InpC!#REF!</f>
        <v>#REF!</v>
      </c>
      <c r="E496" s="163" t="e">
        <f>InpC!#REF!</f>
        <v>#REF!</v>
      </c>
    </row>
    <row r="497" spans="1:5" x14ac:dyDescent="0.35">
      <c r="A497" s="163"/>
      <c r="B497" s="163"/>
      <c r="C497" s="163">
        <v>16</v>
      </c>
      <c r="D497" s="163" t="e">
        <f>Ops!#REF!</f>
        <v>#REF!</v>
      </c>
      <c r="E497" s="163" t="e">
        <f>Ops!#REF!</f>
        <v>#REF!</v>
      </c>
    </row>
    <row r="498" spans="1:5" x14ac:dyDescent="0.35">
      <c r="A498" s="163"/>
      <c r="B498" s="163"/>
      <c r="C498" s="163">
        <v>17</v>
      </c>
      <c r="D498" s="163" t="e">
        <f>Ops!#REF!</f>
        <v>#REF!</v>
      </c>
      <c r="E498" s="163" t="e">
        <f>Ops!#REF!</f>
        <v>#REF!</v>
      </c>
    </row>
    <row r="499" spans="1:5" x14ac:dyDescent="0.35">
      <c r="A499" s="163"/>
      <c r="B499" s="163"/>
      <c r="C499" s="163">
        <v>18</v>
      </c>
      <c r="D499" s="163" t="e">
        <f>Ops!#REF!</f>
        <v>#REF!</v>
      </c>
      <c r="E499" s="163" t="e">
        <f>Ops!#REF!</f>
        <v>#REF!</v>
      </c>
    </row>
    <row r="500" spans="1:5" x14ac:dyDescent="0.35">
      <c r="A500" s="163"/>
      <c r="B500" s="163"/>
      <c r="C500" s="163">
        <v>19</v>
      </c>
      <c r="D500" s="163" t="e">
        <f>Ops!#REF!</f>
        <v>#REF!</v>
      </c>
      <c r="E500" s="163" t="e">
        <f>Ops!#REF!</f>
        <v>#REF!</v>
      </c>
    </row>
    <row r="501" spans="1:5" x14ac:dyDescent="0.35">
      <c r="A501" s="163"/>
      <c r="B501" s="163"/>
      <c r="C501" s="163">
        <v>20</v>
      </c>
      <c r="D501" s="163" t="e">
        <f>Ops!#REF!</f>
        <v>#REF!</v>
      </c>
      <c r="E501" s="163" t="e">
        <f>Ops!#REF!</f>
        <v>#REF!</v>
      </c>
    </row>
    <row r="502" spans="1:5" x14ac:dyDescent="0.35">
      <c r="A502" s="163"/>
      <c r="B502" s="163"/>
      <c r="C502" s="163">
        <v>21</v>
      </c>
      <c r="D502" s="163" t="e">
        <f>Ops!#REF!</f>
        <v>#REF!</v>
      </c>
      <c r="E502" s="163" t="e">
        <f>Ops!#REF!</f>
        <v>#REF!</v>
      </c>
    </row>
    <row r="503" spans="1:5" x14ac:dyDescent="0.35">
      <c r="A503" s="163"/>
      <c r="B503" s="163"/>
      <c r="C503" s="163">
        <v>22</v>
      </c>
      <c r="D503" s="163" t="e">
        <f>Ops!#REF!</f>
        <v>#REF!</v>
      </c>
      <c r="E503" s="163" t="e">
        <f>Ops!#REF!</f>
        <v>#REF!</v>
      </c>
    </row>
    <row r="504" spans="1:5" x14ac:dyDescent="0.35">
      <c r="A504" s="163"/>
      <c r="B504" s="163"/>
      <c r="C504" s="163">
        <v>23</v>
      </c>
      <c r="D504" s="163" t="e">
        <f>Ops!#REF!</f>
        <v>#REF!</v>
      </c>
      <c r="E504" s="163" t="e">
        <f>Ops!#REF!</f>
        <v>#REF!</v>
      </c>
    </row>
    <row r="505" spans="1:5" x14ac:dyDescent="0.35">
      <c r="A505" s="163"/>
      <c r="B505" s="163"/>
      <c r="C505" s="163">
        <v>24</v>
      </c>
      <c r="D505" s="163" t="e">
        <f>Ops!#REF!</f>
        <v>#REF!</v>
      </c>
      <c r="E505" s="163" t="e">
        <f>Ops!#REF!</f>
        <v>#REF!</v>
      </c>
    </row>
    <row r="506" spans="1:5" x14ac:dyDescent="0.35">
      <c r="A506" s="163"/>
      <c r="B506" s="163"/>
      <c r="C506" s="163">
        <v>25</v>
      </c>
      <c r="D506" s="163" t="e">
        <f>Ops!#REF!</f>
        <v>#REF!</v>
      </c>
      <c r="E506" s="163" t="e">
        <f>Ops!#REF!</f>
        <v>#REF!</v>
      </c>
    </row>
    <row r="507" spans="1:5" x14ac:dyDescent="0.35">
      <c r="A507" s="163"/>
      <c r="B507" s="163"/>
      <c r="C507" s="163">
        <v>26</v>
      </c>
      <c r="D507" s="163" t="e">
        <f>Ops!#REF!</f>
        <v>#REF!</v>
      </c>
      <c r="E507" s="163" t="e">
        <f>Ops!#REF!</f>
        <v>#REF!</v>
      </c>
    </row>
    <row r="508" spans="1:5" x14ac:dyDescent="0.35">
      <c r="A508" s="163"/>
      <c r="B508" s="163"/>
      <c r="C508" s="163">
        <v>27</v>
      </c>
      <c r="D508" s="163" t="e">
        <f>Ops!#REF!</f>
        <v>#REF!</v>
      </c>
      <c r="E508" s="163" t="e">
        <f>Ops!#REF!</f>
        <v>#REF!</v>
      </c>
    </row>
    <row r="509" spans="1:5" x14ac:dyDescent="0.35">
      <c r="A509" s="163"/>
      <c r="B509" s="163"/>
      <c r="C509" s="163">
        <v>28</v>
      </c>
      <c r="D509" s="163" t="e">
        <f>Ops!#REF!</f>
        <v>#REF!</v>
      </c>
      <c r="E509" s="163" t="e">
        <f>Ops!#REF!</f>
        <v>#REF!</v>
      </c>
    </row>
    <row r="510" spans="1:5" x14ac:dyDescent="0.35">
      <c r="A510" s="163"/>
      <c r="B510" s="163"/>
      <c r="C510" s="163">
        <v>29</v>
      </c>
      <c r="D510" s="163" t="e">
        <f>Ops!#REF!</f>
        <v>#REF!</v>
      </c>
      <c r="E510" s="163" t="e">
        <f>Ops!#REF!</f>
        <v>#REF!</v>
      </c>
    </row>
    <row r="511" spans="1:5" x14ac:dyDescent="0.35">
      <c r="A511" s="163"/>
      <c r="B511" s="163"/>
      <c r="C511" s="163">
        <v>30</v>
      </c>
      <c r="D511" s="163" t="e">
        <f>Ops!#REF!</f>
        <v>#REF!</v>
      </c>
      <c r="E511" s="163" t="e">
        <f>Ops!#REF!</f>
        <v>#REF!</v>
      </c>
    </row>
    <row r="512" spans="1:5" x14ac:dyDescent="0.35">
      <c r="A512" s="163"/>
      <c r="B512" s="163"/>
      <c r="C512" s="163">
        <v>31</v>
      </c>
      <c r="D512" s="163" t="e">
        <f>Ops!#REF!</f>
        <v>#REF!</v>
      </c>
      <c r="E512" s="163" t="e">
        <f>Ops!#REF!</f>
        <v>#REF!</v>
      </c>
    </row>
    <row r="513" spans="1:5" x14ac:dyDescent="0.35">
      <c r="A513" s="163"/>
      <c r="B513" s="163"/>
      <c r="C513" s="163">
        <v>32</v>
      </c>
      <c r="D513" s="163" t="e">
        <f>Ops!#REF!</f>
        <v>#REF!</v>
      </c>
      <c r="E513" s="163" t="e">
        <f>Ops!#REF!</f>
        <v>#REF!</v>
      </c>
    </row>
    <row r="514" spans="1:5" x14ac:dyDescent="0.35">
      <c r="A514" s="163"/>
      <c r="B514" s="163"/>
      <c r="C514" s="163">
        <v>33</v>
      </c>
      <c r="D514" s="163" t="e">
        <f>Ops!#REF!</f>
        <v>#REF!</v>
      </c>
      <c r="E514" s="163" t="e">
        <f>Ops!#REF!</f>
        <v>#REF!</v>
      </c>
    </row>
    <row r="515" spans="1:5" x14ac:dyDescent="0.35">
      <c r="A515" s="163"/>
      <c r="B515" s="163"/>
      <c r="C515" s="163">
        <v>34</v>
      </c>
      <c r="D515" s="163" t="e">
        <f>Ops!#REF!</f>
        <v>#REF!</v>
      </c>
      <c r="E515" s="163" t="e">
        <f>Ops!#REF!</f>
        <v>#REF!</v>
      </c>
    </row>
    <row r="516" spans="1:5" x14ac:dyDescent="0.35">
      <c r="A516" s="163"/>
      <c r="B516" s="163"/>
      <c r="C516" s="163">
        <v>35</v>
      </c>
      <c r="D516" s="163" t="e">
        <f>Ops!#REF!</f>
        <v>#REF!</v>
      </c>
      <c r="E516" s="163" t="e">
        <f>Ops!#REF!</f>
        <v>#REF!</v>
      </c>
    </row>
    <row r="517" spans="1:5" x14ac:dyDescent="0.35">
      <c r="A517" s="163"/>
      <c r="B517" s="163"/>
      <c r="C517" s="163">
        <v>36</v>
      </c>
      <c r="D517" s="163" t="e">
        <f>Ops!#REF!</f>
        <v>#REF!</v>
      </c>
      <c r="E517" s="163" t="e">
        <f>Ops!#REF!</f>
        <v>#REF!</v>
      </c>
    </row>
    <row r="518" spans="1:5" x14ac:dyDescent="0.35">
      <c r="A518" s="163"/>
      <c r="B518" s="163"/>
      <c r="C518" s="163">
        <v>37</v>
      </c>
      <c r="D518" s="163" t="e">
        <f>Ops!#REF!</f>
        <v>#REF!</v>
      </c>
      <c r="E518" s="163" t="e">
        <f>Ops!#REF!</f>
        <v>#REF!</v>
      </c>
    </row>
    <row r="519" spans="1:5" x14ac:dyDescent="0.35">
      <c r="A519" s="163"/>
      <c r="B519" s="163"/>
      <c r="C519" s="163">
        <v>38</v>
      </c>
      <c r="D519" s="163" t="e">
        <f>Ops!#REF!</f>
        <v>#REF!</v>
      </c>
      <c r="E519" s="163" t="e">
        <f>Ops!#REF!</f>
        <v>#REF!</v>
      </c>
    </row>
    <row r="520" spans="1:5" x14ac:dyDescent="0.35">
      <c r="A520" s="163"/>
      <c r="B520" s="163"/>
      <c r="C520" s="163">
        <v>39</v>
      </c>
      <c r="D520" s="163" t="e">
        <f>Ops!#REF!</f>
        <v>#REF!</v>
      </c>
      <c r="E520" s="163" t="e">
        <f>Ops!#REF!</f>
        <v>#REF!</v>
      </c>
    </row>
    <row r="521" spans="1:5" x14ac:dyDescent="0.35">
      <c r="A521" s="163"/>
      <c r="B521" s="163"/>
      <c r="C521" s="163">
        <v>40</v>
      </c>
      <c r="D521" s="163" t="e">
        <f>Ops!#REF!</f>
        <v>#REF!</v>
      </c>
      <c r="E521" s="163" t="e">
        <f>Ops!#REF!</f>
        <v>#REF!</v>
      </c>
    </row>
    <row r="522" spans="1:5" x14ac:dyDescent="0.35">
      <c r="A522" s="163"/>
      <c r="B522" s="163"/>
      <c r="C522" s="163">
        <v>41</v>
      </c>
      <c r="D522" s="163" t="e">
        <f>Ops!#REF!</f>
        <v>#REF!</v>
      </c>
      <c r="E522" s="163" t="e">
        <f>Ops!#REF!</f>
        <v>#REF!</v>
      </c>
    </row>
    <row r="523" spans="1:5" x14ac:dyDescent="0.35">
      <c r="A523" s="163"/>
      <c r="B523" s="163"/>
      <c r="C523" s="163">
        <v>42</v>
      </c>
      <c r="D523" s="163" t="e">
        <f>Ops!#REF!</f>
        <v>#REF!</v>
      </c>
      <c r="E523" s="163" t="e">
        <f>Ops!#REF!</f>
        <v>#REF!</v>
      </c>
    </row>
    <row r="524" spans="1:5" x14ac:dyDescent="0.35">
      <c r="A524" s="163"/>
      <c r="B524" s="163"/>
      <c r="C524" s="163">
        <v>43</v>
      </c>
      <c r="D524" s="163" t="e">
        <f>Ops!#REF!</f>
        <v>#REF!</v>
      </c>
      <c r="E524" s="163" t="e">
        <f>Ops!#REF!</f>
        <v>#REF!</v>
      </c>
    </row>
    <row r="525" spans="1:5" x14ac:dyDescent="0.35">
      <c r="A525" s="163"/>
      <c r="B525" s="163"/>
      <c r="C525" s="163">
        <v>44</v>
      </c>
      <c r="D525" s="163" t="e">
        <f>Ops!#REF!</f>
        <v>#REF!</v>
      </c>
      <c r="E525" s="163" t="e">
        <f>Ops!#REF!</f>
        <v>#REF!</v>
      </c>
    </row>
    <row r="526" spans="1:5" x14ac:dyDescent="0.35">
      <c r="A526" s="163"/>
      <c r="B526" s="163"/>
      <c r="C526" s="163">
        <v>45</v>
      </c>
      <c r="D526" s="163" t="e">
        <f>Ops!#REF!</f>
        <v>#REF!</v>
      </c>
      <c r="E526" s="163" t="e">
        <f>Ops!#REF!</f>
        <v>#REF!</v>
      </c>
    </row>
    <row r="527" spans="1:5" x14ac:dyDescent="0.35">
      <c r="A527" s="163"/>
      <c r="B527" s="163"/>
      <c r="C527" s="163">
        <v>46</v>
      </c>
      <c r="D527" s="163" t="e">
        <f>Ops!#REF!</f>
        <v>#REF!</v>
      </c>
      <c r="E527" s="163" t="e">
        <f>Ops!#REF!</f>
        <v>#REF!</v>
      </c>
    </row>
    <row r="528" spans="1:5" x14ac:dyDescent="0.35">
      <c r="A528" s="163"/>
      <c r="B528" s="163"/>
      <c r="C528" s="163">
        <v>47</v>
      </c>
      <c r="D528" s="163" t="e">
        <f>Ops!#REF!</f>
        <v>#REF!</v>
      </c>
      <c r="E528" s="163" t="e">
        <f>Ops!#REF!</f>
        <v>#REF!</v>
      </c>
    </row>
    <row r="529" spans="1:5" x14ac:dyDescent="0.35">
      <c r="A529" s="163" t="s">
        <v>734</v>
      </c>
      <c r="B529" s="163" t="s">
        <v>735</v>
      </c>
      <c r="C529" s="163"/>
      <c r="D529" s="163"/>
      <c r="E529" s="163"/>
    </row>
    <row r="530" spans="1:5" x14ac:dyDescent="0.35">
      <c r="A530" s="163"/>
      <c r="B530" s="163"/>
      <c r="C530" s="163">
        <v>1</v>
      </c>
      <c r="D530" s="163" t="e">
        <f>InpC!#REF!</f>
        <v>#REF!</v>
      </c>
      <c r="E530" s="163" t="e">
        <f>InpC!#REF!</f>
        <v>#REF!</v>
      </c>
    </row>
    <row r="531" spans="1:5" x14ac:dyDescent="0.35">
      <c r="A531" s="163"/>
      <c r="B531" s="163"/>
      <c r="C531" s="163">
        <v>2</v>
      </c>
      <c r="D531" s="163" t="e">
        <f>InpC!#REF!</f>
        <v>#REF!</v>
      </c>
      <c r="E531" s="163" t="e">
        <f>InpC!#REF!</f>
        <v>#REF!</v>
      </c>
    </row>
    <row r="532" spans="1:5" x14ac:dyDescent="0.35">
      <c r="A532" s="163"/>
      <c r="B532" s="163"/>
      <c r="C532" s="163">
        <v>3</v>
      </c>
      <c r="D532" s="163" t="e">
        <f>InpC!#REF!</f>
        <v>#REF!</v>
      </c>
      <c r="E532" s="163" t="e">
        <f>InpC!#REF!</f>
        <v>#REF!</v>
      </c>
    </row>
    <row r="533" spans="1:5" x14ac:dyDescent="0.35">
      <c r="A533" s="163"/>
      <c r="B533" s="163"/>
      <c r="C533" s="163">
        <v>4</v>
      </c>
      <c r="D533" s="163" t="e">
        <f>InpC!#REF!</f>
        <v>#REF!</v>
      </c>
      <c r="E533" s="163" t="e">
        <f>InpC!#REF!</f>
        <v>#REF!</v>
      </c>
    </row>
    <row r="534" spans="1:5" x14ac:dyDescent="0.35">
      <c r="A534" s="163"/>
      <c r="B534" s="163"/>
      <c r="C534" s="163">
        <v>5</v>
      </c>
      <c r="D534" s="163" t="e">
        <f>InpC!#REF!</f>
        <v>#REF!</v>
      </c>
      <c r="E534" s="163" t="e">
        <f>InpC!#REF!</f>
        <v>#REF!</v>
      </c>
    </row>
    <row r="535" spans="1:5" x14ac:dyDescent="0.35">
      <c r="A535" s="163"/>
      <c r="B535" s="163"/>
      <c r="C535" s="163">
        <v>6</v>
      </c>
      <c r="D535" s="163" t="e">
        <f>InpC!#REF!</f>
        <v>#REF!</v>
      </c>
      <c r="E535" s="163" t="e">
        <f>InpC!#REF!</f>
        <v>#REF!</v>
      </c>
    </row>
    <row r="536" spans="1:5" x14ac:dyDescent="0.35">
      <c r="A536" s="163"/>
      <c r="B536" s="163"/>
      <c r="C536" s="163">
        <v>7</v>
      </c>
      <c r="D536" s="163" t="e">
        <f>InpC!#REF!</f>
        <v>#REF!</v>
      </c>
      <c r="E536" s="163" t="e">
        <f>InpC!#REF!</f>
        <v>#REF!</v>
      </c>
    </row>
    <row r="537" spans="1:5" x14ac:dyDescent="0.35">
      <c r="A537" s="163"/>
      <c r="B537" s="163"/>
      <c r="C537" s="163">
        <v>8</v>
      </c>
      <c r="D537" s="163" t="e">
        <f>InpC!#REF!</f>
        <v>#REF!</v>
      </c>
      <c r="E537" s="163" t="e">
        <f>InpC!#REF!</f>
        <v>#REF!</v>
      </c>
    </row>
    <row r="538" spans="1:5" x14ac:dyDescent="0.35">
      <c r="A538" s="163"/>
      <c r="B538" s="163"/>
      <c r="C538" s="163">
        <v>9</v>
      </c>
      <c r="D538" s="163" t="e">
        <f>InpC!#REF!</f>
        <v>#REF!</v>
      </c>
      <c r="E538" s="163" t="e">
        <f>InpC!#REF!</f>
        <v>#REF!</v>
      </c>
    </row>
    <row r="539" spans="1:5" x14ac:dyDescent="0.35">
      <c r="A539" s="163"/>
      <c r="B539" s="163"/>
      <c r="C539" s="163">
        <v>10</v>
      </c>
      <c r="D539" s="163" t="e">
        <f>InpC!#REF!</f>
        <v>#REF!</v>
      </c>
      <c r="E539" s="163" t="e">
        <f>InpC!#REF!</f>
        <v>#REF!</v>
      </c>
    </row>
    <row r="540" spans="1:5" x14ac:dyDescent="0.35">
      <c r="A540" s="163"/>
      <c r="B540" s="163"/>
      <c r="C540" s="163">
        <v>11</v>
      </c>
      <c r="D540" s="163" t="e">
        <f>InpC!#REF!</f>
        <v>#REF!</v>
      </c>
      <c r="E540" s="163" t="e">
        <f>InpC!#REF!</f>
        <v>#REF!</v>
      </c>
    </row>
    <row r="541" spans="1:5" x14ac:dyDescent="0.35">
      <c r="A541" s="163"/>
      <c r="B541" s="163"/>
      <c r="C541" s="163">
        <v>12</v>
      </c>
      <c r="D541" s="163" t="e">
        <f>Ops!#REF!</f>
        <v>#REF!</v>
      </c>
      <c r="E541" s="163" t="e">
        <f>Ops!#REF!</f>
        <v>#REF!</v>
      </c>
    </row>
    <row r="542" spans="1:5" x14ac:dyDescent="0.35">
      <c r="A542" s="163"/>
      <c r="B542" s="163"/>
      <c r="C542" s="163">
        <v>13</v>
      </c>
      <c r="D542" s="163" t="e">
        <f>Ops!#REF!</f>
        <v>#REF!</v>
      </c>
      <c r="E542" s="163" t="e">
        <f>Ops!#REF!</f>
        <v>#REF!</v>
      </c>
    </row>
    <row r="543" spans="1:5" x14ac:dyDescent="0.35">
      <c r="A543" s="163"/>
      <c r="B543" s="163"/>
      <c r="C543" s="163">
        <v>14</v>
      </c>
      <c r="D543" s="163" t="e">
        <f>Ops!#REF!</f>
        <v>#REF!</v>
      </c>
      <c r="E543" s="163" t="e">
        <f>Ops!#REF!</f>
        <v>#REF!</v>
      </c>
    </row>
    <row r="544" spans="1:5" x14ac:dyDescent="0.35">
      <c r="A544" s="163"/>
      <c r="B544" s="163"/>
      <c r="C544" s="163">
        <v>15</v>
      </c>
      <c r="D544" s="163" t="e">
        <f>Ops!#REF!</f>
        <v>#REF!</v>
      </c>
      <c r="E544" s="163" t="e">
        <f>Ops!#REF!</f>
        <v>#REF!</v>
      </c>
    </row>
    <row r="545" spans="1:5" x14ac:dyDescent="0.35">
      <c r="A545" s="163"/>
      <c r="B545" s="163"/>
      <c r="C545" s="163">
        <v>16</v>
      </c>
      <c r="D545" s="163" t="e">
        <f>Ops!#REF!</f>
        <v>#REF!</v>
      </c>
      <c r="E545" s="163" t="e">
        <f>Ops!#REF!</f>
        <v>#REF!</v>
      </c>
    </row>
    <row r="546" spans="1:5" x14ac:dyDescent="0.35">
      <c r="A546" s="163"/>
      <c r="B546" s="163"/>
      <c r="C546" s="163">
        <v>17</v>
      </c>
      <c r="D546" s="163" t="e">
        <f>Ops!#REF!</f>
        <v>#REF!</v>
      </c>
      <c r="E546" s="163" t="e">
        <f>Ops!#REF!</f>
        <v>#REF!</v>
      </c>
    </row>
    <row r="547" spans="1:5" x14ac:dyDescent="0.35">
      <c r="A547" s="163"/>
      <c r="B547" s="163"/>
      <c r="C547" s="163">
        <v>18</v>
      </c>
      <c r="D547" s="163" t="e">
        <f>Ops!#REF!</f>
        <v>#REF!</v>
      </c>
      <c r="E547" s="163" t="e">
        <f>Ops!#REF!</f>
        <v>#REF!</v>
      </c>
    </row>
    <row r="548" spans="1:5" x14ac:dyDescent="0.35">
      <c r="A548" s="163"/>
      <c r="B548" s="163"/>
      <c r="C548" s="163">
        <v>19</v>
      </c>
      <c r="D548" s="163" t="e">
        <f>Ops!#REF!</f>
        <v>#REF!</v>
      </c>
      <c r="E548" s="163" t="e">
        <f>Ops!#REF!</f>
        <v>#REF!</v>
      </c>
    </row>
    <row r="549" spans="1:5" x14ac:dyDescent="0.35">
      <c r="A549" s="163"/>
      <c r="B549" s="163"/>
      <c r="C549" s="163">
        <v>20</v>
      </c>
      <c r="D549" s="163" t="e">
        <f>Ops!#REF!</f>
        <v>#REF!</v>
      </c>
      <c r="E549" s="163" t="e">
        <f>Ops!#REF!</f>
        <v>#REF!</v>
      </c>
    </row>
    <row r="550" spans="1:5" x14ac:dyDescent="0.35">
      <c r="A550" s="163"/>
      <c r="B550" s="163"/>
      <c r="C550" s="163">
        <v>21</v>
      </c>
      <c r="D550" s="163" t="e">
        <f>Ops!#REF!</f>
        <v>#REF!</v>
      </c>
      <c r="E550" s="163" t="e">
        <f>Ops!#REF!</f>
        <v>#REF!</v>
      </c>
    </row>
    <row r="551" spans="1:5" x14ac:dyDescent="0.35">
      <c r="A551" s="163"/>
      <c r="B551" s="163"/>
      <c r="C551" s="163">
        <v>22</v>
      </c>
      <c r="D551" s="163" t="e">
        <f>Ops!#REF!</f>
        <v>#REF!</v>
      </c>
      <c r="E551" s="163" t="e">
        <f>Ops!#REF!</f>
        <v>#REF!</v>
      </c>
    </row>
    <row r="552" spans="1:5" x14ac:dyDescent="0.35">
      <c r="A552" s="163"/>
      <c r="B552" s="163"/>
      <c r="C552" s="163">
        <v>23</v>
      </c>
      <c r="D552" s="163" t="e">
        <f>Ops!#REF!</f>
        <v>#REF!</v>
      </c>
      <c r="E552" s="163" t="e">
        <f>Ops!#REF!</f>
        <v>#REF!</v>
      </c>
    </row>
    <row r="553" spans="1:5" x14ac:dyDescent="0.35">
      <c r="A553" s="163"/>
      <c r="B553" s="163"/>
      <c r="C553" s="163">
        <v>24</v>
      </c>
      <c r="D553" s="163" t="e">
        <f>Ops!#REF!</f>
        <v>#REF!</v>
      </c>
      <c r="E553" s="163" t="e">
        <f>Ops!#REF!</f>
        <v>#REF!</v>
      </c>
    </row>
    <row r="554" spans="1:5" x14ac:dyDescent="0.35">
      <c r="A554" s="163"/>
      <c r="B554" s="163"/>
      <c r="C554" s="163">
        <v>25</v>
      </c>
      <c r="D554" s="163" t="e">
        <f>Ops!#REF!</f>
        <v>#REF!</v>
      </c>
      <c r="E554" s="163" t="e">
        <f>Ops!#REF!</f>
        <v>#REF!</v>
      </c>
    </row>
    <row r="555" spans="1:5" x14ac:dyDescent="0.35">
      <c r="A555" s="440" t="s">
        <v>714</v>
      </c>
      <c r="B555" s="440" t="s">
        <v>715</v>
      </c>
      <c r="C555" s="440"/>
      <c r="D555" s="440"/>
      <c r="E555" s="440"/>
    </row>
    <row r="556" spans="1:5" x14ac:dyDescent="0.35">
      <c r="A556" s="440"/>
      <c r="B556" s="440"/>
      <c r="C556" s="440">
        <v>1</v>
      </c>
      <c r="D556" s="440" t="e">
        <f>Esc!#REF!</f>
        <v>#REF!</v>
      </c>
      <c r="E556" s="440" t="e">
        <f>Esc!#REF!</f>
        <v>#REF!</v>
      </c>
    </row>
    <row r="557" spans="1:5" x14ac:dyDescent="0.35">
      <c r="A557" s="440"/>
      <c r="B557" s="440"/>
      <c r="C557" s="440">
        <v>2</v>
      </c>
      <c r="D557" s="440" t="e">
        <f>Esc!#REF!</f>
        <v>#REF!</v>
      </c>
      <c r="E557" s="440" t="e">
        <f>Esc!#REF!</f>
        <v>#REF!</v>
      </c>
    </row>
    <row r="558" spans="1:5" x14ac:dyDescent="0.35">
      <c r="A558" s="440"/>
      <c r="B558" s="440"/>
      <c r="C558" s="440">
        <v>3</v>
      </c>
      <c r="D558" s="440" t="e">
        <f>Esc!#REF!</f>
        <v>#REF!</v>
      </c>
      <c r="E558" s="440" t="e">
        <f>Esc!#REF!</f>
        <v>#REF!</v>
      </c>
    </row>
    <row r="559" spans="1:5" x14ac:dyDescent="0.35">
      <c r="A559" s="440"/>
      <c r="B559" s="440"/>
      <c r="C559" s="440">
        <v>4</v>
      </c>
      <c r="D559" s="440" t="e">
        <f>Esc!#REF!</f>
        <v>#REF!</v>
      </c>
      <c r="E559" s="440" t="e">
        <f>Esc!#REF!</f>
        <v>#REF!</v>
      </c>
    </row>
    <row r="560" spans="1:5" x14ac:dyDescent="0.35">
      <c r="A560" s="440"/>
      <c r="B560" s="440"/>
      <c r="C560" s="440">
        <v>5</v>
      </c>
      <c r="D560" s="440" t="e">
        <f>Esc!#REF!</f>
        <v>#REF!</v>
      </c>
      <c r="E560" s="440" t="e">
        <f>Esc!#REF!</f>
        <v>#REF!</v>
      </c>
    </row>
    <row r="561" spans="1:5" x14ac:dyDescent="0.35">
      <c r="A561" s="440"/>
      <c r="B561" s="440"/>
      <c r="C561" s="440">
        <v>6</v>
      </c>
      <c r="D561" s="440">
        <f>InpC!A20</f>
        <v>0</v>
      </c>
      <c r="E561" s="440">
        <f>InpC!F20</f>
        <v>42</v>
      </c>
    </row>
    <row r="562" spans="1:5" x14ac:dyDescent="0.35">
      <c r="A562" s="440"/>
      <c r="B562" s="440"/>
      <c r="C562" s="440">
        <v>7</v>
      </c>
      <c r="D562" s="440" t="e">
        <f>InpC!#REF!</f>
        <v>#REF!</v>
      </c>
      <c r="E562" s="440" t="e">
        <f>InpC!#REF!</f>
        <v>#REF!</v>
      </c>
    </row>
    <row r="563" spans="1:5" x14ac:dyDescent="0.35">
      <c r="A563" s="440"/>
      <c r="B563" s="440"/>
      <c r="C563" s="440">
        <v>8</v>
      </c>
      <c r="D563" s="440" t="e">
        <f>InpC!#REF!</f>
        <v>#REF!</v>
      </c>
      <c r="E563" s="440" t="e">
        <f>InpC!#REF!</f>
        <v>#REF!</v>
      </c>
    </row>
    <row r="564" spans="1:5" x14ac:dyDescent="0.35">
      <c r="A564" s="440"/>
      <c r="B564" s="440"/>
      <c r="C564" s="440">
        <v>9</v>
      </c>
      <c r="D564" s="440" t="e">
        <f>InpC!#REF!</f>
        <v>#REF!</v>
      </c>
      <c r="E564" s="440" t="e">
        <f>InpC!#REF!</f>
        <v>#REF!</v>
      </c>
    </row>
    <row r="565" spans="1:5" x14ac:dyDescent="0.35">
      <c r="A565" s="440"/>
      <c r="B565" s="440"/>
      <c r="C565" s="440">
        <v>10</v>
      </c>
      <c r="D565" s="440" t="e">
        <f>InpC!#REF!</f>
        <v>#REF!</v>
      </c>
      <c r="E565" s="440" t="e">
        <f>InpC!#REF!</f>
        <v>#REF!</v>
      </c>
    </row>
    <row r="566" spans="1:5" x14ac:dyDescent="0.35">
      <c r="A566" s="440"/>
      <c r="B566" s="440"/>
      <c r="C566" s="440">
        <v>11</v>
      </c>
      <c r="D566" s="440" t="e">
        <f>InpC!#REF!</f>
        <v>#REF!</v>
      </c>
      <c r="E566" s="440" t="e">
        <f>InpC!#REF!</f>
        <v>#REF!</v>
      </c>
    </row>
    <row r="567" spans="1:5" x14ac:dyDescent="0.35">
      <c r="A567" s="440"/>
      <c r="B567" s="440"/>
      <c r="C567" s="440">
        <v>12</v>
      </c>
      <c r="D567" s="440" t="e">
        <f>InpC!#REF!</f>
        <v>#REF!</v>
      </c>
      <c r="E567" s="440" t="e">
        <f>InpC!#REF!</f>
        <v>#REF!</v>
      </c>
    </row>
    <row r="568" spans="1:5" x14ac:dyDescent="0.35">
      <c r="A568" s="440"/>
      <c r="B568" s="440"/>
      <c r="C568" s="440">
        <v>13</v>
      </c>
      <c r="D568" s="440" t="e">
        <f>InpC!#REF!</f>
        <v>#REF!</v>
      </c>
      <c r="E568" s="440" t="e">
        <f>InpC!#REF!</f>
        <v>#REF!</v>
      </c>
    </row>
    <row r="569" spans="1:5" x14ac:dyDescent="0.35">
      <c r="A569" s="440"/>
      <c r="B569" s="440"/>
      <c r="C569" s="440">
        <v>14</v>
      </c>
      <c r="D569" s="440" t="e">
        <f>InpC!#REF!</f>
        <v>#REF!</v>
      </c>
      <c r="E569" s="440" t="e">
        <f>InpC!#REF!</f>
        <v>#REF!</v>
      </c>
    </row>
    <row r="570" spans="1:5" x14ac:dyDescent="0.35">
      <c r="A570" s="440"/>
      <c r="B570" s="440"/>
      <c r="C570" s="440">
        <v>15</v>
      </c>
      <c r="D570" s="440" t="e">
        <f>InpC!#REF!</f>
        <v>#REF!</v>
      </c>
      <c r="E570" s="440" t="e">
        <f>InpC!#REF!</f>
        <v>#REF!</v>
      </c>
    </row>
    <row r="571" spans="1:5" x14ac:dyDescent="0.35">
      <c r="A571" s="440"/>
      <c r="B571" s="440"/>
      <c r="C571" s="440">
        <v>16</v>
      </c>
      <c r="D571" s="440" t="e">
        <f>InpC!#REF!</f>
        <v>#REF!</v>
      </c>
      <c r="E571" s="440" t="e">
        <f>InpC!#REF!</f>
        <v>#REF!</v>
      </c>
    </row>
    <row r="572" spans="1:5" x14ac:dyDescent="0.35">
      <c r="A572" s="440"/>
      <c r="B572" s="440"/>
      <c r="C572" s="440">
        <v>17</v>
      </c>
      <c r="D572" s="440" t="e">
        <f>InpC!#REF!</f>
        <v>#REF!</v>
      </c>
      <c r="E572" s="440" t="e">
        <f>InpC!#REF!</f>
        <v>#REF!</v>
      </c>
    </row>
    <row r="573" spans="1:5" x14ac:dyDescent="0.35">
      <c r="A573" s="440"/>
      <c r="B573" s="440"/>
      <c r="C573" s="440">
        <v>18</v>
      </c>
      <c r="D573" s="440" t="e">
        <f>InpC!#REF!</f>
        <v>#REF!</v>
      </c>
      <c r="E573" s="440" t="e">
        <f>InpC!#REF!</f>
        <v>#REF!</v>
      </c>
    </row>
    <row r="574" spans="1:5" x14ac:dyDescent="0.35">
      <c r="A574" s="440"/>
      <c r="B574" s="440"/>
      <c r="C574" s="440">
        <v>19</v>
      </c>
      <c r="D574" s="440" t="e">
        <f>InpC!#REF!</f>
        <v>#REF!</v>
      </c>
      <c r="E574" s="440" t="e">
        <f>InpC!#REF!</f>
        <v>#REF!</v>
      </c>
    </row>
    <row r="575" spans="1:5" x14ac:dyDescent="0.35">
      <c r="A575" s="440"/>
      <c r="B575" s="440"/>
      <c r="C575" s="440">
        <v>20</v>
      </c>
      <c r="D575" s="440" t="e">
        <f>InpC!#REF!</f>
        <v>#REF!</v>
      </c>
      <c r="E575" s="440" t="e">
        <f>InpC!#REF!</f>
        <v>#REF!</v>
      </c>
    </row>
    <row r="576" spans="1:5" x14ac:dyDescent="0.35">
      <c r="A576" s="440"/>
      <c r="B576" s="440"/>
      <c r="C576" s="440">
        <v>21</v>
      </c>
      <c r="D576" s="440" t="e">
        <f>InpC!#REF!</f>
        <v>#REF!</v>
      </c>
      <c r="E576" s="440" t="e">
        <f>InpC!#REF!</f>
        <v>#REF!</v>
      </c>
    </row>
    <row r="577" spans="1:5" x14ac:dyDescent="0.35">
      <c r="A577" s="440"/>
      <c r="B577" s="440"/>
      <c r="C577" s="440">
        <v>22</v>
      </c>
      <c r="D577" s="440">
        <f>InpC!A143</f>
        <v>0</v>
      </c>
      <c r="E577" s="440">
        <f>InpC!F143</f>
        <v>24</v>
      </c>
    </row>
    <row r="578" spans="1:5" x14ac:dyDescent="0.35">
      <c r="A578" s="440"/>
      <c r="B578" s="440"/>
      <c r="C578" s="440">
        <v>23</v>
      </c>
      <c r="D578" s="440" t="e">
        <f>Ops!#REF!</f>
        <v>#REF!</v>
      </c>
      <c r="E578" s="440" t="e">
        <f>Ops!#REF!</f>
        <v>#REF!</v>
      </c>
    </row>
    <row r="579" spans="1:5" x14ac:dyDescent="0.35">
      <c r="A579" s="440"/>
      <c r="B579" s="440"/>
      <c r="C579" s="440">
        <v>24</v>
      </c>
      <c r="D579" s="440" t="e">
        <f>Ops!#REF!</f>
        <v>#REF!</v>
      </c>
      <c r="E579" s="440" t="e">
        <f>Ops!#REF!</f>
        <v>#REF!</v>
      </c>
    </row>
    <row r="580" spans="1:5" x14ac:dyDescent="0.35">
      <c r="A580" s="440"/>
      <c r="B580" s="440"/>
      <c r="C580" s="440">
        <v>25</v>
      </c>
      <c r="D580" s="440" t="e">
        <f>Ops!#REF!</f>
        <v>#REF!</v>
      </c>
      <c r="E580" s="440" t="e">
        <f>Ops!#REF!</f>
        <v>#REF!</v>
      </c>
    </row>
    <row r="581" spans="1:5" x14ac:dyDescent="0.35">
      <c r="A581" s="440"/>
      <c r="B581" s="440"/>
      <c r="C581" s="440">
        <v>26</v>
      </c>
      <c r="D581" s="440" t="e">
        <f>Ops!#REF!</f>
        <v>#REF!</v>
      </c>
      <c r="E581" s="440" t="e">
        <f>Ops!#REF!</f>
        <v>#REF!</v>
      </c>
    </row>
    <row r="582" spans="1:5" x14ac:dyDescent="0.35">
      <c r="A582" s="440"/>
      <c r="B582" s="440"/>
      <c r="C582" s="440">
        <v>27</v>
      </c>
      <c r="D582" s="440" t="e">
        <f>Ops!#REF!</f>
        <v>#REF!</v>
      </c>
      <c r="E582" s="440" t="e">
        <f>Ops!#REF!</f>
        <v>#REF!</v>
      </c>
    </row>
    <row r="583" spans="1:5" x14ac:dyDescent="0.35">
      <c r="A583" s="440"/>
      <c r="B583" s="440"/>
      <c r="C583" s="440">
        <v>28</v>
      </c>
      <c r="D583" s="440" t="e">
        <f>Ops!#REF!</f>
        <v>#REF!</v>
      </c>
      <c r="E583" s="440" t="e">
        <f>Ops!#REF!</f>
        <v>#REF!</v>
      </c>
    </row>
    <row r="584" spans="1:5" x14ac:dyDescent="0.35">
      <c r="A584" s="440"/>
      <c r="B584" s="440"/>
      <c r="C584" s="440">
        <v>29</v>
      </c>
      <c r="D584" s="440" t="e">
        <f>Ops!#REF!</f>
        <v>#REF!</v>
      </c>
      <c r="E584" s="440" t="e">
        <f>Ops!#REF!</f>
        <v>#REF!</v>
      </c>
    </row>
    <row r="585" spans="1:5" x14ac:dyDescent="0.35">
      <c r="A585" s="440"/>
      <c r="B585" s="440"/>
      <c r="C585" s="440">
        <v>30</v>
      </c>
      <c r="D585" s="440" t="e">
        <f>Ops!#REF!</f>
        <v>#REF!</v>
      </c>
      <c r="E585" s="440" t="e">
        <f>Ops!#REF!</f>
        <v>#REF!</v>
      </c>
    </row>
    <row r="586" spans="1:5" x14ac:dyDescent="0.35">
      <c r="A586" s="440"/>
      <c r="B586" s="440"/>
      <c r="C586" s="440">
        <v>31</v>
      </c>
      <c r="D586" s="440" t="e">
        <f>Ops!#REF!</f>
        <v>#REF!</v>
      </c>
      <c r="E586" s="440" t="e">
        <f>Ops!#REF!</f>
        <v>#REF!</v>
      </c>
    </row>
    <row r="587" spans="1:5" x14ac:dyDescent="0.35">
      <c r="A587" s="440"/>
      <c r="B587" s="440"/>
      <c r="C587" s="440">
        <v>32</v>
      </c>
      <c r="D587" s="440" t="e">
        <f>Ops!#REF!</f>
        <v>#REF!</v>
      </c>
      <c r="E587" s="440" t="e">
        <f>Ops!#REF!</f>
        <v>#REF!</v>
      </c>
    </row>
    <row r="588" spans="1:5" x14ac:dyDescent="0.35">
      <c r="A588" s="440"/>
      <c r="B588" s="440"/>
      <c r="C588" s="440">
        <v>33</v>
      </c>
      <c r="D588" s="440" t="e">
        <f>Ops!#REF!</f>
        <v>#REF!</v>
      </c>
      <c r="E588" s="440" t="e">
        <f>Ops!#REF!</f>
        <v>#REF!</v>
      </c>
    </row>
    <row r="589" spans="1:5" x14ac:dyDescent="0.35">
      <c r="A589" s="440"/>
      <c r="B589" s="440"/>
      <c r="C589" s="440">
        <v>34</v>
      </c>
      <c r="D589" s="440" t="e">
        <f>Ops!#REF!</f>
        <v>#REF!</v>
      </c>
      <c r="E589" s="440" t="e">
        <f>Ops!#REF!</f>
        <v>#REF!</v>
      </c>
    </row>
    <row r="590" spans="1:5" x14ac:dyDescent="0.35">
      <c r="A590" s="440"/>
      <c r="B590" s="440"/>
      <c r="C590" s="440">
        <v>35</v>
      </c>
      <c r="D590" s="440" t="e">
        <f>Ops!#REF!</f>
        <v>#REF!</v>
      </c>
      <c r="E590" s="440" t="e">
        <f>Ops!#REF!</f>
        <v>#REF!</v>
      </c>
    </row>
    <row r="591" spans="1:5" x14ac:dyDescent="0.35">
      <c r="A591" s="440"/>
      <c r="B591" s="440"/>
      <c r="C591" s="440">
        <v>36</v>
      </c>
      <c r="D591" s="440" t="e">
        <f>Ops!#REF!</f>
        <v>#REF!</v>
      </c>
      <c r="E591" s="440" t="e">
        <f>Ops!#REF!</f>
        <v>#REF!</v>
      </c>
    </row>
    <row r="592" spans="1:5" x14ac:dyDescent="0.35">
      <c r="A592" s="440"/>
      <c r="B592" s="440"/>
      <c r="C592" s="440">
        <v>37</v>
      </c>
      <c r="D592" s="440" t="e">
        <f>Ops!#REF!</f>
        <v>#REF!</v>
      </c>
      <c r="E592" s="440" t="e">
        <f>Ops!#REF!</f>
        <v>#REF!</v>
      </c>
    </row>
    <row r="593" spans="1:5" x14ac:dyDescent="0.35">
      <c r="A593" s="440"/>
      <c r="B593" s="440"/>
      <c r="C593" s="440">
        <v>38</v>
      </c>
      <c r="D593" s="440" t="e">
        <f>Ops!#REF!</f>
        <v>#REF!</v>
      </c>
      <c r="E593" s="440" t="e">
        <f>Ops!#REF!</f>
        <v>#REF!</v>
      </c>
    </row>
    <row r="594" spans="1:5" x14ac:dyDescent="0.35">
      <c r="A594" s="440"/>
      <c r="B594" s="440"/>
      <c r="C594" s="440">
        <v>39</v>
      </c>
      <c r="D594" s="440" t="e">
        <f>Ops!#REF!</f>
        <v>#REF!</v>
      </c>
      <c r="E594" s="440" t="e">
        <f>Ops!#REF!</f>
        <v>#REF!</v>
      </c>
    </row>
    <row r="595" spans="1:5" x14ac:dyDescent="0.35">
      <c r="A595" s="440"/>
      <c r="B595" s="440"/>
      <c r="C595" s="440">
        <v>40</v>
      </c>
      <c r="D595" s="440" t="e">
        <f>Ops!#REF!</f>
        <v>#REF!</v>
      </c>
      <c r="E595" s="440" t="e">
        <f>Ops!#REF!</f>
        <v>#REF!</v>
      </c>
    </row>
    <row r="596" spans="1:5" x14ac:dyDescent="0.35">
      <c r="A596" s="440"/>
      <c r="B596" s="440"/>
      <c r="C596" s="440">
        <v>41</v>
      </c>
      <c r="D596" s="440" t="e">
        <f>Ops!#REF!</f>
        <v>#REF!</v>
      </c>
      <c r="E596" s="440" t="e">
        <f>Ops!#REF!</f>
        <v>#REF!</v>
      </c>
    </row>
    <row r="597" spans="1:5" x14ac:dyDescent="0.35">
      <c r="A597" s="440"/>
      <c r="B597" s="440"/>
      <c r="C597" s="440">
        <v>42</v>
      </c>
      <c r="D597" s="440" t="e">
        <f>Ops!#REF!</f>
        <v>#REF!</v>
      </c>
      <c r="E597" s="440" t="e">
        <f>Ops!#REF!</f>
        <v>#REF!</v>
      </c>
    </row>
    <row r="598" spans="1:5" x14ac:dyDescent="0.35">
      <c r="A598" s="440"/>
      <c r="B598" s="440"/>
      <c r="C598" s="440">
        <v>43</v>
      </c>
      <c r="D598" s="440" t="e">
        <f>Ops!#REF!</f>
        <v>#REF!</v>
      </c>
      <c r="E598" s="440" t="e">
        <f>Ops!#REF!</f>
        <v>#REF!</v>
      </c>
    </row>
    <row r="599" spans="1:5" x14ac:dyDescent="0.35">
      <c r="A599" s="440"/>
      <c r="B599" s="440"/>
      <c r="C599" s="440">
        <v>44</v>
      </c>
      <c r="D599" s="440" t="e">
        <f>Ops!#REF!</f>
        <v>#REF!</v>
      </c>
      <c r="E599" s="440" t="e">
        <f>Ops!#REF!</f>
        <v>#REF!</v>
      </c>
    </row>
    <row r="600" spans="1:5" x14ac:dyDescent="0.35">
      <c r="A600" s="440"/>
      <c r="B600" s="440"/>
      <c r="C600" s="440">
        <v>45</v>
      </c>
      <c r="D600" s="440" t="str">
        <f>Time!A212</f>
        <v>CONSTRUCTION QUARTER COUNTER</v>
      </c>
      <c r="E600" s="440" t="str">
        <f>Time!A212</f>
        <v>CONSTRUCTION QUARTER COUNTER</v>
      </c>
    </row>
    <row r="601" spans="1:5" x14ac:dyDescent="0.35">
      <c r="A601" s="440"/>
      <c r="B601" s="440"/>
      <c r="C601" s="440">
        <v>46</v>
      </c>
      <c r="D601" s="440">
        <f>Time!A215</f>
        <v>0</v>
      </c>
      <c r="E601" s="440">
        <f>Time!J215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16</vt:i4>
      </vt:variant>
    </vt:vector>
  </HeadingPairs>
  <TitlesOfParts>
    <vt:vector size="34" baseType="lpstr">
      <vt:lpstr>InpC</vt:lpstr>
      <vt:lpstr>InpS</vt:lpstr>
      <vt:lpstr>Solve</vt:lpstr>
      <vt:lpstr>Time</vt:lpstr>
      <vt:lpstr>Const</vt:lpstr>
      <vt:lpstr>Fin</vt:lpstr>
      <vt:lpstr>Esc</vt:lpstr>
      <vt:lpstr>Ops</vt:lpstr>
      <vt:lpstr>NCA</vt:lpstr>
      <vt:lpstr>DSRA</vt:lpstr>
      <vt:lpstr>Equity</vt:lpstr>
      <vt:lpstr>Tax</vt:lpstr>
      <vt:lpstr>Metrics</vt:lpstr>
      <vt:lpstr>S&amp;U</vt:lpstr>
      <vt:lpstr>FS</vt:lpstr>
      <vt:lpstr>Output</vt:lpstr>
      <vt:lpstr>Check</vt:lpstr>
      <vt:lpstr>Tmp</vt:lpstr>
      <vt:lpstr>ActiveScenario</vt:lpstr>
      <vt:lpstr>BaseCaseIndicator</vt:lpstr>
      <vt:lpstr>CHK_TOL</vt:lpstr>
      <vt:lpstr>copy</vt:lpstr>
      <vt:lpstr>Corkscrew_NoBal</vt:lpstr>
      <vt:lpstr>Corkscrew_withBal</vt:lpstr>
      <vt:lpstr>InputRowTemplate</vt:lpstr>
      <vt:lpstr>InputStored</vt:lpstr>
      <vt:lpstr>mastercheck</vt:lpstr>
      <vt:lpstr>OutputRowTemplate</vt:lpstr>
      <vt:lpstr>paste</vt:lpstr>
      <vt:lpstr>SMU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kennywhitelaw-jones</dc:creator>
  <cp:lastModifiedBy>Kenny Whitelaw-Jones</cp:lastModifiedBy>
  <cp:lastPrinted>2024-01-12T15:11:42Z</cp:lastPrinted>
  <dcterms:created xsi:type="dcterms:W3CDTF">2004-05-12T17:06:52Z</dcterms:created>
  <dcterms:modified xsi:type="dcterms:W3CDTF">2026-04-15T07:07:01Z</dcterms:modified>
</cp:coreProperties>
</file>